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23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3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MODEL" sheetId="1" r:id="rId4"/>
    <sheet state="visible" name="LEGEND" sheetId="2" r:id="rId5"/>
    <sheet state="visible" name="TEST" sheetId="3" r:id="rId6"/>
    <sheet state="visible" name="PLAN RM" sheetId="4" r:id="rId7"/>
    <sheet state="visible" name="Inv. Details FY 24-25" sheetId="5" r:id="rId8"/>
    <sheet state="visible" name="Campus Placement" sheetId="6" r:id="rId9"/>
    <sheet state="visible" name="CNG PLAN" sheetId="7" r:id="rId10"/>
    <sheet state="visible" name="ORG Struc" sheetId="8" r:id="rId11"/>
    <sheet state="visible" name="Sheet12" sheetId="9" r:id="rId12"/>
    <sheet state="visible" name="Pivot Table 3" sheetId="10" r:id="rId13"/>
    <sheet state="visible" name="Price Trend" sheetId="11" r:id="rId14"/>
    <sheet state="visible" name="COGS RM" sheetId="12" r:id="rId15"/>
    <sheet state="visible" name="Work Status" sheetId="13" r:id="rId16"/>
    <sheet state="visible" name="Sheet22" sheetId="14" r:id="rId17"/>
    <sheet state="visible" name="HAFPL DATA 24-25)" sheetId="15" r:id="rId18"/>
    <sheet state="hidden" name="HDLM DATA 24-25" sheetId="16" r:id="rId19"/>
    <sheet state="hidden" name="Pivot-Delamer (1)" sheetId="17" r:id="rId20"/>
    <sheet state="hidden" name="HAFPL PENDING ORDERS" sheetId="18" r:id="rId21"/>
    <sheet state="hidden" name="HAFPL DATA 24-25) (1)" sheetId="19" r:id="rId22"/>
    <sheet state="hidden" name="HDLM DATA 24-25 (1)" sheetId="20" r:id="rId23"/>
    <sheet state="hidden" name="PROD. FORMAT" sheetId="21" r:id="rId24"/>
    <sheet state="visible" name="partner Prog" sheetId="22" r:id="rId25"/>
    <sheet state="visible" name="Sheet19" sheetId="23" r:id="rId26"/>
  </sheets>
  <definedNames>
    <definedName hidden="1" localSheetId="4" name="_xlnm._FilterDatabase">'Inv. Details FY 24-25'!$A$1:$BS$267</definedName>
    <definedName hidden="1" localSheetId="11" name="_xlnm._FilterDatabase">'COGS RM'!$B$1:$M$2068</definedName>
    <definedName hidden="1" localSheetId="14" name="_xlnm._FilterDatabase">'HAFPL DATA 24-25)'!$A$2:$AZ$22</definedName>
    <definedName hidden="1" localSheetId="15" name="_xlnm._FilterDatabase">'HDLM DATA 24-25'!$A$3:$BC$21</definedName>
    <definedName hidden="1" localSheetId="17" name="_xlnm._FilterDatabase">'HAFPL PENDING ORDERS'!$A$1:$O$106</definedName>
    <definedName hidden="1" localSheetId="18" name="_xlnm._FilterDatabase">'HAFPL DATA 24-25) (1)'!$A$2:$AZ$22</definedName>
    <definedName hidden="1" localSheetId="19" name="_xlnm._FilterDatabase">'HDLM DATA 24-25 (1)'!$A$3:$BC$21</definedName>
    <definedName hidden="1" localSheetId="11" name="Z_72C9D758_8314_4064_A394_6234D7A91071_.wvu.FilterData">'COGS RM'!$A$1:$V$2068</definedName>
    <definedName hidden="1" localSheetId="12" name="Z_294CDC70_7996_4AC0_BD76_4D82EB25B9D7_.wvu.FilterData">'Work Status'!$A$1:$F$24</definedName>
    <definedName hidden="1" localSheetId="20" name="Z_4BBF0BED_482A_4905_950C_1FF80EE50F83_.wvu.FilterData">'PROD. FORMAT'!$M$2:$M$56</definedName>
    <definedName hidden="1" localSheetId="20" name="Z_0239D3F7_AF71_4F25_819F_1DFE84264409_.wvu.FilterData">'PROD. FORMAT'!$A$1:$N$49</definedName>
  </definedNames>
  <calcPr/>
  <customWorkbookViews>
    <customWorkbookView activeSheetId="0" maximized="1" windowHeight="0" windowWidth="0" guid="{4BBF0BED-482A-4905-950C-1FF80EE50F83}" name="Filter 2"/>
    <customWorkbookView activeSheetId="0" maximized="1" windowHeight="0" windowWidth="0" guid="{72C9D758-8314-4064-A394-6234D7A91071}" name="COUNT WISE"/>
    <customWorkbookView activeSheetId="0" maximized="1" windowHeight="0" windowWidth="0" guid="{0239D3F7-AF71-4F25-819F-1DFE84264409}" name="Filter 1"/>
    <customWorkbookView activeSheetId="0" maximized="1" windowHeight="0" windowWidth="0" guid="{294CDC70-7996-4AC0-BD76-4D82EB25B9D7}" name="PENDING"/>
  </customWorkbookViews>
  <pivotCaches>
    <pivotCache cacheId="0" r:id="rId27"/>
    <pivotCache cacheId="1" r:id="rId28"/>
  </pivotCache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1">
      <text>
        <t xml:space="preserve">Cx Name / Code - PO No./ PO year- Shipments/ Yr
	-Ayan Saha
----
Whole Year Contract. Per Month 3-4
	-Ayan Saha</t>
      </text>
    </comment>
    <comment authorId="0" ref="L2">
      <text>
        <t xml:space="preserve">Its a shipping term that indicates the price of goods includes delivery to a specified point at the seller's expense.
	-Ayan Saha</t>
      </text>
    </comment>
  </commentList>
</comments>
</file>

<file path=xl/sharedStrings.xml><?xml version="1.0" encoding="utf-8"?>
<sst xmlns="http://schemas.openxmlformats.org/spreadsheetml/2006/main" count="20075" uniqueCount="5357">
  <si>
    <t>FINANCIAL     MODEL</t>
  </si>
  <si>
    <t>INPUT</t>
  </si>
  <si>
    <t>Description</t>
  </si>
  <si>
    <t>Count</t>
  </si>
  <si>
    <t>26/30</t>
  </si>
  <si>
    <t>&lt;---  User Input</t>
  </si>
  <si>
    <t>ZONE</t>
  </si>
  <si>
    <t>GCC</t>
  </si>
  <si>
    <t>PROD  TYPE</t>
  </si>
  <si>
    <t>PDTO-IQF</t>
  </si>
  <si>
    <t>Process</t>
  </si>
  <si>
    <t>IQF</t>
  </si>
  <si>
    <t>Offer Price (INR/Kg)</t>
  </si>
  <si>
    <t>Cx PI, WHAT Cx Offers / HL Counter offer</t>
  </si>
  <si>
    <t>Current Price (INR/Kg)</t>
  </si>
  <si>
    <t>Current Price Data from Abin G</t>
  </si>
  <si>
    <t>HAFL RM &amp; PROD HISTORY</t>
  </si>
  <si>
    <t>APP</t>
  </si>
  <si>
    <t>APP = Avg H/ON Purchase Price</t>
  </si>
  <si>
    <t>MAX PP</t>
  </si>
  <si>
    <t>Yield PP</t>
  </si>
  <si>
    <t>65% Yield Considered</t>
  </si>
  <si>
    <t>FG Price</t>
  </si>
  <si>
    <t>Processing Cost included</t>
  </si>
  <si>
    <t>LP</t>
  </si>
  <si>
    <t>Logistics cost on based on Dfferent Zone</t>
  </si>
  <si>
    <t>MARGIN CALC.</t>
  </si>
  <si>
    <t>CM</t>
  </si>
  <si>
    <t>CM =  (1-COGS/ASP)</t>
  </si>
  <si>
    <t>EBIDTA</t>
  </si>
  <si>
    <t>INR 27 / Kg</t>
  </si>
  <si>
    <t>PBT</t>
  </si>
  <si>
    <t>PBT = Profit Before Tax (INR 30/Kg)</t>
  </si>
  <si>
    <t>Sl No</t>
  </si>
  <si>
    <t>Department</t>
  </si>
  <si>
    <t>PARTY NAME</t>
  </si>
  <si>
    <t>STATE</t>
  </si>
  <si>
    <t>Org Chart Ppt</t>
  </si>
  <si>
    <t>MD OFFICE</t>
  </si>
  <si>
    <t>PRASURAM SAHOO</t>
  </si>
  <si>
    <t>OD</t>
  </si>
  <si>
    <t>FOB</t>
  </si>
  <si>
    <r>
      <rPr>
        <rFont val="Arial"/>
        <color rgb="FF1F1F1F"/>
        <sz val="15.0"/>
      </rPr>
      <t>(Free On Board)</t>
    </r>
  </si>
  <si>
    <t>Commercial</t>
  </si>
  <si>
    <t>Highland Marine</t>
  </si>
  <si>
    <t>SWANARANJAN SAHOO</t>
  </si>
  <si>
    <t>CAD</t>
  </si>
  <si>
    <t>Cash Against Documents</t>
  </si>
  <si>
    <t>Accounts</t>
  </si>
  <si>
    <t>Highlandagro</t>
  </si>
  <si>
    <t>SAHOO AQUATICS</t>
  </si>
  <si>
    <t>FW / FC</t>
  </si>
  <si>
    <t>Frozen Weight / Count</t>
  </si>
  <si>
    <t>Export</t>
  </si>
  <si>
    <t>Highland de la mer</t>
  </si>
  <si>
    <t>MAA JAY DURGA ENTERPRISES</t>
  </si>
  <si>
    <t>FCL</t>
  </si>
  <si>
    <t>Full Container Load</t>
  </si>
  <si>
    <t>Security</t>
  </si>
  <si>
    <t>Supratikinfraventures</t>
  </si>
  <si>
    <t>GEETANJALI TRADERS</t>
  </si>
  <si>
    <t>NW/NC</t>
  </si>
  <si>
    <t>Net Weight / Count</t>
  </si>
  <si>
    <t>Marketting</t>
  </si>
  <si>
    <t>Ohmpipes</t>
  </si>
  <si>
    <t>AJAY KUMAR PARIDA</t>
  </si>
  <si>
    <t>Glazing</t>
  </si>
  <si>
    <t>Ct = 20% of Req. Wt</t>
  </si>
  <si>
    <t>For 20% glaze, we take 1 count above. For Ex, if req. is 26/30 Ct. with 20% Glaze, then we will process 31/40 ct.</t>
  </si>
  <si>
    <t>HR</t>
  </si>
  <si>
    <t>Security Personal Attandance</t>
  </si>
  <si>
    <t>RAGHUNATH JEW AQUATICS</t>
  </si>
  <si>
    <t>Finance</t>
  </si>
  <si>
    <t>Employee Reimbursement</t>
  </si>
  <si>
    <t>SYAMALA TRADERS(AP)</t>
  </si>
  <si>
    <t>AP</t>
  </si>
  <si>
    <t>Export Downstream DashB</t>
  </si>
  <si>
    <t>BALIAPAL FARM</t>
  </si>
  <si>
    <t>PARTICULARS</t>
  </si>
  <si>
    <t>US</t>
  </si>
  <si>
    <t>EU</t>
  </si>
  <si>
    <t>ME</t>
  </si>
  <si>
    <t>KW</t>
  </si>
  <si>
    <t>SARASWATI SUPPLIERS</t>
  </si>
  <si>
    <t>Power</t>
  </si>
  <si>
    <t>SARTHA FARM</t>
  </si>
  <si>
    <t>Carriage Inward+Ice Exp</t>
  </si>
  <si>
    <t>MONIKA FISHERIES (HR)</t>
  </si>
  <si>
    <t>Consumables</t>
  </si>
  <si>
    <t>DIBAKAR MAITY</t>
  </si>
  <si>
    <t>Pre-process</t>
  </si>
  <si>
    <t>JAY MARINE</t>
  </si>
  <si>
    <t>Processing</t>
  </si>
  <si>
    <t>TAJIM FISH CENTER (WB)</t>
  </si>
  <si>
    <t>WB</t>
  </si>
  <si>
    <t>Packing Mat Cost</t>
  </si>
  <si>
    <t>JAY LAXMI AQUA TRADERS</t>
  </si>
  <si>
    <t>Maintenance</t>
  </si>
  <si>
    <t>SHREE MARINE</t>
  </si>
  <si>
    <t>Shipping Cost</t>
  </si>
  <si>
    <t>PANCHUPADA FARM</t>
  </si>
  <si>
    <t>BEFORE OCN FRT</t>
  </si>
  <si>
    <t>MIRA TRADE HOUSE</t>
  </si>
  <si>
    <t>AKASH ENTERPRISES</t>
  </si>
  <si>
    <t>SANDEEP KUMAR SAHOO</t>
  </si>
  <si>
    <t>RAHUL SALES</t>
  </si>
  <si>
    <t>RAMACHANDRA MANDAL</t>
  </si>
  <si>
    <t>SARAT BISWAL</t>
  </si>
  <si>
    <t>S.A FISH CENTER (WB)</t>
  </si>
  <si>
    <t>BAPI KHANDA</t>
  </si>
  <si>
    <t>KOLLI VENKATA PATTIABHI
 RAMAYA (AP)</t>
  </si>
  <si>
    <t>PRABIR KUMAR SAHOO</t>
  </si>
  <si>
    <t>BINAY RAUT</t>
  </si>
  <si>
    <t>MAA MANGALA ENTERPRISES</t>
  </si>
  <si>
    <t>SWEETY ENTERPRISES</t>
  </si>
  <si>
    <t>SR TRADERS</t>
  </si>
  <si>
    <t>SULIN DAS</t>
  </si>
  <si>
    <t>MAA SARAI TRADERS</t>
  </si>
  <si>
    <t>JAY LAXMI AQUA TRADERS(AP)</t>
  </si>
  <si>
    <t>MANASA AGRO TECH (WB)</t>
  </si>
  <si>
    <t>INR / USD</t>
  </si>
  <si>
    <t xml:space="preserve">Incoterms </t>
  </si>
  <si>
    <t xml:space="preserve"> CT</t>
  </si>
  <si>
    <t>WT-CT</t>
  </si>
  <si>
    <t>Prod Type</t>
  </si>
  <si>
    <t>SOAKING GAIN%</t>
  </si>
  <si>
    <t>PROD. / Cook LOSS</t>
  </si>
  <si>
    <t>FREEZING LOSS</t>
  </si>
  <si>
    <t>PROD. + FRT</t>
  </si>
  <si>
    <t>Glaze %</t>
  </si>
  <si>
    <t>CNTR SIZE (R/H)</t>
  </si>
  <si>
    <t>zone</t>
  </si>
  <si>
    <t>Prod Cost + Frt / Kg</t>
  </si>
  <si>
    <t>Freight</t>
  </si>
  <si>
    <t>NT CT TO HON CT
(Kg to POUND)</t>
  </si>
  <si>
    <t>NET CT Lbs</t>
  </si>
  <si>
    <t>84</t>
  </si>
  <si>
    <t>EXW (Ex Works)</t>
  </si>
  <si>
    <t>8/12</t>
  </si>
  <si>
    <t>FWFC /</t>
  </si>
  <si>
    <t>PD-IQF</t>
  </si>
  <si>
    <t>USA</t>
  </si>
  <si>
    <t>Upper Limit of Size / (1- Glaze%)</t>
  </si>
  <si>
    <t>FCA (Free Carrier)</t>
  </si>
  <si>
    <t>11/15</t>
  </si>
  <si>
    <t>FWNC /</t>
  </si>
  <si>
    <t>As Glaze % is Extra Thin Ice layer on Product, Hence if final product is Lower Count, the starting Count will be Higher to offset the Glaze %.</t>
  </si>
  <si>
    <t>FAS (Free Alongside Ship)</t>
  </si>
  <si>
    <t>13/15</t>
  </si>
  <si>
    <t>FWNW /</t>
  </si>
  <si>
    <t>HLSO EZP</t>
  </si>
  <si>
    <t>FOB (Free On Board)</t>
  </si>
  <si>
    <t>16/20</t>
  </si>
  <si>
    <t>NCFW /</t>
  </si>
  <si>
    <t>PD-BL</t>
  </si>
  <si>
    <t>From NT CT to HL</t>
  </si>
  <si>
    <t>CFR / CNF (Cost and Freight)</t>
  </si>
  <si>
    <t>20/40</t>
  </si>
  <si>
    <t>NCNW /</t>
  </si>
  <si>
    <t>PUD-Block</t>
  </si>
  <si>
    <t>Divide by (1-Soaking Gain%) and then multiply by (1-Prod Loss%)</t>
  </si>
  <si>
    <t>CIF (Cost, Insurance and Freight)</t>
  </si>
  <si>
    <t>21/25</t>
  </si>
  <si>
    <t>NWNC /</t>
  </si>
  <si>
    <t>PD-Cooking</t>
  </si>
  <si>
    <t>CPT (Carriage Paid To)</t>
  </si>
  <si>
    <t>PD-BL-IQF</t>
  </si>
  <si>
    <t>HOW TO ARRIVE AT HON from HL</t>
  </si>
  <si>
    <t>CIP (Carriage and Insurance Paid To)</t>
  </si>
  <si>
    <t>31/35</t>
  </si>
  <si>
    <t>HL CT*(Yield%) *(Lb to Kg converter ratio, 2.2)</t>
  </si>
  <si>
    <t>DAP (Delivered At Place)</t>
  </si>
  <si>
    <t>31/40</t>
  </si>
  <si>
    <t>DPU (Delivered At Place Unloaded)</t>
  </si>
  <si>
    <t>40/60</t>
  </si>
  <si>
    <t>NET Cost / Kg</t>
  </si>
  <si>
    <t>DDP (Delivered Duty Paid)</t>
  </si>
  <si>
    <t>41/50</t>
  </si>
  <si>
    <t>[{(Market APP/ Yield%) / (1-Prodcution Loss%)} * (1-Soaking Gain %) ] / (1-Freezing Loss%) + (Zone wise Prod+Ship)*(1-Glaze%)</t>
  </si>
  <si>
    <t>51/60</t>
  </si>
  <si>
    <t>We are finding price from HoN to FG, which will Increase. All Gains and Losses taken into consideration along with Yield. Also ZOne wise Prod + Ship of Aboulte weight (1- Glze%) also taken into account</t>
  </si>
  <si>
    <t>61/70</t>
  </si>
  <si>
    <t>71/90</t>
  </si>
  <si>
    <t>There will be one output ( contribution ) &amp; 2 inputs ( Market price of Finished Goods and RM prices) in this model.</t>
  </si>
  <si>
    <t>Grade</t>
  </si>
  <si>
    <t>Buyer Price ($ /Kg)</t>
  </si>
  <si>
    <t>Actual Ct</t>
  </si>
  <si>
    <t>Actual Wt</t>
  </si>
  <si>
    <t>68% Yield Considered</t>
  </si>
  <si>
    <t>PnL in USD</t>
  </si>
  <si>
    <t>Contribution (INR/ Kg)</t>
  </si>
  <si>
    <t>MONTH</t>
  </si>
  <si>
    <t>RM MT</t>
  </si>
  <si>
    <t>CASH IN</t>
  </si>
  <si>
    <t>FUND REQ (Cr)</t>
  </si>
  <si>
    <t>RM</t>
  </si>
  <si>
    <t>FEED</t>
  </si>
  <si>
    <t>GROSS</t>
  </si>
  <si>
    <t>BAL</t>
  </si>
  <si>
    <t>TOTAL</t>
  </si>
  <si>
    <t>FEED QTY (Kg)</t>
  </si>
  <si>
    <t>WORK CAP (Cr)</t>
  </si>
  <si>
    <t>SL NO.</t>
  </si>
  <si>
    <t>Invoice Number</t>
  </si>
  <si>
    <t>invoice Date</t>
  </si>
  <si>
    <t>PO No.</t>
  </si>
  <si>
    <t>PO Date</t>
  </si>
  <si>
    <t>PI</t>
  </si>
  <si>
    <t>Processor</t>
  </si>
  <si>
    <t>Buyer</t>
  </si>
  <si>
    <t>Agent</t>
  </si>
  <si>
    <t>CONFIRMED BY</t>
  </si>
  <si>
    <t>GRADE</t>
  </si>
  <si>
    <t>Net Quantity (Kg)</t>
  </si>
  <si>
    <t>Invoice Amount in USD</t>
  </si>
  <si>
    <t>ASP (USD/KG)</t>
  </si>
  <si>
    <t>Customs Exchange Rate</t>
  </si>
  <si>
    <t>Amount INR</t>
  </si>
  <si>
    <t>Port of Loading</t>
  </si>
  <si>
    <t>Port of Discharge</t>
  </si>
  <si>
    <t>Country of Final Destination</t>
  </si>
  <si>
    <t>Product</t>
  </si>
  <si>
    <t>Ctns</t>
  </si>
  <si>
    <t>20ft / 40ft</t>
  </si>
  <si>
    <t>Payment Terms</t>
  </si>
  <si>
    <t>LC NO.</t>
  </si>
  <si>
    <t>LC Date</t>
  </si>
  <si>
    <t>Advane IRT No.</t>
  </si>
  <si>
    <t>Adv. IRT Date</t>
  </si>
  <si>
    <t>Advance Amount in USD</t>
  </si>
  <si>
    <t>Adv. Excg. Rate</t>
  </si>
  <si>
    <t>Advance Amount in INR</t>
  </si>
  <si>
    <t>Shipping Line</t>
  </si>
  <si>
    <t>Container No.</t>
  </si>
  <si>
    <t>Seal No.</t>
  </si>
  <si>
    <t>B/L No.</t>
  </si>
  <si>
    <t>Vessel Name</t>
  </si>
  <si>
    <t>ETD</t>
  </si>
  <si>
    <t>ETA</t>
  </si>
  <si>
    <t>SB No.</t>
  </si>
  <si>
    <t>SB Date</t>
  </si>
  <si>
    <t>LEO Date</t>
  </si>
  <si>
    <t>Insuarance</t>
  </si>
  <si>
    <t>FOB Amount USD</t>
  </si>
  <si>
    <t>CSTMS Excng. Rate</t>
  </si>
  <si>
    <t>FOB Amount INR</t>
  </si>
  <si>
    <t>DBK Amount</t>
  </si>
  <si>
    <t>Drawback Amount Received on</t>
  </si>
  <si>
    <t>RODTEP Amount</t>
  </si>
  <si>
    <t>RODTEP Status</t>
  </si>
  <si>
    <t>RODTEP Amount Received</t>
  </si>
  <si>
    <t>RODTEP Diff.</t>
  </si>
  <si>
    <t>Bank DHL No.</t>
  </si>
  <si>
    <t>Our DHL No.</t>
  </si>
  <si>
    <t>Despatch Date</t>
  </si>
  <si>
    <t>Exptd. Payment Dt.</t>
  </si>
  <si>
    <t>Current Status</t>
  </si>
  <si>
    <t>Doc. Remarks</t>
  </si>
  <si>
    <t>Bank Ref. No.</t>
  </si>
  <si>
    <t>Exchange Rate</t>
  </si>
  <si>
    <t>Neg Date</t>
  </si>
  <si>
    <t>Due Date</t>
  </si>
  <si>
    <t>Relsn. Date</t>
  </si>
  <si>
    <t>Realised Value</t>
  </si>
  <si>
    <t xml:space="preserve">Other </t>
  </si>
  <si>
    <t>Balance</t>
  </si>
  <si>
    <t>Payment Status</t>
  </si>
  <si>
    <t>BRC Status</t>
  </si>
  <si>
    <t>Overseas Commssion</t>
  </si>
  <si>
    <t>OC Paid Date</t>
  </si>
  <si>
    <t>PRODUCT TYPE (IQF/BLOCK)</t>
  </si>
  <si>
    <t>DELTA DT</t>
  </si>
  <si>
    <t>HAFPL/072/24-25</t>
  </si>
  <si>
    <t>MIF/0011</t>
  </si>
  <si>
    <t>PI 024</t>
  </si>
  <si>
    <t>HAFPL</t>
  </si>
  <si>
    <t>MARINA INTERNATIONAL FISHERIES</t>
  </si>
  <si>
    <t>DIRECT</t>
  </si>
  <si>
    <t>MR. ANIL KUMAR</t>
  </si>
  <si>
    <t>MIX LOT</t>
  </si>
  <si>
    <t>VISAKHAPATNAM</t>
  </si>
  <si>
    <t>BAHRAIN</t>
  </si>
  <si>
    <t>HOSO BLK, PD IQF</t>
  </si>
  <si>
    <t>40 FT</t>
  </si>
  <si>
    <t>DA 60 DAYS</t>
  </si>
  <si>
    <t>MSC</t>
  </si>
  <si>
    <t>INKU4594345</t>
  </si>
  <si>
    <t>FX31317373</t>
  </si>
  <si>
    <t>MEDUEU636308</t>
  </si>
  <si>
    <t>MSC GIOVANNA VII V. XA424A</t>
  </si>
  <si>
    <t>HAFPL/130/24-25</t>
  </si>
  <si>
    <t>MIF/0012</t>
  </si>
  <si>
    <t>PI 025</t>
  </si>
  <si>
    <t>EVERGREEN</t>
  </si>
  <si>
    <t>EMCU5332535</t>
  </si>
  <si>
    <t>EMCUTS6252</t>
  </si>
  <si>
    <t>EGLV100480050497</t>
  </si>
  <si>
    <t>SM KAVERI 0075W</t>
  </si>
  <si>
    <t>HAFPL/016/24-25</t>
  </si>
  <si>
    <t>D-15437</t>
  </si>
  <si>
    <t>PI 257</t>
  </si>
  <si>
    <t>THALASSA SEAFOODS NV/SA</t>
  </si>
  <si>
    <t>PRADEEP</t>
  </si>
  <si>
    <t>MR. JAYDEV</t>
  </si>
  <si>
    <t>ANTWERP</t>
  </si>
  <si>
    <t>PD IQF</t>
  </si>
  <si>
    <t>100% CAD</t>
  </si>
  <si>
    <t>OOCL</t>
  </si>
  <si>
    <t>OOLU6335550</t>
  </si>
  <si>
    <t>OOLJRZ3577</t>
  </si>
  <si>
    <t>OOLU2738649540</t>
  </si>
  <si>
    <t>YM FOUNTAIN 173 W</t>
  </si>
  <si>
    <t>HAFPL/057/24-25</t>
  </si>
  <si>
    <t>D-15548</t>
  </si>
  <si>
    <t>PI 354</t>
  </si>
  <si>
    <t>PDTO IQF</t>
  </si>
  <si>
    <t>ONE</t>
  </si>
  <si>
    <t>SZLU9547331</t>
  </si>
  <si>
    <t>IN1128162</t>
  </si>
  <si>
    <t>ONEYVTZE02528800</t>
  </si>
  <si>
    <t>X-PRESS KAILASH 1867E</t>
  </si>
  <si>
    <t>HDLM/E/004/23-24</t>
  </si>
  <si>
    <t>QL01-2023Y31-002</t>
  </si>
  <si>
    <t>PI 005</t>
  </si>
  <si>
    <t>BMI</t>
  </si>
  <si>
    <t>Quanlian Aquatic Products Collection (Guangdong) Co., Ltd.</t>
  </si>
  <si>
    <t>DEVDAS</t>
  </si>
  <si>
    <t>82,82,736.00</t>
  </si>
  <si>
    <t>ZHANJIANG PORT</t>
  </si>
  <si>
    <t>CHINA</t>
  </si>
  <si>
    <t>40ft</t>
  </si>
  <si>
    <t>USD 10000 ADV &amp; TT</t>
  </si>
  <si>
    <t>0702023TP0000106</t>
  </si>
  <si>
    <t>8,15,386.13</t>
  </si>
  <si>
    <t>WAN HAI</t>
  </si>
  <si>
    <t>FSCU5698830</t>
  </si>
  <si>
    <t>WHLT807538</t>
  </si>
  <si>
    <t>198DX01597</t>
  </si>
  <si>
    <t>AS CLAUDIA 1811E</t>
  </si>
  <si>
    <t>78,89,686.86</t>
  </si>
  <si>
    <t>2,36,691.00</t>
  </si>
  <si>
    <t>2,44,580.29</t>
  </si>
  <si>
    <t>0702023GC0000207</t>
  </si>
  <si>
    <t>RECEIVED</t>
  </si>
  <si>
    <t>HLSO BLK</t>
  </si>
  <si>
    <t>HDLM/E/001/23-24</t>
  </si>
  <si>
    <t>YT-J23016BC</t>
  </si>
  <si>
    <t>PI 001</t>
  </si>
  <si>
    <t>TIANJIN NAVIGATOR INTERNATIONAL TRADING CO.,LTD</t>
  </si>
  <si>
    <t>MR. SUSHOBHAN GHOSH</t>
  </si>
  <si>
    <t>81,34,830.00</t>
  </si>
  <si>
    <t>ZHANJIANG</t>
  </si>
  <si>
    <t>-</t>
  </si>
  <si>
    <t>OTPU6205185</t>
  </si>
  <si>
    <t>WHLT807522</t>
  </si>
  <si>
    <t>198DX01501</t>
  </si>
  <si>
    <t>WAN HAI 292 E020</t>
  </si>
  <si>
    <t>77,47,652.00</t>
  </si>
  <si>
    <t>2,32,430.00</t>
  </si>
  <si>
    <t>2,40,177.21</t>
  </si>
  <si>
    <t>0702023GC0000171</t>
  </si>
  <si>
    <t>HDLM/E/005/23-24</t>
  </si>
  <si>
    <t>FCV20230403</t>
  </si>
  <si>
    <t>PI 002</t>
  </si>
  <si>
    <t>RIZHAO FUCHI FOOD CO., LTD</t>
  </si>
  <si>
    <t>ASEAFOOD LINK</t>
  </si>
  <si>
    <t>44,40,500.00</t>
  </si>
  <si>
    <t>QINGDAO</t>
  </si>
  <si>
    <t>USD 5350 ADV &amp; TT</t>
  </si>
  <si>
    <t>0702023TP0000111</t>
  </si>
  <si>
    <t>4,34,680.96</t>
  </si>
  <si>
    <t>SEGU9751763</t>
  </si>
  <si>
    <t>WHLT807586</t>
  </si>
  <si>
    <t>198DX01649</t>
  </si>
  <si>
    <t>NAJADE 35814E</t>
  </si>
  <si>
    <t>41,81,518.00</t>
  </si>
  <si>
    <t>1,25,446.00</t>
  </si>
  <si>
    <t>1,29,627.06</t>
  </si>
  <si>
    <t>0702023GC0000185</t>
  </si>
  <si>
    <t>HAFPL/028/24-25</t>
  </si>
  <si>
    <t xml:space="preserve">SBSF/HAFPL/001 - A </t>
  </si>
  <si>
    <t>PI 027</t>
  </si>
  <si>
    <t>ZHEJIANG SHENGMING INTERNATIONAL TRADE CO., LTD.</t>
  </si>
  <si>
    <t>SANTOSH</t>
  </si>
  <si>
    <t>MR. SMRUTI</t>
  </si>
  <si>
    <t>KOLKATA</t>
  </si>
  <si>
    <t>HAITIAN, XIAMEN</t>
  </si>
  <si>
    <t>ASIA-PAC</t>
  </si>
  <si>
    <t>OOLU6266171</t>
  </si>
  <si>
    <t>OOLHTF9841</t>
  </si>
  <si>
    <t>OOLU2302764750</t>
  </si>
  <si>
    <t>SOL FORTUNE 2408S</t>
  </si>
  <si>
    <t>HAFPL/031/24-25</t>
  </si>
  <si>
    <t>SBSF/HAFPL/001 - B</t>
  </si>
  <si>
    <t>PI 028</t>
  </si>
  <si>
    <t>OOLU6291699</t>
  </si>
  <si>
    <t>OOLHTF9793</t>
  </si>
  <si>
    <t>OOLU2302764710</t>
  </si>
  <si>
    <t>HAFPL/040/24-25</t>
  </si>
  <si>
    <t>SBSF/HAFPL/001 - C</t>
  </si>
  <si>
    <t>PI 029</t>
  </si>
  <si>
    <t>ONEU9164167</t>
  </si>
  <si>
    <t>IN1380376</t>
  </si>
  <si>
    <t>ONEYCCUE08179300</t>
  </si>
  <si>
    <t>TC SYMPHONY 002E</t>
  </si>
  <si>
    <t>HAFPL/044/24-25</t>
  </si>
  <si>
    <t xml:space="preserve">ZS1365-001-2024 </t>
  </si>
  <si>
    <t>PI 038</t>
  </si>
  <si>
    <t>Zhanjiang YueZhiDu Food CO.,Ltd</t>
  </si>
  <si>
    <t>SATYA</t>
  </si>
  <si>
    <t>PCIU6079194</t>
  </si>
  <si>
    <t>IN0243888</t>
  </si>
  <si>
    <t>CCU400143300</t>
  </si>
  <si>
    <t>KOTA RATNA 0182E</t>
  </si>
  <si>
    <t>HAFPL/045/24-25</t>
  </si>
  <si>
    <t>ZS1365-002-2024</t>
  </si>
  <si>
    <t>PI 039</t>
  </si>
  <si>
    <t>PCIU6138281</t>
  </si>
  <si>
    <t>IN0243925</t>
  </si>
  <si>
    <t>CCU400143200</t>
  </si>
  <si>
    <t>HAFPL/047/24-25</t>
  </si>
  <si>
    <t>ZS1365-003-2024</t>
  </si>
  <si>
    <t>PI 040</t>
  </si>
  <si>
    <t>OTPU6036228</t>
  </si>
  <si>
    <t>IN1570758</t>
  </si>
  <si>
    <t>ONEYCCUE08561500</t>
  </si>
  <si>
    <t>ASIATIC SUN 007E</t>
  </si>
  <si>
    <t>HAFPL/048/24-25</t>
  </si>
  <si>
    <t>ZS1365-004-2024</t>
  </si>
  <si>
    <t>PI 041</t>
  </si>
  <si>
    <t>FSCU5859889</t>
  </si>
  <si>
    <t>IN1571038</t>
  </si>
  <si>
    <t>ONEYCCUE08560400</t>
  </si>
  <si>
    <t>HAFPL/054/24-25</t>
  </si>
  <si>
    <t>ZS1365-005-2024</t>
  </si>
  <si>
    <t>PI 042</t>
  </si>
  <si>
    <t>ZHANJIANG YUEZHIDU FOOD CO.,LTD</t>
  </si>
  <si>
    <t>HLSO BLK G1</t>
  </si>
  <si>
    <t>TTNU8418799</t>
  </si>
  <si>
    <t>IN1570767</t>
  </si>
  <si>
    <t>ONEYCCUE08785600</t>
  </si>
  <si>
    <t>MTT SAMALAJU 24010S</t>
  </si>
  <si>
    <t>HAFPL/055/24-25</t>
  </si>
  <si>
    <t>ZS1365-006-2024</t>
  </si>
  <si>
    <t>PI 043</t>
  </si>
  <si>
    <t>TTNU8739994</t>
  </si>
  <si>
    <t>IN1570780</t>
  </si>
  <si>
    <t>ONEYCCUE08786700</t>
  </si>
  <si>
    <t>HAFPL/109/24-25</t>
  </si>
  <si>
    <t>PI 062</t>
  </si>
  <si>
    <t>T&amp;R GLOBAL FOOD GMBH &amp; CO. KG</t>
  </si>
  <si>
    <t>AMAL KANTI</t>
  </si>
  <si>
    <t>HAMBURG</t>
  </si>
  <si>
    <t>USD 20% ADV &amp; TT</t>
  </si>
  <si>
    <t>MAERSK</t>
  </si>
  <si>
    <t>SUDU8193754</t>
  </si>
  <si>
    <t>ML-IN1844468</t>
  </si>
  <si>
    <t>MAEU242418822</t>
  </si>
  <si>
    <t>SM KAVERI 075W</t>
  </si>
  <si>
    <t>HAFPL/110/24-25</t>
  </si>
  <si>
    <t>PI 061</t>
  </si>
  <si>
    <t>HLSO EZP IQF</t>
  </si>
  <si>
    <t>MMAU1227122</t>
  </si>
  <si>
    <t>ML-IN1844466</t>
  </si>
  <si>
    <t>MAEU242782807</t>
  </si>
  <si>
    <t>HAFPL/138/24-25</t>
  </si>
  <si>
    <t>EKO51621</t>
  </si>
  <si>
    <t>PI 094</t>
  </si>
  <si>
    <t>HAMBURGER FEINFROST GMBH</t>
  </si>
  <si>
    <t>MD SIR</t>
  </si>
  <si>
    <t>HAMBURG, HH</t>
  </si>
  <si>
    <t>LC 60 DAYS</t>
  </si>
  <si>
    <t>HAAIA403484880</t>
  </si>
  <si>
    <t>CXRU1264030</t>
  </si>
  <si>
    <t>IN1129874</t>
  </si>
  <si>
    <t>ONEYVTZE03439300</t>
  </si>
  <si>
    <t>ONE RECOGNITION 004W</t>
  </si>
  <si>
    <t>HAFPL/143/24-25</t>
  </si>
  <si>
    <t>EKO51623</t>
  </si>
  <si>
    <t>PI 095</t>
  </si>
  <si>
    <t>HAAIA403484580</t>
  </si>
  <si>
    <t>TTNU8001357</t>
  </si>
  <si>
    <t>IN1129870</t>
  </si>
  <si>
    <t>ONEYVTZE03552600</t>
  </si>
  <si>
    <t>BIG BREEZY 41876E</t>
  </si>
  <si>
    <t>HAFPL/113/24-25</t>
  </si>
  <si>
    <t xml:space="preserve">SF/14 /2024-25 </t>
  </si>
  <si>
    <t>PI 087</t>
  </si>
  <si>
    <t>DIMAR S.R.L.</t>
  </si>
  <si>
    <t>CELESTINE</t>
  </si>
  <si>
    <t>MR. ABIN</t>
  </si>
  <si>
    <t>NAPLES</t>
  </si>
  <si>
    <t>DA 90 DAYS</t>
  </si>
  <si>
    <t>MNBU4275062</t>
  </si>
  <si>
    <t>ML-IN1844634</t>
  </si>
  <si>
    <t>MAEU243000195</t>
  </si>
  <si>
    <t>RUN QING PING AN 432E</t>
  </si>
  <si>
    <t>HAFPL/002/24-25</t>
  </si>
  <si>
    <t>UDFC/SFP-457/2024</t>
  </si>
  <si>
    <t>PI 342</t>
  </si>
  <si>
    <t>UNITED DANAH FISHERIES COMPANY</t>
  </si>
  <si>
    <t>PREM KUMAR</t>
  </si>
  <si>
    <t>CHENNAI</t>
  </si>
  <si>
    <t>SHUWAIKH PORT</t>
  </si>
  <si>
    <t>EMCU5503366</t>
  </si>
  <si>
    <t>EMCUTX5242</t>
  </si>
  <si>
    <t>EGLV101400042432</t>
  </si>
  <si>
    <t>EVER BRACE 089W</t>
  </si>
  <si>
    <t>HAFPL/004/24-25</t>
  </si>
  <si>
    <t>MR. PREM KUMAR</t>
  </si>
  <si>
    <t>EMCU5495445</t>
  </si>
  <si>
    <t>EMCUTX6492</t>
  </si>
  <si>
    <t>EGLV101400042440</t>
  </si>
  <si>
    <t>GANTA BHUM 041W</t>
  </si>
  <si>
    <t>HAFPL/009/24-25</t>
  </si>
  <si>
    <t>EMCU5721497</t>
  </si>
  <si>
    <t>EMCUTX5092</t>
  </si>
  <si>
    <t>EGLV101400052267</t>
  </si>
  <si>
    <t>EVER BRACE 090W</t>
  </si>
  <si>
    <t>HAFPL/012/24-25</t>
  </si>
  <si>
    <t xml:space="preserve">UDFC/SFP-457/2024 </t>
  </si>
  <si>
    <t>EMCU5639584</t>
  </si>
  <si>
    <t>EMCUUD4872</t>
  </si>
  <si>
    <t>EGLV101400056262</t>
  </si>
  <si>
    <t>X-PRESS KABRU 24007W</t>
  </si>
  <si>
    <t>HAFPL/013/24-25</t>
  </si>
  <si>
    <t>EMCU5530989</t>
  </si>
  <si>
    <t>EMCUUD4822</t>
  </si>
  <si>
    <t>EGLV101400056106</t>
  </si>
  <si>
    <t>HAFPL/015/24-25</t>
  </si>
  <si>
    <t>MNBU9110825</t>
  </si>
  <si>
    <t>ML-IN1626091</t>
  </si>
  <si>
    <t>MAEU239311992</t>
  </si>
  <si>
    <t>SM KAVERI 072W</t>
  </si>
  <si>
    <t>HAFPL/021/24-25</t>
  </si>
  <si>
    <t>UDFC/SFP/467</t>
  </si>
  <si>
    <t>PD &amp; PDTO IQF</t>
  </si>
  <si>
    <t>EMCU5421993</t>
  </si>
  <si>
    <t>EMCQGV8832</t>
  </si>
  <si>
    <t>EGLV100480029561</t>
  </si>
  <si>
    <t>SM MAHI 0070W</t>
  </si>
  <si>
    <t>HAFPL/025/24-25</t>
  </si>
  <si>
    <t>MNBU0567908</t>
  </si>
  <si>
    <t>ML-IN1626136</t>
  </si>
  <si>
    <t>MAEU239627985</t>
  </si>
  <si>
    <t>MOGRAL 082W</t>
  </si>
  <si>
    <t>HAFPL/026/24-25</t>
  </si>
  <si>
    <t>MNBU0235035</t>
  </si>
  <si>
    <t>ML-IN1252603</t>
  </si>
  <si>
    <t>MAEU239821078</t>
  </si>
  <si>
    <t>HAFPL/027/24-25</t>
  </si>
  <si>
    <t>MNBU0589949</t>
  </si>
  <si>
    <t>ML-IN1741899</t>
  </si>
  <si>
    <t>MAEU239821110</t>
  </si>
  <si>
    <t>HAFPL/033/24-25</t>
  </si>
  <si>
    <t>MMAU1165360</t>
  </si>
  <si>
    <t>ML-IN1743140</t>
  </si>
  <si>
    <t>MAEU240507087</t>
  </si>
  <si>
    <t>SM KAVERI 073W</t>
  </si>
  <si>
    <t>HAFPL/051/24-25</t>
  </si>
  <si>
    <t xml:space="preserve">UDFC/SFP-457/2024  </t>
  </si>
  <si>
    <t>MNBU4406060</t>
  </si>
  <si>
    <t>ML-IN1746882</t>
  </si>
  <si>
    <t>MAEU241295764</t>
  </si>
  <si>
    <t>SM MAHI 071W</t>
  </si>
  <si>
    <t>HAFPL/052/24-25</t>
  </si>
  <si>
    <t>MNBU4398278</t>
  </si>
  <si>
    <t>ML-IN1746886</t>
  </si>
  <si>
    <t>MAEU241295981</t>
  </si>
  <si>
    <t>HAFPL/053/24-25</t>
  </si>
  <si>
    <t>MNBU3678063</t>
  </si>
  <si>
    <t>ML-IN1746883</t>
  </si>
  <si>
    <t>MAEU241295982</t>
  </si>
  <si>
    <t>HAFPL/059/24-25</t>
  </si>
  <si>
    <t>MNBU9117408</t>
  </si>
  <si>
    <t>ML-IN1746808</t>
  </si>
  <si>
    <t>MAEU241439738</t>
  </si>
  <si>
    <t>MOGRAL 083W</t>
  </si>
  <si>
    <t>HAFPL/066/24-25</t>
  </si>
  <si>
    <t>MNBU4266034</t>
  </si>
  <si>
    <t>ML-IN1746813</t>
  </si>
  <si>
    <t>MAEU241439739</t>
  </si>
  <si>
    <t>HAFPL/067/24-25</t>
  </si>
  <si>
    <t>MNBU4207330</t>
  </si>
  <si>
    <t>ML-IN1746810</t>
  </si>
  <si>
    <t>MAEU241439692</t>
  </si>
  <si>
    <t>HAFPL/083/24-25</t>
  </si>
  <si>
    <t>EMCU5464336</t>
  </si>
  <si>
    <t>EMCUTS6872</t>
  </si>
  <si>
    <t>EGLV100480044501</t>
  </si>
  <si>
    <t>MOGRAL 0084W</t>
  </si>
  <si>
    <t>HAFPL/084/24-25</t>
  </si>
  <si>
    <t>EMCU5375959</t>
  </si>
  <si>
    <t>EMCUTS6862</t>
  </si>
  <si>
    <t>EGLV100480044977</t>
  </si>
  <si>
    <t>HAFPL/085/24-25</t>
  </si>
  <si>
    <t>EMCU5692228</t>
  </si>
  <si>
    <t>EMCUTS6242</t>
  </si>
  <si>
    <t>EGLV100480045078</t>
  </si>
  <si>
    <t>HAFPL/087/24-25</t>
  </si>
  <si>
    <t>UDFC/SFP/472</t>
  </si>
  <si>
    <t>PI 057</t>
  </si>
  <si>
    <t>MMAU1131252</t>
  </si>
  <si>
    <t>ML-IN1745228</t>
  </si>
  <si>
    <t>MAEU241998235</t>
  </si>
  <si>
    <t>SM KAVERI 074W</t>
  </si>
  <si>
    <t>HAFPL/114/24-25</t>
  </si>
  <si>
    <t>MNBU3764198</t>
  </si>
  <si>
    <t>ML-IN1844638</t>
  </si>
  <si>
    <t>MAEU242836669</t>
  </si>
  <si>
    <t>SM MANALI 044W</t>
  </si>
  <si>
    <t>HAFPL/115/24-25</t>
  </si>
  <si>
    <t>MNBU0199220</t>
  </si>
  <si>
    <t>ML-IN1842103</t>
  </si>
  <si>
    <t>MAEU243530551</t>
  </si>
  <si>
    <t>SM KAVERI 076W</t>
  </si>
  <si>
    <t>HAFPL/116/24-25</t>
  </si>
  <si>
    <t>MNBU3742938</t>
  </si>
  <si>
    <t>ML-IN1842105</t>
  </si>
  <si>
    <t>MAEU243530398</t>
  </si>
  <si>
    <t>MOGRAL 085W</t>
  </si>
  <si>
    <t>HDLM/E/008/23-24</t>
  </si>
  <si>
    <t>JZ-C20230403-026</t>
  </si>
  <si>
    <t>PI 007</t>
  </si>
  <si>
    <t>ZHANJIANG JINZHU TRADE CO., LTD</t>
  </si>
  <si>
    <t>ADHEEB</t>
  </si>
  <si>
    <t>71,75,682.00</t>
  </si>
  <si>
    <t>ZHANJIANG,</t>
  </si>
  <si>
    <t>0702023TP0000122</t>
  </si>
  <si>
    <t>8,15,556.00</t>
  </si>
  <si>
    <t>SEGU9921983</t>
  </si>
  <si>
    <t>WHLT807544</t>
  </si>
  <si>
    <t>198DX01682</t>
  </si>
  <si>
    <t>68,04,377.40</t>
  </si>
  <si>
    <t>2,04,131.00</t>
  </si>
  <si>
    <t>2,10,935.70</t>
  </si>
  <si>
    <t>0702023GC0000187</t>
  </si>
  <si>
    <t>HAFPL/050/24-25</t>
  </si>
  <si>
    <t>D-15784.PT</t>
  </si>
  <si>
    <t>PI 016</t>
  </si>
  <si>
    <t>MR. PRADEEP</t>
  </si>
  <si>
    <t>LISBON</t>
  </si>
  <si>
    <t>MNBU3115075</t>
  </si>
  <si>
    <t>ML-IN1742808</t>
  </si>
  <si>
    <t>MAEU241161888</t>
  </si>
  <si>
    <t>SM MANALI 042W</t>
  </si>
  <si>
    <t>HAFPL/056/24-25</t>
  </si>
  <si>
    <t>D-15785.PT</t>
  </si>
  <si>
    <t>PI 017</t>
  </si>
  <si>
    <t>MNBU3373676</t>
  </si>
  <si>
    <t>ML-IN1746850</t>
  </si>
  <si>
    <t>MAEU241438037</t>
  </si>
  <si>
    <t>HAFPL/137/24-25</t>
  </si>
  <si>
    <t>SF/13/2024-25</t>
  </si>
  <si>
    <t>PI 079</t>
  </si>
  <si>
    <t>BRASMAR - COMERCIO DE PRODUTOS ALIMENTARES, S.A.,</t>
  </si>
  <si>
    <t>LEIXOES</t>
  </si>
  <si>
    <t>BLANCHED PD/PUD IQF</t>
  </si>
  <si>
    <t>TTNU8754330</t>
  </si>
  <si>
    <t>IN1129108</t>
  </si>
  <si>
    <t>ONEYVTZE03478600</t>
  </si>
  <si>
    <t>HAFPL/141/24-25</t>
  </si>
  <si>
    <t>OSF 242183</t>
  </si>
  <si>
    <t>PI 081</t>
  </si>
  <si>
    <t>BML FOOD GROUP HOLLAND B.V.</t>
  </si>
  <si>
    <t>OCEANA</t>
  </si>
  <si>
    <t>MR. GVN</t>
  </si>
  <si>
    <t>ROTTERDAM</t>
  </si>
  <si>
    <t>RTLI24T00644</t>
  </si>
  <si>
    <t>SUDU5287382</t>
  </si>
  <si>
    <t>ML-IN1838542</t>
  </si>
  <si>
    <t>MAEU243656650</t>
  </si>
  <si>
    <t>MARINA VOYAGER 435E</t>
  </si>
  <si>
    <t>HAFPL/144/24-25</t>
  </si>
  <si>
    <t>OSF 242182</t>
  </si>
  <si>
    <t>PI 080</t>
  </si>
  <si>
    <t>RTLI24T00645</t>
  </si>
  <si>
    <t>MNBU3805717</t>
  </si>
  <si>
    <t>ML-IN1838504</t>
  </si>
  <si>
    <t>MAEU243656578</t>
  </si>
  <si>
    <t>HOPE ISLAND 436E</t>
  </si>
  <si>
    <t>HAFPL/146/24-25</t>
  </si>
  <si>
    <t>OSF 242184</t>
  </si>
  <si>
    <t>PI 082</t>
  </si>
  <si>
    <t>RTLI24T00643</t>
  </si>
  <si>
    <t>MNBU3534467</t>
  </si>
  <si>
    <t>ML-IN1838608</t>
  </si>
  <si>
    <t>MAEU243656700</t>
  </si>
  <si>
    <t>HAFPL/007/24-25</t>
  </si>
  <si>
    <t>HAFPL/PI-302/23-24</t>
  </si>
  <si>
    <t>PI 302</t>
  </si>
  <si>
    <t>OCEAN KING FOODSTUFF TRADING CO., LLC</t>
  </si>
  <si>
    <t>SHARJAH PORT</t>
  </si>
  <si>
    <t>ONEU9018706</t>
  </si>
  <si>
    <t>IN1126912</t>
  </si>
  <si>
    <t>ONEYVTZE01494900</t>
  </si>
  <si>
    <t>X-PRESS KAILASH 1861E</t>
  </si>
  <si>
    <t>HAFPL/020/24-25</t>
  </si>
  <si>
    <t>HAFPL/PI-003/24-25</t>
  </si>
  <si>
    <t>PI 003</t>
  </si>
  <si>
    <t>AL FRESCO HAF OVERSEAS TRADING LLC</t>
  </si>
  <si>
    <t>EMCU5618597</t>
  </si>
  <si>
    <t>EMCQGV6032</t>
  </si>
  <si>
    <t>EGLV100480028530</t>
  </si>
  <si>
    <t>SM MANALI 0041W</t>
  </si>
  <si>
    <t>HAFPL/030/24-25</t>
  </si>
  <si>
    <t>HAFPL/PI-023/24-25</t>
  </si>
  <si>
    <t>PI 023</t>
  </si>
  <si>
    <t>KRUSTASIA FOODS LLC</t>
  </si>
  <si>
    <t>JEBEL ALI</t>
  </si>
  <si>
    <t>100% TT</t>
  </si>
  <si>
    <t>MNBU9049068</t>
  </si>
  <si>
    <t>ML-IN1741875</t>
  </si>
  <si>
    <t>MAEU239821137</t>
  </si>
  <si>
    <t>HAFPL/041/24-25</t>
  </si>
  <si>
    <t>POI 4200009900</t>
  </si>
  <si>
    <t>PI 033</t>
  </si>
  <si>
    <t>ALLIANCE FOODS CO LLC</t>
  </si>
  <si>
    <t>PD IQF G2</t>
  </si>
  <si>
    <t>AHILC2400151</t>
  </si>
  <si>
    <t>MNBU3131311</t>
  </si>
  <si>
    <t>ML-IN1743073</t>
  </si>
  <si>
    <t>MAEU241064910</t>
  </si>
  <si>
    <t>HAFPL/042/24-25</t>
  </si>
  <si>
    <t>PI 034</t>
  </si>
  <si>
    <t>MMAU1165247</t>
  </si>
  <si>
    <t>ML-IN1743059</t>
  </si>
  <si>
    <t>MAEU241064916</t>
  </si>
  <si>
    <t>HAFPL/043/24-25</t>
  </si>
  <si>
    <t>PI 035</t>
  </si>
  <si>
    <t>MNBU0327276</t>
  </si>
  <si>
    <t>ML-IN1743079</t>
  </si>
  <si>
    <t>MAEU241064917</t>
  </si>
  <si>
    <t>HAFPL/049/24-25</t>
  </si>
  <si>
    <t xml:space="preserve">HAFPL/PI-022/24-25 </t>
  </si>
  <si>
    <t>PI 022</t>
  </si>
  <si>
    <t>MOHAMMED AL NUAIMI FOODSTUFF TRADING LLC</t>
  </si>
  <si>
    <t>PD, PDTO IQF &amp; HOSO BLK</t>
  </si>
  <si>
    <t>SUDU6270126</t>
  </si>
  <si>
    <t>ML-IN1743054</t>
  </si>
  <si>
    <t>MAEU240998299</t>
  </si>
  <si>
    <t>HAFPL/080/24-25</t>
  </si>
  <si>
    <t>HAFPL/PI-059/24-25</t>
  </si>
  <si>
    <t>PI 059</t>
  </si>
  <si>
    <t>AKM FOODSTUFF TRADING LLC</t>
  </si>
  <si>
    <t>ANSUMAN</t>
  </si>
  <si>
    <t>BY 100% TT</t>
  </si>
  <si>
    <t>MMAU1200498</t>
  </si>
  <si>
    <t>ML-IN1745385</t>
  </si>
  <si>
    <t>MAEU241635503</t>
  </si>
  <si>
    <t>HAFPL/081/24-25</t>
  </si>
  <si>
    <t>HAFPL/PI-044/24-25</t>
  </si>
  <si>
    <t>PI 044</t>
  </si>
  <si>
    <t>SUDU8196434</t>
  </si>
  <si>
    <t>ML-IN1747143</t>
  </si>
  <si>
    <t>MAEU241716810</t>
  </si>
  <si>
    <t>HAFPL/082/24-25</t>
  </si>
  <si>
    <t>HAFPL/PI-063/24-25</t>
  </si>
  <si>
    <t>PI 063</t>
  </si>
  <si>
    <t>EAST SEAS FISH TRADING LLC</t>
  </si>
  <si>
    <t>MR. VIJISH</t>
  </si>
  <si>
    <t>PD, PUD, HOSO IQF</t>
  </si>
  <si>
    <t>SZLU9600354</t>
  </si>
  <si>
    <t>IN1128517</t>
  </si>
  <si>
    <t>ONEYVTZE02903500</t>
  </si>
  <si>
    <t>X-PRESS KAILASH 1869E</t>
  </si>
  <si>
    <t>HAFPL/096/24-25</t>
  </si>
  <si>
    <t>HAFPL/PI-348/23-24</t>
  </si>
  <si>
    <t>PI 248</t>
  </si>
  <si>
    <t>TLLU1075510</t>
  </si>
  <si>
    <t>IN1128528</t>
  </si>
  <si>
    <t>ONEYVTZE02654800</t>
  </si>
  <si>
    <t>BIG BREEZY 38870E</t>
  </si>
  <si>
    <t>HAFPL/111/24-25</t>
  </si>
  <si>
    <t>POI 4200010259</t>
  </si>
  <si>
    <t>PI 092</t>
  </si>
  <si>
    <t>AHILC2400207</t>
  </si>
  <si>
    <t>ONEU9131498</t>
  </si>
  <si>
    <t>IN1130833</t>
  </si>
  <si>
    <t>ONEYVTZE03188400</t>
  </si>
  <si>
    <t>BIG BREEZY 39872E</t>
  </si>
  <si>
    <t>HAFPL/112/24-25</t>
  </si>
  <si>
    <t>PI 093</t>
  </si>
  <si>
    <t>FSCU5886924</t>
  </si>
  <si>
    <t>IN1130847</t>
  </si>
  <si>
    <t>ONEYVTZE03190400</t>
  </si>
  <si>
    <t>X-PRESS KAILASH 1871E</t>
  </si>
  <si>
    <t>HAFPL/123/24-25</t>
  </si>
  <si>
    <t>HAFPL/PI-125/24-25</t>
  </si>
  <si>
    <t>PI 125</t>
  </si>
  <si>
    <t>TEMU9156670</t>
  </si>
  <si>
    <t>IN1129118</t>
  </si>
  <si>
    <t>ONEYVTZE03363600</t>
  </si>
  <si>
    <t>BIG BREEZY 40874E</t>
  </si>
  <si>
    <t>HAFPL/124/24-25</t>
  </si>
  <si>
    <t>HAFPL/PI-117/24-25</t>
  </si>
  <si>
    <t>PI 117</t>
  </si>
  <si>
    <t>KAMI FOOD STUFF TRADING L.L.C</t>
  </si>
  <si>
    <t>USD 10% ADV &amp; TT</t>
  </si>
  <si>
    <t>MNBU9151779</t>
  </si>
  <si>
    <t>ML-IN1838440</t>
  </si>
  <si>
    <t>MAEU243078158</t>
  </si>
  <si>
    <t>HAFPL/129/24-25</t>
  </si>
  <si>
    <t xml:space="preserve">POI 4200010319 </t>
  </si>
  <si>
    <t>PI 116</t>
  </si>
  <si>
    <t>AHILC2400209</t>
  </si>
  <si>
    <t>NYKU7932422</t>
  </si>
  <si>
    <t>IN1130850</t>
  </si>
  <si>
    <t>ONEYVTZE03189500</t>
  </si>
  <si>
    <t>HAFPL/131/24-25</t>
  </si>
  <si>
    <t>12/2024-25</t>
  </si>
  <si>
    <t>PI 139</t>
  </si>
  <si>
    <t>BHR ALLWLWT FOR FOODSTUFF TRADING LLC</t>
  </si>
  <si>
    <t>SREERAJ</t>
  </si>
  <si>
    <t>TRLU1710724</t>
  </si>
  <si>
    <t>IN1129115</t>
  </si>
  <si>
    <t>ONEYVTZE03361400</t>
  </si>
  <si>
    <t>HAFPL/133/24-25</t>
  </si>
  <si>
    <t>TTNU8829594</t>
  </si>
  <si>
    <t>IN1129105</t>
  </si>
  <si>
    <t>ONEYVTZE03450300</t>
  </si>
  <si>
    <t>X-PRESS KAILASH 1873E</t>
  </si>
  <si>
    <t>HAFPL/134/24-25</t>
  </si>
  <si>
    <t>DSF/AUH/414/2024</t>
  </si>
  <si>
    <t>PI 119</t>
  </si>
  <si>
    <t>THE DEEP SEA FOOD COMPANY LLC</t>
  </si>
  <si>
    <t>LC 90 DAYS</t>
  </si>
  <si>
    <t>299ILU4242190003</t>
  </si>
  <si>
    <t>UNIFEEDER</t>
  </si>
  <si>
    <t>PMLU8902156</t>
  </si>
  <si>
    <t>UFL223723</t>
  </si>
  <si>
    <t>VTZ/SHJ/24/00752</t>
  </si>
  <si>
    <t>SSL SABARIMALAI/154</t>
  </si>
  <si>
    <t>HAFPL/136/24-25</t>
  </si>
  <si>
    <t>SZLU9069130</t>
  </si>
  <si>
    <t>UFL223724</t>
  </si>
  <si>
    <t>VTZ/SHJ/24/00751</t>
  </si>
  <si>
    <t>HAFPL/139/24-25</t>
  </si>
  <si>
    <t>TLLU1195731</t>
  </si>
  <si>
    <t>ML-IN1838582</t>
  </si>
  <si>
    <t>MAEU243571114</t>
  </si>
  <si>
    <t>HAFPL/142/24-25</t>
  </si>
  <si>
    <t>POZ-FZ000447</t>
  </si>
  <si>
    <t>PI 129</t>
  </si>
  <si>
    <t>FARZANA TRADING LLC</t>
  </si>
  <si>
    <t>MNBU3498858</t>
  </si>
  <si>
    <t>ML-IN1838681</t>
  </si>
  <si>
    <t>MAEU243642275</t>
  </si>
  <si>
    <t>HAFPL/145/24-25</t>
  </si>
  <si>
    <t>HAFPL/PI-145/24-25</t>
  </si>
  <si>
    <t>PI 145</t>
  </si>
  <si>
    <t>NYKU7139445</t>
  </si>
  <si>
    <t>IN1129880</t>
  </si>
  <si>
    <t>ONEYVTZE03534600</t>
  </si>
  <si>
    <t>HAFPL/147/24-25</t>
  </si>
  <si>
    <t>HAFPL/PI-138/24-25</t>
  </si>
  <si>
    <t>PI 138</t>
  </si>
  <si>
    <t>OCEAN FISHERIES LLC</t>
  </si>
  <si>
    <t>PD, PDTO &amp; PUD IQF</t>
  </si>
  <si>
    <t>MNBU0237634</t>
  </si>
  <si>
    <t>ML-IN1838603</t>
  </si>
  <si>
    <t>MAEU243642867</t>
  </si>
  <si>
    <t>HAFPL/150/24-25</t>
  </si>
  <si>
    <t>POI 4200010477</t>
  </si>
  <si>
    <t>PI 142</t>
  </si>
  <si>
    <t>AHILC2400240</t>
  </si>
  <si>
    <t>MMAU1211276</t>
  </si>
  <si>
    <t>ML-IN1843305</t>
  </si>
  <si>
    <t>MAEU243922952</t>
  </si>
  <si>
    <t>SM KAVERI 077W</t>
  </si>
  <si>
    <t>HAFPL/157/24-25</t>
  </si>
  <si>
    <t xml:space="preserve">HAFPL/PI-126/24-25 </t>
  </si>
  <si>
    <t>PI 126</t>
  </si>
  <si>
    <t>MERCHANT LINE</t>
  </si>
  <si>
    <t>KKFU6711072</t>
  </si>
  <si>
    <t>MLVTZJEA2417425</t>
  </si>
  <si>
    <t>KOTA LAYANG / 0098E</t>
  </si>
  <si>
    <t>HAFPL/163/24-25</t>
  </si>
  <si>
    <t>HAFPL/PI-127/24-25</t>
  </si>
  <si>
    <t>PI 127</t>
  </si>
  <si>
    <t>MNBU0257733</t>
  </si>
  <si>
    <t>ML-IN1843342</t>
  </si>
  <si>
    <t>MAEU243973208</t>
  </si>
  <si>
    <t>HAFPL/164/24-25</t>
  </si>
  <si>
    <t>TRIU8897150</t>
  </si>
  <si>
    <t>MLVTZSHJ2417424</t>
  </si>
  <si>
    <t>HAFPL/165/24-25</t>
  </si>
  <si>
    <t>MNBU4166138</t>
  </si>
  <si>
    <t>ML-IN1934874</t>
  </si>
  <si>
    <t>MAEU244318536</t>
  </si>
  <si>
    <t>SM MANALI 045W</t>
  </si>
  <si>
    <t>HAFPL/166/24-25</t>
  </si>
  <si>
    <t>HAFPL/168/24-25</t>
  </si>
  <si>
    <t>DSF/AUH/415/2024</t>
  </si>
  <si>
    <t>PI 120</t>
  </si>
  <si>
    <t>299ILU4242430001</t>
  </si>
  <si>
    <t>MNBU4179140</t>
  </si>
  <si>
    <t>ML-IN1843497</t>
  </si>
  <si>
    <t>MAEU244077542</t>
  </si>
  <si>
    <t>HAFPL/169/24-25</t>
  </si>
  <si>
    <t>DSF/DXB/462/2024</t>
  </si>
  <si>
    <t>PI 134</t>
  </si>
  <si>
    <t>ACILC2402642</t>
  </si>
  <si>
    <t>MNBU0038993</t>
  </si>
  <si>
    <t>ML-IN1843492</t>
  </si>
  <si>
    <t>MAEU244089943</t>
  </si>
  <si>
    <t>HAFPL/153/24-25</t>
  </si>
  <si>
    <t>D-15948</t>
  </si>
  <si>
    <t>PI 114</t>
  </si>
  <si>
    <t>BELFAST PORT, NORTHERN IRELAND,</t>
  </si>
  <si>
    <t>TTNU8412682</t>
  </si>
  <si>
    <t>IN1130087</t>
  </si>
  <si>
    <t>ONEYVTZE03646300</t>
  </si>
  <si>
    <t>X-PRESS KAILASH 1875E</t>
  </si>
  <si>
    <t>HAFPL/154/24-25</t>
  </si>
  <si>
    <t>D-15949</t>
  </si>
  <si>
    <t>PI 115</t>
  </si>
  <si>
    <t>ONEU9116873</t>
  </si>
  <si>
    <t>IN1130082</t>
  </si>
  <si>
    <t>ONEYVTZE03645900</t>
  </si>
  <si>
    <t>HDLM/E/003/23-24</t>
  </si>
  <si>
    <t>JCK-FH-C20230410-340</t>
  </si>
  <si>
    <t>PI 008</t>
  </si>
  <si>
    <t>ZHEJIANG YIWU CHINA COMMODITY CITY IMPORT AND EXPORT CO.,LTD</t>
  </si>
  <si>
    <t>ANAS DIWAN</t>
  </si>
  <si>
    <t>1,37,520.00</t>
  </si>
  <si>
    <t>1,14,14,160.00</t>
  </si>
  <si>
    <t>TIANJIN PORT</t>
  </si>
  <si>
    <t>0702023TP0000094</t>
  </si>
  <si>
    <t>8,15,755.50</t>
  </si>
  <si>
    <t>ONE LINE</t>
  </si>
  <si>
    <t>SEKU9081835</t>
  </si>
  <si>
    <t>WHLT807504</t>
  </si>
  <si>
    <t>198DX01548</t>
  </si>
  <si>
    <t>1,34,238.88</t>
  </si>
  <si>
    <t>1,09,27,044.83</t>
  </si>
  <si>
    <t>3,27,811.00</t>
  </si>
  <si>
    <t>3,38,738.39</t>
  </si>
  <si>
    <t>0702023GC0000200</t>
  </si>
  <si>
    <t>1,27,490.00</t>
  </si>
  <si>
    <t>PUD BLK</t>
  </si>
  <si>
    <t>HDLM/E/017/23-24</t>
  </si>
  <si>
    <t>YT-J23053</t>
  </si>
  <si>
    <t>PI 014</t>
  </si>
  <si>
    <t>SIAM CANADIAN</t>
  </si>
  <si>
    <t>79,86,924.00</t>
  </si>
  <si>
    <t>0702023TP0000131</t>
  </si>
  <si>
    <t>8,21,142.00</t>
  </si>
  <si>
    <t>WHLU7750728</t>
  </si>
  <si>
    <t>WHLT810691</t>
  </si>
  <si>
    <t>WAN HAI 292 E021</t>
  </si>
  <si>
    <t>76,16,606.90</t>
  </si>
  <si>
    <t>2,28,498.00</t>
  </si>
  <si>
    <t>2,36,114.81</t>
  </si>
  <si>
    <t>0702023GC0000210</t>
  </si>
  <si>
    <t>HDLM/E/009/23-24</t>
  </si>
  <si>
    <t>SF23001HDLM</t>
  </si>
  <si>
    <t>DONGXING SIFENG SEAFOOD INDUSTRY CO., LTD.</t>
  </si>
  <si>
    <t>SAM CANADIAN</t>
  </si>
  <si>
    <t>80,37,346.50</t>
  </si>
  <si>
    <t>0702023TP0000100</t>
  </si>
  <si>
    <t>8,19,371.03</t>
  </si>
  <si>
    <t>FBIU5360815</t>
  </si>
  <si>
    <t>WHLT807451</t>
  </si>
  <si>
    <t>198DX01738</t>
  </si>
  <si>
    <t>WAN HAI 263 E341</t>
  </si>
  <si>
    <t>76,52,047.70</t>
  </si>
  <si>
    <t>2,29,561.00</t>
  </si>
  <si>
    <t>2,37,213.48</t>
  </si>
  <si>
    <t>0702023GC0000186</t>
  </si>
  <si>
    <t>HDLM/E/011/23-24</t>
  </si>
  <si>
    <t>SF23002HDLM</t>
  </si>
  <si>
    <t>OTPU6200645</t>
  </si>
  <si>
    <t>WHLT807452</t>
  </si>
  <si>
    <t>198DX01739</t>
  </si>
  <si>
    <t>76,00,344.68</t>
  </si>
  <si>
    <t>2,28,010.00</t>
  </si>
  <si>
    <t>2,35,610.68</t>
  </si>
  <si>
    <t>HDLM/E/002/23-24</t>
  </si>
  <si>
    <t>HH-WD 23033</t>
  </si>
  <si>
    <t>PI 009</t>
  </si>
  <si>
    <t>OPTIMIZE INTEGRATION GROUP INC</t>
  </si>
  <si>
    <t>MR. SATYA (AT &amp; T )</t>
  </si>
  <si>
    <t>XIAMEN PORT</t>
  </si>
  <si>
    <t>0702023TP0000099</t>
  </si>
  <si>
    <t>8,18,953.20</t>
  </si>
  <si>
    <t>SZLU9616941</t>
  </si>
  <si>
    <t>IN1088826</t>
  </si>
  <si>
    <t>ONEYVTZD01306700</t>
  </si>
  <si>
    <t>76,33,773.40</t>
  </si>
  <si>
    <t>2,29,013.00</t>
  </si>
  <si>
    <t>2,36,646.98</t>
  </si>
  <si>
    <t>0702023GC0000184</t>
  </si>
  <si>
    <t>HDLM/E/007/23-24</t>
  </si>
  <si>
    <t>HH-WD 23034</t>
  </si>
  <si>
    <t>PI 010</t>
  </si>
  <si>
    <t>77,44,896.00</t>
  </si>
  <si>
    <t>0702023TP0000107</t>
  </si>
  <si>
    <t>OTPU6204851</t>
  </si>
  <si>
    <t>WHLT807549</t>
  </si>
  <si>
    <t>198DX01675</t>
  </si>
  <si>
    <t>74,30,354.80</t>
  </si>
  <si>
    <t>2,22,911.00</t>
  </si>
  <si>
    <t>2,30,341.00</t>
  </si>
  <si>
    <t>HDLM/E/010/23-24</t>
  </si>
  <si>
    <t>HH-WD 23035</t>
  </si>
  <si>
    <t>PI 011</t>
  </si>
  <si>
    <t>74,58,048.00</t>
  </si>
  <si>
    <t>8,16,818.06</t>
  </si>
  <si>
    <t>SEKU9082472</t>
  </si>
  <si>
    <t>WHLT807458</t>
  </si>
  <si>
    <t>198DX01723</t>
  </si>
  <si>
    <t>71,00,732.10</t>
  </si>
  <si>
    <t>2,13,022.00</t>
  </si>
  <si>
    <t>2,20,122.70</t>
  </si>
  <si>
    <t>HDLM/E/012/23-24</t>
  </si>
  <si>
    <t>HH-WD 23037</t>
  </si>
  <si>
    <t>PI 013</t>
  </si>
  <si>
    <t>91/110</t>
  </si>
  <si>
    <t>71,71,200.00</t>
  </si>
  <si>
    <t>0702023TP0000121</t>
  </si>
  <si>
    <t>8,14,738.40</t>
  </si>
  <si>
    <t>FSCU5706339</t>
  </si>
  <si>
    <t>WHLT807460</t>
  </si>
  <si>
    <t>198DX01737</t>
  </si>
  <si>
    <t>68,21,314.50</t>
  </si>
  <si>
    <t>2,04,639.00</t>
  </si>
  <si>
    <t>2,11,460.75</t>
  </si>
  <si>
    <t>HDLM/E/015/23-24</t>
  </si>
  <si>
    <t>HH-WD 23036</t>
  </si>
  <si>
    <t>PI 012</t>
  </si>
  <si>
    <t>73,14,624.00</t>
  </si>
  <si>
    <t>PIL</t>
  </si>
  <si>
    <t>PCIU6034435</t>
  </si>
  <si>
    <t>IN0188900</t>
  </si>
  <si>
    <t>VTZ300040400</t>
  </si>
  <si>
    <t>KOTA GADANG 0213E</t>
  </si>
  <si>
    <t>69,54,420.90</t>
  </si>
  <si>
    <t>2,08,633.00</t>
  </si>
  <si>
    <t>2,15,587.05</t>
  </si>
  <si>
    <t>0702023GC0000243</t>
  </si>
  <si>
    <t>HDLM/E/013/23-24</t>
  </si>
  <si>
    <t>LK-MT23001</t>
  </si>
  <si>
    <t>PI 018</t>
  </si>
  <si>
    <t>GUANGXI FOOD COMPANY LIMITED</t>
  </si>
  <si>
    <t>MARITIME</t>
  </si>
  <si>
    <t>51/55</t>
  </si>
  <si>
    <t>1,01,574.00</t>
  </si>
  <si>
    <t>84,30,642.00</t>
  </si>
  <si>
    <t>BEIHAI</t>
  </si>
  <si>
    <t>USD 20000 ADV &amp; TT</t>
  </si>
  <si>
    <t>0702023TP0000126</t>
  </si>
  <si>
    <t>16,30,359.63</t>
  </si>
  <si>
    <t>FBIU5330981</t>
  </si>
  <si>
    <t>IN0189739</t>
  </si>
  <si>
    <t>VTZ300038600</t>
  </si>
  <si>
    <t>XIN TIAN JIN 081E</t>
  </si>
  <si>
    <t>78,84,411.15</t>
  </si>
  <si>
    <t>2,36,532.00</t>
  </si>
  <si>
    <t>2,44,416.75</t>
  </si>
  <si>
    <t>0702023GC0000206</t>
  </si>
  <si>
    <t>HDLM/E/006/23-24</t>
  </si>
  <si>
    <t>23/DCI-060</t>
  </si>
  <si>
    <t>TRONG NHAN SEAFOOD COMPANY LIMITED</t>
  </si>
  <si>
    <t>RJS</t>
  </si>
  <si>
    <t>1,00,224.00</t>
  </si>
  <si>
    <t>83,18,592.00</t>
  </si>
  <si>
    <t>CAT LAI PORT</t>
  </si>
  <si>
    <t>VIETNAM</t>
  </si>
  <si>
    <t>SEKU9080206</t>
  </si>
  <si>
    <t>WHLT807590</t>
  </si>
  <si>
    <t>198DX01652</t>
  </si>
  <si>
    <t>79,46,593.60</t>
  </si>
  <si>
    <t>2,38,398.00</t>
  </si>
  <si>
    <t>2,46,344.40</t>
  </si>
  <si>
    <t>0702023GC0000202</t>
  </si>
  <si>
    <t>1,00,187.00</t>
  </si>
  <si>
    <t>HDLM/E/014/23-24</t>
  </si>
  <si>
    <t>JCK-PJ-C230023</t>
  </si>
  <si>
    <t>FREEZE</t>
  </si>
  <si>
    <t>SALIM</t>
  </si>
  <si>
    <t>69,56,064.00</t>
  </si>
  <si>
    <t>0702023TP0000132</t>
  </si>
  <si>
    <t>8,21,553.60</t>
  </si>
  <si>
    <t>INTERASIA</t>
  </si>
  <si>
    <t>SZLU9596070</t>
  </si>
  <si>
    <t>IAAI216331</t>
  </si>
  <si>
    <t>A84D000624</t>
  </si>
  <si>
    <t>XUTRA BHUM 929E</t>
  </si>
  <si>
    <t>65,63,241.30</t>
  </si>
  <si>
    <t>1,96,897.00</t>
  </si>
  <si>
    <t>2,03,460.48</t>
  </si>
  <si>
    <t>0702023TP0000147</t>
  </si>
  <si>
    <t>HDLM/E/029/23-24</t>
  </si>
  <si>
    <t>JCK-PJ-C230024</t>
  </si>
  <si>
    <t>FBIU5301962</t>
  </si>
  <si>
    <t>WHLT810660</t>
  </si>
  <si>
    <t>198DX02187</t>
  </si>
  <si>
    <t>NAJADE 38820E</t>
  </si>
  <si>
    <t>66,40,412.60</t>
  </si>
  <si>
    <t>1,99,212.00</t>
  </si>
  <si>
    <t>2,05,852.79</t>
  </si>
  <si>
    <t>0702023GC0000281</t>
  </si>
  <si>
    <t>HDLM/E/032/23-24</t>
  </si>
  <si>
    <t>013-IMP-NT23/002</t>
  </si>
  <si>
    <t>NGOC TRINH BAC LIEU SEAFOOD CO., LTD</t>
  </si>
  <si>
    <t>PRIYANSHU</t>
  </si>
  <si>
    <t>1,19,772.00</t>
  </si>
  <si>
    <t>99,41,076.00</t>
  </si>
  <si>
    <t>CAT LAI PORT, HOCHIMINH</t>
  </si>
  <si>
    <t>LC 45 DAYS</t>
  </si>
  <si>
    <t>7200ILU230500006</t>
  </si>
  <si>
    <t>FSCU5883118</t>
  </si>
  <si>
    <t>IN1040772</t>
  </si>
  <si>
    <t>ONEYCCUD05430300</t>
  </si>
  <si>
    <t>MTT SAMALAJU 23002S</t>
  </si>
  <si>
    <t>1,17,681.48</t>
  </si>
  <si>
    <t>96,14,576.92</t>
  </si>
  <si>
    <t>2,88,437.00</t>
  </si>
  <si>
    <t>2,98,051.88</t>
  </si>
  <si>
    <t>6742203812/8952010071</t>
  </si>
  <si>
    <t>27-06-2023/28-06-2023</t>
  </si>
  <si>
    <t>0702023NC0000241</t>
  </si>
  <si>
    <t>1,16,184.00</t>
  </si>
  <si>
    <t>PDTO BLK</t>
  </si>
  <si>
    <t>HDLM/E/016/23-24</t>
  </si>
  <si>
    <t>HDLM/PI/003/23-24</t>
  </si>
  <si>
    <t>MIX LOT 35%</t>
  </si>
  <si>
    <t>80,63,450.00</t>
  </si>
  <si>
    <t>UAE</t>
  </si>
  <si>
    <t>EMCU5297748</t>
  </si>
  <si>
    <t>EMCPLN2560</t>
  </si>
  <si>
    <t>EGLV100380016602</t>
  </si>
  <si>
    <t>SM MANALI 0028W</t>
  </si>
  <si>
    <t>77,10,552.50</t>
  </si>
  <si>
    <t>2,31,317.00</t>
  </si>
  <si>
    <t>2,39,027.13</t>
  </si>
  <si>
    <t>0702023GC0000203</t>
  </si>
  <si>
    <t>HDLM/E/018/23-24</t>
  </si>
  <si>
    <t>GM230025WP</t>
  </si>
  <si>
    <t>BEI HAI GUOMAO AQUATIC PRODUCTS CO.,LTD</t>
  </si>
  <si>
    <t>M &amp; CO</t>
  </si>
  <si>
    <t>1,03,680.00</t>
  </si>
  <si>
    <t>86,05,440.00</t>
  </si>
  <si>
    <t>0702023TP0000128</t>
  </si>
  <si>
    <t>8,19,404.78</t>
  </si>
  <si>
    <t>COSCO</t>
  </si>
  <si>
    <t>SEGU9549731</t>
  </si>
  <si>
    <t>COAU7244307440</t>
  </si>
  <si>
    <t>CMA CGM GEORGE SAND 0FD8SE1MA</t>
  </si>
  <si>
    <t>1,01,050.00</t>
  </si>
  <si>
    <t>82,40,627.50</t>
  </si>
  <si>
    <t>2,47,219.00</t>
  </si>
  <si>
    <t>2,55,459.45</t>
  </si>
  <si>
    <t>0702023GC0000225</t>
  </si>
  <si>
    <t>HDLM/E/021/23-24</t>
  </si>
  <si>
    <t>GM230027WP</t>
  </si>
  <si>
    <t>78,88,320.00</t>
  </si>
  <si>
    <t>OOLU6510441</t>
  </si>
  <si>
    <t>OOLHAW7749</t>
  </si>
  <si>
    <t>OOLU2719395760</t>
  </si>
  <si>
    <t>CMA CGM GEORGE SAND 103 E</t>
  </si>
  <si>
    <t>75,46,637.00</t>
  </si>
  <si>
    <t>2,26,399.00</t>
  </si>
  <si>
    <t>2,33,945.75</t>
  </si>
  <si>
    <t>0702023GC0000239</t>
  </si>
  <si>
    <t>HDLM/E/023/23-24</t>
  </si>
  <si>
    <t>GM230026WP</t>
  </si>
  <si>
    <t>OTPU6228241</t>
  </si>
  <si>
    <t>WHLT810003</t>
  </si>
  <si>
    <t>198DX02100</t>
  </si>
  <si>
    <t>WAN HAI 263 E342</t>
  </si>
  <si>
    <t>79,69,392.20</t>
  </si>
  <si>
    <t>2,39,082.00</t>
  </si>
  <si>
    <t>2,47,051.16</t>
  </si>
  <si>
    <t>0702023GC0000226</t>
  </si>
  <si>
    <t>HDLM/E/025/23-24</t>
  </si>
  <si>
    <t>JCK-PJ-C230026</t>
  </si>
  <si>
    <t>AKSHAY</t>
  </si>
  <si>
    <t>68,48,944.20</t>
  </si>
  <si>
    <t>OOLU6215132</t>
  </si>
  <si>
    <t>OOLHAW7753</t>
  </si>
  <si>
    <t>OOLU2719395390</t>
  </si>
  <si>
    <t>ARAYA BHUM 007 E</t>
  </si>
  <si>
    <t>65,22,917.83</t>
  </si>
  <si>
    <t>1,95,688.00</t>
  </si>
  <si>
    <t>2,02,210.45</t>
  </si>
  <si>
    <t>0702023TP0000160</t>
  </si>
  <si>
    <t>HDLM/E/019/23-24</t>
  </si>
  <si>
    <t>JCK-HSD-C20230508-IN216</t>
  </si>
  <si>
    <t>ZHEJIANG YIWU CHINA COMMODITY CITY IMPORT AND EXPORT CO.,LTD.</t>
  </si>
  <si>
    <t>DIBAKARAN</t>
  </si>
  <si>
    <t>80,31,744.00</t>
  </si>
  <si>
    <t>0702023TP0000134</t>
  </si>
  <si>
    <t>8,27,286.15</t>
  </si>
  <si>
    <t>PCIU6041347</t>
  </si>
  <si>
    <t>IN0188897</t>
  </si>
  <si>
    <t>VTZ300041000</t>
  </si>
  <si>
    <t>76,59,012.90</t>
  </si>
  <si>
    <t>2,29,770.00</t>
  </si>
  <si>
    <t>2,37,429.40</t>
  </si>
  <si>
    <t>0702023GC0000249</t>
  </si>
  <si>
    <t>HDLM/E/020/23-24</t>
  </si>
  <si>
    <t>JCK-HSD-C20230508-IN217</t>
  </si>
  <si>
    <t>FBIU5116440</t>
  </si>
  <si>
    <t>WHLT810095</t>
  </si>
  <si>
    <t>198DX02004</t>
  </si>
  <si>
    <t>AS CLAUDIA 1815E</t>
  </si>
  <si>
    <t>77,25,883.90</t>
  </si>
  <si>
    <t>2,31,777.00</t>
  </si>
  <si>
    <t>2,39,502.40</t>
  </si>
  <si>
    <t>HDLM/E/022/23-24</t>
  </si>
  <si>
    <t>JCK-HSD-C20230510-IN249</t>
  </si>
  <si>
    <t>PI 020</t>
  </si>
  <si>
    <t>78,16,608.00</t>
  </si>
  <si>
    <t>XIAMEN</t>
  </si>
  <si>
    <t>WHLU7752696</t>
  </si>
  <si>
    <t>WHLT810051</t>
  </si>
  <si>
    <t>198DX02005</t>
  </si>
  <si>
    <t>75,14,506.30</t>
  </si>
  <si>
    <t>2,25,435.00</t>
  </si>
  <si>
    <t>2,32,949.70</t>
  </si>
  <si>
    <t>HDLM/E/024/23-24</t>
  </si>
  <si>
    <t>JCK-HSD-C20230510-IN250</t>
  </si>
  <si>
    <t>PI 021</t>
  </si>
  <si>
    <t>FSCU5700665</t>
  </si>
  <si>
    <t>WHLT810056</t>
  </si>
  <si>
    <t>198DX02006</t>
  </si>
  <si>
    <t>HDLM/E/026/23-24</t>
  </si>
  <si>
    <t>JCK-HSD-C20230510-IN251</t>
  </si>
  <si>
    <t>OTPU6250498</t>
  </si>
  <si>
    <t>WHLT810023</t>
  </si>
  <si>
    <t>198DX02007</t>
  </si>
  <si>
    <t>HDLM/E/027/23-24</t>
  </si>
  <si>
    <t>JCK-HSD-C20230508-IN218</t>
  </si>
  <si>
    <t>PI 019</t>
  </si>
  <si>
    <t>FSCU5930945</t>
  </si>
  <si>
    <t>WHLT810027</t>
  </si>
  <si>
    <t>198DX02098</t>
  </si>
  <si>
    <t>77,48,264.60</t>
  </si>
  <si>
    <t>2,32,448.00</t>
  </si>
  <si>
    <t>2,40,196.20</t>
  </si>
  <si>
    <t>HDLM/E/028/23-24</t>
  </si>
  <si>
    <t>BF2023027</t>
  </si>
  <si>
    <t>PI 051</t>
  </si>
  <si>
    <t>DALIAN BRIGHT ASIA SUPPLY CHAIN MANAGEMENT CO., LTD</t>
  </si>
  <si>
    <t>JOSE</t>
  </si>
  <si>
    <t>DALIAN</t>
  </si>
  <si>
    <t>0702023TP0000137</t>
  </si>
  <si>
    <t>8,23,706.90</t>
  </si>
  <si>
    <t>FSCU5931448</t>
  </si>
  <si>
    <t>WHLT810030</t>
  </si>
  <si>
    <t>198DX02097</t>
  </si>
  <si>
    <t>70,74,615.42</t>
  </si>
  <si>
    <t>2,12,238.00</t>
  </si>
  <si>
    <t>2,19,313.08</t>
  </si>
  <si>
    <t>0702023GC0000261</t>
  </si>
  <si>
    <t>HDLM/E/035/23-24</t>
  </si>
  <si>
    <t>JCK-HSD-C20230510-IN252</t>
  </si>
  <si>
    <t>1,33,056.00</t>
  </si>
  <si>
    <t>1,10,43,648.00</t>
  </si>
  <si>
    <t>FBIU5397136</t>
  </si>
  <si>
    <t>WHLT810481</t>
  </si>
  <si>
    <t>198DX02632</t>
  </si>
  <si>
    <t>WAN HAI 263 E343</t>
  </si>
  <si>
    <t>1,30,976.54</t>
  </si>
  <si>
    <t>1,06,54,941.53</t>
  </si>
  <si>
    <t>3,19,648.00</t>
  </si>
  <si>
    <t>3,30,303.19</t>
  </si>
  <si>
    <t>1,23,061.00</t>
  </si>
  <si>
    <t>HDLM/E/034/23-24</t>
  </si>
  <si>
    <t>AMP/VRL/HDLM/FE/002/2023-24</t>
  </si>
  <si>
    <t>PI 056</t>
  </si>
  <si>
    <t>RONGCHENG HCMH TRADE AND SERVICE CO.,LTD.</t>
  </si>
  <si>
    <t>PATHAN</t>
  </si>
  <si>
    <t>1,37,241.60</t>
  </si>
  <si>
    <t>1,13,91,052.80</t>
  </si>
  <si>
    <t>USD 15000 ADV &amp; TT</t>
  </si>
  <si>
    <t>0702023TP0000145</t>
  </si>
  <si>
    <t>12,33,264.08</t>
  </si>
  <si>
    <t>SZLU9706963</t>
  </si>
  <si>
    <t>WHLT810450</t>
  </si>
  <si>
    <t>198DX02466</t>
  </si>
  <si>
    <t>AS CLAUDIA 1819E</t>
  </si>
  <si>
    <t>1,35,041.60</t>
  </si>
  <si>
    <t>1,09,85,634.16</t>
  </si>
  <si>
    <t>3,29,569.00</t>
  </si>
  <si>
    <t>3,40,554.66</t>
  </si>
  <si>
    <t>0702023GC0000254</t>
  </si>
  <si>
    <t>1,22,191.60</t>
  </si>
  <si>
    <t>PD BLOCK</t>
  </si>
  <si>
    <t>HDLM/E/030/23-24</t>
  </si>
  <si>
    <t>ZY00272023</t>
  </si>
  <si>
    <t>WUHU LINGHUI SUPPLY CHAIN TECHNOLOGY CO.LTD</t>
  </si>
  <si>
    <t>MITHILAJ</t>
  </si>
  <si>
    <t>72,33,948.00</t>
  </si>
  <si>
    <t>0702023TP0000141</t>
  </si>
  <si>
    <t>8,22,146.00</t>
  </si>
  <si>
    <t>OTPU6247534</t>
  </si>
  <si>
    <t>WHLT810655</t>
  </si>
  <si>
    <t>198DX02228</t>
  </si>
  <si>
    <t>69,11,297.12</t>
  </si>
  <si>
    <t>2,07,339.00</t>
  </si>
  <si>
    <t>2,14,250.21</t>
  </si>
  <si>
    <t>0702023GC0000250</t>
  </si>
  <si>
    <t>HDLM/E/031/23-24</t>
  </si>
  <si>
    <t>ZY00282023</t>
  </si>
  <si>
    <t>SZLU9919110</t>
  </si>
  <si>
    <t>WHLT810520</t>
  </si>
  <si>
    <t>HDLM/E/033/23-24</t>
  </si>
  <si>
    <t>HDLM/BMI/058/23-24</t>
  </si>
  <si>
    <t>PI 058</t>
  </si>
  <si>
    <t>SEA EMPIRE SEAFOOD INTERNATIONAL (THAILAND) CO, LTD.</t>
  </si>
  <si>
    <t>ROY</t>
  </si>
  <si>
    <t>20,48,896.50</t>
  </si>
  <si>
    <t>COCHIN</t>
  </si>
  <si>
    <t>LAEM CHABANG</t>
  </si>
  <si>
    <t>THAILAND</t>
  </si>
  <si>
    <t>USD 3000 ADV &amp; TT</t>
  </si>
  <si>
    <t>0702023TP0000149</t>
  </si>
  <si>
    <t>2,42,727.40</t>
  </si>
  <si>
    <t>HMM</t>
  </si>
  <si>
    <t>HDMU5557813</t>
  </si>
  <si>
    <t>COKA02777400</t>
  </si>
  <si>
    <t>SM NEYYAR V 0049E</t>
  </si>
  <si>
    <t>18,08,857.93</t>
  </si>
  <si>
    <t>0702023GC0000247</t>
  </si>
  <si>
    <t>MACKEREL IQF</t>
  </si>
  <si>
    <t>HDLM/E/036/23-24</t>
  </si>
  <si>
    <t>JT23XMYD054</t>
  </si>
  <si>
    <t>SHANTOU JINTAI AQUATIC PRODUCT INDUSTRIAL CO., LTD.</t>
  </si>
  <si>
    <t>BEDNATH</t>
  </si>
  <si>
    <t>75,29,760.00</t>
  </si>
  <si>
    <t>0702023TP0000157</t>
  </si>
  <si>
    <t>8,17,935.85</t>
  </si>
  <si>
    <t>FBIU5325460</t>
  </si>
  <si>
    <t>WHLT810506</t>
  </si>
  <si>
    <t>198DX02651</t>
  </si>
  <si>
    <t>72,14,931.50</t>
  </si>
  <si>
    <t>2,16,448.00</t>
  </si>
  <si>
    <t>2,23,662.88</t>
  </si>
  <si>
    <t>0702023GC0000274</t>
  </si>
  <si>
    <t>HDLM/E/037/23-24</t>
  </si>
  <si>
    <t>HQ-23-093</t>
  </si>
  <si>
    <t>GUANGDONG UNIVERSAL AQUATIC FOOD CO., LTD.</t>
  </si>
  <si>
    <t>55,08,378.00</t>
  </si>
  <si>
    <t>USD 5000 ADV &amp; TT</t>
  </si>
  <si>
    <t>0702023TP0000169</t>
  </si>
  <si>
    <t>4,08,073.35</t>
  </si>
  <si>
    <t>SEGU9758032</t>
  </si>
  <si>
    <t>WHLT810735</t>
  </si>
  <si>
    <t>198DX02857</t>
  </si>
  <si>
    <t>WAN HAI 355 E008</t>
  </si>
  <si>
    <t>52,05,844.87</t>
  </si>
  <si>
    <t>1,56,175.00</t>
  </si>
  <si>
    <t>1,61,381.19</t>
  </si>
  <si>
    <t>0702023GC0000312</t>
  </si>
  <si>
    <t>HDLM/E/038/23-24</t>
  </si>
  <si>
    <t>HDLM/PI/009/23-24</t>
  </si>
  <si>
    <t>73,99,450.00</t>
  </si>
  <si>
    <t>EMCU5548822</t>
  </si>
  <si>
    <t>EMCPLL5480</t>
  </si>
  <si>
    <t>EGLV100380024737</t>
  </si>
  <si>
    <t>SM MANALI 0031W</t>
  </si>
  <si>
    <t>71,29,395.00</t>
  </si>
  <si>
    <t>2,13,882.00</t>
  </si>
  <si>
    <t>2,21,011.25</t>
  </si>
  <si>
    <t>HDLM/E/050/23-24</t>
  </si>
  <si>
    <t>ITM/036/23-24</t>
  </si>
  <si>
    <t>FIRST GULF AGRO TRADING LLC</t>
  </si>
  <si>
    <t>SADHAAM</t>
  </si>
  <si>
    <t>1,13,800.00</t>
  </si>
  <si>
    <t>94,45,400.00</t>
  </si>
  <si>
    <t>EMCU5640672</t>
  </si>
  <si>
    <t>EMCPLL6990</t>
  </si>
  <si>
    <t>EGLV100380028945</t>
  </si>
  <si>
    <t>SM NEYYAR 0052W</t>
  </si>
  <si>
    <t>1,11,700.00</t>
  </si>
  <si>
    <t>91,81,740.00</t>
  </si>
  <si>
    <t>2,75,452.00</t>
  </si>
  <si>
    <t>2,84,633.94</t>
  </si>
  <si>
    <t>HDLM/E/051/23-24</t>
  </si>
  <si>
    <t>ITM/037/23-24</t>
  </si>
  <si>
    <t>PI 006</t>
  </si>
  <si>
    <t>TEMU9003650</t>
  </si>
  <si>
    <t>FX27431317</t>
  </si>
  <si>
    <t>MEDUUI295327</t>
  </si>
  <si>
    <t>MSC MAKOTO II V. SV338R</t>
  </si>
  <si>
    <t>1,11,787.00</t>
  </si>
  <si>
    <t>91,88,891.40</t>
  </si>
  <si>
    <t>2,75,667.00</t>
  </si>
  <si>
    <t>2,84,855.63</t>
  </si>
  <si>
    <t>HDLM/E/047/23-24</t>
  </si>
  <si>
    <t>YN2023JA013</t>
  </si>
  <si>
    <t>ZHANJIANG HAOHANG INDUSTRIAL CO. LTD</t>
  </si>
  <si>
    <t>AMSONS</t>
  </si>
  <si>
    <t>68,84,352.00</t>
  </si>
  <si>
    <t>FSCU5789230</t>
  </si>
  <si>
    <t>IAAI242963</t>
  </si>
  <si>
    <t>A84D001076</t>
  </si>
  <si>
    <t>CUL JAKARTA 1829E</t>
  </si>
  <si>
    <t>66,36,266.57</t>
  </si>
  <si>
    <t>1,99,088.00</t>
  </si>
  <si>
    <t>2,05,724.26</t>
  </si>
  <si>
    <t>HDLM/E/039/23-24</t>
  </si>
  <si>
    <t>JT23STYD130</t>
  </si>
  <si>
    <t>SUBRAMANIAN</t>
  </si>
  <si>
    <t>GUANGAO PORT, SHANTOU</t>
  </si>
  <si>
    <t>0702023TP0000178</t>
  </si>
  <si>
    <t>8,27,025.00</t>
  </si>
  <si>
    <t>SEKU9191792</t>
  </si>
  <si>
    <t>WHLT814590</t>
  </si>
  <si>
    <t>198DX03222</t>
  </si>
  <si>
    <t>WAN HAI 353 E011</t>
  </si>
  <si>
    <t>71,68,379.40</t>
  </si>
  <si>
    <t>2,15,051.00</t>
  </si>
  <si>
    <t>2,22,219.76</t>
  </si>
  <si>
    <t>0702023GC0000325</t>
  </si>
  <si>
    <t>HDLM/E/040/23-24</t>
  </si>
  <si>
    <t>JT23STYD131</t>
  </si>
  <si>
    <t>FSCU5705369</t>
  </si>
  <si>
    <t>WHLT814425</t>
  </si>
  <si>
    <t>198DX03221</t>
  </si>
  <si>
    <t>HDLM/E/041/23-24</t>
  </si>
  <si>
    <t>JT23STYD115</t>
  </si>
  <si>
    <t>63,10,656.00</t>
  </si>
  <si>
    <t>OTPU6201425</t>
  </si>
  <si>
    <t>WHLT814588</t>
  </si>
  <si>
    <t>198DX03223</t>
  </si>
  <si>
    <t>60,36,193.80</t>
  </si>
  <si>
    <t>1,81,086.00</t>
  </si>
  <si>
    <t>1,87,122.01</t>
  </si>
  <si>
    <t>HDLM/E/042/23-24</t>
  </si>
  <si>
    <t>JT23STYD113</t>
  </si>
  <si>
    <t>PI 036</t>
  </si>
  <si>
    <t>SEGU9821480</t>
  </si>
  <si>
    <t>WHLT814430</t>
  </si>
  <si>
    <t>198DX03218</t>
  </si>
  <si>
    <t>70,26,856.20</t>
  </si>
  <si>
    <t>2,10,806.00</t>
  </si>
  <si>
    <t>2,17,832.54</t>
  </si>
  <si>
    <t>HDLM/E/043/23-24</t>
  </si>
  <si>
    <t>HDLM/SF/001/23-24</t>
  </si>
  <si>
    <t>STAR FISH</t>
  </si>
  <si>
    <t>GAIZHOUSHI PENGDA SEAFOOD CO.,LTD.</t>
  </si>
  <si>
    <t>PESCAVI</t>
  </si>
  <si>
    <t>FSCU5792091</t>
  </si>
  <si>
    <t>IAAI243029</t>
  </si>
  <si>
    <t>A84D001024</t>
  </si>
  <si>
    <t>AS CLAUDIA 1827E</t>
  </si>
  <si>
    <t>66,38,800.80</t>
  </si>
  <si>
    <t>1,99,164.00</t>
  </si>
  <si>
    <t>2,05,802.82</t>
  </si>
  <si>
    <t>HDLM/E/049/23-24</t>
  </si>
  <si>
    <t>HDLM/SF/002/23-24</t>
  </si>
  <si>
    <t>SZLU9596742</t>
  </si>
  <si>
    <t>IAAI242980</t>
  </si>
  <si>
    <t>A84D001097</t>
  </si>
  <si>
    <t>HDLM/E/044/23-24</t>
  </si>
  <si>
    <t>JT23STYD127</t>
  </si>
  <si>
    <t>PI 004</t>
  </si>
  <si>
    <t>DEBNATH</t>
  </si>
  <si>
    <t>SHANTOU</t>
  </si>
  <si>
    <t>0702023TP0000179</t>
  </si>
  <si>
    <t>8,28,900.00</t>
  </si>
  <si>
    <t>EMCU5645859</t>
  </si>
  <si>
    <t>EMCPLL7310</t>
  </si>
  <si>
    <t>EGLV100380026489</t>
  </si>
  <si>
    <t>CMA CGM GEORGE SAND 0FD9IE1MA</t>
  </si>
  <si>
    <t>71,88,883.20</t>
  </si>
  <si>
    <t>2,15,666.00</t>
  </si>
  <si>
    <t>2,22,855.38</t>
  </si>
  <si>
    <t>0702023TP0000213</t>
  </si>
  <si>
    <t>HDLM/E/045/23-24</t>
  </si>
  <si>
    <t>JT23STYD128</t>
  </si>
  <si>
    <t>EMCU5510489</t>
  </si>
  <si>
    <t>EMCPLL7300</t>
  </si>
  <si>
    <t>EGLV100380026390</t>
  </si>
  <si>
    <t>HDLM/E/046/23-24</t>
  </si>
  <si>
    <t>JT23STYD129</t>
  </si>
  <si>
    <t>EMCU5645946</t>
  </si>
  <si>
    <t>EMCPLL6490</t>
  </si>
  <si>
    <t>EGLV100380026497</t>
  </si>
  <si>
    <t>HDLM/E/057/23-24</t>
  </si>
  <si>
    <t>AM03</t>
  </si>
  <si>
    <t>CALFISH</t>
  </si>
  <si>
    <t>OTPU6243478</t>
  </si>
  <si>
    <t>WHLT817850</t>
  </si>
  <si>
    <t>198DX03874</t>
  </si>
  <si>
    <t>WAN HAI 302 E306</t>
  </si>
  <si>
    <t>69,35,421.00</t>
  </si>
  <si>
    <t>2,08,063.00</t>
  </si>
  <si>
    <t>2,14,998.05</t>
  </si>
  <si>
    <t>HDLM/E/060/23-24</t>
  </si>
  <si>
    <t>AM04</t>
  </si>
  <si>
    <t>SEGU9760554</t>
  </si>
  <si>
    <t>WHLT817794</t>
  </si>
  <si>
    <t>198DX04350</t>
  </si>
  <si>
    <t>WAN HAI 367 E003</t>
  </si>
  <si>
    <t>69,56,208.00</t>
  </si>
  <si>
    <t>2,08,686.00</t>
  </si>
  <si>
    <t>2,15,642.45</t>
  </si>
  <si>
    <t>HDLM/E/048/23-24</t>
  </si>
  <si>
    <t>HQ-23-113</t>
  </si>
  <si>
    <t>55,36,166.40</t>
  </si>
  <si>
    <t>SEKU9111098</t>
  </si>
  <si>
    <t>WHLT814413</t>
  </si>
  <si>
    <t>198DX03402</t>
  </si>
  <si>
    <t>NAJADE 43830E</t>
  </si>
  <si>
    <t>53,15,939.76</t>
  </si>
  <si>
    <t>1,59,478.00</t>
  </si>
  <si>
    <t>1,64,794.13</t>
  </si>
  <si>
    <t>HDLM/E/052/23-24</t>
  </si>
  <si>
    <t>GM230059WP</t>
  </si>
  <si>
    <t>SEGU9515963</t>
  </si>
  <si>
    <t>COAU7245712360</t>
  </si>
  <si>
    <t>TS SYDNEY 23006E</t>
  </si>
  <si>
    <t>1,01,080.00</t>
  </si>
  <si>
    <t>83,08,776.00</t>
  </si>
  <si>
    <t>2,49,263.00</t>
  </si>
  <si>
    <t>2,57,572.06</t>
  </si>
  <si>
    <t>HDLM/E/058/23-24</t>
  </si>
  <si>
    <t>SF23010HDLM</t>
  </si>
  <si>
    <t>74,84,940.00</t>
  </si>
  <si>
    <t>SEGU9829136</t>
  </si>
  <si>
    <t>IAAI238545</t>
  </si>
  <si>
    <t>A84D001312</t>
  </si>
  <si>
    <t>WAN HAI 307 428E</t>
  </si>
  <si>
    <t>72,63,560.00</t>
  </si>
  <si>
    <t>2,17,907.00</t>
  </si>
  <si>
    <t>2,25,170.36</t>
  </si>
  <si>
    <t>HDLM/E/059/23-24</t>
  </si>
  <si>
    <t>SF23011HDLM</t>
  </si>
  <si>
    <t>FSCU5792039</t>
  </si>
  <si>
    <t>IAAI238544</t>
  </si>
  <si>
    <t>A84D001313</t>
  </si>
  <si>
    <t>HDLM/E/056/23-24</t>
  </si>
  <si>
    <t>GM230061WP</t>
  </si>
  <si>
    <t>1,01,088.00</t>
  </si>
  <si>
    <t>83,90,304.00</t>
  </si>
  <si>
    <t>BEIHAI PORT</t>
  </si>
  <si>
    <t>OTPU6196669</t>
  </si>
  <si>
    <t>WHLT817816</t>
  </si>
  <si>
    <t>198DX03821</t>
  </si>
  <si>
    <t>80,78,403.40</t>
  </si>
  <si>
    <t>2,42,352.00</t>
  </si>
  <si>
    <t>2,50,430.51</t>
  </si>
  <si>
    <t>HDLM/E/053/23-24</t>
  </si>
  <si>
    <t>JT23STYD163</t>
  </si>
  <si>
    <t>PI 015</t>
  </si>
  <si>
    <t>1,12,320.00</t>
  </si>
  <si>
    <t>93,22,560.00</t>
  </si>
  <si>
    <t>EGSU5017300</t>
  </si>
  <si>
    <t>EMCPLL6030</t>
  </si>
  <si>
    <t>EGLV100380029933</t>
  </si>
  <si>
    <t>XIN TIAN JIN 084E</t>
  </si>
  <si>
    <t>1,09,920.00</t>
  </si>
  <si>
    <t>90,46,416.00</t>
  </si>
  <si>
    <t>2,71,392.00</t>
  </si>
  <si>
    <t>2,80,438.90</t>
  </si>
  <si>
    <t>HDLM/E/054/23-24</t>
  </si>
  <si>
    <t>JT23STYD164</t>
  </si>
  <si>
    <t>EMCU5389968</t>
  </si>
  <si>
    <t>EMCPLL6050</t>
  </si>
  <si>
    <t>EGLV100380030622</t>
  </si>
  <si>
    <t>HDLM/E/055/23-24</t>
  </si>
  <si>
    <t>JT23STYD165</t>
  </si>
  <si>
    <t>EMCU5279446</t>
  </si>
  <si>
    <t>EMCPLL6070</t>
  </si>
  <si>
    <t>EGLV100380030630</t>
  </si>
  <si>
    <t>HDLM/E/061/23-24</t>
  </si>
  <si>
    <t>BSI-060-23</t>
  </si>
  <si>
    <t>BLUE SNOW FOOD CO.,LTD.ZHEJIANG</t>
  </si>
  <si>
    <t>ANISH</t>
  </si>
  <si>
    <t>1,08,000.00</t>
  </si>
  <si>
    <t>89,64,000.00</t>
  </si>
  <si>
    <t>NINGBO</t>
  </si>
  <si>
    <t>FSCU5772900</t>
  </si>
  <si>
    <t>IAAI236757</t>
  </si>
  <si>
    <t>A84D001549</t>
  </si>
  <si>
    <t>GANTA BHUM 034E</t>
  </si>
  <si>
    <t>1,06,500.00</t>
  </si>
  <si>
    <t>87,70,275.00</t>
  </si>
  <si>
    <t>2,63,108.00</t>
  </si>
  <si>
    <t>2,71,878.53</t>
  </si>
  <si>
    <t>HDLM/E/062/23-24</t>
  </si>
  <si>
    <t>M/S. STEFES FOOD GMBH</t>
  </si>
  <si>
    <t>NIKHIL</t>
  </si>
  <si>
    <t>MIX LOT 28%</t>
  </si>
  <si>
    <t>77,19,000.00</t>
  </si>
  <si>
    <t>GERMANY</t>
  </si>
  <si>
    <t>USD 30% ADV % TT</t>
  </si>
  <si>
    <t>OOLU6441525</t>
  </si>
  <si>
    <t>OOLHSZ2968</t>
  </si>
  <si>
    <t>OOLU2732454950</t>
  </si>
  <si>
    <t>JAZAN 080 W</t>
  </si>
  <si>
    <t>72,84,104.55</t>
  </si>
  <si>
    <t>2,18,523.00</t>
  </si>
  <si>
    <t>2,25,807.24</t>
  </si>
  <si>
    <t>HDLM/E/065/23-24</t>
  </si>
  <si>
    <t>OOLU6490052</t>
  </si>
  <si>
    <t>OOLHSZ3027</t>
  </si>
  <si>
    <t>OOLU2733113530</t>
  </si>
  <si>
    <t>PRAGUE EXPRESS 071 W</t>
  </si>
  <si>
    <t>67,27,995.00</t>
  </si>
  <si>
    <t>2,01,840.00</t>
  </si>
  <si>
    <t>2,08,567.85</t>
  </si>
  <si>
    <t>HDLM/E/071/23-24</t>
  </si>
  <si>
    <t>74,32,650.00</t>
  </si>
  <si>
    <t>CAAU4024289</t>
  </si>
  <si>
    <t>IN1125368</t>
  </si>
  <si>
    <t>ONEYVTZE00573600</t>
  </si>
  <si>
    <t>BIG BREEZY 31856E</t>
  </si>
  <si>
    <t>70,03,686.60</t>
  </si>
  <si>
    <t>2,10,111.00</t>
  </si>
  <si>
    <t>2,17,114.28</t>
  </si>
  <si>
    <t>HDLM/E/072/23-24</t>
  </si>
  <si>
    <t>MIX LOT 25%</t>
  </si>
  <si>
    <t>79,84,600.00</t>
  </si>
  <si>
    <t>CAIU5684150</t>
  </si>
  <si>
    <t>IN1125745</t>
  </si>
  <si>
    <t>ONEYVTZE00572500</t>
  </si>
  <si>
    <t>75,50,316.60</t>
  </si>
  <si>
    <t>2,26,509.00</t>
  </si>
  <si>
    <t>2,34,059.81</t>
  </si>
  <si>
    <t>HDLM/E/063/23-24</t>
  </si>
  <si>
    <t>SC-HIGH-24002</t>
  </si>
  <si>
    <t>SEAFOOD CONNECTION B.V.</t>
  </si>
  <si>
    <t>SHARUN</t>
  </si>
  <si>
    <t>1,09,440.00</t>
  </si>
  <si>
    <t>90,83,520.00</t>
  </si>
  <si>
    <t>PORTUGAL</t>
  </si>
  <si>
    <t>AMS-ILC-A-5661</t>
  </si>
  <si>
    <t>CGMU5229878</t>
  </si>
  <si>
    <t>R2403004</t>
  </si>
  <si>
    <t>IGC0147685</t>
  </si>
  <si>
    <t>SM MANALI 0037W</t>
  </si>
  <si>
    <t>1,04,113.00</t>
  </si>
  <si>
    <t>85,73,705.55</t>
  </si>
  <si>
    <t>2,57,211.00</t>
  </si>
  <si>
    <t>2,65,784.87</t>
  </si>
  <si>
    <t>HAFPL/017/24-25</t>
  </si>
  <si>
    <t>2023-592</t>
  </si>
  <si>
    <t>PI 299</t>
  </si>
  <si>
    <t>STELLAR SEAS IMPORTS</t>
  </si>
  <si>
    <t>PRITI JAIN</t>
  </si>
  <si>
    <t>NEWARK, NJ</t>
  </si>
  <si>
    <t>BY T/T IN 7 DAYS AFTER FDA PASSAGE</t>
  </si>
  <si>
    <t>MNBU0434227</t>
  </si>
  <si>
    <t>ML-IN1626303</t>
  </si>
  <si>
    <t>MAEU239220282</t>
  </si>
  <si>
    <t>SM MANALI 041W</t>
  </si>
  <si>
    <t>HAFPL/003/24-25</t>
  </si>
  <si>
    <t>23HIGH01</t>
  </si>
  <si>
    <t>PI 303</t>
  </si>
  <si>
    <t>LAWRENCE WHOLESALE LLC</t>
  </si>
  <si>
    <t>OAKLAND, CA</t>
  </si>
  <si>
    <t>OTPU6402693</t>
  </si>
  <si>
    <t>INA225986</t>
  </si>
  <si>
    <t>ONEYVTZE01555700</t>
  </si>
  <si>
    <t>BIG BREEZY 34862E</t>
  </si>
  <si>
    <t>HDLM/E/078/23-24</t>
  </si>
  <si>
    <t>FISHERMAN'S CHOICE B.V.</t>
  </si>
  <si>
    <t>74,61,700.00</t>
  </si>
  <si>
    <t>THE NETHERLANDS</t>
  </si>
  <si>
    <t>FBIU5491651</t>
  </si>
  <si>
    <t>OOLJRZ3568</t>
  </si>
  <si>
    <t>OOLU2734898720</t>
  </si>
  <si>
    <t>XIN LIAN YUN GANG 104 W</t>
  </si>
  <si>
    <t>70,02,800.00</t>
  </si>
  <si>
    <t>2,10,084.00</t>
  </si>
  <si>
    <t>2,17,086.80</t>
  </si>
  <si>
    <t>HAFPL/038/24-25</t>
  </si>
  <si>
    <t>PI 311</t>
  </si>
  <si>
    <t>COFOODS, INC.</t>
  </si>
  <si>
    <t>PDTO &amp; PD IQF</t>
  </si>
  <si>
    <t>MNBU0467869</t>
  </si>
  <si>
    <t>ML-IN1742925</t>
  </si>
  <si>
    <t>MAEU240953337</t>
  </si>
  <si>
    <t>GFS PEARL 424E</t>
  </si>
  <si>
    <t>HAFPL/011/24-25</t>
  </si>
  <si>
    <t>PI 312</t>
  </si>
  <si>
    <t>MNBU3260833</t>
  </si>
  <si>
    <t>ML-IN1626378</t>
  </si>
  <si>
    <t>MAEU239103095</t>
  </si>
  <si>
    <t>HAFPL/019/24-25</t>
  </si>
  <si>
    <t>PI 318</t>
  </si>
  <si>
    <t>OCEAN WORLD VENTURES LLC</t>
  </si>
  <si>
    <t>HOUSTON, TX</t>
  </si>
  <si>
    <t>MNBU0236237</t>
  </si>
  <si>
    <t>ML-IN1626285</t>
  </si>
  <si>
    <t>MAEU239520213</t>
  </si>
  <si>
    <t>SM MAHI 070W</t>
  </si>
  <si>
    <t>HAFPL/036/24-25</t>
  </si>
  <si>
    <t>23HIGH02</t>
  </si>
  <si>
    <t>PI 321</t>
  </si>
  <si>
    <t>NEW YORK, NY</t>
  </si>
  <si>
    <t>BY T/T IN 7 DAYS AFTER FDA AND DELIVERY</t>
  </si>
  <si>
    <t>HAPAG</t>
  </si>
  <si>
    <t>HLXU8762724</t>
  </si>
  <si>
    <t>HLG5964159</t>
  </si>
  <si>
    <t>HLCUMA3240600639</t>
  </si>
  <si>
    <t>XIN LIAN YUN GANG 105W</t>
  </si>
  <si>
    <t>HDLM/E/090/23-24</t>
  </si>
  <si>
    <t>OSF 232086</t>
  </si>
  <si>
    <t>PI 026</t>
  </si>
  <si>
    <t>GALANA SEAFOOD NV</t>
  </si>
  <si>
    <t>1,06,699.84</t>
  </si>
  <si>
    <t>88,56,086.72</t>
  </si>
  <si>
    <t>BELGIUM</t>
  </si>
  <si>
    <t>OTPU6044028</t>
  </si>
  <si>
    <t>IN1126122</t>
  </si>
  <si>
    <t>ONEYVTZE01089900</t>
  </si>
  <si>
    <t>BIG BREEZY 32858E</t>
  </si>
  <si>
    <t>1,01,864.84</t>
  </si>
  <si>
    <t>83,52,916.88</t>
  </si>
  <si>
    <t>2,50,588.00</t>
  </si>
  <si>
    <t>2,58,940.42</t>
  </si>
  <si>
    <t>HDLM/E/064/23-24</t>
  </si>
  <si>
    <t>DSF/DXB/739/2023</t>
  </si>
  <si>
    <t>THE DEEP SEAFOOD CO. LLC</t>
  </si>
  <si>
    <t>78,76,700.00</t>
  </si>
  <si>
    <t>HLBU9871466</t>
  </si>
  <si>
    <t>HLG5966133</t>
  </si>
  <si>
    <t>HLCUMA3240180153</t>
  </si>
  <si>
    <t>SM MAHI 66</t>
  </si>
  <si>
    <t>76,05,022.50</t>
  </si>
  <si>
    <t>2,28,151.00</t>
  </si>
  <si>
    <t>2,35,755.70</t>
  </si>
  <si>
    <t>HDLM/E/069/23-24</t>
  </si>
  <si>
    <t>14/2023-24</t>
  </si>
  <si>
    <t>HASAN ALNUZHA DATES TRADING CO LLC</t>
  </si>
  <si>
    <t>SHEERAJ</t>
  </si>
  <si>
    <t>82,17,000.00</t>
  </si>
  <si>
    <t>SEGU9785296</t>
  </si>
  <si>
    <t>FX27619184</t>
  </si>
  <si>
    <t>MEDUE7623410</t>
  </si>
  <si>
    <t>MSC ELSA 3 V. SA408R</t>
  </si>
  <si>
    <t>78,73,691.40</t>
  </si>
  <si>
    <t>2,36,211.00</t>
  </si>
  <si>
    <t>2,44,084.43</t>
  </si>
  <si>
    <t>HDLM/E/079/23-24</t>
  </si>
  <si>
    <t>OSF 232088</t>
  </si>
  <si>
    <t>1,04,950.00</t>
  </si>
  <si>
    <t>87,10,850.00</t>
  </si>
  <si>
    <t>OTPU6540460</t>
  </si>
  <si>
    <t>OOLJRZ3390</t>
  </si>
  <si>
    <t>OOLU2734745900</t>
  </si>
  <si>
    <t>1,00,450.00</t>
  </si>
  <si>
    <t>82,36,900.00</t>
  </si>
  <si>
    <t>2,47,107.00</t>
  </si>
  <si>
    <t>2,55,343.90</t>
  </si>
  <si>
    <t>HAFPL/107/24-25</t>
  </si>
  <si>
    <t>SK20240109HF01</t>
  </si>
  <si>
    <t>PI 323</t>
  </si>
  <si>
    <t>FROBISHER INTERNATIONAL ENTERPRISE LTD.</t>
  </si>
  <si>
    <t>SATISH</t>
  </si>
  <si>
    <t>VANCOUVER, BC,</t>
  </si>
  <si>
    <t>LC AT SIGHT</t>
  </si>
  <si>
    <t>IMP2560729V</t>
  </si>
  <si>
    <t>OERU4124729</t>
  </si>
  <si>
    <t>COSU6391284410</t>
  </si>
  <si>
    <t>ESL DACHAN BAY 24003E</t>
  </si>
  <si>
    <t>HDLM/E/080/23-24</t>
  </si>
  <si>
    <t>OSF 242089</t>
  </si>
  <si>
    <t>PI 030</t>
  </si>
  <si>
    <t>1,15,000.00</t>
  </si>
  <si>
    <t>95,45,000.00</t>
  </si>
  <si>
    <t>OOLU6234868</t>
  </si>
  <si>
    <t>OOLGTQ6416</t>
  </si>
  <si>
    <t>OOLU2734745630</t>
  </si>
  <si>
    <t>1,10,500.00</t>
  </si>
  <si>
    <t>90,61,000.00</t>
  </si>
  <si>
    <t>2,71,830.00</t>
  </si>
  <si>
    <t>2,80,891.00</t>
  </si>
  <si>
    <t>HDLM/E/081/23-24</t>
  </si>
  <si>
    <t>OSF 242090</t>
  </si>
  <si>
    <t>PI 031</t>
  </si>
  <si>
    <t>1,13,000.00</t>
  </si>
  <si>
    <t>93,79,000.00</t>
  </si>
  <si>
    <t>OTPU6127610</t>
  </si>
  <si>
    <t>OOLJRZ3391</t>
  </si>
  <si>
    <t>OOLU2734745850</t>
  </si>
  <si>
    <t>1,08,500.00</t>
  </si>
  <si>
    <t>88,97,000.00</t>
  </si>
  <si>
    <t>2,66,910.00</t>
  </si>
  <si>
    <t>2,75,807.00</t>
  </si>
  <si>
    <t>HDLM/E/091/23-24</t>
  </si>
  <si>
    <t>DSF/DXB/015/2024</t>
  </si>
  <si>
    <t>THE DEEP SEAFOOD CO LLC</t>
  </si>
  <si>
    <t>80,67,600.00</t>
  </si>
  <si>
    <t>MSWU0100222</t>
  </si>
  <si>
    <t>ML-IN1471124</t>
  </si>
  <si>
    <t>MAEU237563568</t>
  </si>
  <si>
    <t>SM MANALI 039W</t>
  </si>
  <si>
    <t>76,87,664.00</t>
  </si>
  <si>
    <t>2,30,630.00</t>
  </si>
  <si>
    <t>2,38,317.58</t>
  </si>
  <si>
    <t>HAFPL/010/24-25</t>
  </si>
  <si>
    <t>0262238</t>
  </si>
  <si>
    <t>PI 331</t>
  </si>
  <si>
    <t>D&amp;T FOODS INC.</t>
  </si>
  <si>
    <t>UMASANKAR</t>
  </si>
  <si>
    <t>MR. SUFIAN</t>
  </si>
  <si>
    <t>FBIU5157238</t>
  </si>
  <si>
    <t>OOLHTF3693</t>
  </si>
  <si>
    <t>X PRESS IRRAWADDY 24007S</t>
  </si>
  <si>
    <t>HAFPL/023/24-25</t>
  </si>
  <si>
    <t>PI 337</t>
  </si>
  <si>
    <t>MNBU4239147</t>
  </si>
  <si>
    <t>ML-IN1252648</t>
  </si>
  <si>
    <t>MAEU239811686</t>
  </si>
  <si>
    <t>HAFPL/018/24-25</t>
  </si>
  <si>
    <t>PI 332</t>
  </si>
  <si>
    <t>MNBU9043820</t>
  </si>
  <si>
    <t>ML-IN1626294</t>
  </si>
  <si>
    <t>MAEU239438721</t>
  </si>
  <si>
    <t>HAFPL/001/24-25</t>
  </si>
  <si>
    <t>PI 333</t>
  </si>
  <si>
    <t>SUDU8130925</t>
  </si>
  <si>
    <t>ML-IN1534146</t>
  </si>
  <si>
    <t>MAEU237982622</t>
  </si>
  <si>
    <t>IRENES RYTHM 415E</t>
  </si>
  <si>
    <t>HAFPL/071/24-25</t>
  </si>
  <si>
    <t>PI 330</t>
  </si>
  <si>
    <t>CRLU1237600</t>
  </si>
  <si>
    <t>FX31318833</t>
  </si>
  <si>
    <t>MEDUEU699918</t>
  </si>
  <si>
    <t>MSC ADELE V. SV426R</t>
  </si>
  <si>
    <t>HAFPL/046/24-25</t>
  </si>
  <si>
    <t>0262236</t>
  </si>
  <si>
    <t>PI 329</t>
  </si>
  <si>
    <t>OOLU6441171</t>
  </si>
  <si>
    <t>OOLHTF7046</t>
  </si>
  <si>
    <t>OOLU2302903780</t>
  </si>
  <si>
    <t>OKEE AURELIA 009S</t>
  </si>
  <si>
    <t>HAFPL/022/24-25</t>
  </si>
  <si>
    <t>PI 347</t>
  </si>
  <si>
    <t>MEDU9808651</t>
  </si>
  <si>
    <t>FX31107972</t>
  </si>
  <si>
    <t>MEDUEU034504</t>
  </si>
  <si>
    <t>MSC HINA V. XA420A</t>
  </si>
  <si>
    <t>HAFPL/006/24-25</t>
  </si>
  <si>
    <t>PI 346</t>
  </si>
  <si>
    <t>SUDU6106787</t>
  </si>
  <si>
    <t>ML-IN1635032</t>
  </si>
  <si>
    <t>MAEU238620233</t>
  </si>
  <si>
    <t>GFS PEARL 418E</t>
  </si>
  <si>
    <t>HAFPL/104/24-25</t>
  </si>
  <si>
    <t>UCV 11113</t>
  </si>
  <si>
    <t>PI 344</t>
  </si>
  <si>
    <t>MPI FISHERIES IMPORTS, INC.</t>
  </si>
  <si>
    <t>MIANDAD</t>
  </si>
  <si>
    <t>LOS ANGELES, CA</t>
  </si>
  <si>
    <t>EZP IQF</t>
  </si>
  <si>
    <t>FSCU5935802</t>
  </si>
  <si>
    <t>WHLP948615</t>
  </si>
  <si>
    <t>206EX00948</t>
  </si>
  <si>
    <t>MTT SAMALAJU 24011</t>
  </si>
  <si>
    <t>HAFPL/035/24-25</t>
  </si>
  <si>
    <t>UCV 11114</t>
  </si>
  <si>
    <t>PI 343</t>
  </si>
  <si>
    <t>24ILC028695</t>
  </si>
  <si>
    <t>OOLU6519860</t>
  </si>
  <si>
    <t>OOLHTF9828</t>
  </si>
  <si>
    <t>OOLU2302797040</t>
  </si>
  <si>
    <t>HAFPL/037/24-25</t>
  </si>
  <si>
    <t>PI 345</t>
  </si>
  <si>
    <t>SZLU9581022</t>
  </si>
  <si>
    <t>FX31103608</t>
  </si>
  <si>
    <t>MEDUEU376236</t>
  </si>
  <si>
    <t>MSC SILVER II V. XA421A</t>
  </si>
  <si>
    <t>HAFPL/024/24-25</t>
  </si>
  <si>
    <t>PI 350</t>
  </si>
  <si>
    <t>SEKU9363952</t>
  </si>
  <si>
    <t>WHLR754409</t>
  </si>
  <si>
    <t>206EX00825</t>
  </si>
  <si>
    <t>X-PRESS GANGES 24007S</t>
  </si>
  <si>
    <t>HAFPL/005/24-25</t>
  </si>
  <si>
    <t>PI 349</t>
  </si>
  <si>
    <t>MNBU0597409</t>
  </si>
  <si>
    <t>ML-IN1635008</t>
  </si>
  <si>
    <t>MAEU238632655</t>
  </si>
  <si>
    <t>SM MANALI 040W</t>
  </si>
  <si>
    <t>HAFPL/060/24-25</t>
  </si>
  <si>
    <t>UCA1285</t>
  </si>
  <si>
    <t>PI 351</t>
  </si>
  <si>
    <t>SUFFLOK, VA</t>
  </si>
  <si>
    <t>PDTO, PD &amp; EZP IQF</t>
  </si>
  <si>
    <t>24ILC028722</t>
  </si>
  <si>
    <t>TEMU9315679</t>
  </si>
  <si>
    <t>FX31317402</t>
  </si>
  <si>
    <t>MEDUEU591560</t>
  </si>
  <si>
    <t>MSC ADELE V. SV425R</t>
  </si>
  <si>
    <t>HAFPL/034/24-25</t>
  </si>
  <si>
    <t>UCV 11117</t>
  </si>
  <si>
    <t>PI 352</t>
  </si>
  <si>
    <t>24ILC028694</t>
  </si>
  <si>
    <t>OTPU6185108</t>
  </si>
  <si>
    <t>OOLHTF9827</t>
  </si>
  <si>
    <t>OOLU2302797260</t>
  </si>
  <si>
    <t>HAFPL/014/24-25</t>
  </si>
  <si>
    <t>PI 353</t>
  </si>
  <si>
    <t>OTPU6357110</t>
  </si>
  <si>
    <t>INA225875</t>
  </si>
  <si>
    <t>ONEYVTZE01917900</t>
  </si>
  <si>
    <t>BIG BREEZY 35864E</t>
  </si>
  <si>
    <t>HDLM/E/070/23-24</t>
  </si>
  <si>
    <t>BB HL24005</t>
  </si>
  <si>
    <t>BLUE BAY SEAFOOD CO LTD</t>
  </si>
  <si>
    <t>CAT LAI PORT, HO CHI MINH</t>
  </si>
  <si>
    <t>PCIU6075120</t>
  </si>
  <si>
    <t>IN0246878</t>
  </si>
  <si>
    <t>CCU400045500</t>
  </si>
  <si>
    <t>KOTA RATNA V: KRNA0162E</t>
  </si>
  <si>
    <t>72,30,805.20</t>
  </si>
  <si>
    <t>2,16,924.00</t>
  </si>
  <si>
    <t>2,24,154.96</t>
  </si>
  <si>
    <t>HAFPL/068/24-25</t>
  </si>
  <si>
    <t>PI 356</t>
  </si>
  <si>
    <t>JACKSONVILLE, FL,</t>
  </si>
  <si>
    <t>MNBU3318318</t>
  </si>
  <si>
    <t>ML-IN1747155</t>
  </si>
  <si>
    <t>MAEU241718645</t>
  </si>
  <si>
    <t>RUN QING PING AN 428E</t>
  </si>
  <si>
    <t>HDLM/E/066/23-24</t>
  </si>
  <si>
    <t>PI 047</t>
  </si>
  <si>
    <t>THE GLORY FISH &amp; SEAFOOD FREEZING L.L.C</t>
  </si>
  <si>
    <t>VIJISH</t>
  </si>
  <si>
    <t>1,12,750.00</t>
  </si>
  <si>
    <t>93,58,250.00</t>
  </si>
  <si>
    <t>SEGU9871080</t>
  </si>
  <si>
    <t>UFL204999</t>
  </si>
  <si>
    <t>MAA/SHJ/24/04696</t>
  </si>
  <si>
    <t>SATTHA BHUM/153W</t>
  </si>
  <si>
    <t>1,09,250.00</t>
  </si>
  <si>
    <t>89,80,350.00</t>
  </si>
  <si>
    <t>2,69,411.00</t>
  </si>
  <si>
    <t>2,78,390.85</t>
  </si>
  <si>
    <t>HDLM/E/067/23-24</t>
  </si>
  <si>
    <t>PI 048</t>
  </si>
  <si>
    <t>1,12,900.00</t>
  </si>
  <si>
    <t>93,70,700.00</t>
  </si>
  <si>
    <t>OTPU6465109</t>
  </si>
  <si>
    <t>UFL204958</t>
  </si>
  <si>
    <t>MAA/SHJ/24/04697</t>
  </si>
  <si>
    <t>1,09,400.00</t>
  </si>
  <si>
    <t>89,92,680.00</t>
  </si>
  <si>
    <t>2,69,780.00</t>
  </si>
  <si>
    <t>2,78,773.08</t>
  </si>
  <si>
    <t>HDLM/E/068/23-24</t>
  </si>
  <si>
    <t>PI 049</t>
  </si>
  <si>
    <t>1,13,050.00</t>
  </si>
  <si>
    <t>93,83,150.00</t>
  </si>
  <si>
    <t>OTPU6462856</t>
  </si>
  <si>
    <t>UFL204908</t>
  </si>
  <si>
    <t>MAA/SHJ/24/04698</t>
  </si>
  <si>
    <t>1,09,550.00</t>
  </si>
  <si>
    <t>90,05,010.00</t>
  </si>
  <si>
    <t>2,70,150.00</t>
  </si>
  <si>
    <t>2,79,155.31</t>
  </si>
  <si>
    <t>HDLM/E/073/23-24</t>
  </si>
  <si>
    <t>PI 050</t>
  </si>
  <si>
    <t>1,09,850.00</t>
  </si>
  <si>
    <t>91,17,550.00</t>
  </si>
  <si>
    <t>TTNU8388101</t>
  </si>
  <si>
    <t>BLPLMAA2400234</t>
  </si>
  <si>
    <t>SSL KRISHNA 68E</t>
  </si>
  <si>
    <t>1,06,050.00</t>
  </si>
  <si>
    <t>87,17,310.00</t>
  </si>
  <si>
    <t>2,61,519.00</t>
  </si>
  <si>
    <t>2,70,236.61</t>
  </si>
  <si>
    <t>HDLM/E/074/23-24</t>
  </si>
  <si>
    <t>TTNU8035188</t>
  </si>
  <si>
    <t>BLPLMAA2400247</t>
  </si>
  <si>
    <t>SATTHA BHUM 154E</t>
  </si>
  <si>
    <t>1,08,950.00</t>
  </si>
  <si>
    <t>89,55,690.00</t>
  </si>
  <si>
    <t>2,68,671.00</t>
  </si>
  <si>
    <t>2,77,626.39</t>
  </si>
  <si>
    <t>HDLM/E/075/23-24</t>
  </si>
  <si>
    <t>PI 052</t>
  </si>
  <si>
    <t>1,13,100.00</t>
  </si>
  <si>
    <t>93,87,300.00</t>
  </si>
  <si>
    <t>TEMU9223206</t>
  </si>
  <si>
    <t>BLPLMAA2400248</t>
  </si>
  <si>
    <t>1,09,300.00</t>
  </si>
  <si>
    <t>89,84,460.00</t>
  </si>
  <si>
    <t>2,69,534.00</t>
  </si>
  <si>
    <t>2,78,518.26</t>
  </si>
  <si>
    <t>HDLM/E/076/23-24</t>
  </si>
  <si>
    <t>PI 053</t>
  </si>
  <si>
    <t>1,15,750.00</t>
  </si>
  <si>
    <t>96,07,250.00</t>
  </si>
  <si>
    <t>SEGU9907286</t>
  </si>
  <si>
    <t>IN1125748</t>
  </si>
  <si>
    <t>ONEYVTZE00679600</t>
  </si>
  <si>
    <t>1,11,803.00</t>
  </si>
  <si>
    <t>91,90,206.60</t>
  </si>
  <si>
    <t>2,75,706.00</t>
  </si>
  <si>
    <t>2,84,896.40</t>
  </si>
  <si>
    <t>HDLM/E/077/23-24</t>
  </si>
  <si>
    <t>PI 054</t>
  </si>
  <si>
    <t>1,14,950.00</t>
  </si>
  <si>
    <t>95,40,850.00</t>
  </si>
  <si>
    <t>TTNU8388204</t>
  </si>
  <si>
    <t>BLPLMAA2400260</t>
  </si>
  <si>
    <t>1,11,150.00</t>
  </si>
  <si>
    <t>91,14,300.00</t>
  </si>
  <si>
    <t>2,73,429.00</t>
  </si>
  <si>
    <t>2,82,543.30</t>
  </si>
  <si>
    <t>HDLM/E/082/23-24</t>
  </si>
  <si>
    <t>PI 055</t>
  </si>
  <si>
    <t>SZLU9623447</t>
  </si>
  <si>
    <t>BLPLMAA2400330</t>
  </si>
  <si>
    <t>EVER BRACE 088E</t>
  </si>
  <si>
    <t>89,33,900.00</t>
  </si>
  <si>
    <t>2,68,017.00</t>
  </si>
  <si>
    <t>2,76,950.90</t>
  </si>
  <si>
    <t>HDLM/E/084/23-24</t>
  </si>
  <si>
    <t>SZLU9116268</t>
  </si>
  <si>
    <t>BLPLMAA2400341</t>
  </si>
  <si>
    <t>HDLM/E/085/23-24</t>
  </si>
  <si>
    <t>1,09,900.00</t>
  </si>
  <si>
    <t>91,21,700.00</t>
  </si>
  <si>
    <t>MWCU5226439</t>
  </si>
  <si>
    <t>ML-IN1471207</t>
  </si>
  <si>
    <t>MAEU237592583</t>
  </si>
  <si>
    <t>1,06,452.00</t>
  </si>
  <si>
    <t>87,29,064.00</t>
  </si>
  <si>
    <t>2,61,872.00</t>
  </si>
  <si>
    <t>2,70,600.98</t>
  </si>
  <si>
    <t>HDLM/E/086/23-24</t>
  </si>
  <si>
    <t>SHARJAH</t>
  </si>
  <si>
    <t>SUDU8243984</t>
  </si>
  <si>
    <t>ML-IN1471219</t>
  </si>
  <si>
    <t>MAEU237592977</t>
  </si>
  <si>
    <t>1,09,452.00</t>
  </si>
  <si>
    <t>89,75,064.00</t>
  </si>
  <si>
    <t>2,69,252.00</t>
  </si>
  <si>
    <t>2,78,226.98</t>
  </si>
  <si>
    <t>HDLM/E/087/23-24</t>
  </si>
  <si>
    <t>1,12,700.00</t>
  </si>
  <si>
    <t>93,54,100.00</t>
  </si>
  <si>
    <t>MMAU1319131</t>
  </si>
  <si>
    <t>ML-IN1534224</t>
  </si>
  <si>
    <t>MAEU237659623</t>
  </si>
  <si>
    <t>1,09,252.00</t>
  </si>
  <si>
    <t>89,58,664.00</t>
  </si>
  <si>
    <t>2,68,760.00</t>
  </si>
  <si>
    <t>2,77,718.58</t>
  </si>
  <si>
    <t>HDLM/E/088/23-24</t>
  </si>
  <si>
    <t>PI 060</t>
  </si>
  <si>
    <t>TRIU8226569</t>
  </si>
  <si>
    <t>FX28723481</t>
  </si>
  <si>
    <t>MEDUJ7435020</t>
  </si>
  <si>
    <t>MSC MILA 3 V. SV414R</t>
  </si>
  <si>
    <t>HDLM/E/089/23-24</t>
  </si>
  <si>
    <t>SEGU9042942</t>
  </si>
  <si>
    <t>FX28730726</t>
  </si>
  <si>
    <t>MEDUJ7434916</t>
  </si>
  <si>
    <t>HDLM/E/095/23-24</t>
  </si>
  <si>
    <t>MSDU9846197</t>
  </si>
  <si>
    <t>FX28730699</t>
  </si>
  <si>
    <t>MEDUJ7436507</t>
  </si>
  <si>
    <t>HDLM/E/096/23-24</t>
  </si>
  <si>
    <t>CXRU1178184</t>
  </si>
  <si>
    <t>IN1126335</t>
  </si>
  <si>
    <t>ONEYVTZE01234800</t>
  </si>
  <si>
    <t>BIG BREEZY 33860E</t>
  </si>
  <si>
    <t>1,09,302.00</t>
  </si>
  <si>
    <t>89,62,764.00</t>
  </si>
  <si>
    <t>2,68,883.00</t>
  </si>
  <si>
    <t>2,77,845.68</t>
  </si>
  <si>
    <t>HDLM/E/097/23-24</t>
  </si>
  <si>
    <t>PI 064</t>
  </si>
  <si>
    <t>TTNU8898614</t>
  </si>
  <si>
    <t>IN1126334</t>
  </si>
  <si>
    <t>ONEYVTZE01241600</t>
  </si>
  <si>
    <t>HDLM/E/098/23-24</t>
  </si>
  <si>
    <t>PI 065</t>
  </si>
  <si>
    <t>SZLU9528060</t>
  </si>
  <si>
    <t>IN1126333</t>
  </si>
  <si>
    <t>ONEYVTZE01145900</t>
  </si>
  <si>
    <t>HDLM/E/114/23-24</t>
  </si>
  <si>
    <t>JT24XMYD002</t>
  </si>
  <si>
    <t>75,56,652.00</t>
  </si>
  <si>
    <t>PCIU6102669</t>
  </si>
  <si>
    <t>IN0243159</t>
  </si>
  <si>
    <t>CCU400092900</t>
  </si>
  <si>
    <t>SELATAN DAMAI 0044E</t>
  </si>
  <si>
    <t>73,55,124.00</t>
  </si>
  <si>
    <t>2,20,654.00</t>
  </si>
  <si>
    <t>2,28,008.84</t>
  </si>
  <si>
    <t>HAFPL/032/24-25</t>
  </si>
  <si>
    <t xml:space="preserve">2024-046 </t>
  </si>
  <si>
    <t>PI 359</t>
  </si>
  <si>
    <t>NORFOLK, VA</t>
  </si>
  <si>
    <t>TTNU8247818</t>
  </si>
  <si>
    <t>HLG5964868</t>
  </si>
  <si>
    <t>HLCUEUR2405BHXF8</t>
  </si>
  <si>
    <t>HAFPL/029/24-25</t>
  </si>
  <si>
    <t>2024-045</t>
  </si>
  <si>
    <t>PI 358</t>
  </si>
  <si>
    <t>MNBU3960483</t>
  </si>
  <si>
    <t>ML-IN1252602</t>
  </si>
  <si>
    <t>MAEU239821288</t>
  </si>
  <si>
    <t>HDLM/E/083/23-24</t>
  </si>
  <si>
    <t>HDLM/PI/077/23-24</t>
  </si>
  <si>
    <t>PI 077</t>
  </si>
  <si>
    <t>ANIL KUMAR</t>
  </si>
  <si>
    <t>77,52,200.00</t>
  </si>
  <si>
    <t>BMOU9874396</t>
  </si>
  <si>
    <t>IN1125742</t>
  </si>
  <si>
    <t>ONEYVTZE00936900</t>
  </si>
  <si>
    <t>73,35,146.00</t>
  </si>
  <si>
    <t>2,20,054.00</t>
  </si>
  <si>
    <t>2,27,389.53</t>
  </si>
  <si>
    <t>HDLM/E/092/23-24</t>
  </si>
  <si>
    <t>POI 4200009375</t>
  </si>
  <si>
    <t>SHAKIL CHAND(ASMAK)</t>
  </si>
  <si>
    <t>MIX LOT G2</t>
  </si>
  <si>
    <t>72,25,150.00</t>
  </si>
  <si>
    <t>MNBU4361427</t>
  </si>
  <si>
    <t>ML-IN1471241</t>
  </si>
  <si>
    <t>MAEU237645589</t>
  </si>
  <si>
    <t>68,55,364.00</t>
  </si>
  <si>
    <t>2,05,661.00</t>
  </si>
  <si>
    <t>2,12,516.28</t>
  </si>
  <si>
    <t>HDLM/E/093/23-24</t>
  </si>
  <si>
    <t>MNBU3781976</t>
  </si>
  <si>
    <t>ML-IN1471242</t>
  </si>
  <si>
    <t>MAEU237645856</t>
  </si>
  <si>
    <t>HDLM/E/094/23-24</t>
  </si>
  <si>
    <t>MNBU3470906</t>
  </si>
  <si>
    <t>ML-IN1629160</t>
  </si>
  <si>
    <t>MAEU237646284</t>
  </si>
  <si>
    <t>HDLM/E/100/23-24</t>
  </si>
  <si>
    <t>MMAU1017785</t>
  </si>
  <si>
    <t>ML-IN1534297</t>
  </si>
  <si>
    <t>MAEU237826269</t>
  </si>
  <si>
    <t>SM MAHI 068W</t>
  </si>
  <si>
    <t>HDLM/E/101/23-24</t>
  </si>
  <si>
    <t>PI 083</t>
  </si>
  <si>
    <t>SUDU6164314</t>
  </si>
  <si>
    <t>ML-IN1534273</t>
  </si>
  <si>
    <t>MAEU237823803</t>
  </si>
  <si>
    <t>HDLM/E/102/23-24</t>
  </si>
  <si>
    <t>PI 084</t>
  </si>
  <si>
    <t>SUDU6184481</t>
  </si>
  <si>
    <t>ML-IN1534285</t>
  </si>
  <si>
    <t>MAEU237826260</t>
  </si>
  <si>
    <t>HDLM/E/103/23-24</t>
  </si>
  <si>
    <t>17/2023-24</t>
  </si>
  <si>
    <t>PI 078</t>
  </si>
  <si>
    <t>81,34,000.00</t>
  </si>
  <si>
    <t>MNBU3381202</t>
  </si>
  <si>
    <t>ML-IN1629009</t>
  </si>
  <si>
    <t>MAEU237942250</t>
  </si>
  <si>
    <t>77,53,264.00</t>
  </si>
  <si>
    <t>2,32,598.00</t>
  </si>
  <si>
    <t>2,40,351.18</t>
  </si>
  <si>
    <t>HDLM/E/119/23-24</t>
  </si>
  <si>
    <t>18/2023-24</t>
  </si>
  <si>
    <t>PI 089</t>
  </si>
  <si>
    <t>1,15,650.00</t>
  </si>
  <si>
    <t>95,98,950.00</t>
  </si>
  <si>
    <t>MNBU3867262</t>
  </si>
  <si>
    <t>ML-IN1534376</t>
  </si>
  <si>
    <t>MAEU238149734</t>
  </si>
  <si>
    <t>MOGRAL 080W</t>
  </si>
  <si>
    <t>1,12,202.00</t>
  </si>
  <si>
    <t>92,28,614.50</t>
  </si>
  <si>
    <t>2,76,858.00</t>
  </si>
  <si>
    <t>2,86,087.05</t>
  </si>
  <si>
    <t>HDLM/E/120/23-24</t>
  </si>
  <si>
    <t>20/2023-24</t>
  </si>
  <si>
    <t>PI 091</t>
  </si>
  <si>
    <t>1,00,850.00</t>
  </si>
  <si>
    <t>83,70,550.00</t>
  </si>
  <si>
    <t>MNBU1000457</t>
  </si>
  <si>
    <t>ML-IN1628982</t>
  </si>
  <si>
    <t>MAEU238285968</t>
  </si>
  <si>
    <t>SM KAVERI 071W</t>
  </si>
  <si>
    <t>80,11,314.50</t>
  </si>
  <si>
    <t>2,40,339.00</t>
  </si>
  <si>
    <t>2,48,350.75</t>
  </si>
  <si>
    <t>HDLM/E/121/23-24</t>
  </si>
  <si>
    <t>21/2023-24</t>
  </si>
  <si>
    <t>72,50,050.00</t>
  </si>
  <si>
    <t>69,00,939.50</t>
  </si>
  <si>
    <t>2,07,028.00</t>
  </si>
  <si>
    <t>2,13,929.12</t>
  </si>
  <si>
    <t>HAFPL/094/24-25</t>
  </si>
  <si>
    <t>PI 067</t>
  </si>
  <si>
    <t>C.P. FOOD PRODUCTS, INC.</t>
  </si>
  <si>
    <t>VANCOUVER, BC</t>
  </si>
  <si>
    <t>BY TT IN 5 DAYS AFTER GOODS RECEIVING DATE</t>
  </si>
  <si>
    <t>TTNU8651265</t>
  </si>
  <si>
    <t>COSU6391284330</t>
  </si>
  <si>
    <t>ARAYA BHUM 016</t>
  </si>
  <si>
    <t>HAFPL/078/24-25</t>
  </si>
  <si>
    <t>10/2024-25</t>
  </si>
  <si>
    <t>MNBU0321452</t>
  </si>
  <si>
    <t>ML-IN1747159</t>
  </si>
  <si>
    <t>MAEU241716715</t>
  </si>
  <si>
    <t>HAFPL/008/24-25</t>
  </si>
  <si>
    <t>PI 340</t>
  </si>
  <si>
    <t>SEGU9851340</t>
  </si>
  <si>
    <t>INA225483</t>
  </si>
  <si>
    <t>ONEYVTZE01679700</t>
  </si>
  <si>
    <t>HAFPL/101/24-25</t>
  </si>
  <si>
    <t>HAFPL-246</t>
  </si>
  <si>
    <t>SEASTAR SEAFOODS LLC</t>
  </si>
  <si>
    <t>MR. TOM</t>
  </si>
  <si>
    <t>PD IQF, BROKEN IQF</t>
  </si>
  <si>
    <t>FBIU5397753</t>
  </si>
  <si>
    <t>WHLL642397</t>
  </si>
  <si>
    <t>206EX01008</t>
  </si>
  <si>
    <t>FSL KELANG 235E</t>
  </si>
  <si>
    <t>HAFPL/103/24-25</t>
  </si>
  <si>
    <t>HAFPL-249</t>
  </si>
  <si>
    <t>SEKU9164673</t>
  </si>
  <si>
    <t>WHLP948792</t>
  </si>
  <si>
    <t>206EX00946</t>
  </si>
  <si>
    <t>HAFPL/102/24-25</t>
  </si>
  <si>
    <t>HAFPL-247</t>
  </si>
  <si>
    <t>FSCU5704906</t>
  </si>
  <si>
    <t>WHLP948791</t>
  </si>
  <si>
    <t>206EX00947</t>
  </si>
  <si>
    <t>HAFPL/061/24-25</t>
  </si>
  <si>
    <t>HAFPL-248</t>
  </si>
  <si>
    <t>BMOU9860279</t>
  </si>
  <si>
    <t>INA225441</t>
  </si>
  <si>
    <t>ONEYVTZE02478500</t>
  </si>
  <si>
    <t>HAFPL/062/24-25</t>
  </si>
  <si>
    <t>MNBU9145570</t>
  </si>
  <si>
    <t>ML-IN1746825</t>
  </si>
  <si>
    <t>MAEU241438461</t>
  </si>
  <si>
    <t>MARINA VOYAGER 427E</t>
  </si>
  <si>
    <t>HAFPL/152/24-25</t>
  </si>
  <si>
    <t>PI 032</t>
  </si>
  <si>
    <t>MNBU9096476</t>
  </si>
  <si>
    <t>ML-IN1843370</t>
  </si>
  <si>
    <t>MAEU244060920</t>
  </si>
  <si>
    <t>HOPE ISLAND 438E</t>
  </si>
  <si>
    <t>HAFPL/070/24-25</t>
  </si>
  <si>
    <t>SEGU9922320</t>
  </si>
  <si>
    <t>WHLX122870</t>
  </si>
  <si>
    <t>198EX02968</t>
  </si>
  <si>
    <t>X-PRESS KAILASH E869</t>
  </si>
  <si>
    <t>HAFPL/073/24-25</t>
  </si>
  <si>
    <t>PI 037</t>
  </si>
  <si>
    <t>SEKU9183776</t>
  </si>
  <si>
    <t>WHLX122865</t>
  </si>
  <si>
    <t>198EX02971</t>
  </si>
  <si>
    <t>HAFPL/091/24-25</t>
  </si>
  <si>
    <t>HAFPL/PI-047/24-25</t>
  </si>
  <si>
    <t>COMMERCE SOLINE LTEE</t>
  </si>
  <si>
    <t>ESEAFOOD</t>
  </si>
  <si>
    <t>HALIFAX, NS</t>
  </si>
  <si>
    <t>LC 50 DAYS</t>
  </si>
  <si>
    <t>IMP2559570M</t>
  </si>
  <si>
    <t>TEMU9074102</t>
  </si>
  <si>
    <t>FX31319368</t>
  </si>
  <si>
    <t>MEDUHN022619</t>
  </si>
  <si>
    <t>MSC CLEMENTINA F - SL428R</t>
  </si>
  <si>
    <t>HAFPL/149/24-25</t>
  </si>
  <si>
    <t>PI 046</t>
  </si>
  <si>
    <t>OTPU6245418</t>
  </si>
  <si>
    <t>WHLX118451</t>
  </si>
  <si>
    <t>206EX01431</t>
  </si>
  <si>
    <t>FSL KELANG 237E</t>
  </si>
  <si>
    <t>HAFPL/074/24-25</t>
  </si>
  <si>
    <t>SAVANNAH, GA,</t>
  </si>
  <si>
    <t>SUDU8002992</t>
  </si>
  <si>
    <t>ML-IN1747175</t>
  </si>
  <si>
    <t>MAEU241718603</t>
  </si>
  <si>
    <t>HAFPL/069/24-25</t>
  </si>
  <si>
    <t>2024-234</t>
  </si>
  <si>
    <t>MNBU0043500</t>
  </si>
  <si>
    <t>ML-IN1747167</t>
  </si>
  <si>
    <t>MAEU241716458</t>
  </si>
  <si>
    <t>HAFPL/065/24-25</t>
  </si>
  <si>
    <t>CHICAGO, IL</t>
  </si>
  <si>
    <t>MNBU3862810</t>
  </si>
  <si>
    <t>ML-IN1747142</t>
  </si>
  <si>
    <t>MAEU241718544</t>
  </si>
  <si>
    <t>HAFPL/076/24-25</t>
  </si>
  <si>
    <t>CHOICE CANNING CO. INC</t>
  </si>
  <si>
    <t>FSCU5706473</t>
  </si>
  <si>
    <t>WHLX122877</t>
  </si>
  <si>
    <t>198EX02970</t>
  </si>
  <si>
    <t>HAFPL/077/24-25</t>
  </si>
  <si>
    <t>SEGU9642870</t>
  </si>
  <si>
    <t>WHLX122878</t>
  </si>
  <si>
    <t>198EX02969</t>
  </si>
  <si>
    <t>HAFPL/108/24-25</t>
  </si>
  <si>
    <t>SEKU9079720</t>
  </si>
  <si>
    <t>WHLX122893</t>
  </si>
  <si>
    <t>198EX03142</t>
  </si>
  <si>
    <t>WAN HAI 367 E010</t>
  </si>
  <si>
    <t>HAFPL/132/24-25</t>
  </si>
  <si>
    <t xml:space="preserve"> </t>
  </si>
  <si>
    <t>FBIU5394245</t>
  </si>
  <si>
    <t>WHLX124586</t>
  </si>
  <si>
    <t>198EX03459</t>
  </si>
  <si>
    <t>BIG BREEZY E040</t>
  </si>
  <si>
    <t>HAFPL/090/24-25</t>
  </si>
  <si>
    <t>HIGH-01</t>
  </si>
  <si>
    <t>MARK FOODS LLC</t>
  </si>
  <si>
    <t>MNBU3955189</t>
  </si>
  <si>
    <t>ML-IN1837956</t>
  </si>
  <si>
    <t>MAEU241998684</t>
  </si>
  <si>
    <t>SM MANALI 043W</t>
  </si>
  <si>
    <t>HAFPL/167/24-25</t>
  </si>
  <si>
    <t>F05/0444</t>
  </si>
  <si>
    <t>IMP2561275V</t>
  </si>
  <si>
    <t>SEGU9063950</t>
  </si>
  <si>
    <t>INA225630</t>
  </si>
  <si>
    <t>ONEYVTZE03625700</t>
  </si>
  <si>
    <t>HAFPL/064/24-25</t>
  </si>
  <si>
    <t>PI 335</t>
  </si>
  <si>
    <t>MMAU1068798</t>
  </si>
  <si>
    <t>ML-IN1747174</t>
  </si>
  <si>
    <t>MAEU241709727</t>
  </si>
  <si>
    <t>HAFPL/063/24-25</t>
  </si>
  <si>
    <t>PI 336</t>
  </si>
  <si>
    <t>MNBU3250244</t>
  </si>
  <si>
    <t>ML-IN1747132</t>
  </si>
  <si>
    <t>MAEU241764577</t>
  </si>
  <si>
    <t>HAFPL/058/24-25</t>
  </si>
  <si>
    <t>PI 334</t>
  </si>
  <si>
    <t>MNBU9163018</t>
  </si>
  <si>
    <t>ML-IN1746835</t>
  </si>
  <si>
    <t>MAEU241439638</t>
  </si>
  <si>
    <t>HAFPL/088/24-25</t>
  </si>
  <si>
    <t>SEATTLE, WA,</t>
  </si>
  <si>
    <t>EMCU5605310</t>
  </si>
  <si>
    <t>EMCUTS6892</t>
  </si>
  <si>
    <t>EGLV100480048140</t>
  </si>
  <si>
    <t>SYNERGY KEELUNG 016E</t>
  </si>
  <si>
    <t>HAFPL/105/24-25</t>
  </si>
  <si>
    <t>PI 069</t>
  </si>
  <si>
    <t>ATLANTICA IMPORTS INC</t>
  </si>
  <si>
    <t>GAYATRI</t>
  </si>
  <si>
    <t>SEKU9298883</t>
  </si>
  <si>
    <t>WHLX122892</t>
  </si>
  <si>
    <t>198EX03145</t>
  </si>
  <si>
    <t>HAFPL/106/24-25</t>
  </si>
  <si>
    <t>PI 071</t>
  </si>
  <si>
    <t>FBIU5397579</t>
  </si>
  <si>
    <t>WHLX122912</t>
  </si>
  <si>
    <t>198EX03143</t>
  </si>
  <si>
    <t>HAFPL/119/24-25</t>
  </si>
  <si>
    <t>UACU4761427</t>
  </si>
  <si>
    <t>HLG8748527</t>
  </si>
  <si>
    <t>HLCUEUR2407BBGT8</t>
  </si>
  <si>
    <t>TUCAPEL 4133</t>
  </si>
  <si>
    <t>HAFPL/135/24-25</t>
  </si>
  <si>
    <t>PI 072</t>
  </si>
  <si>
    <t>SZLU9489750</t>
  </si>
  <si>
    <t>FX31319902</t>
  </si>
  <si>
    <t>MEDUHN199326</t>
  </si>
  <si>
    <t>MSC PATNAREE III - SV433R</t>
  </si>
  <si>
    <t>HAFPL/128/24-25</t>
  </si>
  <si>
    <t>PI 066</t>
  </si>
  <si>
    <t>CXRU1267764</t>
  </si>
  <si>
    <t>FX31318084</t>
  </si>
  <si>
    <t>MEDUHN092935</t>
  </si>
  <si>
    <t>MSC SILVER II - XA429A</t>
  </si>
  <si>
    <t>HAFPL/079/24-25</t>
  </si>
  <si>
    <t>13/2024-25</t>
  </si>
  <si>
    <t>PI 073</t>
  </si>
  <si>
    <t>MNBU4030877</t>
  </si>
  <si>
    <t>ML-IN1747152</t>
  </si>
  <si>
    <t>MAEU241716814</t>
  </si>
  <si>
    <t>HAFPL/089/24-25</t>
  </si>
  <si>
    <t>2024-268</t>
  </si>
  <si>
    <t>PI 075</t>
  </si>
  <si>
    <t>MNBU3607727</t>
  </si>
  <si>
    <t>ML-IN1842542</t>
  </si>
  <si>
    <t>MAEU242199147</t>
  </si>
  <si>
    <t>SM MAHI 072W</t>
  </si>
  <si>
    <t>HAFPL/095/24-25</t>
  </si>
  <si>
    <t>2024-269</t>
  </si>
  <si>
    <t>PI 076</t>
  </si>
  <si>
    <t>MNBU4337945</t>
  </si>
  <si>
    <t>ML-IN1842527</t>
  </si>
  <si>
    <t>MAEU242199457</t>
  </si>
  <si>
    <t>HAFPL/127/24-25</t>
  </si>
  <si>
    <t>MEDU9889102</t>
  </si>
  <si>
    <t>FX31318043</t>
  </si>
  <si>
    <t>MEDUHN126535</t>
  </si>
  <si>
    <t>HAFPL/148/24-25</t>
  </si>
  <si>
    <t>SZLU9053703</t>
  </si>
  <si>
    <t>FX31316046</t>
  </si>
  <si>
    <t>MEDUHN270812</t>
  </si>
  <si>
    <t>MSC WIND II - XA431A</t>
  </si>
  <si>
    <t>HAFPL/151/24-25</t>
  </si>
  <si>
    <t>PI 088</t>
  </si>
  <si>
    <t>FBIU5393151</t>
  </si>
  <si>
    <t>WHLR749894</t>
  </si>
  <si>
    <t>206EX01430</t>
  </si>
  <si>
    <t>HAFPL/159/24-25</t>
  </si>
  <si>
    <t>SUDU8095275</t>
  </si>
  <si>
    <t>ML-IN1934862</t>
  </si>
  <si>
    <t>MAEU244302447</t>
  </si>
  <si>
    <t>HAFPL/120/24-25</t>
  </si>
  <si>
    <t>PI 090</t>
  </si>
  <si>
    <t>SEGU9926630</t>
  </si>
  <si>
    <t>WHLX124574</t>
  </si>
  <si>
    <t>198EX03298</t>
  </si>
  <si>
    <t>WAN HAI 333 E011</t>
  </si>
  <si>
    <t>HAFPL/156/24-25</t>
  </si>
  <si>
    <t>24HIGH05</t>
  </si>
  <si>
    <t>PI 098</t>
  </si>
  <si>
    <t>SEGU9612290</t>
  </si>
  <si>
    <t>WHLX118575</t>
  </si>
  <si>
    <t>206EX01497</t>
  </si>
  <si>
    <t>OKEE AURELIA 014S</t>
  </si>
  <si>
    <t>HAFPL/158/24-25</t>
  </si>
  <si>
    <t>24HIGH06</t>
  </si>
  <si>
    <t>PI 099</t>
  </si>
  <si>
    <t>SEKU9080464</t>
  </si>
  <si>
    <t>WHLR749927</t>
  </si>
  <si>
    <t>206EX01531</t>
  </si>
  <si>
    <t>FSL SINGAPORE 101E</t>
  </si>
  <si>
    <t>HAFPL/121/24-25</t>
  </si>
  <si>
    <t>24HIGH07</t>
  </si>
  <si>
    <t>PI 106</t>
  </si>
  <si>
    <t>SEKU9080736</t>
  </si>
  <si>
    <t>WHLX124477</t>
  </si>
  <si>
    <t>198EX03333</t>
  </si>
  <si>
    <t>X-PRESS KAILASH E871</t>
  </si>
  <si>
    <t>HAFPL/125/24-25</t>
  </si>
  <si>
    <t>24HIGH13</t>
  </si>
  <si>
    <t>PI 112</t>
  </si>
  <si>
    <t>PD IQF &amp; EZP IQF</t>
  </si>
  <si>
    <t>MEDU9601345</t>
  </si>
  <si>
    <t>FX31319909</t>
  </si>
  <si>
    <t>MEDUHN199490</t>
  </si>
  <si>
    <t>MSC SHANELLE V - SO433R</t>
  </si>
  <si>
    <t>HAFPL/126/24-25</t>
  </si>
  <si>
    <t>24HIGH14</t>
  </si>
  <si>
    <t>PI 113</t>
  </si>
  <si>
    <t>HLBU9655894</t>
  </si>
  <si>
    <t>HLG8748528</t>
  </si>
  <si>
    <t>HLCUEUR2407BBGP4</t>
  </si>
  <si>
    <t>HAFPL/140/24-25</t>
  </si>
  <si>
    <t>24HIGH08</t>
  </si>
  <si>
    <t>PI 107</t>
  </si>
  <si>
    <t>MNBU4215382</t>
  </si>
  <si>
    <t>ML-IN1838593</t>
  </si>
  <si>
    <t>MAEU243550349</t>
  </si>
  <si>
    <t>HAFPL/155/24-25</t>
  </si>
  <si>
    <t>24HIGH12</t>
  </si>
  <si>
    <t>PI 111</t>
  </si>
  <si>
    <t>EZP &amp; PD IQF</t>
  </si>
  <si>
    <t>FBIU5393803</t>
  </si>
  <si>
    <t>WHLX118574</t>
  </si>
  <si>
    <t>206EX01498</t>
  </si>
  <si>
    <t>HAFPL/162/24-25</t>
  </si>
  <si>
    <t>PI 118</t>
  </si>
  <si>
    <t>OTPU6510363</t>
  </si>
  <si>
    <t>FX31317618</t>
  </si>
  <si>
    <t>MEDUHN461304</t>
  </si>
  <si>
    <t>MSC ADELE - SV437R</t>
  </si>
  <si>
    <t>HAFPL/160/24-25</t>
  </si>
  <si>
    <t>PI 122</t>
  </si>
  <si>
    <t>HAFPL/161/24-25</t>
  </si>
  <si>
    <t>PI 121</t>
  </si>
  <si>
    <t>HAFPL/122/24-25</t>
  </si>
  <si>
    <t>24HIGH04</t>
  </si>
  <si>
    <t>PI 097</t>
  </si>
  <si>
    <t>SEKU9300770</t>
  </si>
  <si>
    <t>WHLT819828</t>
  </si>
  <si>
    <t>198EX03296</t>
  </si>
  <si>
    <t>HAFPL/039/24-25</t>
  </si>
  <si>
    <t>24HIGH03</t>
  </si>
  <si>
    <t>PI 338</t>
  </si>
  <si>
    <t>TTNU8488190</t>
  </si>
  <si>
    <t>FX31102845</t>
  </si>
  <si>
    <t>MEDUEU428565</t>
  </si>
  <si>
    <t>MSC ADELE V. SV424R</t>
  </si>
  <si>
    <t>Date</t>
  </si>
  <si>
    <t>Net Quantity With Glaze</t>
  </si>
  <si>
    <t>Net Meat Quantity Without Glaze</t>
  </si>
  <si>
    <t>Other</t>
  </si>
  <si>
    <t>Remarks</t>
  </si>
  <si>
    <t>CUTM - 29.01.2025</t>
  </si>
  <si>
    <t>USBM - 31.01.2025</t>
  </si>
  <si>
    <t>Itenery of Jajnyadatta sir &amp; Ayan</t>
  </si>
  <si>
    <t>DATE</t>
  </si>
  <si>
    <t>START</t>
  </si>
  <si>
    <t>SOURCE</t>
  </si>
  <si>
    <t>DEST</t>
  </si>
  <si>
    <t>FINISH</t>
  </si>
  <si>
    <t>MODE</t>
  </si>
  <si>
    <t>REMARK</t>
  </si>
  <si>
    <t>BLS</t>
  </si>
  <si>
    <t>BBSR</t>
  </si>
  <si>
    <t>STATION PICK BY COLLEGE SPOC in Guest House</t>
  </si>
  <si>
    <t>CUCTM</t>
  </si>
  <si>
    <t>Whole Day</t>
  </si>
  <si>
    <t>PPT, GD, INTERVIEW</t>
  </si>
  <si>
    <t>USBM</t>
  </si>
  <si>
    <t>Stay in USBM booked Hotel</t>
  </si>
  <si>
    <t>Return</t>
  </si>
  <si>
    <t>DOCUMENTS</t>
  </si>
  <si>
    <t>PPT</t>
  </si>
  <si>
    <t>LAND</t>
  </si>
  <si>
    <t>All MD Office requirements to be passed through MD Office SPOC / Task-Force Team</t>
  </si>
  <si>
    <t>Weekly Schedules for Dept / Monthly / any other deliverables would be circulated in CALENDER</t>
  </si>
  <si>
    <t>Encouring Use of Online / Cloud working Tools to expediate Clerical works faster</t>
  </si>
  <si>
    <t>Productivity shall not be Linked with Attendance. Adhrence to KPI shall be most important. This will encourage Employee satisfaction and result in enhanced Efficincy</t>
  </si>
  <si>
    <t>STEP 1</t>
  </si>
  <si>
    <t>Topics</t>
  </si>
  <si>
    <t>All Employee List</t>
  </si>
  <si>
    <t>All permanent Employee list</t>
  </si>
  <si>
    <t>Define Departments</t>
  </si>
  <si>
    <t>farming, quality control, operations, and logistics.</t>
  </si>
  <si>
    <t>Mapping to production Process</t>
  </si>
  <si>
    <t>Harvesting: Shrimp collection and initial sorting.</t>
  </si>
  <si>
    <t>Processing: Cleaning, de-shelling, freezing, and packaging.</t>
  </si>
  <si>
    <t>Quality Control: Inspection at each stage.</t>
  </si>
  <si>
    <t>Storage and Logistics: Cold storage and distribution.</t>
  </si>
  <si>
    <t>HOD / Stakeholder</t>
  </si>
  <si>
    <t>decision-makers, supervisors, and process operators.</t>
  </si>
  <si>
    <t>KRA of Departements</t>
  </si>
  <si>
    <t>Production Manager: Oversees operations.</t>
  </si>
  <si>
    <t>Quality Assurance Team: Ensures compliance with standards.</t>
  </si>
  <si>
    <t>Maintenance Staff: Handles equipment.</t>
  </si>
  <si>
    <t>Logistics Coordinator: Manages distribution.</t>
  </si>
  <si>
    <t>HR: Ensures staffing and training.</t>
  </si>
  <si>
    <t>Hierarchy and reporting relationships.</t>
  </si>
  <si>
    <t>Ogranogram for RM clarity</t>
  </si>
  <si>
    <t>Monitoring and Control Mechanisms</t>
  </si>
  <si>
    <t>KPIs: Define Key Performance Indicators for efficiency and quality.</t>
  </si>
  <si>
    <t>Audit Schedule: Plan for regular internal audits.</t>
  </si>
  <si>
    <t>Control Points: Highlight critical control points (CCPs) for food safety</t>
  </si>
  <si>
    <t>Up-Skilling, Training &amp; Communication</t>
  </si>
  <si>
    <t>Periodic Training Modules</t>
  </si>
  <si>
    <t>Upskilling Right-mindset employee for next level</t>
  </si>
  <si>
    <t>Periodic Feedback</t>
  </si>
  <si>
    <t>Quaterley Employee Feedback- Anonymus</t>
  </si>
  <si>
    <t>All MIS and Target Progress Tracker to be Made and Updated in Dashboard for realtime visibility to top management.</t>
  </si>
  <si>
    <t>Verticals</t>
  </si>
  <si>
    <t>Location</t>
  </si>
  <si>
    <t>Agro Foods Pvt Ltd</t>
  </si>
  <si>
    <t>Balasore</t>
  </si>
  <si>
    <t>Supratik Infra</t>
  </si>
  <si>
    <t>Supratik BBSR</t>
  </si>
  <si>
    <t>Bhubaneshwar</t>
  </si>
  <si>
    <t>Baby Marine International</t>
  </si>
  <si>
    <t>Cochin</t>
  </si>
  <si>
    <t>Alfresco</t>
  </si>
  <si>
    <t>Dubai</t>
  </si>
  <si>
    <t>Aradhaya Jewellary</t>
  </si>
  <si>
    <t>Tanera (Apparal)</t>
  </si>
  <si>
    <t>Titan Watch</t>
  </si>
  <si>
    <t>AVERAGE of FOB Amount USD</t>
  </si>
  <si>
    <t>Grand Total</t>
  </si>
  <si>
    <t>PRICES FOR PD (USD / Kg)</t>
  </si>
  <si>
    <t>PRICES FOR PD (INR / Kg) - SEP 24</t>
  </si>
  <si>
    <t>Grades</t>
  </si>
  <si>
    <t>Middle East</t>
  </si>
  <si>
    <t>111/130</t>
  </si>
  <si>
    <t>100/200</t>
  </si>
  <si>
    <t>BATCH NO</t>
  </si>
  <si>
    <t>VENDOR NAME</t>
  </si>
  <si>
    <t>AVG COUNT</t>
  </si>
  <si>
    <t>H/ON</t>
  </si>
  <si>
    <t>YEILD</t>
  </si>
  <si>
    <t>HL</t>
  </si>
  <si>
    <t>P/L PER HL</t>
  </si>
  <si>
    <t>AMOUNT</t>
  </si>
  <si>
    <t>AVG AMOUNT</t>
  </si>
  <si>
    <t>BASE</t>
  </si>
  <si>
    <t>HLG-449</t>
  </si>
  <si>
    <t>HARVEST</t>
  </si>
  <si>
    <t>HLG-450</t>
  </si>
  <si>
    <t>DHAMRA</t>
  </si>
  <si>
    <t>HLG-451</t>
  </si>
  <si>
    <t>PB/HR</t>
  </si>
  <si>
    <t>HLG-452</t>
  </si>
  <si>
    <t>HLG-453WB</t>
  </si>
  <si>
    <t>TAJIM FISH CENTER</t>
  </si>
  <si>
    <t>HLG-454HR</t>
  </si>
  <si>
    <t>MONIKA FISHERIES</t>
  </si>
  <si>
    <t>HLG-455</t>
  </si>
  <si>
    <t>71/80</t>
  </si>
  <si>
    <t>HLG-456</t>
  </si>
  <si>
    <t>HLG-457</t>
  </si>
  <si>
    <t>HLG-458</t>
  </si>
  <si>
    <t>PLANT RECEIVE</t>
  </si>
  <si>
    <t>HLG-459</t>
  </si>
  <si>
    <t>HLG-460</t>
  </si>
  <si>
    <t>HLG-461</t>
  </si>
  <si>
    <t>HLG-462</t>
  </si>
  <si>
    <t>HLG-463</t>
  </si>
  <si>
    <t>HLG-464WB</t>
  </si>
  <si>
    <t>HLG-465</t>
  </si>
  <si>
    <t>HLG-466</t>
  </si>
  <si>
    <t>HLG-467HR</t>
  </si>
  <si>
    <t>HLG-468</t>
  </si>
  <si>
    <t>HLG-469</t>
  </si>
  <si>
    <t>HLG-470</t>
  </si>
  <si>
    <t>HLG-471HR</t>
  </si>
  <si>
    <t>HLG-472</t>
  </si>
  <si>
    <t>HLG-473</t>
  </si>
  <si>
    <t>HLG-474</t>
  </si>
  <si>
    <t>HLG-475</t>
  </si>
  <si>
    <t>HLG-476</t>
  </si>
  <si>
    <t>HLG-477</t>
  </si>
  <si>
    <t>HLG-478</t>
  </si>
  <si>
    <t>HLG-479</t>
  </si>
  <si>
    <t>HLG-480</t>
  </si>
  <si>
    <t>HLG-481</t>
  </si>
  <si>
    <t>HLG-482</t>
  </si>
  <si>
    <t>HLG-483</t>
  </si>
  <si>
    <t>HLG-484</t>
  </si>
  <si>
    <t>HLG-485</t>
  </si>
  <si>
    <t>HLG-486</t>
  </si>
  <si>
    <t>HLG-487</t>
  </si>
  <si>
    <t>HLG-488</t>
  </si>
  <si>
    <t>HLG-489</t>
  </si>
  <si>
    <t>HLG-490</t>
  </si>
  <si>
    <t>HLG-491</t>
  </si>
  <si>
    <t>HLG-492</t>
  </si>
  <si>
    <t>HLG-493WB</t>
  </si>
  <si>
    <t>HLG-494</t>
  </si>
  <si>
    <t>HLG-495</t>
  </si>
  <si>
    <t>HLG-496</t>
  </si>
  <si>
    <t>HLG-497</t>
  </si>
  <si>
    <t>HLG-498WB</t>
  </si>
  <si>
    <t>HLG-499</t>
  </si>
  <si>
    <t>HLG-500</t>
  </si>
  <si>
    <t>HLG-501</t>
  </si>
  <si>
    <t>HLG-502</t>
  </si>
  <si>
    <t>HLG-503</t>
  </si>
  <si>
    <t>HLG-504WB</t>
  </si>
  <si>
    <t>HLG-505AP</t>
  </si>
  <si>
    <t>81/100</t>
  </si>
  <si>
    <t>HLG-506</t>
  </si>
  <si>
    <t>HLG-507</t>
  </si>
  <si>
    <t>HLG-508WB</t>
  </si>
  <si>
    <t>HLG-509</t>
  </si>
  <si>
    <t>HLG-510</t>
  </si>
  <si>
    <t>HLG-511</t>
  </si>
  <si>
    <t>HLG-512HR</t>
  </si>
  <si>
    <t>HLG-513AP</t>
  </si>
  <si>
    <t>HLG-514</t>
  </si>
  <si>
    <t>HLG-515</t>
  </si>
  <si>
    <t>HLG-516</t>
  </si>
  <si>
    <t>HLG-517</t>
  </si>
  <si>
    <t>HLG-518WB</t>
  </si>
  <si>
    <t>HLG-519HR</t>
  </si>
  <si>
    <t>HLG-520</t>
  </si>
  <si>
    <t>HLG-521</t>
  </si>
  <si>
    <t>HLG-522</t>
  </si>
  <si>
    <t>HLG-523PNB</t>
  </si>
  <si>
    <t>HLG-554RJ</t>
  </si>
  <si>
    <t>HLG-563RJ</t>
  </si>
  <si>
    <t>HLG-564PNB</t>
  </si>
  <si>
    <t>HLG-574RJ</t>
  </si>
  <si>
    <t>HLG-576RJ</t>
  </si>
  <si>
    <t>HLG-585RJ</t>
  </si>
  <si>
    <t>HLG-589RJ</t>
  </si>
  <si>
    <t>HLG-602RJ</t>
  </si>
  <si>
    <t>HLG-607RJ</t>
  </si>
  <si>
    <t>HLG-613RJ</t>
  </si>
  <si>
    <t>HLG-620RJ</t>
  </si>
  <si>
    <t>HLG-624RJ</t>
  </si>
  <si>
    <t>HLG-625RJ</t>
  </si>
  <si>
    <t>HLG-627RJ</t>
  </si>
  <si>
    <t>HLG-632RJ</t>
  </si>
  <si>
    <t>HLG-639RJ</t>
  </si>
  <si>
    <t>HLG-640RJ</t>
  </si>
  <si>
    <t>HLG-642RJ</t>
  </si>
  <si>
    <t>HLG-656RJ</t>
  </si>
  <si>
    <t>HLG-657RJ</t>
  </si>
  <si>
    <t>HLG-0526</t>
  </si>
  <si>
    <t>SWARNA RANJAN SAHOO</t>
  </si>
  <si>
    <t>HLG-0527</t>
  </si>
  <si>
    <t>AJAY DHAL</t>
  </si>
  <si>
    <t>HLG-0528</t>
  </si>
  <si>
    <t>HLG-0529</t>
  </si>
  <si>
    <t>HLG-0530</t>
  </si>
  <si>
    <t>HLG-0531</t>
  </si>
  <si>
    <t>HLG-0532</t>
  </si>
  <si>
    <t>HLG-0533</t>
  </si>
  <si>
    <t>HLG-0534</t>
  </si>
  <si>
    <t>HLG-0535</t>
  </si>
  <si>
    <t>HLG-0536</t>
  </si>
  <si>
    <t>HLG-0537</t>
  </si>
  <si>
    <t>AYUSH AQUATICS</t>
  </si>
  <si>
    <t>101/150</t>
  </si>
  <si>
    <t>HLG-0538</t>
  </si>
  <si>
    <t>HLG-0539</t>
  </si>
  <si>
    <t>HLG-0540</t>
  </si>
  <si>
    <t>HLG-0541</t>
  </si>
  <si>
    <t>HLG-0542</t>
  </si>
  <si>
    <t>HLG-0543</t>
  </si>
  <si>
    <t>HLG-0544</t>
  </si>
  <si>
    <t>HLG-0545</t>
  </si>
  <si>
    <t>HLG-0546</t>
  </si>
  <si>
    <t>HLG-0547</t>
  </si>
  <si>
    <t>HLG-0548</t>
  </si>
  <si>
    <t>HLG-0549</t>
  </si>
  <si>
    <t>HLG-0550</t>
  </si>
  <si>
    <t>SUKANTA DAS</t>
  </si>
  <si>
    <t>HLG-0551</t>
  </si>
  <si>
    <t>DEEPAK KUMAR DAS</t>
  </si>
  <si>
    <t>HLG-0552</t>
  </si>
  <si>
    <t>HLG-0553</t>
  </si>
  <si>
    <t>HLG-0554</t>
  </si>
  <si>
    <t>HLG-0555</t>
  </si>
  <si>
    <t>PURANJIB GIRI</t>
  </si>
  <si>
    <t>HLG-0556</t>
  </si>
  <si>
    <t>HLG-0557</t>
  </si>
  <si>
    <t>HLG-0560</t>
  </si>
  <si>
    <t>HLG-0562</t>
  </si>
  <si>
    <t>HLG-0563</t>
  </si>
  <si>
    <t>HLG-0588</t>
  </si>
  <si>
    <t>HLG-0589</t>
  </si>
  <si>
    <t>CHAITANYA GIRI</t>
  </si>
  <si>
    <t>HLG-0590</t>
  </si>
  <si>
    <t>HLG-0591</t>
  </si>
  <si>
    <t>HLG-0592</t>
  </si>
  <si>
    <t>HLG-0593</t>
  </si>
  <si>
    <t>HLG-0594</t>
  </si>
  <si>
    <t>HLG-0595</t>
  </si>
  <si>
    <t>HLG-0596</t>
  </si>
  <si>
    <t>HLG-0597</t>
  </si>
  <si>
    <t>HLG-0598</t>
  </si>
  <si>
    <t>HLG-0628</t>
  </si>
  <si>
    <t>HLG-0629</t>
  </si>
  <si>
    <t>HLG-0631</t>
  </si>
  <si>
    <t>HLG-0632</t>
  </si>
  <si>
    <t>HLG-0633</t>
  </si>
  <si>
    <t>HLG-0634</t>
  </si>
  <si>
    <t>HLG-0639</t>
  </si>
  <si>
    <t>HLG-0662</t>
  </si>
  <si>
    <t>RAJESH PARIDA</t>
  </si>
  <si>
    <t>HLG-0686</t>
  </si>
  <si>
    <t>HLG-0701</t>
  </si>
  <si>
    <t>HLG-0702</t>
  </si>
  <si>
    <t>HLG-0703</t>
  </si>
  <si>
    <t>HLG-0704</t>
  </si>
  <si>
    <t>HLG-0705</t>
  </si>
  <si>
    <t>HLG-0706</t>
  </si>
  <si>
    <t>HLG-0707</t>
  </si>
  <si>
    <t>HLG-0708</t>
  </si>
  <si>
    <t>HLG-0709</t>
  </si>
  <si>
    <t>HLG-0710</t>
  </si>
  <si>
    <t>HLG-0711</t>
  </si>
  <si>
    <t>HLG-0712</t>
  </si>
  <si>
    <t>AMAR PRADHAN</t>
  </si>
  <si>
    <t>HLG-0713</t>
  </si>
  <si>
    <t>HLG-0714</t>
  </si>
  <si>
    <t>HLG-0716</t>
  </si>
  <si>
    <t>HLG-0717</t>
  </si>
  <si>
    <t>HLG-0718</t>
  </si>
  <si>
    <t>HLG-0721</t>
  </si>
  <si>
    <t>NILESH SEA FOOD</t>
  </si>
  <si>
    <t>HLG-0722</t>
  </si>
  <si>
    <t>HLG-0723</t>
  </si>
  <si>
    <t>SANKAR DISTRIBUTOR</t>
  </si>
  <si>
    <t>HLG-0724</t>
  </si>
  <si>
    <t>HLG-0725</t>
  </si>
  <si>
    <t>HLG-0726</t>
  </si>
  <si>
    <t>B.M.R INDUSTRY PVT.LTD</t>
  </si>
  <si>
    <t>HLG-0727</t>
  </si>
  <si>
    <t>HLG-0728</t>
  </si>
  <si>
    <t>SUBASH BARIK</t>
  </si>
  <si>
    <t>HLG-0729</t>
  </si>
  <si>
    <t>HLG-0730</t>
  </si>
  <si>
    <t>HLG-0731</t>
  </si>
  <si>
    <t>HLG-0732</t>
  </si>
  <si>
    <t>MAA JAYDURGA ENTP.</t>
  </si>
  <si>
    <t>HLG-0733</t>
  </si>
  <si>
    <t>HLG-0734</t>
  </si>
  <si>
    <t>HLG-0735</t>
  </si>
  <si>
    <t>HLG-0736</t>
  </si>
  <si>
    <t>HLG-0737</t>
  </si>
  <si>
    <t>HLG-0738</t>
  </si>
  <si>
    <t>PRADEEP BARIK</t>
  </si>
  <si>
    <t>HLG-0739</t>
  </si>
  <si>
    <t>HLG-0740</t>
  </si>
  <si>
    <t>NITAI PRADHAN</t>
  </si>
  <si>
    <t>HLG-0741</t>
  </si>
  <si>
    <t>HLG-0742</t>
  </si>
  <si>
    <t>HLG-0743</t>
  </si>
  <si>
    <t>HLG-0745</t>
  </si>
  <si>
    <t>HLG-0747</t>
  </si>
  <si>
    <t>HLG-0748</t>
  </si>
  <si>
    <t>HLG-0749</t>
  </si>
  <si>
    <t>HLG-0750</t>
  </si>
  <si>
    <t>HLG-0751</t>
  </si>
  <si>
    <t>LAXMINARAYAN FEED CENTER</t>
  </si>
  <si>
    <t>HLG-0752</t>
  </si>
  <si>
    <t>HLG-0753</t>
  </si>
  <si>
    <t>HLG-0754</t>
  </si>
  <si>
    <t>HLG-0755</t>
  </si>
  <si>
    <t>HLG-0756</t>
  </si>
  <si>
    <t>HLG-0757</t>
  </si>
  <si>
    <t>HLG-0758</t>
  </si>
  <si>
    <t>HLG-0759</t>
  </si>
  <si>
    <t>HLG-0760</t>
  </si>
  <si>
    <t>HLG-0761</t>
  </si>
  <si>
    <t>HLG-0762</t>
  </si>
  <si>
    <t>HLG-0763</t>
  </si>
  <si>
    <t>HLG-0764</t>
  </si>
  <si>
    <t>HLG-0765</t>
  </si>
  <si>
    <t>HLG-0766</t>
  </si>
  <si>
    <t>HLG-0767</t>
  </si>
  <si>
    <t>HLG-0768</t>
  </si>
  <si>
    <t>HLG-0769</t>
  </si>
  <si>
    <t>HLG-0770</t>
  </si>
  <si>
    <t>HLG-0771</t>
  </si>
  <si>
    <t>HLG-0772</t>
  </si>
  <si>
    <t>HLG-0773</t>
  </si>
  <si>
    <t>HLG-0774</t>
  </si>
  <si>
    <t>HLG-0775</t>
  </si>
  <si>
    <t>HLG-0776</t>
  </si>
  <si>
    <t>HLG-0777</t>
  </si>
  <si>
    <t>HLG-0778</t>
  </si>
  <si>
    <t>HLG-0779</t>
  </si>
  <si>
    <t>HLG-0780</t>
  </si>
  <si>
    <t>HLG-0781</t>
  </si>
  <si>
    <t>HLG-0782</t>
  </si>
  <si>
    <t>HLG-0783</t>
  </si>
  <si>
    <t>HLG-0784</t>
  </si>
  <si>
    <t>HLG-0785</t>
  </si>
  <si>
    <t>MAA SANTOSHI AQUA</t>
  </si>
  <si>
    <t>HLG-0786</t>
  </si>
  <si>
    <t>HLG-0787</t>
  </si>
  <si>
    <t>HLG-0788</t>
  </si>
  <si>
    <t>HLG-0789</t>
  </si>
  <si>
    <t>HLG-0790</t>
  </si>
  <si>
    <t>HLG-0791</t>
  </si>
  <si>
    <t>HLG-0792</t>
  </si>
  <si>
    <t>HLG-0793</t>
  </si>
  <si>
    <t>HLG-0794</t>
  </si>
  <si>
    <t>HLG-0795</t>
  </si>
  <si>
    <t>HLG-0796</t>
  </si>
  <si>
    <t>PRAVAT MANDAL</t>
  </si>
  <si>
    <t>HLG-0797</t>
  </si>
  <si>
    <t>HLG-0798</t>
  </si>
  <si>
    <t>HLG-0799</t>
  </si>
  <si>
    <t>HLG-0800</t>
  </si>
  <si>
    <t>HLG-0801</t>
  </si>
  <si>
    <t>HLG-0802</t>
  </si>
  <si>
    <t>HLG-0803</t>
  </si>
  <si>
    <t>HLG-0804</t>
  </si>
  <si>
    <t>HLG-0805</t>
  </si>
  <si>
    <t>HLG-0806</t>
  </si>
  <si>
    <t>HLG-0807</t>
  </si>
  <si>
    <t>HLG-0808</t>
  </si>
  <si>
    <t>HLG-0809</t>
  </si>
  <si>
    <t>HLG-0810</t>
  </si>
  <si>
    <t>HLG-0811</t>
  </si>
  <si>
    <t>HLG-0812</t>
  </si>
  <si>
    <t>HLG-0813</t>
  </si>
  <si>
    <t>HLG-0814</t>
  </si>
  <si>
    <t>HLG-0815</t>
  </si>
  <si>
    <t>HLG-0816</t>
  </si>
  <si>
    <t>HLG-0817</t>
  </si>
  <si>
    <t>HLG-0818</t>
  </si>
  <si>
    <t>HLG-0819</t>
  </si>
  <si>
    <t>HLG-0820</t>
  </si>
  <si>
    <t>HLG-0821</t>
  </si>
  <si>
    <t>HLG-0822</t>
  </si>
  <si>
    <t>HLG-0823</t>
  </si>
  <si>
    <t>HLG-0824</t>
  </si>
  <si>
    <t>HLG-0825</t>
  </si>
  <si>
    <t>HLG-0826</t>
  </si>
  <si>
    <t>HLG-0827</t>
  </si>
  <si>
    <t>HLG-0828</t>
  </si>
  <si>
    <t>HLG-0829</t>
  </si>
  <si>
    <t>HLG-0830</t>
  </si>
  <si>
    <t>HLG-0831</t>
  </si>
  <si>
    <t>PRASANTA SWAIN</t>
  </si>
  <si>
    <t>HLG-0832</t>
  </si>
  <si>
    <t>HLG-0833</t>
  </si>
  <si>
    <t>HLG-0834</t>
  </si>
  <si>
    <t>HLG-0835</t>
  </si>
  <si>
    <t>HLG-0836</t>
  </si>
  <si>
    <t>HLG-0837</t>
  </si>
  <si>
    <t>HLG-0838</t>
  </si>
  <si>
    <t>HLG-0839</t>
  </si>
  <si>
    <t>HLG-0840</t>
  </si>
  <si>
    <t>HLG-0841</t>
  </si>
  <si>
    <t>HLG-0842</t>
  </si>
  <si>
    <t>HLG-0843</t>
  </si>
  <si>
    <t>HLG-0844</t>
  </si>
  <si>
    <t>HLG-0845</t>
  </si>
  <si>
    <t>HLG-0846</t>
  </si>
  <si>
    <t>HLG-0847</t>
  </si>
  <si>
    <t>HLG-0848</t>
  </si>
  <si>
    <t>HLG-0849</t>
  </si>
  <si>
    <t>HLG-0850</t>
  </si>
  <si>
    <t>HLG-0851</t>
  </si>
  <si>
    <t>HLG-0852</t>
  </si>
  <si>
    <t>HLG-0853</t>
  </si>
  <si>
    <t>HLG-0854</t>
  </si>
  <si>
    <t>HLG-0855</t>
  </si>
  <si>
    <t>MAA MANASA SEA FOOD</t>
  </si>
  <si>
    <t>HLG-0856</t>
  </si>
  <si>
    <t>HLG-0857</t>
  </si>
  <si>
    <t>PRASAD SAHOO</t>
  </si>
  <si>
    <t>HLG-0858</t>
  </si>
  <si>
    <t>HLG-0859</t>
  </si>
  <si>
    <t>HLG-0860</t>
  </si>
  <si>
    <t>HLG-0861</t>
  </si>
  <si>
    <t>HLG-0862</t>
  </si>
  <si>
    <t>HLG-0863</t>
  </si>
  <si>
    <t>HLG-0864</t>
  </si>
  <si>
    <t>HLG-0865</t>
  </si>
  <si>
    <t>HLG-0866</t>
  </si>
  <si>
    <t>HLG-0867</t>
  </si>
  <si>
    <t>HLG-0868</t>
  </si>
  <si>
    <t>HLG-0869</t>
  </si>
  <si>
    <t>HLG-0870</t>
  </si>
  <si>
    <t>HLG-0871</t>
  </si>
  <si>
    <t>HLG-0872</t>
  </si>
  <si>
    <t>HLG-0873</t>
  </si>
  <si>
    <t>HLG-0874</t>
  </si>
  <si>
    <t>HLG-0875</t>
  </si>
  <si>
    <t>HLG-0876</t>
  </si>
  <si>
    <t>HLG-0877</t>
  </si>
  <si>
    <t>HLG-0878</t>
  </si>
  <si>
    <t>HLG-0879</t>
  </si>
  <si>
    <t>HLG-0880</t>
  </si>
  <si>
    <t>HLG-0881</t>
  </si>
  <si>
    <t>HLG-0882</t>
  </si>
  <si>
    <t>HLG-0883</t>
  </si>
  <si>
    <t>HLG-0884</t>
  </si>
  <si>
    <t>HLG-0885</t>
  </si>
  <si>
    <t>HLG-0886</t>
  </si>
  <si>
    <t xml:space="preserve">HLG-0887WB </t>
  </si>
  <si>
    <t>MAA MANASA FEED CENTER</t>
  </si>
  <si>
    <t>HLG-0888WB</t>
  </si>
  <si>
    <t>HLG-0889WB</t>
  </si>
  <si>
    <t>HLG-0890</t>
  </si>
  <si>
    <t>HLG-0891</t>
  </si>
  <si>
    <t>HLG-0892WB</t>
  </si>
  <si>
    <t>HLG-0893WB</t>
  </si>
  <si>
    <t>HLG-0894</t>
  </si>
  <si>
    <t>HLG-0895</t>
  </si>
  <si>
    <t>MAHAVIR ENTERPRISES</t>
  </si>
  <si>
    <t>HLG-0896</t>
  </si>
  <si>
    <t>HLG-0897</t>
  </si>
  <si>
    <t>HLG-0898WB</t>
  </si>
  <si>
    <t>HLG-0899WB</t>
  </si>
  <si>
    <t>HLG-0900</t>
  </si>
  <si>
    <t>HLG-0901</t>
  </si>
  <si>
    <t>HLG-0902WB</t>
  </si>
  <si>
    <t>HLG-0903</t>
  </si>
  <si>
    <t>HLG-0904</t>
  </si>
  <si>
    <t>HLG-0905</t>
  </si>
  <si>
    <t>HLG-0906</t>
  </si>
  <si>
    <t>GOPAL CHHUA AGENCY</t>
  </si>
  <si>
    <t>HLG-0907WB</t>
  </si>
  <si>
    <t>HLG-0908</t>
  </si>
  <si>
    <t>HLG-0909</t>
  </si>
  <si>
    <t>HLG-0910WB</t>
  </si>
  <si>
    <t>HLG-0911</t>
  </si>
  <si>
    <t>HLG-0912</t>
  </si>
  <si>
    <t>HLG-0913</t>
  </si>
  <si>
    <t>HLG-0914</t>
  </si>
  <si>
    <t>HLG-0915</t>
  </si>
  <si>
    <t>PURNA AQUA FOOD</t>
  </si>
  <si>
    <t>HLG-0916</t>
  </si>
  <si>
    <t>HLG-0917</t>
  </si>
  <si>
    <t>HLG-0918</t>
  </si>
  <si>
    <t>HLG-0919</t>
  </si>
  <si>
    <t>HLG-0920</t>
  </si>
  <si>
    <t>HLG-0921</t>
  </si>
  <si>
    <t>HARIYANA AQUA FOOD</t>
  </si>
  <si>
    <t>HLG-0922</t>
  </si>
  <si>
    <t>HLG-0923</t>
  </si>
  <si>
    <t>P.RUJIT KUMAR</t>
  </si>
  <si>
    <t>HLG-0924</t>
  </si>
  <si>
    <t>HLG-0925</t>
  </si>
  <si>
    <t>HLG-0926</t>
  </si>
  <si>
    <t>KAKALI MOHANTY</t>
  </si>
  <si>
    <t>HLG-0927</t>
  </si>
  <si>
    <t>HLG-0928</t>
  </si>
  <si>
    <t>HLG-0929</t>
  </si>
  <si>
    <t>HLG-0930</t>
  </si>
  <si>
    <t>HLG-0931</t>
  </si>
  <si>
    <t>HLG-0932</t>
  </si>
  <si>
    <t>HLG-0933</t>
  </si>
  <si>
    <t>HLG-0934</t>
  </si>
  <si>
    <t>MADHUSUDAN PHANDAKAR</t>
  </si>
  <si>
    <t>HLG-0935</t>
  </si>
  <si>
    <t>HLG-0936</t>
  </si>
  <si>
    <t>HLG-0937WB</t>
  </si>
  <si>
    <t>HLG-0938WB</t>
  </si>
  <si>
    <t>HLG-0939</t>
  </si>
  <si>
    <t>HLG-0940</t>
  </si>
  <si>
    <t>HLG-0941</t>
  </si>
  <si>
    <t>HLG-0942</t>
  </si>
  <si>
    <t>HLG-0943</t>
  </si>
  <si>
    <t>HLG-0944</t>
  </si>
  <si>
    <t>HLG-0945</t>
  </si>
  <si>
    <t>HLG-0946</t>
  </si>
  <si>
    <t>HLG-0947WB</t>
  </si>
  <si>
    <t>HLG-0948</t>
  </si>
  <si>
    <t>HLG-0949</t>
  </si>
  <si>
    <t>HLG-0950</t>
  </si>
  <si>
    <t>HLG-0951WB</t>
  </si>
  <si>
    <t>HLG-0952RJ</t>
  </si>
  <si>
    <t>HLG-0953</t>
  </si>
  <si>
    <t>HLG-0954</t>
  </si>
  <si>
    <t>HLG-0955RJ</t>
  </si>
  <si>
    <t>HLG-0956</t>
  </si>
  <si>
    <t>HLG-0957</t>
  </si>
  <si>
    <t>HLG-0958</t>
  </si>
  <si>
    <t>HLG-0959</t>
  </si>
  <si>
    <t>HLG-0960</t>
  </si>
  <si>
    <t>HLG-0961WB</t>
  </si>
  <si>
    <t>HLG-0962</t>
  </si>
  <si>
    <t>HLG-0963</t>
  </si>
  <si>
    <t>HLG-0964HR</t>
  </si>
  <si>
    <t>JAI BHAWANI JHINGA FARM</t>
  </si>
  <si>
    <t>HLG-0965HR</t>
  </si>
  <si>
    <t>HLG-0966HR</t>
  </si>
  <si>
    <t>HLG-0967</t>
  </si>
  <si>
    <t>HLG-0968</t>
  </si>
  <si>
    <t>HLG-0969</t>
  </si>
  <si>
    <t>HLG-0970</t>
  </si>
  <si>
    <t>HLG-0971</t>
  </si>
  <si>
    <t>AADITI ENTERPRISES</t>
  </si>
  <si>
    <t>HLG-0972</t>
  </si>
  <si>
    <t>HLG-0973</t>
  </si>
  <si>
    <t>HLG-0974</t>
  </si>
  <si>
    <t>HLG-0975</t>
  </si>
  <si>
    <t>HLG-0976</t>
  </si>
  <si>
    <t>HLG-0977</t>
  </si>
  <si>
    <t>HLG-0978</t>
  </si>
  <si>
    <t>HLG-0979</t>
  </si>
  <si>
    <t>HLG-0980</t>
  </si>
  <si>
    <t>DIPTI RANJAN DAS</t>
  </si>
  <si>
    <t>HLG-0981</t>
  </si>
  <si>
    <t>HLG-0982</t>
  </si>
  <si>
    <t>HARI SWAIN</t>
  </si>
  <si>
    <t>HLG-0983</t>
  </si>
  <si>
    <t>HLG-0984</t>
  </si>
  <si>
    <t>HLG-0985</t>
  </si>
  <si>
    <t>HLG-0986</t>
  </si>
  <si>
    <t>HLG-0987</t>
  </si>
  <si>
    <t>ASHADEEP AQUACULTURE PVT.LTD</t>
  </si>
  <si>
    <t>HLG-0988</t>
  </si>
  <si>
    <t>HLG-0989</t>
  </si>
  <si>
    <t>HLG-0990HR</t>
  </si>
  <si>
    <t>HLG-0991</t>
  </si>
  <si>
    <t>HLG-0992</t>
  </si>
  <si>
    <t>HLG-0993</t>
  </si>
  <si>
    <t>HLG-0994</t>
  </si>
  <si>
    <t>HLG-0995</t>
  </si>
  <si>
    <t>HLG-0996</t>
  </si>
  <si>
    <t>HLG-0997</t>
  </si>
  <si>
    <t>RABINDRA NATH BEHERA</t>
  </si>
  <si>
    <t>HLG-0998</t>
  </si>
  <si>
    <t>HLG-0999</t>
  </si>
  <si>
    <t>HLG-1000</t>
  </si>
  <si>
    <t>HLG-1001HR</t>
  </si>
  <si>
    <t>HLG-1002</t>
  </si>
  <si>
    <t>HLG-1003</t>
  </si>
  <si>
    <t>ALEKH PATRA</t>
  </si>
  <si>
    <t>HLG-1004</t>
  </si>
  <si>
    <t>HLG-1005</t>
  </si>
  <si>
    <t>HLG-1006</t>
  </si>
  <si>
    <t>HLG-1007</t>
  </si>
  <si>
    <t>HLG-1008</t>
  </si>
  <si>
    <t>HLG-1009</t>
  </si>
  <si>
    <t>HLG-1010</t>
  </si>
  <si>
    <t>HLG-1011</t>
  </si>
  <si>
    <t>HLG-1012</t>
  </si>
  <si>
    <t>HLG-1013</t>
  </si>
  <si>
    <t>HLG-1014</t>
  </si>
  <si>
    <t>HLG-1015</t>
  </si>
  <si>
    <t>GOBINDA CHANDRA GHADAI</t>
  </si>
  <si>
    <t>HLG-1016</t>
  </si>
  <si>
    <t>HLG-1017</t>
  </si>
  <si>
    <t>HLG-1018</t>
  </si>
  <si>
    <t>HLG-1019</t>
  </si>
  <si>
    <t>HLG-1020</t>
  </si>
  <si>
    <t>HLG-1021</t>
  </si>
  <si>
    <t>GAYATRI TRADERS</t>
  </si>
  <si>
    <t>HLG-1022</t>
  </si>
  <si>
    <t>HLG-1023</t>
  </si>
  <si>
    <t>SAMEER SWAIN</t>
  </si>
  <si>
    <t>HLG-1024</t>
  </si>
  <si>
    <t>HLG-1025</t>
  </si>
  <si>
    <t>HLG-1026</t>
  </si>
  <si>
    <t>HLG-1027</t>
  </si>
  <si>
    <t>HLG-1028</t>
  </si>
  <si>
    <t>HLG-1029</t>
  </si>
  <si>
    <t>ANINDITA AQUA CENTER</t>
  </si>
  <si>
    <t>HLG-1030</t>
  </si>
  <si>
    <t>HLG-1031RJ</t>
  </si>
  <si>
    <t>HLG-1032</t>
  </si>
  <si>
    <t>HLG-1033HR</t>
  </si>
  <si>
    <t>MONIKA FISHERIS</t>
  </si>
  <si>
    <t>HLG-1034</t>
  </si>
  <si>
    <t>HLG-1035</t>
  </si>
  <si>
    <t>HLG-1036</t>
  </si>
  <si>
    <t>HLG-1037</t>
  </si>
  <si>
    <t>HLG-1038</t>
  </si>
  <si>
    <t>HLG-1039</t>
  </si>
  <si>
    <t>HLG-1040</t>
  </si>
  <si>
    <t>HLG-1041RJ</t>
  </si>
  <si>
    <t>HLG-1042</t>
  </si>
  <si>
    <t>HLG-1043</t>
  </si>
  <si>
    <t>HLG-1044</t>
  </si>
  <si>
    <t>HLG-1045</t>
  </si>
  <si>
    <t>HLG-1046</t>
  </si>
  <si>
    <t>HLG-1047</t>
  </si>
  <si>
    <t>HLG-1048</t>
  </si>
  <si>
    <t>HLG-1049</t>
  </si>
  <si>
    <t>HLG-1050</t>
  </si>
  <si>
    <t>HLG-1051</t>
  </si>
  <si>
    <t>HLG-1052</t>
  </si>
  <si>
    <t>HLG-1053</t>
  </si>
  <si>
    <t>HLG-1054HR</t>
  </si>
  <si>
    <t>HLG-1055HR</t>
  </si>
  <si>
    <t>HLG-1056</t>
  </si>
  <si>
    <t>HLG-1057</t>
  </si>
  <si>
    <t>HLG-1058</t>
  </si>
  <si>
    <t>HLG-1059</t>
  </si>
  <si>
    <t>HLG-1060</t>
  </si>
  <si>
    <t>HLG-1061HR</t>
  </si>
  <si>
    <t>HLG-1062</t>
  </si>
  <si>
    <t>HLG-1063</t>
  </si>
  <si>
    <t>HLG-1064HR</t>
  </si>
  <si>
    <t>HLG-1065HR</t>
  </si>
  <si>
    <t>HLG-1066</t>
  </si>
  <si>
    <t>HLG-1067</t>
  </si>
  <si>
    <t>HLG-1068</t>
  </si>
  <si>
    <t>PM SEA FOOD EXPORTS</t>
  </si>
  <si>
    <t>HLG-1069</t>
  </si>
  <si>
    <t>HLG-1070</t>
  </si>
  <si>
    <t>HLG-1071</t>
  </si>
  <si>
    <t>HLG-1072</t>
  </si>
  <si>
    <t>HLG-1073</t>
  </si>
  <si>
    <t>HLG-1074HR</t>
  </si>
  <si>
    <t>HLG-1075</t>
  </si>
  <si>
    <t>HLG-1076</t>
  </si>
  <si>
    <t>150+</t>
  </si>
  <si>
    <t>HLG-1077</t>
  </si>
  <si>
    <t>SAROJ MAITY</t>
  </si>
  <si>
    <t>HLG-1078</t>
  </si>
  <si>
    <t>HLG-1079AP</t>
  </si>
  <si>
    <t>ABHAYA SEA FOODS</t>
  </si>
  <si>
    <t>HLG-1080HR</t>
  </si>
  <si>
    <t>HLG-1081HR</t>
  </si>
  <si>
    <t>HLG-1082HR</t>
  </si>
  <si>
    <t>HLG-1083HR</t>
  </si>
  <si>
    <t>HLG-1084</t>
  </si>
  <si>
    <t>HLG-1085AP</t>
  </si>
  <si>
    <t>HLG-1086</t>
  </si>
  <si>
    <t>HLG-1087</t>
  </si>
  <si>
    <t>HLG-1088</t>
  </si>
  <si>
    <t>HLG-1089</t>
  </si>
  <si>
    <t>HLG-1090</t>
  </si>
  <si>
    <t>HLG-1091</t>
  </si>
  <si>
    <t>SUKANTI KHATEI</t>
  </si>
  <si>
    <t>HLG-1092</t>
  </si>
  <si>
    <t>HLG-1093</t>
  </si>
  <si>
    <t>HLG-1094</t>
  </si>
  <si>
    <t>HLG-1095HR</t>
  </si>
  <si>
    <t>HLG-1096</t>
  </si>
  <si>
    <t>HLG-1097</t>
  </si>
  <si>
    <t>HLG-1098</t>
  </si>
  <si>
    <t>HLG-1099</t>
  </si>
  <si>
    <t>HLG-1100AP</t>
  </si>
  <si>
    <t>HLG-1101AP</t>
  </si>
  <si>
    <t>HLG-1102HR</t>
  </si>
  <si>
    <t>HLG-1103HR</t>
  </si>
  <si>
    <t>HLG-1104HR</t>
  </si>
  <si>
    <t>HLG-1105</t>
  </si>
  <si>
    <t>HLG-1106HR</t>
  </si>
  <si>
    <t>HLG-1107AP</t>
  </si>
  <si>
    <t>HLG-1108AP</t>
  </si>
  <si>
    <t>HLG-1109</t>
  </si>
  <si>
    <t>HLG-1110</t>
  </si>
  <si>
    <t>HLG-1111HR</t>
  </si>
  <si>
    <t>HLG-1112HR</t>
  </si>
  <si>
    <t>HLG-1113</t>
  </si>
  <si>
    <t>HLG-1114</t>
  </si>
  <si>
    <t>HLG-1115AP</t>
  </si>
  <si>
    <t>HLG-1116AP</t>
  </si>
  <si>
    <t>HLG-1117RJ</t>
  </si>
  <si>
    <t>HLG-1118</t>
  </si>
  <si>
    <t>HLG-1119HR</t>
  </si>
  <si>
    <t>HLG-1120</t>
  </si>
  <si>
    <t>HLG-1121AP</t>
  </si>
  <si>
    <t>HLG-1122</t>
  </si>
  <si>
    <t>HLG-1123AP</t>
  </si>
  <si>
    <t>HLG-1124</t>
  </si>
  <si>
    <t>HLG-1125</t>
  </si>
  <si>
    <t>HLG-1126</t>
  </si>
  <si>
    <t>HLG-1127</t>
  </si>
  <si>
    <t>HLG-1128</t>
  </si>
  <si>
    <t>HLG-1129AP</t>
  </si>
  <si>
    <t>HLG-1130</t>
  </si>
  <si>
    <t>HLG-1131</t>
  </si>
  <si>
    <t>HLG-1132</t>
  </si>
  <si>
    <t>SUBHALAXMI AQUA</t>
  </si>
  <si>
    <t>HLG-1133</t>
  </si>
  <si>
    <t>HLG-1134AP</t>
  </si>
  <si>
    <t>HLG-1135</t>
  </si>
  <si>
    <t>HLG-1136HR</t>
  </si>
  <si>
    <t>HLG-1137HR</t>
  </si>
  <si>
    <t>HLG-1138</t>
  </si>
  <si>
    <t>HLG-1139</t>
  </si>
  <si>
    <t>HLG-1140</t>
  </si>
  <si>
    <t>HLG-1141</t>
  </si>
  <si>
    <t>HLG-1142HR</t>
  </si>
  <si>
    <t>HLG-1143</t>
  </si>
  <si>
    <t>HLG-1144HR</t>
  </si>
  <si>
    <t>HLG-1145</t>
  </si>
  <si>
    <t>HLG-1146RJ</t>
  </si>
  <si>
    <t>HLG-1147AP</t>
  </si>
  <si>
    <t>HLG-1148WB</t>
  </si>
  <si>
    <t>HLG-1149</t>
  </si>
  <si>
    <t>HLG-1150</t>
  </si>
  <si>
    <t>ADDITI ENTERPRISES</t>
  </si>
  <si>
    <t>HLG-1151</t>
  </si>
  <si>
    <t>HLG-1152AP</t>
  </si>
  <si>
    <t>HLG-1153</t>
  </si>
  <si>
    <t>HLG-1154WB</t>
  </si>
  <si>
    <t>HLG-1155</t>
  </si>
  <si>
    <t>SATIMA ENTERPRISES</t>
  </si>
  <si>
    <t>HLG-1156</t>
  </si>
  <si>
    <t>HLG-1157</t>
  </si>
  <si>
    <t>HLG-1158AP</t>
  </si>
  <si>
    <t>HLG-1159RJ</t>
  </si>
  <si>
    <t>HLG-1160</t>
  </si>
  <si>
    <t>HLG-1161</t>
  </si>
  <si>
    <t>HLG-1162</t>
  </si>
  <si>
    <t>HLG-1163AP</t>
  </si>
  <si>
    <t>HLG-1164</t>
  </si>
  <si>
    <t>HLG-1165</t>
  </si>
  <si>
    <t>HLG-1166AP</t>
  </si>
  <si>
    <t>HLG-1167</t>
  </si>
  <si>
    <t>HLG-1168</t>
  </si>
  <si>
    <t>HLG-1169HR</t>
  </si>
  <si>
    <t>HLG-1170</t>
  </si>
  <si>
    <t>HLG-1171</t>
  </si>
  <si>
    <t>HLG-1172</t>
  </si>
  <si>
    <t>HLG-1173HR</t>
  </si>
  <si>
    <t>HLG-1174HR</t>
  </si>
  <si>
    <t>JAY BHAWANI JHING FARM</t>
  </si>
  <si>
    <t>HLG-1175</t>
  </si>
  <si>
    <t>HLG-1176AP</t>
  </si>
  <si>
    <t>HLG-1177</t>
  </si>
  <si>
    <t>HLG-1178</t>
  </si>
  <si>
    <t>HLG-1179</t>
  </si>
  <si>
    <t>HLG-1180HR</t>
  </si>
  <si>
    <t>HLG-1181HR</t>
  </si>
  <si>
    <t>PURAN AQUA FOOD</t>
  </si>
  <si>
    <t>HLG-1182AP</t>
  </si>
  <si>
    <t>HLG-1183HR</t>
  </si>
  <si>
    <t>HLG-1184</t>
  </si>
  <si>
    <t>HLG-1185</t>
  </si>
  <si>
    <t>HLG-1186AP</t>
  </si>
  <si>
    <t>H / R</t>
  </si>
  <si>
    <t>HLG-1187HR</t>
  </si>
  <si>
    <t>HLG-1188</t>
  </si>
  <si>
    <t>HLG-1189</t>
  </si>
  <si>
    <t>HLG-1190</t>
  </si>
  <si>
    <t>HLG-1191HR</t>
  </si>
  <si>
    <t>HLG-1192HR</t>
  </si>
  <si>
    <t>HLG-1193</t>
  </si>
  <si>
    <t>HLG-1194</t>
  </si>
  <si>
    <t>HLG-1195</t>
  </si>
  <si>
    <t>HLG-1196</t>
  </si>
  <si>
    <t>HLG-1197WB</t>
  </si>
  <si>
    <t>HLG-1198HR</t>
  </si>
  <si>
    <t>HLG-1199</t>
  </si>
  <si>
    <t>ASHOK MANDAL</t>
  </si>
  <si>
    <t>HLG-1200HR</t>
  </si>
  <si>
    <t>HLG-1201</t>
  </si>
  <si>
    <t>HLG-1202</t>
  </si>
  <si>
    <t>SUFI MARINE</t>
  </si>
  <si>
    <t>HLG-1203</t>
  </si>
  <si>
    <t>HLG-1204HR</t>
  </si>
  <si>
    <t>HLG-1205</t>
  </si>
  <si>
    <t>HLG-1206</t>
  </si>
  <si>
    <t>HLG-1207</t>
  </si>
  <si>
    <t>HLG-1208</t>
  </si>
  <si>
    <t>HLG-1209</t>
  </si>
  <si>
    <t>HLG-1210</t>
  </si>
  <si>
    <t>HLG-1211</t>
  </si>
  <si>
    <t>HLG-1212</t>
  </si>
  <si>
    <t>HLG-1213RJ</t>
  </si>
  <si>
    <t>HLG-1214</t>
  </si>
  <si>
    <t>HLG-1215</t>
  </si>
  <si>
    <t>HLG-1216</t>
  </si>
  <si>
    <t>HLG-1217HR</t>
  </si>
  <si>
    <t>HLG-1218HR</t>
  </si>
  <si>
    <t>HLG-1219</t>
  </si>
  <si>
    <t>HLG-1220HR</t>
  </si>
  <si>
    <t>HLG-1221</t>
  </si>
  <si>
    <t>HLG-1222</t>
  </si>
  <si>
    <t>HLG-1223</t>
  </si>
  <si>
    <t>HLG-1224</t>
  </si>
  <si>
    <t>HLG-1225</t>
  </si>
  <si>
    <t>HLG-1226</t>
  </si>
  <si>
    <t>HLG-1227HR</t>
  </si>
  <si>
    <t>HLG-1228</t>
  </si>
  <si>
    <t>HLG-1229</t>
  </si>
  <si>
    <t>HLG-1230</t>
  </si>
  <si>
    <t>HLG-1231HR</t>
  </si>
  <si>
    <t>HLG-1232HR</t>
  </si>
  <si>
    <t>HLG-1233HR</t>
  </si>
  <si>
    <t>HLG-1234</t>
  </si>
  <si>
    <t>HLG-1235</t>
  </si>
  <si>
    <t>HLG-1236</t>
  </si>
  <si>
    <t>BASANTI ENTERPRISES</t>
  </si>
  <si>
    <t>HLG-1237</t>
  </si>
  <si>
    <t>HLG-1238</t>
  </si>
  <si>
    <t>HLG-1239</t>
  </si>
  <si>
    <t>HLG-1240</t>
  </si>
  <si>
    <t>HLG-1241RJ</t>
  </si>
  <si>
    <t>HLG-1242</t>
  </si>
  <si>
    <t>AJAY KU.PARIDA</t>
  </si>
  <si>
    <t>HLG-1243RJ</t>
  </si>
  <si>
    <t>HLG-1244</t>
  </si>
  <si>
    <t>HLG-1245</t>
  </si>
  <si>
    <t>HLG-1246</t>
  </si>
  <si>
    <t>HLG-1247</t>
  </si>
  <si>
    <t>HLG-1248</t>
  </si>
  <si>
    <t>HLG-1249RJ</t>
  </si>
  <si>
    <t>HLG-1250</t>
  </si>
  <si>
    <t>HLG-1251</t>
  </si>
  <si>
    <t>HLG-1252</t>
  </si>
  <si>
    <t>HLG-1253</t>
  </si>
  <si>
    <t>HLG-1254</t>
  </si>
  <si>
    <t>HLG-1255RJ</t>
  </si>
  <si>
    <t>HLG-1256</t>
  </si>
  <si>
    <t>HLG-1257</t>
  </si>
  <si>
    <t>HLG-1258</t>
  </si>
  <si>
    <t>HLG-1259</t>
  </si>
  <si>
    <t>HLG-1260</t>
  </si>
  <si>
    <t>HLG-1261RJ</t>
  </si>
  <si>
    <t>HLG-1262</t>
  </si>
  <si>
    <t>HLG-1263</t>
  </si>
  <si>
    <t>DEEPAK MANDAL</t>
  </si>
  <si>
    <t>HLG-1264</t>
  </si>
  <si>
    <t>MAA BASULAI TRADERS</t>
  </si>
  <si>
    <t>HLG-1265</t>
  </si>
  <si>
    <t>HLG-1266</t>
  </si>
  <si>
    <t>HLG-1267</t>
  </si>
  <si>
    <t>HLG-1268RJ</t>
  </si>
  <si>
    <t>HLG-1269</t>
  </si>
  <si>
    <t>HLG-1270HR</t>
  </si>
  <si>
    <t>HLG-1271</t>
  </si>
  <si>
    <t>HLG-1272</t>
  </si>
  <si>
    <t>HLG-1273</t>
  </si>
  <si>
    <t>HLG-1274</t>
  </si>
  <si>
    <t>HLG-1275</t>
  </si>
  <si>
    <t>GOPAL PATRA</t>
  </si>
  <si>
    <t>HLG-1276</t>
  </si>
  <si>
    <t>HLG-1277RJ</t>
  </si>
  <si>
    <t>HLG-1278</t>
  </si>
  <si>
    <t>HLG-1279</t>
  </si>
  <si>
    <t>HLG-1280</t>
  </si>
  <si>
    <t>HLG-1281</t>
  </si>
  <si>
    <t>HLG-1282</t>
  </si>
  <si>
    <t>HLG-1283</t>
  </si>
  <si>
    <t>HLG-1284</t>
  </si>
  <si>
    <t>HLG-1285</t>
  </si>
  <si>
    <t>HLG-1286</t>
  </si>
  <si>
    <t>HLG-1287</t>
  </si>
  <si>
    <t>HLG-1288</t>
  </si>
  <si>
    <t>HLG-1289RJ</t>
  </si>
  <si>
    <t>HLG-1290</t>
  </si>
  <si>
    <t>HLG-1291</t>
  </si>
  <si>
    <t>HLG-1292RJ</t>
  </si>
  <si>
    <t>HLG-1293</t>
  </si>
  <si>
    <t>HLG-1294RJ</t>
  </si>
  <si>
    <t>HLG-1295</t>
  </si>
  <si>
    <t>HLG-1296</t>
  </si>
  <si>
    <t>GADADHAR DAS</t>
  </si>
  <si>
    <t>HLG-1297</t>
  </si>
  <si>
    <t>HLG-1298WB</t>
  </si>
  <si>
    <t>HLG-1299</t>
  </si>
  <si>
    <t>HLG-1300</t>
  </si>
  <si>
    <t>ASHIRWAD MERCANTILE PVT.LTD</t>
  </si>
  <si>
    <t>HLG-1301</t>
  </si>
  <si>
    <t>HLG-1302RJ</t>
  </si>
  <si>
    <t>HLG-1303WB</t>
  </si>
  <si>
    <t>HLG-1304</t>
  </si>
  <si>
    <t>HLG-1305</t>
  </si>
  <si>
    <t>HLG-1306</t>
  </si>
  <si>
    <t>HLG-1307</t>
  </si>
  <si>
    <t>HLG-1308</t>
  </si>
  <si>
    <t>PRAMOD KUMAR SWAIN</t>
  </si>
  <si>
    <t>HLG-1309</t>
  </si>
  <si>
    <t>MOHANTY PRAWN PROJECT RESEARCH CENTER</t>
  </si>
  <si>
    <t>HLG-1310</t>
  </si>
  <si>
    <t>HLG-1311</t>
  </si>
  <si>
    <t>HLG-1312RJ</t>
  </si>
  <si>
    <t>HLG-1313</t>
  </si>
  <si>
    <t>HLG-1314RJ</t>
  </si>
  <si>
    <t>HLG-1315</t>
  </si>
  <si>
    <t>HLG-1316WB</t>
  </si>
  <si>
    <t>HLG-1317WB</t>
  </si>
  <si>
    <t>HABIB MATSHYA ARAT</t>
  </si>
  <si>
    <t>HLG-1318</t>
  </si>
  <si>
    <t>BANISIDHAR BARIK</t>
  </si>
  <si>
    <t>HLG-1319</t>
  </si>
  <si>
    <t>SARASWATI AQUATICS</t>
  </si>
  <si>
    <t>HLG-1320</t>
  </si>
  <si>
    <t>HLG-1321WB</t>
  </si>
  <si>
    <t>HLG-1322</t>
  </si>
  <si>
    <t>HLG-1323</t>
  </si>
  <si>
    <t>HLG-1324</t>
  </si>
  <si>
    <t>HLG-1325</t>
  </si>
  <si>
    <t>HLG-1326</t>
  </si>
  <si>
    <t>HLG-1327WB</t>
  </si>
  <si>
    <t>HLG-1328WB</t>
  </si>
  <si>
    <t>BIMAN GIRI</t>
  </si>
  <si>
    <t>HLG-1329</t>
  </si>
  <si>
    <t>HLG-1330</t>
  </si>
  <si>
    <t>KALYAN RAY</t>
  </si>
  <si>
    <t>HLG-1331</t>
  </si>
  <si>
    <t>HLG-1332RJ</t>
  </si>
  <si>
    <t>HLG-1333</t>
  </si>
  <si>
    <t>HLG-1334</t>
  </si>
  <si>
    <t>HLG-1335WB</t>
  </si>
  <si>
    <t>HLG-1336</t>
  </si>
  <si>
    <t>HLG-1337</t>
  </si>
  <si>
    <t>MAA NANDARANI TRADERS</t>
  </si>
  <si>
    <t>HLG-1338</t>
  </si>
  <si>
    <t>HLG-1339RJ</t>
  </si>
  <si>
    <t>HLG-1340</t>
  </si>
  <si>
    <t>HLG-1341</t>
  </si>
  <si>
    <t>NITYANANDA MALLICK</t>
  </si>
  <si>
    <t>HLG-1342</t>
  </si>
  <si>
    <t>HLG-1343WB</t>
  </si>
  <si>
    <t>HLG-1344RJ</t>
  </si>
  <si>
    <t>HLG-1345</t>
  </si>
  <si>
    <t>HLG-1346</t>
  </si>
  <si>
    <t>HLG-1347</t>
  </si>
  <si>
    <t>HLG-1348</t>
  </si>
  <si>
    <t>HLG-1349</t>
  </si>
  <si>
    <t>HLG-1350</t>
  </si>
  <si>
    <t>HLG-1351</t>
  </si>
  <si>
    <t>HLG-1352WB</t>
  </si>
  <si>
    <t>HLG-1353</t>
  </si>
  <si>
    <t>NIKHIL KUMAR DAS</t>
  </si>
  <si>
    <t>HLG-1354</t>
  </si>
  <si>
    <t>HLG-1355RJ</t>
  </si>
  <si>
    <t>HLG-1356</t>
  </si>
  <si>
    <t>SUKANTI KHATAI</t>
  </si>
  <si>
    <t>HLG-1357</t>
  </si>
  <si>
    <t>HLG-1358</t>
  </si>
  <si>
    <t>JENA ENTERPRISES</t>
  </si>
  <si>
    <t>HLG-1359WB</t>
  </si>
  <si>
    <t>HLG-1360</t>
  </si>
  <si>
    <t>HLG-1361RJ</t>
  </si>
  <si>
    <t>HLG-1362</t>
  </si>
  <si>
    <t>HLG-1363</t>
  </si>
  <si>
    <t>HLG-1364RJ</t>
  </si>
  <si>
    <t>HLG-1365WB</t>
  </si>
  <si>
    <t>HLG-1366</t>
  </si>
  <si>
    <t>HLG-1367RJ</t>
  </si>
  <si>
    <t>HLG-1368</t>
  </si>
  <si>
    <t>HLG-1369RJ</t>
  </si>
  <si>
    <t>HLG-1370</t>
  </si>
  <si>
    <t>HLG-1371</t>
  </si>
  <si>
    <t>HLG-1372</t>
  </si>
  <si>
    <t>HLG-1373</t>
  </si>
  <si>
    <t>DIPTIRANJAN DAS</t>
  </si>
  <si>
    <t>HLG-1374RJ</t>
  </si>
  <si>
    <t>HLG-1375RJ</t>
  </si>
  <si>
    <t>HLG-1376</t>
  </si>
  <si>
    <t>HLG-1377</t>
  </si>
  <si>
    <t>RAJIB DAS</t>
  </si>
  <si>
    <t>HLG-1378</t>
  </si>
  <si>
    <t>HLG-1379</t>
  </si>
  <si>
    <t>HLG-1380</t>
  </si>
  <si>
    <t>HLG-1381</t>
  </si>
  <si>
    <t>HLG-1382</t>
  </si>
  <si>
    <t>HLG-1383</t>
  </si>
  <si>
    <t>HLG-1384</t>
  </si>
  <si>
    <t>GANGADHAR DAS</t>
  </si>
  <si>
    <t>HLG-1385</t>
  </si>
  <si>
    <t>HLG-1386RJ</t>
  </si>
  <si>
    <t>HLG-1387</t>
  </si>
  <si>
    <t>HLG-1388</t>
  </si>
  <si>
    <t>HLG-1389HR</t>
  </si>
  <si>
    <t>HLG-1390WB</t>
  </si>
  <si>
    <t>HLG-1391</t>
  </si>
  <si>
    <t>ANJAN BEHERA</t>
  </si>
  <si>
    <t>HLG-1392</t>
  </si>
  <si>
    <t>AJIT SINGH</t>
  </si>
  <si>
    <t>HLG-1393</t>
  </si>
  <si>
    <t>HLG-1394RJ</t>
  </si>
  <si>
    <t>HLG-1395</t>
  </si>
  <si>
    <t>HLG-1396</t>
  </si>
  <si>
    <t>HLG-1397</t>
  </si>
  <si>
    <t>HLG-1398</t>
  </si>
  <si>
    <t>HLG-1399</t>
  </si>
  <si>
    <t>HLG-1400</t>
  </si>
  <si>
    <t>HLG-1401</t>
  </si>
  <si>
    <t>HLG-1402</t>
  </si>
  <si>
    <t>MANASH RANJAN BHUNYA</t>
  </si>
  <si>
    <t>HLG-1403</t>
  </si>
  <si>
    <t>HLG-1404RJ</t>
  </si>
  <si>
    <t>HLG-1405RJ</t>
  </si>
  <si>
    <t>HLG-1406</t>
  </si>
  <si>
    <t>HLG-1433</t>
  </si>
  <si>
    <t>HLG-1461</t>
  </si>
  <si>
    <t>HLG-1462</t>
  </si>
  <si>
    <t>HLG-1464</t>
  </si>
  <si>
    <t>HLG-1476</t>
  </si>
  <si>
    <t>HLG-1477</t>
  </si>
  <si>
    <t>HLG-1478RJ</t>
  </si>
  <si>
    <t>AK TRADERS</t>
  </si>
  <si>
    <t>HLG-1479</t>
  </si>
  <si>
    <t>HLG-1480</t>
  </si>
  <si>
    <t>M/S PS TRADERS</t>
  </si>
  <si>
    <t>HLG-1481RJ</t>
  </si>
  <si>
    <t>HLG-1482AP</t>
  </si>
  <si>
    <t>T.AYYAPA REDDY</t>
  </si>
  <si>
    <t>HLG-1483</t>
  </si>
  <si>
    <t>RAJENDRA BERA</t>
  </si>
  <si>
    <t>HLG-1484</t>
  </si>
  <si>
    <t>HLG-1485</t>
  </si>
  <si>
    <t>HLG-1486</t>
  </si>
  <si>
    <t>HLG-1487RJ</t>
  </si>
  <si>
    <t>HLG-1488WB</t>
  </si>
  <si>
    <t>HLG-1489</t>
  </si>
  <si>
    <t>HLG-1490</t>
  </si>
  <si>
    <t>HLG-1491</t>
  </si>
  <si>
    <t>HLG-1492</t>
  </si>
  <si>
    <t>HLG-1493</t>
  </si>
  <si>
    <t>HLG-1494</t>
  </si>
  <si>
    <t>HLG-1495</t>
  </si>
  <si>
    <t>MAA SANTOSHI ENTERPRISES</t>
  </si>
  <si>
    <t>HLG-1496RJ</t>
  </si>
  <si>
    <t>HLG-1497</t>
  </si>
  <si>
    <t>HLG-1498</t>
  </si>
  <si>
    <t>HLG-1499</t>
  </si>
  <si>
    <t>NAMITA GAYA</t>
  </si>
  <si>
    <t>HLG-1500</t>
  </si>
  <si>
    <t>HLG-1501</t>
  </si>
  <si>
    <t>HLG-1502</t>
  </si>
  <si>
    <t>HLG-1503</t>
  </si>
  <si>
    <t>HLG-1504</t>
  </si>
  <si>
    <t>HLG-1505</t>
  </si>
  <si>
    <t>HLG-1506</t>
  </si>
  <si>
    <t>HLG-1507HR</t>
  </si>
  <si>
    <t>HLG-1508</t>
  </si>
  <si>
    <t>HLG-1509RJ</t>
  </si>
  <si>
    <t>HLG-1510</t>
  </si>
  <si>
    <t>ARJIT SATAPATHY</t>
  </si>
  <si>
    <t>HLG-1523</t>
  </si>
  <si>
    <t>HLG-1530</t>
  </si>
  <si>
    <t>KAMINIKANTA SAHOO</t>
  </si>
  <si>
    <t>HLG-1539</t>
  </si>
  <si>
    <t>HLG-1540</t>
  </si>
  <si>
    <t>HLG-1541RJ</t>
  </si>
  <si>
    <t>HLG-1542</t>
  </si>
  <si>
    <t>HLG-1543</t>
  </si>
  <si>
    <t>HLG-1544</t>
  </si>
  <si>
    <t>HLG-1545</t>
  </si>
  <si>
    <t>HLG-1546</t>
  </si>
  <si>
    <t>HLG-1547</t>
  </si>
  <si>
    <t>HLG-1548</t>
  </si>
  <si>
    <t>HLG-1549</t>
  </si>
  <si>
    <t>HLG-1550WB</t>
  </si>
  <si>
    <t>HLG-1551</t>
  </si>
  <si>
    <t>BIPIN BIHARI MANDAL</t>
  </si>
  <si>
    <t>HLG-1552</t>
  </si>
  <si>
    <t>HLG-1553</t>
  </si>
  <si>
    <t>HLG-1554</t>
  </si>
  <si>
    <t>HLG-1555</t>
  </si>
  <si>
    <t>HLG-1556</t>
  </si>
  <si>
    <t>HLG-1557HR</t>
  </si>
  <si>
    <t>HLG-1558</t>
  </si>
  <si>
    <t>HLG-1559PNB</t>
  </si>
  <si>
    <t>HLG-1560</t>
  </si>
  <si>
    <t>HLG-1561</t>
  </si>
  <si>
    <t>GEETANJALI SETHY</t>
  </si>
  <si>
    <t>HLG-1562</t>
  </si>
  <si>
    <t>HLG-1563</t>
  </si>
  <si>
    <t>HLG-1564</t>
  </si>
  <si>
    <t>HLG-1565</t>
  </si>
  <si>
    <t>HLG-1566</t>
  </si>
  <si>
    <t>HLG-1567</t>
  </si>
  <si>
    <t>HLG-1568</t>
  </si>
  <si>
    <t>HLG-1569RJ</t>
  </si>
  <si>
    <t>HLG-1570</t>
  </si>
  <si>
    <t>HLG-1571WB</t>
  </si>
  <si>
    <t>OCEAN ADVANCE AQUA</t>
  </si>
  <si>
    <t>HLG-1572WB</t>
  </si>
  <si>
    <t>SS HARVEST</t>
  </si>
  <si>
    <t>HLG-1573</t>
  </si>
  <si>
    <t>HLG-1574WB</t>
  </si>
  <si>
    <t>HLG-1575</t>
  </si>
  <si>
    <t>HLG-1576</t>
  </si>
  <si>
    <t>HLG-1577</t>
  </si>
  <si>
    <t>HLG-1578</t>
  </si>
  <si>
    <t>HLG-1579</t>
  </si>
  <si>
    <t>HLG-1580</t>
  </si>
  <si>
    <t>HLG-1581</t>
  </si>
  <si>
    <t>HLG-1582</t>
  </si>
  <si>
    <t>HLG-1583</t>
  </si>
  <si>
    <t>HLG-1584</t>
  </si>
  <si>
    <t>HLG-1585WB</t>
  </si>
  <si>
    <t>HLG-1586</t>
  </si>
  <si>
    <t>HLG-1587</t>
  </si>
  <si>
    <t>HLG-1588</t>
  </si>
  <si>
    <t>HLG-1593</t>
  </si>
  <si>
    <t>HLG-1597</t>
  </si>
  <si>
    <t>HLG-1602</t>
  </si>
  <si>
    <t>HLG-1846</t>
  </si>
  <si>
    <t>HLG-1848</t>
  </si>
  <si>
    <t>HLG-1907</t>
  </si>
  <si>
    <t>SANDEEP KU SAHOO</t>
  </si>
  <si>
    <t>HLG-1908</t>
  </si>
  <si>
    <t>HLG-1909</t>
  </si>
  <si>
    <t>HLG-1910</t>
  </si>
  <si>
    <t>HLG-1911</t>
  </si>
  <si>
    <t>HLG-1912</t>
  </si>
  <si>
    <t>HLG-1913</t>
  </si>
  <si>
    <t>HLG-1914</t>
  </si>
  <si>
    <t>HLG-1915</t>
  </si>
  <si>
    <t>JATIN BAL</t>
  </si>
  <si>
    <t>HLG-1916</t>
  </si>
  <si>
    <t>HLG-1917</t>
  </si>
  <si>
    <t>HLG-1918WB</t>
  </si>
  <si>
    <t>HLG-1919</t>
  </si>
  <si>
    <t>HLG-1920</t>
  </si>
  <si>
    <t>HLG-1921</t>
  </si>
  <si>
    <t>HLG-1922</t>
  </si>
  <si>
    <t>HLG-1923</t>
  </si>
  <si>
    <t>HLG-1924</t>
  </si>
  <si>
    <t>HLG-1925</t>
  </si>
  <si>
    <t>HLG-1926</t>
  </si>
  <si>
    <t>HLG-1927</t>
  </si>
  <si>
    <t>HLG-1928</t>
  </si>
  <si>
    <t>HLG-1929</t>
  </si>
  <si>
    <t>HLG-1930</t>
  </si>
  <si>
    <t>HLG-1931</t>
  </si>
  <si>
    <t>HLG-1932</t>
  </si>
  <si>
    <t>HLG-1933WB</t>
  </si>
  <si>
    <t>HLG-1934</t>
  </si>
  <si>
    <t>HLG-1935</t>
  </si>
  <si>
    <t>HLG-1936HR</t>
  </si>
  <si>
    <t>HLG-1937</t>
  </si>
  <si>
    <t>HLG-1938</t>
  </si>
  <si>
    <t>HLG-1939</t>
  </si>
  <si>
    <t>HLG-1940</t>
  </si>
  <si>
    <t>HLG-1941</t>
  </si>
  <si>
    <t>HLG-1942</t>
  </si>
  <si>
    <t>HLG-1943</t>
  </si>
  <si>
    <t>HLG-1944</t>
  </si>
  <si>
    <t>HLG-1945WB</t>
  </si>
  <si>
    <t>HLG-1946</t>
  </si>
  <si>
    <t>HLG-1947</t>
  </si>
  <si>
    <t>HLG-1948AP</t>
  </si>
  <si>
    <t>SURESH KUMAR SAMAL</t>
  </si>
  <si>
    <t>HLG-1949</t>
  </si>
  <si>
    <t>HLG-1950WB</t>
  </si>
  <si>
    <t>HLG-1951</t>
  </si>
  <si>
    <t>HLG-1952AP</t>
  </si>
  <si>
    <t>SHANMUKHI SEA FOODS</t>
  </si>
  <si>
    <t>HLG-1953</t>
  </si>
  <si>
    <t>HLG-1954</t>
  </si>
  <si>
    <t>HLG-1955</t>
  </si>
  <si>
    <t>HLG-1956</t>
  </si>
  <si>
    <t>HLG-1957</t>
  </si>
  <si>
    <t>NIRANJAN PRADHAN</t>
  </si>
  <si>
    <t>HLG-1958</t>
  </si>
  <si>
    <t>HLG-1959</t>
  </si>
  <si>
    <t>HLG-1960RJ</t>
  </si>
  <si>
    <t>HLG-1961</t>
  </si>
  <si>
    <t>HLG-1962</t>
  </si>
  <si>
    <t>HLG-1963AP</t>
  </si>
  <si>
    <t>T.AYYAPA READY</t>
  </si>
  <si>
    <t>HLG-1964</t>
  </si>
  <si>
    <t>HLG-1965</t>
  </si>
  <si>
    <t>HLG-1966</t>
  </si>
  <si>
    <t>HLG-1967</t>
  </si>
  <si>
    <t>HLG-1968</t>
  </si>
  <si>
    <t>HLG-1969</t>
  </si>
  <si>
    <t>HLG-1970</t>
  </si>
  <si>
    <t>HLG-1971WB</t>
  </si>
  <si>
    <t>HLG-1972HR</t>
  </si>
  <si>
    <t>HLG-1973</t>
  </si>
  <si>
    <t>HLG-1974</t>
  </si>
  <si>
    <t>HLG-1975</t>
  </si>
  <si>
    <t>HLG-1976</t>
  </si>
  <si>
    <t>HLG-1977WB</t>
  </si>
  <si>
    <t>HLG-1978WB</t>
  </si>
  <si>
    <t>HLG-1979</t>
  </si>
  <si>
    <t>HLG-1980AP</t>
  </si>
  <si>
    <t>HLG-1981AP</t>
  </si>
  <si>
    <t>HLG-1982AP</t>
  </si>
  <si>
    <t>HLG-1983</t>
  </si>
  <si>
    <t>HLG-1984</t>
  </si>
  <si>
    <t>HLG-1985</t>
  </si>
  <si>
    <t>MANORANJAN GIRI</t>
  </si>
  <si>
    <t>HLG-1986</t>
  </si>
  <si>
    <t>HLG-1987</t>
  </si>
  <si>
    <t>HLG-1988</t>
  </si>
  <si>
    <t>HLG-1989</t>
  </si>
  <si>
    <t>HLG-1990</t>
  </si>
  <si>
    <t>HLG-1991</t>
  </si>
  <si>
    <t>HLG-1992WB</t>
  </si>
  <si>
    <t>HLG-1993</t>
  </si>
  <si>
    <t>HLG-1994</t>
  </si>
  <si>
    <t>HLG-1995</t>
  </si>
  <si>
    <t>HLG-1996</t>
  </si>
  <si>
    <t>HLG-1997</t>
  </si>
  <si>
    <t>HLG-1998</t>
  </si>
  <si>
    <t>HLG-1999</t>
  </si>
  <si>
    <t>HLG-2000</t>
  </si>
  <si>
    <t>HLG-2001</t>
  </si>
  <si>
    <t>HLG-2002WB</t>
  </si>
  <si>
    <t>HLG-2003</t>
  </si>
  <si>
    <t>HLG-2004</t>
  </si>
  <si>
    <t>HLG-2005</t>
  </si>
  <si>
    <t>HLG-2006</t>
  </si>
  <si>
    <t>HLG-2007AP</t>
  </si>
  <si>
    <t>HLG-2008</t>
  </si>
  <si>
    <t>HLG-2009</t>
  </si>
  <si>
    <t>HLG-2010</t>
  </si>
  <si>
    <t>HLG-2011</t>
  </si>
  <si>
    <t>HLG-2012WB</t>
  </si>
  <si>
    <t>HLG-2013</t>
  </si>
  <si>
    <t>HLG-2014</t>
  </si>
  <si>
    <t>HLG-2015</t>
  </si>
  <si>
    <t>HLG-2016</t>
  </si>
  <si>
    <t>HLG-2017</t>
  </si>
  <si>
    <t>HLG-2018</t>
  </si>
  <si>
    <t>HLG-2019</t>
  </si>
  <si>
    <t>HLG-2020</t>
  </si>
  <si>
    <t>HLG-2021</t>
  </si>
  <si>
    <t>DIPANKAR MAITY</t>
  </si>
  <si>
    <t>HLG-2022</t>
  </si>
  <si>
    <t>HLG-2023</t>
  </si>
  <si>
    <t>HLG-2024</t>
  </si>
  <si>
    <t>HLG-2025</t>
  </si>
  <si>
    <t>HLG-2026</t>
  </si>
  <si>
    <t>HLG-2027</t>
  </si>
  <si>
    <t>HLG-2028WB</t>
  </si>
  <si>
    <t>HLG-2029RJ</t>
  </si>
  <si>
    <t>MONIKA FISHARY</t>
  </si>
  <si>
    <t>HLG-2030RJ</t>
  </si>
  <si>
    <t>HLG-2031</t>
  </si>
  <si>
    <t>HLG-2032</t>
  </si>
  <si>
    <t>HLG-2033</t>
  </si>
  <si>
    <t>HLG-2034</t>
  </si>
  <si>
    <t>HLG-2035</t>
  </si>
  <si>
    <t>HLG-2036</t>
  </si>
  <si>
    <t>HLG-2037</t>
  </si>
  <si>
    <t>HLG-2038WB</t>
  </si>
  <si>
    <t>HLG-2039WB</t>
  </si>
  <si>
    <t>HLG-2040AP</t>
  </si>
  <si>
    <t>ASHOK KUMAR SAHOO</t>
  </si>
  <si>
    <t>HLG-2041</t>
  </si>
  <si>
    <t>HLG-2042AP</t>
  </si>
  <si>
    <t>HLG-2043</t>
  </si>
  <si>
    <t>HLG-2044</t>
  </si>
  <si>
    <t>HLG-2045</t>
  </si>
  <si>
    <t>HLG-2046</t>
  </si>
  <si>
    <t>HLG-2047</t>
  </si>
  <si>
    <t>HLG-2048</t>
  </si>
  <si>
    <t>HLG-2049</t>
  </si>
  <si>
    <t>HLG-2050</t>
  </si>
  <si>
    <t>HLG-2051WB</t>
  </si>
  <si>
    <t>HLG-2052WB</t>
  </si>
  <si>
    <t>HLG-2053</t>
  </si>
  <si>
    <t>HLG-2054</t>
  </si>
  <si>
    <t>HLG-2055</t>
  </si>
  <si>
    <t>HLG-2056</t>
  </si>
  <si>
    <t>HLG-2057</t>
  </si>
  <si>
    <t>HLG-2058</t>
  </si>
  <si>
    <t>HLG-2059WB</t>
  </si>
  <si>
    <t>HLG-2060RJ</t>
  </si>
  <si>
    <t>HLG-2061</t>
  </si>
  <si>
    <t>HLG-2062</t>
  </si>
  <si>
    <t>HLG-2063</t>
  </si>
  <si>
    <t>HLG-2064</t>
  </si>
  <si>
    <t>HLG-2065</t>
  </si>
  <si>
    <t>HLG-2066</t>
  </si>
  <si>
    <t>HLG-2067</t>
  </si>
  <si>
    <t>HLG-2068HR</t>
  </si>
  <si>
    <t>HLG-2069HR</t>
  </si>
  <si>
    <t>HLG-2070AP</t>
  </si>
  <si>
    <t>HLG-2071</t>
  </si>
  <si>
    <t>HLG-2072</t>
  </si>
  <si>
    <t>HLG-2073</t>
  </si>
  <si>
    <t>HLG-2074</t>
  </si>
  <si>
    <t>HLG-2075WB</t>
  </si>
  <si>
    <t>HLG-2076</t>
  </si>
  <si>
    <t>HLG-2077</t>
  </si>
  <si>
    <t>HLG-2078</t>
  </si>
  <si>
    <t>HLG-2079</t>
  </si>
  <si>
    <t>HLG-2080</t>
  </si>
  <si>
    <t>HLG-2081</t>
  </si>
  <si>
    <t>HLG-2082RJ</t>
  </si>
  <si>
    <t>HLG-2083</t>
  </si>
  <si>
    <t>HLG-2084</t>
  </si>
  <si>
    <t>HLG-2085WB</t>
  </si>
  <si>
    <t>HLG-2086</t>
  </si>
  <si>
    <t>HLG-2087</t>
  </si>
  <si>
    <t>PUNJIBI GIRI</t>
  </si>
  <si>
    <t>HLG-2088</t>
  </si>
  <si>
    <t>HLG-2089</t>
  </si>
  <si>
    <t>HLG-2090</t>
  </si>
  <si>
    <t>HLG-2091</t>
  </si>
  <si>
    <t>HLG-2092</t>
  </si>
  <si>
    <t>HLG-2093</t>
  </si>
  <si>
    <t>HLG-2094</t>
  </si>
  <si>
    <t>HLG-2095AP</t>
  </si>
  <si>
    <t>HLG-2096</t>
  </si>
  <si>
    <t>HLG-2097</t>
  </si>
  <si>
    <t>HLG-2098</t>
  </si>
  <si>
    <t>HLG-2099</t>
  </si>
  <si>
    <t>HLG-2100</t>
  </si>
  <si>
    <t>SARAT KUMAR BISWAL</t>
  </si>
  <si>
    <t>HLG-2101</t>
  </si>
  <si>
    <t>HLG-2102</t>
  </si>
  <si>
    <t>HLG-2103</t>
  </si>
  <si>
    <t>HLG-2104</t>
  </si>
  <si>
    <t>HLG-2105</t>
  </si>
  <si>
    <t>HLG-2106</t>
  </si>
  <si>
    <t>HLG-2107</t>
  </si>
  <si>
    <t>HLG-2108</t>
  </si>
  <si>
    <t>HLG-2109</t>
  </si>
  <si>
    <t>HLG-2110</t>
  </si>
  <si>
    <t>HLG-2111</t>
  </si>
  <si>
    <t>HLG-2112</t>
  </si>
  <si>
    <t>HLG-2113</t>
  </si>
  <si>
    <t>HLG-2114WB</t>
  </si>
  <si>
    <t>HLG-2115</t>
  </si>
  <si>
    <t>HLG-2116</t>
  </si>
  <si>
    <t>HLG-2117</t>
  </si>
  <si>
    <t>HLG-2118</t>
  </si>
  <si>
    <t>HLG-2119RJ</t>
  </si>
  <si>
    <t>HLG-2120</t>
  </si>
  <si>
    <t>RIZWAN BIBI</t>
  </si>
  <si>
    <t>HLG-2121</t>
  </si>
  <si>
    <t>HLG-2122</t>
  </si>
  <si>
    <t>ANANDA KUMAR PRADHAN</t>
  </si>
  <si>
    <t>HLG-2123</t>
  </si>
  <si>
    <t>HLG-2124</t>
  </si>
  <si>
    <t>HLG-2125</t>
  </si>
  <si>
    <t>HLG-2126</t>
  </si>
  <si>
    <t>HLG-2127</t>
  </si>
  <si>
    <t>HLG-2128</t>
  </si>
  <si>
    <t>HLG-2129</t>
  </si>
  <si>
    <t>HLG-2130HR</t>
  </si>
  <si>
    <t>HLG-2131</t>
  </si>
  <si>
    <t>HLG-2132</t>
  </si>
  <si>
    <t>HLG-2133</t>
  </si>
  <si>
    <t>HLG-2134</t>
  </si>
  <si>
    <t>HLG-2135</t>
  </si>
  <si>
    <t>HLG-2136</t>
  </si>
  <si>
    <t>HLG-2137</t>
  </si>
  <si>
    <t>HLG-2138</t>
  </si>
  <si>
    <t>HLG-2139</t>
  </si>
  <si>
    <t>HLG-2140</t>
  </si>
  <si>
    <t>HLG-2141WB</t>
  </si>
  <si>
    <t>HLG-2142</t>
  </si>
  <si>
    <t>HLG-2143</t>
  </si>
  <si>
    <t>HLG-2144</t>
  </si>
  <si>
    <t>HLG-2145</t>
  </si>
  <si>
    <t>HLG-2146AP</t>
  </si>
  <si>
    <t>HLG-2147</t>
  </si>
  <si>
    <t>HLG-2148</t>
  </si>
  <si>
    <t>HLG-2149</t>
  </si>
  <si>
    <t>HLG-2150</t>
  </si>
  <si>
    <t>PURANJIBI GIRI</t>
  </si>
  <si>
    <t>HLG-2151</t>
  </si>
  <si>
    <t>HLG-2152</t>
  </si>
  <si>
    <t>HLG-2153WB</t>
  </si>
  <si>
    <t>HLG-2154WB</t>
  </si>
  <si>
    <t>HLG-2155</t>
  </si>
  <si>
    <t>HLG-2156</t>
  </si>
  <si>
    <t>HLG-2157</t>
  </si>
  <si>
    <t>HLG-2158</t>
  </si>
  <si>
    <t>HLG-2159AP</t>
  </si>
  <si>
    <t>HLG-2160</t>
  </si>
  <si>
    <t>HLG-2161</t>
  </si>
  <si>
    <t>HLG-2162</t>
  </si>
  <si>
    <t>HLG-2163</t>
  </si>
  <si>
    <t>HLG-2164</t>
  </si>
  <si>
    <t>HLG-2165</t>
  </si>
  <si>
    <t>HLG-2166WB</t>
  </si>
  <si>
    <t>HLG-2167</t>
  </si>
  <si>
    <t>HLG-2168AP</t>
  </si>
  <si>
    <t>HLG-2169RJ</t>
  </si>
  <si>
    <t>HLG-2170</t>
  </si>
  <si>
    <t>HLG-2171</t>
  </si>
  <si>
    <t>HLG-2172</t>
  </si>
  <si>
    <t>HLG-2173</t>
  </si>
  <si>
    <t>HLG-2174</t>
  </si>
  <si>
    <t>HLG-2175</t>
  </si>
  <si>
    <t>HLG-2176</t>
  </si>
  <si>
    <t>HLG-2177</t>
  </si>
  <si>
    <t>HLG-2178</t>
  </si>
  <si>
    <t>HLG-2179WB</t>
  </si>
  <si>
    <t>HLG-2180</t>
  </si>
  <si>
    <t>HLG-2181</t>
  </si>
  <si>
    <t>HLG-2182</t>
  </si>
  <si>
    <t>HLG-2183</t>
  </si>
  <si>
    <t>HLG-2184</t>
  </si>
  <si>
    <t>HLG-2185</t>
  </si>
  <si>
    <t>HLG-2186</t>
  </si>
  <si>
    <t>HLG-2187RJ</t>
  </si>
  <si>
    <t>HLG-2188</t>
  </si>
  <si>
    <t>HLG-2189</t>
  </si>
  <si>
    <t>HLG-2190</t>
  </si>
  <si>
    <t>HLG-2191</t>
  </si>
  <si>
    <t>HLG-2192</t>
  </si>
  <si>
    <t>HLG-2193</t>
  </si>
  <si>
    <t>HLG-2194</t>
  </si>
  <si>
    <t>HLG-2195</t>
  </si>
  <si>
    <t>HLG-2196</t>
  </si>
  <si>
    <t>HLG-2197</t>
  </si>
  <si>
    <t>HLG-2198AP</t>
  </si>
  <si>
    <t>HLG-2199</t>
  </si>
  <si>
    <t>HLG-2200</t>
  </si>
  <si>
    <t>HLG-2201</t>
  </si>
  <si>
    <t>HLG-2202</t>
  </si>
  <si>
    <t>MAA JAYDURGA ENTERPRISES</t>
  </si>
  <si>
    <t>HLG-2203</t>
  </si>
  <si>
    <t>HLG-2204</t>
  </si>
  <si>
    <t>HLG-2205</t>
  </si>
  <si>
    <t>HLG-2206</t>
  </si>
  <si>
    <t>HLG-2207WB</t>
  </si>
  <si>
    <t>HLG-2208WB</t>
  </si>
  <si>
    <t>HLG-2209</t>
  </si>
  <si>
    <t>HLG-2210</t>
  </si>
  <si>
    <t>HLG-2211AP</t>
  </si>
  <si>
    <t>HLG-2212</t>
  </si>
  <si>
    <t>HLG-2213</t>
  </si>
  <si>
    <t>HLG-2214</t>
  </si>
  <si>
    <t>HLG-2215RJ</t>
  </si>
  <si>
    <t>HLG-2216</t>
  </si>
  <si>
    <t>HLG-2217</t>
  </si>
  <si>
    <t>HLG-2218WB</t>
  </si>
  <si>
    <t>HLG-2219AP</t>
  </si>
  <si>
    <t>HLG-2220WB</t>
  </si>
  <si>
    <t>HLG-2221</t>
  </si>
  <si>
    <t>HLG-2222</t>
  </si>
  <si>
    <t>HLG-2223</t>
  </si>
  <si>
    <t>HLG-2224</t>
  </si>
  <si>
    <t>HLG-2225</t>
  </si>
  <si>
    <t>HLG-2226</t>
  </si>
  <si>
    <t>HLG-2227</t>
  </si>
  <si>
    <t>HLG-2228</t>
  </si>
  <si>
    <t>HLG-2229</t>
  </si>
  <si>
    <t>HLG-2230</t>
  </si>
  <si>
    <t>HLG-2231</t>
  </si>
  <si>
    <t>HLG-2232</t>
  </si>
  <si>
    <t>HLG-2233</t>
  </si>
  <si>
    <t>HLG-2234</t>
  </si>
  <si>
    <t>HLG-2235</t>
  </si>
  <si>
    <t>HLG-2236AP</t>
  </si>
  <si>
    <t>HLG-2237</t>
  </si>
  <si>
    <t>HLG-2238</t>
  </si>
  <si>
    <t>HLG-2239</t>
  </si>
  <si>
    <t>HLG-2240</t>
  </si>
  <si>
    <t>HLG-2241</t>
  </si>
  <si>
    <t>HLG-2242</t>
  </si>
  <si>
    <t>HLG-2243</t>
  </si>
  <si>
    <t>HLG-2244</t>
  </si>
  <si>
    <t>HLG-2245</t>
  </si>
  <si>
    <t>HLG-2246</t>
  </si>
  <si>
    <t>HLG-2247</t>
  </si>
  <si>
    <t>HLG-2248AP</t>
  </si>
  <si>
    <t>NARENDRA MOHANTY</t>
  </si>
  <si>
    <t>HLG-2249AP</t>
  </si>
  <si>
    <t>HLG-2250</t>
  </si>
  <si>
    <t>HLG-2251</t>
  </si>
  <si>
    <t>HLG-2252</t>
  </si>
  <si>
    <t>HLG-2253</t>
  </si>
  <si>
    <t>HLG-2254</t>
  </si>
  <si>
    <t>HLG-2255AP</t>
  </si>
  <si>
    <t>HLG-2256</t>
  </si>
  <si>
    <t>HLG-2257</t>
  </si>
  <si>
    <t>HLG-2258</t>
  </si>
  <si>
    <t>HLG-2259</t>
  </si>
  <si>
    <t>HLG-2260</t>
  </si>
  <si>
    <t>HLG-2261</t>
  </si>
  <si>
    <t>HLG-2262</t>
  </si>
  <si>
    <t>HLG-2263WB</t>
  </si>
  <si>
    <t>HLG-2264</t>
  </si>
  <si>
    <t>HLG-2265</t>
  </si>
  <si>
    <t>HLG-2266</t>
  </si>
  <si>
    <t>HLG-2267</t>
  </si>
  <si>
    <t>HLG-2268</t>
  </si>
  <si>
    <t>HLG-2269</t>
  </si>
  <si>
    <t>HLG-2270</t>
  </si>
  <si>
    <t>HLG-2271</t>
  </si>
  <si>
    <t>HLG-2272WB</t>
  </si>
  <si>
    <t>HLG-2273WB</t>
  </si>
  <si>
    <t>HLG-2274</t>
  </si>
  <si>
    <t>HLG-2275</t>
  </si>
  <si>
    <t>HLG-2276</t>
  </si>
  <si>
    <t>HLG-2277</t>
  </si>
  <si>
    <t>HLG-2278</t>
  </si>
  <si>
    <t>HLG-2279</t>
  </si>
  <si>
    <t>HLG-2280</t>
  </si>
  <si>
    <t>HLG-2281</t>
  </si>
  <si>
    <t>HLG-2282</t>
  </si>
  <si>
    <t>HLG-2283</t>
  </si>
  <si>
    <t>HLG-2284</t>
  </si>
  <si>
    <t>HLG-2285</t>
  </si>
  <si>
    <t>HLG-2286</t>
  </si>
  <si>
    <t>HLG-2287</t>
  </si>
  <si>
    <t>HLG-2288</t>
  </si>
  <si>
    <t>HLG-2289</t>
  </si>
  <si>
    <t>HLG-2290</t>
  </si>
  <si>
    <t>HLG-2291</t>
  </si>
  <si>
    <t>HLG-2292WB</t>
  </si>
  <si>
    <t>HLG-2293</t>
  </si>
  <si>
    <t>HLG-2294</t>
  </si>
  <si>
    <t>HLG-2295AP</t>
  </si>
  <si>
    <t>SYAMALA TRADERS</t>
  </si>
  <si>
    <t>HLG-2296</t>
  </si>
  <si>
    <t>HLG-2297</t>
  </si>
  <si>
    <t>HLG-2298</t>
  </si>
  <si>
    <t>HLG-2299</t>
  </si>
  <si>
    <t>HLG-2300</t>
  </si>
  <si>
    <t>HLG-2301</t>
  </si>
  <si>
    <t>HLG-2302</t>
  </si>
  <si>
    <t>HLG-2303</t>
  </si>
  <si>
    <t>HLG-2304WB</t>
  </si>
  <si>
    <t>HLG-2305</t>
  </si>
  <si>
    <t>HLG-2306</t>
  </si>
  <si>
    <t>HLG-2307</t>
  </si>
  <si>
    <t>HLG-2308</t>
  </si>
  <si>
    <t>HLG-2309</t>
  </si>
  <si>
    <t>HLG-2310</t>
  </si>
  <si>
    <t>HLG-2311WB</t>
  </si>
  <si>
    <t>HLG-2312</t>
  </si>
  <si>
    <t>HLG-2313</t>
  </si>
  <si>
    <t>HLG-2314</t>
  </si>
  <si>
    <t>HLG-2315</t>
  </si>
  <si>
    <t>HLG-2316</t>
  </si>
  <si>
    <t>HLG-2317WB</t>
  </si>
  <si>
    <t>HLG-2318</t>
  </si>
  <si>
    <t>SANDIP KUMAR SAHOO</t>
  </si>
  <si>
    <t>HLG-2319</t>
  </si>
  <si>
    <t>HLG-2320</t>
  </si>
  <si>
    <t>HLG-2321</t>
  </si>
  <si>
    <t>HLG-2322</t>
  </si>
  <si>
    <t>HLG-2323</t>
  </si>
  <si>
    <t>HLG-2324</t>
  </si>
  <si>
    <t>DIPAK KUMAR DAS</t>
  </si>
  <si>
    <t>HLG-2325</t>
  </si>
  <si>
    <t>HLG-2326</t>
  </si>
  <si>
    <t>HLG-2327</t>
  </si>
  <si>
    <t>SK NURAUDDIN</t>
  </si>
  <si>
    <t>HLG-2328</t>
  </si>
  <si>
    <t>HLG-2329</t>
  </si>
  <si>
    <t>HLG-2330</t>
  </si>
  <si>
    <t>HLG-2331</t>
  </si>
  <si>
    <t>HLG-2332</t>
  </si>
  <si>
    <t>HLG-2333</t>
  </si>
  <si>
    <t>HLG-2334</t>
  </si>
  <si>
    <t>HLG-2335</t>
  </si>
  <si>
    <t>HLG-2336</t>
  </si>
  <si>
    <t>HLG-2337</t>
  </si>
  <si>
    <t>HLG-2338</t>
  </si>
  <si>
    <t>HLG-2339</t>
  </si>
  <si>
    <t>HLG-2340WB</t>
  </si>
  <si>
    <t>HLG-2341</t>
  </si>
  <si>
    <t>HLG-2342</t>
  </si>
  <si>
    <t>HLG-2343</t>
  </si>
  <si>
    <t>HLG-2344</t>
  </si>
  <si>
    <t>HLG-2345AP</t>
  </si>
  <si>
    <t>HLG-2346</t>
  </si>
  <si>
    <t>HLG-2347</t>
  </si>
  <si>
    <t>HLG-2348</t>
  </si>
  <si>
    <t>HLG-2349</t>
  </si>
  <si>
    <t>HLG-2350</t>
  </si>
  <si>
    <t>HLG-2351</t>
  </si>
  <si>
    <t>HLG-2352</t>
  </si>
  <si>
    <t>HLG-2353AP</t>
  </si>
  <si>
    <t>HLG-2354</t>
  </si>
  <si>
    <t>HLG-2355RJ</t>
  </si>
  <si>
    <t>HLG-2356</t>
  </si>
  <si>
    <t>HLG-2357</t>
  </si>
  <si>
    <t>HLG-2358</t>
  </si>
  <si>
    <t>HLG-2359</t>
  </si>
  <si>
    <t>HLG-2360AP</t>
  </si>
  <si>
    <t>HLG-2361AP</t>
  </si>
  <si>
    <t>T.AYYAPA READDY</t>
  </si>
  <si>
    <t>HLG-2362</t>
  </si>
  <si>
    <t>HLG-2363</t>
  </si>
  <si>
    <t>HLG-2364</t>
  </si>
  <si>
    <t>HLG-2365</t>
  </si>
  <si>
    <t>A001</t>
  </si>
  <si>
    <t>HLG-2366</t>
  </si>
  <si>
    <t>HLG-2367</t>
  </si>
  <si>
    <t>HLG-2368WB</t>
  </si>
  <si>
    <t>HLG-2369</t>
  </si>
  <si>
    <t>HLG-2370RJ</t>
  </si>
  <si>
    <t>HLG-2371</t>
  </si>
  <si>
    <t>HLG-2372</t>
  </si>
  <si>
    <t>HLG-2373</t>
  </si>
  <si>
    <t>HLG-2374WB</t>
  </si>
  <si>
    <t>HLG-2375AP</t>
  </si>
  <si>
    <t>HLG-2376AP</t>
  </si>
  <si>
    <t>HLG-2377AP</t>
  </si>
  <si>
    <t>HLG-2378</t>
  </si>
  <si>
    <t>HLG-2379AP</t>
  </si>
  <si>
    <t>HLG-2380</t>
  </si>
  <si>
    <t>HLG-2381</t>
  </si>
  <si>
    <t>HLG-2382</t>
  </si>
  <si>
    <t>HLG-2383</t>
  </si>
  <si>
    <t>HLG-2384</t>
  </si>
  <si>
    <t>HLG-2385</t>
  </si>
  <si>
    <t>HLG-2386WB</t>
  </si>
  <si>
    <t>HLG-2387</t>
  </si>
  <si>
    <t>HLG-2388</t>
  </si>
  <si>
    <t>HLG-2389</t>
  </si>
  <si>
    <t>HLG-2390</t>
  </si>
  <si>
    <t>HLG-2391AP</t>
  </si>
  <si>
    <t>HLG-2392WB</t>
  </si>
  <si>
    <t>HLG-2393AP</t>
  </si>
  <si>
    <t>HLG-2394WB</t>
  </si>
  <si>
    <t>HLG-2395</t>
  </si>
  <si>
    <t>HLG-2396</t>
  </si>
  <si>
    <t>HLG-2397</t>
  </si>
  <si>
    <t>HLG-2398</t>
  </si>
  <si>
    <t>HLG-2399AP</t>
  </si>
  <si>
    <t>HLG-2400AP</t>
  </si>
  <si>
    <t>HLG-2401</t>
  </si>
  <si>
    <t>HLG-2402WB</t>
  </si>
  <si>
    <t>HLG-2403</t>
  </si>
  <si>
    <t>HLG-2404WB</t>
  </si>
  <si>
    <t>HLG-2405</t>
  </si>
  <si>
    <t>HLG-2406AP</t>
  </si>
  <si>
    <t>HLG-2407HR</t>
  </si>
  <si>
    <t>HLG-2408</t>
  </si>
  <si>
    <t>HLG-2409</t>
  </si>
  <si>
    <t>HLG-2410</t>
  </si>
  <si>
    <t>HLG-2411WB</t>
  </si>
  <si>
    <t>HLG-2412</t>
  </si>
  <si>
    <t>HLG-2413</t>
  </si>
  <si>
    <t>HLG-2414WB</t>
  </si>
  <si>
    <t>HLG-2415</t>
  </si>
  <si>
    <t>HLG-2416</t>
  </si>
  <si>
    <t>HLG-2417WB</t>
  </si>
  <si>
    <t>HLG-2418</t>
  </si>
  <si>
    <t>HLG-2419WB</t>
  </si>
  <si>
    <t>HLG-2420AP</t>
  </si>
  <si>
    <t>HLG-2421AP</t>
  </si>
  <si>
    <t>HLG-2422</t>
  </si>
  <si>
    <t>HLG-2423</t>
  </si>
  <si>
    <t>HLG-2424WB</t>
  </si>
  <si>
    <t>HLG-2425AP</t>
  </si>
  <si>
    <t>HLG-2426AP</t>
  </si>
  <si>
    <t>HLG-2427</t>
  </si>
  <si>
    <t>HLG-2428</t>
  </si>
  <si>
    <t>HLG-2429</t>
  </si>
  <si>
    <t>HLG-2430</t>
  </si>
  <si>
    <t>HLG-2431</t>
  </si>
  <si>
    <t>HLG-2432AP</t>
  </si>
  <si>
    <t>HLG-2433</t>
  </si>
  <si>
    <t>HLG-2434</t>
  </si>
  <si>
    <t>HLG-2435</t>
  </si>
  <si>
    <t>HLG-2436</t>
  </si>
  <si>
    <t>SHREE MARINE FOOD</t>
  </si>
  <si>
    <t>HLG-2437</t>
  </si>
  <si>
    <t>PRAWAN PARK AGENCY</t>
  </si>
  <si>
    <t>HLG-2438AP</t>
  </si>
  <si>
    <t>HLG-2439</t>
  </si>
  <si>
    <t>HLG-2440</t>
  </si>
  <si>
    <t>HLG-2441WB</t>
  </si>
  <si>
    <t>HLG-2442AP</t>
  </si>
  <si>
    <t>HLG-2443AP</t>
  </si>
  <si>
    <t>HLG-2444AP</t>
  </si>
  <si>
    <t>HLG-2445AP</t>
  </si>
  <si>
    <t>HLG-2446AP</t>
  </si>
  <si>
    <t>HLG-2447AP</t>
  </si>
  <si>
    <t>HLG-2448</t>
  </si>
  <si>
    <t>HLG-2455AP</t>
  </si>
  <si>
    <t>HLG-2467AP</t>
  </si>
  <si>
    <t>HLG-2477AP</t>
  </si>
  <si>
    <t>HLG-2482AP</t>
  </si>
  <si>
    <t>HLG-2490</t>
  </si>
  <si>
    <t>HLG-2491AP</t>
  </si>
  <si>
    <t>HLG-2492AP</t>
  </si>
  <si>
    <t>HLG-2499AP</t>
  </si>
  <si>
    <t>26.01-24</t>
  </si>
  <si>
    <t>HLG-2501AP</t>
  </si>
  <si>
    <t>HLG-2502AP</t>
  </si>
  <si>
    <t>HLG-2506AP</t>
  </si>
  <si>
    <t>HLG-2510AP</t>
  </si>
  <si>
    <t>DEEP AQUA FOODS</t>
  </si>
  <si>
    <t>HLG-2452AP</t>
  </si>
  <si>
    <t>HLG-2457AP</t>
  </si>
  <si>
    <t>HLG-2484AP</t>
  </si>
  <si>
    <t>HLG-2505AP</t>
  </si>
  <si>
    <t>HLG-2509AP</t>
  </si>
  <si>
    <t>HLG-2451</t>
  </si>
  <si>
    <t>HLG-2453</t>
  </si>
  <si>
    <t>HLG-2468</t>
  </si>
  <si>
    <t>HLG-2474AP</t>
  </si>
  <si>
    <t>JSN AQUA</t>
  </si>
  <si>
    <t>HLG-2475AP</t>
  </si>
  <si>
    <t>HLG-2466</t>
  </si>
  <si>
    <t>HLG-2470AP</t>
  </si>
  <si>
    <t>P.SHIVARAMA KRISHNA</t>
  </si>
  <si>
    <t>HLG-2480AP</t>
  </si>
  <si>
    <t>HLG-2489AP</t>
  </si>
  <si>
    <t>HLG-2511AP</t>
  </si>
  <si>
    <t>HLG-2454</t>
  </si>
  <si>
    <t>HLG-2449AP</t>
  </si>
  <si>
    <t>HLG-2458AP</t>
  </si>
  <si>
    <t>HLG-2464AP</t>
  </si>
  <si>
    <t>HLG-2465AP</t>
  </si>
  <si>
    <t>HLG-2471AP</t>
  </si>
  <si>
    <t>HLG-2483AP</t>
  </si>
  <si>
    <t>HLG-2486AP</t>
  </si>
  <si>
    <t>HLG-2498AP</t>
  </si>
  <si>
    <t>HLG-2512</t>
  </si>
  <si>
    <t>HLG-2459AP</t>
  </si>
  <si>
    <t>HLG-2462AP</t>
  </si>
  <si>
    <t>HLG-2472AP</t>
  </si>
  <si>
    <t>HLG-2476AP</t>
  </si>
  <si>
    <t>HLG-2507AP</t>
  </si>
  <si>
    <t>HLG-2450</t>
  </si>
  <si>
    <t>HLG-2456AP</t>
  </si>
  <si>
    <t>HLG-2460AP</t>
  </si>
  <si>
    <t>HLG-2461AP</t>
  </si>
  <si>
    <t>HLG-2463AP</t>
  </si>
  <si>
    <t>HLG-2473AP</t>
  </si>
  <si>
    <t>HLG-2478AP</t>
  </si>
  <si>
    <t>HLG-2481AP</t>
  </si>
  <si>
    <t>HLG-2485AP</t>
  </si>
  <si>
    <t>HLG-2487AP</t>
  </si>
  <si>
    <t>HLG-2488AP</t>
  </si>
  <si>
    <t>HLG-2494AP</t>
  </si>
  <si>
    <t>HLG-2495AP</t>
  </si>
  <si>
    <t>HLG-2497AP</t>
  </si>
  <si>
    <t>HLG-2500AP</t>
  </si>
  <si>
    <t>HLG-2503AP</t>
  </si>
  <si>
    <t>HLG-2504AP</t>
  </si>
  <si>
    <t>HLG-2508AP</t>
  </si>
  <si>
    <t>HLG-2469AP</t>
  </si>
  <si>
    <t>HLG-2479AP</t>
  </si>
  <si>
    <t>HLG-2493AP</t>
  </si>
  <si>
    <t>HLG-2496AP</t>
  </si>
  <si>
    <t>HLG-2513AP</t>
  </si>
  <si>
    <t>HLG-2514</t>
  </si>
  <si>
    <t>HLG-2515AP</t>
  </si>
  <si>
    <t>HLG-2516AP</t>
  </si>
  <si>
    <t>HLG-2517</t>
  </si>
  <si>
    <t>HLG-2518</t>
  </si>
  <si>
    <t>HLG-2519</t>
  </si>
  <si>
    <t>HLG-2520AP</t>
  </si>
  <si>
    <t>HLG-2521AP</t>
  </si>
  <si>
    <t>HLG-2522</t>
  </si>
  <si>
    <t>HLG-2523AP</t>
  </si>
  <si>
    <t>HLG-2524AP</t>
  </si>
  <si>
    <t>HLG-2525AP</t>
  </si>
  <si>
    <t>HLG-2526AP</t>
  </si>
  <si>
    <t>HLG-2527AP</t>
  </si>
  <si>
    <t>HLG-2528AP</t>
  </si>
  <si>
    <t>HLG-2529AP</t>
  </si>
  <si>
    <t>HLG-2530AP</t>
  </si>
  <si>
    <t>HLG-2531AP</t>
  </si>
  <si>
    <t>HLG-2532AP</t>
  </si>
  <si>
    <t>HLG-2533AP</t>
  </si>
  <si>
    <t>HLG-2534AP</t>
  </si>
  <si>
    <t>HLG-2535AP</t>
  </si>
  <si>
    <t>SHANMUKHI SEA FOOD</t>
  </si>
  <si>
    <t>HLG-2536AP</t>
  </si>
  <si>
    <t>HLG-2537AP</t>
  </si>
  <si>
    <t>HLG-2538AP</t>
  </si>
  <si>
    <t>HLG-2539AP</t>
  </si>
  <si>
    <t>HLG-2540AP</t>
  </si>
  <si>
    <t>G.G AQUA TRADERS</t>
  </si>
  <si>
    <t>HLG-2541AP</t>
  </si>
  <si>
    <t>HLG-2542AP</t>
  </si>
  <si>
    <t>HLG-2543AP</t>
  </si>
  <si>
    <t>HLG-2544AP</t>
  </si>
  <si>
    <t>HLG-2545AP</t>
  </si>
  <si>
    <t>HLG-2546AP</t>
  </si>
  <si>
    <t>HLG-2547AP</t>
  </si>
  <si>
    <t>HLG-2548AP</t>
  </si>
  <si>
    <t>HLG-2549AP</t>
  </si>
  <si>
    <t>HLG-2550AP</t>
  </si>
  <si>
    <t>HLG-2551AP</t>
  </si>
  <si>
    <t>HLG-2552AP</t>
  </si>
  <si>
    <t>HLG-2553AP</t>
  </si>
  <si>
    <t>HLG-2554AP</t>
  </si>
  <si>
    <t>HLG-2555</t>
  </si>
  <si>
    <t>HLG-2556</t>
  </si>
  <si>
    <t>HLG-2557</t>
  </si>
  <si>
    <t>HLG-2558</t>
  </si>
  <si>
    <t>HLG-2559AP</t>
  </si>
  <si>
    <t>HLG-2560AP</t>
  </si>
  <si>
    <t>HLG-2561AP</t>
  </si>
  <si>
    <t>HLG-2562AP</t>
  </si>
  <si>
    <t>HLG-2563AP</t>
  </si>
  <si>
    <t>HLG-2564AP</t>
  </si>
  <si>
    <t>HLG-2565AP</t>
  </si>
  <si>
    <t>HLG-2566AP</t>
  </si>
  <si>
    <t>HLG-2567AP</t>
  </si>
  <si>
    <t>HLG-001AP</t>
  </si>
  <si>
    <t>HLG-002AP</t>
  </si>
  <si>
    <t>HLG-003AP</t>
  </si>
  <si>
    <t>HLG-004AP</t>
  </si>
  <si>
    <t>HLG-005AP</t>
  </si>
  <si>
    <t>HLG-006AP</t>
  </si>
  <si>
    <t>HLG-007</t>
  </si>
  <si>
    <t>HLG-008AP</t>
  </si>
  <si>
    <t>HLG-009</t>
  </si>
  <si>
    <t>HLG-010AP</t>
  </si>
  <si>
    <t>HLG-011</t>
  </si>
  <si>
    <t>HLG-012AP</t>
  </si>
  <si>
    <t>HLG-013</t>
  </si>
  <si>
    <t>HLG-014</t>
  </si>
  <si>
    <t>HLG-015AP</t>
  </si>
  <si>
    <t>HLG-016AP</t>
  </si>
  <si>
    <t>KOLLI VENKATA PATTIABHI RAMAYA</t>
  </si>
  <si>
    <t>HLG-017AP</t>
  </si>
  <si>
    <t>HLG-018</t>
  </si>
  <si>
    <t>HLG-019AP</t>
  </si>
  <si>
    <t>HLG-020AP</t>
  </si>
  <si>
    <t>HLG-021AP</t>
  </si>
  <si>
    <t>HLG-022AP</t>
  </si>
  <si>
    <t>HLG-023AP</t>
  </si>
  <si>
    <t>HLG-024AP</t>
  </si>
  <si>
    <t>HLG-025AP</t>
  </si>
  <si>
    <t>HLG-2600</t>
  </si>
  <si>
    <t>HLG-2601</t>
  </si>
  <si>
    <t>HLG-026</t>
  </si>
  <si>
    <t>HLG-027</t>
  </si>
  <si>
    <t>HLG-028AP</t>
  </si>
  <si>
    <t>HLG-029AP</t>
  </si>
  <si>
    <t>HLG-030AP</t>
  </si>
  <si>
    <t>HLG-031</t>
  </si>
  <si>
    <t>HLG-032AP</t>
  </si>
  <si>
    <t>HLG-033</t>
  </si>
  <si>
    <t>HLG-034</t>
  </si>
  <si>
    <t>HLG-035AP</t>
  </si>
  <si>
    <t>HLG-036AP</t>
  </si>
  <si>
    <t>HLG-037</t>
  </si>
  <si>
    <t>HLG-038</t>
  </si>
  <si>
    <t>HLG-039</t>
  </si>
  <si>
    <t>HLG-040AP</t>
  </si>
  <si>
    <t>HLG-041</t>
  </si>
  <si>
    <t>HLG-042AP</t>
  </si>
  <si>
    <t>HLG-043AP</t>
  </si>
  <si>
    <t>HLG-044</t>
  </si>
  <si>
    <t>HLG-045</t>
  </si>
  <si>
    <t>HLG-046</t>
  </si>
  <si>
    <t>HLG-047</t>
  </si>
  <si>
    <t>HLG-048</t>
  </si>
  <si>
    <t>HLG-049</t>
  </si>
  <si>
    <t>HLG-050</t>
  </si>
  <si>
    <t>HLG-051</t>
  </si>
  <si>
    <t>HLG-052</t>
  </si>
  <si>
    <t>HLG-053</t>
  </si>
  <si>
    <t>HLG-054</t>
  </si>
  <si>
    <t>HLG-055</t>
  </si>
  <si>
    <t>HLG-056</t>
  </si>
  <si>
    <t>HLG-057</t>
  </si>
  <si>
    <t>HLG-058</t>
  </si>
  <si>
    <t>HLG-059</t>
  </si>
  <si>
    <t>HLG-060</t>
  </si>
  <si>
    <t>HLG-061AP</t>
  </si>
  <si>
    <t>HLG-062AP</t>
  </si>
  <si>
    <t>HLG-063</t>
  </si>
  <si>
    <t>HLG-064</t>
  </si>
  <si>
    <t>HLG-065</t>
  </si>
  <si>
    <t>HLG-066</t>
  </si>
  <si>
    <t>HLG-067</t>
  </si>
  <si>
    <t>HLG-068</t>
  </si>
  <si>
    <t>HLG-069</t>
  </si>
  <si>
    <t>HLG-070</t>
  </si>
  <si>
    <t>HLG-071</t>
  </si>
  <si>
    <t>HLG-072</t>
  </si>
  <si>
    <t>HLG-073</t>
  </si>
  <si>
    <t>HLG-074</t>
  </si>
  <si>
    <t>HLG-075</t>
  </si>
  <si>
    <t>HLG-076</t>
  </si>
  <si>
    <t>HLG-077AP</t>
  </si>
  <si>
    <t>HLG-078</t>
  </si>
  <si>
    <t>HLG-079</t>
  </si>
  <si>
    <t>HLG-080</t>
  </si>
  <si>
    <t>HLG-081</t>
  </si>
  <si>
    <t>HLG-082</t>
  </si>
  <si>
    <t>HLG-083</t>
  </si>
  <si>
    <t>HLG-084</t>
  </si>
  <si>
    <t>HLG-085</t>
  </si>
  <si>
    <t>HLG-086</t>
  </si>
  <si>
    <t>HLG-087</t>
  </si>
  <si>
    <t>HLG-088</t>
  </si>
  <si>
    <t>HLG-089</t>
  </si>
  <si>
    <t>HLG-090</t>
  </si>
  <si>
    <t>HLG-091</t>
  </si>
  <si>
    <t>HLG-092</t>
  </si>
  <si>
    <t>HLG-093</t>
  </si>
  <si>
    <t>HLG-094</t>
  </si>
  <si>
    <t>HLG-095</t>
  </si>
  <si>
    <t>HLG-096</t>
  </si>
  <si>
    <t>HLG-097</t>
  </si>
  <si>
    <t>HLG-098</t>
  </si>
  <si>
    <t>HLG-099</t>
  </si>
  <si>
    <t>HLG-100</t>
  </si>
  <si>
    <t>HLG-101</t>
  </si>
  <si>
    <t>HLG-102</t>
  </si>
  <si>
    <t>HLG-103</t>
  </si>
  <si>
    <t>HLG-104</t>
  </si>
  <si>
    <t>HLG-105</t>
  </si>
  <si>
    <t>HLG-106</t>
  </si>
  <si>
    <t>HLG-107</t>
  </si>
  <si>
    <t>HLG-108AP</t>
  </si>
  <si>
    <t>HLG-109</t>
  </si>
  <si>
    <t>HLG-110</t>
  </si>
  <si>
    <t>HLG-111</t>
  </si>
  <si>
    <t>HLG-112</t>
  </si>
  <si>
    <t>HLG-113</t>
  </si>
  <si>
    <t>HLG-114</t>
  </si>
  <si>
    <t>HLG-115</t>
  </si>
  <si>
    <t>HLG-116</t>
  </si>
  <si>
    <t>HLG-117</t>
  </si>
  <si>
    <t>HLG-118</t>
  </si>
  <si>
    <t>HLG-119</t>
  </si>
  <si>
    <t>HLG-120</t>
  </si>
  <si>
    <t>HLG-121</t>
  </si>
  <si>
    <t>HLG-122</t>
  </si>
  <si>
    <t>HLG-123</t>
  </si>
  <si>
    <t>HLG-124</t>
  </si>
  <si>
    <t>HLG-125</t>
  </si>
  <si>
    <t>HLG-126</t>
  </si>
  <si>
    <t>HLG-127</t>
  </si>
  <si>
    <t>HLG-128</t>
  </si>
  <si>
    <t>HLG-129</t>
  </si>
  <si>
    <t>HLG-130</t>
  </si>
  <si>
    <t>HLG-131</t>
  </si>
  <si>
    <t>HLG-132</t>
  </si>
  <si>
    <t>HLG-133</t>
  </si>
  <si>
    <t>HLG-134</t>
  </si>
  <si>
    <t>HLG-135</t>
  </si>
  <si>
    <t>HLG-136</t>
  </si>
  <si>
    <t>HLG-137</t>
  </si>
  <si>
    <t>HLG-138</t>
  </si>
  <si>
    <t>HLG-139</t>
  </si>
  <si>
    <t>HLG-140</t>
  </si>
  <si>
    <t>HLG-141</t>
  </si>
  <si>
    <t>HLG-142</t>
  </si>
  <si>
    <t>HLG-143</t>
  </si>
  <si>
    <t>HLG-144</t>
  </si>
  <si>
    <t>HLG-145</t>
  </si>
  <si>
    <t>HLG-146</t>
  </si>
  <si>
    <t>HLG-147</t>
  </si>
  <si>
    <t>HLG-148</t>
  </si>
  <si>
    <t>HLG-149</t>
  </si>
  <si>
    <t>HLG-150</t>
  </si>
  <si>
    <t>HLG-151</t>
  </si>
  <si>
    <t>HLG-152AP</t>
  </si>
  <si>
    <t>HLG-153</t>
  </si>
  <si>
    <t>HLG-154</t>
  </si>
  <si>
    <t>HLG-155</t>
  </si>
  <si>
    <t>HLG-156</t>
  </si>
  <si>
    <t>HLG-157</t>
  </si>
  <si>
    <t>HLG-158</t>
  </si>
  <si>
    <t>HLG-159</t>
  </si>
  <si>
    <t>HLG-160</t>
  </si>
  <si>
    <t>HLG-161</t>
  </si>
  <si>
    <t>HLG-162</t>
  </si>
  <si>
    <t>HLG-163</t>
  </si>
  <si>
    <t>HLG-164</t>
  </si>
  <si>
    <t>HLG-165</t>
  </si>
  <si>
    <t>HLG-166WB</t>
  </si>
  <si>
    <t>S.A FISH CENTER</t>
  </si>
  <si>
    <t>HLG-167</t>
  </si>
  <si>
    <t>HLG-168</t>
  </si>
  <si>
    <t>HLG-169</t>
  </si>
  <si>
    <t>HLG-170</t>
  </si>
  <si>
    <t>HLG-171</t>
  </si>
  <si>
    <t>HLG-172</t>
  </si>
  <si>
    <t>HLG-173</t>
  </si>
  <si>
    <t>HLG-174</t>
  </si>
  <si>
    <t>HLG-175</t>
  </si>
  <si>
    <t>HLG-176</t>
  </si>
  <si>
    <t>HLG-177</t>
  </si>
  <si>
    <t>HLG-178</t>
  </si>
  <si>
    <t>HLG-179</t>
  </si>
  <si>
    <t>HLG-180</t>
  </si>
  <si>
    <t>HLG-181</t>
  </si>
  <si>
    <t>HLG-182</t>
  </si>
  <si>
    <t>HLG-183</t>
  </si>
  <si>
    <t>HLG-184</t>
  </si>
  <si>
    <t>HLG-185</t>
  </si>
  <si>
    <t>HLG-186</t>
  </si>
  <si>
    <t>HLG-187</t>
  </si>
  <si>
    <t>HLG-188</t>
  </si>
  <si>
    <t>HLG-189</t>
  </si>
  <si>
    <t>HLG-190</t>
  </si>
  <si>
    <t>HLG-191</t>
  </si>
  <si>
    <t>HLG-192</t>
  </si>
  <si>
    <t>HLG-193</t>
  </si>
  <si>
    <t>HLG-194</t>
  </si>
  <si>
    <t>HLG-195</t>
  </si>
  <si>
    <t>HLG-196</t>
  </si>
  <si>
    <t>HLG-197</t>
  </si>
  <si>
    <t>HLG-198</t>
  </si>
  <si>
    <t>HLG-199</t>
  </si>
  <si>
    <t>HLG-200</t>
  </si>
  <si>
    <t>HLG-201</t>
  </si>
  <si>
    <t>HLG-202</t>
  </si>
  <si>
    <t>HLG-203</t>
  </si>
  <si>
    <t>HLG-204</t>
  </si>
  <si>
    <t>HLG-205</t>
  </si>
  <si>
    <t>HLG-206</t>
  </si>
  <si>
    <t>HLG-207</t>
  </si>
  <si>
    <t>HLG-208</t>
  </si>
  <si>
    <t>HLG-209</t>
  </si>
  <si>
    <t>HLG-210</t>
  </si>
  <si>
    <t>HLG-211</t>
  </si>
  <si>
    <t>HLG-212</t>
  </si>
  <si>
    <t>HLG-213</t>
  </si>
  <si>
    <t>HLG-214</t>
  </si>
  <si>
    <t>HLG-215</t>
  </si>
  <si>
    <t>HLG-216</t>
  </si>
  <si>
    <t>HLG-217</t>
  </si>
  <si>
    <t>HLG-218</t>
  </si>
  <si>
    <t>HLG-219</t>
  </si>
  <si>
    <t>HLG-220</t>
  </si>
  <si>
    <t>HLG-221</t>
  </si>
  <si>
    <t>HLG-222</t>
  </si>
  <si>
    <t>HLG-223</t>
  </si>
  <si>
    <t>HLG-224</t>
  </si>
  <si>
    <t>HLG-225</t>
  </si>
  <si>
    <t>HLG-226</t>
  </si>
  <si>
    <t>HLG-227</t>
  </si>
  <si>
    <t>HLG-228</t>
  </si>
  <si>
    <t>HLG-229</t>
  </si>
  <si>
    <t>HLG-230</t>
  </si>
  <si>
    <t>HLG-231</t>
  </si>
  <si>
    <t>HLG-232</t>
  </si>
  <si>
    <t>HLG-233</t>
  </si>
  <si>
    <t>HLG-234</t>
  </si>
  <si>
    <t>HLG-235</t>
  </si>
  <si>
    <t>HLG-236</t>
  </si>
  <si>
    <t>HLG-237</t>
  </si>
  <si>
    <t>HLG-238</t>
  </si>
  <si>
    <t>HLG-239</t>
  </si>
  <si>
    <t>HLG-240</t>
  </si>
  <si>
    <t>HLG-241</t>
  </si>
  <si>
    <t>HLG-242</t>
  </si>
  <si>
    <t>HLG-243</t>
  </si>
  <si>
    <t>HLG-244</t>
  </si>
  <si>
    <t>DANICA</t>
  </si>
  <si>
    <t>HLG-245</t>
  </si>
  <si>
    <t>HLG-246</t>
  </si>
  <si>
    <t>HLG-247</t>
  </si>
  <si>
    <t>HLG-248</t>
  </si>
  <si>
    <t>HLG-249</t>
  </si>
  <si>
    <t>HLG-250</t>
  </si>
  <si>
    <t>HLG-251</t>
  </si>
  <si>
    <t>HLG-252</t>
  </si>
  <si>
    <t>HLG-253</t>
  </si>
  <si>
    <t>HLG-254</t>
  </si>
  <si>
    <t>HLG-255</t>
  </si>
  <si>
    <t>HLG-256</t>
  </si>
  <si>
    <t>HLG-257</t>
  </si>
  <si>
    <t>HLG-258</t>
  </si>
  <si>
    <t>HLG-259</t>
  </si>
  <si>
    <t>HLG-260</t>
  </si>
  <si>
    <t>HLG-261WB</t>
  </si>
  <si>
    <t>MANASA AGRO TECH</t>
  </si>
  <si>
    <t>HLG-262</t>
  </si>
  <si>
    <t>HLG-263</t>
  </si>
  <si>
    <t>HLG-264</t>
  </si>
  <si>
    <t>HLG-265</t>
  </si>
  <si>
    <t>HLG-266</t>
  </si>
  <si>
    <t>HLG-267</t>
  </si>
  <si>
    <t>HLG-268</t>
  </si>
  <si>
    <t>HLG-269</t>
  </si>
  <si>
    <t>HLG-270</t>
  </si>
  <si>
    <t>HLG-271</t>
  </si>
  <si>
    <t>HLG-272</t>
  </si>
  <si>
    <t>HLG-273</t>
  </si>
  <si>
    <t>HLG-274</t>
  </si>
  <si>
    <t>HLG-275</t>
  </si>
  <si>
    <t>HLG-276</t>
  </si>
  <si>
    <t>HLG-277</t>
  </si>
  <si>
    <t>HLG-278</t>
  </si>
  <si>
    <t>HLG-279</t>
  </si>
  <si>
    <t>HLG-280</t>
  </si>
  <si>
    <t>HLG-281</t>
  </si>
  <si>
    <t>HLG-282</t>
  </si>
  <si>
    <t>HLG-283</t>
  </si>
  <si>
    <t>HLG-284</t>
  </si>
  <si>
    <t>HLG-285</t>
  </si>
  <si>
    <t>HLG-286</t>
  </si>
  <si>
    <t>HLG-287</t>
  </si>
  <si>
    <t>HLG-288</t>
  </si>
  <si>
    <t>HLG-289</t>
  </si>
  <si>
    <t>HLG-290</t>
  </si>
  <si>
    <t>HLG-291</t>
  </si>
  <si>
    <t>HLG-292</t>
  </si>
  <si>
    <t>HLG-293</t>
  </si>
  <si>
    <t>HLG-294</t>
  </si>
  <si>
    <t>HLG-295</t>
  </si>
  <si>
    <t>HLG-296</t>
  </si>
  <si>
    <t>HLG-297</t>
  </si>
  <si>
    <t>HLG-298</t>
  </si>
  <si>
    <t>HLG-299</t>
  </si>
  <si>
    <t>HLG-300</t>
  </si>
  <si>
    <t>HLG-301</t>
  </si>
  <si>
    <t>HLG-302</t>
  </si>
  <si>
    <t>HLG-303</t>
  </si>
  <si>
    <t>HLG-304</t>
  </si>
  <si>
    <t>HLG-305WB</t>
  </si>
  <si>
    <t>HLG-306</t>
  </si>
  <si>
    <t>HLG-307</t>
  </si>
  <si>
    <t>HLG-308</t>
  </si>
  <si>
    <t>HLG-309</t>
  </si>
  <si>
    <t>HLG-310</t>
  </si>
  <si>
    <t>HLG-311</t>
  </si>
  <si>
    <t>HLG-312</t>
  </si>
  <si>
    <t>HLG-313</t>
  </si>
  <si>
    <t>HLG-314WB</t>
  </si>
  <si>
    <t>HLG-315</t>
  </si>
  <si>
    <t>HLG-316</t>
  </si>
  <si>
    <t>HLG-317</t>
  </si>
  <si>
    <t>HLG-318</t>
  </si>
  <si>
    <t>HLG-319WB</t>
  </si>
  <si>
    <t>HLG-320</t>
  </si>
  <si>
    <t>HLG-321</t>
  </si>
  <si>
    <t>HLG-322</t>
  </si>
  <si>
    <t>HLG-323</t>
  </si>
  <si>
    <t>HLG-324</t>
  </si>
  <si>
    <t>HLG-325</t>
  </si>
  <si>
    <t>HLG-326</t>
  </si>
  <si>
    <t>HLG-327</t>
  </si>
  <si>
    <t>HLG-328WB</t>
  </si>
  <si>
    <t>HLG-329</t>
  </si>
  <si>
    <t>HLG-330</t>
  </si>
  <si>
    <t>HLG-331</t>
  </si>
  <si>
    <t>HLG-332</t>
  </si>
  <si>
    <t>HLG-333</t>
  </si>
  <si>
    <t>HLG-334WB</t>
  </si>
  <si>
    <t>HLG-335</t>
  </si>
  <si>
    <t>HLG-336</t>
  </si>
  <si>
    <t>HLG-337</t>
  </si>
  <si>
    <t>HLG-338</t>
  </si>
  <si>
    <t>HLG-339</t>
  </si>
  <si>
    <t>HLG-340</t>
  </si>
  <si>
    <t>HLG-341</t>
  </si>
  <si>
    <t>HLG-342</t>
  </si>
  <si>
    <t>HLG-343</t>
  </si>
  <si>
    <t>HLG-344</t>
  </si>
  <si>
    <t>HLG-345</t>
  </si>
  <si>
    <t>HLG-346</t>
  </si>
  <si>
    <t>HLG-347</t>
  </si>
  <si>
    <t>HLG-348</t>
  </si>
  <si>
    <t>HLG-349</t>
  </si>
  <si>
    <t>HLG-350</t>
  </si>
  <si>
    <t>HLG-351</t>
  </si>
  <si>
    <t>HLG-352</t>
  </si>
  <si>
    <t>HLG-353WB</t>
  </si>
  <si>
    <t>HLG-354</t>
  </si>
  <si>
    <t>HLG-355</t>
  </si>
  <si>
    <t>HLG-356</t>
  </si>
  <si>
    <t>HLG-357</t>
  </si>
  <si>
    <t>HLG-358</t>
  </si>
  <si>
    <t>HLG-359</t>
  </si>
  <si>
    <t>HLG-360</t>
  </si>
  <si>
    <t>HLG-361</t>
  </si>
  <si>
    <t>HLG-362WB</t>
  </si>
  <si>
    <t>HLG-363</t>
  </si>
  <si>
    <t>HLG-364</t>
  </si>
  <si>
    <t>HLG-365</t>
  </si>
  <si>
    <t>HLG-366RJ</t>
  </si>
  <si>
    <t>HLG-367</t>
  </si>
  <si>
    <t>HLG-368</t>
  </si>
  <si>
    <t>HLG-369</t>
  </si>
  <si>
    <t>HLG-370</t>
  </si>
  <si>
    <t>HLG-371</t>
  </si>
  <si>
    <t>HLG-372</t>
  </si>
  <si>
    <t>HLG-373</t>
  </si>
  <si>
    <t>HLG-374</t>
  </si>
  <si>
    <t>HLG-375</t>
  </si>
  <si>
    <t>HLG-376</t>
  </si>
  <si>
    <t>HLG-377</t>
  </si>
  <si>
    <t>HLG-378</t>
  </si>
  <si>
    <t>HLG-379</t>
  </si>
  <si>
    <t>HLG-380</t>
  </si>
  <si>
    <t>HLG-381</t>
  </si>
  <si>
    <t>HLG-382</t>
  </si>
  <si>
    <t>HLG-383</t>
  </si>
  <si>
    <t>HLG-384</t>
  </si>
  <si>
    <t>HLG-385</t>
  </si>
  <si>
    <t>HLG-386WB</t>
  </si>
  <si>
    <t>HLG-387</t>
  </si>
  <si>
    <t>HLG-388</t>
  </si>
  <si>
    <t>HLG-389</t>
  </si>
  <si>
    <t>HLG-390</t>
  </si>
  <si>
    <t>HLG-391RJ</t>
  </si>
  <si>
    <t>HLG-392</t>
  </si>
  <si>
    <t>HLG-393</t>
  </si>
  <si>
    <t>HLG-394</t>
  </si>
  <si>
    <t>HLG-395</t>
  </si>
  <si>
    <t>HLG-396</t>
  </si>
  <si>
    <t>HLG-397</t>
  </si>
  <si>
    <t>HLG-398</t>
  </si>
  <si>
    <t>HLG-399</t>
  </si>
  <si>
    <t>HLG-400</t>
  </si>
  <si>
    <t>HLG-401</t>
  </si>
  <si>
    <t>HLG-402</t>
  </si>
  <si>
    <t>HLG-403</t>
  </si>
  <si>
    <t>HLG-404</t>
  </si>
  <si>
    <t>HLG-405</t>
  </si>
  <si>
    <t>HLG-406</t>
  </si>
  <si>
    <t>HLG-407</t>
  </si>
  <si>
    <t>HLG-408</t>
  </si>
  <si>
    <t>HLG-409</t>
  </si>
  <si>
    <t>HLG-410</t>
  </si>
  <si>
    <t>HLG-411</t>
  </si>
  <si>
    <t>HLG-412</t>
  </si>
  <si>
    <t>HLG-413RJ</t>
  </si>
  <si>
    <t>HLG-414</t>
  </si>
  <si>
    <t>HLG-415</t>
  </si>
  <si>
    <t>HLG-416</t>
  </si>
  <si>
    <t>HLG-417</t>
  </si>
  <si>
    <t>HLG-418</t>
  </si>
  <si>
    <t>HLG-419</t>
  </si>
  <si>
    <t>HLG-420</t>
  </si>
  <si>
    <t>HLG-421</t>
  </si>
  <si>
    <t>HLG-422WB</t>
  </si>
  <si>
    <t>HLG-423</t>
  </si>
  <si>
    <t>HLG-424</t>
  </si>
  <si>
    <t>HLG-425</t>
  </si>
  <si>
    <t>HLG-426</t>
  </si>
  <si>
    <t>HLG-427</t>
  </si>
  <si>
    <t>HLG-428</t>
  </si>
  <si>
    <t>HLG-429</t>
  </si>
  <si>
    <t>HLG-430</t>
  </si>
  <si>
    <t>HLG-431</t>
  </si>
  <si>
    <t>HLG-432</t>
  </si>
  <si>
    <t>HLG-433</t>
  </si>
  <si>
    <t>HLG-434</t>
  </si>
  <si>
    <t>HLG-435</t>
  </si>
  <si>
    <t>HLG-436</t>
  </si>
  <si>
    <t>HLG-437</t>
  </si>
  <si>
    <t>HLG-438RJ</t>
  </si>
  <si>
    <t>HLG-439</t>
  </si>
  <si>
    <t>HLG-440</t>
  </si>
  <si>
    <t>HLG-441RJ</t>
  </si>
  <si>
    <t>HLG-442</t>
  </si>
  <si>
    <t>HLG-443</t>
  </si>
  <si>
    <t>HLG-444</t>
  </si>
  <si>
    <t>HLG-445</t>
  </si>
  <si>
    <t>HLG-446</t>
  </si>
  <si>
    <t>HLG-447</t>
  </si>
  <si>
    <t>HLG-448</t>
  </si>
  <si>
    <t>HLG-660RJ</t>
  </si>
  <si>
    <t>Task Description</t>
  </si>
  <si>
    <t>Status</t>
  </si>
  <si>
    <t>Tar Date</t>
  </si>
  <si>
    <t>Developing a model to ascertain contribution for a given count of HON</t>
  </si>
  <si>
    <t>Completed</t>
  </si>
  <si>
    <t>Currently in USE</t>
  </si>
  <si>
    <t>NA</t>
  </si>
  <si>
    <t>HAFPL Corporate PPT for Overall Info</t>
  </si>
  <si>
    <r>
      <rPr>
        <rFont val="Arial"/>
        <color rgb="FF1155CC"/>
        <u/>
      </rPr>
      <t>Cosmetic Changes Required.</t>
    </r>
    <r>
      <rPr>
        <rFont val="Arial"/>
      </rPr>
      <t>- NOW REDY</t>
    </r>
  </si>
  <si>
    <t xml:space="preserve"> Developing a  system to get daily profitability </t>
  </si>
  <si>
    <t>Daily,  MTD, YTD ready</t>
  </si>
  <si>
    <t>Developing Live Tracker and Dashboard for Contribution Margin FCL wise</t>
  </si>
  <si>
    <t>Annual Business Plan</t>
  </si>
  <si>
    <t>Ongoing</t>
  </si>
  <si>
    <r>
      <rPr>
        <rFont val="Arial"/>
        <color rgb="FF467886"/>
        <u/>
      </rPr>
      <t xml:space="preserve">Assumption Status </t>
    </r>
    <r>
      <rPr>
        <rFont val="Arial"/>
      </rPr>
      <t>done ; Monthly Split pending</t>
    </r>
  </si>
  <si>
    <t>Intervention model to determine Right price of RM &amp; Finished goods.</t>
  </si>
  <si>
    <t xml:space="preserve"> PL MIS to show PL based on Country specific despatch.</t>
  </si>
  <si>
    <t>MIS of Opportunity Loss of delayed despatch/ Advance order booking.</t>
  </si>
  <si>
    <t>Lipu has been trained. Monthly Review</t>
  </si>
  <si>
    <t>Process improvement analysis of Ohm Pipes production</t>
  </si>
  <si>
    <t>On HOLD</t>
  </si>
  <si>
    <t>Proposal sent to R.K Sahoo for Validation. Will continue after Plant Starts Operations</t>
  </si>
  <si>
    <t>Monthly RM Supplier Analysis</t>
  </si>
  <si>
    <t>Ranking availbale in Dashboard</t>
  </si>
  <si>
    <t>Monthly Review Industry Trends and Analysis</t>
  </si>
  <si>
    <t>December  Review Ongoing</t>
  </si>
  <si>
    <t>Vikram Steel PPT for Expansion Project</t>
  </si>
  <si>
    <t>Waiting for Review. Seeked Clarification from Saroj Sir, Meeting seeked.</t>
  </si>
  <si>
    <t>Monthly Supratik Infra MIS</t>
  </si>
  <si>
    <t>Live Tracking whenever Parameters changes.</t>
  </si>
  <si>
    <t>HAFPL Induction PPT</t>
  </si>
  <si>
    <t>Currently Used for New Joiners Induction Program by HR</t>
  </si>
  <si>
    <t>Daily Live MIS Tracker and Summary Sheet</t>
  </si>
  <si>
    <t>Currently Used by Cross-Function Dept Real -Time MIS updation</t>
  </si>
  <si>
    <t>Textile Industry Investor PPT</t>
  </si>
  <si>
    <t>Submitted. Waiting for Next Update</t>
  </si>
  <si>
    <t>Bristish Embassy Group PPT</t>
  </si>
  <si>
    <t>Jockey Partnership Proposal</t>
  </si>
  <si>
    <t>RM Dept Digitalisation for Auto-generation of Report and Interactove Live Dashboard, including Latest Supplier Ranking</t>
  </si>
  <si>
    <t>Pending Order tracker with Current Production status Dasoboard</t>
  </si>
  <si>
    <t>Agile SCRUM methodoly in Production Process Improvement</t>
  </si>
  <si>
    <t>Circulated the Theory and Implementation Stage. Will start Pilot</t>
  </si>
  <si>
    <t>Use of Power BI for Live-Visualization</t>
  </si>
  <si>
    <t>Yet 2 start</t>
  </si>
  <si>
    <t>Prototype Testing Phase</t>
  </si>
  <si>
    <t>TOI Award Write-up and Ad-Hoc Works</t>
  </si>
  <si>
    <t>Sent to MD sir</t>
  </si>
  <si>
    <t>Google Big Query for Advanced Analytics</t>
  </si>
  <si>
    <t xml:space="preserve"> AI-ready data analytics platform</t>
  </si>
  <si>
    <t>Notebook LM from Gemeni 2.0 to faster Process Excellence</t>
  </si>
  <si>
    <t>IGCC Membership Study and Implementation - Explore HAFPL Companies</t>
  </si>
  <si>
    <t>Certificate received. In Dialouge for Networking</t>
  </si>
  <si>
    <t>Supratik Taskforce</t>
  </si>
  <si>
    <t>Review pending from Tanmay &amp; MD sir</t>
  </si>
  <si>
    <t>Business plan of FARM business &amp; exploring Full-Stack services</t>
  </si>
  <si>
    <t>Sent for Review with HareKrushna &amp; Mr. Pandian. Meet with Aquaexchange. They will provide Offerings</t>
  </si>
  <si>
    <t xml:space="preserve"> Hotel Project, JAOR</t>
  </si>
  <si>
    <t>Waiting for Tanmay Nakay's Review</t>
  </si>
  <si>
    <t>Analysis of V-Safe App for Investement</t>
  </si>
  <si>
    <t>Submission done. Awaiting revert from Chairnam sir</t>
  </si>
  <si>
    <t>Cash Flow plan for RM Purchse 2025</t>
  </si>
  <si>
    <t>Waiting for Pratap sir for Basic Info</t>
  </si>
  <si>
    <t>KRA / KPI &amp; Org structure for Group</t>
  </si>
  <si>
    <t>Waiting for DIlip sir for Soft-Copying on Chairnan sir's Diagram</t>
  </si>
  <si>
    <t>Lulu Project</t>
  </si>
  <si>
    <r>
      <rPr>
        <rFont val="Play"/>
        <b/>
        <color theme="1"/>
        <sz val="10.0"/>
      </rPr>
      <t xml:space="preserve">Proposal Submitted to </t>
    </r>
    <r>
      <rPr>
        <rFont val="Play"/>
        <b/>
        <color rgb="FF1155CC"/>
        <sz val="10.0"/>
        <u/>
      </rPr>
      <t>Chairman.</t>
    </r>
    <r>
      <rPr>
        <rFont val="Play"/>
        <b/>
        <color theme="1"/>
        <sz val="10.0"/>
      </rPr>
      <t xml:space="preserve"> </t>
    </r>
  </si>
  <si>
    <t>CNG PROJECT</t>
  </si>
  <si>
    <t>Proposal Submitted to Chairman.In Dialouge with WEVOIS Labs</t>
  </si>
  <si>
    <t>Solar Project</t>
  </si>
  <si>
    <t>Waiting for Quatation from VSL</t>
  </si>
  <si>
    <t>EV Charging Station</t>
  </si>
  <si>
    <t>Adani</t>
  </si>
  <si>
    <t>Despatch Analysis</t>
  </si>
  <si>
    <t>Pilot Run</t>
  </si>
  <si>
    <t>Campus Placement</t>
  </si>
  <si>
    <t>PPt , GD &amp; Interview</t>
  </si>
  <si>
    <t>KOI, KPI Reveiw</t>
  </si>
  <si>
    <t>Waiting for GM HR</t>
  </si>
  <si>
    <t>FINANCIALS</t>
  </si>
  <si>
    <t>Operating income</t>
  </si>
  <si>
    <t>Rs crore</t>
  </si>
  <si>
    <t>Reported profit after tax (PAT)</t>
  </si>
  <si>
    <t>PAT margin</t>
  </si>
  <si>
    <t>%</t>
  </si>
  <si>
    <t>Adjusted debt/adjusted networth</t>
  </si>
  <si>
    <t>Times</t>
  </si>
  <si>
    <t>Interest coverage</t>
  </si>
  <si>
    <t>DETAILS OF EXPORT SALES</t>
  </si>
  <si>
    <t>INVOICE VALUE</t>
  </si>
  <si>
    <t>EXPENSES</t>
  </si>
  <si>
    <t>REALISATION</t>
  </si>
  <si>
    <t>EXCHANGE RATE</t>
  </si>
  <si>
    <t>REALISATION (INR)</t>
  </si>
  <si>
    <t>SL.NO</t>
  </si>
  <si>
    <t>INVOICE NO</t>
  </si>
  <si>
    <t>BUYER NAME</t>
  </si>
  <si>
    <t>COUNTRY</t>
  </si>
  <si>
    <t>AGENT NAME</t>
  </si>
  <si>
    <t>BOOKING BY</t>
  </si>
  <si>
    <t>P.O NO.</t>
  </si>
  <si>
    <t>PO DATE</t>
  </si>
  <si>
    <t>INV. NO.</t>
  </si>
  <si>
    <t>INV. DATE</t>
  </si>
  <si>
    <t>MODE OF PAYMENT</t>
  </si>
  <si>
    <t>VECHILE DETAILS</t>
  </si>
  <si>
    <t>DESPATCH FROM PLANT</t>
  </si>
  <si>
    <t>REACHED AT PORT</t>
  </si>
  <si>
    <t>LOADED TO SHIP</t>
  </si>
  <si>
    <t>REACHED DESTINATION PORT</t>
  </si>
  <si>
    <t>SHPPING LINE</t>
  </si>
  <si>
    <t>QTY KG</t>
  </si>
  <si>
    <t>FOB VALUE</t>
  </si>
  <si>
    <t>FREIGHT</t>
  </si>
  <si>
    <t>INSURANCE</t>
  </si>
  <si>
    <t>CURRENCY CODE</t>
  </si>
  <si>
    <t>AMOUNT (INR)</t>
  </si>
  <si>
    <t>RODTEP</t>
  </si>
  <si>
    <t>DUTY DRAW BACK</t>
  </si>
  <si>
    <t>TOTAL INCOME</t>
  </si>
  <si>
    <t>DOCUMENTATION EXP</t>
  </si>
  <si>
    <t>EIA CHARGES</t>
  </si>
  <si>
    <t>CONT. HIRING CHARGES</t>
  </si>
  <si>
    <t>CARRAIGE OUTWARD</t>
  </si>
  <si>
    <t>CFS CHARGES</t>
  </si>
  <si>
    <t>CHA CHARGES</t>
  </si>
  <si>
    <t>OCEAN FRIGHT</t>
  </si>
  <si>
    <t>BUYER COMMISSION</t>
  </si>
  <si>
    <t>LINER CHARGES</t>
  </si>
  <si>
    <t>OTHERS</t>
  </si>
  <si>
    <t>S</t>
  </si>
  <si>
    <t>ADVANCE RECEIVED</t>
  </si>
  <si>
    <t>ADV. RECEIPT DATE</t>
  </si>
  <si>
    <t>BALANCE AMOUNT</t>
  </si>
  <si>
    <t>DATE OF BALANCE RECEIPT</t>
  </si>
  <si>
    <t>OUTSTANDING AMOUNT</t>
  </si>
  <si>
    <t>OD01AM0134</t>
  </si>
  <si>
    <t>USD</t>
  </si>
  <si>
    <t>KUWAIT</t>
  </si>
  <si>
    <t>AP39TQ6449</t>
  </si>
  <si>
    <t>OD01AM1115</t>
  </si>
  <si>
    <t>AP39VB1777</t>
  </si>
  <si>
    <t>AP39VC7457</t>
  </si>
  <si>
    <t>OD01AM1106</t>
  </si>
  <si>
    <t>OD01AM1403</t>
  </si>
  <si>
    <t>NL01AF0937</t>
  </si>
  <si>
    <t>AP39VB3177</t>
  </si>
  <si>
    <t>OD01AM0233</t>
  </si>
  <si>
    <t>OD01AM0224</t>
  </si>
  <si>
    <t>DETAILS OF EXPORT SALES 24-25</t>
  </si>
  <si>
    <t>BOOKED BY</t>
  </si>
  <si>
    <t>PROCESSOR</t>
  </si>
  <si>
    <t>LODING STARTED</t>
  </si>
  <si>
    <t>QTY KGS</t>
  </si>
  <si>
    <t>D</t>
  </si>
  <si>
    <t>F</t>
  </si>
  <si>
    <t>DSF/DXB/163/2024</t>
  </si>
  <si>
    <t>BLUE WAVE SEA FOOD LLC</t>
  </si>
  <si>
    <t>HDLM/PI/086/23-24</t>
  </si>
  <si>
    <t>ADV TT</t>
  </si>
  <si>
    <t>OSF 242091</t>
  </si>
  <si>
    <t>19/2023-24</t>
  </si>
  <si>
    <t>HUNG HAU AGRICULTURAL CORPORATION</t>
  </si>
  <si>
    <t>009.2024.HDL-HHA</t>
  </si>
  <si>
    <t>LC 30 DAYS</t>
  </si>
  <si>
    <t>MR. NIKHIL</t>
  </si>
  <si>
    <t>USD 30% ADV &amp; TT</t>
  </si>
  <si>
    <t>SHANGHAI RSF TRADING CO., LTD.</t>
  </si>
  <si>
    <t>SR-607</t>
  </si>
  <si>
    <t>WANHAI</t>
  </si>
  <si>
    <t>SC-HIGH-24007</t>
  </si>
  <si>
    <t>HDLM/E/022/24-25</t>
  </si>
  <si>
    <t>CADI SURGELES</t>
  </si>
  <si>
    <t>GUADELOUPE</t>
  </si>
  <si>
    <t>PIJIKAY</t>
  </si>
  <si>
    <t>INFI/PO/274</t>
  </si>
  <si>
    <t>HDLM/E/023/24-25</t>
  </si>
  <si>
    <t>Country</t>
  </si>
  <si>
    <t>Count of PO NUMBER</t>
  </si>
  <si>
    <t>SL. NO.</t>
  </si>
  <si>
    <t>PO NUMBER</t>
  </si>
  <si>
    <t>Shipment Date</t>
  </si>
  <si>
    <t>CONSIGNEE</t>
  </si>
  <si>
    <t>PAYMENT TERMS</t>
  </si>
  <si>
    <t>PRODUCT NAME</t>
  </si>
  <si>
    <t>GRADE / QTY / PRICE $</t>
  </si>
  <si>
    <t>PACKING</t>
  </si>
  <si>
    <t>CARTONS</t>
  </si>
  <si>
    <t>NET WEIGHT</t>
  </si>
  <si>
    <t>Invoice Value (In Usd)</t>
  </si>
  <si>
    <t>ASP (USD/ Kg)</t>
  </si>
  <si>
    <t>DISPATCHED</t>
  </si>
  <si>
    <t>PENDING</t>
  </si>
  <si>
    <t>prod</t>
  </si>
  <si>
    <t>UDFC/SFP-457/2024-22</t>
  </si>
  <si>
    <t xml:space="preserve">PD IQF 20% GLZ FW/FC </t>
  </si>
  <si>
    <t>26/30-2000</t>
  </si>
  <si>
    <t>500 GRAM X 20</t>
  </si>
  <si>
    <t>UDFC/SFP-457/2024-23</t>
  </si>
  <si>
    <t>UDFC/SFP-457/2024-24</t>
  </si>
  <si>
    <t>HAFPL/PI-030/24-25</t>
  </si>
  <si>
    <t>FOOD AND BEVERAGE SERVICES SARL</t>
  </si>
  <si>
    <t>PD IQF
PD IQF
EZP IQF</t>
  </si>
  <si>
    <t>8/12-50
16/20-1700
16/20-100
26/30-100
8/12-50</t>
  </si>
  <si>
    <t>10 X 1 KG
20 X 500 GM
10 X 1 KG</t>
  </si>
  <si>
    <t>BY T/T PAYMENT AFTER FDA PASSAGE</t>
  </si>
  <si>
    <t>EASY PEEL</t>
  </si>
  <si>
    <t>21/25-1800</t>
  </si>
  <si>
    <t>10 X 2 LBS</t>
  </si>
  <si>
    <t>31/40-1600</t>
  </si>
  <si>
    <t>6 X 3.75 LBS</t>
  </si>
  <si>
    <t>LAWRENCE WHOLESALE</t>
  </si>
  <si>
    <t>EZP IQF
PD IQF</t>
  </si>
  <si>
    <t>16/20-500
16/20-500
21/25-500
26/30-500
41/50-1000</t>
  </si>
  <si>
    <t>10 X 2 LBS
5 X 2 LBS</t>
  </si>
  <si>
    <t>OSF 242185</t>
  </si>
  <si>
    <t>BML FOOD GROUP HOLLAND BV</t>
  </si>
  <si>
    <t>L/C 60 DAYS SUBJECT EU HEALTH</t>
  </si>
  <si>
    <t>PDTO IQF, 75% NW, FROZEN COUNT</t>
  </si>
  <si>
    <t>13/15-150
16/20-1100
21/25-200
26/30-350
31/40-200</t>
  </si>
  <si>
    <t>10 X 1 KG</t>
  </si>
  <si>
    <t>OSF 242187</t>
  </si>
  <si>
    <t>PD IQF, 75% NW, FROZEN COUNT</t>
  </si>
  <si>
    <t>13/15-100
16/20-800
21/25-200
26/30-600
31/40-300</t>
  </si>
  <si>
    <t>OSF 242188</t>
  </si>
  <si>
    <t>OSF 242189</t>
  </si>
  <si>
    <t>IMMEDIATE</t>
  </si>
  <si>
    <t>I.SCHROEDER KG, (GmbH &amp; Co)</t>
  </si>
  <si>
    <t>PD G2, 25% GLAZE, STTP TREATED</t>
  </si>
  <si>
    <t>26/30-600
31/40-600
41/50-800</t>
  </si>
  <si>
    <t>10 X 1 KG/CTN</t>
  </si>
  <si>
    <t>61/70-3600</t>
  </si>
  <si>
    <t>5 X 2 LBS</t>
  </si>
  <si>
    <t>EKO51620</t>
  </si>
  <si>
    <t>PD IQF, FW/FC WITH 20% GLZ</t>
  </si>
  <si>
    <t>16/20-600
26/30-1000
31/40-400</t>
  </si>
  <si>
    <t>EKO51622</t>
  </si>
  <si>
    <t>26/30-1600
31/40-400</t>
  </si>
  <si>
    <t>24HIGH09</t>
  </si>
  <si>
    <t>BY 100% T/T PAYMENT AFTER FDA PASSAGE</t>
  </si>
  <si>
    <t>PDTO IQF
PD IQF
PD IQF</t>
  </si>
  <si>
    <t>21/25-700
26/30-700
31/40-700
31/40-900
41/50-600</t>
  </si>
  <si>
    <t>5 X 2 LBS
5 X 2 LBS
10 X 2 LBS</t>
  </si>
  <si>
    <t>24HIGH10</t>
  </si>
  <si>
    <t>26/30-3600</t>
  </si>
  <si>
    <t>24HIGH11</t>
  </si>
  <si>
    <t>EZP IQF 100% IQF</t>
  </si>
  <si>
    <t>26/30-900
31/40-900</t>
  </si>
  <si>
    <t xml:space="preserve">10 X 2 LBS
</t>
  </si>
  <si>
    <t>PDTO IQF, COOKED</t>
  </si>
  <si>
    <t>26/30-1000</t>
  </si>
  <si>
    <t>31/40-1000</t>
  </si>
  <si>
    <t>PD IQF, COOKED</t>
  </si>
  <si>
    <t>41/50-1000</t>
  </si>
  <si>
    <t>PDTO IQF
PD IQF</t>
  </si>
  <si>
    <t>16/20-300
21/25-1300
51/60-1500
61/70-500</t>
  </si>
  <si>
    <t>CUSTOM FILLED YET TO DISPATCH</t>
  </si>
  <si>
    <t>31/40-1300
51/60-1500
61/70-800</t>
  </si>
  <si>
    <t>PDTO IQF
PD IQF
PD IQF</t>
  </si>
  <si>
    <t>21/25-150
21/25-100
71/90-150
31/40-1165</t>
  </si>
  <si>
    <t>10 X 2 LBS
10 X 2 LBS
6 X 4 LBS</t>
  </si>
  <si>
    <t>POZ-FZ000448</t>
  </si>
  <si>
    <t>PD IQF, FW/FC WITH 35% GLAZE
PDTO IQF, FW/FC WITH 35% GLAZE</t>
  </si>
  <si>
    <t>8/12-30
11/15-150
16/20-600
21/25-200
26/30-100
31/40-100
41/50-50
51/60-50
8/12-100
11/15-370
16/20-150
21/25-150
31/40-50</t>
  </si>
  <si>
    <t>STAVIS SEAFOODS LLC</t>
  </si>
  <si>
    <t>100% TT AFTER FDA PASSAGE</t>
  </si>
  <si>
    <t>16/20-700
21/25-300
26/30-600
31/40-200</t>
  </si>
  <si>
    <t>10 X 2LBS</t>
  </si>
  <si>
    <t>12/2024-25-10</t>
  </si>
  <si>
    <t>BHR ALLWLWT FOR FOODSTUFF TRADING</t>
  </si>
  <si>
    <t>21/25-1100
26/30-600
41/50-350</t>
  </si>
  <si>
    <t>12/2024-25-11</t>
  </si>
  <si>
    <t>FINAL ASSORTMENT YET TO RECEIVE</t>
  </si>
  <si>
    <t>12/2024-25-12</t>
  </si>
  <si>
    <t>12/2024-25-13</t>
  </si>
  <si>
    <t>12/2024-25-14</t>
  </si>
  <si>
    <t>12/2024-25-15</t>
  </si>
  <si>
    <t>12/2024-25-16</t>
  </si>
  <si>
    <t>12/2024-25-17</t>
  </si>
  <si>
    <t>12/2024-25-18</t>
  </si>
  <si>
    <t>12/2024-25-19</t>
  </si>
  <si>
    <t>12/2024-25-20</t>
  </si>
  <si>
    <t>12/2024-25-21</t>
  </si>
  <si>
    <t>12/2024-25-22</t>
  </si>
  <si>
    <t>12/2024-25-23</t>
  </si>
  <si>
    <t>12/2024-25-24</t>
  </si>
  <si>
    <t>12/2024-25-25</t>
  </si>
  <si>
    <t>12/2024-25-26</t>
  </si>
  <si>
    <t>12/2024-25-27</t>
  </si>
  <si>
    <t>12/2024-25-28</t>
  </si>
  <si>
    <t>12/2024-25-29</t>
  </si>
  <si>
    <t>12/2024-25-30</t>
  </si>
  <si>
    <t>DSF/DXB/463/2024</t>
  </si>
  <si>
    <t>10.08.2024</t>
  </si>
  <si>
    <t>THE DEEP SEAFOOD CO. LLC,</t>
  </si>
  <si>
    <t>LC 90 DAYS FROM BL DATE</t>
  </si>
  <si>
    <t>PD IQF, 35% GLAZE, FROZEN WEIGHT &amp; NETT COUNT,
PDTO IQF, 35% GLAZE, FROZEN WEIGHT &amp; NETT COUNT,</t>
  </si>
  <si>
    <t>21/25-150
26/30-650
31/35-125
41/50-75
51/60-125
61/70-50
71/90-75
11/15-50
16/20-50
21/25-50
26/30-600
31/35-50
41/50-50</t>
  </si>
  <si>
    <t>DSF/DXB/464/2024</t>
  </si>
  <si>
    <t>17.08.2024</t>
  </si>
  <si>
    <t>1280/2024</t>
  </si>
  <si>
    <t>PROMPT</t>
  </si>
  <si>
    <t>MINERVA LIMITED GENERAL TRADING CO.,</t>
  </si>
  <si>
    <t xml:space="preserve">USD 30% ADV &amp; 70% </t>
  </si>
  <si>
    <t>PD IQF, FW/FC WITH 30% GLZ
PDTO IQF, FW/FC WITH 30% GLZ</t>
  </si>
  <si>
    <t>11/15-200
71/90-200
16/20-500</t>
  </si>
  <si>
    <t>10 X KG</t>
  </si>
  <si>
    <t>PESCANOVA INC</t>
  </si>
  <si>
    <t>PD IQF, NW/NC, STTP TREATED</t>
  </si>
  <si>
    <t>31/40-1800</t>
  </si>
  <si>
    <t>1 X 20 LBS</t>
  </si>
  <si>
    <t>31/40-1000
51/60-1000
71/90-1600</t>
  </si>
  <si>
    <t>5 X 2 KG</t>
  </si>
  <si>
    <t>26/30-1800
31/40-1800</t>
  </si>
  <si>
    <t>71/90-1000
61/70-417
71/90-417
91/110-250</t>
  </si>
  <si>
    <t>5 X 2 LBS
6 X 4 LBS</t>
  </si>
  <si>
    <t>25-10.2024</t>
  </si>
  <si>
    <t>V.O.F. FIRMA DIRK TEL,</t>
  </si>
  <si>
    <t>HLSO BLK, 25% GLZ REAL COUNT/FROZEN WEIGHT
PD BLK, 25% GLZ REAL COUNT/FROZEN WEIGHT
PDTO BLK, 25% GLZ REAL COUNT/FROZEN WEIGHT
EZPL IQF, 30% GLZ FROZEN COUNT/FROZEN WEIGHT
PD IQF,30% GLZ FROZEN COUNT/FROZEN WEIGHT</t>
  </si>
  <si>
    <t>8/12-100
13/15-250
16/20-100
21/25-150
26/30-350
31/40-350
16/20-100
21/25-50
8/12-100
16/20-500
16/20-500</t>
  </si>
  <si>
    <t>6 X 1.2 KG
6 X 1.2 KG
6 X 1.2 KG
10 X 1 KG
10 X 1 KG</t>
  </si>
  <si>
    <t xml:space="preserve">0264129 </t>
  </si>
  <si>
    <t>ON OR BEFORE 30.09.2024</t>
  </si>
  <si>
    <t>41/50-1300
51/60-1300
61/70-600
71/90-400</t>
  </si>
  <si>
    <t>0264130</t>
  </si>
  <si>
    <t>F24HAF01</t>
  </si>
  <si>
    <t>FRANCE</t>
  </si>
  <si>
    <t>GELPECHE SAS,</t>
  </si>
  <si>
    <t>PD IQF, 20% GLZ FW/FC
PDTO IQF, 20% GLZ FW/FC
HLSO IQF, 20% GLZ FW/FC
PD IQF, 20% GLZ FW/FC</t>
  </si>
  <si>
    <t>16/20-461
21/25-384
26/30-308
31/40-154
16/20-154
21/25-77
16/20-154
16/20-154
31/40-154</t>
  </si>
  <si>
    <t>26/30-100
31/40-150
41/50-400
71/90-400
51/60-780
91/110-300</t>
  </si>
  <si>
    <t>6 X 4 LBS
5 X 2 LBS</t>
  </si>
  <si>
    <t>31/40-2200
51/60-1000
71/90-400</t>
  </si>
  <si>
    <t>HAFPL/PI-154/24-25</t>
  </si>
  <si>
    <t>PDTO IQF
EZP IQF</t>
  </si>
  <si>
    <t>8/12-400
11/15-500
16/20-500
21/25-300
26/30-200
8/12</t>
  </si>
  <si>
    <t>HAFPL/PI-155/24-25</t>
  </si>
  <si>
    <t>16/20-600
21/25-700
26/30-600</t>
  </si>
  <si>
    <t>HAFPL/PI-156/24-25</t>
  </si>
  <si>
    <t>PD IQF
PDTO IQF</t>
  </si>
  <si>
    <t>8/12-400
11/15-200
16/20-150
21/25-200
31/40-150
41/50-150
8/12-150
11/15-150
16/20-150
21/25-150
26/30-100</t>
  </si>
  <si>
    <t>D-16063</t>
  </si>
  <si>
    <t>HLSO EZP IQF, NW/FC WITH 25% GLZ</t>
  </si>
  <si>
    <t>16/20-2000</t>
  </si>
  <si>
    <t>10 X1 KG</t>
  </si>
  <si>
    <t>D-16064</t>
  </si>
  <si>
    <t>PD IQF, NW/FC WITH 25% GLZ
PDTO IQF, NW/FC WITH 25% GLZ</t>
  </si>
  <si>
    <t>16/20-500
31/40-200
16/20-900
31/40-300</t>
  </si>
  <si>
    <t>HAFPL/PI-157/24-25</t>
  </si>
  <si>
    <t>OMAN</t>
  </si>
  <si>
    <t>SEPT 1ST WEEK</t>
  </si>
  <si>
    <t>CHEF MIDDLE EAST LLC</t>
  </si>
  <si>
    <t>PD IQF,FC/FW WITH 30% GLZ
PDTO IQF, FC/FW WITH 30% GLZ</t>
  </si>
  <si>
    <t>11/15-200
16/20-1100
21/25-250
26/30-20
80/120-200
8/12-20
11/15-30
21/25-220</t>
  </si>
  <si>
    <t>HAFPL/PI-158/24-25</t>
  </si>
  <si>
    <t>SEPT 3RD WEEK</t>
  </si>
  <si>
    <t>11/15-160
16/20-750
21/25-400
26/30-60
31/40-40
80/120-300
8/12-30
11/15-60
21/25-200</t>
  </si>
  <si>
    <t>D-16070</t>
  </si>
  <si>
    <t>100% CAD, INCLUSIVE OF 3 CENTS/KG EOYD (END
OF YEAR
DISCOUNT OR OVERSEAS COMMISSION)</t>
  </si>
  <si>
    <t>PD IQF, 70% NET DEGLAZED WEIGHT- FROZEN COUNT
PD IQF, 75% NET DEGLAZED WEIGHT- FROZEN COUNT
PDTO IQF, 70% NET DEGLAZED WEIGHT- FROZEN COUNT
PDTO IQF, 75% NET DEGLAZED WEIGHT- FROZEN COUNT</t>
  </si>
  <si>
    <t>16/20-110
31/40-110
16/20-110
31/40-110
16/20-670
31/40-110
16/20-670
31/40-110</t>
  </si>
  <si>
    <t>D-16071</t>
  </si>
  <si>
    <t>D-16072</t>
  </si>
  <si>
    <t>HAFPL/PI-164/24-25</t>
  </si>
  <si>
    <t>20.09.2024</t>
  </si>
  <si>
    <t>PD IQF, FC/FW WITH 35% GLZ
PDTO IQF, FC/FW WITH 35% GLZ</t>
  </si>
  <si>
    <t>8/12-200
11/15-300
21/25-100
26/30-100
31/40-200
41/50-100
51/60-100
61/70-50
8/12-300
11/15-200
21/25-200
26/30-100
31/40-50</t>
  </si>
  <si>
    <t>UDFC/SFP-489/2024 - 1</t>
  </si>
  <si>
    <t>SEPT ONWARDS 2024</t>
  </si>
  <si>
    <t>100% CAD &amp; 0.10/KG LESS TRADE DISCOUNT</t>
  </si>
  <si>
    <t>PD IQF,  FC/FW WITH 20% GLAZE</t>
  </si>
  <si>
    <t>26/30-20000</t>
  </si>
  <si>
    <t>20 X 500 GMS</t>
  </si>
  <si>
    <t>UDFC/SFP-489/2024 - 2</t>
  </si>
  <si>
    <t>UDFC/SFP-489/2024 - 3</t>
  </si>
  <si>
    <t>UDFC/SFP-489/2024 - 4</t>
  </si>
  <si>
    <t>UDFC/SFP-489/2024 - 5</t>
  </si>
  <si>
    <t>UDFC/SFP-489/2024 - 6</t>
  </si>
  <si>
    <t>UDFC/SFP-489/2024 - 7</t>
  </si>
  <si>
    <t>UDFC/SFP-489/2024 - 8</t>
  </si>
  <si>
    <t>UDFC/SFP-489/2024 - 9</t>
  </si>
  <si>
    <t>UDFC/SFP-489/2024 - 10</t>
  </si>
  <si>
    <t>SF/27/2024-25</t>
  </si>
  <si>
    <t>ITALY</t>
  </si>
  <si>
    <t>PD/PUD BLANCHED IQF</t>
  </si>
  <si>
    <t>20/40-1650</t>
  </si>
  <si>
    <t>1 X 12 KG BULK,20% GLZ</t>
  </si>
  <si>
    <t>HFEPL/24-25/744</t>
  </si>
  <si>
    <t>BRASMAR-COMERCIO DE PRODUTOS ALIMENTARES, S.A.,</t>
  </si>
  <si>
    <t>40/60-150
60/80-150
80/100-1400</t>
  </si>
  <si>
    <t>2 X 6 KG BULK</t>
  </si>
  <si>
    <t>EKO5166901</t>
  </si>
  <si>
    <t>PD IQF, FW/FC WITH 20% GLZ
HLSO EZPL IQF, FW/FC WITH 20% GLZ</t>
  </si>
  <si>
    <t>16/20-350
26/30-1150
8/12-200
13/15-150</t>
  </si>
  <si>
    <t>DSF/AUH/583/2024</t>
  </si>
  <si>
    <t>PD IQF, WITH 35% GLAZE NC/FW
PDTO IQF, WITH 35% GLAZE NC/FW</t>
  </si>
  <si>
    <t>26/30-700
16/20-300
21/25-600
26/30-400</t>
  </si>
  <si>
    <t>10 X 1 KG
10 X 1 KG</t>
  </si>
  <si>
    <t>DSF/AUH/584/2024</t>
  </si>
  <si>
    <t>21/25-100
26/30-300
31/35-300
51/60-300
61/70-200
71/90-500</t>
  </si>
  <si>
    <t>PDTO IQF,</t>
  </si>
  <si>
    <t>26/30-2000
31/40-1300
41/50-300</t>
  </si>
  <si>
    <t>21-25-3600</t>
  </si>
  <si>
    <t>21/25-3600</t>
  </si>
  <si>
    <t>DSF/DXB/599/2024</t>
  </si>
  <si>
    <t>PD IQF, WITH 35% GLAZE NC/FW
PDTO IQF, WITH 35% GLAZE NC/FW</t>
  </si>
  <si>
    <t>16/20-200
26/30-1000
61/70-200
71/90-400
26/30-200</t>
  </si>
  <si>
    <t>24HIGH15</t>
  </si>
  <si>
    <t>PD IQF, 100% NW/NC</t>
  </si>
  <si>
    <t>41/50-1800
51/60-1800</t>
  </si>
  <si>
    <t>SL NO</t>
  </si>
  <si>
    <t>PO#</t>
  </si>
  <si>
    <t>PRODUCT</t>
  </si>
  <si>
    <t>PACKING STYLE</t>
  </si>
  <si>
    <t>BREAK UP</t>
  </si>
  <si>
    <t>PACKED IN FINAL</t>
  </si>
  <si>
    <t>PACKED IN DUMMY</t>
  </si>
  <si>
    <t>BALANCE</t>
  </si>
  <si>
    <t>PROCESS</t>
  </si>
  <si>
    <t>BRAND</t>
  </si>
  <si>
    <t>SHIPMENT DATE</t>
  </si>
  <si>
    <t>DESTINATION</t>
  </si>
  <si>
    <t>STATUS</t>
  </si>
  <si>
    <t>PRICE/LBS</t>
  </si>
  <si>
    <t>CONTAINER NUMBER</t>
  </si>
  <si>
    <t>LOADED ON</t>
  </si>
  <si>
    <t>INV NUMBER</t>
  </si>
  <si>
    <t>V-PD</t>
  </si>
  <si>
    <t>5X2LBS</t>
  </si>
  <si>
    <t>STELLAR SEAS</t>
  </si>
  <si>
    <t>SHIPPED</t>
  </si>
  <si>
    <t>GVN</t>
  </si>
  <si>
    <t>V-PDTO</t>
  </si>
  <si>
    <t>COSTAR</t>
  </si>
  <si>
    <t>CO FOODS</t>
  </si>
  <si>
    <t>OCEAN WORLD VENTURES</t>
  </si>
  <si>
    <t>18.05.2024</t>
  </si>
  <si>
    <t xml:space="preserve">HAFPL/019/24-25 </t>
  </si>
  <si>
    <t>HOOK AND BARREL</t>
  </si>
  <si>
    <t xml:space="preserve">LAWRENCE </t>
  </si>
  <si>
    <t>JAYADEV</t>
  </si>
  <si>
    <t>V-EZPL</t>
  </si>
  <si>
    <t>10X2LBS</t>
  </si>
  <si>
    <t>HIGHLAND ROYAL</t>
  </si>
  <si>
    <t>HAFPL/D&amp;T/161/23-24</t>
  </si>
  <si>
    <t>D&amp;T</t>
  </si>
  <si>
    <t>SUFIAN</t>
  </si>
  <si>
    <t>HAFPL/D&amp;T/162/23-24</t>
  </si>
  <si>
    <t>EZPL-V</t>
  </si>
  <si>
    <t>NEPTUNE</t>
  </si>
  <si>
    <t>MERIDIAN</t>
  </si>
  <si>
    <t>UCA 1285</t>
  </si>
  <si>
    <t>ASIAN CLASSIC</t>
  </si>
  <si>
    <t xml:space="preserve">V-PD </t>
  </si>
  <si>
    <t>6X3.75LBS</t>
  </si>
  <si>
    <t>NW/NC(20% GLAZE)</t>
  </si>
  <si>
    <t>GREAT MOON</t>
  </si>
  <si>
    <t>SEA STAR</t>
  </si>
  <si>
    <t>SEASTAR</t>
  </si>
  <si>
    <t xml:space="preserve"> JUNE FIRST WEEK</t>
  </si>
  <si>
    <t>READY</t>
  </si>
  <si>
    <t>2024-046</t>
  </si>
  <si>
    <t>V HL</t>
  </si>
  <si>
    <t>6X4LBS</t>
  </si>
  <si>
    <t>OCEAN SPRINKLES</t>
  </si>
  <si>
    <t>NATURES BEST</t>
  </si>
  <si>
    <t>JACKSONVILLE</t>
  </si>
  <si>
    <t>NEWARK</t>
  </si>
  <si>
    <t>SEA STAR SELECT</t>
  </si>
  <si>
    <t>05.06.2024</t>
  </si>
  <si>
    <t>LOS ANGELES</t>
  </si>
  <si>
    <t>PD BROKEN</t>
  </si>
  <si>
    <t>MIX</t>
  </si>
  <si>
    <t>10.06.2024</t>
  </si>
  <si>
    <t>15.06.2024</t>
  </si>
  <si>
    <t>20.06.2024</t>
  </si>
  <si>
    <t>CAPTANS PACK</t>
  </si>
  <si>
    <t>C P FOOD PRODUCTS INC</t>
  </si>
  <si>
    <t>25.06.2024</t>
  </si>
  <si>
    <t>MD</t>
  </si>
  <si>
    <t>25.07.2024</t>
  </si>
  <si>
    <t>90%NET WEIGHT10%GLAZE
FW/NC</t>
  </si>
  <si>
    <t>SOLINE TRADING LTD</t>
  </si>
  <si>
    <t>MONTREAL</t>
  </si>
  <si>
    <t>SAVANNAH</t>
  </si>
  <si>
    <t>SOUTHERN SEAS</t>
  </si>
  <si>
    <t>OCEAN MAMA SEAFOOD</t>
  </si>
  <si>
    <t>FROBISHER INTERNATIONAL ENTERPRISE LTD</t>
  </si>
  <si>
    <t>VANCOUVER</t>
  </si>
  <si>
    <t>GOLD STAR</t>
  </si>
  <si>
    <t>CHOICE CANNING CO INC</t>
  </si>
  <si>
    <t>30.06.2024</t>
  </si>
  <si>
    <t>NEWARK,NJ</t>
  </si>
  <si>
    <t>07.07.2024</t>
  </si>
  <si>
    <t>OBA</t>
  </si>
  <si>
    <t>CHICAGO</t>
  </si>
  <si>
    <t>PVPD</t>
  </si>
  <si>
    <t>20X180GMS</t>
  </si>
  <si>
    <t>PACEFIC TREASURE</t>
  </si>
  <si>
    <t>MARK FOODS</t>
  </si>
  <si>
    <t>05.07.2024</t>
  </si>
  <si>
    <t>SEATTLE</t>
  </si>
  <si>
    <t>STAR BAY</t>
  </si>
  <si>
    <t>GULF SHORE</t>
  </si>
  <si>
    <t>NEWYORK</t>
  </si>
  <si>
    <t>HAFPL/PI-067/24-25</t>
  </si>
  <si>
    <t>20X454GMS</t>
  </si>
  <si>
    <t>01.07.2024</t>
  </si>
  <si>
    <t>10.07.2024</t>
  </si>
  <si>
    <t>NW/NC(23-24CT)</t>
  </si>
  <si>
    <t>1ST PICK</t>
  </si>
  <si>
    <t>15.07.2024</t>
  </si>
  <si>
    <t>HOUSTON</t>
  </si>
  <si>
    <t>30.07.2024</t>
  </si>
  <si>
    <t>RICKY</t>
  </si>
  <si>
    <t>09.07.2024</t>
  </si>
  <si>
    <t>15.08.2024</t>
  </si>
  <si>
    <t>VERNON</t>
  </si>
  <si>
    <t>NEW JERSEY</t>
  </si>
  <si>
    <t>20.07.2024</t>
  </si>
  <si>
    <t>MATS</t>
  </si>
  <si>
    <t>VPD</t>
  </si>
  <si>
    <t>C PDTO</t>
  </si>
  <si>
    <t>01.08.2024</t>
  </si>
  <si>
    <t>FDA</t>
  </si>
  <si>
    <t>C PD</t>
  </si>
  <si>
    <t>20.08.2024</t>
  </si>
  <si>
    <t>PRO OCEAN</t>
  </si>
  <si>
    <t>15.09.2024</t>
  </si>
  <si>
    <t>05.09.2024</t>
  </si>
  <si>
    <t>BLUE STAR</t>
  </si>
  <si>
    <t>STAVIS</t>
  </si>
  <si>
    <t>STAVIS FOODS</t>
  </si>
  <si>
    <t>BOSTON</t>
  </si>
  <si>
    <t>1X20LBS</t>
  </si>
  <si>
    <t>30.08.2024</t>
  </si>
  <si>
    <t>HAFPL-PI143</t>
  </si>
  <si>
    <t>10.10.2024</t>
  </si>
  <si>
    <t>HAFPL-PI144</t>
  </si>
  <si>
    <t>20.10.2024</t>
  </si>
  <si>
    <t>PO. DATE</t>
  </si>
  <si>
    <t>Container  VALUE Lakhs</t>
  </si>
  <si>
    <t>DESPATCH</t>
  </si>
  <si>
    <t>REALISED</t>
  </si>
  <si>
    <t>COGS
Lakhs</t>
  </si>
  <si>
    <t>RCM
(LAKHS)</t>
  </si>
  <si>
    <t>CM %</t>
  </si>
  <si>
    <t>REALISED AMT</t>
  </si>
  <si>
    <t>Profit After Disb</t>
  </si>
  <si>
    <t>TOT. REFUND
(LAKHS, 5.75%)</t>
  </si>
  <si>
    <t>NET PROFIT
(LAKHS)</t>
  </si>
  <si>
    <t>TOT. PROFIT %</t>
  </si>
  <si>
    <t>PARTNER COMPUTATION</t>
  </si>
  <si>
    <t>TYPE</t>
  </si>
  <si>
    <t>INVESTED (Lakhs)</t>
  </si>
  <si>
    <t>Dt. Of INV</t>
  </si>
  <si>
    <t>% Cont. Value</t>
  </si>
  <si>
    <t>Slab</t>
  </si>
  <si>
    <t>Unit Mat. Val (lakhs)</t>
  </si>
  <si>
    <t>Mat. Dt</t>
  </si>
  <si>
    <t>Total Pax</t>
  </si>
  <si>
    <t>Inv Val (lakhs)</t>
  </si>
  <si>
    <t>Tot. Mat.Val (lakhs)</t>
  </si>
  <si>
    <t>ASSUMPTIONS</t>
  </si>
  <si>
    <t>MAX DAYS</t>
  </si>
  <si>
    <t>PO TO DESPATCH</t>
  </si>
  <si>
    <t>* All Cash Deal, will ensure Site Harvesting Rotation with No/ Minmal Paperwork</t>
  </si>
  <si>
    <t>DESPACTH TO REALISE</t>
  </si>
  <si>
    <t>Interest Slab</t>
  </si>
  <si>
    <t xml:space="preserve">ROI </t>
  </si>
  <si>
    <t>1-4.99 L</t>
  </si>
  <si>
    <t>5-9.99 L</t>
  </si>
  <si>
    <t>10+</t>
  </si>
  <si>
    <t>HISTORICAL RM COST</t>
  </si>
  <si>
    <t>Financial Year</t>
  </si>
  <si>
    <t>Quantity Exported (Metric Tons)</t>
  </si>
  <si>
    <t>Value (INR Crores)</t>
  </si>
  <si>
    <t>INR Milloin</t>
  </si>
  <si>
    <t>USD Mn</t>
  </si>
  <si>
    <t>2019-20</t>
  </si>
  <si>
    <t>2020-21</t>
  </si>
  <si>
    <t>2021-22</t>
  </si>
  <si>
    <t>2022-23</t>
  </si>
  <si>
    <t>2023-24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</si>
</sst>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7">
    <numFmt numFmtId="164" formatCode="[$₹]#,##0"/>
    <numFmt numFmtId="165" formatCode="[$$]#,##0.00"/>
    <numFmt numFmtId="166" formatCode="[$$]#,##0"/>
    <numFmt numFmtId="167" formatCode="mmm-d"/>
    <numFmt numFmtId="168" formatCode="dd/mm/yy"/>
    <numFmt numFmtId="169" formatCode="_(* #,##0.000_);_(* \(#,##0.000\);_(* &quot;-&quot;??_);_(@_)"/>
    <numFmt numFmtId="170" formatCode="_(* #,##0.00_);_(* \(#,##0.00\);_(* &quot;-&quot;??_);_(@_)"/>
    <numFmt numFmtId="171" formatCode="D/M/YYYY"/>
    <numFmt numFmtId="172" formatCode="_ * #,##0.00_ ;_ * \-#,##0.00_ ;_ * &quot;-&quot;??_ ;_ @_ "/>
    <numFmt numFmtId="173" formatCode="[$-14009]dd/mm/yyyy"/>
    <numFmt numFmtId="174" formatCode="_(* #,##0.0000_);_(* \(#,##0.0000\);_(* &quot;-&quot;??_);_(@_)"/>
    <numFmt numFmtId="175" formatCode="dd-mm-yy"/>
    <numFmt numFmtId="176" formatCode="0.000"/>
    <numFmt numFmtId="177" formatCode="d-m-yy"/>
    <numFmt numFmtId="178" formatCode="dd-mm-yyyy"/>
    <numFmt numFmtId="179" formatCode="d-mmm"/>
    <numFmt numFmtId="180" formatCode="hh:mm"/>
    <numFmt numFmtId="181" formatCode="d/m"/>
    <numFmt numFmtId="182" formatCode="_ * #,##0.000_ ;_ * \-#,##0.000_ ;_ * &quot;-&quot;??_ ;_ @_ "/>
    <numFmt numFmtId="183" formatCode="_ &quot;₹&quot;\ * #,##0.00_ ;_ &quot;₹&quot;\ * \-#,##0.00_ ;_ &quot;₹&quot;\ * &quot;-&quot;??_ ;_ @_ "/>
    <numFmt numFmtId="184" formatCode="[$-14009]dd/mm/yy"/>
    <numFmt numFmtId="185" formatCode="_ * #,##0_ ;_ * \-#,##0_ ;_ * &quot;-&quot;??_ ;_ @_ "/>
    <numFmt numFmtId="186" formatCode="_ &quot;₹&quot;\ * #,##0_ ;_ &quot;₹&quot;\ * \-#,##0_ ;_ &quot;₹&quot;\ * &quot;-&quot;??_ ;_ @_ "/>
    <numFmt numFmtId="187" formatCode="0.0000"/>
    <numFmt numFmtId="188" formatCode="d&quot;-&quot;mmm&quot;-&quot;yyyy"/>
    <numFmt numFmtId="189" formatCode="d/m/yyyy"/>
    <numFmt numFmtId="190" formatCode="0.0%"/>
  </numFmts>
  <fonts count="79">
    <font>
      <sz val="11.0"/>
      <color theme="1"/>
      <name val="Aptos Narrow"/>
      <scheme val="minor"/>
    </font>
    <font>
      <color theme="1"/>
      <name val="Aptos Narrow"/>
      <scheme val="minor"/>
    </font>
    <font>
      <b/>
      <sz val="18.0"/>
      <color rgb="FFFFFF00"/>
      <name val="Caveat"/>
    </font>
    <font>
      <b/>
      <sz val="14.0"/>
      <color theme="1"/>
      <name val="Aptos Narrow"/>
      <scheme val="minor"/>
    </font>
    <font/>
    <font>
      <b/>
      <i/>
      <sz val="12.0"/>
      <color theme="1"/>
      <name val="Aptos Narrow"/>
      <scheme val="minor"/>
    </font>
    <font>
      <b/>
      <i/>
      <color rgb="FF9900FF"/>
      <name val="Georgia"/>
    </font>
    <font>
      <b/>
      <color theme="1"/>
      <name val="Arial"/>
    </font>
    <font>
      <b/>
      <color theme="1"/>
      <name val="Aptos Narrow"/>
      <scheme val="minor"/>
    </font>
    <font>
      <b/>
      <i/>
      <color rgb="FFFF0000"/>
      <name val="Georgia"/>
    </font>
    <font>
      <i/>
      <color theme="1"/>
      <name val="Aptos Narrow"/>
      <scheme val="minor"/>
    </font>
    <font>
      <b/>
      <i/>
      <color rgb="FFFFFFFF"/>
      <name val="Georgia"/>
    </font>
    <font>
      <b/>
      <i/>
      <sz val="10.0"/>
      <color rgb="FFFFFFFF"/>
      <name val="Georgia"/>
    </font>
    <font>
      <b/>
      <i/>
      <color theme="1"/>
      <name val="Trebuchet MS"/>
    </font>
    <font>
      <b/>
      <i/>
      <color theme="1"/>
      <name val="Georgia"/>
    </font>
    <font>
      <sz val="11.0"/>
      <color theme="1"/>
      <name val="Calibri"/>
    </font>
    <font>
      <color rgb="FF000000"/>
      <name val="&quot;Times New Roman&quot;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rgb="FF0000FF"/>
      <name val="Calibri"/>
    </font>
    <font>
      <color theme="1"/>
      <name val="Aptos Narrow"/>
    </font>
    <font>
      <color theme="1"/>
      <name val="Arial"/>
    </font>
    <font>
      <sz val="11.0"/>
      <color theme="1"/>
      <name val="Arial"/>
    </font>
    <font>
      <sz val="11.0"/>
      <color theme="1"/>
      <name val="Aptos Narrow"/>
    </font>
    <font>
      <color theme="1"/>
      <name val="Calibri"/>
    </font>
    <font>
      <color rgb="FF292827"/>
      <name val="Helvetica"/>
    </font>
    <font>
      <i/>
      <color theme="1"/>
      <name val="Arial"/>
    </font>
    <font>
      <sz val="13.0"/>
      <color theme="1"/>
      <name val="Arial"/>
    </font>
    <font>
      <sz val="13.0"/>
      <color theme="1"/>
      <name val="Aptos Narrow"/>
      <scheme val="minor"/>
    </font>
    <font>
      <sz val="13.0"/>
      <color rgb="FFFFFFFF"/>
      <name val="Aptos Narrow"/>
      <scheme val="minor"/>
    </font>
    <font>
      <b/>
      <sz val="11.0"/>
      <color theme="1"/>
      <name val="Calibri"/>
    </font>
    <font>
      <color rgb="FF000000"/>
      <name val="Calibri"/>
    </font>
    <font>
      <sz val="11.0"/>
      <color rgb="FFFF0000"/>
      <name val="Calibri"/>
    </font>
    <font>
      <sz val="11.0"/>
      <color rgb="FF000000"/>
      <name val="Calibri"/>
    </font>
    <font>
      <b/>
      <color rgb="FF000000"/>
      <name val="Calibri"/>
    </font>
    <font>
      <sz val="12.0"/>
      <color rgb="FF000000"/>
      <name val="Aptos"/>
    </font>
    <font>
      <sz val="14.0"/>
      <color rgb="FFFFFFFF"/>
      <name val="Arial"/>
    </font>
    <font>
      <b/>
      <sz val="12.0"/>
      <color theme="1"/>
      <name val="Arial"/>
    </font>
    <font>
      <b/>
      <sz val="14.0"/>
      <color theme="1"/>
      <name val="Arial"/>
    </font>
    <font>
      <b/>
      <sz val="14.0"/>
      <color rgb="FF000000"/>
      <name val="Calibri"/>
    </font>
    <font>
      <b/>
      <sz val="12.0"/>
      <color rgb="FF000000"/>
      <name val="Calibri"/>
    </font>
    <font>
      <sz val="12.0"/>
      <color rgb="FF000000"/>
      <name val="Calibri"/>
    </font>
    <font>
      <b/>
      <sz val="10.0"/>
      <color theme="1"/>
      <name val="Overlock"/>
    </font>
    <font>
      <b/>
      <sz val="8.0"/>
      <color theme="1"/>
      <name val="Overlock"/>
    </font>
    <font>
      <b/>
      <sz val="10.0"/>
      <color theme="1"/>
      <name val="Play"/>
    </font>
    <font>
      <b/>
      <sz val="10.0"/>
      <color theme="1"/>
      <name val="Aptos Narrow"/>
    </font>
    <font>
      <b/>
      <i/>
      <sz val="10.0"/>
      <color theme="1"/>
      <name val="Aptos Narrow"/>
    </font>
    <font>
      <b/>
      <i/>
      <sz val="10.0"/>
      <color theme="1"/>
      <name val="Play"/>
    </font>
    <font>
      <b/>
      <sz val="10.0"/>
      <color rgb="FFFF0000"/>
      <name val="Play"/>
    </font>
    <font>
      <b/>
      <sz val="10.0"/>
      <color theme="9"/>
      <name val="Play"/>
    </font>
    <font>
      <b/>
      <sz val="11.0"/>
      <color theme="1"/>
      <name val="Aptos Narrow"/>
    </font>
    <font>
      <b/>
      <sz val="10.0"/>
      <color rgb="FFFF0000"/>
      <name val="Aptos Narrow"/>
    </font>
    <font>
      <b/>
      <sz val="10.0"/>
      <color rgb="FF00B050"/>
      <name val="Aptos Narrow"/>
    </font>
    <font>
      <b/>
      <sz val="10.0"/>
      <color rgb="FF00B050"/>
      <name val="Play"/>
    </font>
    <font>
      <b/>
      <color rgb="FF000000"/>
      <name val="Aptos Narrow"/>
      <scheme val="minor"/>
    </font>
    <font>
      <b/>
      <sz val="17.0"/>
      <color theme="1"/>
      <name val="Arial"/>
    </font>
    <font>
      <b/>
      <sz val="17.0"/>
      <color rgb="FFFFFFFF"/>
      <name val="Arial"/>
    </font>
    <font>
      <u/>
      <color rgb="FF0000FF"/>
      <name val="Arial"/>
    </font>
    <font>
      <sz val="12.0"/>
      <color rgb="FF000000"/>
      <name val="Arial"/>
    </font>
    <font>
      <u/>
      <color rgb="FF0000FF"/>
      <name val="Arial"/>
    </font>
    <font>
      <b/>
      <color rgb="FF000000"/>
      <name val="Arial"/>
    </font>
    <font>
      <b/>
      <u/>
      <color rgb="FF000000"/>
    </font>
    <font>
      <b/>
      <u/>
      <sz val="10.0"/>
      <color theme="1"/>
      <name val="Play"/>
    </font>
    <font>
      <b/>
      <sz val="16.0"/>
      <color theme="1"/>
      <name val="Calibri"/>
    </font>
    <font>
      <b/>
      <sz val="10.0"/>
      <color theme="1"/>
      <name val="Calibri"/>
    </font>
    <font>
      <sz val="10.0"/>
      <color theme="1"/>
      <name val="Calibri"/>
    </font>
    <font>
      <sz val="16.0"/>
      <color theme="1"/>
      <name val="Calibri"/>
    </font>
    <font>
      <b/>
      <sz val="9.0"/>
      <color theme="1"/>
      <name val="Tahoma"/>
    </font>
    <font>
      <sz val="9.0"/>
      <color theme="1"/>
      <name val="Tahoma"/>
    </font>
    <font>
      <sz val="9.0"/>
      <color rgb="FFFF0000"/>
      <name val="Tahoma"/>
    </font>
    <font>
      <b/>
      <sz val="9.0"/>
      <color rgb="FFFF0000"/>
      <name val="Tahoma"/>
    </font>
    <font>
      <b/>
      <sz val="12.0"/>
      <color theme="8"/>
      <name val="Arial"/>
    </font>
    <font>
      <b/>
      <sz val="12.0"/>
      <color rgb="FFFF6D01"/>
      <name val="Arial"/>
    </font>
    <font>
      <sz val="12.0"/>
      <color theme="1"/>
      <name val="Arial"/>
    </font>
    <font>
      <sz val="11.0"/>
      <color rgb="FF000000"/>
      <name val="Arial"/>
    </font>
    <font>
      <sz val="12.0"/>
      <color rgb="FF000000"/>
      <name val="Times New Roman"/>
    </font>
    <font>
      <sz val="10.0"/>
      <color theme="1"/>
      <name val="Aptos Narrow"/>
    </font>
    <font>
      <b/>
      <sz val="11.0"/>
      <color theme="1"/>
      <name val="Arial"/>
    </font>
    <font>
      <b/>
      <sz val="11.0"/>
      <color theme="0"/>
      <name val="Aptos Narrow"/>
    </font>
  </fonts>
  <fills count="41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  <fill>
      <patternFill patternType="solid">
        <fgColor rgb="FFD9EAD3"/>
        <bgColor rgb="FFD9EAD3"/>
      </patternFill>
    </fill>
    <fill>
      <patternFill patternType="solid">
        <fgColor rgb="FFEFEFEF"/>
        <bgColor rgb="FFEFEFEF"/>
      </patternFill>
    </fill>
    <fill>
      <patternFill patternType="solid">
        <fgColor rgb="FFFFF2CC"/>
        <bgColor rgb="FFFFF2CC"/>
      </patternFill>
    </fill>
    <fill>
      <patternFill patternType="solid">
        <fgColor rgb="FFEAD1DC"/>
        <bgColor rgb="FFEAD1DC"/>
      </patternFill>
    </fill>
    <fill>
      <patternFill patternType="solid">
        <fgColor rgb="FFF3F3F3"/>
        <bgColor rgb="FFF3F3F3"/>
      </patternFill>
    </fill>
    <fill>
      <patternFill patternType="solid">
        <fgColor rgb="FF660000"/>
        <bgColor rgb="FF660000"/>
      </patternFill>
    </fill>
    <fill>
      <patternFill patternType="solid">
        <fgColor rgb="FF9FC5E8"/>
        <bgColor rgb="FF9FC5E8"/>
      </patternFill>
    </fill>
    <fill>
      <patternFill patternType="solid">
        <fgColor rgb="FFF9CB9C"/>
        <bgColor rgb="FFF9CB9C"/>
      </patternFill>
    </fill>
    <fill>
      <patternFill patternType="solid">
        <fgColor theme="7"/>
        <bgColor theme="7"/>
      </patternFill>
    </fill>
    <fill>
      <patternFill patternType="solid">
        <fgColor rgb="FFFFC000"/>
        <bgColor rgb="FFFFC000"/>
      </patternFill>
    </fill>
    <fill>
      <patternFill patternType="solid">
        <fgColor rgb="FFB6DDE8"/>
        <bgColor rgb="FFB6DDE8"/>
      </patternFill>
    </fill>
    <fill>
      <patternFill patternType="solid">
        <fgColor rgb="FFFFE599"/>
        <bgColor rgb="FFFFE599"/>
      </patternFill>
    </fill>
    <fill>
      <patternFill patternType="solid">
        <fgColor rgb="FFFFD966"/>
        <bgColor rgb="FFFFD966"/>
      </patternFill>
    </fill>
    <fill>
      <patternFill patternType="solid">
        <fgColor rgb="FFCFE2F3"/>
        <bgColor rgb="FFCFE2F3"/>
      </patternFill>
    </fill>
    <fill>
      <patternFill patternType="solid">
        <fgColor rgb="FFFFFF00"/>
        <bgColor rgb="FFFFFF00"/>
      </patternFill>
    </fill>
    <fill>
      <patternFill patternType="solid">
        <fgColor rgb="FF00FFFF"/>
        <bgColor rgb="FF00FFFF"/>
      </patternFill>
    </fill>
    <fill>
      <patternFill patternType="solid">
        <fgColor rgb="FFFFFFFF"/>
        <bgColor rgb="FFFFFFFF"/>
      </patternFill>
    </fill>
    <fill>
      <patternFill patternType="solid">
        <fgColor rgb="FFEA9999"/>
        <bgColor rgb="FFEA9999"/>
      </patternFill>
    </fill>
    <fill>
      <patternFill patternType="solid">
        <fgColor rgb="FFD9D2E9"/>
        <bgColor rgb="FFD9D2E9"/>
      </patternFill>
    </fill>
    <fill>
      <patternFill patternType="solid">
        <fgColor rgb="FFFF0000"/>
        <bgColor rgb="FFFF0000"/>
      </patternFill>
    </fill>
    <fill>
      <patternFill patternType="solid">
        <fgColor theme="0"/>
        <bgColor theme="0"/>
      </patternFill>
    </fill>
    <fill>
      <patternFill patternType="solid">
        <fgColor rgb="FFFABF8F"/>
        <bgColor rgb="FFFABF8F"/>
      </patternFill>
    </fill>
    <fill>
      <patternFill patternType="solid">
        <fgColor rgb="FFD6DCE4"/>
        <bgColor rgb="FFD6DCE4"/>
      </patternFill>
    </fill>
    <fill>
      <patternFill patternType="solid">
        <fgColor rgb="FFDDEBF7"/>
        <bgColor rgb="FFDDEBF7"/>
      </patternFill>
    </fill>
    <fill>
      <patternFill patternType="solid">
        <fgColor rgb="FFEDEDED"/>
        <bgColor rgb="FFEDEDED"/>
      </patternFill>
    </fill>
    <fill>
      <patternFill patternType="solid">
        <fgColor rgb="FF95DCF7"/>
        <bgColor rgb="FF95DCF7"/>
      </patternFill>
    </fill>
    <fill>
      <patternFill patternType="solid">
        <fgColor rgb="FFA9D08E"/>
        <bgColor rgb="FFA9D08E"/>
      </patternFill>
    </fill>
    <fill>
      <patternFill patternType="solid">
        <fgColor rgb="FF00FF00"/>
        <bgColor rgb="FF00FF00"/>
      </patternFill>
    </fill>
    <fill>
      <patternFill patternType="solid">
        <fgColor rgb="FFF2F2F2"/>
        <bgColor rgb="FFF2F2F2"/>
      </patternFill>
    </fill>
    <fill>
      <patternFill patternType="solid">
        <fgColor rgb="FFA8D08D"/>
        <bgColor rgb="FFA8D08D"/>
      </patternFill>
    </fill>
    <fill>
      <patternFill patternType="solid">
        <fgColor rgb="FF92D050"/>
        <bgColor rgb="FF92D050"/>
      </patternFill>
    </fill>
    <fill>
      <patternFill patternType="solid">
        <fgColor rgb="FFB3E5A1"/>
        <bgColor rgb="FFB3E5A1"/>
      </patternFill>
    </fill>
    <fill>
      <patternFill patternType="solid">
        <fgColor rgb="FF84E291"/>
        <bgColor rgb="FF84E291"/>
      </patternFill>
    </fill>
    <fill>
      <patternFill patternType="solid">
        <fgColor rgb="FFF6C6AC"/>
        <bgColor rgb="FFF6C6AC"/>
      </patternFill>
    </fill>
    <fill>
      <patternFill patternType="solid">
        <fgColor theme="1"/>
        <bgColor theme="1"/>
      </patternFill>
    </fill>
    <fill>
      <patternFill patternType="solid">
        <fgColor rgb="FFFAE2D5"/>
        <bgColor rgb="FFFAE2D5"/>
      </patternFill>
    </fill>
    <fill>
      <patternFill patternType="solid">
        <fgColor rgb="FFE49EDD"/>
        <bgColor rgb="FFE49EDD"/>
      </patternFill>
    </fill>
    <fill>
      <patternFill patternType="solid">
        <fgColor rgb="FFD0D0D0"/>
        <bgColor rgb="FFD0D0D0"/>
      </patternFill>
    </fill>
  </fills>
  <borders count="21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/>
      <top style="thin">
        <color rgb="FF000000"/>
      </top>
      <bottom/>
    </border>
    <border>
      <left style="thin">
        <color rgb="FF000000"/>
      </left>
      <right style="thin">
        <color rgb="FF000000"/>
      </right>
      <bottom/>
    </border>
    <border>
      <left style="thin">
        <color rgb="FF000000"/>
      </left>
      <right/>
      <top style="thin">
        <color rgb="FF000000"/>
      </top>
    </border>
    <border>
      <left style="thin">
        <color rgb="FF000000"/>
      </left>
      <right/>
    </border>
    <border>
      <left style="thin">
        <color rgb="FF000000"/>
      </left>
      <right/>
      <bottom style="thin">
        <color rgb="FF000000"/>
      </bottom>
    </border>
  </borders>
  <cellStyleXfs count="1">
    <xf borderId="0" fillId="0" fontId="0" numFmtId="0" applyAlignment="1" applyFont="1"/>
  </cellStyleXfs>
  <cellXfs count="632">
    <xf borderId="0" fillId="0" fontId="0" numFmtId="0" xfId="0" applyAlignment="1" applyFont="1">
      <alignment readingOrder="0" shrinkToFit="0" vertical="bottom" wrapText="0"/>
    </xf>
    <xf borderId="0" fillId="2" fontId="1" numFmtId="0" xfId="0" applyFill="1" applyFont="1"/>
    <xf borderId="0" fillId="2" fontId="2" numFmtId="0" xfId="0" applyAlignment="1" applyFont="1">
      <alignment horizontal="center" readingOrder="0"/>
    </xf>
    <xf borderId="1" fillId="3" fontId="3" numFmtId="0" xfId="0" applyAlignment="1" applyBorder="1" applyFill="1" applyFont="1">
      <alignment horizontal="center" readingOrder="0"/>
    </xf>
    <xf borderId="2" fillId="0" fontId="4" numFmtId="0" xfId="0" applyBorder="1" applyFont="1"/>
    <xf borderId="3" fillId="4" fontId="5" numFmtId="0" xfId="0" applyAlignment="1" applyBorder="1" applyFill="1" applyFont="1">
      <alignment horizontal="center" readingOrder="0"/>
    </xf>
    <xf borderId="3" fillId="5" fontId="6" numFmtId="0" xfId="0" applyAlignment="1" applyBorder="1" applyFill="1" applyFont="1">
      <alignment horizontal="center" readingOrder="0"/>
    </xf>
    <xf borderId="3" fillId="5" fontId="7" numFmtId="0" xfId="0" applyAlignment="1" applyBorder="1" applyFont="1">
      <alignment horizontal="center" readingOrder="0"/>
    </xf>
    <xf borderId="3" fillId="6" fontId="8" numFmtId="0" xfId="0" applyAlignment="1" applyBorder="1" applyFill="1" applyFont="1">
      <alignment horizontal="center" readingOrder="0"/>
    </xf>
    <xf borderId="3" fillId="5" fontId="9" numFmtId="0" xfId="0" applyAlignment="1" applyBorder="1" applyFont="1">
      <alignment horizontal="center" readingOrder="0"/>
    </xf>
    <xf borderId="3" fillId="7" fontId="10" numFmtId="0" xfId="0" applyAlignment="1" applyBorder="1" applyFill="1" applyFont="1">
      <alignment horizontal="left" readingOrder="0"/>
    </xf>
    <xf borderId="3" fillId="8" fontId="11" numFmtId="0" xfId="0" applyAlignment="1" applyBorder="1" applyFill="1" applyFont="1">
      <alignment horizontal="center" readingOrder="0"/>
    </xf>
    <xf borderId="3" fillId="8" fontId="12" numFmtId="1" xfId="0" applyAlignment="1" applyBorder="1" applyFont="1" applyNumberFormat="1">
      <alignment horizontal="center" readingOrder="0"/>
    </xf>
    <xf borderId="0" fillId="2" fontId="1" numFmtId="1" xfId="0" applyAlignment="1" applyFont="1" applyNumberFormat="1">
      <alignment readingOrder="0"/>
    </xf>
    <xf borderId="3" fillId="9" fontId="13" numFmtId="0" xfId="0" applyAlignment="1" applyBorder="1" applyFill="1" applyFont="1">
      <alignment horizontal="center" readingOrder="0"/>
    </xf>
    <xf borderId="3" fillId="9" fontId="8" numFmtId="1" xfId="0" applyAlignment="1" applyBorder="1" applyFont="1" applyNumberFormat="1">
      <alignment horizontal="center" readingOrder="0"/>
    </xf>
    <xf borderId="3" fillId="9" fontId="8" numFmtId="1" xfId="0" applyAlignment="1" applyBorder="1" applyFont="1" applyNumberFormat="1">
      <alignment horizontal="center"/>
    </xf>
    <xf borderId="3" fillId="7" fontId="10" numFmtId="0" xfId="0" applyAlignment="1" applyBorder="1" applyFont="1">
      <alignment horizontal="left"/>
    </xf>
    <xf borderId="3" fillId="10" fontId="14" numFmtId="0" xfId="0" applyAlignment="1" applyBorder="1" applyFill="1" applyFont="1">
      <alignment horizontal="center" readingOrder="0"/>
    </xf>
    <xf borderId="3" fillId="11" fontId="8" numFmtId="9" xfId="0" applyAlignment="1" applyBorder="1" applyFill="1" applyFont="1" applyNumberFormat="1">
      <alignment horizontal="center"/>
    </xf>
    <xf borderId="3" fillId="11" fontId="8" numFmtId="10" xfId="0" applyAlignment="1" applyBorder="1" applyFont="1" applyNumberFormat="1">
      <alignment horizontal="center"/>
    </xf>
    <xf borderId="3" fillId="12" fontId="15" numFmtId="0" xfId="0" applyAlignment="1" applyBorder="1" applyFill="1" applyFont="1">
      <alignment horizontal="center"/>
    </xf>
    <xf borderId="3" fillId="12" fontId="16" numFmtId="0" xfId="0" applyAlignment="1" applyBorder="1" applyFont="1">
      <alignment horizontal="center" readingOrder="0" shrinkToFit="0" vertical="top" wrapText="0"/>
    </xf>
    <xf borderId="2" fillId="12" fontId="16" numFmtId="0" xfId="0" applyAlignment="1" applyBorder="1" applyFont="1">
      <alignment horizontal="center" readingOrder="0" shrinkToFit="0" vertical="top" wrapText="0"/>
    </xf>
    <xf borderId="4" fillId="13" fontId="15" numFmtId="0" xfId="0" applyBorder="1" applyFill="1" applyFont="1"/>
    <xf borderId="3" fillId="0" fontId="15" numFmtId="0" xfId="0" applyAlignment="1" applyBorder="1" applyFont="1">
      <alignment horizontal="center"/>
    </xf>
    <xf borderId="3" fillId="0" fontId="17" numFmtId="0" xfId="0" applyAlignment="1" applyBorder="1" applyFont="1">
      <alignment horizontal="center"/>
    </xf>
    <xf borderId="5" fillId="0" fontId="16" numFmtId="0" xfId="0" applyAlignment="1" applyBorder="1" applyFont="1">
      <alignment horizontal="center" readingOrder="0" shrinkToFit="0" vertical="top" wrapText="0"/>
    </xf>
    <xf borderId="6" fillId="0" fontId="16" numFmtId="0" xfId="0" applyAlignment="1" applyBorder="1" applyFont="1">
      <alignment horizontal="center" readingOrder="0" shrinkToFit="0" vertical="top" wrapText="0"/>
    </xf>
    <xf borderId="0" fillId="0" fontId="15" numFmtId="0" xfId="0" applyAlignment="1" applyFont="1">
      <alignment horizontal="center" readingOrder="0"/>
    </xf>
    <xf borderId="3" fillId="0" fontId="15" numFmtId="0" xfId="0" applyAlignment="1" applyBorder="1" applyFont="1">
      <alignment horizontal="center" readingOrder="0"/>
    </xf>
    <xf borderId="0" fillId="0" fontId="1" numFmtId="0" xfId="0" applyFont="1"/>
    <xf borderId="0" fillId="0" fontId="18" numFmtId="0" xfId="0" applyAlignment="1" applyFont="1">
      <alignment horizontal="center"/>
    </xf>
    <xf borderId="3" fillId="0" fontId="1" numFmtId="0" xfId="0" applyAlignment="1" applyBorder="1" applyFont="1">
      <alignment horizontal="center" readingOrder="0"/>
    </xf>
    <xf borderId="0" fillId="0" fontId="1" numFmtId="0" xfId="0" applyAlignment="1" applyFont="1">
      <alignment readingOrder="0"/>
    </xf>
    <xf borderId="3" fillId="0" fontId="19" numFmtId="0" xfId="0" applyAlignment="1" applyBorder="1" applyFont="1">
      <alignment horizontal="center" readingOrder="0"/>
    </xf>
    <xf borderId="0" fillId="0" fontId="1" numFmtId="1" xfId="0" applyFont="1" applyNumberFormat="1"/>
    <xf borderId="0" fillId="14" fontId="1" numFmtId="0" xfId="0" applyFill="1" applyFont="1"/>
    <xf borderId="0" fillId="14" fontId="1" numFmtId="1" xfId="0" applyFont="1" applyNumberFormat="1"/>
    <xf borderId="0" fillId="15" fontId="20" numFmtId="0" xfId="0" applyAlignment="1" applyFill="1" applyFont="1">
      <alignment vertical="bottom"/>
    </xf>
    <xf borderId="0" fillId="0" fontId="20" numFmtId="0" xfId="0" applyAlignment="1" applyFont="1">
      <alignment vertical="bottom"/>
    </xf>
    <xf borderId="0" fillId="15" fontId="21" numFmtId="0" xfId="0" applyAlignment="1" applyFont="1">
      <alignment vertical="bottom"/>
    </xf>
    <xf borderId="3" fillId="3" fontId="7" numFmtId="0" xfId="0" applyAlignment="1" applyBorder="1" applyFont="1">
      <alignment vertical="bottom"/>
    </xf>
    <xf borderId="0" fillId="5" fontId="21" numFmtId="0" xfId="0" applyAlignment="1" applyFont="1">
      <alignment vertical="bottom"/>
    </xf>
    <xf borderId="0" fillId="16" fontId="21" numFmtId="0" xfId="0" applyAlignment="1" applyFill="1" applyFont="1">
      <alignment vertical="bottom"/>
    </xf>
    <xf borderId="0" fillId="16" fontId="21" numFmtId="0" xfId="0" applyAlignment="1" applyFont="1">
      <alignment shrinkToFit="0" vertical="bottom" wrapText="1"/>
    </xf>
    <xf borderId="0" fillId="0" fontId="20" numFmtId="49" xfId="0" applyAlignment="1" applyFont="1" applyNumberFormat="1">
      <alignment vertical="bottom"/>
    </xf>
    <xf borderId="0" fillId="0" fontId="22" numFmtId="49" xfId="0" applyAlignment="1" applyFont="1" applyNumberFormat="1">
      <alignment vertical="bottom"/>
    </xf>
    <xf borderId="0" fillId="17" fontId="15" numFmtId="49" xfId="0" applyAlignment="1" applyFill="1" applyFont="1" applyNumberFormat="1">
      <alignment vertical="bottom"/>
    </xf>
    <xf borderId="0" fillId="0" fontId="22" numFmtId="0" xfId="0" applyAlignment="1" applyFont="1">
      <alignment vertical="bottom"/>
    </xf>
    <xf borderId="3" fillId="3" fontId="22" numFmtId="0" xfId="0" applyAlignment="1" applyBorder="1" applyFont="1">
      <alignment vertical="bottom"/>
    </xf>
    <xf borderId="3" fillId="3" fontId="22" numFmtId="9" xfId="0" applyAlignment="1" applyBorder="1" applyFont="1" applyNumberFormat="1">
      <alignment horizontal="center" vertical="bottom"/>
    </xf>
    <xf borderId="3" fillId="3" fontId="22" numFmtId="9" xfId="0" applyAlignment="1" applyBorder="1" applyFont="1" applyNumberFormat="1">
      <alignment vertical="bottom"/>
    </xf>
    <xf borderId="3" fillId="3" fontId="22" numFmtId="164" xfId="0" applyAlignment="1" applyBorder="1" applyFont="1" applyNumberFormat="1">
      <alignment vertical="bottom"/>
    </xf>
    <xf borderId="0" fillId="0" fontId="23" numFmtId="9" xfId="0" applyAlignment="1" applyFont="1" applyNumberFormat="1">
      <alignment vertical="bottom"/>
    </xf>
    <xf borderId="0" fillId="5" fontId="22" numFmtId="0" xfId="0" applyAlignment="1" applyFont="1">
      <alignment horizontal="right" vertical="bottom"/>
    </xf>
    <xf borderId="0" fillId="16" fontId="22" numFmtId="0" xfId="0" applyAlignment="1" applyFont="1">
      <alignment vertical="bottom"/>
    </xf>
    <xf borderId="0" fillId="16" fontId="22" numFmtId="0" xfId="0" applyAlignment="1" applyFont="1">
      <alignment horizontal="right" vertical="bottom"/>
    </xf>
    <xf borderId="0" fillId="0" fontId="21" numFmtId="0" xfId="0" applyAlignment="1" applyFont="1">
      <alignment horizontal="right" vertical="bottom"/>
    </xf>
    <xf borderId="0" fillId="18" fontId="15" numFmtId="0" xfId="0" applyAlignment="1" applyFill="1" applyFont="1">
      <alignment vertical="bottom"/>
    </xf>
    <xf borderId="0" fillId="0" fontId="23" numFmtId="0" xfId="0" applyAlignment="1" applyFont="1">
      <alignment vertical="bottom"/>
    </xf>
    <xf borderId="3" fillId="3" fontId="20" numFmtId="164" xfId="0" applyAlignment="1" applyBorder="1" applyFont="1" applyNumberFormat="1">
      <alignment vertical="bottom"/>
    </xf>
    <xf borderId="0" fillId="16" fontId="23" numFmtId="0" xfId="0" applyAlignment="1" applyFont="1">
      <alignment vertical="bottom"/>
    </xf>
    <xf borderId="0" fillId="0" fontId="22" numFmtId="0" xfId="0" applyAlignment="1" applyFont="1">
      <alignment shrinkToFit="0" vertical="bottom" wrapText="1"/>
    </xf>
    <xf borderId="0" fillId="17" fontId="15" numFmtId="0" xfId="0" applyAlignment="1" applyFont="1">
      <alignment vertical="bottom"/>
    </xf>
    <xf borderId="0" fillId="16" fontId="20" numFmtId="0" xfId="0" applyAlignment="1" applyFont="1">
      <alignment vertical="bottom"/>
    </xf>
    <xf borderId="3" fillId="3" fontId="21" numFmtId="0" xfId="0" applyAlignment="1" applyBorder="1" applyFont="1">
      <alignment vertical="bottom"/>
    </xf>
    <xf borderId="0" fillId="0" fontId="20" numFmtId="9" xfId="0" applyAlignment="1" applyFont="1" applyNumberFormat="1">
      <alignment vertical="bottom"/>
    </xf>
    <xf borderId="0" fillId="0" fontId="21" numFmtId="0" xfId="0" applyAlignment="1" applyFont="1">
      <alignment vertical="bottom"/>
    </xf>
    <xf borderId="3" fillId="3" fontId="21" numFmtId="9" xfId="0" applyAlignment="1" applyBorder="1" applyFont="1" applyNumberFormat="1">
      <alignment horizontal="center" vertical="bottom"/>
    </xf>
    <xf borderId="0" fillId="0" fontId="24" numFmtId="0" xfId="0" applyAlignment="1" applyFont="1">
      <alignment horizontal="right" vertical="bottom"/>
    </xf>
    <xf borderId="3" fillId="3" fontId="20" numFmtId="0" xfId="0" applyAlignment="1" applyBorder="1" applyFont="1">
      <alignment vertical="bottom"/>
    </xf>
    <xf borderId="3" fillId="3" fontId="20" numFmtId="9" xfId="0" applyAlignment="1" applyBorder="1" applyFont="1" applyNumberFormat="1">
      <alignment vertical="bottom"/>
    </xf>
    <xf borderId="0" fillId="14" fontId="21" numFmtId="0" xfId="0" applyAlignment="1" applyFont="1">
      <alignment vertical="bottom"/>
    </xf>
    <xf borderId="0" fillId="0" fontId="21" numFmtId="0" xfId="0" applyAlignment="1" applyFont="1">
      <alignment shrinkToFit="0" vertical="bottom" wrapText="1"/>
    </xf>
    <xf borderId="0" fillId="4" fontId="5" numFmtId="0" xfId="0" applyAlignment="1" applyFont="1">
      <alignment horizontal="center" readingOrder="0"/>
    </xf>
    <xf borderId="0" fillId="6" fontId="8" numFmtId="0" xfId="0" applyAlignment="1" applyFont="1">
      <alignment horizontal="center" readingOrder="0"/>
    </xf>
    <xf borderId="0" fillId="19" fontId="25" numFmtId="0" xfId="0" applyAlignment="1" applyFill="1" applyFont="1">
      <alignment horizontal="left" readingOrder="0"/>
    </xf>
    <xf borderId="3" fillId="5" fontId="7" numFmtId="9" xfId="0" applyAlignment="1" applyBorder="1" applyFont="1" applyNumberFormat="1">
      <alignment horizontal="center" readingOrder="0"/>
    </xf>
    <xf borderId="3" fillId="5" fontId="7" numFmtId="165" xfId="0" applyAlignment="1" applyBorder="1" applyFont="1" applyNumberFormat="1">
      <alignment horizontal="center" readingOrder="0"/>
    </xf>
    <xf borderId="0" fillId="7" fontId="10" numFmtId="0" xfId="0" applyAlignment="1" applyFont="1">
      <alignment horizontal="left" readingOrder="0"/>
    </xf>
    <xf borderId="3" fillId="5" fontId="7" numFmtId="166" xfId="0" applyAlignment="1" applyBorder="1" applyFont="1" applyNumberFormat="1">
      <alignment horizontal="center" readingOrder="0"/>
    </xf>
    <xf borderId="3" fillId="9" fontId="7" numFmtId="1" xfId="0" applyAlignment="1" applyBorder="1" applyFont="1" applyNumberFormat="1">
      <alignment horizontal="center" readingOrder="0"/>
    </xf>
    <xf borderId="0" fillId="7" fontId="10" numFmtId="0" xfId="0" applyAlignment="1" applyFont="1">
      <alignment horizontal="left"/>
    </xf>
    <xf borderId="3" fillId="7" fontId="26" numFmtId="0" xfId="0" applyAlignment="1" applyBorder="1" applyFont="1">
      <alignment horizontal="left" readingOrder="0"/>
    </xf>
    <xf borderId="3" fillId="9" fontId="8" numFmtId="0" xfId="0" applyAlignment="1" applyBorder="1" applyFont="1">
      <alignment horizontal="center"/>
    </xf>
    <xf borderId="3" fillId="11" fontId="8" numFmtId="165" xfId="0" applyAlignment="1" applyBorder="1" applyFont="1" applyNumberFormat="1">
      <alignment horizontal="center"/>
    </xf>
    <xf borderId="3" fillId="11" fontId="8" numFmtId="164" xfId="0" applyAlignment="1" applyBorder="1" applyFont="1" applyNumberFormat="1">
      <alignment horizontal="center"/>
    </xf>
    <xf borderId="0" fillId="5" fontId="27" numFmtId="0" xfId="0" applyAlignment="1" applyFont="1">
      <alignment horizontal="center" readingOrder="0"/>
    </xf>
    <xf borderId="0" fillId="0" fontId="21" numFmtId="0" xfId="0" applyAlignment="1" applyFont="1">
      <alignment readingOrder="0"/>
    </xf>
    <xf borderId="0" fillId="6" fontId="21" numFmtId="0" xfId="0" applyAlignment="1" applyFont="1">
      <alignment readingOrder="0"/>
    </xf>
    <xf borderId="0" fillId="20" fontId="21" numFmtId="0" xfId="0" applyAlignment="1" applyFill="1" applyFont="1">
      <alignment readingOrder="0"/>
    </xf>
    <xf borderId="0" fillId="21" fontId="27" numFmtId="167" xfId="0" applyAlignment="1" applyFill="1" applyFont="1" applyNumberFormat="1">
      <alignment horizontal="center" readingOrder="0"/>
    </xf>
    <xf borderId="0" fillId="21" fontId="27" numFmtId="0" xfId="0" applyAlignment="1" applyFont="1">
      <alignment horizontal="center" readingOrder="0"/>
    </xf>
    <xf borderId="0" fillId="0" fontId="21" numFmtId="0" xfId="0" applyAlignment="1" applyFont="1">
      <alignment horizontal="center" readingOrder="0"/>
    </xf>
    <xf borderId="0" fillId="0" fontId="1" numFmtId="0" xfId="0" applyAlignment="1" applyFont="1">
      <alignment horizontal="center"/>
    </xf>
    <xf borderId="0" fillId="22" fontId="1" numFmtId="0" xfId="0" applyFill="1" applyFont="1"/>
    <xf borderId="0" fillId="0" fontId="27" numFmtId="0" xfId="0" applyAlignment="1" applyFont="1">
      <alignment horizontal="center" readingOrder="0"/>
    </xf>
    <xf borderId="0" fillId="3" fontId="27" numFmtId="0" xfId="0" applyAlignment="1" applyFont="1">
      <alignment horizontal="center" readingOrder="0"/>
    </xf>
    <xf borderId="0" fillId="3" fontId="28" numFmtId="0" xfId="0" applyAlignment="1" applyFont="1">
      <alignment horizontal="center"/>
    </xf>
    <xf borderId="0" fillId="2" fontId="29" numFmtId="0" xfId="0" applyAlignment="1" applyFont="1">
      <alignment horizontal="center"/>
    </xf>
    <xf borderId="0" fillId="0" fontId="21" numFmtId="167" xfId="0" applyAlignment="1" applyFont="1" applyNumberFormat="1">
      <alignment readingOrder="0"/>
    </xf>
    <xf borderId="3" fillId="23" fontId="30" numFmtId="0" xfId="0" applyAlignment="1" applyBorder="1" applyFill="1" applyFont="1">
      <alignment horizontal="center" shrinkToFit="0" vertical="center" wrapText="1"/>
    </xf>
    <xf borderId="3" fillId="23" fontId="30" numFmtId="168" xfId="0" applyAlignment="1" applyBorder="1" applyFont="1" applyNumberFormat="1">
      <alignment horizontal="center" shrinkToFit="0" vertical="center" wrapText="1"/>
    </xf>
    <xf borderId="3" fillId="23" fontId="30" numFmtId="49" xfId="0" applyAlignment="1" applyBorder="1" applyFont="1" applyNumberFormat="1">
      <alignment horizontal="center" shrinkToFit="0" vertical="center" wrapText="1"/>
    </xf>
    <xf borderId="3" fillId="23" fontId="30" numFmtId="169" xfId="0" applyAlignment="1" applyBorder="1" applyFont="1" applyNumberFormat="1">
      <alignment horizontal="center" readingOrder="0" shrinkToFit="0" vertical="center" wrapText="1"/>
    </xf>
    <xf borderId="3" fillId="23" fontId="30" numFmtId="170" xfId="0" applyAlignment="1" applyBorder="1" applyFont="1" applyNumberFormat="1">
      <alignment horizontal="center" shrinkToFit="0" vertical="center" wrapText="1"/>
    </xf>
    <xf borderId="3" fillId="23" fontId="30" numFmtId="4" xfId="0" applyAlignment="1" applyBorder="1" applyFont="1" applyNumberFormat="1">
      <alignment horizontal="center" shrinkToFit="0" vertical="center" wrapText="1"/>
    </xf>
    <xf borderId="3" fillId="23" fontId="30" numFmtId="171" xfId="0" applyAlignment="1" applyBorder="1" applyFont="1" applyNumberFormat="1">
      <alignment horizontal="center" shrinkToFit="0" vertical="center" wrapText="1"/>
    </xf>
    <xf borderId="3" fillId="23" fontId="30" numFmtId="169" xfId="0" applyAlignment="1" applyBorder="1" applyFont="1" applyNumberFormat="1">
      <alignment horizontal="center" shrinkToFit="0" vertical="center" wrapText="1"/>
    </xf>
    <xf borderId="3" fillId="23" fontId="30" numFmtId="172" xfId="0" applyAlignment="1" applyBorder="1" applyFont="1" applyNumberFormat="1">
      <alignment horizontal="center" shrinkToFit="0" vertical="center" wrapText="1"/>
    </xf>
    <xf borderId="3" fillId="23" fontId="30" numFmtId="173" xfId="0" applyAlignment="1" applyBorder="1" applyFont="1" applyNumberFormat="1">
      <alignment horizontal="center" shrinkToFit="0" vertical="center" wrapText="1"/>
    </xf>
    <xf borderId="4" fillId="23" fontId="15" numFmtId="0" xfId="0" applyAlignment="1" applyBorder="1" applyFont="1">
      <alignment horizontal="center" readingOrder="0" vertical="center"/>
    </xf>
    <xf borderId="3" fillId="23" fontId="15" numFmtId="0" xfId="0" applyAlignment="1" applyBorder="1" applyFont="1">
      <alignment horizontal="center"/>
    </xf>
    <xf borderId="3" fillId="23" fontId="15" numFmtId="0" xfId="0" applyBorder="1" applyFont="1"/>
    <xf borderId="3" fillId="23" fontId="15" numFmtId="171" xfId="0" applyBorder="1" applyFont="1" applyNumberFormat="1"/>
    <xf borderId="3" fillId="23" fontId="15" numFmtId="168" xfId="0" applyBorder="1" applyFont="1" applyNumberFormat="1"/>
    <xf borderId="3" fillId="23" fontId="15" numFmtId="169" xfId="0" applyBorder="1" applyFont="1" applyNumberFormat="1"/>
    <xf borderId="3" fillId="23" fontId="15" numFmtId="170" xfId="0" applyBorder="1" applyFont="1" applyNumberFormat="1"/>
    <xf borderId="3" fillId="23" fontId="15" numFmtId="0" xfId="0" applyAlignment="1" applyBorder="1" applyFont="1">
      <alignment readingOrder="0"/>
    </xf>
    <xf borderId="4" fillId="23" fontId="15" numFmtId="0" xfId="0" applyBorder="1" applyFont="1"/>
    <xf borderId="3" fillId="23" fontId="15" numFmtId="174" xfId="0" applyBorder="1" applyFont="1" applyNumberFormat="1"/>
    <xf borderId="3" fillId="23" fontId="15" numFmtId="2" xfId="0" applyBorder="1" applyFont="1" applyNumberFormat="1"/>
    <xf borderId="3" fillId="23" fontId="15" numFmtId="172" xfId="0" applyBorder="1" applyFont="1" applyNumberFormat="1"/>
    <xf borderId="4" fillId="23" fontId="15" numFmtId="171" xfId="0" applyBorder="1" applyFont="1" applyNumberFormat="1"/>
    <xf borderId="3" fillId="23" fontId="15" numFmtId="0" xfId="0" applyAlignment="1" applyBorder="1" applyFont="1">
      <alignment horizontal="left"/>
    </xf>
    <xf borderId="3" fillId="0" fontId="31" numFmtId="0" xfId="0" applyAlignment="1" applyBorder="1" applyFont="1">
      <alignment horizontal="center" readingOrder="0" shrinkToFit="0" vertical="bottom" wrapText="0"/>
    </xf>
    <xf borderId="3" fillId="0" fontId="31" numFmtId="0" xfId="0" applyAlignment="1" applyBorder="1" applyFont="1">
      <alignment readingOrder="0" shrinkToFit="0" vertical="bottom" wrapText="0"/>
    </xf>
    <xf borderId="3" fillId="0" fontId="31" numFmtId="168" xfId="0" applyAlignment="1" applyBorder="1" applyFont="1" applyNumberFormat="1">
      <alignment horizontal="right" readingOrder="0" shrinkToFit="0" vertical="bottom" wrapText="0"/>
    </xf>
    <xf borderId="3" fillId="0" fontId="31" numFmtId="4" xfId="0" applyAlignment="1" applyBorder="1" applyFont="1" applyNumberFormat="1">
      <alignment readingOrder="0" shrinkToFit="0" vertical="bottom" wrapText="0"/>
    </xf>
    <xf borderId="3" fillId="0" fontId="31" numFmtId="169" xfId="0" applyAlignment="1" applyBorder="1" applyFont="1" applyNumberFormat="1">
      <alignment readingOrder="0" shrinkToFit="0" vertical="bottom" wrapText="0"/>
    </xf>
    <xf borderId="3" fillId="0" fontId="31" numFmtId="170" xfId="0" applyAlignment="1" applyBorder="1" applyFont="1" applyNumberFormat="1">
      <alignment readingOrder="0" shrinkToFit="0" vertical="bottom" wrapText="0"/>
    </xf>
    <xf borderId="3" fillId="0" fontId="31" numFmtId="0" xfId="0" applyAlignment="1" applyBorder="1" applyFont="1">
      <alignment horizontal="right" readingOrder="0" shrinkToFit="0" vertical="bottom" wrapText="0"/>
    </xf>
    <xf borderId="3" fillId="0" fontId="31" numFmtId="0" xfId="0" applyAlignment="1" applyBorder="1" applyFont="1">
      <alignment horizontal="left" readingOrder="0" shrinkToFit="0" vertical="bottom" wrapText="0"/>
    </xf>
    <xf borderId="3" fillId="0" fontId="31" numFmtId="0" xfId="0" applyAlignment="1" applyBorder="1" applyFont="1">
      <alignment shrinkToFit="0" vertical="bottom" wrapText="0"/>
    </xf>
    <xf borderId="3" fillId="0" fontId="31" numFmtId="175" xfId="0" applyAlignment="1" applyBorder="1" applyFont="1" applyNumberFormat="1">
      <alignment horizontal="right" readingOrder="0" shrinkToFit="0" vertical="bottom" wrapText="0"/>
    </xf>
    <xf borderId="3" fillId="0" fontId="31" numFmtId="168" xfId="0" applyAlignment="1" applyBorder="1" applyFont="1" applyNumberFormat="1">
      <alignment shrinkToFit="0" vertical="bottom" wrapText="0"/>
    </xf>
    <xf borderId="3" fillId="0" fontId="31" numFmtId="4" xfId="0" applyAlignment="1" applyBorder="1" applyFont="1" applyNumberFormat="1">
      <alignment shrinkToFit="0" vertical="bottom" wrapText="0"/>
    </xf>
    <xf borderId="3" fillId="0" fontId="31" numFmtId="169" xfId="0" applyAlignment="1" applyBorder="1" applyFont="1" applyNumberFormat="1">
      <alignment shrinkToFit="0" vertical="bottom" wrapText="0"/>
    </xf>
    <xf borderId="3" fillId="0" fontId="31" numFmtId="171" xfId="0" applyAlignment="1" applyBorder="1" applyFont="1" applyNumberFormat="1">
      <alignment shrinkToFit="0" vertical="bottom" wrapText="0"/>
    </xf>
    <xf borderId="3" fillId="0" fontId="31" numFmtId="171" xfId="0" applyAlignment="1" applyBorder="1" applyFont="1" applyNumberFormat="1">
      <alignment horizontal="right" readingOrder="0" shrinkToFit="0" vertical="bottom" wrapText="0"/>
    </xf>
    <xf borderId="3" fillId="0" fontId="31" numFmtId="170" xfId="0" applyAlignment="1" applyBorder="1" applyFont="1" applyNumberFormat="1">
      <alignment shrinkToFit="0" vertical="bottom" wrapText="0"/>
    </xf>
    <xf borderId="3" fillId="23" fontId="15" numFmtId="169" xfId="0" applyAlignment="1" applyBorder="1" applyFont="1" applyNumberFormat="1">
      <alignment horizontal="left"/>
    </xf>
    <xf borderId="3" fillId="23" fontId="15" numFmtId="4" xfId="0" applyBorder="1" applyFont="1" applyNumberFormat="1"/>
    <xf borderId="3" fillId="23" fontId="32" numFmtId="0" xfId="0" applyBorder="1" applyFont="1"/>
    <xf borderId="3" fillId="23" fontId="15" numFmtId="0" xfId="0" applyAlignment="1" applyBorder="1" applyFont="1">
      <alignment horizontal="right"/>
    </xf>
    <xf quotePrefix="1" borderId="3" fillId="23" fontId="15" numFmtId="0" xfId="0" applyBorder="1" applyFont="1"/>
    <xf borderId="3" fillId="24" fontId="15" numFmtId="170" xfId="0" applyBorder="1" applyFill="1" applyFont="1" applyNumberFormat="1"/>
    <xf borderId="3" fillId="23" fontId="15" numFmtId="0" xfId="0" applyAlignment="1" applyBorder="1" applyFont="1">
      <alignment horizontal="center" vertical="center"/>
    </xf>
    <xf borderId="3" fillId="23" fontId="15" numFmtId="1" xfId="0" applyBorder="1" applyFont="1" applyNumberFormat="1"/>
    <xf borderId="3" fillId="23" fontId="15" numFmtId="176" xfId="0" applyBorder="1" applyFont="1" applyNumberFormat="1"/>
    <xf borderId="3" fillId="23" fontId="15" numFmtId="0" xfId="0" applyAlignment="1" applyBorder="1" applyFont="1">
      <alignment horizontal="left" vertical="center"/>
    </xf>
    <xf borderId="3" fillId="23" fontId="15" numFmtId="169" xfId="0" applyAlignment="1" applyBorder="1" applyFont="1" applyNumberFormat="1">
      <alignment vertical="center"/>
    </xf>
    <xf borderId="3" fillId="23" fontId="15" numFmtId="170" xfId="0" applyAlignment="1" applyBorder="1" applyFont="1" applyNumberFormat="1">
      <alignment horizontal="right" vertical="center"/>
    </xf>
    <xf borderId="3" fillId="23" fontId="15" numFmtId="2" xfId="0" applyAlignment="1" applyBorder="1" applyFont="1" applyNumberFormat="1">
      <alignment horizontal="right"/>
    </xf>
    <xf borderId="3" fillId="0" fontId="31" numFmtId="4" xfId="0" applyAlignment="1" applyBorder="1" applyFont="1" applyNumberFormat="1">
      <alignment horizontal="right" readingOrder="0" shrinkToFit="0" vertical="bottom" wrapText="0"/>
    </xf>
    <xf borderId="4" fillId="0" fontId="31" numFmtId="171" xfId="0" applyAlignment="1" applyBorder="1" applyFont="1" applyNumberFormat="1">
      <alignment horizontal="right" readingOrder="0" shrinkToFit="0" vertical="bottom" wrapText="0"/>
    </xf>
    <xf borderId="4" fillId="0" fontId="31" numFmtId="175" xfId="0" applyAlignment="1" applyBorder="1" applyFont="1" applyNumberFormat="1">
      <alignment horizontal="right" readingOrder="0" shrinkToFit="0" vertical="bottom" wrapText="0"/>
    </xf>
    <xf borderId="3" fillId="17" fontId="31" numFmtId="168" xfId="0" applyAlignment="1" applyBorder="1" applyFont="1" applyNumberFormat="1">
      <alignment shrinkToFit="0" vertical="bottom" wrapText="0"/>
    </xf>
    <xf borderId="3" fillId="0" fontId="31" numFmtId="177" xfId="0" applyAlignment="1" applyBorder="1" applyFont="1" applyNumberFormat="1">
      <alignment horizontal="right" readingOrder="0" shrinkToFit="0" vertical="bottom" wrapText="0"/>
    </xf>
    <xf borderId="3" fillId="17" fontId="31" numFmtId="0" xfId="0" applyAlignment="1" applyBorder="1" applyFont="1">
      <alignment horizontal="right" readingOrder="0" shrinkToFit="0" vertical="bottom" wrapText="0"/>
    </xf>
    <xf borderId="3" fillId="19" fontId="31" numFmtId="0" xfId="0" applyAlignment="1" applyBorder="1" applyFont="1">
      <alignment readingOrder="0" shrinkToFit="0" vertical="bottom" wrapText="0"/>
    </xf>
    <xf borderId="3" fillId="0" fontId="31" numFmtId="170" xfId="0" applyAlignment="1" applyBorder="1" applyFont="1" applyNumberFormat="1">
      <alignment shrinkToFit="0" wrapText="0"/>
    </xf>
    <xf borderId="3" fillId="0" fontId="31" numFmtId="178" xfId="0" applyAlignment="1" applyBorder="1" applyFont="1" applyNumberFormat="1">
      <alignment horizontal="right" readingOrder="0" shrinkToFit="0" vertical="bottom" wrapText="0"/>
    </xf>
    <xf borderId="3" fillId="23" fontId="15" numFmtId="9" xfId="0" applyAlignment="1" applyBorder="1" applyFont="1" applyNumberFormat="1">
      <alignment horizontal="left"/>
    </xf>
    <xf borderId="3" fillId="0" fontId="33" numFmtId="0" xfId="0" applyAlignment="1" applyBorder="1" applyFont="1">
      <alignment readingOrder="0" shrinkToFit="0" wrapText="0"/>
    </xf>
    <xf borderId="3" fillId="0" fontId="31" numFmtId="170" xfId="0" applyAlignment="1" applyBorder="1" applyFont="1" applyNumberFormat="1">
      <alignment readingOrder="0" shrinkToFit="0" wrapText="0"/>
    </xf>
    <xf borderId="3" fillId="0" fontId="31" numFmtId="168" xfId="0" applyAlignment="1" applyBorder="1" applyFont="1" applyNumberFormat="1">
      <alignment horizontal="right" readingOrder="0" shrinkToFit="0" wrapText="0"/>
    </xf>
    <xf borderId="3" fillId="0" fontId="31" numFmtId="0" xfId="0" applyAlignment="1" applyBorder="1" applyFont="1">
      <alignment horizontal="left" readingOrder="0" shrinkToFit="0" wrapText="0"/>
    </xf>
    <xf borderId="3" fillId="0" fontId="31" numFmtId="4" xfId="0" applyAlignment="1" applyBorder="1" applyFont="1" applyNumberFormat="1">
      <alignment readingOrder="0" shrinkToFit="0" wrapText="0"/>
    </xf>
    <xf borderId="3" fillId="0" fontId="31" numFmtId="170" xfId="0" applyAlignment="1" applyBorder="1" applyFont="1" applyNumberFormat="1">
      <alignment horizontal="right" readingOrder="0" shrinkToFit="0" wrapText="0"/>
    </xf>
    <xf borderId="3" fillId="0" fontId="31" numFmtId="0" xfId="0" applyAlignment="1" applyBorder="1" applyFont="1">
      <alignment horizontal="right" readingOrder="0" shrinkToFit="0" wrapText="0"/>
    </xf>
    <xf borderId="3" fillId="0" fontId="31" numFmtId="0" xfId="0" applyAlignment="1" applyBorder="1" applyFont="1">
      <alignment readingOrder="0" shrinkToFit="0" wrapText="0"/>
    </xf>
    <xf borderId="3" fillId="0" fontId="31" numFmtId="175" xfId="0" applyAlignment="1" applyBorder="1" applyFont="1" applyNumberFormat="1">
      <alignment horizontal="right" readingOrder="0" shrinkToFit="0" wrapText="0"/>
    </xf>
    <xf borderId="2" fillId="23" fontId="15" numFmtId="0" xfId="0" applyBorder="1" applyFont="1"/>
    <xf borderId="2" fillId="23" fontId="15" numFmtId="171" xfId="0" applyBorder="1" applyFont="1" applyNumberFormat="1"/>
    <xf borderId="2" fillId="23" fontId="15" numFmtId="168" xfId="0" applyBorder="1" applyFont="1" applyNumberFormat="1"/>
    <xf borderId="2" fillId="23" fontId="15" numFmtId="169" xfId="0" applyBorder="1" applyFont="1" applyNumberFormat="1"/>
    <xf borderId="2" fillId="23" fontId="15" numFmtId="170" xfId="0" applyBorder="1" applyFont="1" applyNumberFormat="1"/>
    <xf borderId="2" fillId="23" fontId="15" numFmtId="0" xfId="0" applyAlignment="1" applyBorder="1" applyFont="1">
      <alignment horizontal="center"/>
    </xf>
    <xf borderId="2" fillId="23" fontId="15" numFmtId="0" xfId="0" applyAlignment="1" applyBorder="1" applyFont="1">
      <alignment horizontal="left"/>
    </xf>
    <xf borderId="2" fillId="23" fontId="15" numFmtId="174" xfId="0" applyBorder="1" applyFont="1" applyNumberFormat="1"/>
    <xf borderId="2" fillId="23" fontId="15" numFmtId="2" xfId="0" applyBorder="1" applyFont="1" applyNumberFormat="1"/>
    <xf borderId="2" fillId="23" fontId="15" numFmtId="172" xfId="0" applyBorder="1" applyFont="1" applyNumberFormat="1"/>
    <xf borderId="5" fillId="0" fontId="31" numFmtId="0" xfId="0" applyAlignment="1" applyBorder="1" applyFont="1">
      <alignment horizontal="center" readingOrder="0" shrinkToFit="0" vertical="bottom" wrapText="0"/>
    </xf>
    <xf borderId="6" fillId="0" fontId="31" numFmtId="0" xfId="0" applyAlignment="1" applyBorder="1" applyFont="1">
      <alignment readingOrder="0" shrinkToFit="0" vertical="bottom" wrapText="0"/>
    </xf>
    <xf borderId="6" fillId="0" fontId="31" numFmtId="168" xfId="0" applyAlignment="1" applyBorder="1" applyFont="1" applyNumberFormat="1">
      <alignment horizontal="right" readingOrder="0" shrinkToFit="0" vertical="bottom" wrapText="0"/>
    </xf>
    <xf borderId="6" fillId="0" fontId="31" numFmtId="0" xfId="0" applyAlignment="1" applyBorder="1" applyFont="1">
      <alignment horizontal="left" readingOrder="0" shrinkToFit="0" vertical="bottom" wrapText="0"/>
    </xf>
    <xf borderId="6" fillId="0" fontId="31" numFmtId="4" xfId="0" applyAlignment="1" applyBorder="1" applyFont="1" applyNumberFormat="1">
      <alignment readingOrder="0" shrinkToFit="0" wrapText="0"/>
    </xf>
    <xf borderId="6" fillId="0" fontId="31" numFmtId="169" xfId="0" applyAlignment="1" applyBorder="1" applyFont="1" applyNumberFormat="1">
      <alignment readingOrder="0" shrinkToFit="0" vertical="bottom" wrapText="0"/>
    </xf>
    <xf borderId="6" fillId="0" fontId="31" numFmtId="170" xfId="0" applyAlignment="1" applyBorder="1" applyFont="1" applyNumberFormat="1">
      <alignment horizontal="right" readingOrder="0" shrinkToFit="0" wrapText="0"/>
    </xf>
    <xf borderId="6" fillId="0" fontId="31" numFmtId="170" xfId="0" applyAlignment="1" applyBorder="1" applyFont="1" applyNumberFormat="1">
      <alignment readingOrder="0" shrinkToFit="0" vertical="bottom" wrapText="0"/>
    </xf>
    <xf borderId="6" fillId="0" fontId="31" numFmtId="0" xfId="0" applyAlignment="1" applyBorder="1" applyFont="1">
      <alignment horizontal="right" readingOrder="0" shrinkToFit="0" vertical="bottom" wrapText="0"/>
    </xf>
    <xf borderId="6" fillId="0" fontId="31" numFmtId="0" xfId="0" applyAlignment="1" applyBorder="1" applyFont="1">
      <alignment horizontal="center" readingOrder="0" shrinkToFit="0" vertical="bottom" wrapText="0"/>
    </xf>
    <xf borderId="6" fillId="0" fontId="31" numFmtId="0" xfId="0" applyAlignment="1" applyBorder="1" applyFont="1">
      <alignment horizontal="left" readingOrder="0" shrinkToFit="0" wrapText="0"/>
    </xf>
    <xf borderId="6" fillId="0" fontId="31" numFmtId="0" xfId="0" applyAlignment="1" applyBorder="1" applyFont="1">
      <alignment shrinkToFit="0" vertical="bottom" wrapText="0"/>
    </xf>
    <xf borderId="6" fillId="0" fontId="31" numFmtId="168" xfId="0" applyAlignment="1" applyBorder="1" applyFont="1" applyNumberFormat="1">
      <alignment shrinkToFit="0" vertical="bottom" wrapText="0"/>
    </xf>
    <xf borderId="6" fillId="0" fontId="31" numFmtId="170" xfId="0" applyAlignment="1" applyBorder="1" applyFont="1" applyNumberFormat="1">
      <alignment shrinkToFit="0" vertical="bottom" wrapText="0"/>
    </xf>
    <xf borderId="6" fillId="0" fontId="31" numFmtId="170" xfId="0" applyAlignment="1" applyBorder="1" applyFont="1" applyNumberFormat="1">
      <alignment shrinkToFit="0" wrapText="0"/>
    </xf>
    <xf borderId="6" fillId="0" fontId="31" numFmtId="175" xfId="0" applyAlignment="1" applyBorder="1" applyFont="1" applyNumberFormat="1">
      <alignment horizontal="right" readingOrder="0" shrinkToFit="0" vertical="bottom" wrapText="0"/>
    </xf>
    <xf borderId="6" fillId="0" fontId="31" numFmtId="4" xfId="0" applyAlignment="1" applyBorder="1" applyFont="1" applyNumberFormat="1">
      <alignment readingOrder="0" shrinkToFit="0" vertical="bottom" wrapText="0"/>
    </xf>
    <xf borderId="6" fillId="0" fontId="31" numFmtId="4" xfId="0" applyAlignment="1" applyBorder="1" applyFont="1" applyNumberFormat="1">
      <alignment shrinkToFit="0" vertical="bottom" wrapText="0"/>
    </xf>
    <xf borderId="6" fillId="0" fontId="31" numFmtId="169" xfId="0" applyAlignment="1" applyBorder="1" applyFont="1" applyNumberFormat="1">
      <alignment shrinkToFit="0" vertical="bottom" wrapText="0"/>
    </xf>
    <xf borderId="6" fillId="0" fontId="31" numFmtId="171" xfId="0" applyAlignment="1" applyBorder="1" applyFont="1" applyNumberFormat="1">
      <alignment shrinkToFit="0" vertical="bottom" wrapText="0"/>
    </xf>
    <xf borderId="0" fillId="0" fontId="31" numFmtId="0" xfId="0" applyAlignment="1" applyFont="1">
      <alignment shrinkToFit="0" vertical="bottom" wrapText="0"/>
    </xf>
    <xf borderId="5" fillId="0" fontId="31" numFmtId="0" xfId="0" applyAlignment="1" applyBorder="1" applyFont="1">
      <alignment shrinkToFit="0" vertical="bottom" wrapText="0"/>
    </xf>
    <xf borderId="0" fillId="0" fontId="31" numFmtId="4" xfId="0" applyAlignment="1" applyFont="1" applyNumberFormat="1">
      <alignment shrinkToFit="0" vertical="bottom" wrapText="0"/>
    </xf>
    <xf borderId="2" fillId="0" fontId="31" numFmtId="0" xfId="0" applyAlignment="1" applyBorder="1" applyFont="1">
      <alignment shrinkToFit="0" vertical="bottom" wrapText="0"/>
    </xf>
    <xf borderId="2" fillId="0" fontId="31" numFmtId="4" xfId="0" applyAlignment="1" applyBorder="1" applyFont="1" applyNumberFormat="1">
      <alignment shrinkToFit="0" vertical="bottom" wrapText="0"/>
    </xf>
    <xf borderId="5" fillId="23" fontId="15" numFmtId="0" xfId="0" applyAlignment="1" applyBorder="1" applyFont="1">
      <alignment horizontal="center"/>
    </xf>
    <xf borderId="6" fillId="23" fontId="15" numFmtId="0" xfId="0" applyBorder="1" applyFont="1"/>
    <xf borderId="6" fillId="23" fontId="15" numFmtId="171" xfId="0" applyBorder="1" applyFont="1" applyNumberFormat="1"/>
    <xf quotePrefix="1" borderId="6" fillId="23" fontId="15" numFmtId="0" xfId="0" applyAlignment="1" applyBorder="1" applyFont="1">
      <alignment horizontal="left"/>
    </xf>
    <xf borderId="6" fillId="23" fontId="15" numFmtId="168" xfId="0" applyBorder="1" applyFont="1" applyNumberFormat="1"/>
    <xf borderId="6" fillId="23" fontId="15" numFmtId="169" xfId="0" applyBorder="1" applyFont="1" applyNumberFormat="1"/>
    <xf borderId="6" fillId="23" fontId="15" numFmtId="170" xfId="0" applyBorder="1" applyFont="1" applyNumberFormat="1"/>
    <xf borderId="6" fillId="23" fontId="15" numFmtId="0" xfId="0" applyAlignment="1" applyBorder="1" applyFont="1">
      <alignment horizontal="center"/>
    </xf>
    <xf borderId="6" fillId="23" fontId="15" numFmtId="9" xfId="0" applyAlignment="1" applyBorder="1" applyFont="1" applyNumberFormat="1">
      <alignment horizontal="left"/>
    </xf>
    <xf borderId="6" fillId="23" fontId="15" numFmtId="0" xfId="0" applyAlignment="1" applyBorder="1" applyFont="1">
      <alignment horizontal="left"/>
    </xf>
    <xf borderId="6" fillId="23" fontId="15" numFmtId="174" xfId="0" applyBorder="1" applyFont="1" applyNumberFormat="1"/>
    <xf borderId="6" fillId="23" fontId="15" numFmtId="2" xfId="0" applyBorder="1" applyFont="1" applyNumberFormat="1"/>
    <xf borderId="6" fillId="23" fontId="15" numFmtId="172" xfId="0" applyBorder="1" applyFont="1" applyNumberFormat="1"/>
    <xf borderId="4" fillId="23" fontId="15" numFmtId="0" xfId="0" applyAlignment="1" applyBorder="1" applyFont="1">
      <alignment horizontal="center"/>
    </xf>
    <xf borderId="6" fillId="23" fontId="15" numFmtId="0" xfId="0" applyAlignment="1" applyBorder="1" applyFont="1">
      <alignment horizontal="right"/>
    </xf>
    <xf quotePrefix="1" borderId="6" fillId="23" fontId="15" numFmtId="0" xfId="0" applyBorder="1" applyFont="1"/>
    <xf borderId="6" fillId="23" fontId="15" numFmtId="169" xfId="0" applyAlignment="1" applyBorder="1" applyFont="1" applyNumberFormat="1">
      <alignment horizontal="left"/>
    </xf>
    <xf borderId="6" fillId="19" fontId="31" numFmtId="0" xfId="0" applyAlignment="1" applyBorder="1" applyFont="1">
      <alignment readingOrder="0" shrinkToFit="0" vertical="bottom" wrapText="0"/>
    </xf>
    <xf borderId="6" fillId="0" fontId="33" numFmtId="4" xfId="0" applyAlignment="1" applyBorder="1" applyFont="1" applyNumberFormat="1">
      <alignment shrinkToFit="0" vertical="bottom" wrapText="0"/>
    </xf>
    <xf borderId="6" fillId="0" fontId="31" numFmtId="170" xfId="0" applyAlignment="1" applyBorder="1" applyFont="1" applyNumberFormat="1">
      <alignment readingOrder="0" shrinkToFit="0" wrapText="0"/>
    </xf>
    <xf borderId="0" fillId="23" fontId="15" numFmtId="0" xfId="0" applyFont="1"/>
    <xf borderId="5" fillId="23" fontId="15" numFmtId="0" xfId="0" applyBorder="1" applyFont="1"/>
    <xf borderId="6" fillId="23" fontId="15" numFmtId="2" xfId="0" applyAlignment="1" applyBorder="1" applyFont="1" applyNumberFormat="1">
      <alignment horizontal="right"/>
    </xf>
    <xf borderId="6" fillId="23" fontId="15" numFmtId="0" xfId="0" applyAlignment="1" applyBorder="1" applyFont="1">
      <alignment horizontal="left" vertical="center"/>
    </xf>
    <xf borderId="6" fillId="23" fontId="15" numFmtId="168" xfId="0" applyAlignment="1" applyBorder="1" applyFont="1" applyNumberFormat="1">
      <alignment vertical="center"/>
    </xf>
    <xf borderId="6" fillId="23" fontId="15" numFmtId="0" xfId="0" applyAlignment="1" applyBorder="1" applyFont="1">
      <alignment vertical="center"/>
    </xf>
    <xf borderId="6" fillId="23" fontId="15" numFmtId="170" xfId="0" applyAlignment="1" applyBorder="1" applyFont="1" applyNumberFormat="1">
      <alignment horizontal="left" vertical="center"/>
    </xf>
    <xf borderId="7" fillId="23" fontId="15" numFmtId="170" xfId="0" applyBorder="1" applyFont="1" applyNumberFormat="1"/>
    <xf borderId="5" fillId="23" fontId="15" numFmtId="170" xfId="0" applyBorder="1" applyFont="1" applyNumberFormat="1"/>
    <xf borderId="5" fillId="0" fontId="34" numFmtId="0" xfId="0" applyAlignment="1" applyBorder="1" applyFont="1">
      <alignment horizontal="center" readingOrder="0"/>
    </xf>
    <xf borderId="6" fillId="0" fontId="34" numFmtId="0" xfId="0" applyAlignment="1" applyBorder="1" applyFont="1">
      <alignment horizontal="center" readingOrder="0"/>
    </xf>
    <xf borderId="6" fillId="0" fontId="34" numFmtId="169" xfId="0" applyAlignment="1" applyBorder="1" applyFont="1" applyNumberFormat="1">
      <alignment horizontal="center" readingOrder="0"/>
    </xf>
    <xf borderId="6" fillId="0" fontId="34" numFmtId="170" xfId="0" applyAlignment="1" applyBorder="1" applyFont="1" applyNumberFormat="1">
      <alignment horizontal="center" readingOrder="0"/>
    </xf>
    <xf borderId="6" fillId="0" fontId="34" numFmtId="4" xfId="0" applyAlignment="1" applyBorder="1" applyFont="1" applyNumberFormat="1">
      <alignment horizontal="center" readingOrder="0"/>
    </xf>
    <xf borderId="4" fillId="23" fontId="15" numFmtId="168" xfId="0" applyBorder="1" applyFont="1" applyNumberFormat="1"/>
    <xf borderId="4" fillId="23" fontId="15" numFmtId="169" xfId="0" applyBorder="1" applyFont="1" applyNumberFormat="1"/>
    <xf borderId="4" fillId="23" fontId="15" numFmtId="170" xfId="0" applyBorder="1" applyFont="1" applyNumberFormat="1"/>
    <xf borderId="4" fillId="23" fontId="15" numFmtId="4" xfId="0" applyBorder="1" applyFont="1" applyNumberFormat="1"/>
    <xf borderId="0" fillId="19" fontId="35" numFmtId="0" xfId="0" applyAlignment="1" applyFont="1">
      <alignment readingOrder="0"/>
    </xf>
    <xf borderId="0" fillId="2" fontId="36" numFmtId="0" xfId="0" applyAlignment="1" applyFont="1">
      <alignment horizontal="center" readingOrder="0"/>
    </xf>
    <xf borderId="3" fillId="3" fontId="7" numFmtId="0" xfId="0" applyAlignment="1" applyBorder="1" applyFont="1">
      <alignment horizontal="center" readingOrder="0"/>
    </xf>
    <xf borderId="3" fillId="0" fontId="21" numFmtId="179" xfId="0" applyAlignment="1" applyBorder="1" applyFont="1" applyNumberFormat="1">
      <alignment horizontal="center" readingOrder="0"/>
    </xf>
    <xf borderId="3" fillId="0" fontId="21" numFmtId="180" xfId="0" applyAlignment="1" applyBorder="1" applyFont="1" applyNumberFormat="1">
      <alignment horizontal="center" readingOrder="0"/>
    </xf>
    <xf borderId="3" fillId="0" fontId="21" numFmtId="0" xfId="0" applyAlignment="1" applyBorder="1" applyFont="1">
      <alignment horizontal="center" readingOrder="0"/>
    </xf>
    <xf borderId="3" fillId="0" fontId="21" numFmtId="0" xfId="0" applyAlignment="1" applyBorder="1" applyFont="1">
      <alignment horizontal="center" readingOrder="0" shrinkToFit="0" wrapText="1"/>
    </xf>
    <xf borderId="0" fillId="14" fontId="21" numFmtId="0" xfId="0" applyAlignment="1" applyFont="1">
      <alignment readingOrder="0"/>
    </xf>
    <xf borderId="0" fillId="14" fontId="37" numFmtId="0" xfId="0" applyAlignment="1" applyFont="1">
      <alignment readingOrder="0"/>
    </xf>
    <xf borderId="0" fillId="19" fontId="1" numFmtId="0" xfId="0" applyFont="1"/>
    <xf borderId="0" fillId="14" fontId="7" numFmtId="0" xfId="0" applyAlignment="1" applyFont="1">
      <alignment readingOrder="0"/>
    </xf>
    <xf borderId="0" fillId="14" fontId="38" numFmtId="0" xfId="0" applyAlignment="1" applyFont="1">
      <alignment horizontal="center" readingOrder="0"/>
    </xf>
    <xf borderId="3" fillId="14" fontId="38" numFmtId="0" xfId="0" applyAlignment="1" applyBorder="1" applyFont="1">
      <alignment horizontal="center" readingOrder="0"/>
    </xf>
    <xf borderId="3" fillId="3" fontId="21" numFmtId="0" xfId="0" applyAlignment="1" applyBorder="1" applyFont="1">
      <alignment horizontal="center" readingOrder="0"/>
    </xf>
    <xf borderId="3" fillId="3" fontId="1" numFmtId="0" xfId="0" applyAlignment="1" applyBorder="1" applyFont="1">
      <alignment horizontal="center" readingOrder="0"/>
    </xf>
    <xf borderId="3" fillId="0" fontId="1" numFmtId="0" xfId="0" applyAlignment="1" applyBorder="1" applyFont="1">
      <alignment horizontal="center"/>
    </xf>
    <xf borderId="3" fillId="19" fontId="21" numFmtId="0" xfId="0" applyAlignment="1" applyBorder="1" applyFont="1">
      <alignment horizontal="center" readingOrder="0"/>
    </xf>
    <xf borderId="3" fillId="14" fontId="7" numFmtId="0" xfId="0" applyAlignment="1" applyBorder="1" applyFont="1">
      <alignment horizontal="center" readingOrder="0"/>
    </xf>
    <xf borderId="3" fillId="0" fontId="21" numFmtId="0" xfId="0" applyAlignment="1" applyBorder="1" applyFont="1">
      <alignment readingOrder="0"/>
    </xf>
    <xf borderId="0" fillId="0" fontId="1" numFmtId="170" xfId="0" applyFont="1" applyNumberFormat="1"/>
    <xf borderId="8" fillId="0" fontId="33" numFmtId="0" xfId="0" applyAlignment="1" applyBorder="1" applyFont="1">
      <alignment shrinkToFit="0" vertical="bottom" wrapText="0"/>
    </xf>
    <xf borderId="1" fillId="0" fontId="39" numFmtId="0" xfId="0" applyAlignment="1" applyBorder="1" applyFont="1">
      <alignment horizontal="center" readingOrder="0" shrinkToFit="0" vertical="bottom" wrapText="0"/>
    </xf>
    <xf borderId="9" fillId="0" fontId="4" numFmtId="0" xfId="0" applyBorder="1" applyFont="1"/>
    <xf borderId="3" fillId="0" fontId="40" numFmtId="0" xfId="0" applyAlignment="1" applyBorder="1" applyFont="1">
      <alignment horizontal="center" readingOrder="0" shrinkToFit="0" vertical="bottom" wrapText="0"/>
    </xf>
    <xf borderId="3" fillId="25" fontId="40" numFmtId="0" xfId="0" applyAlignment="1" applyBorder="1" applyFill="1" applyFont="1">
      <alignment horizontal="center" readingOrder="0" shrinkToFit="0" vertical="bottom" wrapText="0"/>
    </xf>
    <xf borderId="3" fillId="26" fontId="40" numFmtId="0" xfId="0" applyAlignment="1" applyBorder="1" applyFill="1" applyFont="1">
      <alignment horizontal="center" readingOrder="0" shrinkToFit="0" vertical="bottom" wrapText="0"/>
    </xf>
    <xf borderId="3" fillId="27" fontId="40" numFmtId="0" xfId="0" applyAlignment="1" applyBorder="1" applyFill="1" applyFont="1">
      <alignment horizontal="center" readingOrder="0" shrinkToFit="0" vertical="bottom" wrapText="0"/>
    </xf>
    <xf borderId="3" fillId="5" fontId="40" numFmtId="0" xfId="0" applyAlignment="1" applyBorder="1" applyFont="1">
      <alignment horizontal="center" readingOrder="0" shrinkToFit="0" vertical="bottom" wrapText="0"/>
    </xf>
    <xf borderId="3" fillId="0" fontId="41" numFmtId="181" xfId="0" applyAlignment="1" applyBorder="1" applyFont="1" applyNumberFormat="1">
      <alignment readingOrder="0" shrinkToFit="0" vertical="bottom" wrapText="0"/>
    </xf>
    <xf borderId="3" fillId="25" fontId="41" numFmtId="0" xfId="0" applyAlignment="1" applyBorder="1" applyFont="1">
      <alignment horizontal="center" shrinkToFit="0" vertical="bottom" wrapText="0"/>
    </xf>
    <xf borderId="3" fillId="26" fontId="41" numFmtId="0" xfId="0" applyAlignment="1" applyBorder="1" applyFont="1">
      <alignment horizontal="center" shrinkToFit="0" vertical="bottom" wrapText="0"/>
    </xf>
    <xf borderId="3" fillId="27" fontId="41" numFmtId="0" xfId="0" applyAlignment="1" applyBorder="1" applyFont="1">
      <alignment horizontal="center" shrinkToFit="0" vertical="bottom" wrapText="0"/>
    </xf>
    <xf borderId="3" fillId="0" fontId="41" numFmtId="181" xfId="0" applyAlignment="1" applyBorder="1" applyFont="1" applyNumberFormat="1">
      <alignment horizontal="center" readingOrder="0" shrinkToFit="0" vertical="bottom" wrapText="0"/>
    </xf>
    <xf borderId="3" fillId="25" fontId="41" numFmtId="0" xfId="0" applyAlignment="1" applyBorder="1" applyFont="1">
      <alignment horizontal="center" readingOrder="0" shrinkToFit="0" vertical="bottom" wrapText="0"/>
    </xf>
    <xf borderId="3" fillId="26" fontId="41" numFmtId="0" xfId="0" applyAlignment="1" applyBorder="1" applyFont="1">
      <alignment horizontal="center" readingOrder="0" shrinkToFit="0" vertical="bottom" wrapText="0"/>
    </xf>
    <xf borderId="3" fillId="27" fontId="41" numFmtId="0" xfId="0" applyAlignment="1" applyBorder="1" applyFont="1">
      <alignment horizontal="center" readingOrder="0" shrinkToFit="0" vertical="bottom" wrapText="0"/>
    </xf>
    <xf borderId="3" fillId="0" fontId="41" numFmtId="0" xfId="0" applyAlignment="1" applyBorder="1" applyFont="1">
      <alignment readingOrder="0" shrinkToFit="0" vertical="bottom" wrapText="0"/>
    </xf>
    <xf borderId="3" fillId="0" fontId="41" numFmtId="0" xfId="0" applyAlignment="1" applyBorder="1" applyFont="1">
      <alignment horizontal="center" readingOrder="0" shrinkToFit="0" vertical="bottom" wrapText="0"/>
    </xf>
    <xf borderId="3" fillId="25" fontId="41" numFmtId="1" xfId="0" applyAlignment="1" applyBorder="1" applyFont="1" applyNumberFormat="1">
      <alignment horizontal="center" readingOrder="0" shrinkToFit="0" vertical="bottom" wrapText="0"/>
    </xf>
    <xf borderId="3" fillId="25" fontId="41" numFmtId="1" xfId="0" applyAlignment="1" applyBorder="1" applyFont="1" applyNumberFormat="1">
      <alignment horizontal="center" shrinkToFit="0" vertical="bottom" wrapText="0"/>
    </xf>
    <xf borderId="0" fillId="0" fontId="42" numFmtId="0" xfId="0" applyAlignment="1" applyFont="1">
      <alignment horizontal="left" vertical="center"/>
    </xf>
    <xf borderId="10" fillId="28" fontId="42" numFmtId="171" xfId="0" applyAlignment="1" applyBorder="1" applyFill="1" applyFont="1" applyNumberFormat="1">
      <alignment horizontal="left" vertical="center"/>
    </xf>
    <xf borderId="10" fillId="28" fontId="42" numFmtId="0" xfId="0" applyAlignment="1" applyBorder="1" applyFont="1">
      <alignment horizontal="left" vertical="center"/>
    </xf>
    <xf borderId="10" fillId="28" fontId="42" numFmtId="0" xfId="0" applyAlignment="1" applyBorder="1" applyFont="1">
      <alignment horizontal="left" readingOrder="0" vertical="center"/>
    </xf>
    <xf borderId="10" fillId="28" fontId="43" numFmtId="0" xfId="0" applyAlignment="1" applyBorder="1" applyFont="1">
      <alignment horizontal="left" shrinkToFit="0" vertical="center" wrapText="1"/>
    </xf>
    <xf borderId="10" fillId="28" fontId="42" numFmtId="182" xfId="0" applyAlignment="1" applyBorder="1" applyFont="1" applyNumberFormat="1">
      <alignment horizontal="left" vertical="center"/>
    </xf>
    <xf borderId="10" fillId="28" fontId="43" numFmtId="0" xfId="0" applyAlignment="1" applyBorder="1" applyFont="1">
      <alignment horizontal="left" vertical="center"/>
    </xf>
    <xf borderId="10" fillId="28" fontId="42" numFmtId="0" xfId="0" applyAlignment="1" applyBorder="1" applyFont="1">
      <alignment horizontal="left" shrinkToFit="0" vertical="center" wrapText="1"/>
    </xf>
    <xf borderId="3" fillId="28" fontId="42" numFmtId="183" xfId="0" applyAlignment="1" applyBorder="1" applyFont="1" applyNumberFormat="1">
      <alignment horizontal="left" shrinkToFit="0" vertical="center" wrapText="1"/>
    </xf>
    <xf borderId="3" fillId="28" fontId="42" numFmtId="0" xfId="0" applyAlignment="1" applyBorder="1" applyFont="1">
      <alignment horizontal="left" vertical="center"/>
    </xf>
    <xf borderId="0" fillId="19" fontId="44" numFmtId="0" xfId="0" applyAlignment="1" applyFont="1">
      <alignment horizontal="center" vertical="center"/>
    </xf>
    <xf borderId="11" fillId="19" fontId="45" numFmtId="184" xfId="0" applyAlignment="1" applyBorder="1" applyFont="1" applyNumberFormat="1">
      <alignment horizontal="center" vertical="center"/>
    </xf>
    <xf borderId="1" fillId="19" fontId="44" numFmtId="2" xfId="0" applyAlignment="1" applyBorder="1" applyFont="1" applyNumberFormat="1">
      <alignment horizontal="center" vertical="center"/>
    </xf>
    <xf borderId="8" fillId="19" fontId="44" numFmtId="0" xfId="0" applyAlignment="1" applyBorder="1" applyFont="1">
      <alignment horizontal="center" vertical="center"/>
    </xf>
    <xf borderId="2" fillId="19" fontId="44" numFmtId="185" xfId="0" applyAlignment="1" applyBorder="1" applyFont="1" applyNumberFormat="1">
      <alignment horizontal="center" readingOrder="0" vertical="center"/>
    </xf>
    <xf borderId="3" fillId="19" fontId="44" numFmtId="185" xfId="0" applyAlignment="1" applyBorder="1" applyFont="1" applyNumberFormat="1">
      <alignment horizontal="center" vertical="center"/>
    </xf>
    <xf borderId="3" fillId="19" fontId="44" numFmtId="186" xfId="0" applyAlignment="1" applyBorder="1" applyFont="1" applyNumberFormat="1">
      <alignment horizontal="center" vertical="center"/>
    </xf>
    <xf borderId="8" fillId="19" fontId="44" numFmtId="186" xfId="0" applyAlignment="1" applyBorder="1" applyFont="1" applyNumberFormat="1">
      <alignment horizontal="center" vertical="center"/>
    </xf>
    <xf borderId="3" fillId="19" fontId="44" numFmtId="0" xfId="0" applyAlignment="1" applyBorder="1" applyFont="1">
      <alignment horizontal="center" vertical="center"/>
    </xf>
    <xf borderId="3" fillId="19" fontId="44" numFmtId="0" xfId="0" applyAlignment="1" applyBorder="1" applyFont="1">
      <alignment horizontal="center" readingOrder="0" vertical="center"/>
    </xf>
    <xf borderId="0" fillId="19" fontId="1" numFmtId="0" xfId="0" applyAlignment="1" applyFont="1">
      <alignment horizontal="center"/>
    </xf>
    <xf borderId="8" fillId="19" fontId="44" numFmtId="183" xfId="0" applyAlignment="1" applyBorder="1" applyFont="1" applyNumberFormat="1">
      <alignment horizontal="center" vertical="center"/>
    </xf>
    <xf borderId="0" fillId="19" fontId="10" numFmtId="0" xfId="0" applyAlignment="1" applyFont="1">
      <alignment horizontal="center"/>
    </xf>
    <xf borderId="11" fillId="19" fontId="46" numFmtId="184" xfId="0" applyAlignment="1" applyBorder="1" applyFont="1" applyNumberFormat="1">
      <alignment horizontal="center" vertical="center"/>
    </xf>
    <xf borderId="1" fillId="19" fontId="47" numFmtId="2" xfId="0" applyAlignment="1" applyBorder="1" applyFont="1" applyNumberFormat="1">
      <alignment horizontal="center" vertical="center"/>
    </xf>
    <xf borderId="8" fillId="19" fontId="47" numFmtId="0" xfId="0" applyAlignment="1" applyBorder="1" applyFont="1">
      <alignment horizontal="center" vertical="center"/>
    </xf>
    <xf borderId="2" fillId="19" fontId="47" numFmtId="185" xfId="0" applyAlignment="1" applyBorder="1" applyFont="1" applyNumberFormat="1">
      <alignment horizontal="center" readingOrder="0" vertical="center"/>
    </xf>
    <xf borderId="3" fillId="19" fontId="47" numFmtId="185" xfId="0" applyAlignment="1" applyBorder="1" applyFont="1" applyNumberFormat="1">
      <alignment horizontal="center" vertical="center"/>
    </xf>
    <xf borderId="3" fillId="19" fontId="47" numFmtId="186" xfId="0" applyAlignment="1" applyBorder="1" applyFont="1" applyNumberFormat="1">
      <alignment horizontal="center" vertical="center"/>
    </xf>
    <xf borderId="8" fillId="19" fontId="47" numFmtId="183" xfId="0" applyAlignment="1" applyBorder="1" applyFont="1" applyNumberFormat="1">
      <alignment horizontal="center" vertical="center"/>
    </xf>
    <xf borderId="3" fillId="19" fontId="47" numFmtId="0" xfId="0" applyAlignment="1" applyBorder="1" applyFont="1">
      <alignment horizontal="center" vertical="center"/>
    </xf>
    <xf borderId="1" fillId="19" fontId="48" numFmtId="2" xfId="0" applyAlignment="1" applyBorder="1" applyFont="1" applyNumberFormat="1">
      <alignment horizontal="center" vertical="center"/>
    </xf>
    <xf borderId="5" fillId="19" fontId="44" numFmtId="185" xfId="0" applyAlignment="1" applyBorder="1" applyFont="1" applyNumberFormat="1">
      <alignment horizontal="center" vertical="center"/>
    </xf>
    <xf borderId="5" fillId="19" fontId="44" numFmtId="186" xfId="0" applyAlignment="1" applyBorder="1" applyFont="1" applyNumberFormat="1">
      <alignment horizontal="center" vertical="center"/>
    </xf>
    <xf borderId="3" fillId="19" fontId="49" numFmtId="0" xfId="0" applyAlignment="1" applyBorder="1" applyFont="1">
      <alignment horizontal="center" vertical="center"/>
    </xf>
    <xf borderId="3" fillId="19" fontId="44" numFmtId="183" xfId="0" applyAlignment="1" applyBorder="1" applyFont="1" applyNumberFormat="1">
      <alignment horizontal="center" vertical="center"/>
    </xf>
    <xf borderId="12" fillId="19" fontId="44" numFmtId="2" xfId="0" applyAlignment="1" applyBorder="1" applyFont="1" applyNumberFormat="1">
      <alignment horizontal="center" vertical="center"/>
    </xf>
    <xf borderId="3" fillId="19" fontId="48" numFmtId="185" xfId="0" applyAlignment="1" applyBorder="1" applyFont="1" applyNumberFormat="1">
      <alignment horizontal="center" vertical="center"/>
    </xf>
    <xf borderId="3" fillId="19" fontId="44" numFmtId="185" xfId="0" applyAlignment="1" applyBorder="1" applyFont="1" applyNumberFormat="1">
      <alignment horizontal="center" readingOrder="0" vertical="center"/>
    </xf>
    <xf borderId="3" fillId="19" fontId="50" numFmtId="185" xfId="0" applyAlignment="1" applyBorder="1" applyFont="1" applyNumberFormat="1">
      <alignment horizontal="center" vertical="center"/>
    </xf>
    <xf borderId="5" fillId="19" fontId="48" numFmtId="185" xfId="0" applyAlignment="1" applyBorder="1" applyFont="1" applyNumberFormat="1">
      <alignment horizontal="center" vertical="center"/>
    </xf>
    <xf borderId="5" fillId="19" fontId="44" numFmtId="183" xfId="0" applyAlignment="1" applyBorder="1" applyFont="1" applyNumberFormat="1">
      <alignment horizontal="center" vertical="center"/>
    </xf>
    <xf borderId="11" fillId="19" fontId="51" numFmtId="184" xfId="0" applyAlignment="1" applyBorder="1" applyFont="1" applyNumberFormat="1">
      <alignment horizontal="center" vertical="center"/>
    </xf>
    <xf borderId="3" fillId="19" fontId="48" numFmtId="0" xfId="0" applyAlignment="1" applyBorder="1" applyFont="1">
      <alignment horizontal="center" vertical="center"/>
    </xf>
    <xf borderId="3" fillId="19" fontId="48" numFmtId="186" xfId="0" applyAlignment="1" applyBorder="1" applyFont="1" applyNumberFormat="1">
      <alignment horizontal="center" vertical="center"/>
    </xf>
    <xf borderId="3" fillId="19" fontId="48" numFmtId="183" xfId="0" applyAlignment="1" applyBorder="1" applyFont="1" applyNumberFormat="1">
      <alignment horizontal="center" vertical="center"/>
    </xf>
    <xf borderId="11" fillId="19" fontId="52" numFmtId="184" xfId="0" applyAlignment="1" applyBorder="1" applyFont="1" applyNumberFormat="1">
      <alignment horizontal="center" vertical="center"/>
    </xf>
    <xf borderId="1" fillId="19" fontId="53" numFmtId="2" xfId="0" applyAlignment="1" applyBorder="1" applyFont="1" applyNumberFormat="1">
      <alignment horizontal="center" vertical="center"/>
    </xf>
    <xf borderId="3" fillId="19" fontId="53" numFmtId="0" xfId="0" applyAlignment="1" applyBorder="1" applyFont="1">
      <alignment horizontal="center" vertical="center"/>
    </xf>
    <xf borderId="3" fillId="19" fontId="53" numFmtId="185" xfId="0" applyAlignment="1" applyBorder="1" applyFont="1" applyNumberFormat="1">
      <alignment horizontal="center" vertical="center"/>
    </xf>
    <xf borderId="3" fillId="19" fontId="53" numFmtId="183" xfId="0" applyAlignment="1" applyBorder="1" applyFont="1" applyNumberFormat="1">
      <alignment horizontal="center" vertical="center"/>
    </xf>
    <xf borderId="8" fillId="19" fontId="51" numFmtId="0" xfId="0" applyAlignment="1" applyBorder="1" applyFont="1">
      <alignment horizontal="center" vertical="center"/>
    </xf>
    <xf borderId="8" fillId="19" fontId="45" numFmtId="0" xfId="0" applyAlignment="1" applyBorder="1" applyFont="1">
      <alignment horizontal="center" vertical="center"/>
    </xf>
    <xf borderId="8" fillId="19" fontId="44" numFmtId="185" xfId="0" applyAlignment="1" applyBorder="1" applyFont="1" applyNumberFormat="1">
      <alignment horizontal="center" vertical="center"/>
    </xf>
    <xf borderId="13" fillId="19" fontId="45" numFmtId="184" xfId="0" applyAlignment="1" applyBorder="1" applyFont="1" applyNumberFormat="1">
      <alignment horizontal="center" vertical="center"/>
    </xf>
    <xf borderId="8" fillId="19" fontId="48" numFmtId="185" xfId="0" applyAlignment="1" applyBorder="1" applyFont="1" applyNumberFormat="1">
      <alignment horizontal="center" vertical="center"/>
    </xf>
    <xf borderId="10" fillId="19" fontId="45" numFmtId="0" xfId="0" applyAlignment="1" applyBorder="1" applyFont="1">
      <alignment horizontal="center" vertical="center"/>
    </xf>
    <xf borderId="10" fillId="19" fontId="44" numFmtId="186" xfId="0" applyAlignment="1" applyBorder="1" applyFont="1" applyNumberFormat="1">
      <alignment horizontal="center" vertical="center"/>
    </xf>
    <xf borderId="10" fillId="19" fontId="44" numFmtId="183" xfId="0" applyAlignment="1" applyBorder="1" applyFont="1" applyNumberFormat="1">
      <alignment horizontal="center" vertical="center"/>
    </xf>
    <xf borderId="3" fillId="19" fontId="45" numFmtId="0" xfId="0" applyAlignment="1" applyBorder="1" applyFont="1">
      <alignment horizontal="center" vertical="center"/>
    </xf>
    <xf borderId="10" fillId="19" fontId="44" numFmtId="0" xfId="0" applyAlignment="1" applyBorder="1" applyFont="1">
      <alignment horizontal="center" vertical="center"/>
    </xf>
    <xf borderId="3" fillId="19" fontId="45" numFmtId="184" xfId="0" applyAlignment="1" applyBorder="1" applyFont="1" applyNumberFormat="1">
      <alignment horizontal="center" vertical="center"/>
    </xf>
    <xf borderId="3" fillId="19" fontId="44" numFmtId="2" xfId="0" applyAlignment="1" applyBorder="1" applyFont="1" applyNumberFormat="1">
      <alignment horizontal="center" vertical="center"/>
    </xf>
    <xf borderId="0" fillId="0" fontId="54" numFmtId="0" xfId="0" applyAlignment="1" applyFont="1">
      <alignment horizontal="center"/>
    </xf>
    <xf borderId="3" fillId="0" fontId="54" numFmtId="0" xfId="0" applyAlignment="1" applyBorder="1" applyFont="1">
      <alignment horizontal="left" shrinkToFit="0" vertical="center" wrapText="1"/>
    </xf>
    <xf borderId="3" fillId="29" fontId="55" numFmtId="182" xfId="0" applyAlignment="1" applyBorder="1" applyFill="1" applyFont="1" applyNumberFormat="1">
      <alignment horizontal="center" vertical="bottom"/>
    </xf>
    <xf borderId="3" fillId="2" fontId="56" numFmtId="0" xfId="0" applyAlignment="1" applyBorder="1" applyFont="1">
      <alignment horizontal="center" readingOrder="0" vertical="bottom"/>
    </xf>
    <xf borderId="3" fillId="29" fontId="55" numFmtId="183" xfId="0" applyAlignment="1" applyBorder="1" applyFont="1" applyNumberFormat="1">
      <alignment horizontal="center" vertical="bottom"/>
    </xf>
    <xf borderId="3" fillId="16" fontId="55" numFmtId="0" xfId="0" applyAlignment="1" applyBorder="1" applyFont="1">
      <alignment horizontal="center" readingOrder="0"/>
    </xf>
    <xf borderId="3" fillId="0" fontId="54" numFmtId="0" xfId="0" applyAlignment="1" applyBorder="1" applyFont="1">
      <alignment horizontal="center"/>
    </xf>
    <xf borderId="3" fillId="0" fontId="22" numFmtId="185" xfId="0" applyAlignment="1" applyBorder="1" applyFont="1" applyNumberFormat="1">
      <alignment horizontal="center" readingOrder="0" vertical="bottom"/>
    </xf>
    <xf borderId="3" fillId="2" fontId="21" numFmtId="185" xfId="0" applyAlignment="1" applyBorder="1" applyFont="1" applyNumberFormat="1">
      <alignment horizontal="center" vertical="bottom"/>
    </xf>
    <xf borderId="3" fillId="16" fontId="44" numFmtId="183" xfId="0" applyAlignment="1" applyBorder="1" applyFont="1" applyNumberFormat="1">
      <alignment horizontal="center" readingOrder="0" vertical="center"/>
    </xf>
    <xf borderId="3" fillId="0" fontId="1" numFmtId="0" xfId="0" applyBorder="1" applyFont="1"/>
    <xf borderId="3" fillId="30" fontId="57" numFmtId="183" xfId="0" applyAlignment="1" applyBorder="1" applyFill="1" applyFont="1" applyNumberFormat="1">
      <alignment horizontal="center" readingOrder="0" shrinkToFit="0" vertical="bottom" wrapText="1"/>
    </xf>
    <xf borderId="3" fillId="30" fontId="58" numFmtId="186" xfId="0" applyAlignment="1" applyBorder="1" applyFont="1" applyNumberFormat="1">
      <alignment horizontal="center" readingOrder="0" shrinkToFit="0" wrapText="1"/>
    </xf>
    <xf borderId="3" fillId="19" fontId="59" numFmtId="183" xfId="0" applyAlignment="1" applyBorder="1" applyFont="1" applyNumberFormat="1">
      <alignment horizontal="center" readingOrder="0" shrinkToFit="0" vertical="bottom" wrapText="1"/>
    </xf>
    <xf borderId="3" fillId="0" fontId="7" numFmtId="179" xfId="0" applyAlignment="1" applyBorder="1" applyFont="1" applyNumberFormat="1">
      <alignment horizontal="center" readingOrder="0"/>
    </xf>
    <xf borderId="3" fillId="19" fontId="21" numFmtId="183" xfId="0" applyAlignment="1" applyBorder="1" applyFont="1" applyNumberFormat="1">
      <alignment horizontal="center" readingOrder="0" shrinkToFit="0" vertical="bottom" wrapText="1"/>
    </xf>
    <xf borderId="3" fillId="0" fontId="21" numFmtId="183" xfId="0" applyAlignment="1" applyBorder="1" applyFont="1" applyNumberFormat="1">
      <alignment horizontal="center" readingOrder="0" shrinkToFit="0" vertical="bottom" wrapText="1"/>
    </xf>
    <xf borderId="3" fillId="0" fontId="21" numFmtId="186" xfId="0" applyAlignment="1" applyBorder="1" applyFont="1" applyNumberFormat="1">
      <alignment horizontal="center" readingOrder="0" shrinkToFit="0" vertical="bottom" wrapText="1"/>
    </xf>
    <xf borderId="3" fillId="0" fontId="21" numFmtId="185" xfId="0" applyAlignment="1" applyBorder="1" applyFont="1" applyNumberFormat="1">
      <alignment horizontal="center" readingOrder="0" vertical="bottom"/>
    </xf>
    <xf borderId="3" fillId="2" fontId="44" numFmtId="185" xfId="0" applyAlignment="1" applyBorder="1" applyFont="1" applyNumberFormat="1">
      <alignment horizontal="center" vertical="center"/>
    </xf>
    <xf borderId="3" fillId="14" fontId="44" numFmtId="183" xfId="0" applyAlignment="1" applyBorder="1" applyFont="1" applyNumberFormat="1">
      <alignment horizontal="center" readingOrder="0" vertical="center"/>
    </xf>
    <xf borderId="3" fillId="0" fontId="60" numFmtId="0" xfId="0" applyAlignment="1" applyBorder="1" applyFont="1">
      <alignment horizontal="left" readingOrder="0" shrinkToFit="0" vertical="center" wrapText="1"/>
    </xf>
    <xf borderId="3" fillId="19" fontId="44" numFmtId="186" xfId="0" applyAlignment="1" applyBorder="1" applyFont="1" applyNumberFormat="1">
      <alignment horizontal="center" readingOrder="0" vertical="center"/>
    </xf>
    <xf borderId="3" fillId="0" fontId="22" numFmtId="185" xfId="0" applyAlignment="1" applyBorder="1" applyFont="1" applyNumberFormat="1">
      <alignment horizontal="center" vertical="bottom"/>
    </xf>
    <xf borderId="3" fillId="0" fontId="61" numFmtId="0" xfId="0" applyAlignment="1" applyBorder="1" applyFont="1">
      <alignment horizontal="left" shrinkToFit="0" vertical="center" wrapText="1"/>
    </xf>
    <xf borderId="3" fillId="19" fontId="44" numFmtId="183" xfId="0" applyAlignment="1" applyBorder="1" applyFont="1" applyNumberFormat="1">
      <alignment horizontal="center" readingOrder="0" vertical="center"/>
    </xf>
    <xf borderId="3" fillId="19" fontId="44" numFmtId="183" xfId="0" applyAlignment="1" applyBorder="1" applyFont="1" applyNumberFormat="1">
      <alignment horizontal="center" readingOrder="0" shrinkToFit="0" vertical="center" wrapText="1"/>
    </xf>
    <xf borderId="8" fillId="19" fontId="44" numFmtId="186" xfId="0" applyAlignment="1" applyBorder="1" applyFont="1" applyNumberFormat="1">
      <alignment horizontal="center" readingOrder="0" vertical="center"/>
    </xf>
    <xf borderId="8" fillId="19" fontId="44" numFmtId="183" xfId="0" applyAlignment="1" applyBorder="1" applyFont="1" applyNumberFormat="1">
      <alignment horizontal="center" readingOrder="0" vertical="center"/>
    </xf>
    <xf borderId="5" fillId="2" fontId="44" numFmtId="185" xfId="0" applyAlignment="1" applyBorder="1" applyFont="1" applyNumberFormat="1">
      <alignment horizontal="center" vertical="center"/>
    </xf>
    <xf borderId="3" fillId="19" fontId="62" numFmtId="186" xfId="0" applyAlignment="1" applyBorder="1" applyFont="1" applyNumberFormat="1">
      <alignment horizontal="center" readingOrder="0" vertical="center"/>
    </xf>
    <xf borderId="3" fillId="0" fontId="7" numFmtId="0" xfId="0" applyAlignment="1" applyBorder="1" applyFont="1">
      <alignment horizontal="left" readingOrder="0" shrinkToFit="0" vertical="center" wrapText="1"/>
    </xf>
    <xf borderId="0" fillId="0" fontId="1" numFmtId="0" xfId="0" applyFont="1"/>
    <xf borderId="3" fillId="0" fontId="1" numFmtId="184" xfId="0" applyAlignment="1" applyBorder="1" applyFont="1" applyNumberFormat="1">
      <alignment horizontal="left" shrinkToFit="0" vertical="center" wrapText="1"/>
    </xf>
    <xf borderId="3" fillId="2" fontId="48" numFmtId="185" xfId="0" applyAlignment="1" applyBorder="1" applyFont="1" applyNumberFormat="1">
      <alignment horizontal="center" vertical="center"/>
    </xf>
    <xf borderId="3" fillId="2" fontId="50" numFmtId="185" xfId="0" applyAlignment="1" applyBorder="1" applyFont="1" applyNumberFormat="1">
      <alignment horizontal="center" vertical="center"/>
    </xf>
    <xf borderId="8" fillId="2" fontId="44" numFmtId="185" xfId="0" applyAlignment="1" applyBorder="1" applyFont="1" applyNumberFormat="1">
      <alignment horizontal="center" vertical="center"/>
    </xf>
    <xf borderId="8" fillId="2" fontId="48" numFmtId="185" xfId="0" applyAlignment="1" applyBorder="1" applyFont="1" applyNumberFormat="1">
      <alignment horizontal="center" vertical="center"/>
    </xf>
    <xf borderId="3" fillId="0" fontId="1" numFmtId="0" xfId="0" applyAlignment="1" applyBorder="1" applyFont="1">
      <alignment horizontal="left" shrinkToFit="0" vertical="center" wrapText="1"/>
    </xf>
    <xf borderId="3" fillId="19" fontId="7" numFmtId="0" xfId="0" applyAlignment="1" applyBorder="1" applyFont="1">
      <alignment readingOrder="0" vertical="top"/>
    </xf>
    <xf borderId="3" fillId="0" fontId="21" numFmtId="0" xfId="0" applyAlignment="1" applyBorder="1" applyFont="1">
      <alignment vertical="top"/>
    </xf>
    <xf borderId="3" fillId="19" fontId="7" numFmtId="0" xfId="0" applyAlignment="1" applyBorder="1" applyFont="1">
      <alignment horizontal="center" readingOrder="0" vertical="top"/>
    </xf>
    <xf borderId="0" fillId="0" fontId="1" numFmtId="10" xfId="0" applyFont="1" applyNumberFormat="1"/>
    <xf borderId="0" fillId="0" fontId="63" numFmtId="0" xfId="0" applyAlignment="1" applyFont="1">
      <alignment vertical="center"/>
    </xf>
    <xf borderId="0" fillId="0" fontId="64" numFmtId="0" xfId="0" applyAlignment="1" applyFont="1">
      <alignment vertical="center"/>
    </xf>
    <xf borderId="1" fillId="0" fontId="64" numFmtId="0" xfId="0" applyAlignment="1" applyBorder="1" applyFont="1">
      <alignment horizontal="center" vertical="center"/>
    </xf>
    <xf borderId="0" fillId="0" fontId="64" numFmtId="0" xfId="0" applyAlignment="1" applyFont="1">
      <alignment horizontal="center" vertical="center"/>
    </xf>
    <xf borderId="1" fillId="31" fontId="64" numFmtId="0" xfId="0" applyAlignment="1" applyBorder="1" applyFill="1" applyFont="1">
      <alignment horizontal="center" vertical="center"/>
    </xf>
    <xf borderId="3" fillId="31" fontId="64" numFmtId="0" xfId="0" applyAlignment="1" applyBorder="1" applyFont="1">
      <alignment horizontal="center" vertical="center"/>
    </xf>
    <xf borderId="10" fillId="17" fontId="64" numFmtId="0" xfId="0" applyAlignment="1" applyBorder="1" applyFont="1">
      <alignment horizontal="center" vertical="center"/>
    </xf>
    <xf borderId="10" fillId="17" fontId="64" numFmtId="0" xfId="0" applyAlignment="1" applyBorder="1" applyFont="1">
      <alignment horizontal="center" shrinkToFit="0" vertical="center" wrapText="1"/>
    </xf>
    <xf borderId="10" fillId="17" fontId="64" numFmtId="49" xfId="0" applyAlignment="1" applyBorder="1" applyFont="1" applyNumberFormat="1">
      <alignment horizontal="center" shrinkToFit="0" vertical="center" wrapText="1"/>
    </xf>
    <xf borderId="4" fillId="17" fontId="64" numFmtId="0" xfId="0" applyAlignment="1" applyBorder="1" applyFont="1">
      <alignment horizontal="center" shrinkToFit="0" vertical="center" wrapText="1"/>
    </xf>
    <xf borderId="14" fillId="17" fontId="64" numFmtId="0" xfId="0" applyAlignment="1" applyBorder="1" applyFont="1">
      <alignment horizontal="center" shrinkToFit="0" vertical="center" wrapText="1"/>
    </xf>
    <xf borderId="14" fillId="17" fontId="64" numFmtId="0" xfId="0" applyAlignment="1" applyBorder="1" applyFont="1">
      <alignment horizontal="center" vertical="center"/>
    </xf>
    <xf borderId="3" fillId="0" fontId="65" numFmtId="0" xfId="0" applyAlignment="1" applyBorder="1" applyFont="1">
      <alignment horizontal="center" vertical="center"/>
    </xf>
    <xf borderId="3" fillId="0" fontId="64" numFmtId="0" xfId="0" applyAlignment="1" applyBorder="1" applyFont="1">
      <alignment horizontal="center" shrinkToFit="0" vertical="center" wrapText="1"/>
    </xf>
    <xf borderId="3" fillId="0" fontId="15" numFmtId="0" xfId="0" applyBorder="1" applyFont="1"/>
    <xf borderId="3" fillId="0" fontId="15" numFmtId="171" xfId="0" applyBorder="1" applyFont="1" applyNumberFormat="1"/>
    <xf borderId="3" fillId="0" fontId="65" numFmtId="172" xfId="0" applyAlignment="1" applyBorder="1" applyFont="1" applyNumberFormat="1">
      <alignment horizontal="center" shrinkToFit="0" vertical="center" wrapText="1"/>
    </xf>
    <xf borderId="3" fillId="0" fontId="64" numFmtId="172" xfId="0" applyAlignment="1" applyBorder="1" applyFont="1" applyNumberFormat="1">
      <alignment horizontal="center" shrinkToFit="0" vertical="center" wrapText="1"/>
    </xf>
    <xf borderId="3" fillId="23" fontId="30" numFmtId="2" xfId="0" applyBorder="1" applyFont="1" applyNumberFormat="1"/>
    <xf borderId="3" fillId="31" fontId="64" numFmtId="0" xfId="0" applyAlignment="1" applyBorder="1" applyFont="1">
      <alignment horizontal="center" shrinkToFit="0" vertical="center" wrapText="1"/>
    </xf>
    <xf borderId="3" fillId="31" fontId="64" numFmtId="49" xfId="0" applyAlignment="1" applyBorder="1" applyFont="1" applyNumberFormat="1">
      <alignment horizontal="center" shrinkToFit="0" vertical="center" wrapText="1"/>
    </xf>
    <xf borderId="3" fillId="0" fontId="64" numFmtId="0" xfId="0" applyAlignment="1" applyBorder="1" applyFont="1">
      <alignment horizontal="center" vertical="center"/>
    </xf>
    <xf borderId="3" fillId="23" fontId="15" numFmtId="0" xfId="0" applyAlignment="1" applyBorder="1" applyFont="1">
      <alignment vertical="center"/>
    </xf>
    <xf borderId="3" fillId="23" fontId="15" numFmtId="168" xfId="0" applyAlignment="1" applyBorder="1" applyFont="1" applyNumberFormat="1">
      <alignment vertical="center"/>
    </xf>
    <xf borderId="3" fillId="23" fontId="15" numFmtId="9" xfId="0" applyAlignment="1" applyBorder="1" applyFont="1" applyNumberFormat="1">
      <alignment horizontal="left" vertical="center"/>
    </xf>
    <xf borderId="3" fillId="23" fontId="30" numFmtId="2" xfId="0" applyAlignment="1" applyBorder="1" applyFont="1" applyNumberFormat="1">
      <alignment vertical="center"/>
    </xf>
    <xf borderId="3" fillId="0" fontId="65" numFmtId="171" xfId="0" applyAlignment="1" applyBorder="1" applyFont="1" applyNumberFormat="1">
      <alignment vertical="center"/>
    </xf>
    <xf borderId="3" fillId="0" fontId="65" numFmtId="172" xfId="0" applyAlignment="1" applyBorder="1" applyFont="1" applyNumberFormat="1">
      <alignment vertical="center"/>
    </xf>
    <xf borderId="3" fillId="0" fontId="65" numFmtId="0" xfId="0" applyAlignment="1" applyBorder="1" applyFont="1">
      <alignment vertical="center"/>
    </xf>
    <xf borderId="3" fillId="0" fontId="64" numFmtId="172" xfId="0" applyAlignment="1" applyBorder="1" applyFont="1" applyNumberFormat="1">
      <alignment vertical="center"/>
    </xf>
    <xf borderId="3" fillId="31" fontId="65" numFmtId="0" xfId="0" applyAlignment="1" applyBorder="1" applyFont="1">
      <alignment vertical="center"/>
    </xf>
    <xf borderId="3" fillId="0" fontId="65" numFmtId="187" xfId="0" applyAlignment="1" applyBorder="1" applyFont="1" applyNumberFormat="1">
      <alignment vertical="center"/>
    </xf>
    <xf borderId="3" fillId="0" fontId="15" numFmtId="172" xfId="0" applyBorder="1" applyFont="1" applyNumberFormat="1"/>
    <xf borderId="3" fillId="0" fontId="30" numFmtId="172" xfId="0" applyBorder="1" applyFont="1" applyNumberFormat="1"/>
    <xf quotePrefix="1" borderId="3" fillId="23" fontId="15" numFmtId="0" xfId="0" applyAlignment="1" applyBorder="1" applyFont="1">
      <alignment horizontal="left"/>
    </xf>
    <xf borderId="0" fillId="0" fontId="65" numFmtId="0" xfId="0" applyAlignment="1" applyFont="1">
      <alignment vertical="center"/>
    </xf>
    <xf borderId="0" fillId="0" fontId="66" numFmtId="0" xfId="0" applyAlignment="1" applyFont="1">
      <alignment vertical="center"/>
    </xf>
    <xf borderId="1" fillId="0" fontId="65" numFmtId="0" xfId="0" applyAlignment="1" applyBorder="1" applyFont="1">
      <alignment horizontal="center" vertical="center"/>
    </xf>
    <xf borderId="0" fillId="0" fontId="65" numFmtId="0" xfId="0" applyAlignment="1" applyFont="1">
      <alignment horizontal="center" vertical="center"/>
    </xf>
    <xf borderId="1" fillId="31" fontId="65" numFmtId="0" xfId="0" applyAlignment="1" applyBorder="1" applyFont="1">
      <alignment horizontal="center" vertical="center"/>
    </xf>
    <xf borderId="3" fillId="31" fontId="65" numFmtId="0" xfId="0" applyAlignment="1" applyBorder="1" applyFont="1">
      <alignment horizontal="center" vertical="center"/>
    </xf>
    <xf borderId="8" fillId="0" fontId="65" numFmtId="0" xfId="0" applyAlignment="1" applyBorder="1" applyFont="1">
      <alignment vertical="center"/>
    </xf>
    <xf borderId="3" fillId="0" fontId="64" numFmtId="49" xfId="0" applyAlignment="1" applyBorder="1" applyFont="1" applyNumberFormat="1">
      <alignment horizontal="center" shrinkToFit="0" vertical="center" wrapText="1"/>
    </xf>
    <xf borderId="0" fillId="0" fontId="64" numFmtId="0" xfId="0" applyAlignment="1" applyFont="1">
      <alignment horizontal="center" shrinkToFit="0" vertical="center" wrapText="1"/>
    </xf>
    <xf borderId="15" fillId="0" fontId="64" numFmtId="0" xfId="0" applyAlignment="1" applyBorder="1" applyFont="1">
      <alignment horizontal="center" shrinkToFit="0" vertical="center" wrapText="1"/>
    </xf>
    <xf borderId="15" fillId="0" fontId="64" numFmtId="0" xfId="0" applyAlignment="1" applyBorder="1" applyFont="1">
      <alignment horizontal="center" vertical="center"/>
    </xf>
    <xf borderId="3" fillId="0" fontId="65" numFmtId="0" xfId="0" applyBorder="1" applyFont="1"/>
    <xf borderId="3" fillId="0" fontId="65" numFmtId="168" xfId="0" applyBorder="1" applyFont="1" applyNumberFormat="1"/>
    <xf borderId="3" fillId="0" fontId="65" numFmtId="0" xfId="0" applyAlignment="1" applyBorder="1" applyFont="1">
      <alignment horizontal="center" shrinkToFit="0" vertical="center" wrapText="1"/>
    </xf>
    <xf borderId="3" fillId="0" fontId="65" numFmtId="0" xfId="0" applyAlignment="1" applyBorder="1" applyFont="1">
      <alignment horizontal="left"/>
    </xf>
    <xf borderId="3" fillId="0" fontId="65" numFmtId="169" xfId="0" applyBorder="1" applyFont="1" applyNumberFormat="1"/>
    <xf borderId="3" fillId="0" fontId="65" numFmtId="172" xfId="0" applyBorder="1" applyFont="1" applyNumberFormat="1"/>
    <xf borderId="3" fillId="0" fontId="65" numFmtId="172" xfId="0" applyAlignment="1" applyBorder="1" applyFont="1" applyNumberFormat="1">
      <alignment horizontal="right"/>
    </xf>
    <xf borderId="3" fillId="31" fontId="65" numFmtId="0" xfId="0" applyAlignment="1" applyBorder="1" applyFont="1">
      <alignment horizontal="center" shrinkToFit="0" vertical="center" wrapText="1"/>
    </xf>
    <xf borderId="3" fillId="31" fontId="65" numFmtId="49" xfId="0" applyAlignment="1" applyBorder="1" applyFont="1" applyNumberFormat="1">
      <alignment horizontal="center" shrinkToFit="0" vertical="center" wrapText="1"/>
    </xf>
    <xf borderId="0" fillId="0" fontId="65" numFmtId="0" xfId="0" applyAlignment="1" applyFont="1">
      <alignment horizontal="center" shrinkToFit="0" vertical="center" wrapText="1"/>
    </xf>
    <xf borderId="15" fillId="0" fontId="65" numFmtId="0" xfId="0" applyAlignment="1" applyBorder="1" applyFont="1">
      <alignment horizontal="center" shrinkToFit="0" vertical="center" wrapText="1"/>
    </xf>
    <xf borderId="15" fillId="0" fontId="65" numFmtId="0" xfId="0" applyAlignment="1" applyBorder="1" applyFont="1">
      <alignment horizontal="center" vertical="center"/>
    </xf>
    <xf borderId="8" fillId="0" fontId="15" numFmtId="0" xfId="0" applyBorder="1" applyFont="1"/>
    <xf borderId="3" fillId="0" fontId="15" numFmtId="17" xfId="0" applyBorder="1" applyFont="1" applyNumberFormat="1"/>
    <xf borderId="0" fillId="0" fontId="30" numFmtId="0" xfId="0" applyFont="1"/>
    <xf borderId="10" fillId="32" fontId="67" numFmtId="0" xfId="0" applyAlignment="1" applyBorder="1" applyFill="1" applyFont="1">
      <alignment horizontal="center" shrinkToFit="0" vertical="center" wrapText="1"/>
    </xf>
    <xf borderId="10" fillId="32" fontId="67" numFmtId="0" xfId="0" applyAlignment="1" applyBorder="1" applyFont="1">
      <alignment horizontal="left" shrinkToFit="0" vertical="center" wrapText="1"/>
    </xf>
    <xf borderId="16" fillId="32" fontId="67" numFmtId="0" xfId="0" applyAlignment="1" applyBorder="1" applyFont="1">
      <alignment horizontal="center" shrinkToFit="0" vertical="center" wrapText="1"/>
    </xf>
    <xf borderId="10" fillId="32" fontId="67" numFmtId="172" xfId="0" applyAlignment="1" applyBorder="1" applyFont="1" applyNumberFormat="1">
      <alignment shrinkToFit="0" vertical="center" wrapText="1"/>
    </xf>
    <xf borderId="16" fillId="32" fontId="67" numFmtId="0" xfId="0" applyAlignment="1" applyBorder="1" applyFont="1">
      <alignment horizontal="center" readingOrder="0" shrinkToFit="0" vertical="center" wrapText="1"/>
    </xf>
    <xf borderId="3" fillId="5" fontId="67" numFmtId="0" xfId="0" applyAlignment="1" applyBorder="1" applyFont="1">
      <alignment horizontal="center" shrinkToFit="0" vertical="center" wrapText="1"/>
    </xf>
    <xf borderId="0" fillId="0" fontId="68" numFmtId="0" xfId="0" applyAlignment="1" applyFont="1">
      <alignment readingOrder="0" shrinkToFit="0" vertical="center" wrapText="1"/>
    </xf>
    <xf borderId="0" fillId="0" fontId="68" numFmtId="0" xfId="0" applyAlignment="1" applyFont="1">
      <alignment shrinkToFit="0" vertical="center" wrapText="1"/>
    </xf>
    <xf borderId="3" fillId="0" fontId="68" numFmtId="0" xfId="0" applyAlignment="1" applyBorder="1" applyFont="1">
      <alignment horizontal="center" shrinkToFit="0" vertical="center" wrapText="1"/>
    </xf>
    <xf borderId="3" fillId="0" fontId="68" numFmtId="0" xfId="0" applyAlignment="1" applyBorder="1" applyFont="1">
      <alignment horizontal="left" vertical="top"/>
    </xf>
    <xf borderId="3" fillId="0" fontId="68" numFmtId="188" xfId="0" applyAlignment="1" applyBorder="1" applyFont="1" applyNumberFormat="1">
      <alignment horizontal="left" vertical="top"/>
    </xf>
    <xf borderId="3" fillId="0" fontId="68" numFmtId="0" xfId="0" applyAlignment="1" applyBorder="1" applyFont="1">
      <alignment horizontal="center" vertical="top"/>
    </xf>
    <xf borderId="3" fillId="0" fontId="67" numFmtId="0" xfId="0" applyAlignment="1" applyBorder="1" applyFont="1">
      <alignment horizontal="center" shrinkToFit="0" vertical="top" wrapText="1"/>
    </xf>
    <xf borderId="3" fillId="0" fontId="68" numFmtId="0" xfId="0" applyAlignment="1" applyBorder="1" applyFont="1">
      <alignment horizontal="left" shrinkToFit="0" vertical="top" wrapText="1"/>
    </xf>
    <xf borderId="3" fillId="0" fontId="68" numFmtId="0" xfId="0" applyAlignment="1" applyBorder="1" applyFont="1">
      <alignment shrinkToFit="0" vertical="center" wrapText="1"/>
    </xf>
    <xf borderId="3" fillId="0" fontId="68" numFmtId="0" xfId="0" applyAlignment="1" applyBorder="1" applyFont="1">
      <alignment shrinkToFit="0" vertical="top" wrapText="1"/>
    </xf>
    <xf borderId="3" fillId="0" fontId="68" numFmtId="0" xfId="0" applyAlignment="1" applyBorder="1" applyFont="1">
      <alignment horizontal="left" vertical="center"/>
    </xf>
    <xf borderId="3" fillId="0" fontId="68" numFmtId="0" xfId="0" applyAlignment="1" applyBorder="1" applyFont="1">
      <alignment horizontal="center" vertical="center"/>
    </xf>
    <xf borderId="3" fillId="0" fontId="68" numFmtId="172" xfId="0" applyAlignment="1" applyBorder="1" applyFont="1" applyNumberFormat="1">
      <alignment vertical="center"/>
    </xf>
    <xf borderId="1" fillId="0" fontId="67" numFmtId="0" xfId="0" applyAlignment="1" applyBorder="1" applyFont="1">
      <alignment horizontal="center" shrinkToFit="0" vertical="center" wrapText="1"/>
    </xf>
    <xf borderId="3" fillId="0" fontId="67" numFmtId="0" xfId="0" applyAlignment="1" applyBorder="1" applyFont="1">
      <alignment horizontal="center" readingOrder="0" shrinkToFit="0" vertical="center" wrapText="1"/>
    </xf>
    <xf borderId="0" fillId="0" fontId="68" numFmtId="0" xfId="0" applyAlignment="1" applyFont="1">
      <alignment readingOrder="0" vertical="top"/>
    </xf>
    <xf borderId="0" fillId="0" fontId="68" numFmtId="0" xfId="0" applyAlignment="1" applyFont="1">
      <alignment vertical="top"/>
    </xf>
    <xf borderId="3" fillId="0" fontId="67" numFmtId="0" xfId="0" applyAlignment="1" applyBorder="1" applyFont="1">
      <alignment horizontal="center" shrinkToFit="0" vertical="center" wrapText="1"/>
    </xf>
    <xf borderId="3" fillId="0" fontId="68" numFmtId="188" xfId="0" applyAlignment="1" applyBorder="1" applyFont="1" applyNumberFormat="1">
      <alignment vertical="center"/>
    </xf>
    <xf borderId="3" fillId="0" fontId="68" numFmtId="0" xfId="0" applyAlignment="1" applyBorder="1" applyFont="1">
      <alignment vertical="center"/>
    </xf>
    <xf borderId="3" fillId="0" fontId="68" numFmtId="188" xfId="0" applyAlignment="1" applyBorder="1" applyFont="1" applyNumberFormat="1">
      <alignment horizontal="center" vertical="center"/>
    </xf>
    <xf borderId="3" fillId="0" fontId="68" numFmtId="0" xfId="0" applyAlignment="1" applyBorder="1" applyFont="1">
      <alignment horizontal="left" shrinkToFit="0" vertical="center" wrapText="1"/>
    </xf>
    <xf borderId="3" fillId="0" fontId="68" numFmtId="182" xfId="0" applyAlignment="1" applyBorder="1" applyFont="1" applyNumberFormat="1">
      <alignment vertical="center"/>
    </xf>
    <xf borderId="0" fillId="0" fontId="68" numFmtId="0" xfId="0" applyAlignment="1" applyFont="1">
      <alignment shrinkToFit="0" vertical="top" wrapText="1"/>
    </xf>
    <xf borderId="3" fillId="0" fontId="67" numFmtId="0" xfId="0" applyAlignment="1" applyBorder="1" applyFont="1">
      <alignment horizontal="left" vertical="center"/>
    </xf>
    <xf borderId="3" fillId="0" fontId="67" numFmtId="188" xfId="0" applyAlignment="1" applyBorder="1" applyFont="1" applyNumberFormat="1">
      <alignment vertical="center"/>
    </xf>
    <xf borderId="3" fillId="0" fontId="67" numFmtId="0" xfId="0" applyAlignment="1" applyBorder="1" applyFont="1">
      <alignment horizontal="center" vertical="center"/>
    </xf>
    <xf borderId="3" fillId="0" fontId="67" numFmtId="0" xfId="0" applyAlignment="1" applyBorder="1" applyFont="1">
      <alignment vertical="center"/>
    </xf>
    <xf borderId="3" fillId="0" fontId="67" numFmtId="188" xfId="0" applyAlignment="1" applyBorder="1" applyFont="1" applyNumberFormat="1">
      <alignment horizontal="center" vertical="center"/>
    </xf>
    <xf borderId="3" fillId="0" fontId="67" numFmtId="0" xfId="0" applyAlignment="1" applyBorder="1" applyFont="1">
      <alignment horizontal="left" shrinkToFit="0" vertical="center" wrapText="1"/>
    </xf>
    <xf borderId="3" fillId="0" fontId="67" numFmtId="0" xfId="0" applyAlignment="1" applyBorder="1" applyFont="1">
      <alignment shrinkToFit="0" vertical="center" wrapText="1"/>
    </xf>
    <xf borderId="3" fillId="0" fontId="67" numFmtId="0" xfId="0" applyAlignment="1" applyBorder="1" applyFont="1">
      <alignment shrinkToFit="0" vertical="top" wrapText="1"/>
    </xf>
    <xf borderId="3" fillId="0" fontId="67" numFmtId="0" xfId="0" applyAlignment="1" applyBorder="1" applyFont="1">
      <alignment horizontal="left" vertical="top"/>
    </xf>
    <xf borderId="3" fillId="0" fontId="67" numFmtId="182" xfId="0" applyAlignment="1" applyBorder="1" applyFont="1" applyNumberFormat="1">
      <alignment vertical="center"/>
    </xf>
    <xf borderId="3" fillId="0" fontId="67" numFmtId="172" xfId="0" applyAlignment="1" applyBorder="1" applyFont="1" applyNumberFormat="1">
      <alignment vertical="center"/>
    </xf>
    <xf borderId="0" fillId="0" fontId="67" numFmtId="0" xfId="0" applyAlignment="1" applyFont="1">
      <alignment readingOrder="0" vertical="top"/>
    </xf>
    <xf borderId="0" fillId="0" fontId="67" numFmtId="0" xfId="0" applyAlignment="1" applyFont="1">
      <alignment shrinkToFit="0" vertical="top" wrapText="1"/>
    </xf>
    <xf borderId="0" fillId="0" fontId="68" numFmtId="0" xfId="0" applyAlignment="1" applyFont="1">
      <alignment horizontal="left" vertical="center"/>
    </xf>
    <xf borderId="3" fillId="0" fontId="69" numFmtId="0" xfId="0" applyAlignment="1" applyBorder="1" applyFont="1">
      <alignment horizontal="left" vertical="center"/>
    </xf>
    <xf borderId="3" fillId="0" fontId="69" numFmtId="188" xfId="0" applyAlignment="1" applyBorder="1" applyFont="1" applyNumberFormat="1">
      <alignment horizontal="right" vertical="center"/>
    </xf>
    <xf borderId="3" fillId="0" fontId="69" numFmtId="0" xfId="0" applyAlignment="1" applyBorder="1" applyFont="1">
      <alignment horizontal="center" shrinkToFit="0" vertical="center" wrapText="1"/>
    </xf>
    <xf borderId="3" fillId="0" fontId="69" numFmtId="0" xfId="0" applyAlignment="1" applyBorder="1" applyFont="1">
      <alignment horizontal="left" shrinkToFit="0" vertical="center" wrapText="1"/>
    </xf>
    <xf borderId="3" fillId="0" fontId="69" numFmtId="0" xfId="0" applyAlignment="1" applyBorder="1" applyFont="1">
      <alignment horizontal="left" shrinkToFit="0" vertical="top" wrapText="1"/>
    </xf>
    <xf borderId="3" fillId="0" fontId="69" numFmtId="0" xfId="0" applyAlignment="1" applyBorder="1" applyFont="1">
      <alignment horizontal="center" vertical="center"/>
    </xf>
    <xf borderId="3" fillId="0" fontId="69" numFmtId="176" xfId="0" applyAlignment="1" applyBorder="1" applyFont="1" applyNumberFormat="1">
      <alignment horizontal="right" vertical="center"/>
    </xf>
    <xf borderId="3" fillId="0" fontId="69" numFmtId="172" xfId="0" applyAlignment="1" applyBorder="1" applyFont="1" applyNumberFormat="1">
      <alignment horizontal="right" vertical="center"/>
    </xf>
    <xf borderId="1" fillId="0" fontId="70" numFmtId="0" xfId="0" applyAlignment="1" applyBorder="1" applyFont="1">
      <alignment shrinkToFit="0" vertical="center" wrapText="1"/>
    </xf>
    <xf borderId="3" fillId="0" fontId="70" numFmtId="0" xfId="0" applyAlignment="1" applyBorder="1" applyFont="1">
      <alignment shrinkToFit="0" vertical="center" wrapText="1"/>
    </xf>
    <xf borderId="0" fillId="0" fontId="69" numFmtId="0" xfId="0" applyAlignment="1" applyFont="1">
      <alignment shrinkToFit="0" vertical="top" wrapText="1"/>
    </xf>
    <xf borderId="3" fillId="0" fontId="68" numFmtId="176" xfId="0" applyAlignment="1" applyBorder="1" applyFont="1" applyNumberFormat="1">
      <alignment horizontal="right" vertical="center"/>
    </xf>
    <xf borderId="3" fillId="0" fontId="68" numFmtId="176" xfId="0" applyAlignment="1" applyBorder="1" applyFont="1" applyNumberFormat="1">
      <alignment vertical="center"/>
    </xf>
    <xf borderId="3" fillId="0" fontId="68" numFmtId="188" xfId="0" applyAlignment="1" applyBorder="1" applyFont="1" applyNumberFormat="1">
      <alignment horizontal="right" shrinkToFit="0" vertical="center" wrapText="1"/>
    </xf>
    <xf borderId="3" fillId="0" fontId="68" numFmtId="176" xfId="0" applyAlignment="1" applyBorder="1" applyFont="1" applyNumberFormat="1">
      <alignment horizontal="right" shrinkToFit="0" vertical="center" wrapText="1"/>
    </xf>
    <xf borderId="3" fillId="0" fontId="68" numFmtId="172" xfId="0" applyAlignment="1" applyBorder="1" applyFont="1" applyNumberFormat="1">
      <alignment shrinkToFit="0" vertical="center" wrapText="1"/>
    </xf>
    <xf borderId="3" fillId="0" fontId="68" numFmtId="0" xfId="0" applyAlignment="1" applyBorder="1" applyFont="1">
      <alignment horizontal="center" readingOrder="0" shrinkToFit="0" vertical="center" wrapText="1"/>
    </xf>
    <xf borderId="3" fillId="23" fontId="69" numFmtId="0" xfId="0" applyAlignment="1" applyBorder="1" applyFont="1">
      <alignment vertical="center"/>
    </xf>
    <xf borderId="3" fillId="23" fontId="69" numFmtId="188" xfId="0" applyAlignment="1" applyBorder="1" applyFont="1" applyNumberFormat="1">
      <alignment vertical="center"/>
    </xf>
    <xf borderId="3" fillId="23" fontId="69" numFmtId="0" xfId="0" applyAlignment="1" applyBorder="1" applyFont="1">
      <alignment horizontal="center" vertical="center"/>
    </xf>
    <xf borderId="3" fillId="23" fontId="69" numFmtId="171" xfId="0" applyAlignment="1" applyBorder="1" applyFont="1" applyNumberFormat="1">
      <alignment horizontal="center" vertical="center"/>
    </xf>
    <xf borderId="3" fillId="23" fontId="69" numFmtId="0" xfId="0" applyAlignment="1" applyBorder="1" applyFont="1">
      <alignment horizontal="left" shrinkToFit="0" vertical="center" wrapText="1"/>
    </xf>
    <xf borderId="3" fillId="23" fontId="69" numFmtId="0" xfId="0" applyAlignment="1" applyBorder="1" applyFont="1">
      <alignment shrinkToFit="0" vertical="center" wrapText="1"/>
    </xf>
    <xf borderId="3" fillId="23" fontId="69" numFmtId="0" xfId="0" applyAlignment="1" applyBorder="1" applyFont="1">
      <alignment horizontal="left" shrinkToFit="0" vertical="top" wrapText="1"/>
    </xf>
    <xf borderId="3" fillId="23" fontId="69" numFmtId="176" xfId="0" applyAlignment="1" applyBorder="1" applyFont="1" applyNumberFormat="1">
      <alignment vertical="center"/>
    </xf>
    <xf borderId="1" fillId="0" fontId="69" numFmtId="0" xfId="0" applyAlignment="1" applyBorder="1" applyFont="1">
      <alignment shrinkToFit="0" vertical="center" wrapText="1"/>
    </xf>
    <xf borderId="3" fillId="0" fontId="69" numFmtId="0" xfId="0" applyAlignment="1" applyBorder="1" applyFont="1">
      <alignment horizontal="center" readingOrder="0" shrinkToFit="0" vertical="center" wrapText="1"/>
    </xf>
    <xf borderId="3" fillId="23" fontId="68" numFmtId="0" xfId="0" applyAlignment="1" applyBorder="1" applyFont="1">
      <alignment vertical="center"/>
    </xf>
    <xf borderId="3" fillId="23" fontId="68" numFmtId="188" xfId="0" applyAlignment="1" applyBorder="1" applyFont="1" applyNumberFormat="1">
      <alignment vertical="center"/>
    </xf>
    <xf borderId="3" fillId="23" fontId="68" numFmtId="0" xfId="0" applyAlignment="1" applyBorder="1" applyFont="1">
      <alignment horizontal="center" vertical="center"/>
    </xf>
    <xf borderId="3" fillId="23" fontId="68" numFmtId="171" xfId="0" applyAlignment="1" applyBorder="1" applyFont="1" applyNumberFormat="1">
      <alignment horizontal="center" vertical="center"/>
    </xf>
    <xf borderId="3" fillId="23" fontId="68" numFmtId="0" xfId="0" applyAlignment="1" applyBorder="1" applyFont="1">
      <alignment horizontal="left" shrinkToFit="0" vertical="center" wrapText="1"/>
    </xf>
    <xf borderId="3" fillId="23" fontId="68" numFmtId="0" xfId="0" applyAlignment="1" applyBorder="1" applyFont="1">
      <alignment shrinkToFit="0" vertical="center" wrapText="1"/>
    </xf>
    <xf borderId="3" fillId="23" fontId="68" numFmtId="0" xfId="0" applyAlignment="1" applyBorder="1" applyFont="1">
      <alignment horizontal="left" shrinkToFit="0" vertical="top" wrapText="1"/>
    </xf>
    <xf borderId="3" fillId="23" fontId="68" numFmtId="176" xfId="0" applyAlignment="1" applyBorder="1" applyFont="1" applyNumberFormat="1">
      <alignment vertical="center"/>
    </xf>
    <xf borderId="1" fillId="0" fontId="68" numFmtId="0" xfId="0" applyAlignment="1" applyBorder="1" applyFont="1">
      <alignment shrinkToFit="0" vertical="center" wrapText="1"/>
    </xf>
    <xf borderId="3" fillId="0" fontId="68" numFmtId="188" xfId="0" applyAlignment="1" applyBorder="1" applyFont="1" applyNumberFormat="1">
      <alignment shrinkToFit="0" vertical="center" wrapText="1"/>
    </xf>
    <xf borderId="3" fillId="0" fontId="68" numFmtId="176" xfId="0" applyAlignment="1" applyBorder="1" applyFont="1" applyNumberFormat="1">
      <alignment shrinkToFit="0" vertical="center" wrapText="1"/>
    </xf>
    <xf borderId="3" fillId="23" fontId="68" numFmtId="0" xfId="0" applyAlignment="1" applyBorder="1" applyFont="1">
      <alignment horizontal="left" vertical="center"/>
    </xf>
    <xf borderId="3" fillId="0" fontId="68" numFmtId="188" xfId="0" applyAlignment="1" applyBorder="1" applyFont="1" applyNumberFormat="1">
      <alignment shrinkToFit="0" vertical="top" wrapText="1"/>
    </xf>
    <xf borderId="3" fillId="0" fontId="68" numFmtId="0" xfId="0" applyAlignment="1" applyBorder="1" applyFont="1">
      <alignment horizontal="center" shrinkToFit="0" vertical="top" wrapText="1"/>
    </xf>
    <xf borderId="3" fillId="0" fontId="68" numFmtId="176" xfId="0" applyAlignment="1" applyBorder="1" applyFont="1" applyNumberFormat="1">
      <alignment shrinkToFit="0" vertical="top" wrapText="1"/>
    </xf>
    <xf borderId="3" fillId="0" fontId="68" numFmtId="172" xfId="0" applyAlignment="1" applyBorder="1" applyFont="1" applyNumberFormat="1">
      <alignment shrinkToFit="0" vertical="top" wrapText="1"/>
    </xf>
    <xf borderId="3" fillId="0" fontId="68" numFmtId="0" xfId="0" applyAlignment="1" applyBorder="1" applyFont="1">
      <alignment shrinkToFit="0" vertical="top" wrapText="1"/>
    </xf>
    <xf borderId="3" fillId="0" fontId="67" numFmtId="0" xfId="0" applyAlignment="1" applyBorder="1" applyFont="1">
      <alignment horizontal="center" shrinkToFit="0" vertical="center" wrapText="1"/>
    </xf>
    <xf borderId="3" fillId="0" fontId="68" numFmtId="188" xfId="0" applyAlignment="1" applyBorder="1" applyFont="1" applyNumberFormat="1">
      <alignment horizontal="center" shrinkToFit="0" vertical="center" wrapText="1"/>
    </xf>
    <xf borderId="3" fillId="0" fontId="68" numFmtId="188" xfId="0" applyAlignment="1" applyBorder="1" applyFont="1" applyNumberFormat="1">
      <alignment horizontal="center" shrinkToFit="0" vertical="top" wrapText="1"/>
    </xf>
    <xf borderId="3" fillId="0" fontId="68" numFmtId="0" xfId="0" applyAlignment="1" applyBorder="1" applyFont="1">
      <alignment shrinkToFit="0" vertical="center" wrapText="1"/>
    </xf>
    <xf borderId="0" fillId="0" fontId="68" numFmtId="0" xfId="0" applyAlignment="1" applyFont="1">
      <alignment horizontal="center" shrinkToFit="0" vertical="center" wrapText="1"/>
    </xf>
    <xf borderId="0" fillId="0" fontId="68" numFmtId="0" xfId="0" applyAlignment="1" applyFont="1">
      <alignment horizontal="left" shrinkToFit="0" vertical="top" wrapText="1"/>
    </xf>
    <xf borderId="0" fillId="0" fontId="68" numFmtId="0" xfId="0" applyAlignment="1" applyFont="1">
      <alignment horizontal="center" shrinkToFit="0" vertical="top" wrapText="1"/>
    </xf>
    <xf borderId="0" fillId="0" fontId="68" numFmtId="0" xfId="0" applyAlignment="1" applyFont="1">
      <alignment horizontal="left" shrinkToFit="0" vertical="center" wrapText="1"/>
    </xf>
    <xf borderId="0" fillId="0" fontId="68" numFmtId="172" xfId="0" applyAlignment="1" applyFont="1" applyNumberFormat="1">
      <alignment shrinkToFit="0" vertical="center" wrapText="1"/>
    </xf>
    <xf borderId="3" fillId="23" fontId="71" numFmtId="0" xfId="0" applyAlignment="1" applyBorder="1" applyFont="1">
      <alignment horizontal="center" vertical="center"/>
    </xf>
    <xf borderId="3" fillId="23" fontId="71" numFmtId="0" xfId="0" applyAlignment="1" applyBorder="1" applyFont="1">
      <alignment horizontal="center"/>
    </xf>
    <xf borderId="3" fillId="23" fontId="72" numFmtId="0" xfId="0" applyAlignment="1" applyBorder="1" applyFont="1">
      <alignment horizontal="center"/>
    </xf>
    <xf borderId="3" fillId="23" fontId="37" numFmtId="0" xfId="0" applyAlignment="1" applyBorder="1" applyFont="1">
      <alignment horizontal="center"/>
    </xf>
    <xf borderId="8" fillId="33" fontId="73" numFmtId="0" xfId="0" applyAlignment="1" applyBorder="1" applyFill="1" applyFont="1">
      <alignment horizontal="center" vertical="center"/>
    </xf>
    <xf borderId="8" fillId="33" fontId="73" numFmtId="0" xfId="0" applyAlignment="1" applyBorder="1" applyFont="1">
      <alignment horizontal="center" shrinkToFit="0" vertical="center" wrapText="1"/>
    </xf>
    <xf borderId="3" fillId="33" fontId="73" numFmtId="0" xfId="0" applyAlignment="1" applyBorder="1" applyFont="1">
      <alignment horizontal="center" shrinkToFit="0" vertical="center" wrapText="1"/>
    </xf>
    <xf borderId="3" fillId="33" fontId="58" numFmtId="1" xfId="0" applyAlignment="1" applyBorder="1" applyFont="1" applyNumberFormat="1">
      <alignment horizontal="center" shrinkToFit="1" vertical="center" wrapText="0"/>
    </xf>
    <xf borderId="3" fillId="33" fontId="73" numFmtId="0" xfId="0" applyAlignment="1" applyBorder="1" applyFont="1">
      <alignment horizontal="center" shrinkToFit="0" vertical="top" wrapText="1"/>
    </xf>
    <xf borderId="3" fillId="33" fontId="73" numFmtId="0" xfId="0" applyAlignment="1" applyBorder="1" applyFont="1">
      <alignment horizontal="center"/>
    </xf>
    <xf borderId="8" fillId="33" fontId="73" numFmtId="0" xfId="0" applyAlignment="1" applyBorder="1" applyFont="1">
      <alignment horizontal="center"/>
    </xf>
    <xf borderId="3" fillId="33" fontId="58" numFmtId="0" xfId="0" applyAlignment="1" applyBorder="1" applyFont="1">
      <alignment horizontal="center"/>
    </xf>
    <xf borderId="5" fillId="0" fontId="4" numFmtId="0" xfId="0" applyBorder="1" applyFont="1"/>
    <xf borderId="8" fillId="33" fontId="73" numFmtId="1" xfId="0" applyAlignment="1" applyBorder="1" applyFont="1" applyNumberFormat="1">
      <alignment horizontal="center" shrinkToFit="1" vertical="center" wrapText="0"/>
    </xf>
    <xf borderId="10" fillId="33" fontId="73" numFmtId="0" xfId="0" applyAlignment="1" applyBorder="1" applyFont="1">
      <alignment horizontal="center" shrinkToFit="0" vertical="center" wrapText="1"/>
    </xf>
    <xf borderId="8" fillId="33" fontId="73" numFmtId="189" xfId="0" applyAlignment="1" applyBorder="1" applyFont="1" applyNumberFormat="1">
      <alignment horizontal="center" vertical="center"/>
    </xf>
    <xf borderId="15" fillId="0" fontId="4" numFmtId="0" xfId="0" applyBorder="1" applyFont="1"/>
    <xf borderId="3" fillId="33" fontId="73" numFmtId="0" xfId="0" applyAlignment="1" applyBorder="1" applyFont="1">
      <alignment horizontal="center" vertical="center"/>
    </xf>
    <xf borderId="3" fillId="33" fontId="73" numFmtId="1" xfId="0" applyAlignment="1" applyBorder="1" applyFont="1" applyNumberFormat="1">
      <alignment horizontal="center" shrinkToFit="1" vertical="center" wrapText="0"/>
    </xf>
    <xf borderId="4" fillId="33" fontId="58" numFmtId="0" xfId="0" applyAlignment="1" applyBorder="1" applyFont="1">
      <alignment horizontal="center"/>
    </xf>
    <xf borderId="4" fillId="33" fontId="74" numFmtId="0" xfId="0" applyBorder="1" applyFont="1"/>
    <xf borderId="8" fillId="33" fontId="58" numFmtId="0" xfId="0" applyAlignment="1" applyBorder="1" applyFont="1">
      <alignment horizontal="center" vertical="center"/>
    </xf>
    <xf borderId="8" fillId="33" fontId="74" numFmtId="0" xfId="0" applyAlignment="1" applyBorder="1" applyFont="1">
      <alignment horizontal="center" vertical="center"/>
    </xf>
    <xf borderId="8" fillId="33" fontId="75" numFmtId="0" xfId="0" applyAlignment="1" applyBorder="1" applyFont="1">
      <alignment horizontal="center" vertical="top"/>
    </xf>
    <xf borderId="17" fillId="0" fontId="4" numFmtId="0" xfId="0" applyBorder="1" applyFont="1"/>
    <xf borderId="8" fillId="23" fontId="73" numFmtId="0" xfId="0" applyAlignment="1" applyBorder="1" applyFont="1">
      <alignment horizontal="center" vertical="center"/>
    </xf>
    <xf borderId="8" fillId="0" fontId="58" numFmtId="0" xfId="0" applyAlignment="1" applyBorder="1" applyFont="1">
      <alignment horizontal="center" vertical="center"/>
    </xf>
    <xf borderId="3" fillId="23" fontId="73" numFmtId="0" xfId="0" applyAlignment="1" applyBorder="1" applyFont="1">
      <alignment horizontal="center" vertical="center"/>
    </xf>
    <xf borderId="3" fillId="23" fontId="73" numFmtId="0" xfId="0" applyAlignment="1" applyBorder="1" applyFont="1">
      <alignment horizontal="center"/>
    </xf>
    <xf borderId="8" fillId="23" fontId="73" numFmtId="0" xfId="0" applyAlignment="1" applyBorder="1" applyFont="1">
      <alignment horizontal="center"/>
    </xf>
    <xf borderId="3" fillId="0" fontId="58" numFmtId="0" xfId="0" applyAlignment="1" applyBorder="1" applyFont="1">
      <alignment horizontal="center"/>
    </xf>
    <xf borderId="3" fillId="33" fontId="73" numFmtId="0" xfId="0" applyAlignment="1" applyBorder="1" applyFont="1">
      <alignment horizontal="center" shrinkToFit="0" wrapText="1"/>
    </xf>
    <xf borderId="18" fillId="23" fontId="73" numFmtId="0" xfId="0" applyAlignment="1" applyBorder="1" applyFont="1">
      <alignment horizontal="center" vertical="center"/>
    </xf>
    <xf borderId="19" fillId="0" fontId="4" numFmtId="0" xfId="0" applyBorder="1" applyFont="1"/>
    <xf borderId="20" fillId="0" fontId="4" numFmtId="0" xfId="0" applyBorder="1" applyFont="1"/>
    <xf borderId="3" fillId="0" fontId="58" numFmtId="0" xfId="0" applyAlignment="1" applyBorder="1" applyFont="1">
      <alignment horizontal="center" vertical="center"/>
    </xf>
    <xf borderId="3" fillId="23" fontId="58" numFmtId="0" xfId="0" applyAlignment="1" applyBorder="1" applyFont="1">
      <alignment horizontal="center" vertical="center"/>
    </xf>
    <xf borderId="3" fillId="34" fontId="50" numFmtId="0" xfId="0" applyAlignment="1" applyBorder="1" applyFill="1" applyFont="1">
      <alignment horizontal="center" shrinkToFit="0" vertical="center" wrapText="1"/>
    </xf>
    <xf borderId="3" fillId="35" fontId="50" numFmtId="0" xfId="0" applyAlignment="1" applyBorder="1" applyFill="1" applyFont="1">
      <alignment horizontal="center" shrinkToFit="0" vertical="center" wrapText="1"/>
    </xf>
    <xf borderId="3" fillId="36" fontId="50" numFmtId="0" xfId="0" applyAlignment="1" applyBorder="1" applyFill="1" applyFont="1">
      <alignment horizontal="center" shrinkToFit="0" vertical="center" wrapText="1"/>
    </xf>
    <xf borderId="3" fillId="12" fontId="50" numFmtId="0" xfId="0" applyAlignment="1" applyBorder="1" applyFont="1">
      <alignment horizontal="center" shrinkToFit="0" vertical="center" wrapText="1"/>
    </xf>
    <xf borderId="3" fillId="23" fontId="23" numFmtId="0" xfId="0" applyBorder="1" applyFont="1"/>
    <xf borderId="3" fillId="0" fontId="23" numFmtId="0" xfId="0" applyBorder="1" applyFont="1"/>
    <xf borderId="3" fillId="0" fontId="76" numFmtId="168" xfId="0" applyAlignment="1" applyBorder="1" applyFont="1" applyNumberFormat="1">
      <alignment horizontal="center" vertical="center"/>
    </xf>
    <xf borderId="3" fillId="0" fontId="76" numFmtId="1" xfId="0" applyAlignment="1" applyBorder="1" applyFont="1" applyNumberFormat="1">
      <alignment horizontal="center" vertical="center"/>
    </xf>
    <xf borderId="3" fillId="0" fontId="23" numFmtId="168" xfId="0" applyAlignment="1" applyBorder="1" applyFont="1" applyNumberFormat="1">
      <alignment horizontal="center"/>
    </xf>
    <xf borderId="3" fillId="0" fontId="77" numFmtId="0" xfId="0" applyAlignment="1" applyBorder="1" applyFont="1">
      <alignment horizontal="center" readingOrder="0"/>
    </xf>
    <xf borderId="3" fillId="0" fontId="50" numFmtId="1" xfId="0" applyAlignment="1" applyBorder="1" applyFont="1" applyNumberFormat="1">
      <alignment horizontal="center"/>
    </xf>
    <xf borderId="3" fillId="0" fontId="50" numFmtId="9" xfId="0" applyAlignment="1" applyBorder="1" applyFont="1" applyNumberFormat="1">
      <alignment horizontal="center"/>
    </xf>
    <xf borderId="3" fillId="0" fontId="50" numFmtId="0" xfId="0" applyAlignment="1" applyBorder="1" applyFont="1">
      <alignment horizontal="center"/>
    </xf>
    <xf borderId="3" fillId="0" fontId="50" numFmtId="2" xfId="0" applyAlignment="1" applyBorder="1" applyFont="1" applyNumberFormat="1">
      <alignment horizontal="center"/>
    </xf>
    <xf borderId="3" fillId="23" fontId="50" numFmtId="2" xfId="0" applyAlignment="1" applyBorder="1" applyFont="1" applyNumberFormat="1">
      <alignment horizontal="center"/>
    </xf>
    <xf borderId="3" fillId="23" fontId="50" numFmtId="10" xfId="0" applyAlignment="1" applyBorder="1" applyFont="1" applyNumberFormat="1">
      <alignment horizontal="center"/>
    </xf>
    <xf borderId="1" fillId="37" fontId="78" numFmtId="0" xfId="0" applyAlignment="1" applyBorder="1" applyFill="1" applyFont="1">
      <alignment horizontal="center" vertical="center"/>
    </xf>
    <xf borderId="3" fillId="38" fontId="50" numFmtId="0" xfId="0" applyAlignment="1" applyBorder="1" applyFill="1" applyFont="1">
      <alignment horizontal="center"/>
    </xf>
    <xf borderId="8" fillId="23" fontId="23" numFmtId="0" xfId="0" applyBorder="1" applyFont="1"/>
    <xf borderId="8" fillId="0" fontId="23" numFmtId="0" xfId="0" applyBorder="1" applyFont="1"/>
    <xf borderId="3" fillId="39" fontId="23" numFmtId="0" xfId="0" applyAlignment="1" applyBorder="1" applyFill="1" applyFont="1">
      <alignment horizontal="center" shrinkToFit="0" wrapText="1"/>
    </xf>
    <xf borderId="3" fillId="39" fontId="50" numFmtId="0" xfId="0" applyAlignment="1" applyBorder="1" applyFont="1">
      <alignment horizontal="center" shrinkToFit="0" wrapText="1"/>
    </xf>
    <xf borderId="1" fillId="39" fontId="50" numFmtId="0" xfId="0" applyAlignment="1" applyBorder="1" applyFont="1">
      <alignment horizontal="center" shrinkToFit="0" wrapText="1"/>
    </xf>
    <xf borderId="3" fillId="23" fontId="23" numFmtId="0" xfId="0" applyAlignment="1" applyBorder="1" applyFont="1">
      <alignment horizontal="center" shrinkToFit="0" wrapText="1"/>
    </xf>
    <xf borderId="3" fillId="0" fontId="23" numFmtId="1" xfId="0" applyAlignment="1" applyBorder="1" applyFont="1" applyNumberFormat="1">
      <alignment horizontal="center"/>
    </xf>
    <xf borderId="3" fillId="0" fontId="23" numFmtId="0" xfId="0" applyAlignment="1" applyBorder="1" applyFont="1">
      <alignment horizontal="center" shrinkToFit="0" wrapText="1"/>
    </xf>
    <xf borderId="3" fillId="0" fontId="23" numFmtId="168" xfId="0" applyAlignment="1" applyBorder="1" applyFont="1" applyNumberFormat="1">
      <alignment horizontal="center" shrinkToFit="0" wrapText="1"/>
    </xf>
    <xf borderId="3" fillId="0" fontId="23" numFmtId="10" xfId="0" applyAlignment="1" applyBorder="1" applyFont="1" applyNumberFormat="1">
      <alignment horizontal="center" shrinkToFit="0" wrapText="1"/>
    </xf>
    <xf borderId="3" fillId="0" fontId="23" numFmtId="0" xfId="0" applyAlignment="1" applyBorder="1" applyFont="1">
      <alignment horizontal="center"/>
    </xf>
    <xf borderId="1" fillId="0" fontId="23" numFmtId="0" xfId="0" applyAlignment="1" applyBorder="1" applyFont="1">
      <alignment horizontal="center"/>
    </xf>
    <xf borderId="3" fillId="40" fontId="50" numFmtId="0" xfId="0" applyAlignment="1" applyBorder="1" applyFill="1" applyFont="1">
      <alignment horizontal="center"/>
    </xf>
    <xf borderId="0" fillId="0" fontId="8" numFmtId="0" xfId="0" applyFont="1"/>
    <xf borderId="3" fillId="23" fontId="64" numFmtId="0" xfId="0" applyAlignment="1" applyBorder="1" applyFont="1">
      <alignment horizontal="center" shrinkToFit="0" vertical="center" wrapText="1"/>
    </xf>
    <xf borderId="3" fillId="0" fontId="23" numFmtId="9" xfId="0" applyAlignment="1" applyBorder="1" applyFont="1" applyNumberFormat="1">
      <alignment horizontal="center"/>
    </xf>
    <xf borderId="3" fillId="23" fontId="23" numFmtId="4" xfId="0" applyBorder="1" applyFont="1" applyNumberFormat="1"/>
    <xf borderId="3" fillId="23" fontId="23" numFmtId="10" xfId="0" applyBorder="1" applyFont="1" applyNumberFormat="1"/>
    <xf borderId="3" fillId="0" fontId="23" numFmtId="190" xfId="0" applyAlignment="1" applyBorder="1" applyFont="1" applyNumberFormat="1">
      <alignment horizontal="center"/>
    </xf>
    <xf borderId="3" fillId="23" fontId="64" numFmtId="4" xfId="0" applyAlignment="1" applyBorder="1" applyFont="1" applyNumberFormat="1">
      <alignment horizontal="center" shrinkToFit="0" vertical="center" wrapText="1"/>
    </xf>
    <xf borderId="3" fillId="23" fontId="64" numFmtId="4" xfId="0" applyAlignment="1" applyBorder="1" applyFont="1" applyNumberFormat="1">
      <alignment horizontal="right" shrinkToFit="0" vertical="center" wrapText="1"/>
    </xf>
    <xf borderId="3" fillId="23" fontId="30" numFmtId="4" xfId="0" applyAlignment="1" applyBorder="1" applyFont="1" applyNumberFormat="1">
      <alignment horizontal="right" shrinkToFit="0" wrapText="1"/>
    </xf>
    <xf borderId="3" fillId="0" fontId="8" numFmtId="0" xfId="0" applyAlignment="1" applyBorder="1" applyFont="1">
      <alignment horizontal="center" readingOrder="0"/>
    </xf>
    <xf borderId="3" fillId="0" fontId="7" numFmtId="0" xfId="0" applyAlignment="1" applyBorder="1" applyFont="1">
      <alignment horizontal="center" readingOrder="0"/>
    </xf>
    <xf borderId="3" fillId="0" fontId="1" numFmtId="3" xfId="0" applyAlignment="1" applyBorder="1" applyFont="1" applyNumberFormat="1">
      <alignment horizontal="center" readingOrder="0"/>
    </xf>
    <xf borderId="3" fillId="0" fontId="1" numFmtId="4" xfId="0" applyAlignment="1" applyBorder="1" applyFont="1" applyNumberFormat="1">
      <alignment horizontal="center" readingOrder="0"/>
    </xf>
  </cellXfs>
  <cellStyles count="1">
    <cellStyle xfId="0" name="Normal" builtinId="0"/>
  </cellStyles>
  <dxfs count="13">
    <dxf>
      <font/>
      <fill>
        <patternFill patternType="solid">
          <fgColor rgb="FF00FF00"/>
          <bgColor rgb="FF00FF00"/>
        </patternFill>
      </fill>
      <border/>
    </dxf>
    <dxf>
      <font/>
      <fill>
        <patternFill patternType="solid">
          <fgColor rgb="FFFF0000"/>
          <bgColor rgb="FFFF0000"/>
        </patternFill>
      </fill>
      <border/>
    </dxf>
    <dxf>
      <font/>
      <fill>
        <patternFill patternType="solid">
          <fgColor rgb="FFF694E1"/>
          <bgColor rgb="FFF694E1"/>
        </patternFill>
      </fill>
      <border/>
    </dxf>
    <dxf>
      <font/>
      <fill>
        <patternFill patternType="solid">
          <fgColor rgb="FF31859B"/>
          <bgColor rgb="FF31859B"/>
        </patternFill>
      </fill>
      <border/>
    </dxf>
    <dxf>
      <font/>
      <fill>
        <patternFill patternType="solid">
          <fgColor rgb="FFFFFF00"/>
          <bgColor rgb="FFFFFF00"/>
        </patternFill>
      </fill>
      <border/>
    </dxf>
    <dxf>
      <font/>
      <fill>
        <patternFill patternType="solid">
          <fgColor rgb="FFBFBFBF"/>
          <bgColor rgb="FFBFBFBF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4DD0E1"/>
          <bgColor rgb="FF4DD0E1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E0F7FA"/>
          <bgColor rgb="FFE0F7FA"/>
        </patternFill>
      </fill>
      <border/>
    </dxf>
    <dxf>
      <font/>
      <fill>
        <patternFill patternType="solid">
          <fgColor rgb="FFF46524"/>
          <bgColor rgb="FFF46524"/>
        </patternFill>
      </fill>
      <border/>
    </dxf>
    <dxf>
      <font/>
      <fill>
        <patternFill patternType="solid">
          <fgColor rgb="FFFFE6DD"/>
          <bgColor rgb="FFFFE6DD"/>
        </patternFill>
      </fill>
      <border/>
    </dxf>
    <dxf>
      <font/>
      <fill>
        <patternFill patternType="solid">
          <fgColor rgb="FF2E75B5"/>
          <bgColor rgb="FF2E75B5"/>
        </patternFill>
      </fill>
      <border/>
    </dxf>
  </dxfs>
  <tableStyles count="2">
    <tableStyle count="3" pivot="0" name="Sheet12-style">
      <tableStyleElement dxfId="7" type="headerRow"/>
      <tableStyleElement dxfId="8" type="firstRowStripe"/>
      <tableStyleElement dxfId="9" type="secondRowStripe"/>
    </tableStyle>
    <tableStyle count="3" pivot="0" name="Work Status-style">
      <tableStyleElement dxfId="10" type="headerRow"/>
      <tableStyleElement dxfId="8" type="firstRowStripe"/>
      <tableStyleElement dxfId="11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pivotCacheDefinition" Target="pivotCache/pivotCacheDefinition2.xml"/><Relationship Id="rId27" Type="http://schemas.openxmlformats.org/officeDocument/2006/relationships/pivotCacheDefinition" Target="pivotCache/pivotCacheDefinition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BS1000" sheet="Inv. Details FY 24-25"/>
  </cacheSource>
  <cacheFields>
    <cacheField name="SL NO.">
      <sharedItems containsBlank="1" containsMixedTypes="1" containsNumber="1" containsInteger="1">
        <n v="72.0"/>
        <n v="130.0"/>
        <n v="16.0"/>
        <n v="57.0"/>
        <n v="4.0"/>
        <n v="1.0"/>
        <n v="5.0"/>
        <n v="28.0"/>
        <n v="31.0"/>
        <n v="40.0"/>
        <n v="44.0"/>
        <n v="45.0"/>
        <n v="47.0"/>
        <n v="48.0"/>
        <n v="54.0"/>
        <n v="55.0"/>
        <n v="109.0"/>
        <n v="110.0"/>
        <n v="138.0"/>
        <n v="143.0"/>
        <n v="113.0"/>
        <n v="2.0"/>
        <n v="9.0"/>
        <n v="12.0"/>
        <n v="13.0"/>
        <n v="15.0"/>
        <n v="21.0"/>
        <n v="25.0"/>
        <n v="26.0"/>
        <n v="27.0"/>
        <n v="33.0"/>
        <n v="51.0"/>
        <n v="52.0"/>
        <n v="53.0"/>
        <n v="59.0"/>
        <n v="66.0"/>
        <n v="67.0"/>
        <n v="83.0"/>
        <n v="84.0"/>
        <n v="85.0"/>
        <n v="87.0"/>
        <n v="114.0"/>
        <n v="115.0"/>
        <n v="116.0"/>
        <n v="8.0"/>
        <n v="50.0"/>
        <n v="56.0"/>
        <n v="137.0"/>
        <n v="141.0"/>
        <n v="144.0"/>
        <n v="146.0"/>
        <n v="7.0"/>
        <n v="20.0"/>
        <n v="30.0"/>
        <n v="41.0"/>
        <n v="42.0"/>
        <n v="43.0"/>
        <n v="49.0"/>
        <n v="80.0"/>
        <n v="81.0"/>
        <n v="82.0"/>
        <n v="96.0"/>
        <n v="111.0"/>
        <n v="112.0"/>
        <n v="123.0"/>
        <n v="124.0"/>
        <n v="129.0"/>
        <n v="131.0"/>
        <n v="133.0"/>
        <n v="134.0"/>
        <n v="136.0"/>
        <n v="139.0"/>
        <n v="142.0"/>
        <n v="145.0"/>
        <n v="147.0"/>
        <n v="150.0"/>
        <n v="157.0"/>
        <n v="163.0"/>
        <n v="164.0"/>
        <n v="165.0"/>
        <n v="166.0"/>
        <n v="168.0"/>
        <n v="169.0"/>
        <n v="153.0"/>
        <n v="154.0"/>
        <n v="3.0"/>
        <n v="17.0"/>
        <n v="11.0"/>
        <n v="10.0"/>
        <n v="6.0"/>
        <n v="14.0"/>
        <n v="29.0"/>
        <n v="32.0"/>
        <n v="18.0"/>
        <n v="23.0"/>
        <n v="19.0"/>
        <n v="22.0"/>
        <n v="24.0"/>
        <n v="35.0"/>
        <n v="34.0"/>
        <n v="36.0"/>
        <n v="37.0"/>
        <n v="38.0"/>
        <n v="39.0"/>
        <n v="46.0"/>
        <n v="60.0"/>
        <n v="58.0"/>
        <n v="61.0"/>
        <n v="62.0"/>
        <n v="65.0"/>
        <n v="71.0"/>
        <n v="63.0"/>
        <n v="78.0"/>
        <n v="90.0"/>
        <n v="64.0"/>
        <n v="69.0"/>
        <n v="79.0"/>
        <n v="107.0"/>
        <n v="91.0"/>
        <n v="104.0"/>
        <n v="70.0"/>
        <n v="68.0"/>
        <n v="73.0"/>
        <n v="74.0"/>
        <n v="75.0"/>
        <n v="76.0"/>
        <n v="77.0"/>
        <n v="86.0"/>
        <n v="88.0"/>
        <n v="89.0"/>
        <n v="95.0"/>
        <n v="97.0"/>
        <n v="98.0"/>
        <n v="103.0"/>
        <n v="92.0"/>
        <n v="93.0"/>
        <n v="94.0"/>
        <n v="99.0"/>
        <n v="100.0"/>
        <n v="101.0"/>
        <n v="102.0"/>
        <n v="105.0"/>
        <n v="106.0"/>
        <n v="152.0"/>
        <n v="149.0"/>
        <n v="108.0"/>
        <n v="132.0"/>
        <n v="167.0"/>
        <n v="119.0"/>
        <n v="135.0"/>
        <n v="128.0"/>
        <n v="127.0"/>
        <n v="148.0"/>
        <n v="151.0"/>
        <n v="159.0"/>
        <n v="120.0"/>
        <n v="156.0"/>
        <n v="158.0"/>
        <n v="121.0"/>
        <n v="125.0"/>
        <n v="126.0"/>
        <n v="140.0"/>
        <n v="155.0"/>
        <n v="162.0"/>
        <n v="160.0"/>
        <n v="161.0"/>
        <n v="122.0"/>
        <s v="SL NO."/>
        <m/>
      </sharedItems>
    </cacheField>
    <cacheField name="Invoice Number" numFmtId="0">
      <sharedItems containsBlank="1">
        <s v="HAFPL/072/24-25"/>
        <s v="HAFPL/130/24-25"/>
        <s v="HAFPL/016/24-25"/>
        <s v="HAFPL/057/24-25"/>
        <s v="HDLM/E/004/23-24"/>
        <s v="HDLM/E/001/23-24"/>
        <s v="HDLM/E/005/23-24"/>
        <s v="HAFPL/028/24-25"/>
        <s v="HAFPL/031/24-25"/>
        <s v="HAFPL/040/24-25"/>
        <s v="HAFPL/044/24-25"/>
        <s v="HAFPL/045/24-25"/>
        <s v="HAFPL/047/24-25"/>
        <s v="HAFPL/048/24-25"/>
        <s v="HAFPL/054/24-25"/>
        <s v="HAFPL/055/24-25"/>
        <s v="HAFPL/109/24-25"/>
        <s v="HAFPL/110/24-25"/>
        <s v="HAFPL/138/24-25"/>
        <s v="HAFPL/143/24-25"/>
        <s v="HAFPL/113/24-25"/>
        <s v="HAFPL/002/24-25"/>
        <s v="HAFPL/004/24-25"/>
        <s v="HAFPL/009/24-25"/>
        <s v="HAFPL/012/24-25"/>
        <s v="HAFPL/013/24-25"/>
        <s v="HAFPL/015/24-25"/>
        <s v="HAFPL/021/24-25"/>
        <s v="HAFPL/025/24-25"/>
        <s v="HAFPL/026/24-25"/>
        <s v="HAFPL/027/24-25"/>
        <s v="HAFPL/033/24-25"/>
        <s v="HAFPL/051/24-25"/>
        <s v="HAFPL/052/24-25"/>
        <s v="HAFPL/053/24-25"/>
        <s v="HAFPL/059/24-25"/>
        <s v="HAFPL/066/24-25"/>
        <s v="HAFPL/067/24-25"/>
        <s v="HAFPL/083/24-25"/>
        <s v="HAFPL/084/24-25"/>
        <s v="HAFPL/085/24-25"/>
        <s v="HAFPL/087/24-25"/>
        <s v="HAFPL/114/24-25"/>
        <s v="HAFPL/115/24-25"/>
        <s v="HAFPL/116/24-25"/>
        <s v="HDLM/E/008/23-24"/>
        <s v="HAFPL/050/24-25"/>
        <s v="HAFPL/056/24-25"/>
        <s v="HAFPL/137/24-25"/>
        <s v="HAFPL/141/24-25"/>
        <s v="HAFPL/144/24-25"/>
        <s v="HAFPL/146/24-25"/>
        <s v="HAFPL/007/24-25"/>
        <s v="HAFPL/020/24-25"/>
        <s v="HAFPL/030/24-25"/>
        <s v="HAFPL/041/24-25"/>
        <s v="HAFPL/042/24-25"/>
        <s v="HAFPL/043/24-25"/>
        <s v="HAFPL/049/24-25"/>
        <s v="HAFPL/080/24-25"/>
        <s v="HAFPL/081/24-25"/>
        <s v="HAFPL/082/24-25"/>
        <s v="HAFPL/096/24-25"/>
        <s v="HAFPL/111/24-25"/>
        <s v="HAFPL/112/24-25"/>
        <s v="HAFPL/123/24-25"/>
        <s v="HAFPL/124/24-25"/>
        <s v="HAFPL/129/24-25"/>
        <s v="HAFPL/131/24-25"/>
        <s v="HAFPL/133/24-25"/>
        <s v="HAFPL/134/24-25"/>
        <s v="HAFPL/136/24-25"/>
        <s v="HAFPL/139/24-25"/>
        <s v="HAFPL/142/24-25"/>
        <s v="HAFPL/145/24-25"/>
        <s v="HAFPL/147/24-25"/>
        <s v="HAFPL/150/24-25"/>
        <s v="HAFPL/157/24-25"/>
        <s v="HAFPL/163/24-25"/>
        <s v="HAFPL/164/24-25"/>
        <s v="HAFPL/165/24-25"/>
        <s v="HAFPL/166/24-25"/>
        <s v="HAFPL/168/24-25"/>
        <s v="HAFPL/169/24-25"/>
        <s v="HAFPL/153/24-25"/>
        <s v="HAFPL/154/24-25"/>
        <s v="HDLM/E/003/23-24"/>
        <s v="HDLM/E/017/23-24"/>
        <s v="HDLM/E/009/23-24"/>
        <s v="HDLM/E/011/23-24"/>
        <s v="HDLM/E/002/23-24"/>
        <s v="HDLM/E/007/23-24"/>
        <s v="HDLM/E/010/23-24"/>
        <s v="HDLM/E/012/23-24"/>
        <s v="HDLM/E/015/23-24"/>
        <s v="HDLM/E/013/23-24"/>
        <s v="HDLM/E/006/23-24"/>
        <s v="HDLM/E/014/23-24"/>
        <s v="HDLM/E/029/23-24"/>
        <s v="HDLM/E/032/23-24"/>
        <s v="HDLM/E/016/23-24"/>
        <s v="HDLM/E/018/23-24"/>
        <s v="HDLM/E/021/23-24"/>
        <s v="HDLM/E/023/23-24"/>
        <s v="HDLM/E/025/23-24"/>
        <s v="HDLM/E/019/23-24"/>
        <s v="HDLM/E/020/23-24"/>
        <s v="HDLM/E/022/23-24"/>
        <s v="HDLM/E/024/23-24"/>
        <s v="HDLM/E/026/23-24"/>
        <s v="HDLM/E/027/23-24"/>
        <s v="HDLM/E/028/23-24"/>
        <s v="HDLM/E/035/23-24"/>
        <s v="HDLM/E/034/23-24"/>
        <s v="HDLM/E/030/23-24"/>
        <s v="HDLM/E/031/23-24"/>
        <s v="HDLM/E/033/23-24"/>
        <s v="HDLM/E/036/23-24"/>
        <s v="HDLM/E/037/23-24"/>
        <s v="HDLM/E/038/23-24"/>
        <s v="HDLM/E/050/23-24"/>
        <s v="HDLM/E/051/23-24"/>
        <s v="HDLM/E/047/23-24"/>
        <s v="HDLM/E/039/23-24"/>
        <s v="HDLM/E/040/23-24"/>
        <s v="HDLM/E/041/23-24"/>
        <s v="HDLM/E/042/23-24"/>
        <s v="HDLM/E/043/23-24"/>
        <s v="HDLM/E/049/23-24"/>
        <s v="HDLM/E/044/23-24"/>
        <s v="HDLM/E/045/23-24"/>
        <s v="HDLM/E/046/23-24"/>
        <s v="HDLM/E/057/23-24"/>
        <s v="HDLM/E/060/23-24"/>
        <s v="HDLM/E/048/23-24"/>
        <s v="HDLM/E/052/23-24"/>
        <s v="HDLM/E/058/23-24"/>
        <s v="HDLM/E/059/23-24"/>
        <s v="HDLM/E/056/23-24"/>
        <s v="HDLM/E/053/23-24"/>
        <s v="HDLM/E/054/23-24"/>
        <s v="HDLM/E/055/23-24"/>
        <s v="HDLM/E/061/23-24"/>
        <s v="HDLM/E/062/23-24"/>
        <s v="HDLM/E/065/23-24"/>
        <s v="HDLM/E/071/23-24"/>
        <s v="HDLM/E/072/23-24"/>
        <s v="HDLM/E/063/23-24"/>
        <s v="HAFPL/017/24-25"/>
        <s v="HAFPL/003/24-25"/>
        <s v="HDLM/E/078/23-24"/>
        <s v="HAFPL/038/24-25"/>
        <s v="HAFPL/011/24-25"/>
        <s v="HAFPL/019/24-25"/>
        <s v="HAFPL/036/24-25"/>
        <s v="HDLM/E/090/23-24"/>
        <s v="HDLM/E/064/23-24"/>
        <s v="HDLM/E/069/23-24"/>
        <s v="HDLM/E/079/23-24"/>
        <s v="HAFPL/107/24-25"/>
        <s v="HDLM/E/080/23-24"/>
        <s v="HDLM/E/081/23-24"/>
        <s v="HDLM/E/091/23-24"/>
        <s v="HAFPL/010/24-25"/>
        <s v="HAFPL/023/24-25"/>
        <s v="HAFPL/018/24-25"/>
        <s v="HAFPL/001/24-25"/>
        <s v="HAFPL/071/24-25"/>
        <s v="HAFPL/046/24-25"/>
        <s v="HAFPL/022/24-25"/>
        <s v="HAFPL/006/24-25"/>
        <s v="HAFPL/104/24-25"/>
        <s v="HAFPL/035/24-25"/>
        <s v="HAFPL/037/24-25"/>
        <s v="HAFPL/024/24-25"/>
        <s v="HAFPL/005/24-25"/>
        <s v="HAFPL/060/24-25"/>
        <s v="HAFPL/034/24-25"/>
        <s v="HAFPL/014/24-25"/>
        <s v="HDLM/E/070/23-24"/>
        <s v="HAFPL/068/24-25"/>
        <s v="HDLM/E/066/23-24"/>
        <s v="HDLM/E/067/23-24"/>
        <s v="HDLM/E/068/23-24"/>
        <s v="HDLM/E/073/23-24"/>
        <s v="HDLM/E/074/23-24"/>
        <s v="HDLM/E/075/23-24"/>
        <s v="HDLM/E/076/23-24"/>
        <s v="HDLM/E/077/23-24"/>
        <s v="HDLM/E/082/23-24"/>
        <s v="HDLM/E/084/23-24"/>
        <s v="HDLM/E/085/23-24"/>
        <s v="HDLM/E/086/23-24"/>
        <s v="HDLM/E/087/23-24"/>
        <s v="HDLM/E/088/23-24"/>
        <s v="HDLM/E/089/23-24"/>
        <s v="HDLM/E/095/23-24"/>
        <s v="HDLM/E/096/23-24"/>
        <s v="HDLM/E/097/23-24"/>
        <s v="HDLM/E/098/23-24"/>
        <s v="HDLM/E/114/23-24"/>
        <s v="HAFPL/032/24-25"/>
        <s v="HAFPL/029/24-25"/>
        <s v="HDLM/E/083/23-24"/>
        <s v="HDLM/E/092/23-24"/>
        <s v="HDLM/E/093/23-24"/>
        <s v="HDLM/E/094/23-24"/>
        <s v="HDLM/E/100/23-24"/>
        <s v="HDLM/E/101/23-24"/>
        <s v="HDLM/E/102/23-24"/>
        <s v="HDLM/E/103/23-24"/>
        <s v="HDLM/E/119/23-24"/>
        <s v="HDLM/E/120/23-24"/>
        <s v="HDLM/E/121/23-24"/>
        <s v="HAFPL/094/24-25"/>
        <s v="HAFPL/078/24-25"/>
        <s v="HAFPL/008/24-25"/>
        <s v="HAFPL/101/24-25"/>
        <s v="HAFPL/103/24-25"/>
        <s v="HAFPL/102/24-25"/>
        <s v="HAFPL/061/24-25"/>
        <s v="HAFPL/062/24-25"/>
        <s v="HAFPL/152/24-25"/>
        <s v="HAFPL/070/24-25"/>
        <s v="HAFPL/073/24-25"/>
        <s v="HAFPL/091/24-25"/>
        <s v="HAFPL/149/24-25"/>
        <s v="HAFPL/074/24-25"/>
        <s v="HAFPL/069/24-25"/>
        <s v="HAFPL/065/24-25"/>
        <s v="HAFPL/076/24-25"/>
        <s v="HAFPL/077/24-25"/>
        <s v="HAFPL/108/24-25"/>
        <s v="HAFPL/132/24-25"/>
        <s v="HAFPL/090/24-25"/>
        <s v="HAFPL/167/24-25"/>
        <s v="HAFPL/064/24-25"/>
        <s v="HAFPL/063/24-25"/>
        <s v="HAFPL/058/24-25"/>
        <s v="HAFPL/088/24-25"/>
        <s v="HAFPL/105/24-25"/>
        <s v="HAFPL/106/24-25"/>
        <s v="HAFPL/119/24-25"/>
        <s v="HAFPL/135/24-25"/>
        <s v="HAFPL/128/24-25"/>
        <s v="HAFPL/079/24-25"/>
        <s v="HAFPL/089/24-25"/>
        <s v="HAFPL/095/24-25"/>
        <s v="HAFPL/127/24-25"/>
        <s v="HAFPL/148/24-25"/>
        <s v="HAFPL/151/24-25"/>
        <s v="HAFPL/159/24-25"/>
        <s v="HAFPL/120/24-25"/>
        <s v="HAFPL/156/24-25"/>
        <s v="HAFPL/158/24-25"/>
        <s v="HAFPL/121/24-25"/>
        <s v="HAFPL/125/24-25"/>
        <s v="HAFPL/126/24-25"/>
        <s v="HAFPL/140/24-25"/>
        <s v="HAFPL/155/24-25"/>
        <s v="HAFPL/162/24-25"/>
        <s v="HAFPL/160/24-25"/>
        <s v="HAFPL/161/24-25"/>
        <s v="HAFPL/122/24-25"/>
        <s v="HAFPL/039/24-25"/>
        <s v="Invoice Number"/>
        <m/>
      </sharedItems>
    </cacheField>
    <cacheField name="invoice Date">
      <sharedItems containsDate="1" containsBlank="1" containsMixedTypes="1">
        <d v="2024-06-28T00:00:00Z"/>
        <d v="2024-08-03T00:00:00Z"/>
        <d v="2024-05-14T00:00:00Z"/>
        <d v="2024-06-24T00:00:00Z"/>
        <d v="2023-04-27T00:00:00Z"/>
        <d v="2023-04-23T00:00:00Z"/>
        <d v="2023-05-01T00:00:00Z"/>
        <d v="2024-05-31T00:00:00Z"/>
        <d v="2024-06-11T00:00:00Z"/>
        <d v="2024-06-13T00:00:00Z"/>
        <d v="2024-06-16T00:00:00Z"/>
        <d v="2024-06-22T00:00:00Z"/>
        <d v="2024-07-29T00:00:00Z"/>
        <d v="2024-08-21T00:00:00Z"/>
        <d v="2024-08-23T00:00:00Z"/>
        <d v="2024-04-09T00:00:00Z"/>
        <d v="2024-04-22T00:00:00Z"/>
        <d v="2024-04-30T00:00:00Z"/>
        <d v="2024-05-09T00:00:00Z"/>
        <d v="2024-05-13T00:00:00Z"/>
        <d v="2024-05-24T00:00:00Z"/>
        <d v="2024-05-29T00:00:00Z"/>
        <d v="2024-05-30T00:00:00Z"/>
        <d v="2024-06-04T00:00:00Z"/>
        <d v="2024-06-20T00:00:00Z"/>
        <d v="2024-06-21T00:00:00Z"/>
        <d v="2024-06-25T00:00:00Z"/>
        <d v="2024-06-27T00:00:00Z"/>
        <d v="2023-05-03T00:00:00Z"/>
        <d v="2024-06-17T00:00:00Z"/>
        <d v="2024-08-16T00:00:00Z"/>
        <d v="2024-08-24T00:00:00Z"/>
        <d v="2024-04-29T00:00:00Z"/>
        <d v="2024-05-20T00:00:00Z"/>
        <d v="2024-06-29T00:00:00Z"/>
        <d v="2024-07-30T00:00:00Z"/>
        <d v="2024-08-08T00:00:00Z"/>
        <d v="2024-08-14T00:00:00Z"/>
        <d v="2024-08-15T00:00:00Z"/>
        <d v="2024-08-26T00:00:00Z"/>
        <d v="2024-08-28T00:00:00Z"/>
        <d v="2024-08-29T00:00:00Z"/>
        <d v="2024-08-30T00:00:00Z"/>
        <d v="2023-04-26T00:00:00Z"/>
        <d v="2023-05-21T00:00:00Z"/>
        <d v="2023-05-04T00:00:00Z"/>
        <d v="2023-05-06T00:00:00Z"/>
        <d v="2023-05-02T00:00:00Z"/>
        <d v="2023-05-05T00:00:00Z"/>
        <d v="2023-05-20T00:00:00Z"/>
        <d v="2023-05-13T00:00:00Z"/>
        <d v="2023-05-17T00:00:00Z"/>
        <d v="2023-06-07T00:00:00Z"/>
        <d v="2023-06-09T00:00:00Z"/>
        <d v="2023-05-26T00:00:00Z"/>
        <d v="2023-05-27T00:00:00Z"/>
        <d v="2023-05-29T00:00:00Z"/>
        <d v="2023-05-24T00:00:00Z"/>
        <d v="2023-05-25T00:00:00Z"/>
        <d v="2023-05-31T00:00:00Z"/>
        <d v="2023-06-02T00:00:00Z"/>
        <d v="2023-07-01T00:00:00Z"/>
        <d v="2023-06-20T00:00:00Z"/>
        <d v="2023-06-19T00:00:00Z"/>
        <d v="2023-07-03T00:00:00Z"/>
        <d v="2023-08-03T00:00:00Z"/>
        <d v="2023-08-12T00:00:00Z"/>
        <d v="2023-09-16T00:00:00Z"/>
        <d v="2023-09-17T00:00:00Z"/>
        <d v="2023-08-29T00:00:00Z"/>
        <d v="2023-08-14T00:00:00Z"/>
        <d v="2023-08-15T00:00:00Z"/>
        <d v="2023-08-22T00:00:00Z"/>
        <d v="2023-09-01T00:00:00Z"/>
        <d v="2023-08-24T00:00:00Z"/>
        <d v="2023-10-02T00:00:00Z"/>
        <d v="2023-11-14T00:00:00Z"/>
        <d v="2023-08-31T00:00:00Z"/>
        <d v="2023-09-20T00:00:00Z"/>
        <d v="2023-10-13T00:00:00Z"/>
        <d v="2023-09-29T00:00:00Z"/>
        <d v="2023-09-22T00:00:00Z"/>
        <d v="2023-09-27T00:00:00Z"/>
        <d v="2023-11-28T00:00:00Z"/>
        <d v="2024-01-19T00:00:00Z"/>
        <d v="2024-01-31T00:00:00Z"/>
        <d v="2024-02-29T00:00:00Z"/>
        <d v="2024-01-29T00:00:00Z"/>
        <d v="2024-04-20T00:00:00Z"/>
        <d v="2024-03-13T00:00:00Z"/>
        <d v="2024-06-08T00:00:00Z"/>
        <d v="2024-06-06T00:00:00Z"/>
        <d v="2024-03-20T00:00:00Z"/>
        <d v="2024-02-19T00:00:00Z"/>
        <d v="2024-07-24T00:00:00Z"/>
        <d v="2024-03-21T00:00:00Z"/>
        <d v="2024-05-06T00:00:00Z"/>
        <d v="2024-05-27T00:00:00Z"/>
        <d v="2024-04-06T00:00:00Z"/>
        <d v="2024-06-14T00:00:00Z"/>
        <d v="2024-05-25T00:00:00Z"/>
        <d v="2024-04-23T00:00:00Z"/>
        <d v="2024-07-03T00:00:00Z"/>
        <d v="2024-06-05T00:00:00Z"/>
        <d v="2024-06-07T00:00:00Z"/>
        <d v="2024-05-28T00:00:00Z"/>
        <d v="2024-05-11T00:00:00Z"/>
        <d v="2024-02-24T00:00:00Z"/>
        <d v="2024-02-17T00:00:00Z"/>
        <d v="2024-03-03T00:00:00Z"/>
        <d v="2024-03-06T00:00:00Z"/>
        <d v="2024-03-07T00:00:00Z"/>
        <d v="2024-03-15T00:00:00Z"/>
        <d v="2024-03-18T00:00:00Z"/>
        <d v="2024-03-25T00:00:00Z"/>
        <d v="2024-03-27T00:00:00Z"/>
        <d v="2024-06-03T00:00:00Z"/>
        <d v="2024-03-17T00:00:00Z"/>
        <d v="2024-03-23T00:00:00Z"/>
        <d v="2024-03-28T00:00:00Z"/>
        <d v="2024-08-13T00:00:00Z"/>
        <d v="2024-07-23T00:00:00Z"/>
        <s v="Date"/>
        <m/>
      </sharedItems>
    </cacheField>
    <cacheField name="PO No.">
      <sharedItems containsBlank="1" containsMixedTypes="1" containsNumber="1" containsInteger="1">
        <s v="MIF/0011"/>
        <s v="MIF/0012"/>
        <s v="D-15437"/>
        <s v="D-15548"/>
        <s v="QL01-2023Y31-002"/>
        <s v="YT-J23016BC"/>
        <s v="FCV20230403"/>
        <s v="SBSF/HAFPL/001 - A "/>
        <s v="SBSF/HAFPL/001 - B"/>
        <s v="SBSF/HAFPL/001 - C"/>
        <s v="ZS1365-001-2024 "/>
        <s v="ZS1365-002-2024"/>
        <s v="ZS1365-003-2024"/>
        <s v="ZS1365-004-2024"/>
        <s v="ZS1365-005-2024"/>
        <s v="ZS1365-006-2024"/>
        <n v="48600.0"/>
        <n v="48609.0"/>
        <s v="EKO51621"/>
        <s v="EKO51623"/>
        <s v="SF/14 /2024-25 "/>
        <s v="UDFC/SFP-457/2024"/>
        <s v="UDFC/SFP-457/2024 "/>
        <s v="UDFC/SFP/467"/>
        <s v="UDFC/SFP-457/2024  "/>
        <s v="UDFC/SFP/472"/>
        <s v="JZ-C20230403-026"/>
        <s v="D-15784.PT"/>
        <s v="D-15785.PT"/>
        <s v="SF/13/2024-25"/>
        <s v="OSF 242183"/>
        <s v="OSF 242182"/>
        <s v="OSF 242184"/>
        <s v="HAFPL/PI-302/23-24"/>
        <s v="HAFPL/PI-003/24-25"/>
        <s v="HAFPL/PI-023/24-25"/>
        <s v="POI 4200009900"/>
        <s v="HAFPL/PI-022/24-25 "/>
        <s v="HAFPL/PI-059/24-25"/>
        <s v="HAFPL/PI-044/24-25"/>
        <s v="HAFPL/PI-063/24-25"/>
        <s v="HAFPL/PI-348/23-24"/>
        <s v="POI 4200010259"/>
        <s v="HAFPL/PI-125/24-25"/>
        <s v="HAFPL/PI-117/24-25"/>
        <s v="POI 4200010319 "/>
        <s v="12/2024-25"/>
        <s v="DSF/AUH/414/2024"/>
        <s v="POZ-FZ000447"/>
        <s v="HAFPL/PI-145/24-25"/>
        <s v="HAFPL/PI-138/24-25"/>
        <s v="POI 4200010477"/>
        <s v="HAFPL/PI-126/24-25 "/>
        <s v="HAFPL/PI-127/24-25"/>
        <s v="DSF/AUH/415/2024"/>
        <s v="DSF/DXB/462/2024"/>
        <s v="D-15948"/>
        <s v="D-15949"/>
        <s v="JCK-FH-C20230410-340"/>
        <s v="YT-J23053"/>
        <s v="SF23001HDLM"/>
        <s v="SF23002HDLM"/>
        <s v="HH-WD 23033"/>
        <s v="HH-WD 23034"/>
        <s v="HH-WD 23035"/>
        <s v="HH-WD 23037"/>
        <s v="HH-WD 23036"/>
        <s v="LK-MT23001"/>
        <s v="23/DCI-060"/>
        <s v="JCK-PJ-C230023"/>
        <s v="JCK-PJ-C230024"/>
        <s v="013-IMP-NT23/002"/>
        <s v="HDLM/PI/003/23-24"/>
        <s v="GM230025WP"/>
        <s v="GM230027WP"/>
        <s v="GM230026WP"/>
        <s v="JCK-PJ-C230026"/>
        <s v="JCK-HSD-C20230508-IN216"/>
        <s v="JCK-HSD-C20230508-IN217"/>
        <s v="JCK-HSD-C20230510-IN249"/>
        <s v="JCK-HSD-C20230510-IN250"/>
        <s v="JCK-HSD-C20230510-IN251"/>
        <s v="JCK-HSD-C20230508-IN218"/>
        <s v="BF2023027"/>
        <s v="JCK-HSD-C20230510-IN252"/>
        <s v="AMP/VRL/HDLM/FE/002/2023-24"/>
        <s v="ZY00272023"/>
        <s v="ZY00282023"/>
        <s v="HDLM/BMI/058/23-24"/>
        <s v="JT23XMYD054"/>
        <s v="HQ-23-093"/>
        <s v="HDLM/PI/009/23-24"/>
        <s v="ITM/036/23-24"/>
        <s v="ITM/037/23-24"/>
        <s v="YN2023JA013"/>
        <s v="JT23STYD130"/>
        <s v="JT23STYD131"/>
        <s v="JT23STYD115"/>
        <s v="JT23STYD113"/>
        <s v="HDLM/SF/001/23-24"/>
        <s v="HDLM/SF/002/23-24"/>
        <s v="JT23STYD127"/>
        <s v="JT23STYD128"/>
        <s v="JT23STYD129"/>
        <s v="AM03"/>
        <s v="AM04"/>
        <s v="HQ-23-113"/>
        <s v="GM230059WP"/>
        <s v="SF23010HDLM"/>
        <s v="SF23011HDLM"/>
        <s v="GM230061WP"/>
        <s v="JT23STYD163"/>
        <s v="JT23STYD164"/>
        <s v="JT23STYD165"/>
        <s v="BSI-060-23"/>
        <n v="256.0"/>
        <n v="257.0"/>
        <n v="258.0"/>
        <n v="259.0"/>
        <s v="SC-HIGH-24002"/>
        <s v="2023-592"/>
        <s v="23HIGH01"/>
        <n v="6535.0"/>
        <n v="8671.0"/>
        <n v="8672.0"/>
        <n v="23181.0"/>
        <s v="23HIGH02"/>
        <s v="OSF 232086"/>
        <s v="DSF/DXB/739/2023"/>
        <s v="14/2023-24"/>
        <s v="OSF 232088"/>
        <s v="SK20240109HF01"/>
        <s v="OSF 242089"/>
        <s v="OSF 242090"/>
        <s v="DSF/DXB/015/2024"/>
        <s v="0262238"/>
        <n v="8789.0"/>
        <n v="8796.0"/>
        <n v="8790.0"/>
        <n v="262237.0"/>
        <s v="0262236"/>
        <n v="8822.0"/>
        <n v="8821.0"/>
        <s v="UCV 11113"/>
        <s v="UCV 11114"/>
        <n v="8832.0"/>
        <n v="8835.0"/>
        <n v="8834.0"/>
        <s v="UCA1285"/>
        <s v="UCV 11117"/>
        <n v="8859.0"/>
        <s v="BB HL24005"/>
        <n v="77707.0"/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s v="JT24XMYD002"/>
        <s v="2024-046 "/>
        <s v="2024-045"/>
        <s v="HDLM/PI/077/23-24"/>
        <s v="POI 4200009375"/>
        <s v="17/2023-24"/>
        <s v="18/2023-24"/>
        <s v="20/2023-24"/>
        <s v="21/2023-24"/>
        <n v="1.102450738E9"/>
        <s v="10/2024-25"/>
        <n v="8800.0"/>
        <s v="HAFPL-246"/>
        <s v="HAFPL-249"/>
        <s v="HAFPL-247"/>
        <s v="HAFPL-248"/>
        <n v="9581.0"/>
        <n v="1.102450608E9"/>
        <n v="9607.0"/>
        <n v="9608.0"/>
        <s v="HAFPL/PI-047/24-25"/>
        <n v="9640.0"/>
        <n v="24162.0"/>
        <s v="2024-234"/>
        <n v="9661.0"/>
        <n v="2.0240517E8"/>
        <n v="2.02405171E8"/>
        <n v="1.102450734E9"/>
        <n v="2.02405172E8"/>
        <s v="HIGH-01"/>
        <s v="F05/0444"/>
        <n v="77615.0"/>
        <n v="10524.0"/>
        <n v="77614.0"/>
        <n v="9690.0"/>
        <n v="14946.0"/>
        <n v="14948.0"/>
        <n v="14947.0"/>
        <n v="14949.0"/>
        <n v="14956.0"/>
        <s v="13/2024-25"/>
        <s v="2024-268"/>
        <s v="2024-269"/>
        <n v="9763.0"/>
        <n v="9764.0"/>
        <n v="9950.0"/>
        <n v="9799.0"/>
        <n v="9822.0"/>
        <s v="24HIGH05"/>
        <s v="24HIGH06"/>
        <s v="24HIGH07"/>
        <s v="24HIGH13"/>
        <s v="24HIGH14"/>
        <s v="24HIGH08"/>
        <s v="24HIGH12"/>
        <n v="9931.0"/>
        <n v="9940.0"/>
        <n v="9942.0"/>
        <s v="24HIGH04"/>
        <s v="24HIGH03"/>
        <s v="PO No."/>
        <m/>
      </sharedItems>
    </cacheField>
    <cacheField name="PO Date">
      <sharedItems containsDate="1" containsBlank="1" containsMixedTypes="1">
        <d v="2024-05-14T00:00:00Z"/>
        <d v="2024-06-13T00:00:00Z"/>
        <d v="2023-11-10T00:00:00Z"/>
        <d v="2024-01-24T00:00:00Z"/>
        <d v="2023-04-01T00:00:00Z"/>
        <d v="2023-04-03T00:00:00Z"/>
        <d v="2024-05-13T00:00:00Z"/>
        <d v="2024-05-21T00:00:00Z"/>
        <d v="2024-06-04T00:00:00Z"/>
        <d v="2024-06-27T00:00:00Z"/>
        <d v="2024-06-21T00:00:00Z"/>
        <d v="2024-01-21T00:00:00Z"/>
        <d v="2024-04-29T00:00:00Z"/>
        <d v="2024-05-30T00:00:00Z"/>
        <d v="2023-04-04T00:00:00Z"/>
        <d v="2024-05-03T00:00:00Z"/>
        <d v="2024-06-15T00:00:00Z"/>
        <d v="2023-12-08T00:00:00Z"/>
        <d v="2024-04-08T00:00:00Z"/>
        <d v="2024-05-09T00:00:00Z"/>
        <d v="2024-05-20T00:00:00Z"/>
        <d v="2024-05-06T00:00:00Z"/>
        <d v="2024-05-31T00:00:00Z"/>
        <d v="2024-06-03T00:00:00Z"/>
        <d v="2024-01-15T00:00:00Z"/>
        <d v="2024-06-28T00:00:00Z"/>
        <d v="2024-07-09T00:00:00Z"/>
        <d v="2024-07-07T00:00:00Z"/>
        <d v="2024-07-08T00:00:00Z"/>
        <d v="2024-07-19T00:00:00Z"/>
        <d v="2024-08-08T00:00:00Z"/>
        <d v="2024-07-29T00:00:00Z"/>
        <d v="2024-08-02T00:00:00Z"/>
        <d v="2024-07-27T00:00:00Z"/>
        <d v="2024-07-01T00:00:00Z"/>
        <d v="2023-04-10T00:00:00Z"/>
        <d v="2023-04-11T00:00:00Z"/>
        <d v="2023-04-14T00:00:00Z"/>
        <d v="2023-04-15T00:00:00Z"/>
        <d v="2023-04-19T00:00:00Z"/>
        <d v="2023-04-24T00:00:00Z"/>
        <d v="2023-04-26T00:00:00Z"/>
        <d v="2023-04-27T00:00:00Z"/>
        <d v="2023-05-02T00:00:00Z"/>
        <d v="2023-05-03T00:00:00Z"/>
        <d v="2023-05-04T00:00:00Z"/>
        <d v="2023-05-10T00:00:00Z"/>
        <d v="2023-05-17T00:00:00Z"/>
        <d v="2023-05-24T00:00:00Z"/>
        <d v="2023-05-29T00:00:00Z"/>
        <d v="2023-06-13T00:00:00Z"/>
        <d v="2023-07-14T00:00:00Z"/>
        <d v="2023-07-28T00:00:00Z"/>
        <d v="2023-07-30T00:00:00Z"/>
        <d v="2023-08-01T00:00:00Z"/>
        <d v="2023-08-02T00:00:00Z"/>
        <d v="2023-08-19T00:00:00Z"/>
        <d v="2023-08-28T00:00:00Z"/>
        <d v="2023-08-31T00:00:00Z"/>
        <d v="2023-09-02T00:00:00Z"/>
        <d v="2023-09-05T00:00:00Z"/>
        <d v="2023-09-06T00:00:00Z"/>
        <d v="2023-10-23T00:00:00Z"/>
        <d v="2023-11-27T00:00:00Z"/>
        <d v="2023-11-30T00:00:00Z"/>
        <d v="2023-12-07T00:00:00Z"/>
        <d v="2023-12-13T00:00:00Z"/>
        <d v="2023-12-17T00:00:00Z"/>
        <d v="2023-12-19T00:00:00Z"/>
        <d v="2023-12-21T00:00:00Z"/>
        <d v="2023-12-26T00:00:00Z"/>
        <d v="2023-12-28T00:00:00Z"/>
        <d v="2024-01-02T00:00:00Z"/>
        <d v="2024-01-05T00:00:00Z"/>
        <d v="2024-01-06T00:00:00Z"/>
        <d v="2024-01-08T00:00:00Z"/>
        <d v="2024-01-11T00:00:00Z"/>
        <d v="2024-01-16T00:00:00Z"/>
        <d v="2024-01-17T00:00:00Z"/>
        <d v="2024-01-18T00:00:00Z"/>
        <d v="2024-01-19T00:00:00Z"/>
        <d v="2024-01-22T00:00:00Z"/>
        <d v="2024-01-25T00:00:00Z"/>
        <d v="2024-01-27T00:00:00Z"/>
        <d v="2024-01-29T00:00:00Z"/>
        <d v="2024-02-05T00:00:00Z"/>
        <d v="2024-02-24T00:00:00Z"/>
        <d v="2024-03-07T00:00:00Z"/>
        <d v="2024-03-08T00:00:00Z"/>
        <d v="2024-03-25T00:00:00Z"/>
        <d v="2024-04-06T00:00:00Z"/>
        <d v="2024-04-09T00:00:00Z"/>
        <d v="2024-04-30T00:00:00Z"/>
        <d v="2024-05-04T00:00:00Z"/>
        <d v="2024-05-15T00:00:00Z"/>
        <d v="2024-05-24T00:00:00Z"/>
        <d v="2024-05-28T00:00:00Z"/>
        <d v="2024-06-01T00:00:00Z"/>
        <d v="2024-06-05T00:00:00Z"/>
        <d v="2024-06-10T00:00:00Z"/>
        <d v="2024-06-11T00:00:00Z"/>
        <d v="2024-06-12T00:00:00Z"/>
        <d v="2024-06-24T00:00:00Z"/>
        <d v="2024-06-26T00:00:00Z"/>
        <d v="2024-06-30T00:00:00Z"/>
        <d v="2024-07-26T00:00:00Z"/>
        <d v="2024-08-01T00:00:00Z"/>
        <s v="PO Date"/>
        <m/>
      </sharedItems>
    </cacheField>
    <cacheField name="PI" numFmtId="0">
      <sharedItems containsBlank="1">
        <s v="PI 024"/>
        <s v="PI 025"/>
        <s v="PI 257"/>
        <s v="PI 354"/>
        <s v="PI 005"/>
        <s v="PI 001"/>
        <s v="PI 002"/>
        <s v="PI 027"/>
        <s v="PI 028"/>
        <s v="PI 029"/>
        <s v="PI 038"/>
        <s v="PI 039"/>
        <s v="PI 040"/>
        <s v="PI 041"/>
        <s v="PI 042"/>
        <s v="PI 043"/>
        <s v="PI 062"/>
        <s v="PI 061"/>
        <s v="PI 094"/>
        <s v="PI 095"/>
        <s v="PI 087"/>
        <s v="PI 342"/>
        <s v="PI 057"/>
        <s v="PI 007"/>
        <s v="PI 016"/>
        <s v="PI 017"/>
        <s v="PI 079"/>
        <s v="PI 081"/>
        <s v="PI 080"/>
        <s v="PI 082"/>
        <s v="PI 302"/>
        <s v="PI 003"/>
        <s v="PI 023"/>
        <s v="PI 033"/>
        <s v="PI 034"/>
        <s v="PI 035"/>
        <s v="PI 022"/>
        <s v="PI 059"/>
        <s v="PI 044"/>
        <s v="PI 063"/>
        <s v="PI 248"/>
        <s v="PI 092"/>
        <s v="PI 093"/>
        <s v="PI 125"/>
        <s v="PI 117"/>
        <s v="PI 116"/>
        <s v="PI 139"/>
        <s v="PI 119"/>
        <s v="PI 129"/>
        <s v="PI 145"/>
        <s v="PI 138"/>
        <s v="PI 142"/>
        <s v="PI 126"/>
        <s v="PI 127"/>
        <s v="PI 120"/>
        <s v="PI 134"/>
        <s v="PI 114"/>
        <s v="PI 115"/>
        <s v="PI 008"/>
        <s v="PI 014"/>
        <s v="PI 009"/>
        <s v="PI 010"/>
        <s v="PI 011"/>
        <s v="PI 013"/>
        <s v="PI 012"/>
        <s v="PI 018"/>
        <s v="PI 020"/>
        <s v="PI 021"/>
        <s v="PI 019"/>
        <s v="PI 051"/>
        <s v="PI 056"/>
        <s v="PI 058"/>
        <s v="PI 006"/>
        <s v="PI 036"/>
        <s v="PI 004"/>
        <s v="PI 015"/>
        <s v="PI 299"/>
        <s v="PI 303"/>
        <s v="PI 311"/>
        <s v="PI 312"/>
        <s v="PI 318"/>
        <s v="PI 321"/>
        <s v="PI 026"/>
        <s v="PI 323"/>
        <s v="PI 030"/>
        <s v="PI 031"/>
        <s v="PI 331"/>
        <s v="PI 337"/>
        <s v="PI 332"/>
        <s v="PI 333"/>
        <s v="PI 330"/>
        <s v="PI 329"/>
        <s v="PI 347"/>
        <s v="PI 346"/>
        <s v="PI 344"/>
        <s v="PI 343"/>
        <s v="PI 345"/>
        <s v="PI 350"/>
        <s v="PI 349"/>
        <s v="PI 351"/>
        <s v="PI 352"/>
        <s v="PI 353"/>
        <s v="PI 356"/>
        <s v="PI 047"/>
        <s v="PI 048"/>
        <s v="PI 049"/>
        <s v="PI 050"/>
        <s v="PI 052"/>
        <s v="PI 053"/>
        <s v="PI 054"/>
        <s v="PI 055"/>
        <s v="PI 060"/>
        <s v="PI 064"/>
        <s v="PI 065"/>
        <s v="PI 359"/>
        <s v="PI 358"/>
        <s v="PI 077"/>
        <s v="PI 083"/>
        <s v="PI 084"/>
        <s v="PI 078"/>
        <s v="PI 089"/>
        <s v="PI 091"/>
        <s v="PI 067"/>
        <s v="PI 340"/>
        <s v="PI 032"/>
        <s v="PI 037"/>
        <s v="PI 046"/>
        <s v="PI 335"/>
        <s v="PI 336"/>
        <s v="PI 334"/>
        <s v="PI 069"/>
        <s v="PI 071"/>
        <s v="PI 072"/>
        <s v="PI 066"/>
        <s v="PI 073"/>
        <s v="PI 075"/>
        <s v="PI 076"/>
        <s v="PI 088"/>
        <s v="PI 090"/>
        <s v="PI 098"/>
        <s v="PI 099"/>
        <s v="PI 106"/>
        <s v="PI 112"/>
        <s v="PI 113"/>
        <s v="PI 107"/>
        <s v="PI 111"/>
        <s v="PI 118"/>
        <s v="PI 122"/>
        <s v="PI 121"/>
        <s v="PI 097"/>
        <s v="PI 338"/>
        <s v="PI"/>
        <m/>
      </sharedItems>
    </cacheField>
    <cacheField name="Processor" numFmtId="0">
      <sharedItems containsBlank="1">
        <s v="HAFPL"/>
        <s v="BMI"/>
        <s v="FREEZE"/>
        <s v="STAR FISH"/>
        <s v="Processor"/>
        <m/>
      </sharedItems>
    </cacheField>
    <cacheField name="Buyer" numFmtId="0">
      <sharedItems containsBlank="1">
        <s v="MARINA INTERNATIONAL FISHERIES"/>
        <s v="THALASSA SEAFOODS NV/SA"/>
        <s v="Quanlian Aquatic Products Collection (Guangdong) Co., Ltd."/>
        <s v="TIANJIN NAVIGATOR INTERNATIONAL TRADING CO.,LTD"/>
        <s v="RIZHAO FUCHI FOOD CO., LTD"/>
        <s v="ZHEJIANG SHENGMING INTERNATIONAL TRADE CO., LTD."/>
        <s v="Zhanjiang YueZhiDu Food CO.,Ltd"/>
        <s v="T&amp;R GLOBAL FOOD GMBH &amp; CO. KG"/>
        <s v="HAMBURGER FEINFROST GMBH"/>
        <s v="DIMAR S.R.L."/>
        <s v="UNITED DANAH FISHERIES COMPANY"/>
        <s v="ZHANJIANG JINZHU TRADE CO., LTD"/>
        <s v="BRASMAR - COMERCIO DE PRODUTOS ALIMENTARES, S.A.,"/>
        <s v="BML FOOD GROUP HOLLAND B.V."/>
        <s v="OCEAN KING FOODSTUFF TRADING CO., LLC"/>
        <s v="AL FRESCO HAF OVERSEAS TRADING LLC"/>
        <s v="KRUSTASIA FOODS LLC"/>
        <s v="ALLIANCE FOODS CO LLC"/>
        <s v="MOHAMMED AL NUAIMI FOODSTUFF TRADING LLC"/>
        <s v="AKM FOODSTUFF TRADING LLC"/>
        <s v="EAST SEAS FISH TRADING LLC"/>
        <s v="KAMI FOOD STUFF TRADING L.L.C"/>
        <s v="BHR ALLWLWT FOR FOODSTUFF TRADING LLC"/>
        <s v="THE DEEP SEA FOOD COMPANY LLC"/>
        <s v="FARZANA TRADING LLC"/>
        <s v="OCEAN FISHERIES LLC"/>
        <s v="ZHEJIANG YIWU CHINA COMMODITY CITY IMPORT AND EXPORT CO.,LTD"/>
        <s v="DONGXING SIFENG SEAFOOD INDUSTRY CO., LTD."/>
        <s v="OPTIMIZE INTEGRATION GROUP INC"/>
        <s v="GUANGXI FOOD COMPANY LIMITED"/>
        <s v="TRONG NHAN SEAFOOD COMPANY LIMITED"/>
        <s v="NGOC TRINH BAC LIEU SEAFOOD CO., LTD"/>
        <s v="BEI HAI GUOMAO AQUATIC PRODUCTS CO.,LTD"/>
        <s v="ZHEJIANG YIWU CHINA COMMODITY CITY IMPORT AND EXPORT CO.,LTD."/>
        <s v="DALIAN BRIGHT ASIA SUPPLY CHAIN MANAGEMENT CO., LTD"/>
        <s v="RONGCHENG HCMH TRADE AND SERVICE CO.,LTD."/>
        <s v="WUHU LINGHUI SUPPLY CHAIN TECHNOLOGY CO.LTD"/>
        <s v="SEA EMPIRE SEAFOOD INTERNATIONAL (THAILAND) CO, LTD."/>
        <s v="SHANTOU JINTAI AQUATIC PRODUCT INDUSTRIAL CO., LTD."/>
        <s v="GUANGDONG UNIVERSAL AQUATIC FOOD CO., LTD."/>
        <s v="FIRST GULF AGRO TRADING LLC"/>
        <s v="ZHANJIANG HAOHANG INDUSTRIAL CO. LTD"/>
        <s v="GAIZHOUSHI PENGDA SEAFOOD CO.,LTD."/>
        <s v="BLUE SNOW FOOD CO.,LTD.ZHEJIANG"/>
        <s v="M/S. STEFES FOOD GMBH"/>
        <s v="SEAFOOD CONNECTION B.V."/>
        <s v="STELLAR SEAS IMPORTS"/>
        <s v="LAWRENCE WHOLESALE LLC"/>
        <s v="FISHERMAN'S CHOICE B.V."/>
        <s v="COFOODS, INC."/>
        <s v="OCEAN WORLD VENTURES LLC"/>
        <s v="GALANA SEAFOOD NV"/>
        <s v="THE DEEP SEAFOOD CO. LLC"/>
        <s v="HASAN ALNUZHA DATES TRADING CO LLC"/>
        <s v="FROBISHER INTERNATIONAL ENTERPRISE LTD."/>
        <s v="THE DEEP SEAFOOD CO LLC"/>
        <s v="D&amp;T FOODS INC."/>
        <s v="MPI FISHERIES IMPORTS, INC."/>
        <s v="BLUE BAY SEAFOOD CO LTD"/>
        <s v="THE GLORY FISH &amp; SEAFOOD FREEZING L.L.C"/>
        <s v="C.P. FOOD PRODUCTS, INC."/>
        <s v="SEASTAR SEAFOODS LLC"/>
        <s v="COMMERCE SOLINE LTEE"/>
        <s v="CHOICE CANNING CO. INC"/>
        <s v="MARK FOODS LLC"/>
        <s v="ATLANTICA IMPORTS INC"/>
        <s v="Buyer"/>
        <m/>
      </sharedItems>
    </cacheField>
    <cacheField name="Agent" numFmtId="0">
      <sharedItems containsBlank="1">
        <s v="DIRECT"/>
        <s v="PRADEEP"/>
        <s v="DEVDAS"/>
        <s v="MR. SUSHOBHAN GHOSH"/>
        <s v="ASEAFOOD LINK"/>
        <s v="SANTOSH"/>
        <s v="SATYA"/>
        <s v="AMAL KANTI"/>
        <s v="CELESTINE"/>
        <s v="PREM KUMAR"/>
        <s v="MR. PREM KUMAR"/>
        <s v="ADHEEB"/>
        <s v="MR. PRADEEP"/>
        <s v="OCEANA"/>
        <s v="MR. ANIL KUMAR"/>
        <s v="ANSUMAN"/>
        <s v="MR. VIJISH"/>
        <s v="SREERAJ"/>
        <s v="ANAS DIWAN"/>
        <s v="SIAM CANADIAN"/>
        <s v="SAM CANADIAN"/>
        <s v="MR. SATYA (AT &amp; T )"/>
        <s v="MARITIME"/>
        <s v="RJS"/>
        <s v="SALIM"/>
        <s v="PRIYANSHU"/>
        <s v="M &amp; CO"/>
        <s v="AKSHAY"/>
        <s v="DIBAKARAN"/>
        <s v="JOSE"/>
        <s v="PATHAN"/>
        <s v="MITHILAJ"/>
        <s v="ROY"/>
        <s v="BEDNATH"/>
        <s v="SADHAAM"/>
        <s v="AMSONS"/>
        <s v="SUBRAMANIAN"/>
        <s v="PESCAVI"/>
        <s v="DEBNATH"/>
        <s v="CALFISH"/>
        <s v="ANISH"/>
        <s v="NIKHIL"/>
        <s v="SHARUN"/>
        <s v="PRITI JAIN"/>
        <s v="SHEERAJ"/>
        <s v="SATISH"/>
        <s v="UMASANKAR"/>
        <s v="MIANDAD"/>
        <s v="VIJISH"/>
        <s v="ANIL KUMAR"/>
        <s v="SHAKIL CHAND(ASMAK)"/>
        <s v="MR. TOM"/>
        <s v="ESEAFOOD"/>
        <s v="GAYATRI"/>
        <s v="Agent"/>
        <m/>
      </sharedItems>
    </cacheField>
    <cacheField name="CONFIRMED BY" numFmtId="0">
      <sharedItems containsBlank="1">
        <s v="MR. ANIL KUMAR"/>
        <s v="MR. JAYDEV"/>
        <s v="51/60"/>
        <s v="61/70"/>
        <s v="MIX LOT"/>
        <s v="MR. SMRUTI"/>
        <s v="MD SIR"/>
        <s v="MR. ABIN"/>
        <s v="MR. GVN"/>
        <s v="71/90"/>
        <s v="91/110"/>
        <s v="51/55"/>
        <s v="31/40"/>
        <s v="MIX LOT 35%"/>
        <s v="41/50"/>
        <s v="16/20"/>
        <s v="26/30"/>
        <s v="21/25"/>
        <s v="MIX LOT 28%"/>
        <s v="MIX LOT 25%"/>
        <s v="MR. SUFIAN"/>
        <s v="MIX LOT G2"/>
        <s v="GRADE"/>
        <m/>
      </sharedItems>
    </cacheField>
    <cacheField name="GRADE">
      <sharedItems containsBlank="1" containsMixedTypes="1" containsNumber="1">
        <s v="MIX LOT"/>
        <n v="17820.0"/>
        <n v="10000.0"/>
        <s v="31/40"/>
        <s v="26/30"/>
        <n v="17280.0"/>
        <s v="PDTO IQF"/>
        <s v="21/25"/>
        <s v="PD IQF"/>
        <n v="19800.0"/>
        <n v="20000.0"/>
        <n v="19200.0"/>
        <n v="25500.0"/>
        <n v="16200.0"/>
        <n v="20500.0"/>
        <n v="16524.0"/>
        <n v="18000.0"/>
        <n v="19852.8"/>
        <n v="21000.0"/>
        <n v="19000.0"/>
        <s v="51/60"/>
        <s v="61/70"/>
        <s v="16/20"/>
        <s v="Net Quantity With Glaze"/>
        <m/>
      </sharedItems>
    </cacheField>
    <cacheField name=" Net Quantity (Kg) ">
      <sharedItems containsBlank="1" containsMixedTypes="1" containsNumber="1">
        <n v="21420.0"/>
        <n v="19008.0"/>
        <n v="20720.0"/>
        <n v="20000.0"/>
        <n v="17820.0"/>
        <n v="10000.0"/>
        <n v="17280.0"/>
        <n v="19800.0"/>
        <n v="18500.0"/>
        <n v="18000.0"/>
        <n v="20400.0"/>
        <n v="21000.0"/>
        <n v="20950.0"/>
        <n v="20600.0"/>
        <n v="20800.0"/>
        <n v="14000.0"/>
        <n v="19130.0"/>
        <n v="20500.0"/>
        <n v="19000.0"/>
        <n v="13000.0"/>
        <n v="19200.0"/>
        <n v="25500.0"/>
        <n v="16200.0"/>
        <n v="13325.0"/>
        <n v="16524.0"/>
        <n v="14400.0"/>
        <n v="15000.0"/>
        <n v="16344.0"/>
        <n v="15890.0"/>
        <n v="14889.6"/>
        <n v="13650.0"/>
        <n v="14250.0"/>
        <n v="16329.241"/>
        <n v="16329.240303413615"/>
        <n v="15195.265"/>
        <n v="16329.24"/>
        <n v="16329.241044091672"/>
        <n v="14982.0"/>
        <n v="14514.879928081486"/>
        <n v="15322.5"/>
        <n v="14968.471"/>
        <n v="14166.0"/>
        <n v="16707.0"/>
        <n v="15436.0"/>
        <n v="16180.560000000001"/>
        <n v="16329.240044091672"/>
        <s v=" Net Meat Quantity Without Glaze "/>
        <m/>
      </sharedItems>
    </cacheField>
    <cacheField name=" Invoice Amount in USD ">
      <sharedItems containsBlank="1" containsMixedTypes="1" containsNumber="1">
        <n v="99954.0"/>
        <n v="94887.6"/>
        <n v="97944.0"/>
        <n v="110500.0"/>
        <n v="99792.0"/>
        <n v="98010.0"/>
        <n v="53500.0"/>
        <n v="95040.0"/>
        <n v="86670.0"/>
        <n v="96000.0"/>
        <n v="99450.0"/>
        <n v="107950.0"/>
        <n v="110300.0"/>
        <n v="109230.0"/>
        <n v="126000.0"/>
        <n v="124150.0"/>
        <n v="124000.0"/>
        <n v="98500.0"/>
        <n v="102500.0"/>
        <n v="124200.0"/>
        <n v="86454.0"/>
        <n v="98930.0"/>
        <n v="81840.0"/>
        <n v="108240.0"/>
        <n v="98900.0"/>
        <n v="107750.0"/>
        <n v="84850.0"/>
        <n v="79650.0"/>
        <n v="94050.0"/>
        <n v="90825.0"/>
        <n v="90620.0"/>
        <n v="90470.0"/>
        <n v="92950.0"/>
        <n v="88830.0"/>
        <n v="89000.0"/>
        <n v="99000.0"/>
        <n v="98200.0"/>
        <n v="67075.0"/>
        <n v="147461.5"/>
        <n v="83200.0"/>
        <n v="91350.0"/>
        <n v="95400.0"/>
        <n v="89950.0"/>
        <n v="94950.0"/>
        <n v="99005.0"/>
        <n v="91300.0"/>
        <n v="96050.0"/>
        <n v="150600.0"/>
        <n v="76850.0"/>
        <n v="104600.0"/>
        <n v="85950.0"/>
        <n v="86550.0"/>
        <n v="99925.0"/>
        <n v="95900.0"/>
        <n v="98000.0"/>
        <s v=" 1,37,520.00 "/>
        <n v="96228.0"/>
        <n v="96835.5"/>
        <n v="93312.0"/>
        <n v="89856.0"/>
        <n v="86400.0"/>
        <n v="88128.0"/>
        <s v=" 1,01,574.00 "/>
        <s v=" 1,00,224.00 "/>
        <n v="83808.0"/>
        <s v=" 1,19,772.00 "/>
        <n v="97150.0"/>
        <s v=" 1,03,680.00 "/>
        <n v="82517.4"/>
        <n v="96768.0"/>
        <n v="94176.0"/>
        <s v=" 1,33,056.00 "/>
        <s v=" 1,37,241.60 "/>
        <n v="87156.0"/>
        <n v="24685.5"/>
        <n v="90720.0"/>
        <n v="66366.0"/>
        <n v="89150.0"/>
        <s v=" 1,13,800.00 "/>
        <n v="82944.0"/>
        <n v="76032.0"/>
        <n v="66700.8"/>
        <n v="90180.0"/>
        <s v=" 1,01,088.00 "/>
        <s v=" 1,12,320.00 "/>
        <s v=" 1,08,000.00 "/>
        <n v="93000.0"/>
        <n v="89550.0"/>
        <n v="96200.0"/>
        <s v=" 1,09,440.00 "/>
        <n v="118800.0"/>
        <n v="102840.0"/>
        <n v="89900.0"/>
        <n v="110850.0"/>
        <n v="90100.0"/>
        <n v="111600.0"/>
        <n v="109800.0"/>
        <s v=" 1,06,699.84 "/>
        <n v="94900.0"/>
        <s v=" 1,04,950.00 "/>
        <n v="128160.0"/>
        <s v=" 1,15,000.00 "/>
        <s v=" 1,13,000.00 "/>
        <n v="97200.0"/>
        <n v="93800.0"/>
        <n v="111800.0"/>
        <n v="111450.0"/>
        <n v="115600.0"/>
        <n v="120000.0"/>
        <n v="97560.0"/>
        <n v="113000.0"/>
        <n v="131050.0"/>
        <n v="118150.0"/>
        <n v="113500.0"/>
        <n v="119000.0"/>
        <n v="110800.0"/>
        <n v="98350.0"/>
        <n v="109500.0"/>
        <n v="120450.0"/>
        <s v=" 1,12,750.00 "/>
        <s v=" 1,12,900.00 "/>
        <s v=" 1,13,050.00 "/>
        <s v=" 1,09,850.00 "/>
        <s v=" 1,13,100.00 "/>
        <s v=" 1,15,750.00 "/>
        <s v=" 1,14,950.00 "/>
        <s v=" 1,09,900.00 "/>
        <s v=" 1,12,700.00 "/>
        <n v="91044.0"/>
        <n v="104040.0"/>
        <n v="95850.0"/>
        <n v="93400.0"/>
        <n v="87050.0"/>
        <s v=" 1,15,650.00 "/>
        <s v=" 1,00,850.00 "/>
        <n v="87350.0"/>
        <n v="109200.0"/>
        <n v="91400.0"/>
        <n v="105480.0"/>
        <n v="101600.0"/>
        <n v="145450.0"/>
        <n v="141075.0"/>
        <n v="123900.0"/>
        <n v="120900.0"/>
        <n v="108000.0"/>
        <n v="102050.0"/>
        <n v="96975.0"/>
        <n v="96480.0"/>
        <n v="113150.0"/>
        <n v="127080.0"/>
        <n v="96800.0"/>
        <n v="131400.0"/>
        <n v="88927.53303964758"/>
        <n v="109000.0"/>
        <n v="114020.0"/>
        <n v="144500.0"/>
        <n v="125800.0"/>
        <n v="117198.0"/>
        <n v="121800.0"/>
        <n v="107910.0"/>
        <n v="107195.0"/>
        <n v="111060.0"/>
        <n v="116500.0"/>
        <n v="113880.0"/>
        <n v="112500.0"/>
        <n v="153000.0"/>
        <n v="127300.0"/>
        <n v="127850.0"/>
        <n v="121500.0"/>
        <n v="114030.0"/>
        <n v="117000.0"/>
        <n v="120350.0"/>
        <n v="134100.0"/>
        <n v="115000.0"/>
        <s v=" Invoice Amount in USD "/>
        <m/>
      </sharedItems>
    </cacheField>
    <cacheField name=" ASP (USD/KG) ">
      <sharedItems containsBlank="1" containsMixedTypes="1" containsNumber="1">
        <n v="4.666386554621849"/>
        <n v="4.991982323232324"/>
        <n v="4.727027027027027"/>
        <n v="5.525"/>
        <n v="83.0"/>
        <n v="5.5"/>
        <n v="5.015625"/>
        <n v="4.8"/>
        <n v="4.9725"/>
        <n v="5.3975"/>
        <n v="5.515"/>
        <n v="5.516666666666667"/>
        <n v="6.3"/>
        <n v="6.710810810810811"/>
        <n v="6.2"/>
        <n v="4.925"/>
        <n v="5.125"/>
        <n v="6.9"/>
        <n v="4.9465"/>
        <n v="4.092"/>
        <n v="5.305882352941176"/>
        <n v="4.945"/>
        <n v="5.3875"/>
        <n v="4.2425"/>
        <n v="3.9825"/>
        <n v="4.478571428571429"/>
        <n v="5.045833333333333"/>
        <n v="4.325536992840095"/>
        <n v="4.391747572815534"/>
        <n v="4.6475"/>
        <n v="4.270673076923077"/>
        <n v="4.45"/>
        <n v="4.6761904761904765"/>
        <n v="4.791071428571429"/>
        <n v="7.708389963408259"/>
        <n v="4.058536585365854"/>
        <n v="4.45609756097561"/>
        <n v="4.542857142857143"/>
        <n v="4.38780487804878"/>
        <n v="4.631707317073171"/>
        <n v="4.71452380952381"/>
        <n v="4.565"/>
        <n v="4.5738095238095235"/>
        <n v="7.926315789473684"/>
        <n v="3.6595238095238094"/>
        <n v="4.980952380952381"/>
        <n v="4.192682926829268"/>
        <n v="4.221951219512195"/>
        <n v="4.758333333333334"/>
        <n v="4.795"/>
        <n v="4.9"/>
        <n v="7.2687224669603525"/>
        <n v="6.2922173274596185"/>
        <n v="6.78230543318649"/>
        <n v="5.670232850849591"/>
        <n v="6.828193832599119"/>
        <n v="6.71806167400881"/>
        <n v="7.841409691629956"/>
        <n v="5.744296382177224"/>
        <n v="6.840430739109153"/>
        <n v="6.819016152716594"/>
        <n v="7.072931962799804"/>
        <n v="7.342143906020558"/>
        <n v="7.348780333333333"/>
        <n v="6.057268722466961"/>
        <n v="5.969162995594714"/>
        <n v="7.436527102357215"/>
        <n v="8.025480671482567"/>
        <n v="7.228952520802741"/>
        <n v="6.950721083333334"/>
        <n v="7.488986784140969"/>
        <n v="7.395541316246162"/>
        <n v="6.775805276192835"/>
        <n v="6.699706314243759"/>
        <n v="7.369676945668135"/>
        <n v="6.365638766519824"/>
        <n v="6.255506607929515"/>
        <n v="6.681350954478708"/>
        <n v="4.57"/>
        <n v="6.453744493392071"/>
        <n v="6.787600416902969"/>
        <n v="9.71709134486749"/>
        <n v="9.424810322978212"/>
        <n v="8.269923908690428"/>
        <n v="7.397209985315712"/>
        <n v="5.996084189916789"/>
        <n v="6.604870288790994"/>
        <n v="6.607929515418502"/>
        <n v="6.249525008541426"/>
        <n v="5.933370044052864"/>
        <n v="5.903083700440528"/>
        <n v="6.923029858051884"/>
        <n v="7.775330396475771"/>
        <n v="5.922662750856584"/>
        <n v="8.039647577092511"/>
        <n v="6.277533039647577"/>
        <n v="6.669114047968674"/>
        <n v="6.824684264080924"/>
        <n v="9.361233480176212"/>
        <n v="8.14977973568282"/>
        <n v="7.243136207893917"/>
        <n v="7.452276064610866"/>
        <n v="7.202643171806168"/>
        <n v="7.154919236417034"/>
        <n v="6.801295908364633"/>
        <n v="7.1279980420949585"/>
        <n v="6.96769456681351"/>
        <n v="7.6059873"/>
        <n v="6.88948125"/>
        <n v="7.788790993636809"/>
        <n v="7.822442486539403"/>
        <n v="7.433920704845815"/>
        <n v="6.834365818535424"/>
        <n v="6.976872246696035"/>
        <n v="7.158590308370044"/>
        <n v="7.363558492413118"/>
        <n v="8.204845814977974"/>
        <n v="7.0362212432697016"/>
        <s v=" Exchange Rate "/>
        <m/>
      </sharedItems>
    </cacheField>
    <cacheField name=" Customs Exchange Rate ">
      <sharedItems containsBlank="1" containsMixedTypes="1" containsNumber="1">
        <n v="82.6"/>
        <n v="82.85"/>
        <s v=" 82,82,736.00 "/>
        <s v=" 81,34,830.00 "/>
        <s v=" 44,40,500.00 "/>
        <n v="82.65"/>
        <n v="82.8"/>
        <n v="83.1"/>
        <n v="82.7"/>
        <s v=" 71,75,682.00 "/>
        <s v=" 1,14,14,160.00 "/>
        <s v=" 79,86,924.00 "/>
        <s v=" 80,37,346.50 "/>
        <s v=" 77,44,896.00 "/>
        <s v=" 74,58,048.00 "/>
        <s v=" 71,71,200.00 "/>
        <s v=" 73,14,624.00 "/>
        <s v=" 84,30,642.00 "/>
        <s v=" 83,18,592.00 "/>
        <s v=" 69,56,064.00 "/>
        <s v=" 99,41,076.00 "/>
        <s v=" 80,63,450.00 "/>
        <s v=" 86,05,440.00 "/>
        <s v=" 78,88,320.00 "/>
        <s v=" 68,48,944.20 "/>
        <s v=" 80,31,744.00 "/>
        <s v=" 78,16,608.00 "/>
        <s v=" 1,10,43,648.00 "/>
        <s v=" 1,13,91,052.80 "/>
        <s v=" 72,33,948.00 "/>
        <s v=" 20,48,896.50 "/>
        <s v=" 75,29,760.00 "/>
        <s v=" 55,08,378.00 "/>
        <s v=" 73,99,450.00 "/>
        <s v=" 94,45,400.00 "/>
        <s v=" 68,84,352.00 "/>
        <s v=" 63,10,656.00 "/>
        <s v=" 55,36,166.40 "/>
        <s v=" 74,84,940.00 "/>
        <s v=" 83,90,304.00 "/>
        <s v=" 93,22,560.00 "/>
        <s v=" 89,64,000.00 "/>
        <s v=" 77,19,000.00 "/>
        <s v=" 74,32,650.00 "/>
        <s v=" 79,84,600.00 "/>
        <s v=" 90,83,520.00 "/>
        <s v=" 74,61,700.00 "/>
        <s v=" 88,56,086.72 "/>
        <s v=" 78,76,700.00 "/>
        <s v=" 82,17,000.00 "/>
        <s v=" 87,10,850.00 "/>
        <s v=" 95,45,000.00 "/>
        <s v=" 93,79,000.00 "/>
        <s v=" 80,67,600.00 "/>
        <s v=" 93,58,250.00 "/>
        <s v=" 93,70,700.00 "/>
        <s v=" 93,83,150.00 "/>
        <s v=" 91,17,550.00 "/>
        <s v=" 93,87,300.00 "/>
        <s v=" 96,07,250.00 "/>
        <s v=" 95,40,850.00 "/>
        <s v=" 91,21,700.00 "/>
        <s v=" 93,54,100.00 "/>
        <s v=" 75,56,652.00 "/>
        <s v=" 77,52,200.00 "/>
        <s v=" 72,25,150.00 "/>
        <s v=" 81,34,000.00 "/>
        <s v=" 95,98,950.00 "/>
        <s v=" 83,70,550.00 "/>
        <s v=" 72,50,050.00 "/>
        <s v=" Amount INR "/>
        <m/>
      </sharedItems>
    </cacheField>
    <cacheField name=" Amount INR ">
      <sharedItems containsBlank="1" containsMixedTypes="1" containsNumber="1">
        <n v="8256200.399999999"/>
        <n v="7861437.66"/>
        <n v="8090174.399999999"/>
        <n v="9127300.0"/>
        <s v=" VISAKHAPATNAM "/>
        <n v="7855056.000000001"/>
        <n v="7850303.999999999"/>
        <n v="7158941.999999999"/>
        <n v="7948800.0"/>
        <n v="8234460.0"/>
        <n v="8970645.0"/>
        <n v="9165930.0"/>
        <n v="9044244.0"/>
        <n v="1.04076E7"/>
        <n v="1.0267205E7"/>
        <n v="1.02548E7"/>
        <n v="1.02424E7"/>
        <n v="8141025.000000001"/>
        <n v="1.02486E7"/>
        <n v="8471625.0"/>
        <n v="1.025892E7"/>
        <n v="1.02672E7"/>
        <n v="8171617.999999999"/>
        <n v="6759984.0"/>
        <n v="8994744.0"/>
        <n v="8218589.999999999"/>
        <n v="8954025.0"/>
        <n v="7017095.0"/>
        <n v="6583072.5"/>
        <n v="7773232.500000001"/>
        <n v="7502144.999999999"/>
        <n v="7485211.999999999"/>
        <n v="7472821.999999999"/>
        <n v="7677669.999999999"/>
        <n v="7337357.999999999"/>
        <n v="7351399.999999999"/>
        <n v="8197200.0"/>
        <n v="8130960.0"/>
        <n v="5553810.0"/>
        <n v="1.2217185274999999E7"/>
        <n v="6893119.999999999"/>
        <n v="7568347.499999999"/>
        <n v="7927739.999999999"/>
        <n v="7474844.999999999"/>
        <n v="7890344.999999999"/>
        <n v="8227315.499999999"/>
        <n v="7587029.999999999"/>
        <n v="7981754.999999999"/>
        <n v="1.251486E7"/>
        <n v="6386235.0"/>
        <n v="8692260.0"/>
        <n v="6913919.999999999"/>
        <n v="7142444.999999999"/>
        <n v="7192304.999999999"/>
        <n v="8303767.499999999"/>
        <n v="7969289.999999999"/>
        <n v="8143799.999999999"/>
        <s v=" KOLKATA "/>
        <s v=" COCHIN "/>
        <n v="9812880.0"/>
        <n v="8504868.0"/>
        <n v="9156210.0"/>
        <n v="7442259.999999999"/>
        <n v="9223740.0"/>
        <n v="9074970.0"/>
        <n v="1.0611648E7"/>
        <n v="7747879.999999999"/>
        <n v="9240270.0"/>
        <n v="9211342.5"/>
        <n v="9548560.0"/>
        <n v="9912000.0"/>
        <n v="8182350.000000001"/>
        <n v="8068212.0"/>
        <n v="9333800.0"/>
        <n v="1.08312825E7"/>
        <n v="9759190.0"/>
        <n v="9380775.0"/>
        <n v="9841300.0"/>
        <n v="9152080.0"/>
        <n v="8128627.500000001"/>
        <n v="9044700.0"/>
        <n v="9949170.0"/>
        <s v=" CHENNAI "/>
        <n v="8598906.0"/>
        <n v="7922002.500000001"/>
        <n v="9019920.0"/>
        <n v="7549639.999999999"/>
        <n v="8723196.0"/>
        <n v="8392160.0"/>
        <n v="1.201417E7"/>
        <n v="1.1652795E7"/>
        <n v="1.023414E7"/>
        <n v="9986340.0"/>
        <n v="8916670.0"/>
        <n v="8920800.0"/>
        <n v="8480355.0"/>
        <n v="8010134.999999999"/>
        <n v="7969247.999999999"/>
        <n v="9346190.0"/>
        <n v="1.0496808E7"/>
        <n v="8015040.0"/>
        <n v="1.0528578E7"/>
        <n v="1.085364E7"/>
        <n v="7389877.995594713"/>
        <n v="9003400.0"/>
        <n v="9418052.0"/>
        <n v="1.19646E7"/>
        <n v="1.041624E7"/>
        <n v="1.045398E7"/>
        <n v="9709854.299999999"/>
        <n v="1.006068E7"/>
        <n v="8934948.0"/>
        <n v="8907904.5"/>
        <n v="9229086.0"/>
        <n v="9681150.0"/>
        <n v="9429264.0"/>
        <n v="1.032102E7"/>
        <n v="9348750.0"/>
        <n v="1.26684E7"/>
        <n v="1.054044E7"/>
        <n v="1.058598E7"/>
        <n v="1.009665E7"/>
        <n v="9273960.0"/>
        <n v="9475893.0"/>
        <n v="9722700.0"/>
        <n v="1.0001085E7"/>
        <n v="1.110348E7"/>
        <n v="9499000.0"/>
        <s v=" Port of Loading "/>
        <m/>
      </sharedItems>
    </cacheField>
    <cacheField name="Port of Loading" numFmtId="0">
      <sharedItems containsBlank="1">
        <s v="VISAKHAPATNAM"/>
        <s v="ZHANJIANG PORT"/>
        <s v="ZHANJIANG"/>
        <s v="QINGDAO"/>
        <s v="KOLKATA"/>
        <s v="CHENNAI"/>
        <s v="ZHANJIANG,"/>
        <s v="TIANJIN PORT"/>
        <s v="XIAMEN PORT"/>
        <s v="BEIHAI"/>
        <s v="CAT LAI PORT"/>
        <s v="CAT LAI PORT, HOCHIMINH"/>
        <s v="JEBEL ALI"/>
        <s v="XIAMEN"/>
        <s v="DALIAN"/>
        <s v="LAEM CHABANG"/>
        <s v="GUANGAO PORT, SHANTOU"/>
        <s v="SHANTOU"/>
        <s v="BEIHAI PORT"/>
        <s v="NINGBO"/>
        <s v="HAMBURG"/>
        <s v="LISBON"/>
        <s v="ROTTERDAM"/>
        <s v="ANTWERP"/>
        <s v="SHARJAH PORT"/>
        <s v="CAT LAI PORT, HO CHI MINH"/>
        <s v="SHARJAH"/>
        <s v="Port of Discharge"/>
        <m/>
      </sharedItems>
    </cacheField>
    <cacheField name="Port of Discharge" numFmtId="0">
      <sharedItems containsBlank="1">
        <s v="BAHRAIN"/>
        <s v="ANTWERP"/>
        <s v="CHINA"/>
        <s v="HAITIAN, XIAMEN"/>
        <s v="ZHANJIANG"/>
        <s v="HAMBURG"/>
        <s v="HAMBURG, HH"/>
        <s v="NAPLES"/>
        <s v="SHUWAIKH PORT"/>
        <s v="LISBON"/>
        <s v="LEIXOES"/>
        <s v="ROTTERDAM"/>
        <s v="SHARJAH PORT"/>
        <s v="JEBEL ALI"/>
        <s v="BELFAST PORT, NORTHERN IRELAND,"/>
        <s v="VIETNAM"/>
        <s v="UAE"/>
        <s v="THAILAND"/>
        <s v="GERMANY"/>
        <s v="PORTUGAL"/>
        <s v="NEWARK, NJ"/>
        <s v="OAKLAND, CA"/>
        <s v="THE NETHERLANDS"/>
        <s v="HOUSTON, TX"/>
        <s v="NEW YORK, NY"/>
        <s v="BELGIUM"/>
        <s v="VANCOUVER, BC,"/>
        <s v="LOS ANGELES, CA"/>
        <s v="SUFFLOK, VA"/>
        <s v="JACKSONVILLE, FL,"/>
        <s v="NORFOLK, VA"/>
        <s v="VANCOUVER, BC"/>
        <s v="HALIFAX, NS"/>
        <s v="SAVANNAH, GA,"/>
        <s v="CHICAGO, IL"/>
        <s v="SEATTLE, WA,"/>
        <s v="Country of Final Destination"/>
        <m/>
      </sharedItems>
    </cacheField>
    <cacheField name="Country of Final Destination" numFmtId="0">
      <sharedItems containsBlank="1">
        <s v="GCC"/>
        <s v="EU"/>
        <s v="CHINA"/>
        <s v="ASIA-PAC"/>
        <s v="VIETNAM"/>
        <s v="UAE"/>
        <s v="THAILAND"/>
        <s v="GERMANY"/>
        <s v="PORTUGAL"/>
        <s v="USA"/>
        <s v="THE NETHERLANDS"/>
        <s v="BELGIUM"/>
        <s v="Product"/>
        <m/>
      </sharedItems>
    </cacheField>
    <cacheField name="Product">
      <sharedItems containsBlank="1" containsMixedTypes="1" containsNumber="1" containsInteger="1">
        <s v="HOSO BLK, PD IQF"/>
        <s v="PD IQF"/>
        <s v="PDTO IQF"/>
        <n v="1650.0"/>
        <n v="1000.0"/>
        <s v="HLSO BLK"/>
        <s v="HLSO BLK G1"/>
        <s v="HLSO EZP IQF"/>
        <s v="PD &amp; PDTO IQF"/>
        <n v="1600.0"/>
        <s v="BLANCHED PD/PUD IQF"/>
        <s v="PD IQF G2"/>
        <s v="PD, PDTO IQF &amp; HOSO BLK"/>
        <s v="PD, PUD, HOSO IQF"/>
        <s v="PD, PDTO &amp; PUD IQF"/>
        <n v="2000.0"/>
        <n v="2550.0"/>
        <n v="1500.0"/>
        <n v="2050.0"/>
        <n v="1530.0"/>
        <n v="1800.0"/>
        <s v="PDTO &amp; PD IQF"/>
        <n v="2048.0"/>
        <n v="2100.0"/>
        <n v="1900.0"/>
        <s v="EZP IQF"/>
        <s v="PDTO, PD &amp; EZP IQF"/>
        <s v="PD IQF, BROKEN IQF"/>
        <s v="PD IQF &amp; EZP IQF"/>
        <s v="EZP &amp; PD IQF"/>
        <s v="Ctns"/>
        <m/>
      </sharedItems>
    </cacheField>
    <cacheField name="Ctns">
      <sharedItems containsBlank="1" containsMixedTypes="1" containsNumber="1" containsInteger="1">
        <n v="2060.0"/>
        <n v="1834.0"/>
        <n v="2072.0"/>
        <n v="2000.0"/>
        <s v="40ft"/>
        <n v="1600.0"/>
        <n v="1650.0"/>
        <n v="1800.0"/>
        <n v="1700.0"/>
        <n v="2100.0"/>
        <n v="2075.0"/>
        <n v="2050.0"/>
        <n v="1400.0"/>
        <n v="1913.0"/>
        <n v="1900.0"/>
        <n v="3600.0"/>
        <n v="2800.0"/>
        <n v="1500.0"/>
        <n v="1675.0"/>
        <n v="2700.0"/>
        <n v="3500.0"/>
        <n v="2850.0"/>
        <n v="3200.0"/>
        <n v="3300.0"/>
        <n v="2300.0"/>
        <n v="3935.0"/>
        <n v="3400.0"/>
        <n v="1782.0"/>
        <n v="2130.0"/>
        <n v="2600.0"/>
        <n v="2235.0"/>
        <n v="2650.0"/>
        <s v="20ft / 40ft"/>
        <m/>
      </sharedItems>
    </cacheField>
    <cacheField name="20ft / 40ft" numFmtId="0">
      <sharedItems containsBlank="1">
        <s v="40 FT"/>
        <s v="USD 10000 ADV &amp; TT"/>
        <s v="USD 5350 ADV &amp; TT"/>
        <s v="USD 20000 ADV &amp; TT"/>
        <s v="100% TT"/>
        <s v="LC 45 DAYS"/>
        <s v="USD 15000 ADV &amp; TT"/>
        <s v="USD 3000 ADV &amp; TT"/>
        <s v="USD 5000 ADV &amp; TT"/>
        <s v="DA 60 DAYS"/>
        <s v="USD 30% ADV % TT"/>
        <s v="LC 60 DAYS"/>
        <s v="LC 90 DAYS"/>
        <s v="USD 10% ADV &amp; TT"/>
        <s v="DA 90 DAYS"/>
        <s v="Payment Terms"/>
        <m/>
      </sharedItems>
    </cacheField>
    <cacheField name="Payment Terms" numFmtId="0">
      <sharedItems containsBlank="1">
        <s v="DA 60 DAYS"/>
        <s v="100% CAD"/>
        <m/>
        <s v="USD 10000 ADV &amp; TT"/>
        <s v="USD 20% ADV &amp; TT"/>
        <s v="LC 60 DAYS"/>
        <s v="DA 90 DAYS"/>
        <s v="100% TT"/>
        <s v="BY 100% TT"/>
        <s v="USD 10% ADV &amp; TT"/>
        <s v="LC 90 DAYS"/>
        <s v="7200ILU230500006"/>
        <s v="AMS-ILC-A-5661"/>
        <s v="BY T/T IN 7 DAYS AFTER FDA PASSAGE"/>
        <s v="BY T/T IN 7 DAYS AFTER FDA AND DELIVERY"/>
        <s v="LC AT SIGHT"/>
        <s v="LC 45 DAYS"/>
        <s v="BY TT IN 5 DAYS AFTER GOODS RECEIVING DATE"/>
        <s v="LC 50 DAYS"/>
        <s v="LC NO."/>
      </sharedItems>
    </cacheField>
    <cacheField name="LC NO.">
      <sharedItems containsDate="1" containsBlank="1" containsMixedTypes="1">
        <m/>
        <s v="HAAIA403484880"/>
        <s v="HAAIA403484580"/>
        <s v="RTLI24T00644"/>
        <s v="RTLI24T00645"/>
        <s v="RTLI24T00643"/>
        <s v="AHILC2400151"/>
        <s v="AHILC2400207"/>
        <s v="AHILC2400209"/>
        <s v="299ILU4242190003"/>
        <s v="AHILC2400240"/>
        <s v="299ILU4242430001"/>
        <s v="ACILC2402642"/>
        <d v="2023-05-11T00:00:00Z"/>
        <d v="2024-01-09T00:00:00Z"/>
        <s v="IMP2560729V"/>
        <s v="24ILC028695"/>
        <s v="24ILC028722"/>
        <s v="24ILC028694"/>
        <s v="IMP2559570M"/>
        <s v=" "/>
        <s v="IMP2561275V"/>
        <s v="LC Date"/>
      </sharedItems>
    </cacheField>
    <cacheField name="LC Date">
      <sharedItems containsDate="1" containsBlank="1" containsMixedTypes="1">
        <m/>
        <s v="0702023TP0000106"/>
        <s v="0702023TP0000111"/>
        <d v="2024-08-12T00:00:00Z"/>
        <s v="0702023TP0000122"/>
        <d v="2024-08-22T00:00:00Z"/>
        <d v="2024-06-07T00:00:00Z"/>
        <d v="2024-07-26T00:00:00Z"/>
        <d v="2024-08-06T00:00:00Z"/>
        <d v="2024-08-26T00:00:00Z"/>
        <d v="2024-08-30T00:00:00Z"/>
        <d v="2024-08-29T00:00:00Z"/>
        <s v="0702023TP0000094"/>
        <s v="0702023TP0000131"/>
        <s v="0702023TP0000100"/>
        <s v="0702023TP0000099"/>
        <s v="0702023TP0000107"/>
        <s v="0702023TP0000121"/>
        <s v="0702023TP0000126"/>
        <s v="0702023TP0000132"/>
        <s v="0702023TP0000128"/>
        <s v="0702023TP0000134"/>
        <s v="0702023TP0000137"/>
        <s v="0702023TP0000145"/>
        <s v="0702023TP0000141"/>
        <s v="0702023TP0000149"/>
        <s v="0702023TP0000157"/>
        <s v="0702023TP0000169"/>
        <s v="0702023TP0000178"/>
        <s v="0702023TP0000179"/>
        <d v="2024-07-18T00:00:00Z"/>
        <d v="2024-06-04T00:00:00Z"/>
        <d v="2024-06-24T00:00:00Z"/>
        <d v="2024-06-10T00:00:00Z"/>
        <d v="2024-08-27T00:00:00Z"/>
        <s v="Advane IRT No."/>
      </sharedItems>
    </cacheField>
    <cacheField name="Advane IRT No.">
      <sharedItems containsDate="1" containsBlank="1" containsMixedTypes="1">
        <m/>
        <d v="2023-04-25T00:00:00Z"/>
        <d v="2023-04-27T00:00:00Z"/>
        <d v="2023-05-02T00:00:00Z"/>
        <d v="2023-04-13T00:00:00Z"/>
        <d v="2023-05-17T00:00:00Z"/>
        <d v="2023-04-20T00:00:00Z"/>
        <d v="2023-05-08T00:00:00Z"/>
        <d v="2023-05-11T00:00:00Z"/>
        <d v="2023-05-22T00:00:00Z"/>
        <d v="2023-05-25T00:00:00Z"/>
        <d v="2023-06-07T00:00:00Z"/>
        <d v="2023-06-01T00:00:00Z"/>
        <d v="2023-06-21T00:00:00Z"/>
        <d v="2023-06-30T00:00:00Z"/>
        <d v="2023-07-31T00:00:00Z"/>
        <d v="2023-08-11T00:00:00Z"/>
        <d v="2023-08-14T00:00:00Z"/>
        <s v="Adv. IRT Date"/>
      </sharedItems>
    </cacheField>
    <cacheField name="Adv. IRT Date">
      <sharedItems containsBlank="1" containsMixedTypes="1" containsNumber="1">
        <m/>
        <n v="9965.0"/>
        <n v="9975.0"/>
        <n v="5312.0"/>
        <n v="9982.5"/>
        <n v="9977.5"/>
        <n v="19953.0"/>
        <n v="9980.0"/>
        <n v="9970.0"/>
        <n v="9990.0"/>
        <n v="9995.0"/>
        <n v="14955.0"/>
        <n v="2960.0"/>
        <n v="4965.0"/>
        <n v="10000.0"/>
        <s v="Advance Amount in USD"/>
      </sharedItems>
    </cacheField>
    <cacheField name=" Advance Amount in USD ">
      <sharedItems containsBlank="1" containsMixedTypes="1" containsNumber="1">
        <m/>
        <n v="81.83"/>
        <n v="81.76"/>
        <n v="81.78"/>
        <n v="82.32"/>
        <n v="82.08"/>
        <n v="81.71"/>
        <n v="82.02"/>
        <n v="82.77"/>
        <n v="82.66"/>
        <n v="82.47"/>
        <n v="82.4"/>
        <n v="82.0"/>
        <n v="81.9575"/>
        <n v="82.19"/>
        <n v="82.7"/>
        <n v="82.89"/>
        <s v=" Adv. Excg. Rate "/>
      </sharedItems>
    </cacheField>
    <cacheField name=" Adv. Excg. Rate " numFmtId="0">
      <sharedItems containsBlank="1">
        <m/>
        <s v=" 8,15,386.13 "/>
        <s v=" - "/>
        <s v=" 4,34,680.96 "/>
        <s v=" 8,15,556.00 "/>
        <s v=" 8,15,755.50 "/>
        <s v=" 8,21,142.00 "/>
        <s v=" 8,19,371.03 "/>
        <s v=" 8,18,953.20 "/>
        <s v=" 8,16,818.06 "/>
        <s v=" 8,14,738.40 "/>
        <s v=" 16,30,359.63 "/>
        <s v=" 8,21,553.60 "/>
        <s v=" 8,19,404.78 "/>
        <s v=" 8,27,286.15 "/>
        <s v=" 8,23,706.90 "/>
        <s v=" 12,33,264.08 "/>
        <s v=" 8,22,146.00 "/>
        <s v=" 2,42,727.40 "/>
        <s v=" 8,17,935.85 "/>
        <s v=" 4,08,073.35 "/>
        <s v=" 8,27,025.00 "/>
        <s v=" 8,28,900.00 "/>
        <s v=" Advance Amount in INR "/>
      </sharedItems>
    </cacheField>
    <cacheField name=" Advance Amount in INR ">
      <sharedItems containsBlank="1" containsMixedTypes="1" containsNumber="1" containsInteger="1">
        <n v="0.0"/>
        <s v=" WAN HAI "/>
        <s v=" ONE LINE "/>
        <s v=" PIL "/>
        <s v=" INTERASIA "/>
        <s v=" EVERGREEN "/>
        <s v=" COSCO "/>
        <s v=" OOCL "/>
        <s v=" HMM "/>
        <m/>
        <s v=" MAERSK "/>
        <s v=" Shipping Line "/>
      </sharedItems>
    </cacheField>
    <cacheField name="Shipping Line" numFmtId="0">
      <sharedItems containsBlank="1">
        <s v="MSC"/>
        <s v="EVERGREEN"/>
        <s v="OOCL"/>
        <s v="ONE"/>
        <s v="FSCU5698830"/>
        <s v="OTPU6205185"/>
        <s v="SEGU9751763"/>
        <m/>
        <s v="MAERSK"/>
        <s v="SEGU9921983"/>
        <s v="UNIFEEDER"/>
        <s v="MERCHANT LINE"/>
        <s v="SEKU9081835"/>
        <s v="WHLU7750728"/>
        <s v="FBIU5360815"/>
        <s v="OTPU6200645"/>
        <s v="SZLU9616941"/>
        <s v="OTPU6204851"/>
        <s v="SEKU9082472"/>
        <s v="FSCU5706339"/>
        <s v="PCIU6034435"/>
        <s v="FBIU5330981"/>
        <s v="SEKU9080206"/>
        <s v="SZLU9596070"/>
        <s v="FBIU5301962"/>
        <s v="FSCU5883118"/>
        <s v="EMCU5297748"/>
        <s v="SEGU9549731"/>
        <s v="OOLU6510441"/>
        <s v="OTPU6228241"/>
        <s v="OOLU6215132"/>
        <s v="PCIU6041347"/>
        <s v="FBIU5116440"/>
        <s v="WHLU7752696"/>
        <s v="FSCU5700665"/>
        <s v="OTPU6250498"/>
        <s v="FSCU5930945"/>
        <s v="FSCU5931448"/>
        <s v="FBIU5397136"/>
        <s v="SZLU9706963"/>
        <s v="OTPU6247534"/>
        <s v="SZLU9919110"/>
        <s v="HDMU5557813"/>
        <s v="FBIU5325460"/>
        <s v="SEGU9758032"/>
        <s v="EMCU5548822"/>
        <s v="EMCU5640672"/>
        <s v="TEMU9003650"/>
        <s v="FSCU5789230"/>
        <s v="SEKU9191792"/>
        <s v="FSCU5705369"/>
        <s v="OTPU6201425"/>
        <s v="SEGU9821480"/>
        <s v="FSCU5792091"/>
        <s v="SZLU9596742"/>
        <s v="EMCU5645859"/>
        <s v="EMCU5510489"/>
        <s v="EMCU5645946"/>
        <s v="OTPU6243478"/>
        <s v="SEGU9760554"/>
        <s v="SEKU9111098"/>
        <s v="SEGU9515963"/>
        <s v="SEGU9829136"/>
        <s v="FSCU5792039"/>
        <s v="OTPU6196669"/>
        <s v="EGSU5017300"/>
        <s v="EMCU5389968"/>
        <s v="EMCU5279446"/>
        <s v="FSCU5772900"/>
        <s v="OOLU6441525"/>
        <s v="OOLU6490052"/>
        <s v="CAAU4024289"/>
        <s v="CAIU5684150"/>
        <s v="CGMU5229878"/>
        <s v="FBIU5491651"/>
        <s v="HAPAG"/>
        <s v="OTPU6044028"/>
        <s v="HLBU9871466"/>
        <s v="SEGU9785296"/>
        <s v="OTPU6540460"/>
        <s v="COSCO"/>
        <s v="OOLU6234868"/>
        <s v="OTPU6127610"/>
        <s v="MSWU0100222"/>
        <s v="WAN HAI"/>
        <s v="PCIU6075120"/>
        <s v="SEGU9871080"/>
        <s v="OTPU6465109"/>
        <s v="OTPU6462856"/>
        <s v="TTNU8388101"/>
        <s v="TTNU8035188"/>
        <s v="TEMU9223206"/>
        <s v="SEGU9907286"/>
        <s v="TTNU8388204"/>
        <s v="SZLU9623447"/>
        <s v="SZLU9116268"/>
        <s v="MWCU5226439"/>
        <s v="SUDU8243984"/>
        <s v="MMAU1319131"/>
        <s v="TRIU8226569"/>
        <s v="SEGU9042942"/>
        <s v="MSDU9846197"/>
        <s v="CXRU1178184"/>
        <s v="TTNU8898614"/>
        <s v="SZLU9528060"/>
        <s v="PCIU6102669"/>
        <s v="BMOU9874396"/>
        <s v="MNBU4361427"/>
        <s v="MNBU3781976"/>
        <s v="MNBU3470906"/>
        <s v="MMAU1017785"/>
        <s v="SUDU6164314"/>
        <s v="SUDU6184481"/>
        <s v="MNBU3381202"/>
        <s v="MNBU3867262"/>
        <s v="MNBU1000457"/>
        <s v="Container No."/>
      </sharedItems>
    </cacheField>
    <cacheField name="Container No.">
      <sharedItems containsBlank="1" containsMixedTypes="1" containsNumber="1" containsInteger="1">
        <s v="INKU4594345"/>
        <s v="EMCU5332535"/>
        <s v="OOLU6335550"/>
        <s v="SZLU9547331"/>
        <s v="WHLT807538"/>
        <s v="WHLT807522"/>
        <s v="WHLT807586"/>
        <s v="OOLU6266171"/>
        <s v="OOLU6291699"/>
        <s v="ONEU9164167"/>
        <s v="PCIU6079194"/>
        <s v="PCIU6138281"/>
        <s v="OTPU6036228"/>
        <s v="FSCU5859889"/>
        <s v="TTNU8418799"/>
        <s v="TTNU8739994"/>
        <s v="SUDU8193754"/>
        <s v="MMAU1227122"/>
        <s v="CXRU1264030"/>
        <s v="TTNU8001357"/>
        <s v="MNBU4275062"/>
        <s v="EMCU5503366"/>
        <s v="EMCU5495445"/>
        <s v="EMCU5721497"/>
        <s v="EMCU5639584"/>
        <s v="EMCU5530989"/>
        <s v="MNBU9110825"/>
        <s v="EMCU5421993"/>
        <s v="MNBU0567908"/>
        <s v="MNBU0235035"/>
        <s v="MNBU0589949"/>
        <s v="MMAU1165360"/>
        <s v="MNBU4406060"/>
        <s v="MNBU4398278"/>
        <s v="MNBU3678063"/>
        <s v="MNBU9117408"/>
        <s v="MNBU4266034"/>
        <s v="MNBU4207330"/>
        <s v="EMCU5464336"/>
        <s v="EMCU5375959"/>
        <s v="EMCU5692228"/>
        <s v="MMAU1131252"/>
        <s v="MNBU3764198"/>
        <s v="MNBU0199220"/>
        <s v="MNBU3742938"/>
        <s v="WHLT807544"/>
        <s v="MNBU3115075"/>
        <s v="MNBU3373676"/>
        <s v="TTNU8754330"/>
        <s v="SUDU5287382"/>
        <s v="MNBU3805717"/>
        <s v="MNBU3534467"/>
        <s v="ONEU9018706"/>
        <s v="EMCU5618597"/>
        <s v="MNBU9049068"/>
        <s v="MNBU3131311"/>
        <s v="MMAU1165247"/>
        <s v="MNBU0327276"/>
        <s v="SUDU6270126"/>
        <s v="MMAU1200498"/>
        <s v="SUDU8196434"/>
        <s v="SZLU9600354"/>
        <s v="TLLU1075510"/>
        <s v="ONEU9131498"/>
        <s v="FSCU5886924"/>
        <s v="TEMU9156670"/>
        <s v="MNBU9151779"/>
        <s v="NYKU7932422"/>
        <s v="TRLU1710724"/>
        <s v="TTNU8829594"/>
        <s v="PMLU8902156"/>
        <s v="SZLU9069130"/>
        <s v="TLLU1195731"/>
        <s v="MNBU3498858"/>
        <s v="NYKU7139445"/>
        <s v="MNBU0237634"/>
        <s v="MMAU1211276"/>
        <s v="KKFU6711072"/>
        <s v="MNBU0257733"/>
        <s v="TRIU8897150"/>
        <s v="MNBU4166138"/>
        <m/>
        <s v="MNBU4179140"/>
        <s v="MNBU0038993"/>
        <s v="TTNU8412682"/>
        <s v="ONEU9116873"/>
        <s v="WHLT807504"/>
        <s v="WHLT810691"/>
        <s v="WHLT807451"/>
        <s v="WHLT807452"/>
        <s v="IN1088826"/>
        <s v="WHLT807549"/>
        <s v="WHLT807458"/>
        <s v="WHLT807460"/>
        <s v="IN0188900"/>
        <s v="IN0189739"/>
        <s v="WHLT807590"/>
        <s v="IAAI216331"/>
        <s v="WHLT810660"/>
        <s v="IN1040772"/>
        <s v="EMCPLN2560"/>
        <n v="2.5066914E7"/>
        <s v="OOLHAW7749"/>
        <s v="WHLT810003"/>
        <s v="OOLHAW7753"/>
        <s v="IN0188897"/>
        <s v="WHLT810095"/>
        <s v="WHLT810051"/>
        <s v="WHLT810056"/>
        <s v="WHLT810023"/>
        <s v="WHLT810027"/>
        <s v="WHLT810030"/>
        <s v="WHLT810481"/>
        <s v="WHLT810450"/>
        <s v="WHLT810655"/>
        <s v="WHLT810520"/>
        <n v="1250548.0"/>
        <s v="WHLT810506"/>
        <s v="WHLT810735"/>
        <s v="EMCPLL5480"/>
        <s v="EMCPLL6990"/>
        <s v="FX27431317"/>
        <s v="IAAI242963"/>
        <s v="WHLT814590"/>
        <s v="WHLT814425"/>
        <s v="WHLT814588"/>
        <s v="WHLT814430"/>
        <s v="IAAI243029"/>
        <s v="IAAI242980"/>
        <s v="EMCPLL7310"/>
        <s v="EMCPLL7300"/>
        <s v="EMCPLL6490"/>
        <s v="WHLT817850"/>
        <s v="WHLT817794"/>
        <s v="WHLT814413"/>
        <n v="2.506338E7"/>
        <s v="IAAI238545"/>
        <s v="IAAI238544"/>
        <s v="WHLT817816"/>
        <s v="EMCPLL6030"/>
        <s v="EMCPLL6050"/>
        <s v="EMCPLL6070"/>
        <s v="IAAI236757"/>
        <s v="OOLHSZ2968"/>
        <s v="OOLHSZ3027"/>
        <s v="IN1125368"/>
        <s v="IN1125745"/>
        <s v="R2403004"/>
        <s v="MNBU0434227"/>
        <s v="OTPU6402693"/>
        <s v="OOLJRZ3568"/>
        <s v="MNBU0467869"/>
        <s v="MNBU3260833"/>
        <s v="MNBU0236237"/>
        <s v="HLXU8762724"/>
        <s v="IN1126122"/>
        <s v="HLG5966133"/>
        <s v="FX27619184"/>
        <s v="OOLJRZ3390"/>
        <s v="OERU4124729"/>
        <s v="OOLGTQ6416"/>
        <s v="OOLJRZ3391"/>
        <s v="ML-IN1471124"/>
        <s v="FBIU5157238"/>
        <s v="MNBU4239147"/>
        <s v="MNBU9043820"/>
        <s v="SUDU8130925"/>
        <s v="CRLU1237600"/>
        <s v="OOLU6441171"/>
        <s v="MEDU9808651"/>
        <s v="SUDU6106787"/>
        <s v="FSCU5935802"/>
        <s v="OOLU6519860"/>
        <s v="SZLU9581022"/>
        <s v="SEKU9363952"/>
        <s v="MNBU0597409"/>
        <s v="TEMU9315679"/>
        <s v="OTPU6185108"/>
        <s v="OTPU6357110"/>
        <s v="IN0246878"/>
        <s v="MNBU3318318"/>
        <s v="UFL204999"/>
        <s v="UFL204958"/>
        <s v="UFL204908"/>
        <n v="360940.0"/>
        <n v="360995.0"/>
        <n v="360920.0"/>
        <s v="IN1125748"/>
        <n v="361131.0"/>
        <n v="361130.0"/>
        <n v="361115.0"/>
        <s v="ML-IN1471207"/>
        <s v="ML-IN1471219"/>
        <s v="ML-IN1534224"/>
        <s v="FX28723481"/>
        <s v="FX28730726"/>
        <s v="FX28730699"/>
        <s v="IN1126335"/>
        <s v="IN1126334"/>
        <s v="IN1126333"/>
        <s v="IN0243159"/>
        <s v="TTNU8247818"/>
        <s v="MNBU3960483"/>
        <s v="IN1125742"/>
        <s v="ML-IN1471241"/>
        <s v="ML-IN1471242"/>
        <s v="ML-IN1629160"/>
        <s v="ML-IN1534297"/>
        <s v="ML-IN1534273"/>
        <s v="ML-IN1534285"/>
        <s v="ML-IN1629009"/>
        <s v="ML-IN1534376"/>
        <s v="ML-IN1628982"/>
        <s v="TTNU8651265"/>
        <s v="MNBU0321452"/>
        <s v="SEGU9851340"/>
        <s v="FBIU5397753"/>
        <s v="SEKU9164673"/>
        <s v="FSCU5704906"/>
        <s v="BMOU9860279"/>
        <s v="MNBU9145570"/>
        <s v="MNBU9096476"/>
        <s v="SEGU9922320"/>
        <s v="SEKU9183776"/>
        <s v="TEMU9074102"/>
        <s v="OTPU6245418"/>
        <s v="SUDU8002992"/>
        <s v="MNBU0043500"/>
        <s v="MNBU3862810"/>
        <s v="FSCU5706473"/>
        <s v="SEGU9642870"/>
        <s v="SEKU9079720"/>
        <s v="FBIU5394245"/>
        <s v="MNBU3955189"/>
        <s v="SEGU9063950"/>
        <s v="MMAU1068798"/>
        <s v="MNBU3250244"/>
        <s v="MNBU9163018"/>
        <s v="EMCU5605310"/>
        <s v="SEKU9298883"/>
        <s v="FBIU5397579"/>
        <s v="UACU4761427"/>
        <s v="SZLU9489750"/>
        <s v="CXRU1267764"/>
        <s v="MNBU4030877"/>
        <s v="MNBU3607727"/>
        <s v="MNBU4337945"/>
        <s v="MEDU9889102"/>
        <s v="SZLU9053703"/>
        <s v="FBIU5393151"/>
        <s v="SUDU8095275"/>
        <s v="SEGU9926630"/>
        <s v="SEGU9612290"/>
        <s v="SEKU9080464"/>
        <s v="SEKU9080736"/>
        <s v="MEDU9601345"/>
        <s v="HLBU9655894"/>
        <s v="MNBU4215382"/>
        <s v="FBIU5393803"/>
        <s v="OTPU6510363"/>
        <s v="SEKU9300770"/>
        <s v="TTNU8488190"/>
        <s v="Seal No."/>
      </sharedItems>
    </cacheField>
    <cacheField name="Seal No.">
      <sharedItems containsBlank="1" containsMixedTypes="1" containsNumber="1" containsInteger="1">
        <s v="FX31317373"/>
        <s v="EMCUTS6252"/>
        <s v="OOLJRZ3577"/>
        <s v="IN1128162"/>
        <s v="198DX01597"/>
        <s v="198DX01501"/>
        <s v="198DX01649"/>
        <s v="OOLHTF9841"/>
        <s v="OOLHTF9793"/>
        <s v="IN1380376"/>
        <s v="IN0243888"/>
        <s v="IN0243925"/>
        <s v="IN1570758"/>
        <s v="IN1571038"/>
        <s v="IN1570767"/>
        <s v="IN1570780"/>
        <s v="ML-IN1844468"/>
        <s v="ML-IN1844466"/>
        <s v="IN1129874"/>
        <s v="IN1129870"/>
        <s v="ML-IN1844634"/>
        <s v="EMCUTX5242"/>
        <s v="EMCUTX6492"/>
        <s v="EMCUTX5092"/>
        <s v="EMCUUD4872"/>
        <s v="EMCUUD4822"/>
        <s v="ML-IN1626091"/>
        <s v="EMCQGV8832"/>
        <s v="ML-IN1626136"/>
        <s v="ML-IN1252603"/>
        <s v="ML-IN1741899"/>
        <s v="ML-IN1743140"/>
        <s v="ML-IN1746882"/>
        <s v="ML-IN1746886"/>
        <s v="ML-IN1746883"/>
        <s v="ML-IN1746808"/>
        <s v="ML-IN1746813"/>
        <s v="ML-IN1746810"/>
        <s v="EMCUTS6872"/>
        <s v="EMCUTS6862"/>
        <s v="EMCUTS6242"/>
        <s v="ML-IN1745228"/>
        <s v="ML-IN1844638"/>
        <s v="ML-IN1842103"/>
        <s v="ML-IN1842105"/>
        <s v="198DX01682"/>
        <s v="ML-IN1742808"/>
        <s v="ML-IN1746850"/>
        <s v="IN1129108"/>
        <s v="ML-IN1838542"/>
        <s v="ML-IN1838504"/>
        <s v="ML-IN1838608"/>
        <s v="IN1126912"/>
        <s v="EMCQGV6032"/>
        <s v="ML-IN1741875"/>
        <s v="ML-IN1743073"/>
        <s v="ML-IN1743059"/>
        <s v="ML-IN1743079"/>
        <s v="ML-IN1743054"/>
        <s v="ML-IN1745385"/>
        <s v="ML-IN1747143"/>
        <s v="IN1128517"/>
        <s v="IN1128528"/>
        <s v="IN1130833"/>
        <s v="IN1130847"/>
        <s v="IN1129118"/>
        <s v="ML-IN1838440"/>
        <s v="IN1130850"/>
        <s v="IN1129115"/>
        <s v="IN1129105"/>
        <s v="UFL223723"/>
        <s v="UFL223724"/>
        <s v="ML-IN1838582"/>
        <s v="ML-IN1838681"/>
        <s v="IN1129880"/>
        <s v="ML-IN1838603"/>
        <s v="ML-IN1843305"/>
        <n v="57850.0"/>
        <s v="ML-IN1843342"/>
        <n v="57812.0"/>
        <s v="ML-IN1934874"/>
        <m/>
        <s v="ML-IN1843497"/>
        <s v="ML-IN1843492"/>
        <s v="IN1130087"/>
        <s v="IN1130082"/>
        <s v="198DX01548"/>
        <s v="WHLT810691"/>
        <s v="198DX01738"/>
        <s v="198DX01739"/>
        <s v="ONEYVTZD01306700"/>
        <s v="198DX01675"/>
        <s v="198DX01723"/>
        <s v="198DX01737"/>
        <s v="VTZ300040400"/>
        <s v="VTZ300038600"/>
        <s v="198DX01652"/>
        <s v="A84D000624"/>
        <s v="198DX02187"/>
        <s v="ONEYCCUD05430300"/>
        <s v="EGLV100380016602"/>
        <s v="COAU7244307440"/>
        <s v="OOLU2719395760"/>
        <s v="198DX02100"/>
        <s v="OOLU2719395390"/>
        <s v="VTZ300041000"/>
        <s v="198DX02004"/>
        <s v="198DX02005"/>
        <s v="198DX02006"/>
        <s v="198DX02007"/>
        <s v="198DX02098"/>
        <s v="198DX02097"/>
        <s v="198DX02632"/>
        <s v="198DX02466"/>
        <s v="198DX02228"/>
        <s v="WHLT810520"/>
        <s v="COKA02777400"/>
        <s v="198DX02651"/>
        <s v="198DX02857"/>
        <s v="EGLV100380024737"/>
        <s v="EGLV100380028945"/>
        <s v="MEDUUI295327"/>
        <s v="A84D001076"/>
        <s v="198DX03222"/>
        <s v="198DX03221"/>
        <s v="198DX03223"/>
        <s v="198DX03218"/>
        <s v="A84D001024"/>
        <s v="A84D001097"/>
        <s v="EGLV100380026489"/>
        <s v="EGLV100380026390"/>
        <s v="EGLV100380026497"/>
        <s v="198DX03874"/>
        <s v="198DX04350"/>
        <s v="198DX03402"/>
        <s v="COAU7245712360"/>
        <s v="A84D001312"/>
        <s v="A84D001313"/>
        <s v="198DX03821"/>
        <s v="EGLV100380029933"/>
        <s v="EGLV100380030622"/>
        <s v="EGLV100380030630"/>
        <s v="A84D001549"/>
        <s v="OOLU2732454950"/>
        <s v="OOLU2733113530"/>
        <s v="ONEYVTZE00573600"/>
        <s v="ONEYVTZE00572500"/>
        <s v="IGC0147685"/>
        <s v="ML-IN1626303"/>
        <s v="INA225986"/>
        <s v="OOLU2734898720"/>
        <s v="ML-IN1742925"/>
        <s v="ML-IN1626378"/>
        <s v="ML-IN1626285"/>
        <s v="HLG5964159"/>
        <s v="ONEYVTZE01089900"/>
        <s v="HLCUMA3240180153"/>
        <s v="MEDUE7623410"/>
        <s v="OOLU2734745900"/>
        <n v="2.6049529E7"/>
        <s v="OOLU2734745630"/>
        <s v="OOLU2734745850"/>
        <s v="MAEU237563568"/>
        <s v="OOLHTF3693"/>
        <s v="ML-IN1252648"/>
        <s v="ML-IN1626294"/>
        <s v="ML-IN1534146"/>
        <s v="FX31318833"/>
        <s v="OOLHTF7046"/>
        <s v="FX31107972"/>
        <s v="ML-IN1635032"/>
        <s v="WHLP948615"/>
        <s v="OOLHTF9828"/>
        <s v="FX31103608"/>
        <s v="WHLR754409"/>
        <s v="ML-IN1635008"/>
        <s v="FX31317402"/>
        <s v="OOLHTF9827"/>
        <s v="INA225875"/>
        <s v="CCU400045500"/>
        <s v="ML-IN1747155"/>
        <s v="MAA/SHJ/24/04696"/>
        <s v="MAA/SHJ/24/04697"/>
        <s v="MAA/SHJ/24/04698"/>
        <s v="BLPLMAA2400234"/>
        <s v="BLPLMAA2400247"/>
        <s v="BLPLMAA2400248"/>
        <s v="ONEYVTZE00679600"/>
        <s v="BLPLMAA2400260"/>
        <s v="BLPLMAA2400330"/>
        <s v="BLPLMAA2400341"/>
        <s v="MAEU237592583"/>
        <s v="MAEU237592977"/>
        <s v="MAEU237659623"/>
        <s v="MEDUJ7435020"/>
        <s v="MEDUJ7434916"/>
        <s v="MEDUJ7436507"/>
        <s v="ONEYVTZE01234800"/>
        <s v="ONEYVTZE01241600"/>
        <s v="ONEYVTZE01145900"/>
        <s v="CCU400092900"/>
        <s v="HLG5964868"/>
        <s v="ML-IN1252602"/>
        <s v="ONEYVTZE00936900"/>
        <s v="MAEU237645589"/>
        <s v="MAEU237645856"/>
        <s v="MAEU237646284"/>
        <s v="MAEU237826269"/>
        <s v="MAEU237823803"/>
        <s v="MAEU237826260"/>
        <s v="MAEU237942250"/>
        <s v="MAEU238149734"/>
        <s v="MAEU238285968"/>
        <n v="2.6047943E7"/>
        <s v="ML-IN1747159"/>
        <s v="INA225483"/>
        <s v="WHLL642397"/>
        <s v="WHLP948792"/>
        <s v="WHLP948791"/>
        <s v="INA225441"/>
        <s v="ML-IN1746825"/>
        <s v="ML-IN1843370"/>
        <s v="WHLX122870"/>
        <s v="WHLX122865"/>
        <s v="FX31319368"/>
        <s v="WHLX118451"/>
        <s v="ML-IN1747175"/>
        <s v="ML-IN1747167"/>
        <s v="ML-IN1747142"/>
        <s v="WHLX122877"/>
        <s v="WHLX122878"/>
        <s v="WHLX122893"/>
        <s v="WHLX124586"/>
        <s v="ML-IN1837956"/>
        <s v="INA225630"/>
        <s v="ML-IN1747174"/>
        <s v="ML-IN1747132"/>
        <s v="ML-IN1746835"/>
        <s v="EMCUTS6892"/>
        <s v="WHLX122892"/>
        <s v="WHLX122912"/>
        <s v="HLG8748527"/>
        <s v="FX31319902"/>
        <s v="FX31318084"/>
        <s v="ML-IN1747152"/>
        <s v="ML-IN1842542"/>
        <s v="ML-IN1842527"/>
        <s v="FX31318043"/>
        <s v="FX31316046"/>
        <s v="WHLR749894"/>
        <s v="ML-IN1934862"/>
        <s v="WHLX124574"/>
        <s v="WHLX118575"/>
        <s v="WHLR749927"/>
        <s v="WHLX124477"/>
        <s v="FX31319909"/>
        <s v="HLG8748528"/>
        <s v="ML-IN1838593"/>
        <s v="WHLX118574"/>
        <s v="FX31317618"/>
        <s v="WHLT819828"/>
        <s v="FX31102845"/>
        <s v="B/L No."/>
      </sharedItems>
    </cacheField>
    <cacheField name="B/L No.">
      <sharedItems containsBlank="1" containsMixedTypes="1" containsNumber="1" containsInteger="1">
        <s v="MEDUEU636308"/>
        <s v="EGLV100480050497"/>
        <s v="OOLU2738649540"/>
        <s v="ONEYVTZE02528800"/>
        <s v="AS CLAUDIA 1811E"/>
        <s v="WAN HAI 292 E020"/>
        <s v="NAJADE 35814E"/>
        <s v="OOLU2302764750"/>
        <s v="OOLU2302764710"/>
        <s v="ONEYCCUE08179300"/>
        <s v="CCU400143300"/>
        <s v="CCU400143200"/>
        <s v="ONEYCCUE08561500"/>
        <s v="ONEYCCUE08560400"/>
        <s v="ONEYCCUE08785600"/>
        <s v="ONEYCCUE08786700"/>
        <s v="MAEU242418822"/>
        <s v="MAEU242782807"/>
        <s v="ONEYVTZE03439300"/>
        <s v="ONEYVTZE03552600"/>
        <s v="MAEU243000195"/>
        <s v="EGLV101400042432"/>
        <s v="EGLV101400042440"/>
        <s v="EGLV101400052267"/>
        <s v="EGLV101400056262"/>
        <s v="EGLV101400056106"/>
        <s v="MAEU239311992"/>
        <s v="EGLV100480029561"/>
        <s v="MAEU239627985"/>
        <s v="MAEU239821078"/>
        <s v="MAEU239821110"/>
        <s v="MAEU240507087"/>
        <s v="MAEU241295764"/>
        <s v="MAEU241295981"/>
        <s v="MAEU241295982"/>
        <s v="MAEU241439738"/>
        <s v="MAEU241439739"/>
        <s v="MAEU241439692"/>
        <s v="EGLV100480044501"/>
        <s v="EGLV100480044977"/>
        <s v="EGLV100480045078"/>
        <s v="MAEU241998235"/>
        <s v="MAEU242836669"/>
        <s v="MAEU243530551"/>
        <s v="MAEU243530398"/>
        <s v="MAEU241161888"/>
        <s v="MAEU241438037"/>
        <s v="ONEYVTZE03478600"/>
        <s v="MAEU243656650"/>
        <s v="MAEU243656578"/>
        <s v="MAEU243656700"/>
        <s v="ONEYVTZE01494900"/>
        <s v="EGLV100480028530"/>
        <s v="MAEU239821137"/>
        <s v="MAEU241064910"/>
        <s v="MAEU241064916"/>
        <s v="MAEU241064917"/>
        <s v="MAEU240998299"/>
        <s v="MAEU241635503"/>
        <s v="MAEU241716810"/>
        <s v="ONEYVTZE02903500"/>
        <s v="ONEYVTZE02654800"/>
        <s v="ONEYVTZE03188400"/>
        <s v="ONEYVTZE03190400"/>
        <s v="ONEYVTZE03363600"/>
        <s v="MAEU243078158"/>
        <s v="ONEYVTZE03189500"/>
        <s v="ONEYVTZE03361400"/>
        <s v="ONEYVTZE03450300"/>
        <s v="VTZ/SHJ/24/00752"/>
        <s v="VTZ/SHJ/24/00751"/>
        <s v="MAEU243571114"/>
        <s v="MAEU243642275"/>
        <s v="ONEYVTZE03534600"/>
        <s v="MAEU243642867"/>
        <s v="MAEU243922952"/>
        <s v="MLVTZJEA2417425"/>
        <s v="MAEU243973208"/>
        <s v="MLVTZSHJ2417424"/>
        <s v="MAEU244318536"/>
        <m/>
        <s v="MAEU244077542"/>
        <s v="MAEU244089943"/>
        <s v="ONEYVTZE03646300"/>
        <s v="ONEYVTZE03645900"/>
        <s v="WAN HAI 292 E021"/>
        <s v="WAN HAI 263 E341"/>
        <s v="KOTA GADANG 0213E"/>
        <s v="XIN TIAN JIN 081E"/>
        <s v="XUTRA BHUM 929E"/>
        <s v="NAJADE 38820E"/>
        <s v="MTT SAMALAJU 23002S"/>
        <s v="SM MANALI 0028W"/>
        <s v="CMA CGM GEORGE SAND 0FD8SE1MA"/>
        <s v="CMA CGM GEORGE SAND 103 E"/>
        <s v="WAN HAI 263 E342"/>
        <s v="ARAYA BHUM 007 E"/>
        <s v="AS CLAUDIA 1815E"/>
        <s v="WAN HAI 263 E343"/>
        <s v="AS CLAUDIA 1819E"/>
        <s v="SM NEYYAR V 0049E"/>
        <s v="WAN HAI 355 E008"/>
        <s v="SM MANALI 0031W"/>
        <s v="SM NEYYAR 0052W"/>
        <s v="MSC MAKOTO II V. SV338R"/>
        <s v="CUL JAKARTA 1829E"/>
        <s v="WAN HAI 353 E011"/>
        <s v="AS CLAUDIA 1827E"/>
        <s v="CMA CGM GEORGE SAND 0FD9IE1MA"/>
        <s v="WAN HAI 302 E306"/>
        <s v="WAN HAI 367 E003"/>
        <s v="NAJADE 43830E"/>
        <s v="TS SYDNEY 23006E"/>
        <s v="WAN HAI 307 428E"/>
        <s v="XIN TIAN JIN 084E"/>
        <s v="GANTA BHUM 034E"/>
        <s v="JAZAN 080 W"/>
        <s v="PRAGUE EXPRESS 071 W"/>
        <s v="BIG BREEZY 31856E"/>
        <s v="SM MANALI 0037W"/>
        <s v="MAEU239220282"/>
        <s v="ONEYVTZE01555700"/>
        <s v="XIN LIAN YUN GANG 104 W"/>
        <s v="MAEU240953337"/>
        <s v="MAEU239103095"/>
        <s v="MAEU239520213"/>
        <s v="HLCUMA3240600639"/>
        <s v="BIG BREEZY 32858E"/>
        <s v="SM MAHI 66"/>
        <s v="MSC ELSA 3 V. SA408R"/>
        <s v="COSU6391284410"/>
        <s v="SM MANALI 039W"/>
        <n v="2.30240248E9"/>
        <s v="MAEU239811686"/>
        <s v="MAEU239438721"/>
        <s v="MAEU237982622"/>
        <s v="MEDUEU699918"/>
        <s v="OOLU2302903780"/>
        <s v="MEDUEU034504"/>
        <s v="MAEU238620233"/>
        <s v="206EX00948"/>
        <s v="OOLU2302797040"/>
        <s v="MEDUEU376236"/>
        <s v="206EX00825"/>
        <s v="MAEU238632655"/>
        <s v="MEDUEU591560"/>
        <s v="OOLU2302797260"/>
        <s v="ONEYVTZE01917900"/>
        <s v="KOTA RATNA V: KRNA0162E"/>
        <s v="MAEU241718645"/>
        <s v="SATTHA BHUM/153W"/>
        <s v="SSL KRISHNA 68E"/>
        <s v="SATTHA BHUM 154E"/>
        <s v="EVER BRACE 088E"/>
        <s v="MSC MILA 3 V. SV414R"/>
        <s v="BIG BREEZY 33860E"/>
        <s v="SELATAN DAMAI 0044E"/>
        <s v="HLCUEUR2405BHXF8"/>
        <s v="MAEU239821288"/>
        <s v="SM MAHI 068W"/>
        <s v="MOGRAL 080W"/>
        <s v="SM KAVERI 071W"/>
        <s v="COSU6391284330"/>
        <s v="MAEU241716715"/>
        <s v="ONEYVTZE01679700"/>
        <s v="206EX01008"/>
        <s v="206EX00946"/>
        <s v="206EX00947"/>
        <s v="ONEYVTZE02478500"/>
        <s v="MAEU241438461"/>
        <s v="MAEU244060920"/>
        <s v="198EX02968"/>
        <s v="198EX02971"/>
        <s v="MEDUHN022619"/>
        <s v="206EX01431"/>
        <s v="MAEU241718603"/>
        <s v="MAEU241716458"/>
        <s v="MAEU241718544"/>
        <s v="198EX02970"/>
        <s v="198EX02969"/>
        <s v="198EX03142"/>
        <s v="198EX03459"/>
        <s v="MAEU241998684"/>
        <s v="ONEYVTZE03625700"/>
        <s v="MAEU241709727"/>
        <s v="MAEU241764577"/>
        <s v="MAEU241439638"/>
        <s v="EGLV100480048140"/>
        <s v="198EX03145"/>
        <s v="198EX03143"/>
        <s v="HLCUEUR2407BBGT8"/>
        <s v="MEDUHN199326"/>
        <s v="MEDUHN092935"/>
        <s v="MAEU241716814"/>
        <s v="MAEU242199147"/>
        <s v="MAEU242199457"/>
        <s v="MEDUHN126535"/>
        <s v="MEDUHN270812"/>
        <s v="206EX01430"/>
        <s v="MAEU244302447"/>
        <s v="198EX03298"/>
        <s v="206EX01497"/>
        <s v="206EX01531"/>
        <s v="198EX03333"/>
        <s v="MEDUHN199490"/>
        <s v="HLCUEUR2407BBGP4"/>
        <s v="MAEU243550349"/>
        <s v="206EX01498"/>
        <s v="MEDUHN461304"/>
        <s v="198EX03296"/>
        <s v="MEDUEU428565"/>
        <s v="Vessel Name"/>
      </sharedItems>
    </cacheField>
    <cacheField name="Vessel Name">
      <sharedItems containsDate="1" containsBlank="1" containsMixedTypes="1">
        <s v="MSC GIOVANNA VII V. XA424A"/>
        <s v="SM KAVERI 0075W"/>
        <s v="YM FOUNTAIN 173 W"/>
        <s v="X-PRESS KAILASH 1867E"/>
        <m/>
        <s v="SOL FORTUNE 2408S"/>
        <s v="TC SYMPHONY 002E"/>
        <s v="KOTA RATNA 0182E"/>
        <s v="ASIATIC SUN 007E"/>
        <s v="MTT SAMALAJU 24010S"/>
        <s v="SM KAVERI 075W"/>
        <s v="ONE RECOGNITION 004W"/>
        <s v="BIG BREEZY 41876E"/>
        <s v="RUN QING PING AN 432E"/>
        <s v="EVER BRACE 089W"/>
        <s v="GANTA BHUM 041W"/>
        <s v="EVER BRACE 090W"/>
        <s v="X-PRESS KABRU 24007W"/>
        <s v="SM KAVERI 072W"/>
        <s v="SM MAHI 0070W"/>
        <s v="MOGRAL 082W"/>
        <s v="SM KAVERI 073W"/>
        <s v="SM MAHI 071W"/>
        <s v="MOGRAL 083W"/>
        <s v="MOGRAL 0084W"/>
        <s v="SM KAVERI 074W"/>
        <s v="SM MANALI 044W"/>
        <s v="SM KAVERI 076W"/>
        <s v="MOGRAL 085W"/>
        <s v="SM MANALI 042W"/>
        <s v="MARINA VOYAGER 435E"/>
        <s v="HOPE ISLAND 436E"/>
        <s v="X-PRESS KAILASH 1861E"/>
        <s v="SM MANALI 0041W"/>
        <s v="X-PRESS KAILASH 1869E"/>
        <s v="BIG BREEZY 38870E"/>
        <s v="BIG BREEZY 39872E"/>
        <s v="X-PRESS KAILASH 1871E"/>
        <s v="BIG BREEZY 40874E"/>
        <s v="X-PRESS KAILASH 1873E"/>
        <s v="SSL SABARIMALAI/154"/>
        <s v="SM KAVERI 077W"/>
        <s v="KOTA LAYANG / 0098E"/>
        <s v="SM MANALI 045W"/>
        <s v="X-PRESS KAILASH 1875E"/>
        <d v="2023-05-26T00:00:00Z"/>
        <d v="2023-06-01T00:00:00Z"/>
        <d v="2023-05-23T00:00:00Z"/>
        <d v="2023-05-25T00:00:00Z"/>
        <d v="2023-06-19T00:00:00Z"/>
        <d v="2023-06-20T00:00:00Z"/>
        <d v="2023-05-30T00:00:00Z"/>
        <d v="2023-06-09T00:00:00Z"/>
        <d v="2023-06-21T00:00:00Z"/>
        <d v="2023-06-05T00:00:00Z"/>
        <d v="2023-07-06T00:00:00Z"/>
        <d v="2023-06-26T00:00:00Z"/>
        <d v="2023-09-21T00:00:00Z"/>
        <d v="2023-09-28T00:00:00Z"/>
        <d v="2023-09-10T00:00:00Z"/>
        <d v="2023-08-24T00:00:00Z"/>
        <d v="2023-08-30T00:00:00Z"/>
        <d v="2023-10-08T00:00:00Z"/>
        <d v="2023-11-20T00:00:00Z"/>
        <d v="2023-09-02T00:00:00Z"/>
        <d v="2023-09-26T00:00:00Z"/>
        <d v="2023-10-20T00:00:00Z"/>
        <d v="2023-10-03T00:00:00Z"/>
        <d v="2023-11-30T00:00:00Z"/>
        <d v="2024-01-27T00:00:00Z"/>
        <s v="SM MANALI 041W"/>
        <s v="BIG BREEZY 34862E"/>
        <s v="GFS PEARL 424E"/>
        <s v="SM MAHI 070W"/>
        <s v="XIN LIAN YUN GANG 105W"/>
        <s v="ESL DACHAN BAY 24003E"/>
        <s v="X PRESS IRRAWADDY 24007S"/>
        <s v="IRENES RYTHM 415E"/>
        <s v="MSC ADELE V. SV426R"/>
        <s v="OKEE AURELIA 009S"/>
        <s v="MSC HINA V. XA420A"/>
        <s v="GFS PEARL 418E"/>
        <s v="MTT SAMALAJU 24011"/>
        <s v="MSC SILVER II V. XA421A"/>
        <s v="X-PRESS GANGES 24007S"/>
        <s v="SM MANALI 040W"/>
        <s v="MSC ADELE V. SV425R"/>
        <s v="BIG BREEZY 35864E"/>
        <s v="RUN QING PING AN 428E"/>
        <s v="ARAYA BHUM 016"/>
        <s v="FSL KELANG 235E"/>
        <s v="MARINA VOYAGER 427E"/>
        <s v="HOPE ISLAND 438E"/>
        <s v="X-PRESS KAILASH E869"/>
        <s v="MSC CLEMENTINA F - SL428R"/>
        <s v="FSL KELANG 237E"/>
        <s v="WAN HAI 367 E010"/>
        <s v="BIG BREEZY E040"/>
        <s v="SM MANALI 043W"/>
        <s v="SYNERGY KEELUNG 016E"/>
        <s v="TUCAPEL 4133"/>
        <s v="MSC PATNAREE III - SV433R"/>
        <s v="MSC SILVER II - XA429A"/>
        <s v="SM MAHI 072W"/>
        <s v="MSC WIND II - XA431A"/>
        <s v="WAN HAI 333 E011"/>
        <s v="OKEE AURELIA 014S"/>
        <s v="FSL SINGAPORE 101E"/>
        <s v="X-PRESS KAILASH E871"/>
        <s v="MSC SHANELLE V - SO433R"/>
        <s v="MSC ADELE - SV437R"/>
        <s v="MSC ADELE V. SV424R"/>
        <s v="ETD"/>
      </sharedItems>
    </cacheField>
    <cacheField name="ETD">
      <sharedItems containsDate="1" containsBlank="1" containsMixedTypes="1">
        <m/>
        <d v="2024-08-08T00:00:00Z"/>
        <d v="2024-08-07T00:00:00Z"/>
        <d v="2024-08-01T00:00:00Z"/>
        <d v="2024-08-15T00:00:00Z"/>
        <d v="2024-08-22T00:00:00Z"/>
        <d v="2024-08-29T00:00:00Z"/>
        <d v="2024-07-10T00:00:00Z"/>
        <d v="2024-08-03T00:00:00Z"/>
        <d v="2024-08-11T00:00:00Z"/>
        <d v="2024-08-16T00:00:00Z"/>
        <d v="2024-08-27T00:00:00Z"/>
        <d v="2024-08-18T00:00:00Z"/>
        <d v="2024-07-29T00:00:00Z"/>
        <d v="2024-07-18T00:00:00Z"/>
        <d v="2024-07-23T00:00:00Z"/>
        <d v="2024-07-24T00:00:00Z"/>
        <d v="2024-07-30T00:00:00Z"/>
        <d v="2024-07-28T00:00:00Z"/>
        <d v="2024-08-20T00:00:00Z"/>
        <d v="2024-07-25T00:00:00Z"/>
        <d v="2024-08-12T00:00:00Z"/>
        <s v="ETA"/>
      </sharedItems>
    </cacheField>
    <cacheField name="ETA">
      <sharedItems containsBlank="1" containsMixedTypes="1" containsNumber="1" containsInteger="1">
        <m/>
        <n v="9610543.0"/>
        <n v="9517087.0"/>
        <n v="9717779.0"/>
        <n v="9733419.0"/>
        <n v="9570499.0"/>
        <n v="1203920.0"/>
        <n v="9764587.0"/>
        <n v="9927861.0"/>
        <n v="9522532.0"/>
        <n v="9717769.0"/>
        <n v="9926779.0"/>
        <n v="9926785.0"/>
        <n v="1184644.0"/>
        <n v="1002514.0"/>
        <n v="9704562.0"/>
        <n v="1088817.0"/>
        <n v="1596121.0"/>
        <n v="1642939.0"/>
        <n v="1211820.0"/>
        <n v="1198549.0"/>
        <n v="1303222.0"/>
        <n v="1328372.0"/>
        <n v="1402963.0"/>
        <n v="1252984.0"/>
        <n v="1297677.0"/>
        <n v="1308876.0"/>
        <n v="1356874.0"/>
        <n v="1436933.0"/>
        <n v="1490870.0"/>
        <n v="1502643.0"/>
        <n v="2187844.0"/>
        <n v="1926385.0"/>
        <n v="1624429.0"/>
        <n v="1624420.0"/>
        <n v="1856025.0"/>
        <n v="2188059.0"/>
        <n v="2944637.0"/>
        <n v="3194655.0"/>
        <n v="3987525.0"/>
        <n v="4024477.0"/>
        <n v="3568756.0"/>
        <n v="3209680.0"/>
        <n v="3210404.0"/>
        <n v="3223584.0"/>
        <n v="3223841.0"/>
        <n v="3365726.0"/>
        <n v="3658681.0"/>
        <n v="3450101.0"/>
        <n v="3450210.0"/>
        <n v="3450404.0"/>
        <n v="4335031.0"/>
        <n v="5338869.0"/>
        <n v="3610038.0"/>
        <n v="4070614.0"/>
        <n v="4608297.0"/>
        <n v="4608608.0"/>
        <n v="4268323.0"/>
        <n v="4119933.0"/>
        <n v="4213778.0"/>
        <n v="4215482.0"/>
        <n v="5640483.0"/>
        <n v="6865081.0"/>
        <n v="7175301.0"/>
        <n v="7939321.0"/>
        <n v="7939297.0"/>
        <n v="7116875.0"/>
        <n v="8292858.0"/>
        <n v="8508899.0"/>
        <n v="7174988.0"/>
        <n v="7666819.0"/>
        <n v="8310553.0"/>
        <n v="8310546.0"/>
        <n v="8310545.0"/>
        <n v="8530122.0"/>
        <n v="7831484.0"/>
        <n v="7630340.0"/>
        <n v="7630341.0"/>
        <n v="7630342.0"/>
        <n v="8051683.0"/>
        <n v="8135684.0"/>
        <n v="8136512.0"/>
        <n v="8132538.0"/>
        <n v="8202159.0"/>
        <n v="8371604.0"/>
        <n v="8448524.0"/>
        <n v="8516884.0"/>
        <n v="8516812.0"/>
        <n v="8517008.0"/>
        <n v="8516649.0"/>
        <n v="8516645.0"/>
        <n v="8612855.0"/>
        <n v="8612897.0"/>
        <n v="8612912.0"/>
        <n v="8613676.0"/>
        <n v="8716507.0"/>
        <n v="8413545.0"/>
        <n v="8587337.0"/>
        <n v="8588628.0"/>
        <n v="8588623.0"/>
        <n v="8613620.0"/>
        <n v="8614362.0"/>
        <n v="8614000.0"/>
        <n v="8613694.0"/>
        <n v="8721759.0"/>
        <n v="8721770.0"/>
        <n v="8721761.0"/>
        <s v="SB No."/>
      </sharedItems>
    </cacheField>
    <cacheField name="SB No.">
      <sharedItems containsDate="1" containsBlank="1" containsMixedTypes="1">
        <n v="2037356.0"/>
        <n v="2952002.0"/>
        <n v="9872575.0"/>
        <n v="1913255.0"/>
        <d v="2023-04-28T00:00:00Z"/>
        <d v="2023-04-24T00:00:00Z"/>
        <d v="2023-05-02T00:00:00Z"/>
        <n v="1317716.0"/>
        <n v="1330212.0"/>
        <n v="1590592.0"/>
        <n v="1651918.0"/>
        <n v="1651245.0"/>
        <n v="1745794.0"/>
        <n v="1747421.0"/>
        <n v="1877875.0"/>
        <n v="1878026.0"/>
        <n v="2801792.0"/>
        <n v="2818351.0"/>
        <n v="3356711.0"/>
        <n v="3444294.0"/>
        <n v="2801992.0"/>
        <n v="9032701.0"/>
        <n v="9353936.0"/>
        <n v="9534250.0"/>
        <n v="9751224.0"/>
        <n v="9751225.0"/>
        <n v="9861164.0"/>
        <n v="1127379.0"/>
        <n v="1265746.0"/>
        <n v="1285852.0"/>
        <n v="1287075.0"/>
        <n v="1427354.0"/>
        <n v="1831157.0"/>
        <n v="1832047.0"/>
        <n v="1862546.0"/>
        <n v="1924972.0"/>
        <n v="1988703.0"/>
        <n v="1988701.0"/>
        <n v="2039095.0"/>
        <n v="2039094.0"/>
        <n v="2039091.0"/>
        <n v="2052923.0"/>
        <n v="2802445.0"/>
        <n v="2812156.0"/>
        <n v="2812148.0"/>
        <d v="2023-05-03T00:00:00Z"/>
        <n v="1735803.0"/>
        <n v="1905848.0"/>
        <n v="3255298.0"/>
        <n v="3442290.0"/>
        <n v="3462141.0"/>
        <n v="3472168.0"/>
        <n v="9475653.0"/>
        <n v="1026107.0"/>
        <n v="1329775.0"/>
        <n v="1611456.0"/>
        <n v="1612064.0"/>
        <n v="1612047.0"/>
        <n v="1740624.0"/>
        <n v="2039214.0"/>
        <n v="2039212.0"/>
        <n v="2039209.0"/>
        <n v="2062044.0"/>
        <n v="2801793.0"/>
        <n v="2801789.0"/>
        <n v="2834769.0"/>
        <n v="2835091.0"/>
        <n v="2963318.0"/>
        <n v="3081591.0"/>
        <n v="3215788.0"/>
        <n v="3226213.0"/>
        <n v="3227631.0"/>
        <n v="3374886.0"/>
        <n v="3444276.0"/>
        <n v="3459389.0"/>
        <n v="3491429.0"/>
        <n v="3555939.0"/>
        <n v="3555932.0"/>
        <n v="3586918.0"/>
        <n v="3589817.0"/>
        <n v="3589801.0"/>
        <n v="3589800.0"/>
        <n v="3626106.0"/>
        <n v="3626993.0"/>
        <n v="3576235.0"/>
        <n v="3576244.0"/>
        <d v="2023-04-26T00:00:00Z"/>
        <d v="2023-05-22T00:00:00Z"/>
        <d v="2023-05-04T00:00:00Z"/>
        <d v="2023-05-10T00:00:00Z"/>
        <d v="2023-04-25T00:00:00Z"/>
        <d v="2023-05-13T00:00:00Z"/>
        <d v="2023-05-17T00:00:00Z"/>
        <d v="2023-06-07T00:00:00Z"/>
        <d v="2023-06-09T00:00:00Z"/>
        <d v="2023-05-23T00:00:00Z"/>
        <d v="2023-05-26T00:00:00Z"/>
        <d v="2023-05-27T00:00:00Z"/>
        <d v="2023-05-30T00:00:00Z"/>
        <d v="2023-05-24T00:00:00Z"/>
        <d v="2023-05-29T00:00:00Z"/>
        <d v="2023-05-31T00:00:00Z"/>
        <d v="2023-06-02T00:00:00Z"/>
        <d v="2023-06-03T00:00:00Z"/>
        <d v="2023-07-03T00:00:00Z"/>
        <d v="2023-06-22T00:00:00Z"/>
        <d v="2023-06-08T00:00:00Z"/>
        <d v="2023-06-19T00:00:00Z"/>
        <d v="2023-08-03T00:00:00Z"/>
        <d v="2023-08-14T00:00:00Z"/>
        <d v="2023-09-16T00:00:00Z"/>
        <d v="2023-09-19T00:00:00Z"/>
        <d v="2023-08-30T00:00:00Z"/>
        <d v="2023-08-16T00:00:00Z"/>
        <d v="2023-08-22T00:00:00Z"/>
        <d v="2023-09-02T00:00:00Z"/>
        <d v="2023-08-25T00:00:00Z"/>
        <d v="2023-10-02T00:00:00Z"/>
        <d v="2023-11-14T00:00:00Z"/>
        <d v="2023-08-31T00:00:00Z"/>
        <d v="2023-09-21T00:00:00Z"/>
        <d v="2023-10-13T00:00:00Z"/>
        <d v="2023-09-29T00:00:00Z"/>
        <d v="2023-09-22T00:00:00Z"/>
        <d v="2023-09-27T00:00:00Z"/>
        <d v="2023-11-28T00:00:00Z"/>
        <d v="2024-01-19T00:00:00Z"/>
        <d v="2024-01-31T00:00:00Z"/>
        <d v="2024-02-29T00:00:00Z"/>
        <d v="2024-01-30T00:00:00Z"/>
        <n v="9872574.0"/>
        <n v="9292699.0"/>
        <d v="2024-03-13T00:00:00Z"/>
        <n v="1524075.0"/>
        <n v="9741870.0"/>
        <n v="1024936.0"/>
        <n v="1479511.0"/>
        <d v="2024-03-21T00:00:00Z"/>
        <d v="2024-02-20T00:00:00Z"/>
        <d v="2024-03-14T00:00:00Z"/>
        <n v="2686962.0"/>
        <n v="9670904.0"/>
        <n v="1199107.0"/>
        <n v="1025527.0"/>
        <n v="8950142.0"/>
        <n v="2036619.0"/>
        <n v="1695821.0"/>
        <n v="1161048.0"/>
        <n v="9336984.0"/>
        <n v="2161169.0"/>
        <n v="1453370.0"/>
        <n v="1507171.0"/>
        <n v="1238758.0"/>
        <n v="9336979.0"/>
        <n v="1932468.0"/>
        <n v="1451306.0"/>
        <n v="9804773.0"/>
        <d v="2024-02-26T00:00:00Z"/>
        <n v="2005636.0"/>
        <d v="2024-02-18T00:00:00Z"/>
        <d v="2024-03-04T00:00:00Z"/>
        <d v="2024-03-07T00:00:00Z"/>
        <d v="2024-03-11T00:00:00Z"/>
        <d v="2024-03-16T00:00:00Z"/>
        <d v="2024-03-19T00:00:00Z"/>
        <d v="2024-03-25T00:00:00Z"/>
        <d v="2024-03-28T00:00:00Z"/>
        <n v="1396621.0"/>
        <n v="1327039.0"/>
        <d v="2024-03-18T00:00:00Z"/>
        <d v="2024-03-23T00:00:00Z"/>
        <d v="2024-03-29T00:00:00Z"/>
        <n v="2055127.0"/>
        <n v="2039211.0"/>
        <n v="9516050.0"/>
        <n v="2075131.0"/>
        <n v="2075454.0"/>
        <n v="2075290.0"/>
        <n v="1928785.0"/>
        <n v="1939398.0"/>
        <n v="3555930.0"/>
        <n v="2004739.0"/>
        <n v="2038798.0"/>
        <n v="2056299.0"/>
        <n v="3542931.0"/>
        <n v="2038794.0"/>
        <n v="2004969.0"/>
        <n v="2004732.0"/>
        <n v="2039118.0"/>
        <n v="2039090.0"/>
        <n v="2796111.0"/>
        <n v="3167178.0"/>
        <n v="2053510.0"/>
        <n v="3625685.0"/>
        <n v="2004580.0"/>
        <n v="2004499.0"/>
        <n v="1922019.0"/>
        <n v="2055453.0"/>
        <n v="2657114.0"/>
        <n v="2657417.0"/>
        <n v="2812172.0"/>
        <n v="3227212.0"/>
        <n v="2964878.0"/>
        <n v="2039208.0"/>
        <n v="2053277.0"/>
        <n v="2062141.0"/>
        <n v="2834316.0"/>
        <n v="3513336.0"/>
        <n v="3551106.0"/>
        <n v="3577713.0"/>
        <n v="2830800.0"/>
        <n v="3642315.0"/>
        <n v="3640850.0"/>
        <n v="2856467.0"/>
        <n v="2856462.0"/>
        <n v="2856469.0"/>
        <n v="3433763.0"/>
        <n v="3643302.0"/>
        <n v="3583592.0"/>
        <n v="3577393.0"/>
        <n v="3577394.0"/>
        <n v="2832934.0"/>
        <n v="1608183.0"/>
        <s v="SB Date"/>
        <m/>
      </sharedItems>
    </cacheField>
    <cacheField name="SB Date">
      <sharedItems containsDate="1" containsBlank="1" containsMixedTypes="1">
        <d v="2024-06-28T00:00:00Z"/>
        <d v="2024-08-03T00:00:00Z"/>
        <d v="2024-05-14T00:00:00Z"/>
        <d v="2024-06-24T00:00:00Z"/>
        <m/>
        <d v="2024-05-31T00:00:00Z"/>
        <d v="2024-06-11T00:00:00Z"/>
        <d v="2024-06-13T00:00:00Z"/>
        <d v="2024-06-18T00:00:00Z"/>
        <d v="2024-06-22T00:00:00Z"/>
        <d v="2024-07-29T00:00:00Z"/>
        <d v="2024-07-30T00:00:00Z"/>
        <d v="2024-08-21T00:00:00Z"/>
        <d v="2024-08-23T00:00:00Z"/>
        <d v="2024-04-10T00:00:00Z"/>
        <d v="2024-04-24T00:00:00Z"/>
        <d v="2024-04-30T00:00:00Z"/>
        <d v="2024-05-09T00:00:00Z"/>
        <d v="2024-05-24T00:00:00Z"/>
        <d v="2024-05-29T00:00:00Z"/>
        <d v="2024-05-30T00:00:00Z"/>
        <d v="2024-06-04T00:00:00Z"/>
        <d v="2024-06-21T00:00:00Z"/>
        <d v="2024-06-25T00:00:00Z"/>
        <d v="2024-06-27T00:00:00Z"/>
        <d v="2024-06-29T00:00:00Z"/>
        <d v="2024-06-17T00:00:00Z"/>
        <d v="2024-08-16T00:00:00Z"/>
        <d v="2024-08-24T00:00:00Z"/>
        <d v="2024-04-29T00:00:00Z"/>
        <d v="2024-05-20T00:00:00Z"/>
        <d v="2024-06-12T00:00:00Z"/>
        <d v="2024-08-05T00:00:00Z"/>
        <d v="2024-08-09T00:00:00Z"/>
        <d v="2024-08-14T00:00:00Z"/>
        <d v="2024-08-15T00:00:00Z"/>
        <d v="2024-08-26T00:00:00Z"/>
        <d v="2024-08-28T00:00:00Z"/>
        <d v="2024-08-29T00:00:00Z"/>
        <d v="2024-08-31T00:00:00Z"/>
        <d v="2024-04-22T00:00:00Z"/>
        <d v="2024-06-08T00:00:00Z"/>
        <d v="2024-06-06T00:00:00Z"/>
        <d v="2024-07-25T00:00:00Z"/>
        <d v="2024-05-06T00:00:00Z"/>
        <d v="2024-05-27T00:00:00Z"/>
        <d v="2024-04-06T00:00:00Z"/>
        <d v="2024-06-15T00:00:00Z"/>
        <d v="2024-05-25T00:00:00Z"/>
        <d v="2024-04-23T00:00:00Z"/>
        <d v="2024-07-03T00:00:00Z"/>
        <d v="2024-06-05T00:00:00Z"/>
        <d v="2024-06-07T00:00:00Z"/>
        <d v="2024-05-28T00:00:00Z"/>
        <d v="2024-05-11T00:00:00Z"/>
        <d v="2024-06-03T00:00:00Z"/>
        <d v="2024-06-30T00:00:00Z"/>
        <d v="2024-08-13T00:00:00Z"/>
        <d v="2024-07-24T00:00:00Z"/>
        <d v="2024-08-27T00:00:00Z"/>
        <d v="2024-07-31T00:00:00Z"/>
        <s v="LEO Date"/>
      </sharedItems>
    </cacheField>
    <cacheField name="LEO Date">
      <sharedItems containsDate="1" containsBlank="1" containsMixedTypes="1">
        <m/>
        <d v="2024-08-07T00:00:00Z"/>
        <n v="2830.0"/>
        <n v="2130.0"/>
        <d v="2024-08-06T00:00:00Z"/>
        <d v="2024-07-27T00:00:00Z"/>
        <d v="2024-08-12T00:00:00Z"/>
        <d v="2024-08-21T00:00:00Z"/>
        <d v="2024-08-26T00:00:00Z"/>
        <d v="2024-08-02T00:00:00Z"/>
        <d v="2024-08-14T00:00:00Z"/>
        <d v="2024-08-10T00:00:00Z"/>
        <d v="2024-08-16T00:00:00Z"/>
        <n v="3230.0"/>
        <n v="2447.0"/>
        <n v="2030.0"/>
        <n v="2850.0"/>
        <n v="4055.0"/>
        <n v="2600.0"/>
        <n v="2630.0"/>
        <n v="2530.0"/>
        <n v="2046.0"/>
        <n v="2500.0"/>
        <n v="1930.0"/>
        <n v="2200.0"/>
        <n v="2450.0"/>
        <n v="2230.0"/>
        <n v="2100.0"/>
        <n v="2013.0"/>
        <n v="2180.0"/>
        <n v="2330.0"/>
        <n v="2400.0"/>
        <n v="1980.0"/>
        <n v="2930.0"/>
        <n v="1500.0"/>
        <n v="4547.0"/>
        <n v="4700.0"/>
        <n v="4347.0"/>
        <n v="5327.0"/>
        <n v="4500.0"/>
        <n v="4835.0"/>
        <n v="2550.0"/>
        <n v="3213.0"/>
        <n v="3448.0"/>
        <d v="2024-07-05T00:00:00Z"/>
        <n v="1890.0"/>
        <n v="3500.0"/>
        <n v="3800.0"/>
        <n v="3947.0"/>
        <n v="1620.0"/>
        <d v="2024-07-15T00:00:00Z"/>
        <d v="2024-07-04T00:00:00Z"/>
        <d v="2024-07-31T00:00:00Z"/>
        <d v="2024-08-15T00:00:00Z"/>
        <d v="2024-07-16T00:00:00Z"/>
        <d v="2024-07-28T00:00:00Z"/>
        <d v="2024-07-26T00:00:00Z"/>
        <d v="2024-08-13T00:00:00Z"/>
        <d v="2024-07-23T00:00:00Z"/>
        <d v="2024-08-08T00:00:00Z"/>
        <d v="2024-08-23T00:00:00Z"/>
        <s v="Freight"/>
      </sharedItems>
    </cacheField>
    <cacheField name="Freight">
      <sharedItems containsBlank="1" containsMixedTypes="1" containsNumber="1">
        <n v="3913.0"/>
        <n v="5200.0"/>
        <n v="3800.0"/>
        <n v="4071.0"/>
        <n v="37.1"/>
        <m/>
        <n v="1535.0"/>
        <n v="1769.0"/>
        <n v="1820.0"/>
        <n v="1819.0"/>
        <n v="5502.0"/>
        <n v="5844.0"/>
        <n v="5847.0"/>
        <n v="2971.0"/>
        <n v="3520.0"/>
        <n v="3600.0"/>
        <n v="5000.0"/>
        <n v="32.14"/>
        <n v="5300.0"/>
        <n v="6946.0"/>
        <n v="5911.0"/>
        <n v="3747.0"/>
        <n v="3635.0"/>
        <n v="3211.0"/>
        <n v="3242.0"/>
        <n v="3000.0"/>
        <n v="3500.0"/>
        <n v="4400.0"/>
        <n v="4800.0"/>
        <n v="3300.0"/>
        <n v="4200.0"/>
        <n v="3603.0"/>
        <n v="4000.0"/>
        <n v="6381.0"/>
        <n v="51.12"/>
        <n v="44.52"/>
        <n v="30.67"/>
        <n v="33.4"/>
        <n v="49.46"/>
        <n v="32.4"/>
        <n v="24.61"/>
        <n v="30.83"/>
        <n v="5170.0"/>
        <n v="3347.0"/>
        <n v="5050.0"/>
        <n v="4275.0"/>
        <n v="8935.0"/>
        <n v="3765.0"/>
        <n v="4825.0"/>
        <n v="6500.0"/>
        <n v="4765.0"/>
        <n v="5100.0"/>
        <n v="5400.0"/>
        <n v="7106.0"/>
        <n v="3506.0"/>
        <n v="3437.0"/>
        <n v="4300.0"/>
        <n v="8000.0"/>
        <n v="6747.0"/>
        <n v="6970.0"/>
        <n v="7036.0"/>
        <n v="5964.0"/>
        <n v="6650.0"/>
        <n v="6630.0"/>
        <n v="7230.0"/>
        <n v="7000.0"/>
        <n v="5864.0"/>
        <n v="5880.0"/>
        <n v="7200.0"/>
        <n v="6300.0"/>
        <n v="5500.0"/>
        <n v="7368.0"/>
        <n v="7170.0"/>
        <n v="7047.0"/>
        <n v="6536.0"/>
        <n v="7238.0"/>
        <s v="Insuarance"/>
      </sharedItems>
    </cacheField>
    <cacheField name="Insuarance">
      <sharedItems containsBlank="1" containsMixedTypes="1" containsNumber="1">
        <n v="0.0"/>
        <n v="96924.9"/>
        <n v="95180.0"/>
        <n v="51370.0"/>
        <m/>
        <n v="83591.86"/>
        <s v="1,34,238.88"/>
        <n v="93398.0"/>
        <n v="94005.5"/>
        <n v="93781.0"/>
        <n v="91282.0"/>
        <n v="87826.0"/>
        <n v="84370.0"/>
        <n v="85278.0"/>
        <n v="97519.0"/>
        <n v="97624.0"/>
        <n v="81178.0"/>
        <n v="81278.0"/>
        <s v="1,17,681.48"/>
        <n v="94550.0"/>
        <s v="1,01,050.00"/>
        <n v="92540.0"/>
        <n v="97724.0"/>
        <n v="79986.73"/>
        <n v="93918.0"/>
        <n v="94738.0"/>
        <n v="92146.0"/>
        <n v="94838.0"/>
        <n v="86592.6"/>
        <s v="1,30,976.54"/>
        <s v="1,35,041.60"/>
        <n v="84593.6"/>
        <n v="22235.5"/>
        <n v="88690.0"/>
        <n v="64111.39"/>
        <n v="87050.0"/>
        <s v="1,11,700.00"/>
        <s v="1,11,787.00"/>
        <n v="80733.17"/>
        <n v="87526.0"/>
        <n v="73702.0"/>
        <n v="85798.0"/>
        <n v="80764.0"/>
        <n v="87456.0"/>
        <n v="84270.0"/>
        <n v="84420.0"/>
        <n v="64670.8"/>
        <s v="1,01,080.00"/>
        <n v="88150.0"/>
        <n v="98158.0"/>
        <s v="1,09,920.00"/>
        <s v="1,06,500.00"/>
        <n v="88453.0"/>
        <n v="81700.0"/>
        <n v="85203.0"/>
        <n v="91853.0"/>
        <s v="1,04,113.00"/>
        <n v="85400.0"/>
        <s v="1,01,864.84"/>
        <n v="92350.0"/>
        <n v="95787.0"/>
        <s v="1,00,450.00"/>
        <s v="1,10,500.00"/>
        <s v="1,08,500.00"/>
        <n v="93752.0"/>
        <n v="87966.0"/>
        <s v="1,09,250.00"/>
        <s v="1,09,400.00"/>
        <s v="1,09,550.00"/>
        <s v="1,06,050.00"/>
        <s v="1,08,950.00"/>
        <s v="1,09,300.00"/>
        <s v="1,11,803.00"/>
        <s v="1,11,150.00"/>
        <s v="1,06,452.00"/>
        <s v="1,09,452.00"/>
        <s v="1,09,252.00"/>
        <s v="1,09,302.00"/>
        <n v="89424.0"/>
        <n v="89453.0"/>
        <n v="83602.0"/>
        <n v="94552.0"/>
        <s v="1,12,202.00"/>
        <n v="97402.0"/>
        <n v="83902.0"/>
        <s v="FOB Amount USD"/>
      </sharedItems>
    </cacheField>
    <cacheField name="FOB Amount USD">
      <sharedItems containsBlank="1" containsMixedTypes="1" containsNumber="1">
        <n v="96041.0"/>
        <n v="89687.6"/>
        <n v="94144.0"/>
        <n v="106429.0"/>
        <n v="81.4"/>
        <n v="93505.0"/>
        <n v="93271.0"/>
        <n v="84850.0"/>
        <n v="84851.0"/>
        <n v="90498.0"/>
        <n v="93948.0"/>
        <n v="102106.0"/>
        <n v="104456.0"/>
        <n v="103383.0"/>
        <n v="123029.0"/>
        <n v="121179.0"/>
        <n v="121029.0"/>
        <n v="120480.0"/>
        <n v="94900.0"/>
        <n v="98980.0"/>
        <n v="120680.0"/>
        <n v="119000.0"/>
        <n v="93630.0"/>
        <n v="76540.0"/>
        <n v="101294.0"/>
        <n v="92989.0"/>
        <n v="101839.0"/>
        <n v="81103.0"/>
        <n v="76015.0"/>
        <n v="90839.0"/>
        <n v="87583.0"/>
        <n v="87378.0"/>
        <n v="87470.0"/>
        <n v="89450.0"/>
        <n v="85830.0"/>
        <n v="85500.0"/>
        <n v="94600.0"/>
        <n v="93400.0"/>
        <n v="63775.0"/>
        <n v="143061.5"/>
        <n v="78800.0"/>
        <n v="86950.0"/>
        <n v="91200.0"/>
        <n v="85750.0"/>
        <n v="91347.0"/>
        <n v="95402.0"/>
        <n v="86900.0"/>
        <n v="92447.0"/>
        <n v="146200.0"/>
        <n v="73550.0"/>
        <n v="101300.0"/>
        <n v="79200.0"/>
        <n v="81950.0"/>
        <n v="82550.0"/>
        <n v="91400.0"/>
        <n v="95925.0"/>
        <n v="89519.0"/>
        <n v="91619.0"/>
        <n v="81.55"/>
        <n v="80.85"/>
        <n v="81.7"/>
        <n v="81.35"/>
        <n v="81.2"/>
        <n v="81.9"/>
        <n v="82.2"/>
        <n v="82.3"/>
        <n v="82.4"/>
        <n v="82.35"/>
        <n v="113630.0"/>
        <n v="99493.0"/>
        <n v="82.0"/>
        <n v="105680.0"/>
        <n v="84930.0"/>
        <n v="106550.0"/>
        <n v="105525.0"/>
        <n v="119225.0"/>
        <n v="90035.0"/>
        <n v="106630.0"/>
        <n v="106280.0"/>
        <n v="110775.0"/>
        <n v="113500.0"/>
        <n v="115235.0"/>
        <n v="93900.0"/>
        <n v="92160.0"/>
        <n v="105894.0"/>
        <n v="127285.0"/>
        <n v="113150.0"/>
        <n v="109994.0"/>
        <n v="113830.0"/>
        <n v="106400.0"/>
        <n v="94585.0"/>
        <n v="106063.0"/>
        <n v="115650.0"/>
        <n v="82.25"/>
        <n v="99740.0"/>
        <n v="90680.0"/>
        <n v="101200.0"/>
        <n v="87900.0"/>
        <n v="102043.0"/>
        <n v="94494.0"/>
        <n v="138344.0"/>
        <n v="133969.0"/>
        <n v="117153.0"/>
        <n v="115730.0"/>
        <n v="91030.0"/>
        <n v="102780.0"/>
        <n v="100000.0"/>
        <n v="95014.0"/>
        <n v="91805.0"/>
        <n v="91310.0"/>
        <n v="107186.0"/>
        <n v="120430.0"/>
        <n v="90170.0"/>
        <n v="119850.0"/>
        <n v="126230.0"/>
        <n v="81927.53303964758"/>
        <n v="103036.0"/>
        <n v="103236.0"/>
        <n v="103136.0"/>
        <n v="106020.0"/>
        <n v="138620.0"/>
        <n v="119920.0"/>
        <n v="137870.0"/>
        <n v="118600.0"/>
        <n v="110898.0"/>
        <n v="116630.0"/>
        <n v="102410.0"/>
        <n v="99827.0"/>
        <n v="104024.0"/>
        <n v="109330.0"/>
        <n v="106833.0"/>
        <n v="117664.0"/>
        <n v="105964.0"/>
        <n v="146370.0"/>
        <n v="120670.0"/>
        <n v="121220.0"/>
        <n v="114530.0"/>
        <n v="105064.0"/>
        <n v="106792.0"/>
        <n v="110000.0"/>
        <n v="113350.0"/>
        <n v="127353.0"/>
        <n v="110600.0"/>
        <s v="CSTMS Excng. Rate"/>
        <m/>
      </sharedItems>
    </cacheField>
    <cacheField name="CSTMS Excng. Rate">
      <sharedItems containsBlank="1" containsMixedTypes="1" containsNumber="1">
        <n v="82.6"/>
        <n v="82.85"/>
        <s v="78,89,686.86"/>
        <s v="77,47,652.00"/>
        <s v="41,81,518.00"/>
        <n v="82.65"/>
        <n v="82.8"/>
        <n v="83.1"/>
        <n v="82.7"/>
        <s v="68,04,377.40"/>
        <s v="1,09,27,044.83"/>
        <s v="76,16,606.90"/>
        <s v="76,52,047.70"/>
        <s v="76,00,344.68"/>
        <s v="76,33,773.40"/>
        <s v="74,30,354.80"/>
        <s v="71,00,732.10"/>
        <s v="68,21,314.50"/>
        <s v="69,54,420.90"/>
        <s v="78,84,411.15"/>
        <s v="79,46,593.60"/>
        <s v="65,63,241.30"/>
        <s v="66,40,412.60"/>
        <s v="96,14,576.92"/>
        <s v="77,10,552.50"/>
        <s v="82,40,627.50"/>
        <s v="75,46,637.00"/>
        <s v="79,69,392.20"/>
        <s v="65,22,917.83"/>
        <s v="76,59,012.90"/>
        <s v="77,25,883.90"/>
        <s v="75,14,506.30"/>
        <s v="77,48,264.60"/>
        <s v="70,74,615.42"/>
        <s v="1,06,54,941.53"/>
        <s v="1,09,85,634.16"/>
        <s v="69,11,297.12"/>
        <s v="18,08,857.93"/>
        <s v="72,14,931.50"/>
        <s v="52,05,844.87"/>
        <s v="71,29,395.00"/>
        <s v="91,81,740.00"/>
        <s v="91,88,891.40"/>
        <s v="66,36,266.57"/>
        <s v="71,68,379.40"/>
        <s v="60,36,193.80"/>
        <s v="70,26,856.20"/>
        <s v="66,38,800.80"/>
        <s v="71,88,883.20"/>
        <s v="69,35,421.00"/>
        <s v="69,56,208.00"/>
        <s v="53,15,939.76"/>
        <s v="83,08,776.00"/>
        <s v="72,63,560.00"/>
        <s v="80,78,403.40"/>
        <s v="90,46,416.00"/>
        <s v="87,70,275.00"/>
        <s v="72,84,104.55"/>
        <s v="67,27,995.00"/>
        <s v="70,03,686.60"/>
        <s v="75,50,316.60"/>
        <s v="85,73,705.55"/>
        <s v="70,02,800.00"/>
        <s v="83,52,916.88"/>
        <s v="76,05,022.50"/>
        <s v="78,73,691.40"/>
        <s v="82,36,900.00"/>
        <s v="90,61,000.00"/>
        <s v="88,97,000.00"/>
        <s v="76,87,664.00"/>
        <s v="72,30,805.20"/>
        <s v="89,80,350.00"/>
        <s v="89,92,680.00"/>
        <s v="90,05,010.00"/>
        <s v="87,17,310.00"/>
        <s v="89,55,690.00"/>
        <s v="89,84,460.00"/>
        <s v="91,90,206.60"/>
        <s v="91,14,300.00"/>
        <s v="89,33,900.00"/>
        <s v="87,29,064.00"/>
        <s v="89,75,064.00"/>
        <s v="89,58,664.00"/>
        <s v="89,62,764.00"/>
        <s v="73,55,124.00"/>
        <s v="73,35,146.00"/>
        <s v="68,55,364.00"/>
        <s v="77,53,264.00"/>
        <s v="92,28,614.50"/>
        <s v="80,11,314.50"/>
        <s v="69,00,939.50"/>
        <s v="FOB Amount INR"/>
        <m/>
      </sharedItems>
    </cacheField>
    <cacheField name="FOB Amount INR">
      <sharedItems containsBlank="1" containsMixedTypes="1" containsNumber="1">
        <n v="7932986.6"/>
        <n v="7430617.66"/>
        <n v="7776294.399999999"/>
        <n v="8791035.399999999"/>
        <s v="2,36,691.00"/>
        <s v="2,32,430.00"/>
        <s v="1,25,446.00"/>
        <n v="7728188.250000001"/>
        <n v="7704184.6"/>
        <n v="7008609.999999999"/>
        <n v="7008692.6"/>
        <n v="7493234.399999999"/>
        <n v="7778894.399999999"/>
        <n v="8485008.6"/>
        <n v="8680293.6"/>
        <n v="8560112.4"/>
        <n v="1.0162195399999999E7"/>
        <n v="1.00215033E7"/>
        <n v="1.00090983E7"/>
        <n v="9996995.399999999"/>
        <n v="9951648.0"/>
        <n v="7843485.000000001"/>
        <n v="9957672.0"/>
        <n v="8180697.000000001"/>
        <n v="9968168.0"/>
        <n v="9853200.0"/>
        <s v="2,04,131.00"/>
        <n v="7733837.999999999"/>
        <n v="6322204.0"/>
        <n v="8417531.399999999"/>
        <n v="7727385.899999999"/>
        <n v="8462820.899999999"/>
        <n v="6707218.100000001"/>
        <n v="6282639.75"/>
        <n v="7507843.350000001"/>
        <n v="7234355.8"/>
        <n v="7217422.8"/>
        <n v="7225021.999999999"/>
        <n v="7388569.999999999"/>
        <n v="7089557.999999999"/>
        <n v="7062299.999999999"/>
        <n v="7832880.0"/>
        <n v="7733520.0"/>
        <n v="5280570.0"/>
        <n v="1.1852645274999999E7"/>
        <n v="6528580.0"/>
        <n v="7203807.499999999"/>
        <n v="7578719.999999999"/>
        <n v="7125824.999999999"/>
        <n v="7590935.699999999"/>
        <n v="7927906.199999999"/>
        <n v="7221389.999999999"/>
        <n v="7682345.699999999"/>
        <n v="1.214922E7"/>
        <n v="6112005.0"/>
        <n v="8418030.0"/>
        <n v="6581520.0"/>
        <n v="6810045.0"/>
        <n v="6859904.999999999"/>
        <n v="7595339.999999999"/>
        <n v="7971367.499999999"/>
        <n v="7439028.899999999"/>
        <n v="7613538.899999999"/>
        <s v="3,27,811.00"/>
        <s v="2,28,498.00"/>
        <s v="2,29,561.00"/>
        <s v="2,28,010.00"/>
        <s v="2,29,013.00"/>
        <s v="2,22,911.00"/>
        <s v="2,13,022.00"/>
        <s v="2,04,639.00"/>
        <s v="2,08,633.00"/>
        <s v="2,36,532.00"/>
        <s v="2,38,398.00"/>
        <s v="1,96,897.00"/>
        <s v="1,99,212.00"/>
        <s v="2,88,437.00"/>
        <s v="2,31,317.00"/>
        <s v="2,47,219.00"/>
        <s v="2,26,399.00"/>
        <s v="2,39,082.00"/>
        <s v="1,95,688.00"/>
        <s v="2,29,770.00"/>
        <s v="2,31,777.00"/>
        <s v="2,25,435.00"/>
        <s v="2,32,448.00"/>
        <s v="2,12,238.00"/>
        <s v="3,19,648.00"/>
        <s v="3,29,569.00"/>
        <s v="2,07,339.00"/>
        <n v="54266.0"/>
        <s v="2,16,448.00"/>
        <s v="1,56,175.00"/>
        <s v="2,13,882.00"/>
        <s v="2,75,452.00"/>
        <s v="2,75,667.00"/>
        <s v="1,99,088.00"/>
        <s v="2,15,051.00"/>
        <s v="1,81,086.00"/>
        <s v="2,10,806.00"/>
        <s v="1,99,164.00"/>
        <s v="2,15,666.00"/>
        <s v="2,08,063.00"/>
        <s v="2,08,686.00"/>
        <s v="1,59,478.00"/>
        <s v="2,49,263.00"/>
        <s v="2,17,907.00"/>
        <s v="2,42,352.00"/>
        <s v="2,71,392.00"/>
        <s v="2,63,108.00"/>
        <s v="2,18,523.00"/>
        <s v="2,01,840.00"/>
        <s v="2,10,111.00"/>
        <s v="2,26,509.00"/>
        <s v="2,57,211.00"/>
        <n v="9385838.0"/>
        <n v="8228071.100000001"/>
        <s v="2,10,084.00"/>
        <n v="8729168.0"/>
        <n v="7015217.999999999"/>
        <n v="8806357.5"/>
        <n v="8721641.25"/>
        <s v="2,50,588.00"/>
        <s v="2,28,151.00"/>
        <s v="2,36,211.00"/>
        <s v="2,47,107.00"/>
        <n v="9871830.0"/>
        <s v="2,71,830.00"/>
        <s v="2,66,910.00"/>
        <s v="2,30,630.00"/>
        <n v="7436890.999999999"/>
        <n v="8812969.5"/>
        <n v="8784042.0"/>
        <n v="9150015.0"/>
        <n v="9375100.0"/>
        <n v="9518411.0"/>
        <n v="7760835.000000001"/>
        <n v="7621632.0"/>
        <n v="8746844.399999999"/>
        <n v="1.052010525E7"/>
        <n v="9346190.0"/>
        <n v="9091004.100000001"/>
        <n v="9413741.0"/>
        <n v="8788640.0"/>
        <n v="7817450.250000001"/>
        <n v="8760803.799999999"/>
        <s v="2,16,924.00"/>
        <n v="9552690.0"/>
        <s v="2,69,411.00"/>
        <s v="2,69,780.00"/>
        <s v="2,70,150.00"/>
        <s v="2,61,519.00"/>
        <s v="2,68,671.00"/>
        <s v="2,69,534.00"/>
        <s v="2,75,706.00"/>
        <s v="2,73,429.00"/>
        <s v="2,68,017.00"/>
        <s v="2,61,872.00"/>
        <s v="2,69,252.00"/>
        <s v="2,68,760.00"/>
        <s v="2,68,883.00"/>
        <s v="2,20,654.00"/>
        <n v="8243511.000000001"/>
        <n v="7494702.000000001"/>
        <s v="2,20,054.00"/>
        <s v="2,05,661.00"/>
        <s v="2,32,598.00"/>
        <s v="2,76,858.00"/>
        <s v="2,40,339.00"/>
        <s v="2,07,028.00"/>
        <n v="8359119.999999999"/>
        <n v="7260539.999999999"/>
        <n v="8438956.1"/>
        <n v="7805204.399999999"/>
        <n v="1.1427214399999999E7"/>
        <n v="1.1065839399999999E7"/>
        <n v="9676837.799999999"/>
        <n v="9559298.0"/>
        <n v="7564592.999999999"/>
        <n v="8489628.0"/>
        <n v="8259999.999999999"/>
        <n v="7895663.399999999"/>
        <n v="7583092.999999999"/>
        <n v="7542205.999999999"/>
        <n v="8853563.6"/>
        <n v="9947518.0"/>
        <n v="7466076.0"/>
        <n v="9929572.5"/>
        <n v="1.0426598E7"/>
        <n v="6808177.995594713"/>
        <n v="8510773.6"/>
        <n v="8527293.6"/>
        <n v="8519033.6"/>
        <n v="8757252.0"/>
        <n v="1.1477736E7"/>
        <n v="9929376.0"/>
        <n v="1.1415636E7"/>
        <n v="9855660.0"/>
        <n v="9187899.299999999"/>
        <n v="9633638.0"/>
        <n v="8479548.0"/>
        <n v="8295623.699999999"/>
        <n v="8644394.399999999"/>
        <n v="9085323.0"/>
        <n v="8845772.4"/>
        <n v="9777878.399999999"/>
        <n v="8805608.399999999"/>
        <n v="1.2119436E7"/>
        <n v="9991476.0"/>
        <n v="1.0037016E7"/>
        <n v="9517443.0"/>
        <n v="8730818.399999999"/>
        <n v="8874415.2"/>
        <n v="9141000.0"/>
        <n v="9419385.0"/>
        <n v="1.05448284E7"/>
        <n v="9135560.0"/>
        <s v="DBK Amount"/>
        <m/>
      </sharedItems>
    </cacheField>
    <cacheField name="DBK Amount">
      <sharedItems containsBlank="1" containsMixedTypes="1" containsNumber="1" containsInteger="1">
        <n v="277655.0"/>
        <n v="260072.0"/>
        <n v="272170.0"/>
        <n v="307686.0"/>
        <m/>
        <n v="270487.0"/>
        <n v="269646.0"/>
        <n v="245301.0"/>
        <n v="245304.0"/>
        <n v="262263.0"/>
        <n v="272261.0"/>
        <n v="296975.0"/>
        <n v="303810.0"/>
        <n v="299604.0"/>
        <n v="304866.0"/>
        <n v="300645.0"/>
        <n v="300273.0"/>
        <n v="349895.0"/>
        <n v="348308.0"/>
        <n v="274522.0"/>
        <n v="348519.0"/>
        <n v="286324.0"/>
        <n v="348886.0"/>
        <n v="344862.0"/>
        <n v="270684.0"/>
        <n v="221277.0"/>
        <n v="294614.0"/>
        <n v="270459.0"/>
        <n v="296199.0"/>
        <n v="201217.0"/>
        <n v="219892.0"/>
        <n v="262775.0"/>
        <n v="253202.0"/>
        <n v="252610.0"/>
        <n v="252876.0"/>
        <n v="258600.0"/>
        <n v="248135.0"/>
        <n v="247181.0"/>
        <n v="274151.0"/>
        <n v="270673.0"/>
        <n v="184820.0"/>
        <n v="414843.0"/>
        <n v="228500.0"/>
        <n v="252133.0"/>
        <n v="265255.0"/>
        <n v="249404.0"/>
        <n v="265683.0"/>
        <n v="277477.0"/>
        <n v="252749.0"/>
        <n v="268882.0"/>
        <n v="425223.0"/>
        <n v="213920.0"/>
        <n v="294631.0"/>
        <n v="230353.0"/>
        <n v="238352.0"/>
        <n v="240097.0"/>
        <n v="265837.0"/>
        <n v="278998.0"/>
        <n v="260366.0"/>
        <n v="266474.0"/>
        <n v="328504.0"/>
        <n v="246842.0"/>
        <n v="305521.0"/>
        <n v="245533.0"/>
        <n v="308223.0"/>
        <n v="305257.0"/>
        <n v="345514.0"/>
        <n v="260291.0"/>
        <n v="308454.0"/>
        <n v="307441.0"/>
        <n v="274500.0"/>
        <n v="328129.0"/>
        <n v="333144.0"/>
        <n v="271629.0"/>
        <n v="228649.0"/>
        <n v="306140.0"/>
        <n v="368204.0"/>
        <n v="327117.0"/>
        <n v="318185.0"/>
        <n v="282412.0"/>
        <n v="307602.0"/>
        <n v="273611.0"/>
        <n v="306628.0"/>
        <n v="334344.0"/>
        <n v="288523.0"/>
        <n v="262315.0"/>
        <n v="292569.0"/>
        <n v="254119.0"/>
        <n v="253169.0"/>
        <n v="273182.0"/>
        <n v="399953.0"/>
        <n v="387304.0"/>
        <n v="338689.0"/>
        <n v="334575.0"/>
        <n v="264761.0"/>
        <n v="297137.0"/>
        <n v="289100.0"/>
        <n v="276348.0"/>
        <n v="265408.0"/>
        <n v="263977.0"/>
        <n v="309875.0"/>
        <n v="348163.0"/>
        <n v="261313.0"/>
        <n v="347535.0"/>
        <n v="364931.0"/>
        <n v="238286.0"/>
        <n v="297877.0"/>
        <n v="298455.0"/>
        <n v="298166.0"/>
        <n v="306504.0"/>
        <n v="401721.0"/>
        <n v="347528.0"/>
        <n v="399547.0"/>
        <n v="344948.0"/>
        <n v="321576.0"/>
        <n v="337177.0"/>
        <n v="296784.0"/>
        <n v="290347.0"/>
        <n v="302554.0"/>
        <n v="317986.0"/>
        <n v="309602.0"/>
        <n v="342226.0"/>
        <n v="308196.0"/>
        <n v="424180.0"/>
        <n v="349702.0"/>
        <n v="351296.0"/>
        <n v="333111.0"/>
        <n v="305579.0"/>
        <n v="310605.0"/>
        <n v="319935.0"/>
        <n v="329678.0"/>
        <n v="369069.0"/>
        <n v="319745.0"/>
        <s v="Drawback Amount Received on"/>
      </sharedItems>
    </cacheField>
    <cacheField name="Drawback Amount Received on">
      <sharedItems containsBlank="1" containsMixedTypes="1" containsNumber="1">
        <m/>
        <s v="2,44,580.29"/>
        <s v="2,40,177.21"/>
        <s v="1,29,627.06"/>
        <s v="2,10,935.70"/>
        <s v="3,38,738.39"/>
        <s v="2,36,114.81"/>
        <s v="2,37,213.48"/>
        <s v="2,35,610.68"/>
        <s v="2,36,646.98"/>
        <s v="2,30,341.00"/>
        <s v="2,20,122.70"/>
        <s v="2,11,460.75"/>
        <s v="2,15,587.05"/>
        <s v="2,44,416.75"/>
        <s v="2,46,344.40"/>
        <s v="2,03,460.48"/>
        <s v="2,05,852.79"/>
        <s v="2,98,051.88"/>
        <s v="2,39,027.13"/>
        <s v="2,55,459.45"/>
        <s v="2,33,945.75"/>
        <s v="2,47,051.16"/>
        <s v="2,02,210.45"/>
        <s v="2,37,429.40"/>
        <s v="2,39,502.40"/>
        <s v="2,32,949.70"/>
        <s v="2,40,196.20"/>
        <s v="2,19,313.08"/>
        <s v="3,30,303.19"/>
        <s v="3,40,554.66"/>
        <s v="2,14,250.21"/>
        <n v="56074.6"/>
        <s v="2,23,662.88"/>
        <s v="1,61,381.19"/>
        <s v="2,21,011.25"/>
        <s v="2,84,633.94"/>
        <s v="2,84,855.63"/>
        <s v="2,05,724.26"/>
        <s v="2,22,219.76"/>
        <s v="1,87,122.01"/>
        <s v="2,17,832.54"/>
        <s v="2,05,802.82"/>
        <s v="2,22,855.38"/>
        <s v="2,14,998.05"/>
        <s v="2,15,642.45"/>
        <s v="1,64,794.13"/>
        <s v="2,57,572.06"/>
        <s v="2,25,170.36"/>
        <s v="2,50,430.51"/>
        <s v="2,80,438.90"/>
        <s v="2,71,878.53"/>
        <s v="2,25,807.24"/>
        <s v="2,08,567.85"/>
        <s v="2,17,114.28"/>
        <s v="2,34,059.81"/>
        <s v="2,65,784.87"/>
        <s v="2,17,086.80"/>
        <s v="2,58,940.42"/>
        <s v="2,35,755.70"/>
        <s v="2,44,084.43"/>
        <s v="2,55,343.90"/>
        <s v="2,80,891.00"/>
        <s v="2,75,807.00"/>
        <s v="2,38,317.58"/>
        <s v="2,24,154.96"/>
        <s v="2,78,390.85"/>
        <s v="2,78,773.08"/>
        <s v="2,79,155.31"/>
        <s v="2,70,236.61"/>
        <s v="2,77,626.39"/>
        <s v="2,78,518.26"/>
        <s v="2,84,896.40"/>
        <s v="2,82,543.30"/>
        <s v="2,76,950.90"/>
        <s v="2,70,600.98"/>
        <s v="2,78,226.98"/>
        <s v="2,77,718.58"/>
        <s v="2,77,845.68"/>
        <s v="2,28,008.84"/>
        <s v="2,27,389.53"/>
        <s v="2,12,516.28"/>
        <s v="2,40,351.18"/>
        <s v="2,86,087.05"/>
        <s v="2,48,350.75"/>
        <s v="2,13,929.12"/>
        <s v="RODTEP Amount"/>
      </sharedItems>
    </cacheField>
    <cacheField name="RODTEP Amount">
      <sharedItems containsBlank="1" containsMixedTypes="1" containsNumber="1">
        <n v="245922.58459999997"/>
        <n v="230349.14746"/>
        <n v="241065.12639999998"/>
        <n v="272522.09739999997"/>
        <m/>
        <n v="239573.83575000003"/>
        <n v="238829.72259999998"/>
        <n v="217266.90999999997"/>
        <n v="217269.4706"/>
        <n v="232290.2664"/>
        <n v="241145.72639999999"/>
        <n v="263035.2666"/>
        <n v="269089.1016"/>
        <n v="265363.4844"/>
        <n v="315028.05739999993"/>
        <n v="310666.6023"/>
        <n v="310282.04730000003"/>
        <n v="309906.8574"/>
        <n v="308501.088"/>
        <n v="243148.03500000003"/>
        <n v="308687.832"/>
        <n v="253601.60700000002"/>
        <n v="309013.208"/>
        <n v="305449.2"/>
        <n v="239748.97799999997"/>
        <n v="195988.324"/>
        <n v="260943.47339999996"/>
        <n v="239548.96289999998"/>
        <n v="262347.44789999997"/>
        <n v="207923.7611"/>
        <n v="194761.83225"/>
        <n v="232743.14385000002"/>
        <n v="224265.0298"/>
        <n v="223740.10679999998"/>
        <n v="223975.68199999997"/>
        <n v="229045.66999999998"/>
        <n v="219776.29799999998"/>
        <n v="218931.29999999996"/>
        <n v="242819.28"/>
        <n v="239739.12"/>
        <n v="163697.67"/>
        <n v="367432.00352499995"/>
        <n v="202385.98"/>
        <n v="223318.03249999997"/>
        <n v="234940.31999999998"/>
        <n v="220900.57499999998"/>
        <n v="235319.00669999997"/>
        <n v="245765.09219999998"/>
        <n v="223863.08999999997"/>
        <n v="238152.71669999996"/>
        <n v="376625.82"/>
        <n v="189472.155"/>
        <n v="260958.93"/>
        <n v="204027.12"/>
        <n v="211111.395"/>
        <n v="212657.05499999996"/>
        <n v="235455.53999999998"/>
        <n v="247112.39249999996"/>
        <n v="230609.89589999997"/>
        <n v="236019.70589999997"/>
        <n v="290960.978"/>
        <n v="255070.2041"/>
        <n v="270604.208"/>
        <n v="217471.75799999997"/>
        <n v="272997.0825"/>
        <n v="270370.87875"/>
        <n v="306026.73"/>
        <n v="230543.62099999996"/>
        <n v="273202.05449999997"/>
        <n v="272305.302"/>
        <n v="283650.465"/>
        <n v="290628.1"/>
        <n v="295070.741"/>
        <n v="240585.88500000004"/>
        <n v="236270.592"/>
        <n v="271152.17639999994"/>
        <n v="326123.26275"/>
        <n v="289731.89"/>
        <n v="281821.12710000004"/>
        <n v="291825.971"/>
        <n v="272447.84"/>
        <n v="242340.95775000003"/>
        <n v="271584.91779999994"/>
        <n v="296133.39"/>
        <n v="255548.84100000001"/>
        <n v="232335.76200000002"/>
        <n v="259132.71999999997"/>
        <n v="225076.73999999996"/>
        <n v="261607.6391"/>
        <n v="241961.33639999997"/>
        <n v="354243.64639999997"/>
        <n v="343041.02139999997"/>
        <n v="299981.97179999994"/>
        <n v="296338.238"/>
        <n v="234502.38299999997"/>
        <n v="263178.468"/>
        <n v="256059.99999999997"/>
        <n v="244765.5654"/>
        <n v="235075.88299999997"/>
        <n v="233808.38599999997"/>
        <n v="274460.4716"/>
        <n v="308373.058"/>
        <n v="231448.356"/>
        <n v="307816.7475"/>
        <n v="323224.538"/>
        <n v="211053.5178634361"/>
        <n v="263833.9816"/>
        <n v="264346.1016"/>
        <n v="264090.0416"/>
        <n v="271474.812"/>
        <n v="355809.816"/>
        <n v="307810.656"/>
        <n v="353884.716"/>
        <n v="305525.46"/>
        <n v="284824.8783"/>
        <n v="298642.778"/>
        <n v="262865.988"/>
        <n v="257164.33469999998"/>
        <n v="267976.2263999999"/>
        <n v="281645.013"/>
        <n v="274218.94440000004"/>
        <n v="303114.23039999994"/>
        <n v="272973.86039999995"/>
        <n v="375702.516"/>
        <n v="309735.756"/>
        <n v="311147.496"/>
        <n v="295040.733"/>
        <n v="270655.37039999996"/>
        <n v="275106.8712"/>
        <n v="283371.0"/>
        <n v="292000.935"/>
        <n v="326889.6804"/>
        <n v="283202.36"/>
        <s v="RODTEP Status"/>
      </sharedItems>
    </cacheField>
    <cacheField name="RODTEP Status" numFmtId="0">
      <sharedItems containsBlank="1">
        <m/>
        <s v="RODTEP Amount Received"/>
      </sharedItems>
    </cacheField>
    <cacheField name=" RODTEP Amount Received ">
      <sharedItems containsBlank="1" containsMixedTypes="1" containsNumber="1">
        <m/>
        <s v="2,44,580.29"/>
        <s v="2,40,177.21"/>
        <s v="1,29,627.06"/>
        <s v="2,10,935.70"/>
        <s v="3,38,738.39"/>
        <s v="2,36,114.81"/>
        <s v="2,37,213.48"/>
        <s v="2,35,610.68"/>
        <s v="2,36,646.98"/>
        <s v="2,30,341.00"/>
        <s v="2,20,122.70"/>
        <s v="2,11,460.75"/>
        <s v="2,15,587.05"/>
        <s v="2,44,416.75"/>
        <s v="2,46,344.40"/>
        <s v="2,03,460.48"/>
        <s v="2,05,852.79"/>
        <s v="2,98,051.88"/>
        <s v="2,39,027.13"/>
        <s v="2,55,459.45"/>
        <s v="2,33,945.75"/>
        <s v="2,47,051.16"/>
        <s v="2,02,210.45"/>
        <s v="2,37,429.40"/>
        <s v="2,39,502.40"/>
        <s v="2,32,949.70"/>
        <s v="2,40,196.20"/>
        <s v="2,19,313.08"/>
        <s v="3,30,303.19"/>
        <s v="3,40,554.66"/>
        <s v="2,14,250.21"/>
        <n v="56074.6"/>
        <s v="2,23,662.88"/>
        <s v="1,61,381.19"/>
        <s v="2,21,011.25"/>
        <s v="2,84,633.94"/>
        <s v="2,84,855.63"/>
        <s v="2,05,724.26"/>
        <s v="2,22,219.76"/>
        <s v="1,87,122.01"/>
        <s v="2,17,832.54"/>
        <s v="2,05,802.82"/>
        <s v="2,22,855.38"/>
        <s v="2,14,998.05"/>
        <s v="2,15,642.45"/>
        <s v="1,64,794.13"/>
        <s v="2,57,572.06"/>
        <s v="2,25,170.36"/>
        <s v="2,50,430.51"/>
        <s v="2,80,438.90"/>
        <s v="2,71,878.53"/>
        <s v="2,25,807.24"/>
        <s v="2,08,567.85"/>
        <s v="2,17,114.28"/>
        <s v="2,34,059.81"/>
        <s v="2,65,784.87"/>
        <s v="2,17,086.80"/>
        <s v="2,58,940.42"/>
        <s v="2,35,755.70"/>
        <s v="2,44,084.43"/>
        <s v="2,55,343.90"/>
        <s v="2,80,891.00"/>
        <s v="2,75,807.00"/>
        <s v="2,38,317.58"/>
        <s v="2,24,154.96"/>
        <s v="2,78,390.85"/>
        <s v="2,78,773.08"/>
        <s v="2,79,155.31"/>
        <s v="2,70,236.61"/>
        <s v="2,77,626.39"/>
        <s v="2,78,518.26"/>
        <s v="2,84,896.40"/>
        <s v="2,82,543.30"/>
        <s v="2,76,950.90"/>
        <s v="2,70,600.98"/>
        <s v="2,78,226.98"/>
        <s v="2,77,718.58"/>
        <s v="2,77,845.68"/>
        <s v="2,28,008.84"/>
        <s v="2,27,389.53"/>
        <s v="2,12,516.28"/>
        <s v="2,40,351.18"/>
        <s v="2,86,087.05"/>
        <s v="2,48,350.75"/>
        <s v="2,13,929.12"/>
        <s v="RODTEP Diff."/>
      </sharedItems>
    </cacheField>
    <cacheField name="RODTEP Diff.">
      <sharedItems containsBlank="1" containsMixedTypes="1" containsNumber="1">
        <n v="245922.58459999997"/>
        <n v="230349.14746"/>
        <n v="241065.12639999998"/>
        <n v="272522.09739999997"/>
        <m/>
        <n v="239573.83575000003"/>
        <n v="238829.72259999998"/>
        <n v="217266.90999999997"/>
        <n v="217269.4706"/>
        <n v="232290.2664"/>
        <n v="241145.72639999999"/>
        <n v="263035.2666"/>
        <n v="269089.1016"/>
        <n v="265363.4844"/>
        <n v="315028.05739999993"/>
        <n v="310666.6023"/>
        <n v="310282.04730000003"/>
        <n v="309906.8574"/>
        <n v="308501.088"/>
        <n v="243148.03500000003"/>
        <n v="308687.832"/>
        <n v="253601.60700000002"/>
        <n v="309013.208"/>
        <n v="305449.2"/>
        <n v="239748.97799999997"/>
        <n v="195988.324"/>
        <n v="260943.47339999996"/>
        <n v="239548.96289999998"/>
        <n v="262347.44789999997"/>
        <n v="207923.7611"/>
        <n v="194761.83225"/>
        <n v="232743.14385000002"/>
        <n v="224265.0298"/>
        <n v="223740.10679999998"/>
        <n v="223975.68199999997"/>
        <n v="229045.66999999998"/>
        <n v="219776.29799999998"/>
        <n v="218931.29999999996"/>
        <n v="242819.28"/>
        <n v="239739.12"/>
        <n v="163697.67"/>
        <n v="367432.00352499995"/>
        <n v="202385.98"/>
        <n v="223318.03249999997"/>
        <n v="234940.31999999998"/>
        <n v="220900.57499999998"/>
        <n v="235319.00669999997"/>
        <n v="245765.09219999998"/>
        <n v="223863.08999999997"/>
        <n v="238152.71669999996"/>
        <n v="376625.82"/>
        <n v="189472.155"/>
        <n v="260958.93"/>
        <n v="204027.12"/>
        <n v="211111.395"/>
        <n v="212657.05499999996"/>
        <n v="235455.53999999998"/>
        <n v="247112.39249999996"/>
        <n v="230609.89589999997"/>
        <n v="236019.70589999997"/>
        <n v="7.898392596E9"/>
        <n v="290960.978"/>
        <n v="255070.2041"/>
        <n v="270604.208"/>
        <n v="217471.75799999997"/>
        <n v="272997.0825"/>
        <n v="270370.87875"/>
        <n v="306026.73"/>
        <n v="230543.62099999996"/>
        <n v="273202.05449999997"/>
        <n v="272305.302"/>
        <n v="283650.465"/>
        <n v="290628.1"/>
        <n v="295070.741"/>
        <n v="240585.88500000004"/>
        <n v="236270.592"/>
        <n v="271152.17639999994"/>
        <n v="326123.26275"/>
        <n v="289731.89"/>
        <n v="281821.12710000004"/>
        <n v="291825.971"/>
        <n v="272447.84"/>
        <n v="242340.95775000003"/>
        <n v="271584.91779999994"/>
        <n v="296133.39"/>
        <n v="255548.84100000001"/>
        <n v="232335.76200000002"/>
        <n v="259132.71999999997"/>
        <n v="225076.73999999996"/>
        <n v="261607.6391"/>
        <n v="241961.33639999997"/>
        <n v="354243.64639999997"/>
        <n v="343041.02139999997"/>
        <n v="299981.97179999994"/>
        <n v="296338.238"/>
        <n v="234502.38299999997"/>
        <n v="263178.468"/>
        <n v="256059.99999999997"/>
        <n v="244765.5654"/>
        <n v="235075.88299999997"/>
        <n v="233808.38599999997"/>
        <n v="274460.4716"/>
        <n v="308373.058"/>
        <n v="231448.356"/>
        <n v="307816.7475"/>
        <n v="323224.538"/>
        <n v="211053.5178634361"/>
        <n v="263833.9816"/>
        <n v="264346.1016"/>
        <n v="264090.0416"/>
        <n v="271474.812"/>
        <n v="355809.816"/>
        <n v="307810.656"/>
        <n v="353884.716"/>
        <n v="305525.46"/>
        <n v="284824.8783"/>
        <n v="298642.778"/>
        <n v="262865.988"/>
        <n v="257164.33469999998"/>
        <n v="267976.2263999999"/>
        <n v="281645.013"/>
        <n v="274218.94440000004"/>
        <n v="303114.23039999994"/>
        <n v="272973.86039999995"/>
        <n v="375702.516"/>
        <n v="309735.756"/>
        <n v="311147.496"/>
        <n v="295040.733"/>
        <n v="270655.37039999996"/>
        <n v="275106.8712"/>
        <n v="283371.0"/>
        <n v="292000.935"/>
        <n v="326889.6804"/>
        <n v="283202.36"/>
        <s v="Bank DHL No."/>
      </sharedItems>
    </cacheField>
    <cacheField name="Bank DHL No.">
      <sharedItems containsBlank="1" containsMixedTypes="1" containsNumber="1" containsInteger="1">
        <m/>
        <n v="3.151412051E9"/>
        <n v="9.759453723E9"/>
        <n v="2.249390146E9"/>
        <n v="7.478849884E9"/>
        <n v="5.232201995E9"/>
        <n v="3.268677974E9"/>
        <s v="6742203812/8952010071"/>
        <n v="3.349910874E9"/>
        <n v="2.249328815E9"/>
        <n v="2.43399268E9"/>
        <n v="1.787593485E9"/>
        <n v="2.620990142E9"/>
        <n v="1.255077121E9"/>
        <n v="9.841631435E9"/>
        <n v="3.800058496E9"/>
        <n v="9.024570343E9"/>
        <n v="2.898586821E9"/>
        <n v="3.63937245E9"/>
        <n v="5.527579116E9"/>
        <n v="9.024573434E9"/>
        <n v="7.924167834E9"/>
        <n v="2.707573842E9"/>
        <n v="1.954519873E9"/>
        <n v="3.755551155E9"/>
        <n v="4.924593133E9"/>
        <n v="2.090565982E9"/>
        <n v="4.502713331E9"/>
        <s v="Our DHL No."/>
      </sharedItems>
    </cacheField>
    <cacheField name="Our DHL No.">
      <sharedItems containsDate="1" containsBlank="1" containsMixedTypes="1">
        <m/>
        <d v="2023-05-22T00:00:00Z"/>
        <d v="2023-05-20T00:00:00Z"/>
        <d v="2023-05-31T00:00:00Z"/>
        <d v="2023-06-07T00:00:00Z"/>
        <d v="2023-06-01T00:00:00Z"/>
        <d v="2023-06-05T00:00:00Z"/>
        <d v="2023-06-30T00:00:00Z"/>
        <s v="27-06-2023/28-06-2023"/>
        <d v="2023-06-06T00:00:00Z"/>
        <d v="2023-06-16T00:00:00Z"/>
        <d v="2023-07-02T00:00:00Z"/>
        <d v="2023-06-12T00:00:00Z"/>
        <d v="2023-06-13T00:00:00Z"/>
        <d v="2023-06-19T00:00:00Z"/>
        <d v="2023-06-14T00:00:00Z"/>
        <d v="2023-07-17T00:00:00Z"/>
        <d v="2023-07-07T00:00:00Z"/>
        <d v="2023-06-29T00:00:00Z"/>
        <d v="2023-09-30T00:00:00Z"/>
        <d v="2023-09-18T00:00:00Z"/>
        <d v="2023-09-27T00:00:00Z"/>
        <d v="2023-09-12T00:00:00Z"/>
        <d v="2023-10-04T00:00:00Z"/>
        <d v="2023-10-10T00:00:00Z"/>
        <s v="Despatch Date"/>
      </sharedItems>
    </cacheField>
    <cacheField name="Despatch Date" numFmtId="0">
      <sharedItems containsBlank="1">
        <m/>
        <s v="Exptd. Payment Dt."/>
      </sharedItems>
    </cacheField>
    <cacheField name="Exptd. Payment Dt." numFmtId="0">
      <sharedItems containsBlank="1">
        <m/>
        <s v="Current Status"/>
      </sharedItems>
    </cacheField>
    <cacheField name="Current Status" numFmtId="0">
      <sharedItems containsBlank="1">
        <m/>
        <s v="Doc. Remarks"/>
      </sharedItems>
    </cacheField>
    <cacheField name="Doc. Remarks" numFmtId="0">
      <sharedItems containsBlank="1">
        <m/>
        <s v="0702023GC0000207"/>
        <s v="0702023GC0000171"/>
        <s v="0702023GC0000185"/>
        <s v="0702023GC0000187"/>
        <s v="0702023GC0000200"/>
        <s v="0702023GC0000210"/>
        <s v="0702023GC0000186"/>
        <s v="0702023GC0000184"/>
        <s v="0702023GC0000243"/>
        <s v="0702023GC0000206"/>
        <s v="0702023GC0000202"/>
        <s v="0702023TP0000147"/>
        <s v="0702023GC0000281"/>
        <s v="0702023NC0000241"/>
        <s v="0702023GC0000203"/>
        <s v="0702023GC0000225"/>
        <s v="0702023GC0000239"/>
        <s v="0702023GC0000226"/>
        <s v="0702023TP0000160"/>
        <s v="0702023GC0000249"/>
        <s v="0702023GC0000261"/>
        <s v="0702023GC0000254"/>
        <s v="0702023GC0000250"/>
        <s v="0702023GC0000247"/>
        <s v="0702023GC0000274"/>
        <s v="0702023GC0000312"/>
        <s v="0702023GC0000325"/>
        <s v="0702023TP0000213"/>
        <s v="Bank Ref. No."/>
      </sharedItems>
    </cacheField>
    <cacheField name="Bank Ref. No.">
      <sharedItems containsBlank="1" containsMixedTypes="1" containsNumber="1">
        <m/>
        <n v="82.465"/>
        <n v="82.2325"/>
        <n v="82.68"/>
        <n v="82.66"/>
        <n v="82.6125"/>
        <n v="82.4132"/>
        <n v="82.675"/>
        <n v="81.945"/>
        <n v="82.4"/>
        <n v="81.835"/>
        <n v="81.8575"/>
        <n v="82.73"/>
        <n v="82.26"/>
        <n v="82.0"/>
        <n v="81.9325"/>
        <n v="81.84"/>
        <n v="82.31"/>
        <n v="82.425"/>
        <n v="82.1775"/>
        <n v="81.855"/>
        <n v="81.97"/>
        <n v="82.45"/>
        <n v="82.92"/>
        <n v="83.06"/>
        <s v="Exchange Rate"/>
      </sharedItems>
    </cacheField>
    <cacheField name=" Exchange Rate " numFmtId="0">
      <sharedItems containsBlank="1">
        <m/>
        <s v=" Neg Date "/>
      </sharedItems>
    </cacheField>
    <cacheField name="Neg Date" numFmtId="0">
      <sharedItems containsBlank="1">
        <m/>
        <s v="Due Date"/>
      </sharedItems>
    </cacheField>
    <cacheField name="Due Date">
      <sharedItems containsDate="1" containsBlank="1" containsMixedTypes="1">
        <m/>
        <d v="2023-06-07T00:00:00Z"/>
        <d v="2023-05-15T00:00:00Z"/>
        <d v="2023-05-24T00:00:00Z"/>
        <d v="2023-05-25T00:00:00Z"/>
        <d v="2023-05-31T00:00:00Z"/>
        <d v="2023-06-09T00:00:00Z"/>
        <d v="2023-06-28T00:00:00Z"/>
        <d v="2023-06-01T00:00:00Z"/>
        <d v="2023-06-16T00:00:00Z"/>
        <d v="2023-07-24T00:00:00Z"/>
        <d v="2023-08-08T00:00:00Z"/>
        <d v="2023-06-03T00:00:00Z"/>
        <d v="2023-06-21T00:00:00Z"/>
        <d v="2023-06-27T00:00:00Z"/>
        <d v="2023-06-22T00:00:00Z"/>
        <d v="2023-07-13T00:00:00Z"/>
        <d v="2023-07-06T00:00:00Z"/>
        <d v="2023-07-11T00:00:00Z"/>
        <d v="2023-07-07T00:00:00Z"/>
        <d v="2023-07-03T00:00:00Z"/>
        <d v="2023-07-20T00:00:00Z"/>
        <d v="2023-08-25T00:00:00Z"/>
        <d v="2023-09-08T00:00:00Z"/>
        <d v="2023-09-21T00:00:00Z"/>
        <s v="Relsn. Date"/>
      </sharedItems>
    </cacheField>
    <cacheField name="Relsn. Date">
      <sharedItems containsBlank="1" containsMixedTypes="1" containsNumber="1">
        <m/>
        <n v="89757.0"/>
        <n v="87985.0"/>
        <n v="48102.0"/>
        <n v="76424.0"/>
        <s v="1,27,490.00"/>
        <n v="86203.0"/>
        <n v="86818.0"/>
        <n v="86250.5"/>
        <n v="83334.5"/>
        <n v="79873.5"/>
        <n v="76435.0"/>
        <n v="75076.0"/>
        <n v="81507.0"/>
        <s v="1,00,187.00"/>
        <n v="73510.0"/>
        <n v="73768.0"/>
        <s v="1,16,184.00"/>
        <n v="97065.0"/>
        <n v="93650.0"/>
        <n v="85010.0"/>
        <n v="90194.0"/>
        <n v="72477.4"/>
        <n v="86773.0"/>
        <n v="84181.0"/>
        <n v="77229.0"/>
        <s v="1,23,061.00"/>
        <s v="1,22,191.60"/>
        <n v="77130.0"/>
        <n v="21608.5"/>
        <n v="80695.0"/>
        <n v="61331.0"/>
        <n v="79843.5"/>
        <n v="79847.66"/>
        <s v="Realised Value"/>
      </sharedItems>
    </cacheField>
    <cacheField name=" Realised Value " numFmtId="0">
      <sharedItems containsBlank="1">
        <m/>
        <s v="Other"/>
      </sharedItems>
    </cacheField>
    <cacheField name=" Other  ">
      <sharedItems containsBlank="1" containsMixedTypes="1" containsNumber="1">
        <m/>
        <n v="70.0"/>
        <n v="50.0"/>
        <n v="86.0"/>
        <n v="55.0"/>
        <n v="35.0"/>
        <s v="-"/>
        <n v="3087.0"/>
        <n v="114.0"/>
        <n v="37.0"/>
        <n v="318.0"/>
        <n v="3588.0"/>
        <n v="85.0"/>
        <n v="40.0"/>
        <n v="60.0"/>
        <n v="2662.0"/>
        <n v="95.0"/>
        <n v="48.5"/>
        <n v="117.0"/>
        <n v="45.0"/>
        <n v="89150.0"/>
        <n v="82944.0"/>
        <n v="12.5"/>
        <n v="66032.0"/>
        <n v="78128.0"/>
        <n v="8.34"/>
        <n v="66700.8"/>
        <s v="Balance"/>
      </sharedItems>
    </cacheField>
    <cacheField name=" Balance ">
      <sharedItems containsBlank="1" containsMixedTypes="1" containsNumber="1">
        <n v="99954.0"/>
        <n v="94887.6"/>
        <n v="97944.0"/>
        <n v="110500.0"/>
        <s v="RECEIVED"/>
        <n v="95040.0"/>
        <n v="86670.0"/>
        <n v="96000.0"/>
        <n v="99450.0"/>
        <n v="107950.0"/>
        <n v="110300.0"/>
        <n v="109230.0"/>
        <n v="126000.0"/>
        <n v="124150.0"/>
        <n v="124000.0"/>
        <n v="98500.0"/>
        <n v="102500.0"/>
        <n v="124200.0"/>
        <n v="98930.0"/>
        <n v="81840.0"/>
        <n v="108240.0"/>
        <n v="98900.0"/>
        <n v="107750.0"/>
        <n v="84850.0"/>
        <n v="79650.0"/>
        <n v="94050.0"/>
        <n v="90825.0"/>
        <n v="90620.0"/>
        <n v="90470.0"/>
        <n v="92950.0"/>
        <n v="88830.0"/>
        <n v="89000.0"/>
        <n v="99000.0"/>
        <n v="98200.0"/>
        <n v="67075.0"/>
        <n v="147461.5"/>
        <n v="83200.0"/>
        <n v="91350.0"/>
        <n v="95400.0"/>
        <n v="89950.0"/>
        <n v="94950.0"/>
        <n v="99005.0"/>
        <n v="91300.0"/>
        <n v="96050.0"/>
        <n v="150600.0"/>
        <n v="76850.0"/>
        <n v="104600.0"/>
        <n v="85950.0"/>
        <n v="86550.0"/>
        <n v="99925.0"/>
        <n v="95900.0"/>
        <n v="98000.0"/>
        <m/>
        <n v="118800.0"/>
        <n v="102840.0"/>
        <n v="110850.0"/>
        <n v="90100.0"/>
        <n v="111600.0"/>
        <n v="109800.0"/>
        <n v="128160.0"/>
        <n v="93800.0"/>
        <n v="111800.0"/>
        <n v="111450.0"/>
        <n v="115600.0"/>
        <n v="120000.0"/>
        <n v="97560.0"/>
        <n v="113000.0"/>
        <n v="131050.0"/>
        <n v="118150.0"/>
        <n v="113500.0"/>
        <n v="119000.0"/>
        <n v="110800.0"/>
        <n v="98350.0"/>
        <n v="109500.0"/>
        <n v="120450.0"/>
        <n v="104040.0"/>
        <n v="95850.0"/>
        <n v="109200.0"/>
        <n v="91400.0"/>
        <n v="105480.0"/>
        <n v="101600.0"/>
        <n v="145450.0"/>
        <n v="141075.0"/>
        <n v="123900.0"/>
        <n v="120900.0"/>
        <n v="108000.0"/>
        <n v="102050.0"/>
        <n v="96975.0"/>
        <n v="96480.0"/>
        <n v="113150.0"/>
        <n v="127080.0"/>
        <n v="96800.0"/>
        <n v="131400.0"/>
        <n v="88927.53303964758"/>
        <n v="109000.0"/>
        <n v="114020.0"/>
        <n v="144500.0"/>
        <n v="125800.0"/>
        <n v="117198.0"/>
        <n v="121800.0"/>
        <n v="107910.0"/>
        <n v="107195.0"/>
        <n v="111060.0"/>
        <n v="116500.0"/>
        <n v="113880.0"/>
        <n v="112500.0"/>
        <n v="153000.0"/>
        <n v="127300.0"/>
        <n v="127850.0"/>
        <n v="121500.0"/>
        <n v="114030.0"/>
        <n v="117000.0"/>
        <n v="120350.0"/>
        <n v="134100.0"/>
        <n v="115000.0"/>
        <s v="Payment Status"/>
      </sharedItems>
    </cacheField>
    <cacheField name=" Payment Status " numFmtId="0">
      <sharedItems containsBlank="1">
        <m/>
        <s v="RECEIVED"/>
        <s v="BRC Status"/>
      </sharedItems>
    </cacheField>
    <cacheField name="BRC Status">
      <sharedItems containsBlank="1" containsMixedTypes="1" containsNumber="1" containsInteger="1">
        <m/>
        <n v="891.0"/>
        <n v="864.0"/>
        <n v="810.0"/>
        <s v="Overseas Commssion"/>
      </sharedItems>
    </cacheField>
    <cacheField name=" Overseas Commssion " numFmtId="0">
      <sharedItems containsBlank="1">
        <m/>
        <s v="OC Paid Date"/>
      </sharedItems>
    </cacheField>
    <cacheField name="OC Paid Date" numFmtId="0">
      <sharedItems containsBlank="1">
        <m/>
        <s v="HLSO BLK"/>
        <s v="PD IQF"/>
        <s v="PUD BLK"/>
        <s v="PDTO BLK"/>
        <s v="PD &amp; PDTO IQF"/>
        <s v="PD BLOCK"/>
        <s v="MACKEREL IQF"/>
        <s v="Remarks"/>
      </sharedItems>
    </cacheField>
    <cacheField name="PRODUCT TYPE (IQF/BLOCK)" numFmtId="0">
      <sharedItems containsString="0" containsBlank="1">
        <m/>
      </sharedItems>
    </cacheField>
    <cacheField name="DELTA DT">
      <sharedItems containsDate="1" containsString="0" containsBlank="1" containsMixedTypes="1">
        <d v="2024-06-28T00:00:00Z"/>
        <m/>
        <d v="2024-06-29T00:00:00Z"/>
        <d v="2024-07-02T00:00:00Z"/>
        <d v="2024-07-07T00:00:00Z"/>
        <d v="2024-07-08T00:00:00Z"/>
        <d v="2024-07-04T00:00:00Z"/>
        <n v="159.0"/>
        <n v="134.0"/>
        <n v="174.0"/>
        <n v="144.0"/>
        <n v="153.0"/>
        <n v="168.0"/>
        <n v="204.0"/>
        <n v="121.0"/>
        <n v="140.0"/>
        <n v="133.0"/>
        <n v="89.0"/>
        <d v="2024-06-30T00:00:00Z"/>
        <n v="155.0"/>
        <n v="131.0"/>
        <n v="99.0"/>
        <d v="2024-07-03T00:00:00Z"/>
        <n v="142.0"/>
        <n v="96.0"/>
        <n v="158.0"/>
        <n v="110.0"/>
        <n v="119.0"/>
        <n v="116.0"/>
        <n v="84.0"/>
        <d v="2024-07-01T00:00:00Z"/>
        <n v="0.0"/>
        <d v="2024-07-13T00:00:00Z"/>
        <n v="52.0"/>
        <n v="42.0"/>
        <n v="36.0"/>
        <d v="2024-07-06T00:00:00Z"/>
        <d v="2024-07-12T00:00:00Z"/>
        <n v="90.0"/>
        <d v="2024-06-27T00:00:00Z"/>
        <n v="26.0"/>
        <n v="23.0"/>
        <d v="2024-07-05T00:00:00Z"/>
        <n v="-51.0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O1" sheet="HAFPL PENDING ORDERS"/>
  </cacheSource>
  <cacheFields>
    <cacheField name="SL. NO.">
      <sharedItems containsSemiMixedTypes="0" containsString="0"/>
    </cacheField>
    <cacheField name="PO NUMBER">
      <sharedItems containsSemiMixedTypes="0" containsString="0"/>
    </cacheField>
    <cacheField name="PO DATE">
      <sharedItems containsSemiMixedTypes="0" containsString="0"/>
    </cacheField>
    <cacheField name="CONFIRMED BY">
      <sharedItems containsSemiMixedTypes="0" containsString="0"/>
    </cacheField>
    <cacheField name="Country">
      <sharedItems containsSemiMixedTypes="0" containsString="0"/>
    </cacheField>
    <cacheField name="Shipment Date">
      <sharedItems containsSemiMixedTypes="0" containsString="0"/>
    </cacheField>
    <cacheField name="CONSIGNEE">
      <sharedItems containsSemiMixedTypes="0" containsString="0"/>
    </cacheField>
    <cacheField name="PAYMENT TERMS">
      <sharedItems containsSemiMixedTypes="0" containsString="0"/>
    </cacheField>
    <cacheField name="PRODUCT NAME">
      <sharedItems containsSemiMixedTypes="0" containsString="0"/>
    </cacheField>
    <cacheField name="GRADE / QTY / PRICE $">
      <sharedItems containsSemiMixedTypes="0" containsString="0"/>
    </cacheField>
    <cacheField name="PACKING">
      <sharedItems containsSemiMixedTypes="0" containsString="0"/>
    </cacheField>
    <cacheField name="CARTONS">
      <sharedItems containsSemiMixedTypes="0" containsString="0"/>
    </cacheField>
    <cacheField name="NET WEIGHT">
      <sharedItems containsSemiMixedTypes="0" containsString="0"/>
    </cacheField>
    <cacheField name=" Invoice Value (In Usd) ">
      <sharedItems containsSemiMixedTypes="0" containsString="0"/>
    </cacheField>
    <cacheField name="ASP (USD/ Kg)">
      <sharedItems containsSemiMixedTypes="0" containsString="0"/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 Table 3" cacheId="0" dataCaption="" compact="0" compactData="0">
  <location ref="A1:B16" firstHeaderRow="0" firstDataRow="1" firstDataCol="0"/>
  <pivotFields>
    <pivotField name="SL 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name="Invoice Numb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t="default"/>
      </items>
    </pivotField>
    <pivotField name="invoice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name="PO 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t="default"/>
      </items>
    </pivotField>
    <pivotField name="PO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name="PI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name="Processor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Buy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name="Ag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CONFIRMED B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GRA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name=" Net Quantity (Kg)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 Invoice Amount in USD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name=" ASP (USD/KG)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name=" Customs Exchange Rate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name=" Amount INR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name="Port of Loadi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Port of Dischar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name="Country of Final Destination" axis="axisRow" compact="0" outline="0" multipleItemSelectionAllowed="1" showAll="0" sortType="ascending">
      <items>
        <item x="13"/>
        <item x="3"/>
        <item x="11"/>
        <item x="2"/>
        <item x="1"/>
        <item x="0"/>
        <item x="7"/>
        <item x="8"/>
        <item x="12"/>
        <item x="6"/>
        <item x="10"/>
        <item x="5"/>
        <item x="9"/>
        <item x="4"/>
        <item t="default"/>
      </items>
    </pivotField>
    <pivotField name="Produc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Ct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name="20ft / 40f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ayment Term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LC 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LC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name="Advane IRT 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Adv. IRT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 Advance Amount in USD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 Adv. Excg. Rate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 Advance Amount in INR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Shipping Lin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name="Container 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t="default"/>
      </items>
    </pivotField>
    <pivotField name="Seal 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t="default"/>
      </items>
    </pivotField>
    <pivotField name="B/L 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t="default"/>
      </items>
    </pivotField>
    <pivotField name="Vessel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name="ET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ET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name="SB 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t="default"/>
      </items>
    </pivotField>
    <pivotField name="SB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name="LEO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name="Freigh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name="Insuaran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name="FOB Amount US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name="CSTMS Excng. R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name="FOB Amount IN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t="default"/>
      </items>
    </pivotField>
    <pivotField name="DBK 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name="Drawback Amount Received 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name="RODTEP 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name="RODTEP Status" compact="0" outline="0" multipleItemSelectionAllowed="1" showAll="0">
      <items>
        <item x="0"/>
        <item x="1"/>
        <item t="default"/>
      </items>
    </pivotField>
    <pivotField name=" RODTEP Amount Received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name="RODTEP Diff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name="Bank DHL 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Our DHL 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name="Despatch Date" compact="0" outline="0" multipleItemSelectionAllowed="1" showAll="0">
      <items>
        <item x="0"/>
        <item x="1"/>
        <item t="default"/>
      </items>
    </pivotField>
    <pivotField name="Exptd. Payment Dt." compact="0" outline="0" multipleItemSelectionAllowed="1" showAll="0">
      <items>
        <item x="0"/>
        <item x="1"/>
        <item t="default"/>
      </items>
    </pivotField>
    <pivotField name="Current Status" compact="0" outline="0" multipleItemSelectionAllowed="1" showAll="0">
      <items>
        <item x="0"/>
        <item x="1"/>
        <item t="default"/>
      </items>
    </pivotField>
    <pivotField name="Doc. Remark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name="Bank Ref. 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name=" Exchange Rate " compact="0" outline="0" multipleItemSelectionAllowed="1" showAll="0">
      <items>
        <item x="0"/>
        <item x="1"/>
        <item t="default"/>
      </items>
    </pivotField>
    <pivotField name="Neg Date" compact="0" outline="0" multipleItemSelectionAllowed="1" showAll="0">
      <items>
        <item x="0"/>
        <item x="1"/>
        <item t="default"/>
      </items>
    </pivotField>
    <pivotField name="Due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name="Relsn.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name=" Realised Value " compact="0" outline="0" multipleItemSelectionAllowed="1" showAll="0">
      <items>
        <item x="0"/>
        <item x="1"/>
        <item t="default"/>
      </items>
    </pivotField>
    <pivotField name=" Other 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name=" Balance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ame=" Payment Status " compact="0" outline="0" multipleItemSelectionAllowed="1" showAll="0">
      <items>
        <item x="0"/>
        <item x="1"/>
        <item x="2"/>
        <item t="default"/>
      </items>
    </pivotField>
    <pivotField name="BRC Statu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 Overseas Commssion " compact="0" outline="0" multipleItemSelectionAllowed="1" showAll="0">
      <items>
        <item x="0"/>
        <item x="1"/>
        <item t="default"/>
      </items>
    </pivotField>
    <pivotField name="OC Paid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PRODUCT TYPE (IQF/BLOCK)" compact="0" outline="0" multipleItemSelectionAllowed="1" showAll="0">
      <items>
        <item x="0"/>
        <item t="default"/>
      </items>
    </pivotField>
    <pivotField name="DELTA D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>
    <field x="18"/>
  </rowFields>
  <dataFields>
    <dataField name="AVERAGE of FOB Amount USD" fld="42" subtotal="average" baseField="0"/>
  </dataFields>
</pivotTableDefinition>
</file>

<file path=xl/pivotTables/pivotTable2.xml><?xml version="1.0" encoding="utf-8"?>
<pivotTableDefinition xmlns="http://schemas.openxmlformats.org/spreadsheetml/2006/main" name="Pivot-Delamer (1)" cacheId="1" dataCaption="" compact="0" compactData="0">
  <location ref="B3:D4" firstHeaderRow="0" firstDataRow="2" firstDataCol="0"/>
  <pivotFields>
    <pivotField name="SL. NO." compact="0" outline="0" multipleItemSelectionAllowed="1" showAll="0">
      <items>
        <item t="default"/>
      </items>
    </pivotField>
    <pivotField name="PO NUMBER" dataField="1" compact="0" outline="0" multipleItemSelectionAllowed="1" showAll="0">
      <items>
        <item t="default"/>
      </items>
    </pivotField>
    <pivotField name="PO DATE" compact="0" outline="0" multipleItemSelectionAllowed="1" showAll="0">
      <items>
        <item t="default"/>
      </items>
    </pivotField>
    <pivotField name="CONFIRMED BY" axis="axisRow" compact="0" outline="0" multipleItemSelectionAllowed="1" showAll="0" sortType="ascending" defaultSubtotal="0"/>
    <pivotField name="Country" axis="axisRow" compact="0" outline="0" multipleItemSelectionAllowed="1" showAll="0" sortType="ascending">
      <items>
        <item t="default"/>
      </items>
    </pivotField>
    <pivotField name="Shipment Date" compact="0" outline="0" multipleItemSelectionAllowed="1" showAll="0">
      <items>
        <item t="default"/>
      </items>
    </pivotField>
    <pivotField name="CONSIGNEE" compact="0" outline="0" multipleItemSelectionAllowed="1" showAll="0">
      <items>
        <item t="default"/>
      </items>
    </pivotField>
    <pivotField name="PAYMENT TERMS" compact="0" outline="0" multipleItemSelectionAllowed="1" showAll="0">
      <items>
        <item t="default"/>
      </items>
    </pivotField>
    <pivotField name="PRODUCT NAME" compact="0" outline="0" multipleItemSelectionAllowed="1" showAll="0">
      <items>
        <item t="default"/>
      </items>
    </pivotField>
    <pivotField name="GRADE / QTY / PRICE $" compact="0" outline="0" multipleItemSelectionAllowed="1" showAll="0">
      <items>
        <item t="default"/>
      </items>
    </pivotField>
    <pivotField name="PACKING" compact="0" outline="0" multipleItemSelectionAllowed="1" showAll="0">
      <items>
        <item t="default"/>
      </items>
    </pivotField>
    <pivotField name="CARTONS" compact="0" outline="0" multipleItemSelectionAllowed="1" showAll="0">
      <items>
        <item t="default"/>
      </items>
    </pivotField>
    <pivotField name="NET WEIGHT" compact="0" outline="0" multipleItemSelectionAllowed="1" showAll="0">
      <items>
        <item t="default"/>
      </items>
    </pivotField>
    <pivotField name=" Invoice Value (In Usd) " compact="0" outline="0" multipleItemSelectionAllowed="1" showAll="0">
      <items>
        <item t="default"/>
      </items>
    </pivotField>
    <pivotField name="ASP (USD/ Kg)" compact="0" outline="0" multipleItemSelectionAllowed="1" showAll="0">
      <items>
        <item t="default"/>
      </items>
    </pivotField>
  </pivotFields>
  <rowFields>
    <field x="3"/>
    <field x="4"/>
  </rowFields>
  <dataFields>
    <dataField name="Count of PO NUMBER" fld="1" subtotal="count" baseField="0"/>
  </dataFields>
</pivotTableDefinition>
</file>

<file path=xl/tables/table1.xml><?xml version="1.0" encoding="utf-8"?>
<table xmlns="http://schemas.openxmlformats.org/spreadsheetml/2006/main" ref="B2:C10" displayName="Table_1" name="Table_1" id="1">
  <tableColumns count="2">
    <tableColumn name="Verticals" id="1"/>
    <tableColumn name="Location" id="2"/>
  </tableColumns>
  <tableStyleInfo name="Sheet12-style" showColumnStripes="0" showFirstColumn="1" showLastColumn="1" showRowStripes="1"/>
</table>
</file>

<file path=xl/tables/table2.xml><?xml version="1.0" encoding="utf-8"?>
<table xmlns="http://schemas.openxmlformats.org/spreadsheetml/2006/main" ref="A1:B998" displayName="Table_2" name="Table_2" id="2">
  <tableColumns count="2">
    <tableColumn name="Sl No" id="1"/>
    <tableColumn name="Task Description" id="2"/>
  </tableColumns>
  <tableStyleInfo name="Work Status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hyperlink" Target="http://../../../../../:p:/r/personal/ayan_saha_highlandgroups_com/Documents/AGRO%20DATABASE/HighLand%20Kaizen%201.pptx?d=w12b49880ac3b4d89b893477caf869f5a&amp;csf=1&amp;web=1&amp;e=34JXgQ" TargetMode="External"/><Relationship Id="rId3" Type="http://schemas.openxmlformats.org/officeDocument/2006/relationships/hyperlink" Target="http://highlandmarine.in/" TargetMode="External"/><Relationship Id="rId4" Type="http://schemas.openxmlformats.org/officeDocument/2006/relationships/hyperlink" Target="https://highlandagro.com/" TargetMode="External"/><Relationship Id="rId11" Type="http://schemas.openxmlformats.org/officeDocument/2006/relationships/drawing" Target="../drawings/drawing2.xml"/><Relationship Id="rId10" Type="http://schemas.openxmlformats.org/officeDocument/2006/relationships/hyperlink" Target="https://lookerstudio.google.com/reporting/6933fde1-6c71-4e0b-b79a-c89da32937b1" TargetMode="External"/><Relationship Id="rId12" Type="http://schemas.openxmlformats.org/officeDocument/2006/relationships/vmlDrawing" Target="../drawings/vmlDrawing1.vml"/><Relationship Id="rId9" Type="http://schemas.openxmlformats.org/officeDocument/2006/relationships/hyperlink" Target="https://forms.office.com/r/tJxbxb3Lri?origin=lprLink" TargetMode="External"/><Relationship Id="rId5" Type="http://schemas.openxmlformats.org/officeDocument/2006/relationships/hyperlink" Target="https://highlanddelamer.in/" TargetMode="External"/><Relationship Id="rId6" Type="http://schemas.openxmlformats.org/officeDocument/2006/relationships/hyperlink" Target="https://www.supratikinfraventures.com/" TargetMode="External"/><Relationship Id="rId7" Type="http://schemas.openxmlformats.org/officeDocument/2006/relationships/hyperlink" Target="https://ohmpipes.com/" TargetMode="External"/><Relationship Id="rId8" Type="http://schemas.openxmlformats.org/officeDocument/2006/relationships/hyperlink" Target="https://forms.office.com/r/cNd8HAcbx8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Relationship Id="rId3" Type="http://schemas.openxmlformats.org/officeDocument/2006/relationships/table" Target="../tables/table1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hyperlink" Target="https://highlandgroups-my.sharepoint.com/:p:/r/personal/ayan_saha_highlandgroups_com/Documents/Desktop/HAFPL%20Investor%20Ppt.pptx?d=w6e7ece81f5df4c479b2380775578b1c3&amp;csf=1&amp;web=1&amp;e=STeCBV" TargetMode="External"/><Relationship Id="rId2" Type="http://schemas.openxmlformats.org/officeDocument/2006/relationships/hyperlink" Target="https://docs.google.com/spreadsheets/d/19i28KmeQ0Ww0t0R3Z8Fl9WzUAR_qqyFHT0bEyKWjWdA/edit?gid=1495835824" TargetMode="External"/><Relationship Id="rId3" Type="http://schemas.openxmlformats.org/officeDocument/2006/relationships/hyperlink" Target="https://cloud.google.com/bigquery" TargetMode="External"/><Relationship Id="rId4" Type="http://schemas.openxmlformats.org/officeDocument/2006/relationships/hyperlink" Target="http://chairman.in/" TargetMode="External"/><Relationship Id="rId5" Type="http://schemas.openxmlformats.org/officeDocument/2006/relationships/drawing" Target="../drawings/drawing13.xml"/><Relationship Id="rId7" Type="http://schemas.openxmlformats.org/officeDocument/2006/relationships/table" Target="../tables/table2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.88"/>
    <col customWidth="1" min="2" max="2" width="24.38"/>
    <col customWidth="1" min="3" max="3" width="16.5"/>
    <col customWidth="1" min="4" max="4" width="35.13"/>
    <col customWidth="1" min="5" max="5" width="3.38"/>
  </cols>
  <sheetData>
    <row r="1">
      <c r="A1" s="1"/>
      <c r="B1" s="2" t="s">
        <v>0</v>
      </c>
      <c r="E1" s="1"/>
    </row>
    <row r="2">
      <c r="A2" s="1"/>
      <c r="B2" s="3" t="s">
        <v>1</v>
      </c>
      <c r="C2" s="4"/>
      <c r="D2" s="5" t="s">
        <v>2</v>
      </c>
      <c r="E2" s="1"/>
    </row>
    <row r="3">
      <c r="A3" s="1"/>
      <c r="B3" s="6" t="s">
        <v>3</v>
      </c>
      <c r="C3" s="7" t="s">
        <v>4</v>
      </c>
      <c r="D3" s="8" t="s">
        <v>5</v>
      </c>
      <c r="E3" s="1"/>
    </row>
    <row r="4">
      <c r="A4" s="1"/>
      <c r="B4" s="6" t="s">
        <v>6</v>
      </c>
      <c r="C4" s="7" t="s">
        <v>7</v>
      </c>
      <c r="D4" s="8" t="s">
        <v>5</v>
      </c>
      <c r="E4" s="1"/>
    </row>
    <row r="5">
      <c r="A5" s="1"/>
      <c r="B5" s="9" t="s">
        <v>8</v>
      </c>
      <c r="C5" s="7" t="s">
        <v>9</v>
      </c>
      <c r="D5" s="8" t="s">
        <v>5</v>
      </c>
      <c r="E5" s="1"/>
    </row>
    <row r="6">
      <c r="A6" s="1"/>
      <c r="B6" s="9" t="s">
        <v>10</v>
      </c>
      <c r="C6" s="7" t="s">
        <v>11</v>
      </c>
      <c r="D6" s="8" t="s">
        <v>5</v>
      </c>
      <c r="E6" s="1"/>
    </row>
    <row r="7">
      <c r="A7" s="1"/>
      <c r="B7" s="9" t="s">
        <v>12</v>
      </c>
      <c r="C7" s="7">
        <v>700.0</v>
      </c>
      <c r="D7" s="10" t="s">
        <v>13</v>
      </c>
      <c r="E7" s="1"/>
    </row>
    <row r="8">
      <c r="A8" s="1"/>
      <c r="B8" s="11" t="s">
        <v>14</v>
      </c>
      <c r="C8" s="12">
        <f>VLOOKUP(C3,'Price Trend'!$F$3:$I$16,IFS(C4="GCC","2",C4="USA","3",C4="EU","4"),FALSE)</f>
        <v>658.3005275</v>
      </c>
      <c r="D8" s="10" t="s">
        <v>15</v>
      </c>
      <c r="E8" s="1"/>
    </row>
    <row r="9">
      <c r="A9" s="1"/>
      <c r="B9" s="3" t="s">
        <v>16</v>
      </c>
      <c r="C9" s="4"/>
      <c r="D9" s="10"/>
      <c r="E9" s="13"/>
    </row>
    <row r="10">
      <c r="A10" s="1"/>
      <c r="B10" s="14" t="s">
        <v>17</v>
      </c>
      <c r="C10" s="15">
        <f>AVERAGEIF('COGS RM'!E2:E32700,C3,'COGS RM'!K2:K2700) </f>
        <v>402.7238954</v>
      </c>
      <c r="D10" s="10" t="s">
        <v>18</v>
      </c>
      <c r="E10" s="13"/>
    </row>
    <row r="11" hidden="1">
      <c r="A11" s="1"/>
      <c r="B11" s="14" t="s">
        <v>19</v>
      </c>
      <c r="C11" s="16">
        <f>MAXIFS('COGS RM'!K2:K2100,'COGS RM'!E2:E2100,C3)</f>
        <v>496</v>
      </c>
      <c r="D11" s="17"/>
      <c r="E11" s="1"/>
    </row>
    <row r="12">
      <c r="A12" s="1"/>
      <c r="B12" s="14" t="s">
        <v>20</v>
      </c>
      <c r="C12" s="16">
        <f>1.35*C10</f>
        <v>543.6772588</v>
      </c>
      <c r="D12" s="10" t="s">
        <v>21</v>
      </c>
      <c r="E12" s="1"/>
    </row>
    <row r="13">
      <c r="A13" s="1"/>
      <c r="B13" s="14" t="s">
        <v>22</v>
      </c>
      <c r="C13" s="16">
        <f>C12+IFS(C6="IQF","80",C6="BLOCK","50",C6="COOK+IQF","90")</f>
        <v>623.6772588</v>
      </c>
      <c r="D13" s="10" t="s">
        <v>23</v>
      </c>
      <c r="E13" s="1"/>
    </row>
    <row r="14">
      <c r="A14" s="1"/>
      <c r="B14" s="14" t="s">
        <v>24</v>
      </c>
      <c r="C14" s="16">
        <f>IFS(C4="EU","80",C4="USA","100",C4="GCC","60")+C13</f>
        <v>683.6772588</v>
      </c>
      <c r="D14" s="10" t="s">
        <v>25</v>
      </c>
      <c r="E14" s="1"/>
    </row>
    <row r="15">
      <c r="A15" s="1"/>
      <c r="B15" s="3" t="s">
        <v>26</v>
      </c>
      <c r="C15" s="4"/>
      <c r="D15" s="17"/>
      <c r="E15" s="1"/>
    </row>
    <row r="16">
      <c r="A16" s="1"/>
      <c r="B16" s="18" t="s">
        <v>27</v>
      </c>
      <c r="C16" s="19">
        <f>1-C14/C7</f>
        <v>0.02331820169</v>
      </c>
      <c r="D16" s="10" t="s">
        <v>28</v>
      </c>
      <c r="E16" s="1"/>
    </row>
    <row r="17">
      <c r="A17" s="1"/>
      <c r="B17" s="18" t="s">
        <v>29</v>
      </c>
      <c r="C17" s="20">
        <f>1-(C14+27)/C7</f>
        <v>-0.01525322688</v>
      </c>
      <c r="D17" s="10" t="s">
        <v>30</v>
      </c>
      <c r="E17" s="1"/>
    </row>
    <row r="18">
      <c r="A18" s="1"/>
      <c r="B18" s="18" t="s">
        <v>31</v>
      </c>
      <c r="C18" s="20">
        <f>1-(C14+30+27)/C7</f>
        <v>-0.05811036974</v>
      </c>
      <c r="D18" s="10" t="s">
        <v>32</v>
      </c>
      <c r="E18" s="1"/>
    </row>
    <row r="19">
      <c r="A19" s="1"/>
      <c r="B19" s="1"/>
      <c r="C19" s="1"/>
      <c r="D19" s="1"/>
      <c r="E19" s="1"/>
    </row>
  </sheetData>
  <mergeCells count="4">
    <mergeCell ref="B1:D1"/>
    <mergeCell ref="B2:C2"/>
    <mergeCell ref="B9:C9"/>
    <mergeCell ref="B15:C15"/>
  </mergeCells>
  <conditionalFormatting sqref="C16:C18">
    <cfRule type="cellIs" dxfId="0" priority="1" operator="greaterThanOrEqual">
      <formula>0</formula>
    </cfRule>
  </conditionalFormatting>
  <conditionalFormatting sqref="C16:C18">
    <cfRule type="cellIs" dxfId="1" priority="2" operator="lessThan">
      <formula>0</formula>
    </cfRule>
  </conditionalFormatting>
  <dataValidations>
    <dataValidation type="list" allowBlank="1" showErrorMessage="1" sqref="C4">
      <formula1>"EU,USA,GCC"</formula1>
    </dataValidation>
    <dataValidation type="list" allowBlank="1" showErrorMessage="1" sqref="C6">
      <formula1>"IQF,BLOCK,COOK+IQF"</formula1>
    </dataValidation>
    <dataValidation type="list" allowBlank="1" showErrorMessage="1" sqref="C3">
      <formula1>"8/12,13/15,16/20,21/25,26/30,31/35,36/40,41/50,51/60,61/70,71/80,81/100,101/150,151+"</formula1>
    </dataValidation>
    <dataValidation type="list" allowBlank="1" showErrorMessage="1" sqref="C5">
      <formula1>LEGEND!$K$44:$K$50</formula1>
    </dataValidation>
  </dataValidation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22.63"/>
    <col customWidth="1" min="3" max="3" width="11.88"/>
    <col customWidth="1" min="4" max="4" width="7.88"/>
    <col customWidth="1" min="5" max="5" width="28.75"/>
    <col customWidth="1" min="6" max="6" width="10.0"/>
    <col customWidth="1" min="7" max="9" width="7.63"/>
    <col customWidth="1" min="10" max="10" width="7.88"/>
    <col customWidth="1" min="11" max="11" width="12.0"/>
    <col customWidth="1" min="12" max="12" width="19.25"/>
    <col customWidth="1" min="13" max="13" width="11.88"/>
    <col customWidth="1" min="14" max="23" width="7.88"/>
    <col customWidth="1" min="24" max="24" width="8.75"/>
    <col customWidth="1" min="25" max="37" width="7.63"/>
  </cols>
  <sheetData>
    <row r="1" ht="13.5" customHeight="1">
      <c r="A1" s="21" t="s">
        <v>33</v>
      </c>
      <c r="B1" s="21" t="s">
        <v>2</v>
      </c>
      <c r="C1" s="21" t="s">
        <v>34</v>
      </c>
      <c r="E1" s="22" t="s">
        <v>35</v>
      </c>
      <c r="F1" s="23" t="s">
        <v>36</v>
      </c>
      <c r="X1" s="24" t="s">
        <v>34</v>
      </c>
    </row>
    <row r="2" ht="13.5" customHeight="1">
      <c r="A2" s="25">
        <f t="shared" ref="A2:A16" si="1">ROW()-1</f>
        <v>1</v>
      </c>
      <c r="B2" s="26" t="s">
        <v>37</v>
      </c>
      <c r="C2" s="26" t="s">
        <v>38</v>
      </c>
      <c r="E2" s="27" t="s">
        <v>39</v>
      </c>
      <c r="F2" s="28" t="s">
        <v>40</v>
      </c>
      <c r="G2" s="29"/>
      <c r="H2" s="29"/>
      <c r="I2" s="29"/>
      <c r="J2" s="29"/>
      <c r="K2" s="30" t="s">
        <v>41</v>
      </c>
      <c r="L2" s="30" t="s">
        <v>42</v>
      </c>
      <c r="M2" s="30"/>
      <c r="X2" s="31" t="s">
        <v>43</v>
      </c>
    </row>
    <row r="3" ht="13.5" customHeight="1">
      <c r="A3" s="25">
        <f t="shared" si="1"/>
        <v>2</v>
      </c>
      <c r="B3" s="32" t="s">
        <v>44</v>
      </c>
      <c r="C3" s="26" t="s">
        <v>38</v>
      </c>
      <c r="E3" s="27" t="s">
        <v>45</v>
      </c>
      <c r="F3" s="28" t="s">
        <v>40</v>
      </c>
      <c r="G3" s="29"/>
      <c r="H3" s="29"/>
      <c r="I3" s="29"/>
      <c r="J3" s="29"/>
      <c r="K3" s="30" t="s">
        <v>46</v>
      </c>
      <c r="L3" s="30" t="s">
        <v>47</v>
      </c>
      <c r="M3" s="30"/>
      <c r="X3" s="31" t="s">
        <v>48</v>
      </c>
    </row>
    <row r="4" ht="13.5" customHeight="1">
      <c r="A4" s="25">
        <f t="shared" si="1"/>
        <v>3</v>
      </c>
      <c r="B4" s="26" t="s">
        <v>49</v>
      </c>
      <c r="C4" s="26" t="s">
        <v>38</v>
      </c>
      <c r="E4" s="27" t="s">
        <v>50</v>
      </c>
      <c r="F4" s="28" t="s">
        <v>40</v>
      </c>
      <c r="G4" s="29"/>
      <c r="H4" s="29"/>
      <c r="I4" s="29"/>
      <c r="J4" s="29"/>
      <c r="K4" s="30" t="s">
        <v>51</v>
      </c>
      <c r="L4" s="30" t="s">
        <v>52</v>
      </c>
      <c r="M4" s="30"/>
      <c r="X4" s="31" t="s">
        <v>53</v>
      </c>
    </row>
    <row r="5" ht="13.5" customHeight="1">
      <c r="A5" s="25">
        <f t="shared" si="1"/>
        <v>4</v>
      </c>
      <c r="B5" s="26" t="s">
        <v>54</v>
      </c>
      <c r="C5" s="26" t="s">
        <v>38</v>
      </c>
      <c r="E5" s="27" t="s">
        <v>55</v>
      </c>
      <c r="F5" s="28" t="s">
        <v>40</v>
      </c>
      <c r="K5" s="33" t="s">
        <v>56</v>
      </c>
      <c r="L5" s="33" t="s">
        <v>57</v>
      </c>
      <c r="X5" s="31" t="s">
        <v>58</v>
      </c>
    </row>
    <row r="6" ht="13.5" customHeight="1">
      <c r="A6" s="25">
        <f t="shared" si="1"/>
        <v>5</v>
      </c>
      <c r="B6" s="26" t="s">
        <v>59</v>
      </c>
      <c r="C6" s="26" t="s">
        <v>38</v>
      </c>
      <c r="E6" s="27" t="s">
        <v>60</v>
      </c>
      <c r="F6" s="28" t="s">
        <v>40</v>
      </c>
      <c r="K6" s="34" t="s">
        <v>61</v>
      </c>
      <c r="L6" s="34" t="s">
        <v>62</v>
      </c>
      <c r="X6" s="31" t="s">
        <v>63</v>
      </c>
    </row>
    <row r="7" ht="13.5" customHeight="1">
      <c r="A7" s="25">
        <f t="shared" si="1"/>
        <v>6</v>
      </c>
      <c r="B7" s="26" t="s">
        <v>64</v>
      </c>
      <c r="C7" s="26" t="s">
        <v>38</v>
      </c>
      <c r="E7" s="27" t="s">
        <v>65</v>
      </c>
      <c r="F7" s="28" t="s">
        <v>40</v>
      </c>
      <c r="K7" s="34" t="s">
        <v>66</v>
      </c>
      <c r="L7" s="34" t="s">
        <v>67</v>
      </c>
      <c r="M7" s="34" t="s">
        <v>68</v>
      </c>
      <c r="X7" s="31" t="s">
        <v>69</v>
      </c>
    </row>
    <row r="8" ht="13.5" customHeight="1">
      <c r="A8" s="25">
        <f t="shared" si="1"/>
        <v>7</v>
      </c>
      <c r="B8" s="26" t="s">
        <v>70</v>
      </c>
      <c r="C8" s="25" t="s">
        <v>58</v>
      </c>
      <c r="E8" s="27" t="s">
        <v>71</v>
      </c>
      <c r="F8" s="28" t="s">
        <v>40</v>
      </c>
      <c r="X8" s="31" t="s">
        <v>72</v>
      </c>
    </row>
    <row r="9" ht="13.5" customHeight="1">
      <c r="A9" s="25">
        <f t="shared" si="1"/>
        <v>8</v>
      </c>
      <c r="B9" s="35" t="s">
        <v>73</v>
      </c>
      <c r="C9" s="30" t="s">
        <v>69</v>
      </c>
      <c r="E9" s="27" t="s">
        <v>74</v>
      </c>
      <c r="F9" s="28" t="s">
        <v>75</v>
      </c>
      <c r="X9" s="31" t="s">
        <v>38</v>
      </c>
    </row>
    <row r="10" ht="13.5" customHeight="1">
      <c r="A10" s="25">
        <f t="shared" si="1"/>
        <v>9</v>
      </c>
      <c r="B10" s="35" t="s">
        <v>76</v>
      </c>
      <c r="C10" s="30" t="s">
        <v>53</v>
      </c>
      <c r="E10" s="27" t="s">
        <v>77</v>
      </c>
      <c r="F10" s="28" t="s">
        <v>40</v>
      </c>
      <c r="L10" s="31" t="s">
        <v>78</v>
      </c>
      <c r="M10" s="31" t="s">
        <v>79</v>
      </c>
      <c r="N10" s="31" t="s">
        <v>80</v>
      </c>
      <c r="O10" s="31" t="s">
        <v>81</v>
      </c>
      <c r="P10" s="31" t="s">
        <v>82</v>
      </c>
    </row>
    <row r="11" ht="13.5" customHeight="1">
      <c r="A11" s="25">
        <f t="shared" si="1"/>
        <v>10</v>
      </c>
      <c r="B11" s="25"/>
      <c r="C11" s="25"/>
      <c r="E11" s="27" t="s">
        <v>83</v>
      </c>
      <c r="F11" s="28" t="s">
        <v>40</v>
      </c>
      <c r="L11" s="31" t="s">
        <v>84</v>
      </c>
      <c r="M11" s="36">
        <v>6.489788822437336</v>
      </c>
      <c r="N11" s="36">
        <v>6.489788822437336</v>
      </c>
      <c r="O11" s="36">
        <v>6.489788822437336</v>
      </c>
      <c r="P11" s="36">
        <v>6.489788822437336</v>
      </c>
    </row>
    <row r="12" ht="13.5" customHeight="1">
      <c r="A12" s="25">
        <f t="shared" si="1"/>
        <v>11</v>
      </c>
      <c r="B12" s="25"/>
      <c r="C12" s="25"/>
      <c r="E12" s="27" t="s">
        <v>85</v>
      </c>
      <c r="F12" s="28" t="s">
        <v>40</v>
      </c>
      <c r="L12" s="31" t="s">
        <v>86</v>
      </c>
      <c r="M12" s="36">
        <v>9.0</v>
      </c>
      <c r="N12" s="36">
        <v>9.0</v>
      </c>
      <c r="O12" s="36">
        <v>9.0</v>
      </c>
      <c r="P12" s="36">
        <v>9.0</v>
      </c>
    </row>
    <row r="13" ht="13.5" customHeight="1">
      <c r="A13" s="25">
        <f t="shared" si="1"/>
        <v>12</v>
      </c>
      <c r="B13" s="25"/>
      <c r="C13" s="25"/>
      <c r="E13" s="27" t="s">
        <v>87</v>
      </c>
      <c r="F13" s="28" t="s">
        <v>69</v>
      </c>
      <c r="L13" s="31" t="s">
        <v>88</v>
      </c>
      <c r="M13" s="36">
        <v>9.37432921742455</v>
      </c>
      <c r="N13" s="36">
        <v>9.37432921742455</v>
      </c>
      <c r="O13" s="36">
        <v>9.37432921742455</v>
      </c>
      <c r="P13" s="36">
        <v>9.37432921742455</v>
      </c>
    </row>
    <row r="14" ht="13.5" customHeight="1">
      <c r="A14" s="25">
        <f t="shared" si="1"/>
        <v>13</v>
      </c>
      <c r="B14" s="25"/>
      <c r="C14" s="25"/>
      <c r="E14" s="27" t="s">
        <v>89</v>
      </c>
      <c r="F14" s="28" t="s">
        <v>40</v>
      </c>
      <c r="L14" s="31" t="s">
        <v>90</v>
      </c>
      <c r="M14" s="36">
        <v>11.702181600830917</v>
      </c>
      <c r="N14" s="36">
        <v>11.702181600830917</v>
      </c>
      <c r="O14" s="36">
        <v>11.702181600830917</v>
      </c>
      <c r="P14" s="36">
        <v>11.702181600830917</v>
      </c>
    </row>
    <row r="15" ht="13.5" customHeight="1">
      <c r="A15" s="25">
        <f t="shared" si="1"/>
        <v>14</v>
      </c>
      <c r="B15" s="25"/>
      <c r="C15" s="25"/>
      <c r="E15" s="27" t="s">
        <v>91</v>
      </c>
      <c r="F15" s="28" t="s">
        <v>40</v>
      </c>
      <c r="L15" s="31" t="s">
        <v>92</v>
      </c>
      <c r="M15" s="36">
        <v>16.0</v>
      </c>
      <c r="N15" s="36">
        <v>16.0</v>
      </c>
      <c r="O15" s="36">
        <v>16.0</v>
      </c>
      <c r="P15" s="36">
        <v>16.0</v>
      </c>
    </row>
    <row r="16" ht="13.5" customHeight="1">
      <c r="A16" s="25">
        <f t="shared" si="1"/>
        <v>15</v>
      </c>
      <c r="B16" s="25"/>
      <c r="C16" s="25"/>
      <c r="E16" s="27" t="s">
        <v>93</v>
      </c>
      <c r="F16" s="28" t="s">
        <v>94</v>
      </c>
      <c r="L16" s="31" t="s">
        <v>95</v>
      </c>
      <c r="M16" s="36">
        <v>15.418502202643172</v>
      </c>
      <c r="N16" s="36">
        <v>11.157894736842104</v>
      </c>
      <c r="O16" s="36">
        <v>9.736842105263158</v>
      </c>
      <c r="P16" s="36">
        <v>12.578947368421053</v>
      </c>
    </row>
    <row r="17" ht="13.5" customHeight="1">
      <c r="E17" s="27" t="s">
        <v>96</v>
      </c>
      <c r="F17" s="28" t="s">
        <v>40</v>
      </c>
      <c r="L17" s="31" t="s">
        <v>97</v>
      </c>
      <c r="M17" s="36">
        <v>1.8631980560068595</v>
      </c>
      <c r="N17" s="36">
        <v>1.8631980560068595</v>
      </c>
      <c r="O17" s="36">
        <v>1.8631980560068595</v>
      </c>
      <c r="P17" s="36">
        <v>1.8631980560068595</v>
      </c>
    </row>
    <row r="18" ht="13.5" customHeight="1">
      <c r="E18" s="27" t="s">
        <v>98</v>
      </c>
      <c r="F18" s="28" t="s">
        <v>40</v>
      </c>
      <c r="L18" s="31" t="s">
        <v>99</v>
      </c>
      <c r="M18" s="36">
        <v>13.0</v>
      </c>
      <c r="N18" s="36">
        <v>13.0</v>
      </c>
      <c r="O18" s="36">
        <v>13.0</v>
      </c>
      <c r="P18" s="36">
        <v>13.0</v>
      </c>
    </row>
    <row r="19" ht="13.5" customHeight="1">
      <c r="E19" s="27" t="s">
        <v>100</v>
      </c>
      <c r="F19" s="28" t="s">
        <v>40</v>
      </c>
      <c r="L19" s="37" t="s">
        <v>101</v>
      </c>
      <c r="M19" s="38">
        <v>82.84799989934284</v>
      </c>
      <c r="N19" s="38">
        <v>78.58739243354177</v>
      </c>
      <c r="O19" s="38">
        <v>77.16633980196282</v>
      </c>
      <c r="P19" s="38">
        <v>80.00844506512072</v>
      </c>
    </row>
    <row r="20" ht="13.5" customHeight="1">
      <c r="E20" s="27" t="s">
        <v>102</v>
      </c>
      <c r="F20" s="28" t="s">
        <v>40</v>
      </c>
    </row>
    <row r="21" ht="13.5" customHeight="1">
      <c r="E21" s="27" t="s">
        <v>103</v>
      </c>
      <c r="F21" s="28" t="s">
        <v>40</v>
      </c>
    </row>
    <row r="22" ht="13.5" customHeight="1">
      <c r="E22" s="27" t="s">
        <v>104</v>
      </c>
      <c r="F22" s="28" t="s">
        <v>40</v>
      </c>
    </row>
    <row r="23" ht="13.5" customHeight="1">
      <c r="E23" s="27" t="s">
        <v>105</v>
      </c>
      <c r="F23" s="28" t="s">
        <v>40</v>
      </c>
    </row>
    <row r="24" ht="13.5" customHeight="1">
      <c r="E24" s="27" t="s">
        <v>106</v>
      </c>
      <c r="F24" s="28" t="s">
        <v>40</v>
      </c>
    </row>
    <row r="25" ht="13.5" customHeight="1">
      <c r="E25" s="27" t="s">
        <v>107</v>
      </c>
      <c r="F25" s="28" t="s">
        <v>40</v>
      </c>
    </row>
    <row r="26" ht="13.5" customHeight="1">
      <c r="E26" s="27" t="s">
        <v>100</v>
      </c>
      <c r="F26" s="28" t="s">
        <v>40</v>
      </c>
    </row>
    <row r="27" ht="13.5" customHeight="1">
      <c r="E27" s="27" t="s">
        <v>108</v>
      </c>
      <c r="F27" s="28" t="s">
        <v>94</v>
      </c>
    </row>
    <row r="28" ht="13.5" customHeight="1">
      <c r="E28" s="27" t="s">
        <v>109</v>
      </c>
      <c r="F28" s="28" t="s">
        <v>40</v>
      </c>
    </row>
    <row r="29" ht="13.5" customHeight="1">
      <c r="E29" s="27" t="s">
        <v>110</v>
      </c>
      <c r="F29" s="28" t="s">
        <v>75</v>
      </c>
    </row>
    <row r="30" ht="13.5" customHeight="1">
      <c r="E30" s="27" t="s">
        <v>111</v>
      </c>
      <c r="F30" s="28" t="s">
        <v>40</v>
      </c>
    </row>
    <row r="31" ht="13.5" customHeight="1">
      <c r="E31" s="27" t="s">
        <v>112</v>
      </c>
      <c r="F31" s="28" t="s">
        <v>40</v>
      </c>
    </row>
    <row r="32" ht="13.5" customHeight="1">
      <c r="E32" s="27" t="s">
        <v>113</v>
      </c>
      <c r="F32" s="28" t="s">
        <v>40</v>
      </c>
    </row>
    <row r="33" ht="13.5" customHeight="1">
      <c r="E33" s="27" t="s">
        <v>114</v>
      </c>
      <c r="F33" s="28" t="s">
        <v>40</v>
      </c>
    </row>
    <row r="34" ht="13.5" customHeight="1">
      <c r="E34" s="27" t="s">
        <v>115</v>
      </c>
      <c r="F34" s="28" t="s">
        <v>40</v>
      </c>
    </row>
    <row r="35" ht="13.5" customHeight="1">
      <c r="E35" s="27" t="s">
        <v>116</v>
      </c>
      <c r="F35" s="28" t="s">
        <v>40</v>
      </c>
    </row>
    <row r="36" ht="13.5" customHeight="1">
      <c r="E36" s="27" t="s">
        <v>117</v>
      </c>
      <c r="F36" s="28" t="s">
        <v>40</v>
      </c>
    </row>
    <row r="37" ht="13.5" customHeight="1">
      <c r="E37" s="27" t="s">
        <v>118</v>
      </c>
      <c r="F37" s="28" t="s">
        <v>75</v>
      </c>
    </row>
    <row r="38" ht="13.5" customHeight="1">
      <c r="E38" s="27" t="s">
        <v>119</v>
      </c>
      <c r="F38" s="28" t="s">
        <v>94</v>
      </c>
    </row>
    <row r="39" ht="13.5" customHeight="1"/>
    <row r="40" ht="13.5" customHeight="1"/>
    <row r="41" ht="13.5" customHeight="1"/>
    <row r="42" ht="13.5" customHeight="1"/>
    <row r="43" ht="13.5" customHeight="1">
      <c r="B43" s="39"/>
      <c r="C43" s="40"/>
      <c r="D43" s="39"/>
      <c r="E43" s="39"/>
      <c r="F43" s="39"/>
      <c r="G43" s="41" t="s">
        <v>120</v>
      </c>
      <c r="H43" s="41" t="s">
        <v>121</v>
      </c>
      <c r="I43" s="41" t="s">
        <v>122</v>
      </c>
      <c r="J43" s="41" t="s">
        <v>123</v>
      </c>
      <c r="K43" s="42" t="s">
        <v>124</v>
      </c>
      <c r="L43" s="42" t="s">
        <v>125</v>
      </c>
      <c r="M43" s="42" t="s">
        <v>126</v>
      </c>
      <c r="N43" s="42" t="s">
        <v>127</v>
      </c>
      <c r="O43" s="42" t="s">
        <v>128</v>
      </c>
      <c r="P43" s="41" t="s">
        <v>129</v>
      </c>
      <c r="Q43" s="43" t="s">
        <v>130</v>
      </c>
      <c r="R43" s="44" t="s">
        <v>131</v>
      </c>
      <c r="S43" s="45" t="s">
        <v>132</v>
      </c>
      <c r="T43" s="41" t="s">
        <v>133</v>
      </c>
      <c r="U43" s="41" t="s">
        <v>134</v>
      </c>
      <c r="V43" s="39"/>
      <c r="W43" s="39"/>
      <c r="X43" s="39"/>
      <c r="Y43" s="40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</row>
    <row r="44" ht="13.5" customHeight="1">
      <c r="B44" s="46"/>
      <c r="C44" s="41" t="s">
        <v>135</v>
      </c>
      <c r="D44" s="46"/>
      <c r="E44" s="46"/>
      <c r="F44" s="46"/>
      <c r="G44" s="47" t="s">
        <v>136</v>
      </c>
      <c r="H44" s="48" t="s">
        <v>137</v>
      </c>
      <c r="I44" s="47" t="s">
        <v>138</v>
      </c>
      <c r="J44" s="49" t="s">
        <v>139</v>
      </c>
      <c r="K44" s="50" t="s">
        <v>140</v>
      </c>
      <c r="L44" s="51">
        <v>0.15</v>
      </c>
      <c r="M44" s="51">
        <v>0.18</v>
      </c>
      <c r="N44" s="52">
        <v>0.01</v>
      </c>
      <c r="O44" s="53">
        <v>100.0</v>
      </c>
      <c r="P44" s="54">
        <v>0.0</v>
      </c>
      <c r="Q44" s="55">
        <v>20.0</v>
      </c>
      <c r="R44" s="56" t="s">
        <v>141</v>
      </c>
      <c r="S44" s="57">
        <v>120.0</v>
      </c>
      <c r="T44" s="58">
        <v>7000.0</v>
      </c>
      <c r="U44" s="58">
        <v>2.2</v>
      </c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</row>
    <row r="45" ht="13.5" customHeight="1">
      <c r="B45" s="40"/>
      <c r="C45" s="49" t="s">
        <v>142</v>
      </c>
      <c r="D45" s="40"/>
      <c r="E45" s="40"/>
      <c r="F45" s="40"/>
      <c r="G45" s="40"/>
      <c r="H45" s="59" t="s">
        <v>143</v>
      </c>
      <c r="I45" s="60" t="s">
        <v>144</v>
      </c>
      <c r="J45" s="49" t="s">
        <v>145</v>
      </c>
      <c r="K45" s="50" t="s">
        <v>9</v>
      </c>
      <c r="L45" s="51">
        <v>0.14</v>
      </c>
      <c r="M45" s="51">
        <v>0.14</v>
      </c>
      <c r="N45" s="52">
        <v>0.01</v>
      </c>
      <c r="O45" s="61"/>
      <c r="P45" s="54">
        <v>0.2</v>
      </c>
      <c r="Q45" s="55">
        <v>40.0</v>
      </c>
      <c r="R45" s="62" t="s">
        <v>80</v>
      </c>
      <c r="S45" s="57">
        <v>110.0</v>
      </c>
      <c r="T45" s="58">
        <v>6000.0</v>
      </c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</row>
    <row r="46" ht="13.5" customHeight="1">
      <c r="B46" s="40"/>
      <c r="C46" s="63" t="s">
        <v>146</v>
      </c>
      <c r="D46" s="40"/>
      <c r="E46" s="40"/>
      <c r="F46" s="40"/>
      <c r="G46" s="40"/>
      <c r="H46" s="64" t="s">
        <v>147</v>
      </c>
      <c r="I46" s="60" t="s">
        <v>148</v>
      </c>
      <c r="J46" s="49" t="s">
        <v>149</v>
      </c>
      <c r="K46" s="50" t="s">
        <v>150</v>
      </c>
      <c r="L46" s="51">
        <v>0.03</v>
      </c>
      <c r="M46" s="51">
        <v>0.0</v>
      </c>
      <c r="N46" s="52">
        <v>0.01</v>
      </c>
      <c r="O46" s="61"/>
      <c r="P46" s="54">
        <v>0.25</v>
      </c>
      <c r="Q46" s="65"/>
      <c r="R46" s="62" t="s">
        <v>81</v>
      </c>
      <c r="S46" s="57">
        <v>80.0</v>
      </c>
      <c r="T46" s="58">
        <v>5000.0</v>
      </c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</row>
    <row r="47" ht="13.5" customHeight="1">
      <c r="B47" s="40"/>
      <c r="C47" s="40"/>
      <c r="D47" s="40"/>
      <c r="E47" s="40"/>
      <c r="F47" s="40"/>
      <c r="G47" s="40"/>
      <c r="H47" s="64" t="s">
        <v>151</v>
      </c>
      <c r="I47" s="60" t="s">
        <v>152</v>
      </c>
      <c r="J47" s="49" t="s">
        <v>153</v>
      </c>
      <c r="K47" s="66" t="s">
        <v>154</v>
      </c>
      <c r="L47" s="51">
        <v>0.15</v>
      </c>
      <c r="M47" s="51">
        <v>0.18</v>
      </c>
      <c r="N47" s="52">
        <v>0.01</v>
      </c>
      <c r="O47" s="53">
        <v>130.0</v>
      </c>
      <c r="P47" s="54">
        <v>0.3</v>
      </c>
      <c r="Q47" s="65"/>
      <c r="R47" s="65"/>
      <c r="S47" s="65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</row>
    <row r="48" ht="13.5" customHeight="1">
      <c r="B48" s="40"/>
      <c r="C48" s="43" t="s">
        <v>155</v>
      </c>
      <c r="D48" s="40"/>
      <c r="E48" s="40"/>
      <c r="F48" s="40"/>
      <c r="G48" s="40"/>
      <c r="H48" s="64" t="s">
        <v>156</v>
      </c>
      <c r="I48" s="60" t="s">
        <v>157</v>
      </c>
      <c r="J48" s="49" t="s">
        <v>158</v>
      </c>
      <c r="K48" s="50" t="s">
        <v>159</v>
      </c>
      <c r="L48" s="51">
        <v>0.0</v>
      </c>
      <c r="M48" s="51">
        <v>0.17</v>
      </c>
      <c r="N48" s="52">
        <v>0.01</v>
      </c>
      <c r="O48" s="61"/>
      <c r="P48" s="54">
        <v>0.35</v>
      </c>
      <c r="Q48" s="40"/>
      <c r="R48" s="40"/>
      <c r="S48" s="67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</row>
    <row r="49" ht="13.5" customHeight="1">
      <c r="B49" s="40"/>
      <c r="C49" s="68" t="s">
        <v>160</v>
      </c>
      <c r="D49" s="40"/>
      <c r="E49" s="40"/>
      <c r="F49" s="40"/>
      <c r="G49" s="40"/>
      <c r="H49" s="64" t="s">
        <v>161</v>
      </c>
      <c r="I49" s="60" t="s">
        <v>162</v>
      </c>
      <c r="J49" s="49" t="s">
        <v>163</v>
      </c>
      <c r="K49" s="66" t="s">
        <v>164</v>
      </c>
      <c r="L49" s="51">
        <v>0.15</v>
      </c>
      <c r="M49" s="69">
        <v>0.14</v>
      </c>
      <c r="N49" s="52">
        <v>0.01</v>
      </c>
      <c r="O49" s="61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</row>
    <row r="50" ht="13.5" customHeight="1">
      <c r="B50" s="40"/>
      <c r="C50" s="40"/>
      <c r="D50" s="40"/>
      <c r="E50" s="40"/>
      <c r="F50" s="40"/>
      <c r="G50" s="40"/>
      <c r="H50" s="59" t="s">
        <v>165</v>
      </c>
      <c r="I50" s="60" t="s">
        <v>4</v>
      </c>
      <c r="J50" s="40"/>
      <c r="K50" s="66" t="s">
        <v>166</v>
      </c>
      <c r="L50" s="51">
        <v>0.15</v>
      </c>
      <c r="M50" s="69">
        <v>0.12</v>
      </c>
      <c r="N50" s="52">
        <v>0.01</v>
      </c>
      <c r="O50" s="61"/>
      <c r="P50" s="40"/>
      <c r="Q50" s="70">
        <f>2.49+5.77</f>
        <v>8.26</v>
      </c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</row>
    <row r="51" ht="13.5" customHeight="1">
      <c r="B51" s="40"/>
      <c r="C51" s="41" t="s">
        <v>167</v>
      </c>
      <c r="D51" s="40"/>
      <c r="E51" s="40"/>
      <c r="F51" s="40"/>
      <c r="G51" s="40"/>
      <c r="H51" s="64" t="s">
        <v>168</v>
      </c>
      <c r="I51" s="60" t="s">
        <v>169</v>
      </c>
      <c r="J51" s="40"/>
      <c r="K51" s="71"/>
      <c r="L51" s="72"/>
      <c r="M51" s="71"/>
      <c r="N51" s="71"/>
      <c r="O51" s="61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</row>
    <row r="52" ht="13.5" customHeight="1">
      <c r="B52" s="40"/>
      <c r="C52" s="68" t="s">
        <v>170</v>
      </c>
      <c r="D52" s="40"/>
      <c r="E52" s="40"/>
      <c r="F52" s="40"/>
      <c r="G52" s="40"/>
      <c r="H52" s="59" t="s">
        <v>171</v>
      </c>
      <c r="I52" s="60" t="s">
        <v>172</v>
      </c>
      <c r="J52" s="40"/>
      <c r="K52" s="71"/>
      <c r="L52" s="72"/>
      <c r="M52" s="71"/>
      <c r="N52" s="71"/>
      <c r="O52" s="61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</row>
    <row r="53" ht="13.5" customHeight="1">
      <c r="B53" s="40"/>
      <c r="C53" s="40"/>
      <c r="D53" s="40"/>
      <c r="E53" s="40"/>
      <c r="F53" s="40"/>
      <c r="G53" s="40"/>
      <c r="H53" s="64" t="s">
        <v>173</v>
      </c>
      <c r="I53" s="60" t="s">
        <v>174</v>
      </c>
      <c r="J53" s="40"/>
      <c r="K53" s="71"/>
      <c r="L53" s="72"/>
      <c r="M53" s="71"/>
      <c r="N53" s="71"/>
      <c r="O53" s="61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</row>
    <row r="54" ht="13.5" customHeight="1">
      <c r="B54" s="40"/>
      <c r="C54" s="73" t="s">
        <v>175</v>
      </c>
      <c r="D54" s="40"/>
      <c r="E54" s="40"/>
      <c r="F54" s="40"/>
      <c r="G54" s="40"/>
      <c r="H54" s="59" t="s">
        <v>176</v>
      </c>
      <c r="I54" s="60" t="s">
        <v>177</v>
      </c>
      <c r="J54" s="40"/>
      <c r="K54" s="71"/>
      <c r="L54" s="71"/>
      <c r="M54" s="71"/>
      <c r="N54" s="71"/>
      <c r="O54" s="61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</row>
    <row r="55" ht="13.5" customHeight="1">
      <c r="B55" s="40"/>
      <c r="C55" s="74" t="s">
        <v>178</v>
      </c>
      <c r="D55" s="40"/>
      <c r="E55" s="40"/>
      <c r="F55" s="40"/>
      <c r="G55" s="40"/>
      <c r="H55" s="40"/>
      <c r="I55" s="60" t="s">
        <v>179</v>
      </c>
      <c r="J55" s="40"/>
      <c r="K55" s="71"/>
      <c r="L55" s="72"/>
      <c r="M55" s="71"/>
      <c r="N55" s="71"/>
      <c r="O55" s="61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</row>
    <row r="56" ht="13.5" customHeight="1">
      <c r="B56" s="40"/>
      <c r="C56" s="74" t="s">
        <v>180</v>
      </c>
      <c r="D56" s="40"/>
      <c r="E56" s="40"/>
      <c r="F56" s="40"/>
      <c r="G56" s="40"/>
      <c r="H56" s="40"/>
      <c r="I56" s="60" t="s">
        <v>181</v>
      </c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</row>
    <row r="57" ht="13.5" customHeight="1">
      <c r="B57" s="40"/>
      <c r="C57" s="40"/>
      <c r="D57" s="40"/>
      <c r="E57" s="40"/>
      <c r="F57" s="40"/>
      <c r="G57" s="40"/>
      <c r="H57" s="40"/>
      <c r="I57" s="60" t="s">
        <v>182</v>
      </c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</row>
    <row r="58" ht="13.5" customHeight="1"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</row>
    <row r="59" ht="13.5" customHeight="1"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</row>
    <row r="60" ht="13.5" customHeight="1"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</row>
    <row r="61" ht="13.5" customHeight="1"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</row>
    <row r="62" ht="13.5" customHeight="1"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</row>
    <row r="63" ht="13.5" customHeight="1"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</row>
    <row r="64" ht="13.5" customHeight="1"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</row>
    <row r="65" ht="13.5" customHeight="1"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</row>
    <row r="66" ht="13.5" customHeight="1"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</row>
    <row r="67" ht="13.5" customHeight="1"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</row>
    <row r="68" ht="13.5" customHeight="1"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</row>
    <row r="69" ht="13.5" customHeight="1"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</row>
    <row r="70" ht="13.5" customHeight="1"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</row>
    <row r="71" ht="13.5" customHeight="1"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</row>
    <row r="72" ht="13.5" customHeight="1"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</row>
    <row r="73" ht="13.5" customHeight="1"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</row>
    <row r="74" ht="13.5" customHeight="1"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</row>
    <row r="75" ht="13.5" customHeight="1"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</row>
    <row r="76" ht="13.5" customHeight="1"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</row>
    <row r="77" ht="13.5" customHeight="1"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</row>
    <row r="78" ht="13.5" customHeight="1"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</row>
    <row r="79" ht="13.5" customHeight="1"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</row>
    <row r="80" ht="13.5" customHeight="1"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</row>
    <row r="81" ht="13.5" customHeight="1"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</row>
    <row r="82" ht="13.5" customHeight="1"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</row>
    <row r="83" ht="13.5" customHeight="1"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</row>
    <row r="84" ht="13.5" customHeight="1"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</row>
    <row r="85" ht="13.5" customHeight="1"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</row>
    <row r="86" ht="13.5" customHeight="1"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</row>
    <row r="87" ht="13.5" customHeight="1"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</row>
    <row r="88" ht="13.5" customHeight="1"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</row>
    <row r="89" ht="13.5" customHeight="1"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</row>
    <row r="90" ht="13.5" customHeight="1"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</row>
    <row r="91" ht="13.5" customHeight="1"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</row>
    <row r="92" ht="13.5" customHeight="1"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</row>
    <row r="93" ht="13.5" customHeight="1"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</row>
    <row r="94" ht="13.5" customHeight="1"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</row>
    <row r="95" ht="13.5" customHeight="1"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</row>
    <row r="96" ht="13.5" customHeight="1"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</row>
    <row r="97" ht="13.5" customHeight="1"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</row>
    <row r="98" ht="13.5" customHeight="1"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</row>
    <row r="99" ht="13.5" customHeight="1"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</row>
    <row r="100" ht="13.5" customHeight="1"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</row>
    <row r="101" ht="13.5" customHeight="1"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</row>
    <row r="102" ht="13.5" customHeight="1"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</row>
    <row r="103" ht="13.5" customHeight="1"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</row>
    <row r="104" ht="13.5" customHeight="1"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</row>
    <row r="105" ht="13.5" customHeight="1"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</row>
    <row r="106" ht="13.5" customHeight="1"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</row>
    <row r="107" ht="13.5" customHeight="1"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</row>
    <row r="108" ht="13.5" customHeight="1"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</row>
    <row r="109" ht="13.5" customHeight="1"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</row>
    <row r="110" ht="13.5" customHeight="1"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</row>
    <row r="111" ht="13.5" customHeight="1"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</row>
    <row r="112" ht="13.5" customHeight="1"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</row>
    <row r="113" ht="13.5" customHeight="1"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</row>
    <row r="114" ht="13.5" customHeight="1"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</row>
    <row r="115" ht="13.5" customHeight="1"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</row>
    <row r="116" ht="13.5" customHeight="1"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</row>
    <row r="117" ht="13.5" customHeight="1"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</row>
    <row r="118" ht="13.5" customHeight="1"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</row>
    <row r="119" ht="13.5" customHeight="1"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</row>
    <row r="120" ht="13.5" customHeight="1"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</row>
    <row r="121" ht="13.5" customHeight="1"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</row>
    <row r="122" ht="13.5" customHeight="1"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</row>
    <row r="123" ht="13.5" customHeight="1"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</row>
    <row r="124" ht="13.5" customHeight="1"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</row>
    <row r="125" ht="13.5" customHeight="1"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</row>
    <row r="126" ht="13.5" customHeight="1"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</row>
    <row r="127" ht="13.5" customHeight="1"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</row>
    <row r="128" ht="13.5" customHeight="1"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  <c r="AI128" s="40"/>
      <c r="AJ128" s="40"/>
      <c r="AK128" s="40"/>
    </row>
    <row r="129" ht="13.5" customHeight="1"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  <c r="AH129" s="40"/>
      <c r="AI129" s="40"/>
      <c r="AJ129" s="40"/>
      <c r="AK129" s="40"/>
    </row>
    <row r="130" ht="13.5" customHeight="1"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  <c r="AH130" s="40"/>
      <c r="AI130" s="40"/>
      <c r="AJ130" s="40"/>
      <c r="AK130" s="40"/>
    </row>
    <row r="131" ht="13.5" customHeight="1"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  <c r="AI131" s="40"/>
      <c r="AJ131" s="40"/>
      <c r="AK131" s="40"/>
    </row>
    <row r="132" ht="13.5" customHeight="1"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  <c r="AH132" s="40"/>
      <c r="AI132" s="40"/>
      <c r="AJ132" s="40"/>
      <c r="AK132" s="40"/>
    </row>
    <row r="133" ht="13.5" customHeight="1"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40"/>
      <c r="AK133" s="40"/>
    </row>
    <row r="134" ht="13.5" customHeight="1"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</row>
    <row r="135" ht="13.5" customHeight="1"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  <c r="AK135" s="40"/>
    </row>
    <row r="136" ht="13.5" customHeight="1"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</row>
    <row r="137" ht="13.5" customHeight="1"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40"/>
      <c r="AK137" s="40"/>
    </row>
    <row r="138" ht="13.5" customHeight="1"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</row>
    <row r="139" ht="13.5" customHeight="1"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</row>
    <row r="140" ht="13.5" customHeight="1"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</row>
    <row r="141" ht="13.5" customHeight="1"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</row>
    <row r="142" ht="13.5" customHeight="1"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</row>
    <row r="143" ht="13.5" customHeight="1"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  <c r="AI143" s="40"/>
      <c r="AJ143" s="40"/>
      <c r="AK143" s="40"/>
    </row>
    <row r="144" ht="13.5" customHeight="1"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</row>
    <row r="145" ht="13.5" customHeight="1"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</row>
    <row r="146" ht="13.5" customHeight="1"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</row>
    <row r="147" ht="13.5" customHeight="1"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40"/>
      <c r="AK147" s="40"/>
    </row>
    <row r="148" ht="13.5" customHeight="1"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</row>
    <row r="149" ht="13.5" customHeight="1"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</row>
    <row r="150" ht="13.5" customHeight="1"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</row>
    <row r="151" ht="13.5" customHeight="1"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</row>
    <row r="152" ht="13.5" customHeight="1"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</row>
    <row r="153" ht="13.5" customHeight="1"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  <c r="AH153" s="40"/>
      <c r="AI153" s="40"/>
      <c r="AJ153" s="40"/>
      <c r="AK153" s="40"/>
    </row>
    <row r="154" ht="13.5" customHeight="1"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  <c r="AH154" s="40"/>
      <c r="AI154" s="40"/>
      <c r="AJ154" s="40"/>
      <c r="AK154" s="40"/>
    </row>
    <row r="155" ht="13.5" customHeight="1"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  <c r="AI155" s="40"/>
      <c r="AJ155" s="40"/>
      <c r="AK155" s="40"/>
    </row>
    <row r="156" ht="13.5" customHeight="1"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  <c r="AH156" s="40"/>
      <c r="AI156" s="40"/>
      <c r="AJ156" s="40"/>
      <c r="AK156" s="40"/>
    </row>
    <row r="157" ht="13.5" customHeight="1"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</row>
    <row r="158" ht="13.5" customHeight="1"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  <c r="AI158" s="40"/>
      <c r="AJ158" s="40"/>
      <c r="AK158" s="40"/>
    </row>
    <row r="159" ht="13.5" customHeight="1"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  <c r="AH159" s="40"/>
      <c r="AI159" s="40"/>
      <c r="AJ159" s="40"/>
      <c r="AK159" s="40"/>
    </row>
    <row r="160" ht="13.5" customHeight="1"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  <c r="AH160" s="40"/>
      <c r="AI160" s="40"/>
      <c r="AJ160" s="40"/>
      <c r="AK160" s="40"/>
    </row>
    <row r="161" ht="13.5" customHeight="1"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</row>
    <row r="162" ht="13.5" customHeight="1"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  <c r="AH162" s="40"/>
      <c r="AI162" s="40"/>
      <c r="AJ162" s="40"/>
      <c r="AK162" s="40"/>
    </row>
    <row r="163" ht="13.5" customHeight="1"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</row>
    <row r="164" ht="13.5" customHeight="1"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  <c r="AI164" s="40"/>
      <c r="AJ164" s="40"/>
      <c r="AK164" s="40"/>
    </row>
    <row r="165" ht="13.5" customHeight="1"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  <c r="AH165" s="40"/>
      <c r="AI165" s="40"/>
      <c r="AJ165" s="40"/>
      <c r="AK165" s="40"/>
    </row>
    <row r="166" ht="13.5" customHeight="1"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  <c r="AH166" s="40"/>
      <c r="AI166" s="40"/>
      <c r="AJ166" s="40"/>
      <c r="AK166" s="40"/>
    </row>
    <row r="167" ht="13.5" customHeight="1"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  <c r="AH167" s="40"/>
      <c r="AI167" s="40"/>
      <c r="AJ167" s="40"/>
      <c r="AK167" s="40"/>
    </row>
    <row r="168" ht="13.5" customHeight="1"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  <c r="AH168" s="40"/>
      <c r="AI168" s="40"/>
      <c r="AJ168" s="40"/>
      <c r="AK168" s="40"/>
    </row>
    <row r="169" ht="13.5" customHeight="1"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  <c r="AH169" s="40"/>
      <c r="AI169" s="40"/>
      <c r="AJ169" s="40"/>
      <c r="AK169" s="40"/>
    </row>
    <row r="170" ht="13.5" customHeight="1"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  <c r="AH170" s="40"/>
      <c r="AI170" s="40"/>
      <c r="AJ170" s="40"/>
      <c r="AK170" s="40"/>
    </row>
    <row r="171" ht="13.5" customHeight="1"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  <c r="AH171" s="40"/>
      <c r="AI171" s="40"/>
      <c r="AJ171" s="40"/>
      <c r="AK171" s="40"/>
    </row>
    <row r="172" ht="13.5" customHeight="1"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</row>
    <row r="173" ht="13.5" customHeight="1"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  <c r="AH173" s="40"/>
      <c r="AI173" s="40"/>
      <c r="AJ173" s="40"/>
      <c r="AK173" s="40"/>
    </row>
    <row r="174" ht="13.5" customHeight="1"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  <c r="AH174" s="40"/>
      <c r="AI174" s="40"/>
      <c r="AJ174" s="40"/>
      <c r="AK174" s="40"/>
    </row>
    <row r="175" ht="13.5" customHeight="1"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  <c r="AH175" s="40"/>
      <c r="AI175" s="40"/>
      <c r="AJ175" s="40"/>
      <c r="AK175" s="40"/>
    </row>
    <row r="176" ht="13.5" customHeight="1"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  <c r="AH176" s="40"/>
      <c r="AI176" s="40"/>
      <c r="AJ176" s="40"/>
      <c r="AK176" s="40"/>
    </row>
    <row r="177" ht="13.5" customHeight="1"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  <c r="AH177" s="40"/>
      <c r="AI177" s="40"/>
      <c r="AJ177" s="40"/>
      <c r="AK177" s="40"/>
    </row>
    <row r="178" ht="13.5" customHeight="1"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  <c r="AH178" s="40"/>
      <c r="AI178" s="40"/>
      <c r="AJ178" s="40"/>
      <c r="AK178" s="40"/>
    </row>
    <row r="179" ht="13.5" customHeight="1"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  <c r="AH179" s="40"/>
      <c r="AI179" s="40"/>
      <c r="AJ179" s="40"/>
      <c r="AK179" s="40"/>
    </row>
    <row r="180" ht="13.5" customHeight="1"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  <c r="AH180" s="40"/>
      <c r="AI180" s="40"/>
      <c r="AJ180" s="40"/>
      <c r="AK180" s="40"/>
    </row>
    <row r="181" ht="13.5" customHeight="1"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  <c r="AH181" s="40"/>
      <c r="AI181" s="40"/>
      <c r="AJ181" s="40"/>
      <c r="AK181" s="40"/>
    </row>
    <row r="182" ht="13.5" customHeight="1"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  <c r="AH182" s="40"/>
      <c r="AI182" s="40"/>
      <c r="AJ182" s="40"/>
      <c r="AK182" s="40"/>
    </row>
    <row r="183" ht="13.5" customHeight="1"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  <c r="AH183" s="40"/>
      <c r="AI183" s="40"/>
      <c r="AJ183" s="40"/>
      <c r="AK183" s="40"/>
    </row>
    <row r="184" ht="13.5" customHeight="1"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  <c r="AH184" s="40"/>
      <c r="AI184" s="40"/>
      <c r="AJ184" s="40"/>
      <c r="AK184" s="40"/>
    </row>
    <row r="185" ht="13.5" customHeight="1"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  <c r="AH185" s="40"/>
      <c r="AI185" s="40"/>
      <c r="AJ185" s="40"/>
      <c r="AK185" s="40"/>
    </row>
    <row r="186" ht="13.5" customHeight="1"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  <c r="AH186" s="40"/>
      <c r="AI186" s="40"/>
      <c r="AJ186" s="40"/>
      <c r="AK186" s="40"/>
    </row>
    <row r="187" ht="13.5" customHeight="1"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  <c r="AH187" s="40"/>
      <c r="AI187" s="40"/>
      <c r="AJ187" s="40"/>
      <c r="AK187" s="40"/>
    </row>
    <row r="188" ht="13.5" customHeight="1"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  <c r="AH188" s="40"/>
      <c r="AI188" s="40"/>
      <c r="AJ188" s="40"/>
      <c r="AK188" s="40"/>
    </row>
    <row r="189" ht="13.5" customHeight="1"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  <c r="AH189" s="40"/>
      <c r="AI189" s="40"/>
      <c r="AJ189" s="40"/>
      <c r="AK189" s="40"/>
    </row>
    <row r="190" ht="13.5" customHeight="1"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</row>
    <row r="191" ht="13.5" customHeight="1"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  <c r="AH191" s="40"/>
      <c r="AI191" s="40"/>
      <c r="AJ191" s="40"/>
      <c r="AK191" s="40"/>
    </row>
    <row r="192" ht="13.5" customHeight="1"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  <c r="AH192" s="40"/>
      <c r="AI192" s="40"/>
      <c r="AJ192" s="40"/>
      <c r="AK192" s="40"/>
    </row>
    <row r="193" ht="13.5" customHeight="1"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  <c r="AH193" s="40"/>
      <c r="AI193" s="40"/>
      <c r="AJ193" s="40"/>
      <c r="AK193" s="40"/>
    </row>
    <row r="194" ht="13.5" customHeight="1"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  <c r="AH194" s="40"/>
      <c r="AI194" s="40"/>
      <c r="AJ194" s="40"/>
      <c r="AK194" s="40"/>
    </row>
    <row r="195" ht="13.5" customHeight="1"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  <c r="AH195" s="40"/>
      <c r="AI195" s="40"/>
      <c r="AJ195" s="40"/>
      <c r="AK195" s="40"/>
    </row>
    <row r="196" ht="13.5" customHeight="1"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  <c r="AH196" s="40"/>
      <c r="AI196" s="40"/>
      <c r="AJ196" s="40"/>
      <c r="AK196" s="40"/>
    </row>
    <row r="197" ht="13.5" customHeight="1"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  <c r="AH197" s="40"/>
      <c r="AI197" s="40"/>
      <c r="AJ197" s="40"/>
      <c r="AK197" s="40"/>
    </row>
    <row r="198" ht="13.5" customHeight="1"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  <c r="AH198" s="40"/>
      <c r="AI198" s="40"/>
      <c r="AJ198" s="40"/>
      <c r="AK198" s="40"/>
    </row>
    <row r="199" ht="13.5" customHeight="1"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  <c r="AH199" s="40"/>
      <c r="AI199" s="40"/>
      <c r="AJ199" s="40"/>
      <c r="AK199" s="40"/>
    </row>
    <row r="200" ht="13.5" customHeight="1"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  <c r="AH200" s="40"/>
      <c r="AI200" s="40"/>
      <c r="AJ200" s="40"/>
      <c r="AK200" s="40"/>
    </row>
    <row r="201" ht="13.5" customHeight="1"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  <c r="AA201" s="40"/>
      <c r="AB201" s="40"/>
      <c r="AC201" s="40"/>
      <c r="AD201" s="40"/>
      <c r="AE201" s="40"/>
      <c r="AF201" s="40"/>
      <c r="AG201" s="40"/>
      <c r="AH201" s="40"/>
      <c r="AI201" s="40"/>
      <c r="AJ201" s="40"/>
      <c r="AK201" s="40"/>
    </row>
    <row r="202" ht="13.5" customHeight="1"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  <c r="AA202" s="40"/>
      <c r="AB202" s="40"/>
      <c r="AC202" s="40"/>
      <c r="AD202" s="40"/>
      <c r="AE202" s="40"/>
      <c r="AF202" s="40"/>
      <c r="AG202" s="40"/>
      <c r="AH202" s="40"/>
      <c r="AI202" s="40"/>
      <c r="AJ202" s="40"/>
      <c r="AK202" s="40"/>
    </row>
    <row r="203" ht="13.5" customHeight="1"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  <c r="AE203" s="40"/>
      <c r="AF203" s="40"/>
      <c r="AG203" s="40"/>
      <c r="AH203" s="40"/>
      <c r="AI203" s="40"/>
      <c r="AJ203" s="40"/>
      <c r="AK203" s="40"/>
    </row>
    <row r="204" ht="13.5" customHeight="1"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  <c r="AE204" s="40"/>
      <c r="AF204" s="40"/>
      <c r="AG204" s="40"/>
      <c r="AH204" s="40"/>
      <c r="AI204" s="40"/>
      <c r="AJ204" s="40"/>
      <c r="AK204" s="40"/>
    </row>
    <row r="205" ht="13.5" customHeight="1"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/>
      <c r="AF205" s="40"/>
      <c r="AG205" s="40"/>
      <c r="AH205" s="40"/>
      <c r="AI205" s="40"/>
      <c r="AJ205" s="40"/>
      <c r="AK205" s="40"/>
    </row>
    <row r="206" ht="13.5" customHeight="1"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/>
      <c r="AG206" s="40"/>
      <c r="AH206" s="40"/>
      <c r="AI206" s="40"/>
      <c r="AJ206" s="40"/>
      <c r="AK206" s="40"/>
    </row>
    <row r="207" ht="13.5" customHeight="1"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  <c r="AE207" s="40"/>
      <c r="AF207" s="40"/>
      <c r="AG207" s="40"/>
      <c r="AH207" s="40"/>
      <c r="AI207" s="40"/>
      <c r="AJ207" s="40"/>
      <c r="AK207" s="40"/>
    </row>
    <row r="208" ht="13.5" customHeight="1"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</row>
    <row r="209" ht="13.5" customHeight="1"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  <c r="AA209" s="40"/>
      <c r="AB209" s="40"/>
      <c r="AC209" s="40"/>
      <c r="AD209" s="40"/>
      <c r="AE209" s="40"/>
      <c r="AF209" s="40"/>
      <c r="AG209" s="40"/>
      <c r="AH209" s="40"/>
      <c r="AI209" s="40"/>
      <c r="AJ209" s="40"/>
      <c r="AK209" s="40"/>
    </row>
    <row r="210" ht="13.5" customHeight="1"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  <c r="AE210" s="40"/>
      <c r="AF210" s="40"/>
      <c r="AG210" s="40"/>
      <c r="AH210" s="40"/>
      <c r="AI210" s="40"/>
      <c r="AJ210" s="40"/>
      <c r="AK210" s="40"/>
    </row>
    <row r="211" ht="13.5" customHeight="1"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40"/>
      <c r="AK211" s="40"/>
    </row>
    <row r="212" ht="13.5" customHeight="1"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  <c r="AH212" s="40"/>
      <c r="AI212" s="40"/>
      <c r="AJ212" s="40"/>
      <c r="AK212" s="40"/>
    </row>
    <row r="213" ht="13.5" customHeight="1"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/>
      <c r="AF213" s="40"/>
      <c r="AG213" s="40"/>
      <c r="AH213" s="40"/>
      <c r="AI213" s="40"/>
      <c r="AJ213" s="40"/>
      <c r="AK213" s="40"/>
    </row>
    <row r="214" ht="13.5" customHeight="1"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  <c r="AA214" s="40"/>
      <c r="AB214" s="40"/>
      <c r="AC214" s="40"/>
      <c r="AD214" s="40"/>
      <c r="AE214" s="40"/>
      <c r="AF214" s="40"/>
      <c r="AG214" s="40"/>
      <c r="AH214" s="40"/>
      <c r="AI214" s="40"/>
      <c r="AJ214" s="40"/>
      <c r="AK214" s="40"/>
    </row>
    <row r="215" ht="13.5" customHeight="1"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/>
      <c r="AF215" s="40"/>
      <c r="AG215" s="40"/>
      <c r="AH215" s="40"/>
      <c r="AI215" s="40"/>
      <c r="AJ215" s="40"/>
      <c r="AK215" s="40"/>
    </row>
    <row r="216" ht="13.5" customHeight="1"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  <c r="AH216" s="40"/>
      <c r="AI216" s="40"/>
      <c r="AJ216" s="40"/>
      <c r="AK216" s="40"/>
    </row>
    <row r="217" ht="13.5" customHeight="1"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  <c r="AA217" s="40"/>
      <c r="AB217" s="40"/>
      <c r="AC217" s="40"/>
      <c r="AD217" s="40"/>
      <c r="AE217" s="40"/>
      <c r="AF217" s="40"/>
      <c r="AG217" s="40"/>
      <c r="AH217" s="40"/>
      <c r="AI217" s="40"/>
      <c r="AJ217" s="40"/>
      <c r="AK217" s="40"/>
    </row>
    <row r="218" ht="13.5" customHeight="1"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F218" s="40"/>
      <c r="AG218" s="40"/>
      <c r="AH218" s="40"/>
      <c r="AI218" s="40"/>
      <c r="AJ218" s="40"/>
      <c r="AK218" s="40"/>
    </row>
    <row r="219" ht="13.5" customHeight="1"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  <c r="AA219" s="40"/>
      <c r="AB219" s="40"/>
      <c r="AC219" s="40"/>
      <c r="AD219" s="40"/>
      <c r="AE219" s="40"/>
      <c r="AF219" s="40"/>
      <c r="AG219" s="40"/>
      <c r="AH219" s="40"/>
      <c r="AI219" s="40"/>
      <c r="AJ219" s="40"/>
      <c r="AK219" s="40"/>
    </row>
    <row r="220" ht="13.5" customHeight="1"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  <c r="AA220" s="40"/>
      <c r="AB220" s="40"/>
      <c r="AC220" s="40"/>
      <c r="AD220" s="40"/>
      <c r="AE220" s="40"/>
      <c r="AF220" s="40"/>
      <c r="AG220" s="40"/>
      <c r="AH220" s="40"/>
      <c r="AI220" s="40"/>
      <c r="AJ220" s="40"/>
      <c r="AK220" s="40"/>
    </row>
    <row r="221" ht="13.5" customHeight="1"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</row>
    <row r="222" ht="13.5" customHeight="1"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  <c r="AA222" s="40"/>
      <c r="AB222" s="40"/>
      <c r="AC222" s="40"/>
      <c r="AD222" s="40"/>
      <c r="AE222" s="40"/>
      <c r="AF222" s="40"/>
      <c r="AG222" s="40"/>
      <c r="AH222" s="40"/>
      <c r="AI222" s="40"/>
      <c r="AJ222" s="40"/>
      <c r="AK222" s="40"/>
    </row>
    <row r="223" ht="13.5" customHeight="1"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  <c r="AA223" s="40"/>
      <c r="AB223" s="40"/>
      <c r="AC223" s="40"/>
      <c r="AD223" s="40"/>
      <c r="AE223" s="40"/>
      <c r="AF223" s="40"/>
      <c r="AG223" s="40"/>
      <c r="AH223" s="40"/>
      <c r="AI223" s="40"/>
      <c r="AJ223" s="40"/>
      <c r="AK223" s="40"/>
    </row>
    <row r="224" ht="13.5" customHeight="1"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  <c r="AA224" s="40"/>
      <c r="AB224" s="40"/>
      <c r="AC224" s="40"/>
      <c r="AD224" s="40"/>
      <c r="AE224" s="40"/>
      <c r="AF224" s="40"/>
      <c r="AG224" s="40"/>
      <c r="AH224" s="40"/>
      <c r="AI224" s="40"/>
      <c r="AJ224" s="40"/>
      <c r="AK224" s="40"/>
    </row>
    <row r="225" ht="13.5" customHeight="1"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/>
      <c r="AF225" s="40"/>
      <c r="AG225" s="40"/>
      <c r="AH225" s="40"/>
      <c r="AI225" s="40"/>
      <c r="AJ225" s="40"/>
      <c r="AK225" s="40"/>
    </row>
    <row r="226" ht="13.5" customHeight="1"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</row>
    <row r="227" ht="13.5" customHeight="1"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  <c r="AA227" s="40"/>
      <c r="AB227" s="40"/>
      <c r="AC227" s="40"/>
      <c r="AD227" s="40"/>
      <c r="AE227" s="40"/>
      <c r="AF227" s="40"/>
      <c r="AG227" s="40"/>
      <c r="AH227" s="40"/>
      <c r="AI227" s="40"/>
      <c r="AJ227" s="40"/>
      <c r="AK227" s="40"/>
    </row>
    <row r="228" ht="13.5" customHeight="1"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  <c r="AA228" s="40"/>
      <c r="AB228" s="40"/>
      <c r="AC228" s="40"/>
      <c r="AD228" s="40"/>
      <c r="AE228" s="40"/>
      <c r="AF228" s="40"/>
      <c r="AG228" s="40"/>
      <c r="AH228" s="40"/>
      <c r="AI228" s="40"/>
      <c r="AJ228" s="40"/>
      <c r="AK228" s="40"/>
    </row>
    <row r="229" ht="13.5" customHeight="1"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  <c r="AA229" s="40"/>
      <c r="AB229" s="40"/>
      <c r="AC229" s="40"/>
      <c r="AD229" s="40"/>
      <c r="AE229" s="40"/>
      <c r="AF229" s="40"/>
      <c r="AG229" s="40"/>
      <c r="AH229" s="40"/>
      <c r="AI229" s="40"/>
      <c r="AJ229" s="40"/>
      <c r="AK229" s="40"/>
    </row>
    <row r="230" ht="13.5" customHeight="1"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  <c r="AA230" s="40"/>
      <c r="AB230" s="40"/>
      <c r="AC230" s="40"/>
      <c r="AD230" s="40"/>
      <c r="AE230" s="40"/>
      <c r="AF230" s="40"/>
      <c r="AG230" s="40"/>
      <c r="AH230" s="40"/>
      <c r="AI230" s="40"/>
      <c r="AJ230" s="40"/>
      <c r="AK230" s="40"/>
    </row>
    <row r="231" ht="13.5" customHeight="1"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/>
      <c r="AF231" s="40"/>
      <c r="AG231" s="40"/>
      <c r="AH231" s="40"/>
      <c r="AI231" s="40"/>
      <c r="AJ231" s="40"/>
      <c r="AK231" s="40"/>
    </row>
    <row r="232" ht="13.5" customHeight="1"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  <c r="AA232" s="40"/>
      <c r="AB232" s="40"/>
      <c r="AC232" s="40"/>
      <c r="AD232" s="40"/>
      <c r="AE232" s="40"/>
      <c r="AF232" s="40"/>
      <c r="AG232" s="40"/>
      <c r="AH232" s="40"/>
      <c r="AI232" s="40"/>
      <c r="AJ232" s="40"/>
      <c r="AK232" s="40"/>
    </row>
    <row r="233" ht="13.5" customHeight="1"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/>
      <c r="AF233" s="40"/>
      <c r="AG233" s="40"/>
      <c r="AH233" s="40"/>
      <c r="AI233" s="40"/>
      <c r="AJ233" s="40"/>
      <c r="AK233" s="40"/>
    </row>
    <row r="234" ht="13.5" customHeight="1"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40"/>
      <c r="AF234" s="40"/>
      <c r="AG234" s="40"/>
      <c r="AH234" s="40"/>
      <c r="AI234" s="40"/>
      <c r="AJ234" s="40"/>
      <c r="AK234" s="40"/>
    </row>
    <row r="235" ht="13.5" customHeight="1"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  <c r="AA235" s="40"/>
      <c r="AB235" s="40"/>
      <c r="AC235" s="40"/>
      <c r="AD235" s="40"/>
      <c r="AE235" s="40"/>
      <c r="AF235" s="40"/>
      <c r="AG235" s="40"/>
      <c r="AH235" s="40"/>
      <c r="AI235" s="40"/>
      <c r="AJ235" s="40"/>
      <c r="AK235" s="40"/>
    </row>
    <row r="236" ht="13.5" customHeight="1"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  <c r="AA236" s="40"/>
      <c r="AB236" s="40"/>
      <c r="AC236" s="40"/>
      <c r="AD236" s="40"/>
      <c r="AE236" s="40"/>
      <c r="AF236" s="40"/>
      <c r="AG236" s="40"/>
      <c r="AH236" s="40"/>
      <c r="AI236" s="40"/>
      <c r="AJ236" s="40"/>
      <c r="AK236" s="40"/>
    </row>
    <row r="237" ht="13.5" customHeight="1"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  <c r="AA237" s="40"/>
      <c r="AB237" s="40"/>
      <c r="AC237" s="40"/>
      <c r="AD237" s="40"/>
      <c r="AE237" s="40"/>
      <c r="AF237" s="40"/>
      <c r="AG237" s="40"/>
      <c r="AH237" s="40"/>
      <c r="AI237" s="40"/>
      <c r="AJ237" s="40"/>
      <c r="AK237" s="40"/>
    </row>
    <row r="238" ht="13.5" customHeight="1"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  <c r="AA238" s="40"/>
      <c r="AB238" s="40"/>
      <c r="AC238" s="40"/>
      <c r="AD238" s="40"/>
      <c r="AE238" s="40"/>
      <c r="AF238" s="40"/>
      <c r="AG238" s="40"/>
      <c r="AH238" s="40"/>
      <c r="AI238" s="40"/>
      <c r="AJ238" s="40"/>
      <c r="AK238" s="40"/>
    </row>
    <row r="239" ht="13.5" customHeight="1"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  <c r="AA239" s="40"/>
      <c r="AB239" s="40"/>
      <c r="AC239" s="40"/>
      <c r="AD239" s="40"/>
      <c r="AE239" s="40"/>
      <c r="AF239" s="40"/>
      <c r="AG239" s="40"/>
      <c r="AH239" s="40"/>
      <c r="AI239" s="40"/>
      <c r="AJ239" s="40"/>
      <c r="AK239" s="40"/>
    </row>
    <row r="240" ht="13.5" customHeight="1"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  <c r="AA240" s="40"/>
      <c r="AB240" s="40"/>
      <c r="AC240" s="40"/>
      <c r="AD240" s="40"/>
      <c r="AE240" s="40"/>
      <c r="AF240" s="40"/>
      <c r="AG240" s="40"/>
      <c r="AH240" s="40"/>
      <c r="AI240" s="40"/>
      <c r="AJ240" s="40"/>
      <c r="AK240" s="40"/>
    </row>
    <row r="241" ht="13.5" customHeight="1"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  <c r="AA241" s="40"/>
      <c r="AB241" s="40"/>
      <c r="AC241" s="40"/>
      <c r="AD241" s="40"/>
      <c r="AE241" s="40"/>
      <c r="AF241" s="40"/>
      <c r="AG241" s="40"/>
      <c r="AH241" s="40"/>
      <c r="AI241" s="40"/>
      <c r="AJ241" s="40"/>
      <c r="AK241" s="40"/>
    </row>
    <row r="242" ht="13.5" customHeight="1"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  <c r="AA242" s="40"/>
      <c r="AB242" s="40"/>
      <c r="AC242" s="40"/>
      <c r="AD242" s="40"/>
      <c r="AE242" s="40"/>
      <c r="AF242" s="40"/>
      <c r="AG242" s="40"/>
      <c r="AH242" s="40"/>
      <c r="AI242" s="40"/>
      <c r="AJ242" s="40"/>
      <c r="AK242" s="40"/>
    </row>
    <row r="243" ht="13.5" customHeight="1"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  <c r="AA243" s="40"/>
      <c r="AB243" s="40"/>
      <c r="AC243" s="40"/>
      <c r="AD243" s="40"/>
      <c r="AE243" s="40"/>
      <c r="AF243" s="40"/>
      <c r="AG243" s="40"/>
      <c r="AH243" s="40"/>
      <c r="AI243" s="40"/>
      <c r="AJ243" s="40"/>
      <c r="AK243" s="40"/>
    </row>
    <row r="244" ht="13.5" customHeight="1"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</row>
    <row r="245" ht="13.5" customHeight="1"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  <c r="AA245" s="40"/>
      <c r="AB245" s="40"/>
      <c r="AC245" s="40"/>
      <c r="AD245" s="40"/>
      <c r="AE245" s="40"/>
      <c r="AF245" s="40"/>
      <c r="AG245" s="40"/>
      <c r="AH245" s="40"/>
      <c r="AI245" s="40"/>
      <c r="AJ245" s="40"/>
      <c r="AK245" s="40"/>
    </row>
    <row r="246" ht="13.5" customHeight="1"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  <c r="AA246" s="40"/>
      <c r="AB246" s="40"/>
      <c r="AC246" s="40"/>
      <c r="AD246" s="40"/>
      <c r="AE246" s="40"/>
      <c r="AF246" s="40"/>
      <c r="AG246" s="40"/>
      <c r="AH246" s="40"/>
      <c r="AI246" s="40"/>
      <c r="AJ246" s="40"/>
      <c r="AK246" s="40"/>
    </row>
    <row r="247" ht="13.5" customHeight="1"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  <c r="AA247" s="40"/>
      <c r="AB247" s="40"/>
      <c r="AC247" s="40"/>
      <c r="AD247" s="40"/>
      <c r="AE247" s="40"/>
      <c r="AF247" s="40"/>
      <c r="AG247" s="40"/>
      <c r="AH247" s="40"/>
      <c r="AI247" s="40"/>
      <c r="AJ247" s="40"/>
      <c r="AK247" s="40"/>
    </row>
    <row r="248" ht="13.5" customHeight="1"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  <c r="AA248" s="40"/>
      <c r="AB248" s="40"/>
      <c r="AC248" s="40"/>
      <c r="AD248" s="40"/>
      <c r="AE248" s="40"/>
      <c r="AF248" s="40"/>
      <c r="AG248" s="40"/>
      <c r="AH248" s="40"/>
      <c r="AI248" s="40"/>
      <c r="AJ248" s="40"/>
      <c r="AK248" s="40"/>
    </row>
    <row r="249" ht="13.5" customHeight="1"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  <c r="AA249" s="40"/>
      <c r="AB249" s="40"/>
      <c r="AC249" s="40"/>
      <c r="AD249" s="40"/>
      <c r="AE249" s="40"/>
      <c r="AF249" s="40"/>
      <c r="AG249" s="40"/>
      <c r="AH249" s="40"/>
      <c r="AI249" s="40"/>
      <c r="AJ249" s="40"/>
      <c r="AK249" s="40"/>
    </row>
    <row r="250" ht="13.5" customHeight="1"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  <c r="AA250" s="40"/>
      <c r="AB250" s="40"/>
      <c r="AC250" s="40"/>
      <c r="AD250" s="40"/>
      <c r="AE250" s="40"/>
      <c r="AF250" s="40"/>
      <c r="AG250" s="40"/>
      <c r="AH250" s="40"/>
      <c r="AI250" s="40"/>
      <c r="AJ250" s="40"/>
      <c r="AK250" s="40"/>
    </row>
    <row r="251" ht="13.5" customHeight="1"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  <c r="AA251" s="40"/>
      <c r="AB251" s="40"/>
      <c r="AC251" s="40"/>
      <c r="AD251" s="40"/>
      <c r="AE251" s="40"/>
      <c r="AF251" s="40"/>
      <c r="AG251" s="40"/>
      <c r="AH251" s="40"/>
      <c r="AI251" s="40"/>
      <c r="AJ251" s="40"/>
      <c r="AK251" s="40"/>
    </row>
    <row r="252" ht="13.5" customHeight="1"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  <c r="AA252" s="40"/>
      <c r="AB252" s="40"/>
      <c r="AC252" s="40"/>
      <c r="AD252" s="40"/>
      <c r="AE252" s="40"/>
      <c r="AF252" s="40"/>
      <c r="AG252" s="40"/>
      <c r="AH252" s="40"/>
      <c r="AI252" s="40"/>
      <c r="AJ252" s="40"/>
      <c r="AK252" s="40"/>
    </row>
    <row r="253" ht="13.5" customHeight="1"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  <c r="AE253" s="40"/>
      <c r="AF253" s="40"/>
      <c r="AG253" s="40"/>
      <c r="AH253" s="40"/>
      <c r="AI253" s="40"/>
      <c r="AJ253" s="40"/>
      <c r="AK253" s="40"/>
    </row>
    <row r="254" ht="13.5" customHeight="1"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/>
      <c r="AF254" s="40"/>
      <c r="AG254" s="40"/>
      <c r="AH254" s="40"/>
      <c r="AI254" s="40"/>
      <c r="AJ254" s="40"/>
      <c r="AK254" s="40"/>
    </row>
    <row r="255" ht="13.5" customHeight="1"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  <c r="AE255" s="40"/>
      <c r="AF255" s="40"/>
      <c r="AG255" s="40"/>
      <c r="AH255" s="40"/>
      <c r="AI255" s="40"/>
      <c r="AJ255" s="40"/>
      <c r="AK255" s="40"/>
    </row>
    <row r="256" ht="13.5" customHeight="1"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  <c r="AD256" s="40"/>
      <c r="AE256" s="40"/>
      <c r="AF256" s="40"/>
      <c r="AG256" s="40"/>
      <c r="AH256" s="40"/>
      <c r="AI256" s="40"/>
      <c r="AJ256" s="40"/>
      <c r="AK256" s="40"/>
    </row>
    <row r="257" ht="13.5" customHeight="1"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40"/>
      <c r="AD257" s="40"/>
      <c r="AE257" s="40"/>
      <c r="AF257" s="40"/>
      <c r="AG257" s="40"/>
      <c r="AH257" s="40"/>
      <c r="AI257" s="40"/>
      <c r="AJ257" s="40"/>
      <c r="AK257" s="40"/>
    </row>
    <row r="258" ht="13.5" customHeight="1"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40"/>
      <c r="AD258" s="40"/>
      <c r="AE258" s="40"/>
      <c r="AF258" s="40"/>
      <c r="AG258" s="40"/>
      <c r="AH258" s="40"/>
      <c r="AI258" s="40"/>
      <c r="AJ258" s="40"/>
      <c r="AK258" s="40"/>
    </row>
    <row r="259" ht="13.5" customHeight="1"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  <c r="AA259" s="40"/>
      <c r="AB259" s="40"/>
      <c r="AC259" s="40"/>
      <c r="AD259" s="40"/>
      <c r="AE259" s="40"/>
      <c r="AF259" s="40"/>
      <c r="AG259" s="40"/>
      <c r="AH259" s="40"/>
      <c r="AI259" s="40"/>
      <c r="AJ259" s="40"/>
      <c r="AK259" s="40"/>
    </row>
    <row r="260" ht="13.5" customHeight="1"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  <c r="AA260" s="40"/>
      <c r="AB260" s="40"/>
      <c r="AC260" s="40"/>
      <c r="AD260" s="40"/>
      <c r="AE260" s="40"/>
      <c r="AF260" s="40"/>
      <c r="AG260" s="40"/>
      <c r="AH260" s="40"/>
      <c r="AI260" s="40"/>
      <c r="AJ260" s="40"/>
      <c r="AK260" s="40"/>
    </row>
    <row r="261" ht="13.5" customHeight="1"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  <c r="AA261" s="40"/>
      <c r="AB261" s="40"/>
      <c r="AC261" s="40"/>
      <c r="AD261" s="40"/>
      <c r="AE261" s="40"/>
      <c r="AF261" s="40"/>
      <c r="AG261" s="40"/>
      <c r="AH261" s="40"/>
      <c r="AI261" s="40"/>
      <c r="AJ261" s="40"/>
      <c r="AK261" s="40"/>
    </row>
    <row r="262" ht="13.5" customHeight="1"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</row>
    <row r="263" ht="13.5" customHeight="1"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  <c r="AA263" s="40"/>
      <c r="AB263" s="40"/>
      <c r="AC263" s="40"/>
      <c r="AD263" s="40"/>
      <c r="AE263" s="40"/>
      <c r="AF263" s="40"/>
      <c r="AG263" s="40"/>
      <c r="AH263" s="40"/>
      <c r="AI263" s="40"/>
      <c r="AJ263" s="40"/>
      <c r="AK263" s="40"/>
    </row>
    <row r="264" ht="13.5" customHeight="1"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  <c r="AA264" s="40"/>
      <c r="AB264" s="40"/>
      <c r="AC264" s="40"/>
      <c r="AD264" s="40"/>
      <c r="AE264" s="40"/>
      <c r="AF264" s="40"/>
      <c r="AG264" s="40"/>
      <c r="AH264" s="40"/>
      <c r="AI264" s="40"/>
      <c r="AJ264" s="40"/>
      <c r="AK264" s="40"/>
    </row>
    <row r="265" ht="13.5" customHeight="1"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  <c r="AA265" s="40"/>
      <c r="AB265" s="40"/>
      <c r="AC265" s="40"/>
      <c r="AD265" s="40"/>
      <c r="AE265" s="40"/>
      <c r="AF265" s="40"/>
      <c r="AG265" s="40"/>
      <c r="AH265" s="40"/>
      <c r="AI265" s="40"/>
      <c r="AJ265" s="40"/>
      <c r="AK265" s="40"/>
    </row>
    <row r="266" ht="13.5" customHeight="1"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  <c r="AA266" s="40"/>
      <c r="AB266" s="40"/>
      <c r="AC266" s="40"/>
      <c r="AD266" s="40"/>
      <c r="AE266" s="40"/>
      <c r="AF266" s="40"/>
      <c r="AG266" s="40"/>
      <c r="AH266" s="40"/>
      <c r="AI266" s="40"/>
      <c r="AJ266" s="40"/>
      <c r="AK266" s="40"/>
    </row>
    <row r="267" ht="13.5" customHeight="1"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  <c r="AA267" s="40"/>
      <c r="AB267" s="40"/>
      <c r="AC267" s="40"/>
      <c r="AD267" s="40"/>
      <c r="AE267" s="40"/>
      <c r="AF267" s="40"/>
      <c r="AG267" s="40"/>
      <c r="AH267" s="40"/>
      <c r="AI267" s="40"/>
      <c r="AJ267" s="40"/>
      <c r="AK267" s="40"/>
    </row>
    <row r="268" ht="13.5" customHeight="1"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  <c r="AA268" s="40"/>
      <c r="AB268" s="40"/>
      <c r="AC268" s="40"/>
      <c r="AD268" s="40"/>
      <c r="AE268" s="40"/>
      <c r="AF268" s="40"/>
      <c r="AG268" s="40"/>
      <c r="AH268" s="40"/>
      <c r="AI268" s="40"/>
      <c r="AJ268" s="40"/>
      <c r="AK268" s="40"/>
    </row>
    <row r="269" ht="13.5" customHeight="1"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  <c r="AA269" s="40"/>
      <c r="AB269" s="40"/>
      <c r="AC269" s="40"/>
      <c r="AD269" s="40"/>
      <c r="AE269" s="40"/>
      <c r="AF269" s="40"/>
      <c r="AG269" s="40"/>
      <c r="AH269" s="40"/>
      <c r="AI269" s="40"/>
      <c r="AJ269" s="40"/>
      <c r="AK269" s="40"/>
    </row>
    <row r="270" ht="13.5" customHeight="1"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  <c r="AA270" s="40"/>
      <c r="AB270" s="40"/>
      <c r="AC270" s="40"/>
      <c r="AD270" s="40"/>
      <c r="AE270" s="40"/>
      <c r="AF270" s="40"/>
      <c r="AG270" s="40"/>
      <c r="AH270" s="40"/>
      <c r="AI270" s="40"/>
      <c r="AJ270" s="40"/>
      <c r="AK270" s="40"/>
    </row>
    <row r="271" ht="13.5" customHeight="1"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  <c r="AA271" s="40"/>
      <c r="AB271" s="40"/>
      <c r="AC271" s="40"/>
      <c r="AD271" s="40"/>
      <c r="AE271" s="40"/>
      <c r="AF271" s="40"/>
      <c r="AG271" s="40"/>
      <c r="AH271" s="40"/>
      <c r="AI271" s="40"/>
      <c r="AJ271" s="40"/>
      <c r="AK271" s="40"/>
    </row>
    <row r="272" ht="13.5" customHeight="1"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  <c r="AA272" s="40"/>
      <c r="AB272" s="40"/>
      <c r="AC272" s="40"/>
      <c r="AD272" s="40"/>
      <c r="AE272" s="40"/>
      <c r="AF272" s="40"/>
      <c r="AG272" s="40"/>
      <c r="AH272" s="40"/>
      <c r="AI272" s="40"/>
      <c r="AJ272" s="40"/>
      <c r="AK272" s="40"/>
    </row>
    <row r="273" ht="13.5" customHeight="1"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  <c r="AA273" s="40"/>
      <c r="AB273" s="40"/>
      <c r="AC273" s="40"/>
      <c r="AD273" s="40"/>
      <c r="AE273" s="40"/>
      <c r="AF273" s="40"/>
      <c r="AG273" s="40"/>
      <c r="AH273" s="40"/>
      <c r="AI273" s="40"/>
      <c r="AJ273" s="40"/>
      <c r="AK273" s="40"/>
    </row>
    <row r="274" ht="13.5" customHeight="1"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  <c r="AA274" s="40"/>
      <c r="AB274" s="40"/>
      <c r="AC274" s="40"/>
      <c r="AD274" s="40"/>
      <c r="AE274" s="40"/>
      <c r="AF274" s="40"/>
      <c r="AG274" s="40"/>
      <c r="AH274" s="40"/>
      <c r="AI274" s="40"/>
      <c r="AJ274" s="40"/>
      <c r="AK274" s="40"/>
    </row>
    <row r="275" ht="13.5" customHeight="1"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  <c r="AA275" s="40"/>
      <c r="AB275" s="40"/>
      <c r="AC275" s="40"/>
      <c r="AD275" s="40"/>
      <c r="AE275" s="40"/>
      <c r="AF275" s="40"/>
      <c r="AG275" s="40"/>
      <c r="AH275" s="40"/>
      <c r="AI275" s="40"/>
      <c r="AJ275" s="40"/>
      <c r="AK275" s="40"/>
    </row>
    <row r="276" ht="13.5" customHeight="1"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/>
      <c r="AF276" s="40"/>
      <c r="AG276" s="40"/>
      <c r="AH276" s="40"/>
      <c r="AI276" s="40"/>
      <c r="AJ276" s="40"/>
      <c r="AK276" s="40"/>
    </row>
    <row r="277" ht="13.5" customHeight="1"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  <c r="AA277" s="40"/>
      <c r="AB277" s="40"/>
      <c r="AC277" s="40"/>
      <c r="AD277" s="40"/>
      <c r="AE277" s="40"/>
      <c r="AF277" s="40"/>
      <c r="AG277" s="40"/>
      <c r="AH277" s="40"/>
      <c r="AI277" s="40"/>
      <c r="AJ277" s="40"/>
      <c r="AK277" s="40"/>
    </row>
    <row r="278" ht="13.5" customHeight="1"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/>
      <c r="AF278" s="40"/>
      <c r="AG278" s="40"/>
      <c r="AH278" s="40"/>
      <c r="AI278" s="40"/>
      <c r="AJ278" s="40"/>
      <c r="AK278" s="40"/>
    </row>
    <row r="279" ht="13.5" customHeight="1"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  <c r="AA279" s="40"/>
      <c r="AB279" s="40"/>
      <c r="AC279" s="40"/>
      <c r="AD279" s="40"/>
      <c r="AE279" s="40"/>
      <c r="AF279" s="40"/>
      <c r="AG279" s="40"/>
      <c r="AH279" s="40"/>
      <c r="AI279" s="40"/>
      <c r="AJ279" s="40"/>
      <c r="AK279" s="40"/>
    </row>
    <row r="280" ht="13.5" customHeight="1"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</row>
    <row r="281" ht="13.5" customHeight="1"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  <c r="AA281" s="40"/>
      <c r="AB281" s="40"/>
      <c r="AC281" s="40"/>
      <c r="AD281" s="40"/>
      <c r="AE281" s="40"/>
      <c r="AF281" s="40"/>
      <c r="AG281" s="40"/>
      <c r="AH281" s="40"/>
      <c r="AI281" s="40"/>
      <c r="AJ281" s="40"/>
      <c r="AK281" s="40"/>
    </row>
    <row r="282" ht="13.5" customHeight="1"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  <c r="AA282" s="40"/>
      <c r="AB282" s="40"/>
      <c r="AC282" s="40"/>
      <c r="AD282" s="40"/>
      <c r="AE282" s="40"/>
      <c r="AF282" s="40"/>
      <c r="AG282" s="40"/>
      <c r="AH282" s="40"/>
      <c r="AI282" s="40"/>
      <c r="AJ282" s="40"/>
      <c r="AK282" s="40"/>
    </row>
    <row r="283" ht="13.5" customHeight="1"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  <c r="AA283" s="40"/>
      <c r="AB283" s="40"/>
      <c r="AC283" s="40"/>
      <c r="AD283" s="40"/>
      <c r="AE283" s="40"/>
      <c r="AF283" s="40"/>
      <c r="AG283" s="40"/>
      <c r="AH283" s="40"/>
      <c r="AI283" s="40"/>
      <c r="AJ283" s="40"/>
      <c r="AK283" s="40"/>
    </row>
    <row r="284" ht="13.5" customHeight="1"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  <c r="AA284" s="40"/>
      <c r="AB284" s="40"/>
      <c r="AC284" s="40"/>
      <c r="AD284" s="40"/>
      <c r="AE284" s="40"/>
      <c r="AF284" s="40"/>
      <c r="AG284" s="40"/>
      <c r="AH284" s="40"/>
      <c r="AI284" s="40"/>
      <c r="AJ284" s="40"/>
      <c r="AK284" s="40"/>
    </row>
    <row r="285" ht="13.5" customHeight="1"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  <c r="AA285" s="40"/>
      <c r="AB285" s="40"/>
      <c r="AC285" s="40"/>
      <c r="AD285" s="40"/>
      <c r="AE285" s="40"/>
      <c r="AF285" s="40"/>
      <c r="AG285" s="40"/>
      <c r="AH285" s="40"/>
      <c r="AI285" s="40"/>
      <c r="AJ285" s="40"/>
      <c r="AK285" s="40"/>
    </row>
    <row r="286" ht="13.5" customHeight="1"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  <c r="AA286" s="40"/>
      <c r="AB286" s="40"/>
      <c r="AC286" s="40"/>
      <c r="AD286" s="40"/>
      <c r="AE286" s="40"/>
      <c r="AF286" s="40"/>
      <c r="AG286" s="40"/>
      <c r="AH286" s="40"/>
      <c r="AI286" s="40"/>
      <c r="AJ286" s="40"/>
      <c r="AK286" s="40"/>
    </row>
    <row r="287" ht="13.5" customHeight="1"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  <c r="AA287" s="40"/>
      <c r="AB287" s="40"/>
      <c r="AC287" s="40"/>
      <c r="AD287" s="40"/>
      <c r="AE287" s="40"/>
      <c r="AF287" s="40"/>
      <c r="AG287" s="40"/>
      <c r="AH287" s="40"/>
      <c r="AI287" s="40"/>
      <c r="AJ287" s="40"/>
      <c r="AK287" s="40"/>
    </row>
    <row r="288" ht="13.5" customHeight="1"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  <c r="AA288" s="40"/>
      <c r="AB288" s="40"/>
      <c r="AC288" s="40"/>
      <c r="AD288" s="40"/>
      <c r="AE288" s="40"/>
      <c r="AF288" s="40"/>
      <c r="AG288" s="40"/>
      <c r="AH288" s="40"/>
      <c r="AI288" s="40"/>
      <c r="AJ288" s="40"/>
      <c r="AK288" s="40"/>
    </row>
    <row r="289" ht="13.5" customHeight="1"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  <c r="AA289" s="40"/>
      <c r="AB289" s="40"/>
      <c r="AC289" s="40"/>
      <c r="AD289" s="40"/>
      <c r="AE289" s="40"/>
      <c r="AF289" s="40"/>
      <c r="AG289" s="40"/>
      <c r="AH289" s="40"/>
      <c r="AI289" s="40"/>
      <c r="AJ289" s="40"/>
      <c r="AK289" s="40"/>
    </row>
    <row r="290" ht="13.5" customHeight="1"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/>
      <c r="AF290" s="40"/>
      <c r="AG290" s="40"/>
      <c r="AH290" s="40"/>
      <c r="AI290" s="40"/>
      <c r="AJ290" s="40"/>
      <c r="AK290" s="40"/>
    </row>
    <row r="291" ht="13.5" customHeight="1"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  <c r="AA291" s="40"/>
      <c r="AB291" s="40"/>
      <c r="AC291" s="40"/>
      <c r="AD291" s="40"/>
      <c r="AE291" s="40"/>
      <c r="AF291" s="40"/>
      <c r="AG291" s="40"/>
      <c r="AH291" s="40"/>
      <c r="AI291" s="40"/>
      <c r="AJ291" s="40"/>
      <c r="AK291" s="40"/>
    </row>
    <row r="292" ht="13.5" customHeight="1"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  <c r="AA292" s="40"/>
      <c r="AB292" s="40"/>
      <c r="AC292" s="40"/>
      <c r="AD292" s="40"/>
      <c r="AE292" s="40"/>
      <c r="AF292" s="40"/>
      <c r="AG292" s="40"/>
      <c r="AH292" s="40"/>
      <c r="AI292" s="40"/>
      <c r="AJ292" s="40"/>
      <c r="AK292" s="40"/>
    </row>
    <row r="293" ht="13.5" customHeight="1"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  <c r="AA293" s="40"/>
      <c r="AB293" s="40"/>
      <c r="AC293" s="40"/>
      <c r="AD293" s="40"/>
      <c r="AE293" s="40"/>
      <c r="AF293" s="40"/>
      <c r="AG293" s="40"/>
      <c r="AH293" s="40"/>
      <c r="AI293" s="40"/>
      <c r="AJ293" s="40"/>
      <c r="AK293" s="40"/>
    </row>
    <row r="294" ht="13.5" customHeight="1"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  <c r="AA294" s="40"/>
      <c r="AB294" s="40"/>
      <c r="AC294" s="40"/>
      <c r="AD294" s="40"/>
      <c r="AE294" s="40"/>
      <c r="AF294" s="40"/>
      <c r="AG294" s="40"/>
      <c r="AH294" s="40"/>
      <c r="AI294" s="40"/>
      <c r="AJ294" s="40"/>
      <c r="AK294" s="40"/>
    </row>
    <row r="295" ht="13.5" customHeight="1"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  <c r="AA295" s="40"/>
      <c r="AB295" s="40"/>
      <c r="AC295" s="40"/>
      <c r="AD295" s="40"/>
      <c r="AE295" s="40"/>
      <c r="AF295" s="40"/>
      <c r="AG295" s="40"/>
      <c r="AH295" s="40"/>
      <c r="AI295" s="40"/>
      <c r="AJ295" s="40"/>
      <c r="AK295" s="40"/>
    </row>
    <row r="296" ht="13.5" customHeight="1"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/>
      <c r="AF296" s="40"/>
      <c r="AG296" s="40"/>
      <c r="AH296" s="40"/>
      <c r="AI296" s="40"/>
      <c r="AJ296" s="40"/>
      <c r="AK296" s="40"/>
    </row>
    <row r="297" ht="13.5" customHeight="1"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  <c r="AA297" s="40"/>
      <c r="AB297" s="40"/>
      <c r="AC297" s="40"/>
      <c r="AD297" s="40"/>
      <c r="AE297" s="40"/>
      <c r="AF297" s="40"/>
      <c r="AG297" s="40"/>
      <c r="AH297" s="40"/>
      <c r="AI297" s="40"/>
      <c r="AJ297" s="40"/>
      <c r="AK297" s="40"/>
    </row>
    <row r="298" ht="13.5" customHeight="1"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</row>
    <row r="299" ht="13.5" customHeight="1"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  <c r="AA299" s="40"/>
      <c r="AB299" s="40"/>
      <c r="AC299" s="40"/>
      <c r="AD299" s="40"/>
      <c r="AE299" s="40"/>
      <c r="AF299" s="40"/>
      <c r="AG299" s="40"/>
      <c r="AH299" s="40"/>
      <c r="AI299" s="40"/>
      <c r="AJ299" s="40"/>
      <c r="AK299" s="40"/>
    </row>
    <row r="300" ht="13.5" customHeight="1"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  <c r="AA300" s="40"/>
      <c r="AB300" s="40"/>
      <c r="AC300" s="40"/>
      <c r="AD300" s="40"/>
      <c r="AE300" s="40"/>
      <c r="AF300" s="40"/>
      <c r="AG300" s="40"/>
      <c r="AH300" s="40"/>
      <c r="AI300" s="40"/>
      <c r="AJ300" s="40"/>
      <c r="AK300" s="40"/>
    </row>
    <row r="301" ht="13.5" customHeight="1"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  <c r="AA301" s="40"/>
      <c r="AB301" s="40"/>
      <c r="AC301" s="40"/>
      <c r="AD301" s="40"/>
      <c r="AE301" s="40"/>
      <c r="AF301" s="40"/>
      <c r="AG301" s="40"/>
      <c r="AH301" s="40"/>
      <c r="AI301" s="40"/>
      <c r="AJ301" s="40"/>
      <c r="AK301" s="40"/>
    </row>
    <row r="302" ht="13.5" customHeight="1"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  <c r="AA302" s="40"/>
      <c r="AB302" s="40"/>
      <c r="AC302" s="40"/>
      <c r="AD302" s="40"/>
      <c r="AE302" s="40"/>
      <c r="AF302" s="40"/>
      <c r="AG302" s="40"/>
      <c r="AH302" s="40"/>
      <c r="AI302" s="40"/>
      <c r="AJ302" s="40"/>
      <c r="AK302" s="40"/>
    </row>
    <row r="303" ht="13.5" customHeight="1"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  <c r="AA303" s="40"/>
      <c r="AB303" s="40"/>
      <c r="AC303" s="40"/>
      <c r="AD303" s="40"/>
      <c r="AE303" s="40"/>
      <c r="AF303" s="40"/>
      <c r="AG303" s="40"/>
      <c r="AH303" s="40"/>
      <c r="AI303" s="40"/>
      <c r="AJ303" s="40"/>
      <c r="AK303" s="40"/>
    </row>
    <row r="304" ht="13.5" customHeight="1"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  <c r="AA304" s="40"/>
      <c r="AB304" s="40"/>
      <c r="AC304" s="40"/>
      <c r="AD304" s="40"/>
      <c r="AE304" s="40"/>
      <c r="AF304" s="40"/>
      <c r="AG304" s="40"/>
      <c r="AH304" s="40"/>
      <c r="AI304" s="40"/>
      <c r="AJ304" s="40"/>
      <c r="AK304" s="40"/>
    </row>
    <row r="305" ht="13.5" customHeight="1"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  <c r="AA305" s="40"/>
      <c r="AB305" s="40"/>
      <c r="AC305" s="40"/>
      <c r="AD305" s="40"/>
      <c r="AE305" s="40"/>
      <c r="AF305" s="40"/>
      <c r="AG305" s="40"/>
      <c r="AH305" s="40"/>
      <c r="AI305" s="40"/>
      <c r="AJ305" s="40"/>
      <c r="AK305" s="40"/>
    </row>
    <row r="306" ht="13.5" customHeight="1"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  <c r="AA306" s="40"/>
      <c r="AB306" s="40"/>
      <c r="AC306" s="40"/>
      <c r="AD306" s="40"/>
      <c r="AE306" s="40"/>
      <c r="AF306" s="40"/>
      <c r="AG306" s="40"/>
      <c r="AH306" s="40"/>
      <c r="AI306" s="40"/>
      <c r="AJ306" s="40"/>
      <c r="AK306" s="40"/>
    </row>
    <row r="307" ht="13.5" customHeight="1"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  <c r="AA307" s="40"/>
      <c r="AB307" s="40"/>
      <c r="AC307" s="40"/>
      <c r="AD307" s="40"/>
      <c r="AE307" s="40"/>
      <c r="AF307" s="40"/>
      <c r="AG307" s="40"/>
      <c r="AH307" s="40"/>
      <c r="AI307" s="40"/>
      <c r="AJ307" s="40"/>
      <c r="AK307" s="40"/>
    </row>
    <row r="308" ht="13.5" customHeight="1"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  <c r="AA308" s="40"/>
      <c r="AB308" s="40"/>
      <c r="AC308" s="40"/>
      <c r="AD308" s="40"/>
      <c r="AE308" s="40"/>
      <c r="AF308" s="40"/>
      <c r="AG308" s="40"/>
      <c r="AH308" s="40"/>
      <c r="AI308" s="40"/>
      <c r="AJ308" s="40"/>
      <c r="AK308" s="40"/>
    </row>
    <row r="309" ht="13.5" customHeight="1"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  <c r="AA309" s="40"/>
      <c r="AB309" s="40"/>
      <c r="AC309" s="40"/>
      <c r="AD309" s="40"/>
      <c r="AE309" s="40"/>
      <c r="AF309" s="40"/>
      <c r="AG309" s="40"/>
      <c r="AH309" s="40"/>
      <c r="AI309" s="40"/>
      <c r="AJ309" s="40"/>
      <c r="AK309" s="40"/>
    </row>
    <row r="310" ht="13.5" customHeight="1"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  <c r="AA310" s="40"/>
      <c r="AB310" s="40"/>
      <c r="AC310" s="40"/>
      <c r="AD310" s="40"/>
      <c r="AE310" s="40"/>
      <c r="AF310" s="40"/>
      <c r="AG310" s="40"/>
      <c r="AH310" s="40"/>
      <c r="AI310" s="40"/>
      <c r="AJ310" s="40"/>
      <c r="AK310" s="40"/>
    </row>
    <row r="311" ht="13.5" customHeight="1"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  <c r="AA311" s="40"/>
      <c r="AB311" s="40"/>
      <c r="AC311" s="40"/>
      <c r="AD311" s="40"/>
      <c r="AE311" s="40"/>
      <c r="AF311" s="40"/>
      <c r="AG311" s="40"/>
      <c r="AH311" s="40"/>
      <c r="AI311" s="40"/>
      <c r="AJ311" s="40"/>
      <c r="AK311" s="40"/>
    </row>
    <row r="312" ht="13.5" customHeight="1"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  <c r="AA312" s="40"/>
      <c r="AB312" s="40"/>
      <c r="AC312" s="40"/>
      <c r="AD312" s="40"/>
      <c r="AE312" s="40"/>
      <c r="AF312" s="40"/>
      <c r="AG312" s="40"/>
      <c r="AH312" s="40"/>
      <c r="AI312" s="40"/>
      <c r="AJ312" s="40"/>
      <c r="AK312" s="40"/>
    </row>
    <row r="313" ht="13.5" customHeight="1"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  <c r="AA313" s="40"/>
      <c r="AB313" s="40"/>
      <c r="AC313" s="40"/>
      <c r="AD313" s="40"/>
      <c r="AE313" s="40"/>
      <c r="AF313" s="40"/>
      <c r="AG313" s="40"/>
      <c r="AH313" s="40"/>
      <c r="AI313" s="40"/>
      <c r="AJ313" s="40"/>
      <c r="AK313" s="40"/>
    </row>
    <row r="314" ht="13.5" customHeight="1"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  <c r="AA314" s="40"/>
      <c r="AB314" s="40"/>
      <c r="AC314" s="40"/>
      <c r="AD314" s="40"/>
      <c r="AE314" s="40"/>
      <c r="AF314" s="40"/>
      <c r="AG314" s="40"/>
      <c r="AH314" s="40"/>
      <c r="AI314" s="40"/>
      <c r="AJ314" s="40"/>
      <c r="AK314" s="40"/>
    </row>
    <row r="315" ht="13.5" customHeight="1"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  <c r="AA315" s="40"/>
      <c r="AB315" s="40"/>
      <c r="AC315" s="40"/>
      <c r="AD315" s="40"/>
      <c r="AE315" s="40"/>
      <c r="AF315" s="40"/>
      <c r="AG315" s="40"/>
      <c r="AH315" s="40"/>
      <c r="AI315" s="40"/>
      <c r="AJ315" s="40"/>
      <c r="AK315" s="40"/>
    </row>
    <row r="316" ht="13.5" customHeight="1"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  <c r="AA316" s="40"/>
      <c r="AB316" s="40"/>
      <c r="AC316" s="40"/>
      <c r="AD316" s="40"/>
      <c r="AE316" s="40"/>
      <c r="AF316" s="40"/>
      <c r="AG316" s="40"/>
      <c r="AH316" s="40"/>
      <c r="AI316" s="40"/>
      <c r="AJ316" s="40"/>
      <c r="AK316" s="40"/>
    </row>
    <row r="317" ht="13.5" customHeight="1"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  <c r="AA317" s="40"/>
      <c r="AB317" s="40"/>
      <c r="AC317" s="40"/>
      <c r="AD317" s="40"/>
      <c r="AE317" s="40"/>
      <c r="AF317" s="40"/>
      <c r="AG317" s="40"/>
      <c r="AH317" s="40"/>
      <c r="AI317" s="40"/>
      <c r="AJ317" s="40"/>
      <c r="AK317" s="40"/>
    </row>
    <row r="318" ht="13.5" customHeight="1"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  <c r="AA318" s="40"/>
      <c r="AB318" s="40"/>
      <c r="AC318" s="40"/>
      <c r="AD318" s="40"/>
      <c r="AE318" s="40"/>
      <c r="AF318" s="40"/>
      <c r="AG318" s="40"/>
      <c r="AH318" s="40"/>
      <c r="AI318" s="40"/>
      <c r="AJ318" s="40"/>
      <c r="AK318" s="40"/>
    </row>
    <row r="319" ht="13.5" customHeight="1"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  <c r="AA319" s="40"/>
      <c r="AB319" s="40"/>
      <c r="AC319" s="40"/>
      <c r="AD319" s="40"/>
      <c r="AE319" s="40"/>
      <c r="AF319" s="40"/>
      <c r="AG319" s="40"/>
      <c r="AH319" s="40"/>
      <c r="AI319" s="40"/>
      <c r="AJ319" s="40"/>
      <c r="AK319" s="40"/>
    </row>
    <row r="320" ht="13.5" customHeight="1"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  <c r="AA320" s="40"/>
      <c r="AB320" s="40"/>
      <c r="AC320" s="40"/>
      <c r="AD320" s="40"/>
      <c r="AE320" s="40"/>
      <c r="AF320" s="40"/>
      <c r="AG320" s="40"/>
      <c r="AH320" s="40"/>
      <c r="AI320" s="40"/>
      <c r="AJ320" s="40"/>
      <c r="AK320" s="40"/>
    </row>
    <row r="321" ht="13.5" customHeight="1"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  <c r="AA321" s="40"/>
      <c r="AB321" s="40"/>
      <c r="AC321" s="40"/>
      <c r="AD321" s="40"/>
      <c r="AE321" s="40"/>
      <c r="AF321" s="40"/>
      <c r="AG321" s="40"/>
      <c r="AH321" s="40"/>
      <c r="AI321" s="40"/>
      <c r="AJ321" s="40"/>
      <c r="AK321" s="40"/>
    </row>
    <row r="322" ht="13.5" customHeight="1"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  <c r="AA322" s="40"/>
      <c r="AB322" s="40"/>
      <c r="AC322" s="40"/>
      <c r="AD322" s="40"/>
      <c r="AE322" s="40"/>
      <c r="AF322" s="40"/>
      <c r="AG322" s="40"/>
      <c r="AH322" s="40"/>
      <c r="AI322" s="40"/>
      <c r="AJ322" s="40"/>
      <c r="AK322" s="40"/>
    </row>
    <row r="323" ht="13.5" customHeight="1"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  <c r="AA323" s="40"/>
      <c r="AB323" s="40"/>
      <c r="AC323" s="40"/>
      <c r="AD323" s="40"/>
      <c r="AE323" s="40"/>
      <c r="AF323" s="40"/>
      <c r="AG323" s="40"/>
      <c r="AH323" s="40"/>
      <c r="AI323" s="40"/>
      <c r="AJ323" s="40"/>
      <c r="AK323" s="40"/>
    </row>
    <row r="324" ht="13.5" customHeight="1"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  <c r="AA324" s="40"/>
      <c r="AB324" s="40"/>
      <c r="AC324" s="40"/>
      <c r="AD324" s="40"/>
      <c r="AE324" s="40"/>
      <c r="AF324" s="40"/>
      <c r="AG324" s="40"/>
      <c r="AH324" s="40"/>
      <c r="AI324" s="40"/>
      <c r="AJ324" s="40"/>
      <c r="AK324" s="40"/>
    </row>
    <row r="325" ht="13.5" customHeight="1"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  <c r="AA325" s="40"/>
      <c r="AB325" s="40"/>
      <c r="AC325" s="40"/>
      <c r="AD325" s="40"/>
      <c r="AE325" s="40"/>
      <c r="AF325" s="40"/>
      <c r="AG325" s="40"/>
      <c r="AH325" s="40"/>
      <c r="AI325" s="40"/>
      <c r="AJ325" s="40"/>
      <c r="AK325" s="40"/>
    </row>
    <row r="326" ht="13.5" customHeight="1"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  <c r="AA326" s="40"/>
      <c r="AB326" s="40"/>
      <c r="AC326" s="40"/>
      <c r="AD326" s="40"/>
      <c r="AE326" s="40"/>
      <c r="AF326" s="40"/>
      <c r="AG326" s="40"/>
      <c r="AH326" s="40"/>
      <c r="AI326" s="40"/>
      <c r="AJ326" s="40"/>
      <c r="AK326" s="40"/>
    </row>
    <row r="327" ht="13.5" customHeight="1"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  <c r="AA327" s="40"/>
      <c r="AB327" s="40"/>
      <c r="AC327" s="40"/>
      <c r="AD327" s="40"/>
      <c r="AE327" s="40"/>
      <c r="AF327" s="40"/>
      <c r="AG327" s="40"/>
      <c r="AH327" s="40"/>
      <c r="AI327" s="40"/>
      <c r="AJ327" s="40"/>
      <c r="AK327" s="40"/>
    </row>
    <row r="328" ht="13.5" customHeight="1"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  <c r="AA328" s="40"/>
      <c r="AB328" s="40"/>
      <c r="AC328" s="40"/>
      <c r="AD328" s="40"/>
      <c r="AE328" s="40"/>
      <c r="AF328" s="40"/>
      <c r="AG328" s="40"/>
      <c r="AH328" s="40"/>
      <c r="AI328" s="40"/>
      <c r="AJ328" s="40"/>
      <c r="AK328" s="40"/>
    </row>
    <row r="329" ht="13.5" customHeight="1"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  <c r="AA329" s="40"/>
      <c r="AB329" s="40"/>
      <c r="AC329" s="40"/>
      <c r="AD329" s="40"/>
      <c r="AE329" s="40"/>
      <c r="AF329" s="40"/>
      <c r="AG329" s="40"/>
      <c r="AH329" s="40"/>
      <c r="AI329" s="40"/>
      <c r="AJ329" s="40"/>
      <c r="AK329" s="40"/>
    </row>
    <row r="330" ht="13.5" customHeight="1"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  <c r="AA330" s="40"/>
      <c r="AB330" s="40"/>
      <c r="AC330" s="40"/>
      <c r="AD330" s="40"/>
      <c r="AE330" s="40"/>
      <c r="AF330" s="40"/>
      <c r="AG330" s="40"/>
      <c r="AH330" s="40"/>
      <c r="AI330" s="40"/>
      <c r="AJ330" s="40"/>
      <c r="AK330" s="40"/>
    </row>
    <row r="331" ht="13.5" customHeight="1"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  <c r="AA331" s="40"/>
      <c r="AB331" s="40"/>
      <c r="AC331" s="40"/>
      <c r="AD331" s="40"/>
      <c r="AE331" s="40"/>
      <c r="AF331" s="40"/>
      <c r="AG331" s="40"/>
      <c r="AH331" s="40"/>
      <c r="AI331" s="40"/>
      <c r="AJ331" s="40"/>
      <c r="AK331" s="40"/>
    </row>
    <row r="332" ht="13.5" customHeight="1"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  <c r="AA332" s="40"/>
      <c r="AB332" s="40"/>
      <c r="AC332" s="40"/>
      <c r="AD332" s="40"/>
      <c r="AE332" s="40"/>
      <c r="AF332" s="40"/>
      <c r="AG332" s="40"/>
      <c r="AH332" s="40"/>
      <c r="AI332" s="40"/>
      <c r="AJ332" s="40"/>
      <c r="AK332" s="40"/>
    </row>
    <row r="333" ht="13.5" customHeight="1"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  <c r="AA333" s="40"/>
      <c r="AB333" s="40"/>
      <c r="AC333" s="40"/>
      <c r="AD333" s="40"/>
      <c r="AE333" s="40"/>
      <c r="AF333" s="40"/>
      <c r="AG333" s="40"/>
      <c r="AH333" s="40"/>
      <c r="AI333" s="40"/>
      <c r="AJ333" s="40"/>
      <c r="AK333" s="40"/>
    </row>
    <row r="334" ht="13.5" customHeight="1"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  <c r="AA334" s="40"/>
      <c r="AB334" s="40"/>
      <c r="AC334" s="40"/>
      <c r="AD334" s="40"/>
      <c r="AE334" s="40"/>
      <c r="AF334" s="40"/>
      <c r="AG334" s="40"/>
      <c r="AH334" s="40"/>
      <c r="AI334" s="40"/>
      <c r="AJ334" s="40"/>
      <c r="AK334" s="40"/>
    </row>
    <row r="335" ht="13.5" customHeight="1"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  <c r="AA335" s="40"/>
      <c r="AB335" s="40"/>
      <c r="AC335" s="40"/>
      <c r="AD335" s="40"/>
      <c r="AE335" s="40"/>
      <c r="AF335" s="40"/>
      <c r="AG335" s="40"/>
      <c r="AH335" s="40"/>
      <c r="AI335" s="40"/>
      <c r="AJ335" s="40"/>
      <c r="AK335" s="40"/>
    </row>
    <row r="336" ht="13.5" customHeight="1"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  <c r="AA336" s="40"/>
      <c r="AB336" s="40"/>
      <c r="AC336" s="40"/>
      <c r="AD336" s="40"/>
      <c r="AE336" s="40"/>
      <c r="AF336" s="40"/>
      <c r="AG336" s="40"/>
      <c r="AH336" s="40"/>
      <c r="AI336" s="40"/>
      <c r="AJ336" s="40"/>
      <c r="AK336" s="40"/>
    </row>
    <row r="337" ht="13.5" customHeight="1"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  <c r="AA337" s="40"/>
      <c r="AB337" s="40"/>
      <c r="AC337" s="40"/>
      <c r="AD337" s="40"/>
      <c r="AE337" s="40"/>
      <c r="AF337" s="40"/>
      <c r="AG337" s="40"/>
      <c r="AH337" s="40"/>
      <c r="AI337" s="40"/>
      <c r="AJ337" s="40"/>
      <c r="AK337" s="40"/>
    </row>
    <row r="338" ht="13.5" customHeight="1"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  <c r="AA338" s="40"/>
      <c r="AB338" s="40"/>
      <c r="AC338" s="40"/>
      <c r="AD338" s="40"/>
      <c r="AE338" s="40"/>
      <c r="AF338" s="40"/>
      <c r="AG338" s="40"/>
      <c r="AH338" s="40"/>
      <c r="AI338" s="40"/>
      <c r="AJ338" s="40"/>
      <c r="AK338" s="40"/>
    </row>
    <row r="339" ht="13.5" customHeight="1"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  <c r="AA339" s="40"/>
      <c r="AB339" s="40"/>
      <c r="AC339" s="40"/>
      <c r="AD339" s="40"/>
      <c r="AE339" s="40"/>
      <c r="AF339" s="40"/>
      <c r="AG339" s="40"/>
      <c r="AH339" s="40"/>
      <c r="AI339" s="40"/>
      <c r="AJ339" s="40"/>
      <c r="AK339" s="40"/>
    </row>
    <row r="340" ht="13.5" customHeight="1"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  <c r="AA340" s="40"/>
      <c r="AB340" s="40"/>
      <c r="AC340" s="40"/>
      <c r="AD340" s="40"/>
      <c r="AE340" s="40"/>
      <c r="AF340" s="40"/>
      <c r="AG340" s="40"/>
      <c r="AH340" s="40"/>
      <c r="AI340" s="40"/>
      <c r="AJ340" s="40"/>
      <c r="AK340" s="40"/>
    </row>
    <row r="341" ht="13.5" customHeight="1"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  <c r="AA341" s="40"/>
      <c r="AB341" s="40"/>
      <c r="AC341" s="40"/>
      <c r="AD341" s="40"/>
      <c r="AE341" s="40"/>
      <c r="AF341" s="40"/>
      <c r="AG341" s="40"/>
      <c r="AH341" s="40"/>
      <c r="AI341" s="40"/>
      <c r="AJ341" s="40"/>
      <c r="AK341" s="40"/>
    </row>
    <row r="342" ht="13.5" customHeight="1"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  <c r="AA342" s="40"/>
      <c r="AB342" s="40"/>
      <c r="AC342" s="40"/>
      <c r="AD342" s="40"/>
      <c r="AE342" s="40"/>
      <c r="AF342" s="40"/>
      <c r="AG342" s="40"/>
      <c r="AH342" s="40"/>
      <c r="AI342" s="40"/>
      <c r="AJ342" s="40"/>
      <c r="AK342" s="40"/>
    </row>
    <row r="343" ht="13.5" customHeight="1"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  <c r="AA343" s="40"/>
      <c r="AB343" s="40"/>
      <c r="AC343" s="40"/>
      <c r="AD343" s="40"/>
      <c r="AE343" s="40"/>
      <c r="AF343" s="40"/>
      <c r="AG343" s="40"/>
      <c r="AH343" s="40"/>
      <c r="AI343" s="40"/>
      <c r="AJ343" s="40"/>
      <c r="AK343" s="40"/>
    </row>
    <row r="344" ht="13.5" customHeight="1"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  <c r="AA344" s="40"/>
      <c r="AB344" s="40"/>
      <c r="AC344" s="40"/>
      <c r="AD344" s="40"/>
      <c r="AE344" s="40"/>
      <c r="AF344" s="40"/>
      <c r="AG344" s="40"/>
      <c r="AH344" s="40"/>
      <c r="AI344" s="40"/>
      <c r="AJ344" s="40"/>
      <c r="AK344" s="40"/>
    </row>
    <row r="345" ht="13.5" customHeight="1"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  <c r="AA345" s="40"/>
      <c r="AB345" s="40"/>
      <c r="AC345" s="40"/>
      <c r="AD345" s="40"/>
      <c r="AE345" s="40"/>
      <c r="AF345" s="40"/>
      <c r="AG345" s="40"/>
      <c r="AH345" s="40"/>
      <c r="AI345" s="40"/>
      <c r="AJ345" s="40"/>
      <c r="AK345" s="40"/>
    </row>
    <row r="346" ht="13.5" customHeight="1"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  <c r="AA346" s="40"/>
      <c r="AB346" s="40"/>
      <c r="AC346" s="40"/>
      <c r="AD346" s="40"/>
      <c r="AE346" s="40"/>
      <c r="AF346" s="40"/>
      <c r="AG346" s="40"/>
      <c r="AH346" s="40"/>
      <c r="AI346" s="40"/>
      <c r="AJ346" s="40"/>
      <c r="AK346" s="40"/>
    </row>
    <row r="347" ht="13.5" customHeight="1"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  <c r="AA347" s="40"/>
      <c r="AB347" s="40"/>
      <c r="AC347" s="40"/>
      <c r="AD347" s="40"/>
      <c r="AE347" s="40"/>
      <c r="AF347" s="40"/>
      <c r="AG347" s="40"/>
      <c r="AH347" s="40"/>
      <c r="AI347" s="40"/>
      <c r="AJ347" s="40"/>
      <c r="AK347" s="40"/>
    </row>
    <row r="348" ht="13.5" customHeight="1"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  <c r="AA348" s="40"/>
      <c r="AB348" s="40"/>
      <c r="AC348" s="40"/>
      <c r="AD348" s="40"/>
      <c r="AE348" s="40"/>
      <c r="AF348" s="40"/>
      <c r="AG348" s="40"/>
      <c r="AH348" s="40"/>
      <c r="AI348" s="40"/>
      <c r="AJ348" s="40"/>
      <c r="AK348" s="40"/>
    </row>
    <row r="349" ht="13.5" customHeight="1"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  <c r="AA349" s="40"/>
      <c r="AB349" s="40"/>
      <c r="AC349" s="40"/>
      <c r="AD349" s="40"/>
      <c r="AE349" s="40"/>
      <c r="AF349" s="40"/>
      <c r="AG349" s="40"/>
      <c r="AH349" s="40"/>
      <c r="AI349" s="40"/>
      <c r="AJ349" s="40"/>
      <c r="AK349" s="40"/>
    </row>
    <row r="350" ht="13.5" customHeight="1"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  <c r="AA350" s="40"/>
      <c r="AB350" s="40"/>
      <c r="AC350" s="40"/>
      <c r="AD350" s="40"/>
      <c r="AE350" s="40"/>
      <c r="AF350" s="40"/>
      <c r="AG350" s="40"/>
      <c r="AH350" s="40"/>
      <c r="AI350" s="40"/>
      <c r="AJ350" s="40"/>
      <c r="AK350" s="40"/>
    </row>
    <row r="351" ht="13.5" customHeight="1"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  <c r="AA351" s="40"/>
      <c r="AB351" s="40"/>
      <c r="AC351" s="40"/>
      <c r="AD351" s="40"/>
      <c r="AE351" s="40"/>
      <c r="AF351" s="40"/>
      <c r="AG351" s="40"/>
      <c r="AH351" s="40"/>
      <c r="AI351" s="40"/>
      <c r="AJ351" s="40"/>
      <c r="AK351" s="40"/>
    </row>
    <row r="352" ht="13.5" customHeight="1"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  <c r="AA352" s="40"/>
      <c r="AB352" s="40"/>
      <c r="AC352" s="40"/>
      <c r="AD352" s="40"/>
      <c r="AE352" s="40"/>
      <c r="AF352" s="40"/>
      <c r="AG352" s="40"/>
      <c r="AH352" s="40"/>
      <c r="AI352" s="40"/>
      <c r="AJ352" s="40"/>
      <c r="AK352" s="40"/>
    </row>
    <row r="353" ht="13.5" customHeight="1"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  <c r="AA353" s="40"/>
      <c r="AB353" s="40"/>
      <c r="AC353" s="40"/>
      <c r="AD353" s="40"/>
      <c r="AE353" s="40"/>
      <c r="AF353" s="40"/>
      <c r="AG353" s="40"/>
      <c r="AH353" s="40"/>
      <c r="AI353" s="40"/>
      <c r="AJ353" s="40"/>
      <c r="AK353" s="40"/>
    </row>
    <row r="354" ht="13.5" customHeight="1"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  <c r="AA354" s="40"/>
      <c r="AB354" s="40"/>
      <c r="AC354" s="40"/>
      <c r="AD354" s="40"/>
      <c r="AE354" s="40"/>
      <c r="AF354" s="40"/>
      <c r="AG354" s="40"/>
      <c r="AH354" s="40"/>
      <c r="AI354" s="40"/>
      <c r="AJ354" s="40"/>
      <c r="AK354" s="40"/>
    </row>
    <row r="355" ht="13.5" customHeight="1"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</row>
    <row r="356" ht="13.5" customHeight="1"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  <c r="AA356" s="40"/>
      <c r="AB356" s="40"/>
      <c r="AC356" s="40"/>
      <c r="AD356" s="40"/>
      <c r="AE356" s="40"/>
      <c r="AF356" s="40"/>
      <c r="AG356" s="40"/>
      <c r="AH356" s="40"/>
      <c r="AI356" s="40"/>
      <c r="AJ356" s="40"/>
      <c r="AK356" s="40"/>
    </row>
    <row r="357" ht="13.5" customHeight="1"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</row>
    <row r="358" ht="13.5" customHeight="1"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  <c r="AA358" s="40"/>
      <c r="AB358" s="40"/>
      <c r="AC358" s="40"/>
      <c r="AD358" s="40"/>
      <c r="AE358" s="40"/>
      <c r="AF358" s="40"/>
      <c r="AG358" s="40"/>
      <c r="AH358" s="40"/>
      <c r="AI358" s="40"/>
      <c r="AJ358" s="40"/>
      <c r="AK358" s="40"/>
    </row>
    <row r="359" ht="13.5" customHeight="1"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</row>
    <row r="360" ht="13.5" customHeight="1"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  <c r="AA360" s="40"/>
      <c r="AB360" s="40"/>
      <c r="AC360" s="40"/>
      <c r="AD360" s="40"/>
      <c r="AE360" s="40"/>
      <c r="AF360" s="40"/>
      <c r="AG360" s="40"/>
      <c r="AH360" s="40"/>
      <c r="AI360" s="40"/>
      <c r="AJ360" s="40"/>
      <c r="AK360" s="40"/>
    </row>
    <row r="361" ht="13.5" customHeight="1"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/>
      <c r="AF361" s="40"/>
      <c r="AG361" s="40"/>
      <c r="AH361" s="40"/>
      <c r="AI361" s="40"/>
      <c r="AJ361" s="40"/>
      <c r="AK361" s="40"/>
    </row>
    <row r="362" ht="13.5" customHeight="1"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  <c r="AA362" s="40"/>
      <c r="AB362" s="40"/>
      <c r="AC362" s="40"/>
      <c r="AD362" s="40"/>
      <c r="AE362" s="40"/>
      <c r="AF362" s="40"/>
      <c r="AG362" s="40"/>
      <c r="AH362" s="40"/>
      <c r="AI362" s="40"/>
      <c r="AJ362" s="40"/>
      <c r="AK362" s="40"/>
    </row>
    <row r="363" ht="13.5" customHeight="1"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/>
      <c r="AF363" s="40"/>
      <c r="AG363" s="40"/>
      <c r="AH363" s="40"/>
      <c r="AI363" s="40"/>
      <c r="AJ363" s="40"/>
      <c r="AK363" s="40"/>
    </row>
    <row r="364" ht="13.5" customHeight="1"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  <c r="AA364" s="40"/>
      <c r="AB364" s="40"/>
      <c r="AC364" s="40"/>
      <c r="AD364" s="40"/>
      <c r="AE364" s="40"/>
      <c r="AF364" s="40"/>
      <c r="AG364" s="40"/>
      <c r="AH364" s="40"/>
      <c r="AI364" s="40"/>
      <c r="AJ364" s="40"/>
      <c r="AK364" s="40"/>
    </row>
    <row r="365" ht="13.5" customHeight="1"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  <c r="AA365" s="40"/>
      <c r="AB365" s="40"/>
      <c r="AC365" s="40"/>
      <c r="AD365" s="40"/>
      <c r="AE365" s="40"/>
      <c r="AF365" s="40"/>
      <c r="AG365" s="40"/>
      <c r="AH365" s="40"/>
      <c r="AI365" s="40"/>
      <c r="AJ365" s="40"/>
      <c r="AK365" s="40"/>
    </row>
    <row r="366" ht="13.5" customHeight="1"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  <c r="AA366" s="40"/>
      <c r="AB366" s="40"/>
      <c r="AC366" s="40"/>
      <c r="AD366" s="40"/>
      <c r="AE366" s="40"/>
      <c r="AF366" s="40"/>
      <c r="AG366" s="40"/>
      <c r="AH366" s="40"/>
      <c r="AI366" s="40"/>
      <c r="AJ366" s="40"/>
      <c r="AK366" s="40"/>
    </row>
    <row r="367" ht="13.5" customHeight="1"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  <c r="AA367" s="40"/>
      <c r="AB367" s="40"/>
      <c r="AC367" s="40"/>
      <c r="AD367" s="40"/>
      <c r="AE367" s="40"/>
      <c r="AF367" s="40"/>
      <c r="AG367" s="40"/>
      <c r="AH367" s="40"/>
      <c r="AI367" s="40"/>
      <c r="AJ367" s="40"/>
      <c r="AK367" s="40"/>
    </row>
    <row r="368" ht="13.5" customHeight="1"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  <c r="AA368" s="40"/>
      <c r="AB368" s="40"/>
      <c r="AC368" s="40"/>
      <c r="AD368" s="40"/>
      <c r="AE368" s="40"/>
      <c r="AF368" s="40"/>
      <c r="AG368" s="40"/>
      <c r="AH368" s="40"/>
      <c r="AI368" s="40"/>
      <c r="AJ368" s="40"/>
      <c r="AK368" s="40"/>
    </row>
    <row r="369" ht="13.5" customHeight="1"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</row>
    <row r="370" ht="13.5" customHeight="1"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  <c r="AA370" s="40"/>
      <c r="AB370" s="40"/>
      <c r="AC370" s="40"/>
      <c r="AD370" s="40"/>
      <c r="AE370" s="40"/>
      <c r="AF370" s="40"/>
      <c r="AG370" s="40"/>
      <c r="AH370" s="40"/>
      <c r="AI370" s="40"/>
      <c r="AJ370" s="40"/>
      <c r="AK370" s="40"/>
    </row>
    <row r="371" ht="13.5" customHeight="1"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  <c r="AA371" s="40"/>
      <c r="AB371" s="40"/>
      <c r="AC371" s="40"/>
      <c r="AD371" s="40"/>
      <c r="AE371" s="40"/>
      <c r="AF371" s="40"/>
      <c r="AG371" s="40"/>
      <c r="AH371" s="40"/>
      <c r="AI371" s="40"/>
      <c r="AJ371" s="40"/>
      <c r="AK371" s="40"/>
    </row>
    <row r="372" ht="13.5" customHeight="1"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  <c r="AA372" s="40"/>
      <c r="AB372" s="40"/>
      <c r="AC372" s="40"/>
      <c r="AD372" s="40"/>
      <c r="AE372" s="40"/>
      <c r="AF372" s="40"/>
      <c r="AG372" s="40"/>
      <c r="AH372" s="40"/>
      <c r="AI372" s="40"/>
      <c r="AJ372" s="40"/>
      <c r="AK372" s="40"/>
    </row>
    <row r="373" ht="13.5" customHeight="1"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/>
      <c r="AF373" s="40"/>
      <c r="AG373" s="40"/>
      <c r="AH373" s="40"/>
      <c r="AI373" s="40"/>
      <c r="AJ373" s="40"/>
      <c r="AK373" s="40"/>
    </row>
    <row r="374" ht="13.5" customHeight="1"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  <c r="AA374" s="40"/>
      <c r="AB374" s="40"/>
      <c r="AC374" s="40"/>
      <c r="AD374" s="40"/>
      <c r="AE374" s="40"/>
      <c r="AF374" s="40"/>
      <c r="AG374" s="40"/>
      <c r="AH374" s="40"/>
      <c r="AI374" s="40"/>
      <c r="AJ374" s="40"/>
      <c r="AK374" s="40"/>
    </row>
    <row r="375" ht="13.5" customHeight="1"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</row>
    <row r="376" ht="13.5" customHeight="1"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  <c r="AA376" s="40"/>
      <c r="AB376" s="40"/>
      <c r="AC376" s="40"/>
      <c r="AD376" s="40"/>
      <c r="AE376" s="40"/>
      <c r="AF376" s="40"/>
      <c r="AG376" s="40"/>
      <c r="AH376" s="40"/>
      <c r="AI376" s="40"/>
      <c r="AJ376" s="40"/>
      <c r="AK376" s="40"/>
    </row>
    <row r="377" ht="13.5" customHeight="1"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  <c r="AA377" s="40"/>
      <c r="AB377" s="40"/>
      <c r="AC377" s="40"/>
      <c r="AD377" s="40"/>
      <c r="AE377" s="40"/>
      <c r="AF377" s="40"/>
      <c r="AG377" s="40"/>
      <c r="AH377" s="40"/>
      <c r="AI377" s="40"/>
      <c r="AJ377" s="40"/>
      <c r="AK377" s="40"/>
    </row>
    <row r="378" ht="13.5" customHeight="1"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  <c r="AA378" s="40"/>
      <c r="AB378" s="40"/>
      <c r="AC378" s="40"/>
      <c r="AD378" s="40"/>
      <c r="AE378" s="40"/>
      <c r="AF378" s="40"/>
      <c r="AG378" s="40"/>
      <c r="AH378" s="40"/>
      <c r="AI378" s="40"/>
      <c r="AJ378" s="40"/>
      <c r="AK378" s="40"/>
    </row>
    <row r="379" ht="13.5" customHeight="1"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/>
      <c r="AF379" s="40"/>
      <c r="AG379" s="40"/>
      <c r="AH379" s="40"/>
      <c r="AI379" s="40"/>
      <c r="AJ379" s="40"/>
      <c r="AK379" s="40"/>
    </row>
    <row r="380" ht="13.5" customHeight="1"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  <c r="AA380" s="40"/>
      <c r="AB380" s="40"/>
      <c r="AC380" s="40"/>
      <c r="AD380" s="40"/>
      <c r="AE380" s="40"/>
      <c r="AF380" s="40"/>
      <c r="AG380" s="40"/>
      <c r="AH380" s="40"/>
      <c r="AI380" s="40"/>
      <c r="AJ380" s="40"/>
      <c r="AK380" s="40"/>
    </row>
    <row r="381" ht="13.5" customHeight="1"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/>
      <c r="AF381" s="40"/>
      <c r="AG381" s="40"/>
      <c r="AH381" s="40"/>
      <c r="AI381" s="40"/>
      <c r="AJ381" s="40"/>
      <c r="AK381" s="40"/>
    </row>
    <row r="382" ht="13.5" customHeight="1"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  <c r="AA382" s="40"/>
      <c r="AB382" s="40"/>
      <c r="AC382" s="40"/>
      <c r="AD382" s="40"/>
      <c r="AE382" s="40"/>
      <c r="AF382" s="40"/>
      <c r="AG382" s="40"/>
      <c r="AH382" s="40"/>
      <c r="AI382" s="40"/>
      <c r="AJ382" s="40"/>
      <c r="AK382" s="40"/>
    </row>
    <row r="383" ht="13.5" customHeight="1"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  <c r="AA383" s="40"/>
      <c r="AB383" s="40"/>
      <c r="AC383" s="40"/>
      <c r="AD383" s="40"/>
      <c r="AE383" s="40"/>
      <c r="AF383" s="40"/>
      <c r="AG383" s="40"/>
      <c r="AH383" s="40"/>
      <c r="AI383" s="40"/>
      <c r="AJ383" s="40"/>
      <c r="AK383" s="40"/>
    </row>
    <row r="384" ht="13.5" customHeight="1"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  <c r="AA384" s="40"/>
      <c r="AB384" s="40"/>
      <c r="AC384" s="40"/>
      <c r="AD384" s="40"/>
      <c r="AE384" s="40"/>
      <c r="AF384" s="40"/>
      <c r="AG384" s="40"/>
      <c r="AH384" s="40"/>
      <c r="AI384" s="40"/>
      <c r="AJ384" s="40"/>
      <c r="AK384" s="40"/>
    </row>
    <row r="385" ht="13.5" customHeight="1"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  <c r="AA385" s="40"/>
      <c r="AB385" s="40"/>
      <c r="AC385" s="40"/>
      <c r="AD385" s="40"/>
      <c r="AE385" s="40"/>
      <c r="AF385" s="40"/>
      <c r="AG385" s="40"/>
      <c r="AH385" s="40"/>
      <c r="AI385" s="40"/>
      <c r="AJ385" s="40"/>
      <c r="AK385" s="40"/>
    </row>
    <row r="386" ht="13.5" customHeight="1"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  <c r="AA386" s="40"/>
      <c r="AB386" s="40"/>
      <c r="AC386" s="40"/>
      <c r="AD386" s="40"/>
      <c r="AE386" s="40"/>
      <c r="AF386" s="40"/>
      <c r="AG386" s="40"/>
      <c r="AH386" s="40"/>
      <c r="AI386" s="40"/>
      <c r="AJ386" s="40"/>
      <c r="AK386" s="40"/>
    </row>
    <row r="387" ht="13.5" customHeight="1"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  <c r="AA387" s="40"/>
      <c r="AB387" s="40"/>
      <c r="AC387" s="40"/>
      <c r="AD387" s="40"/>
      <c r="AE387" s="40"/>
      <c r="AF387" s="40"/>
      <c r="AG387" s="40"/>
      <c r="AH387" s="40"/>
      <c r="AI387" s="40"/>
      <c r="AJ387" s="40"/>
      <c r="AK387" s="40"/>
    </row>
    <row r="388" ht="13.5" customHeight="1"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  <c r="AA388" s="40"/>
      <c r="AB388" s="40"/>
      <c r="AC388" s="40"/>
      <c r="AD388" s="40"/>
      <c r="AE388" s="40"/>
      <c r="AF388" s="40"/>
      <c r="AG388" s="40"/>
      <c r="AH388" s="40"/>
      <c r="AI388" s="40"/>
      <c r="AJ388" s="40"/>
      <c r="AK388" s="40"/>
    </row>
    <row r="389" ht="13.5" customHeight="1"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  <c r="AA389" s="40"/>
      <c r="AB389" s="40"/>
      <c r="AC389" s="40"/>
      <c r="AD389" s="40"/>
      <c r="AE389" s="40"/>
      <c r="AF389" s="40"/>
      <c r="AG389" s="40"/>
      <c r="AH389" s="40"/>
      <c r="AI389" s="40"/>
      <c r="AJ389" s="40"/>
      <c r="AK389" s="40"/>
    </row>
    <row r="390" ht="13.5" customHeight="1"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  <c r="AA390" s="40"/>
      <c r="AB390" s="40"/>
      <c r="AC390" s="40"/>
      <c r="AD390" s="40"/>
      <c r="AE390" s="40"/>
      <c r="AF390" s="40"/>
      <c r="AG390" s="40"/>
      <c r="AH390" s="40"/>
      <c r="AI390" s="40"/>
      <c r="AJ390" s="40"/>
      <c r="AK390" s="40"/>
    </row>
    <row r="391" ht="13.5" customHeight="1"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  <c r="AA391" s="40"/>
      <c r="AB391" s="40"/>
      <c r="AC391" s="40"/>
      <c r="AD391" s="40"/>
      <c r="AE391" s="40"/>
      <c r="AF391" s="40"/>
      <c r="AG391" s="40"/>
      <c r="AH391" s="40"/>
      <c r="AI391" s="40"/>
      <c r="AJ391" s="40"/>
      <c r="AK391" s="40"/>
    </row>
    <row r="392" ht="13.5" customHeight="1"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  <c r="AA392" s="40"/>
      <c r="AB392" s="40"/>
      <c r="AC392" s="40"/>
      <c r="AD392" s="40"/>
      <c r="AE392" s="40"/>
      <c r="AF392" s="40"/>
      <c r="AG392" s="40"/>
      <c r="AH392" s="40"/>
      <c r="AI392" s="40"/>
      <c r="AJ392" s="40"/>
      <c r="AK392" s="40"/>
    </row>
    <row r="393" ht="13.5" customHeight="1"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  <c r="AA393" s="40"/>
      <c r="AB393" s="40"/>
      <c r="AC393" s="40"/>
      <c r="AD393" s="40"/>
      <c r="AE393" s="40"/>
      <c r="AF393" s="40"/>
      <c r="AG393" s="40"/>
      <c r="AH393" s="40"/>
      <c r="AI393" s="40"/>
      <c r="AJ393" s="40"/>
      <c r="AK393" s="40"/>
    </row>
    <row r="394" ht="13.5" customHeight="1"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  <c r="AA394" s="40"/>
      <c r="AB394" s="40"/>
      <c r="AC394" s="40"/>
      <c r="AD394" s="40"/>
      <c r="AE394" s="40"/>
      <c r="AF394" s="40"/>
      <c r="AG394" s="40"/>
      <c r="AH394" s="40"/>
      <c r="AI394" s="40"/>
      <c r="AJ394" s="40"/>
      <c r="AK394" s="40"/>
    </row>
    <row r="395" ht="13.5" customHeight="1"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  <c r="AA395" s="40"/>
      <c r="AB395" s="40"/>
      <c r="AC395" s="40"/>
      <c r="AD395" s="40"/>
      <c r="AE395" s="40"/>
      <c r="AF395" s="40"/>
      <c r="AG395" s="40"/>
      <c r="AH395" s="40"/>
      <c r="AI395" s="40"/>
      <c r="AJ395" s="40"/>
      <c r="AK395" s="40"/>
    </row>
    <row r="396" ht="13.5" customHeight="1"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  <c r="AA396" s="40"/>
      <c r="AB396" s="40"/>
      <c r="AC396" s="40"/>
      <c r="AD396" s="40"/>
      <c r="AE396" s="40"/>
      <c r="AF396" s="40"/>
      <c r="AG396" s="40"/>
      <c r="AH396" s="40"/>
      <c r="AI396" s="40"/>
      <c r="AJ396" s="40"/>
      <c r="AK396" s="40"/>
    </row>
    <row r="397" ht="13.5" customHeight="1"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  <c r="AA397" s="40"/>
      <c r="AB397" s="40"/>
      <c r="AC397" s="40"/>
      <c r="AD397" s="40"/>
      <c r="AE397" s="40"/>
      <c r="AF397" s="40"/>
      <c r="AG397" s="40"/>
      <c r="AH397" s="40"/>
      <c r="AI397" s="40"/>
      <c r="AJ397" s="40"/>
      <c r="AK397" s="40"/>
    </row>
    <row r="398" ht="13.5" customHeight="1"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  <c r="AA398" s="40"/>
      <c r="AB398" s="40"/>
      <c r="AC398" s="40"/>
      <c r="AD398" s="40"/>
      <c r="AE398" s="40"/>
      <c r="AF398" s="40"/>
      <c r="AG398" s="40"/>
      <c r="AH398" s="40"/>
      <c r="AI398" s="40"/>
      <c r="AJ398" s="40"/>
      <c r="AK398" s="40"/>
    </row>
    <row r="399" ht="13.5" customHeight="1"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  <c r="AA399" s="40"/>
      <c r="AB399" s="40"/>
      <c r="AC399" s="40"/>
      <c r="AD399" s="40"/>
      <c r="AE399" s="40"/>
      <c r="AF399" s="40"/>
      <c r="AG399" s="40"/>
      <c r="AH399" s="40"/>
      <c r="AI399" s="40"/>
      <c r="AJ399" s="40"/>
      <c r="AK399" s="40"/>
    </row>
    <row r="400" ht="13.5" customHeight="1"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  <c r="AA400" s="40"/>
      <c r="AB400" s="40"/>
      <c r="AC400" s="40"/>
      <c r="AD400" s="40"/>
      <c r="AE400" s="40"/>
      <c r="AF400" s="40"/>
      <c r="AG400" s="40"/>
      <c r="AH400" s="40"/>
      <c r="AI400" s="40"/>
      <c r="AJ400" s="40"/>
      <c r="AK400" s="40"/>
    </row>
    <row r="401" ht="13.5" customHeight="1"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  <c r="AA401" s="40"/>
      <c r="AB401" s="40"/>
      <c r="AC401" s="40"/>
      <c r="AD401" s="40"/>
      <c r="AE401" s="40"/>
      <c r="AF401" s="40"/>
      <c r="AG401" s="40"/>
      <c r="AH401" s="40"/>
      <c r="AI401" s="40"/>
      <c r="AJ401" s="40"/>
      <c r="AK401" s="40"/>
    </row>
    <row r="402" ht="13.5" customHeight="1"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  <c r="AA402" s="40"/>
      <c r="AB402" s="40"/>
      <c r="AC402" s="40"/>
      <c r="AD402" s="40"/>
      <c r="AE402" s="40"/>
      <c r="AF402" s="40"/>
      <c r="AG402" s="40"/>
      <c r="AH402" s="40"/>
      <c r="AI402" s="40"/>
      <c r="AJ402" s="40"/>
      <c r="AK402" s="40"/>
    </row>
    <row r="403" ht="13.5" customHeight="1"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  <c r="AA403" s="40"/>
      <c r="AB403" s="40"/>
      <c r="AC403" s="40"/>
      <c r="AD403" s="40"/>
      <c r="AE403" s="40"/>
      <c r="AF403" s="40"/>
      <c r="AG403" s="40"/>
      <c r="AH403" s="40"/>
      <c r="AI403" s="40"/>
      <c r="AJ403" s="40"/>
      <c r="AK403" s="40"/>
    </row>
    <row r="404" ht="13.5" customHeight="1"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  <c r="AA404" s="40"/>
      <c r="AB404" s="40"/>
      <c r="AC404" s="40"/>
      <c r="AD404" s="40"/>
      <c r="AE404" s="40"/>
      <c r="AF404" s="40"/>
      <c r="AG404" s="40"/>
      <c r="AH404" s="40"/>
      <c r="AI404" s="40"/>
      <c r="AJ404" s="40"/>
      <c r="AK404" s="40"/>
    </row>
    <row r="405" ht="13.5" customHeight="1"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  <c r="AA405" s="40"/>
      <c r="AB405" s="40"/>
      <c r="AC405" s="40"/>
      <c r="AD405" s="40"/>
      <c r="AE405" s="40"/>
      <c r="AF405" s="40"/>
      <c r="AG405" s="40"/>
      <c r="AH405" s="40"/>
      <c r="AI405" s="40"/>
      <c r="AJ405" s="40"/>
      <c r="AK405" s="40"/>
    </row>
    <row r="406" ht="13.5" customHeight="1"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  <c r="AA406" s="40"/>
      <c r="AB406" s="40"/>
      <c r="AC406" s="40"/>
      <c r="AD406" s="40"/>
      <c r="AE406" s="40"/>
      <c r="AF406" s="40"/>
      <c r="AG406" s="40"/>
      <c r="AH406" s="40"/>
      <c r="AI406" s="40"/>
      <c r="AJ406" s="40"/>
      <c r="AK406" s="40"/>
    </row>
    <row r="407" ht="13.5" customHeight="1"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  <c r="AA407" s="40"/>
      <c r="AB407" s="40"/>
      <c r="AC407" s="40"/>
      <c r="AD407" s="40"/>
      <c r="AE407" s="40"/>
      <c r="AF407" s="40"/>
      <c r="AG407" s="40"/>
      <c r="AH407" s="40"/>
      <c r="AI407" s="40"/>
      <c r="AJ407" s="40"/>
      <c r="AK407" s="40"/>
    </row>
    <row r="408" ht="13.5" customHeight="1"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  <c r="AA408" s="40"/>
      <c r="AB408" s="40"/>
      <c r="AC408" s="40"/>
      <c r="AD408" s="40"/>
      <c r="AE408" s="40"/>
      <c r="AF408" s="40"/>
      <c r="AG408" s="40"/>
      <c r="AH408" s="40"/>
      <c r="AI408" s="40"/>
      <c r="AJ408" s="40"/>
      <c r="AK408" s="40"/>
    </row>
    <row r="409" ht="13.5" customHeight="1"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  <c r="AA409" s="40"/>
      <c r="AB409" s="40"/>
      <c r="AC409" s="40"/>
      <c r="AD409" s="40"/>
      <c r="AE409" s="40"/>
      <c r="AF409" s="40"/>
      <c r="AG409" s="40"/>
      <c r="AH409" s="40"/>
      <c r="AI409" s="40"/>
      <c r="AJ409" s="40"/>
      <c r="AK409" s="40"/>
    </row>
    <row r="410" ht="13.5" customHeight="1"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  <c r="AA410" s="40"/>
      <c r="AB410" s="40"/>
      <c r="AC410" s="40"/>
      <c r="AD410" s="40"/>
      <c r="AE410" s="40"/>
      <c r="AF410" s="40"/>
      <c r="AG410" s="40"/>
      <c r="AH410" s="40"/>
      <c r="AI410" s="40"/>
      <c r="AJ410" s="40"/>
      <c r="AK410" s="40"/>
    </row>
    <row r="411" ht="13.5" customHeight="1"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  <c r="AA411" s="40"/>
      <c r="AB411" s="40"/>
      <c r="AC411" s="40"/>
      <c r="AD411" s="40"/>
      <c r="AE411" s="40"/>
      <c r="AF411" s="40"/>
      <c r="AG411" s="40"/>
      <c r="AH411" s="40"/>
      <c r="AI411" s="40"/>
      <c r="AJ411" s="40"/>
      <c r="AK411" s="40"/>
    </row>
    <row r="412" ht="13.5" customHeight="1"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  <c r="AA412" s="40"/>
      <c r="AB412" s="40"/>
      <c r="AC412" s="40"/>
      <c r="AD412" s="40"/>
      <c r="AE412" s="40"/>
      <c r="AF412" s="40"/>
      <c r="AG412" s="40"/>
      <c r="AH412" s="40"/>
      <c r="AI412" s="40"/>
      <c r="AJ412" s="40"/>
      <c r="AK412" s="40"/>
    </row>
    <row r="413" ht="13.5" customHeight="1"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  <c r="AA413" s="40"/>
      <c r="AB413" s="40"/>
      <c r="AC413" s="40"/>
      <c r="AD413" s="40"/>
      <c r="AE413" s="40"/>
      <c r="AF413" s="40"/>
      <c r="AG413" s="40"/>
      <c r="AH413" s="40"/>
      <c r="AI413" s="40"/>
      <c r="AJ413" s="40"/>
      <c r="AK413" s="40"/>
    </row>
    <row r="414" ht="13.5" customHeight="1"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  <c r="AA414" s="40"/>
      <c r="AB414" s="40"/>
      <c r="AC414" s="40"/>
      <c r="AD414" s="40"/>
      <c r="AE414" s="40"/>
      <c r="AF414" s="40"/>
      <c r="AG414" s="40"/>
      <c r="AH414" s="40"/>
      <c r="AI414" s="40"/>
      <c r="AJ414" s="40"/>
      <c r="AK414" s="40"/>
    </row>
    <row r="415" ht="13.5" customHeight="1"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  <c r="AA415" s="40"/>
      <c r="AB415" s="40"/>
      <c r="AC415" s="40"/>
      <c r="AD415" s="40"/>
      <c r="AE415" s="40"/>
      <c r="AF415" s="40"/>
      <c r="AG415" s="40"/>
      <c r="AH415" s="40"/>
      <c r="AI415" s="40"/>
      <c r="AJ415" s="40"/>
      <c r="AK415" s="40"/>
    </row>
    <row r="416" ht="13.5" customHeight="1"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  <c r="AA416" s="40"/>
      <c r="AB416" s="40"/>
      <c r="AC416" s="40"/>
      <c r="AD416" s="40"/>
      <c r="AE416" s="40"/>
      <c r="AF416" s="40"/>
      <c r="AG416" s="40"/>
      <c r="AH416" s="40"/>
      <c r="AI416" s="40"/>
      <c r="AJ416" s="40"/>
      <c r="AK416" s="40"/>
    </row>
    <row r="417" ht="13.5" customHeight="1"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  <c r="AA417" s="40"/>
      <c r="AB417" s="40"/>
      <c r="AC417" s="40"/>
      <c r="AD417" s="40"/>
      <c r="AE417" s="40"/>
      <c r="AF417" s="40"/>
      <c r="AG417" s="40"/>
      <c r="AH417" s="40"/>
      <c r="AI417" s="40"/>
      <c r="AJ417" s="40"/>
      <c r="AK417" s="40"/>
    </row>
    <row r="418" ht="13.5" customHeight="1"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  <c r="AA418" s="40"/>
      <c r="AB418" s="40"/>
      <c r="AC418" s="40"/>
      <c r="AD418" s="40"/>
      <c r="AE418" s="40"/>
      <c r="AF418" s="40"/>
      <c r="AG418" s="40"/>
      <c r="AH418" s="40"/>
      <c r="AI418" s="40"/>
      <c r="AJ418" s="40"/>
      <c r="AK418" s="40"/>
    </row>
    <row r="419" ht="13.5" customHeight="1"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  <c r="AA419" s="40"/>
      <c r="AB419" s="40"/>
      <c r="AC419" s="40"/>
      <c r="AD419" s="40"/>
      <c r="AE419" s="40"/>
      <c r="AF419" s="40"/>
      <c r="AG419" s="40"/>
      <c r="AH419" s="40"/>
      <c r="AI419" s="40"/>
      <c r="AJ419" s="40"/>
      <c r="AK419" s="40"/>
    </row>
    <row r="420" ht="13.5" customHeight="1"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  <c r="AA420" s="40"/>
      <c r="AB420" s="40"/>
      <c r="AC420" s="40"/>
      <c r="AD420" s="40"/>
      <c r="AE420" s="40"/>
      <c r="AF420" s="40"/>
      <c r="AG420" s="40"/>
      <c r="AH420" s="40"/>
      <c r="AI420" s="40"/>
      <c r="AJ420" s="40"/>
      <c r="AK420" s="40"/>
    </row>
    <row r="421" ht="13.5" customHeight="1"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  <c r="AA421" s="40"/>
      <c r="AB421" s="40"/>
      <c r="AC421" s="40"/>
      <c r="AD421" s="40"/>
      <c r="AE421" s="40"/>
      <c r="AF421" s="40"/>
      <c r="AG421" s="40"/>
      <c r="AH421" s="40"/>
      <c r="AI421" s="40"/>
      <c r="AJ421" s="40"/>
      <c r="AK421" s="40"/>
    </row>
    <row r="422" ht="13.5" customHeight="1"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  <c r="AA422" s="40"/>
      <c r="AB422" s="40"/>
      <c r="AC422" s="40"/>
      <c r="AD422" s="40"/>
      <c r="AE422" s="40"/>
      <c r="AF422" s="40"/>
      <c r="AG422" s="40"/>
      <c r="AH422" s="40"/>
      <c r="AI422" s="40"/>
      <c r="AJ422" s="40"/>
      <c r="AK422" s="40"/>
    </row>
    <row r="423" ht="13.5" customHeight="1"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  <c r="AA423" s="40"/>
      <c r="AB423" s="40"/>
      <c r="AC423" s="40"/>
      <c r="AD423" s="40"/>
      <c r="AE423" s="40"/>
      <c r="AF423" s="40"/>
      <c r="AG423" s="40"/>
      <c r="AH423" s="40"/>
      <c r="AI423" s="40"/>
      <c r="AJ423" s="40"/>
      <c r="AK423" s="40"/>
    </row>
    <row r="424" ht="13.5" customHeight="1"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  <c r="AA424" s="40"/>
      <c r="AB424" s="40"/>
      <c r="AC424" s="40"/>
      <c r="AD424" s="40"/>
      <c r="AE424" s="40"/>
      <c r="AF424" s="40"/>
      <c r="AG424" s="40"/>
      <c r="AH424" s="40"/>
      <c r="AI424" s="40"/>
      <c r="AJ424" s="40"/>
      <c r="AK424" s="40"/>
    </row>
    <row r="425" ht="13.5" customHeight="1"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0"/>
      <c r="AJ425" s="40"/>
      <c r="AK425" s="40"/>
    </row>
    <row r="426" ht="13.5" customHeight="1"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0"/>
      <c r="AJ426" s="40"/>
      <c r="AK426" s="40"/>
    </row>
    <row r="427" ht="13.5" customHeight="1"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0"/>
      <c r="AJ427" s="40"/>
      <c r="AK427" s="40"/>
    </row>
    <row r="428" ht="13.5" customHeight="1"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0"/>
      <c r="AJ428" s="40"/>
      <c r="AK428" s="40"/>
    </row>
    <row r="429" ht="13.5" customHeight="1"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0"/>
      <c r="AJ429" s="40"/>
      <c r="AK429" s="40"/>
    </row>
    <row r="430" ht="13.5" customHeight="1"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0"/>
      <c r="AJ430" s="40"/>
      <c r="AK430" s="40"/>
    </row>
    <row r="431" ht="13.5" customHeight="1"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0"/>
      <c r="AJ431" s="40"/>
      <c r="AK431" s="40"/>
    </row>
    <row r="432" ht="13.5" customHeight="1"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0"/>
      <c r="AJ432" s="40"/>
      <c r="AK432" s="40"/>
    </row>
    <row r="433" ht="13.5" customHeight="1"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0"/>
      <c r="AJ433" s="40"/>
      <c r="AK433" s="40"/>
    </row>
    <row r="434" ht="13.5" customHeight="1"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0"/>
      <c r="AJ434" s="40"/>
      <c r="AK434" s="40"/>
    </row>
    <row r="435" ht="13.5" customHeight="1"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0"/>
      <c r="AJ435" s="40"/>
      <c r="AK435" s="40"/>
    </row>
    <row r="436" ht="13.5" customHeight="1"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0"/>
      <c r="AJ436" s="40"/>
      <c r="AK436" s="40"/>
    </row>
    <row r="437" ht="13.5" customHeight="1"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0"/>
      <c r="AJ437" s="40"/>
      <c r="AK437" s="40"/>
    </row>
    <row r="438" ht="13.5" customHeight="1"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0"/>
      <c r="AJ438" s="40"/>
      <c r="AK438" s="40"/>
    </row>
    <row r="439" ht="13.5" customHeight="1"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0"/>
      <c r="AJ439" s="40"/>
      <c r="AK439" s="40"/>
    </row>
    <row r="440" ht="13.5" customHeight="1"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0"/>
      <c r="AJ440" s="40"/>
      <c r="AK440" s="40"/>
    </row>
    <row r="441" ht="13.5" customHeight="1"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0"/>
      <c r="AJ441" s="40"/>
      <c r="AK441" s="40"/>
    </row>
    <row r="442" ht="13.5" customHeight="1"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0"/>
      <c r="AJ442" s="40"/>
      <c r="AK442" s="40"/>
    </row>
    <row r="443" ht="13.5" customHeight="1"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0"/>
      <c r="AJ443" s="40"/>
      <c r="AK443" s="40"/>
    </row>
    <row r="444" ht="13.5" customHeight="1"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0"/>
      <c r="AJ444" s="40"/>
      <c r="AK444" s="40"/>
    </row>
    <row r="445" ht="13.5" customHeight="1"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0"/>
      <c r="AJ445" s="40"/>
      <c r="AK445" s="40"/>
    </row>
    <row r="446" ht="13.5" customHeight="1"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0"/>
      <c r="AJ446" s="40"/>
      <c r="AK446" s="40"/>
    </row>
    <row r="447" ht="13.5" customHeight="1"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0"/>
      <c r="AJ447" s="40"/>
      <c r="AK447" s="40"/>
    </row>
    <row r="448" ht="13.5" customHeight="1"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0"/>
      <c r="AJ448" s="40"/>
      <c r="AK448" s="40"/>
    </row>
    <row r="449" ht="13.5" customHeight="1"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0"/>
      <c r="AJ449" s="40"/>
      <c r="AK449" s="40"/>
    </row>
    <row r="450" ht="13.5" customHeight="1"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0"/>
      <c r="AJ450" s="40"/>
      <c r="AK450" s="40"/>
    </row>
    <row r="451" ht="13.5" customHeight="1"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0"/>
      <c r="AJ451" s="40"/>
      <c r="AK451" s="40"/>
    </row>
    <row r="452" ht="13.5" customHeight="1"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0"/>
      <c r="AJ452" s="40"/>
      <c r="AK452" s="40"/>
    </row>
    <row r="453" ht="13.5" customHeight="1"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0"/>
      <c r="AJ453" s="40"/>
      <c r="AK453" s="40"/>
    </row>
    <row r="454" ht="13.5" customHeight="1"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0"/>
      <c r="AJ454" s="40"/>
      <c r="AK454" s="40"/>
    </row>
    <row r="455" ht="13.5" customHeight="1"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0"/>
      <c r="AJ455" s="40"/>
      <c r="AK455" s="40"/>
    </row>
    <row r="456" ht="13.5" customHeight="1"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0"/>
      <c r="AJ456" s="40"/>
      <c r="AK456" s="40"/>
    </row>
    <row r="457" ht="13.5" customHeight="1"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0"/>
      <c r="AJ457" s="40"/>
      <c r="AK457" s="40"/>
    </row>
    <row r="458" ht="13.5" customHeight="1"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0"/>
      <c r="AJ458" s="40"/>
      <c r="AK458" s="40"/>
    </row>
    <row r="459" ht="13.5" customHeight="1"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0"/>
      <c r="AJ459" s="40"/>
      <c r="AK459" s="40"/>
    </row>
    <row r="460" ht="13.5" customHeight="1"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0"/>
      <c r="AJ460" s="40"/>
      <c r="AK460" s="40"/>
    </row>
    <row r="461" ht="13.5" customHeight="1"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0"/>
      <c r="AJ461" s="40"/>
      <c r="AK461" s="40"/>
    </row>
    <row r="462" ht="13.5" customHeight="1"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0"/>
      <c r="AJ462" s="40"/>
      <c r="AK462" s="40"/>
    </row>
    <row r="463" ht="13.5" customHeight="1"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0"/>
      <c r="AJ463" s="40"/>
      <c r="AK463" s="40"/>
    </row>
    <row r="464" ht="13.5" customHeight="1"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0"/>
      <c r="AJ464" s="40"/>
      <c r="AK464" s="40"/>
    </row>
    <row r="465" ht="13.5" customHeight="1"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0"/>
      <c r="AJ465" s="40"/>
      <c r="AK465" s="40"/>
    </row>
    <row r="466" ht="13.5" customHeight="1"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0"/>
      <c r="AJ466" s="40"/>
      <c r="AK466" s="40"/>
    </row>
    <row r="467" ht="13.5" customHeight="1"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0"/>
      <c r="AJ467" s="40"/>
      <c r="AK467" s="40"/>
    </row>
    <row r="468" ht="13.5" customHeight="1"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0"/>
      <c r="AJ468" s="40"/>
      <c r="AK468" s="40"/>
    </row>
    <row r="469" ht="13.5" customHeight="1"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0"/>
      <c r="AJ469" s="40"/>
      <c r="AK469" s="40"/>
    </row>
    <row r="470" ht="13.5" customHeight="1"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0"/>
      <c r="AJ470" s="40"/>
      <c r="AK470" s="40"/>
    </row>
    <row r="471" ht="13.5" customHeight="1"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0"/>
      <c r="AJ471" s="40"/>
      <c r="AK471" s="40"/>
    </row>
    <row r="472" ht="13.5" customHeight="1"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0"/>
      <c r="AJ472" s="40"/>
      <c r="AK472" s="40"/>
    </row>
    <row r="473" ht="13.5" customHeight="1"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0"/>
      <c r="AJ473" s="40"/>
      <c r="AK473" s="40"/>
    </row>
    <row r="474" ht="13.5" customHeight="1"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0"/>
      <c r="AJ474" s="40"/>
      <c r="AK474" s="40"/>
    </row>
    <row r="475" ht="13.5" customHeight="1"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0"/>
      <c r="AJ475" s="40"/>
      <c r="AK475" s="40"/>
    </row>
    <row r="476" ht="13.5" customHeight="1"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0"/>
      <c r="AJ476" s="40"/>
      <c r="AK476" s="40"/>
    </row>
    <row r="477" ht="13.5" customHeight="1"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0"/>
      <c r="AJ477" s="40"/>
      <c r="AK477" s="40"/>
    </row>
    <row r="478" ht="13.5" customHeight="1"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0"/>
      <c r="AJ478" s="40"/>
      <c r="AK478" s="40"/>
    </row>
    <row r="479" ht="13.5" customHeight="1"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0"/>
      <c r="AJ479" s="40"/>
      <c r="AK479" s="40"/>
    </row>
    <row r="480" ht="13.5" customHeight="1"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0"/>
      <c r="AJ480" s="40"/>
      <c r="AK480" s="40"/>
    </row>
    <row r="481" ht="13.5" customHeight="1"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0"/>
      <c r="AJ481" s="40"/>
      <c r="AK481" s="40"/>
    </row>
    <row r="482" ht="13.5" customHeight="1"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0"/>
      <c r="AJ482" s="40"/>
      <c r="AK482" s="40"/>
    </row>
    <row r="483" ht="13.5" customHeight="1"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0"/>
      <c r="AJ483" s="40"/>
      <c r="AK483" s="40"/>
    </row>
    <row r="484" ht="13.5" customHeight="1"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0"/>
      <c r="AJ484" s="40"/>
      <c r="AK484" s="40"/>
    </row>
    <row r="485" ht="13.5" customHeight="1"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0"/>
      <c r="AJ485" s="40"/>
      <c r="AK485" s="40"/>
    </row>
    <row r="486" ht="13.5" customHeight="1"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0"/>
      <c r="AJ486" s="40"/>
      <c r="AK486" s="40"/>
    </row>
    <row r="487" ht="13.5" customHeight="1"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0"/>
      <c r="AJ487" s="40"/>
      <c r="AK487" s="40"/>
    </row>
    <row r="488" ht="13.5" customHeight="1"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0"/>
      <c r="AJ488" s="40"/>
      <c r="AK488" s="40"/>
    </row>
    <row r="489" ht="13.5" customHeight="1"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0"/>
      <c r="AJ489" s="40"/>
      <c r="AK489" s="40"/>
    </row>
    <row r="490" ht="13.5" customHeight="1"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0"/>
      <c r="AJ490" s="40"/>
      <c r="AK490" s="40"/>
    </row>
    <row r="491" ht="13.5" customHeight="1"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0"/>
      <c r="AJ491" s="40"/>
      <c r="AK491" s="40"/>
    </row>
    <row r="492" ht="13.5" customHeight="1"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0"/>
      <c r="AJ492" s="40"/>
      <c r="AK492" s="40"/>
    </row>
    <row r="493" ht="13.5" customHeight="1"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0"/>
      <c r="AJ493" s="40"/>
      <c r="AK493" s="40"/>
    </row>
    <row r="494" ht="13.5" customHeight="1"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0"/>
      <c r="AJ494" s="40"/>
      <c r="AK494" s="40"/>
    </row>
    <row r="495" ht="13.5" customHeight="1"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0"/>
      <c r="AJ495" s="40"/>
      <c r="AK495" s="40"/>
    </row>
    <row r="496" ht="13.5" customHeight="1"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0"/>
      <c r="AJ496" s="40"/>
      <c r="AK496" s="40"/>
    </row>
    <row r="497" ht="13.5" customHeight="1"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0"/>
      <c r="AJ497" s="40"/>
      <c r="AK497" s="40"/>
    </row>
    <row r="498" ht="13.5" customHeight="1"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0"/>
      <c r="AJ498" s="40"/>
      <c r="AK498" s="40"/>
    </row>
    <row r="499" ht="13.5" customHeight="1"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0"/>
      <c r="AJ499" s="40"/>
      <c r="AK499" s="40"/>
    </row>
    <row r="500" ht="13.5" customHeight="1"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0"/>
      <c r="AJ500" s="40"/>
      <c r="AK500" s="40"/>
    </row>
    <row r="501" ht="13.5" customHeight="1"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0"/>
      <c r="AJ501" s="40"/>
      <c r="AK501" s="40"/>
    </row>
    <row r="502" ht="13.5" customHeight="1"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0"/>
      <c r="AJ502" s="40"/>
      <c r="AK502" s="40"/>
    </row>
    <row r="503" ht="13.5" customHeight="1"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0"/>
      <c r="AJ503" s="40"/>
      <c r="AK503" s="40"/>
    </row>
    <row r="504" ht="13.5" customHeight="1"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0"/>
      <c r="AJ504" s="40"/>
      <c r="AK504" s="40"/>
    </row>
    <row r="505" ht="13.5" customHeight="1"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0"/>
      <c r="AJ505" s="40"/>
      <c r="AK505" s="40"/>
    </row>
    <row r="506" ht="13.5" customHeight="1"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0"/>
      <c r="AJ506" s="40"/>
      <c r="AK506" s="40"/>
    </row>
    <row r="507" ht="13.5" customHeight="1"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0"/>
      <c r="AJ507" s="40"/>
      <c r="AK507" s="40"/>
    </row>
    <row r="508" ht="13.5" customHeight="1"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0"/>
      <c r="AJ508" s="40"/>
      <c r="AK508" s="40"/>
    </row>
    <row r="509" ht="13.5" customHeight="1"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0"/>
      <c r="AJ509" s="40"/>
      <c r="AK509" s="40"/>
    </row>
    <row r="510" ht="13.5" customHeight="1"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0"/>
      <c r="AJ510" s="40"/>
      <c r="AK510" s="40"/>
    </row>
    <row r="511" ht="13.5" customHeight="1"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0"/>
      <c r="AJ511" s="40"/>
      <c r="AK511" s="40"/>
    </row>
    <row r="512" ht="13.5" customHeight="1"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0"/>
      <c r="AJ512" s="40"/>
      <c r="AK512" s="40"/>
    </row>
    <row r="513" ht="13.5" customHeight="1"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0"/>
      <c r="AJ513" s="40"/>
      <c r="AK513" s="40"/>
    </row>
    <row r="514" ht="13.5" customHeight="1"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0"/>
      <c r="AJ514" s="40"/>
      <c r="AK514" s="40"/>
    </row>
    <row r="515" ht="13.5" customHeight="1"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0"/>
      <c r="AJ515" s="40"/>
      <c r="AK515" s="40"/>
    </row>
    <row r="516" ht="13.5" customHeight="1"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0"/>
      <c r="AJ516" s="40"/>
      <c r="AK516" s="40"/>
    </row>
    <row r="517" ht="13.5" customHeight="1"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0"/>
      <c r="AJ517" s="40"/>
      <c r="AK517" s="40"/>
    </row>
    <row r="518" ht="13.5" customHeight="1"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0"/>
      <c r="AJ518" s="40"/>
      <c r="AK518" s="40"/>
    </row>
    <row r="519" ht="13.5" customHeight="1"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0"/>
      <c r="AJ519" s="40"/>
      <c r="AK519" s="40"/>
    </row>
    <row r="520" ht="13.5" customHeight="1"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0"/>
      <c r="AJ520" s="40"/>
      <c r="AK520" s="40"/>
    </row>
    <row r="521" ht="13.5" customHeight="1"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0"/>
      <c r="AJ521" s="40"/>
      <c r="AK521" s="40"/>
    </row>
    <row r="522" ht="13.5" customHeight="1"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0"/>
      <c r="AJ522" s="40"/>
      <c r="AK522" s="40"/>
    </row>
    <row r="523" ht="13.5" customHeight="1"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0"/>
      <c r="AJ523" s="40"/>
      <c r="AK523" s="40"/>
    </row>
    <row r="524" ht="13.5" customHeight="1"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0"/>
      <c r="AJ524" s="40"/>
      <c r="AK524" s="40"/>
    </row>
    <row r="525" ht="13.5" customHeight="1"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0"/>
      <c r="AJ525" s="40"/>
      <c r="AK525" s="40"/>
    </row>
    <row r="526" ht="13.5" customHeight="1"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0"/>
      <c r="AJ526" s="40"/>
      <c r="AK526" s="40"/>
    </row>
    <row r="527" ht="13.5" customHeight="1"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0"/>
      <c r="AJ527" s="40"/>
      <c r="AK527" s="40"/>
    </row>
    <row r="528" ht="13.5" customHeight="1"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0"/>
      <c r="AJ528" s="40"/>
      <c r="AK528" s="40"/>
    </row>
    <row r="529" ht="13.5" customHeight="1"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0"/>
      <c r="AJ529" s="40"/>
      <c r="AK529" s="40"/>
    </row>
    <row r="530" ht="13.5" customHeight="1"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0"/>
      <c r="AJ530" s="40"/>
      <c r="AK530" s="40"/>
    </row>
    <row r="531" ht="13.5" customHeight="1"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0"/>
      <c r="AJ531" s="40"/>
      <c r="AK531" s="40"/>
    </row>
    <row r="532" ht="13.5" customHeight="1"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0"/>
      <c r="AJ532" s="40"/>
      <c r="AK532" s="40"/>
    </row>
    <row r="533" ht="13.5" customHeight="1"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0"/>
      <c r="AJ533" s="40"/>
      <c r="AK533" s="40"/>
    </row>
    <row r="534" ht="13.5" customHeight="1"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0"/>
      <c r="AJ534" s="40"/>
      <c r="AK534" s="40"/>
    </row>
    <row r="535" ht="13.5" customHeight="1"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0"/>
      <c r="AJ535" s="40"/>
      <c r="AK535" s="40"/>
    </row>
    <row r="536" ht="13.5" customHeight="1"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0"/>
      <c r="AJ536" s="40"/>
      <c r="AK536" s="40"/>
    </row>
    <row r="537" ht="13.5" customHeight="1"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0"/>
      <c r="AJ537" s="40"/>
      <c r="AK537" s="40"/>
    </row>
    <row r="538" ht="13.5" customHeight="1"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0"/>
      <c r="AJ538" s="40"/>
      <c r="AK538" s="40"/>
    </row>
    <row r="539" ht="13.5" customHeight="1"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0"/>
      <c r="AJ539" s="40"/>
      <c r="AK539" s="40"/>
    </row>
    <row r="540" ht="13.5" customHeight="1"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0"/>
      <c r="AJ540" s="40"/>
      <c r="AK540" s="40"/>
    </row>
    <row r="541" ht="13.5" customHeight="1"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0"/>
      <c r="AJ541" s="40"/>
      <c r="AK541" s="40"/>
    </row>
    <row r="542" ht="13.5" customHeight="1"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0"/>
      <c r="AJ542" s="40"/>
      <c r="AK542" s="40"/>
    </row>
    <row r="543" ht="13.5" customHeight="1"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0"/>
      <c r="AJ543" s="40"/>
      <c r="AK543" s="40"/>
    </row>
    <row r="544" ht="13.5" customHeight="1"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0"/>
      <c r="AJ544" s="40"/>
      <c r="AK544" s="40"/>
    </row>
    <row r="545" ht="13.5" customHeight="1"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0"/>
      <c r="AJ545" s="40"/>
      <c r="AK545" s="40"/>
    </row>
    <row r="546" ht="13.5" customHeight="1"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0"/>
      <c r="AJ546" s="40"/>
      <c r="AK546" s="40"/>
    </row>
    <row r="547" ht="13.5" customHeight="1"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0"/>
      <c r="AJ547" s="40"/>
      <c r="AK547" s="40"/>
    </row>
    <row r="548" ht="13.5" customHeight="1"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0"/>
      <c r="AJ548" s="40"/>
      <c r="AK548" s="40"/>
    </row>
    <row r="549" ht="13.5" customHeight="1"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0"/>
      <c r="AJ549" s="40"/>
      <c r="AK549" s="40"/>
    </row>
    <row r="550" ht="13.5" customHeight="1"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0"/>
      <c r="AJ550" s="40"/>
      <c r="AK550" s="40"/>
    </row>
    <row r="551" ht="13.5" customHeight="1"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0"/>
      <c r="AJ551" s="40"/>
      <c r="AK551" s="40"/>
    </row>
    <row r="552" ht="13.5" customHeight="1"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0"/>
      <c r="AJ552" s="40"/>
      <c r="AK552" s="40"/>
    </row>
    <row r="553" ht="13.5" customHeight="1"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0"/>
      <c r="AJ553" s="40"/>
      <c r="AK553" s="40"/>
    </row>
    <row r="554" ht="13.5" customHeight="1"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0"/>
      <c r="AJ554" s="40"/>
      <c r="AK554" s="40"/>
    </row>
    <row r="555" ht="13.5" customHeight="1"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0"/>
      <c r="AJ555" s="40"/>
      <c r="AK555" s="40"/>
    </row>
    <row r="556" ht="13.5" customHeight="1"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0"/>
      <c r="AJ556" s="40"/>
      <c r="AK556" s="40"/>
    </row>
    <row r="557" ht="13.5" customHeight="1"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0"/>
      <c r="AJ557" s="40"/>
      <c r="AK557" s="40"/>
    </row>
    <row r="558" ht="13.5" customHeight="1"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0"/>
      <c r="AJ558" s="40"/>
      <c r="AK558" s="40"/>
    </row>
    <row r="559" ht="13.5" customHeight="1"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0"/>
      <c r="AJ559" s="40"/>
      <c r="AK559" s="40"/>
    </row>
    <row r="560" ht="13.5" customHeight="1"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0"/>
      <c r="AJ560" s="40"/>
      <c r="AK560" s="40"/>
    </row>
    <row r="561" ht="13.5" customHeight="1"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0"/>
      <c r="AJ561" s="40"/>
      <c r="AK561" s="40"/>
    </row>
    <row r="562" ht="13.5" customHeight="1"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0"/>
      <c r="AJ562" s="40"/>
      <c r="AK562" s="40"/>
    </row>
    <row r="563" ht="13.5" customHeight="1"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0"/>
      <c r="AJ563" s="40"/>
      <c r="AK563" s="40"/>
    </row>
    <row r="564" ht="13.5" customHeight="1"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0"/>
      <c r="AJ564" s="40"/>
      <c r="AK564" s="40"/>
    </row>
    <row r="565" ht="13.5" customHeight="1"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0"/>
      <c r="AJ565" s="40"/>
      <c r="AK565" s="40"/>
    </row>
    <row r="566" ht="13.5" customHeight="1"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0"/>
      <c r="AJ566" s="40"/>
      <c r="AK566" s="40"/>
    </row>
    <row r="567" ht="13.5" customHeight="1"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0"/>
      <c r="AJ567" s="40"/>
      <c r="AK567" s="40"/>
    </row>
    <row r="568" ht="13.5" customHeight="1"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0"/>
      <c r="AJ568" s="40"/>
      <c r="AK568" s="40"/>
    </row>
    <row r="569" ht="13.5" customHeight="1"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0"/>
      <c r="AJ569" s="40"/>
      <c r="AK569" s="40"/>
    </row>
    <row r="570" ht="13.5" customHeight="1"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0"/>
      <c r="AJ570" s="40"/>
      <c r="AK570" s="40"/>
    </row>
    <row r="571" ht="13.5" customHeight="1"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0"/>
      <c r="AJ571" s="40"/>
      <c r="AK571" s="40"/>
    </row>
    <row r="572" ht="13.5" customHeight="1"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0"/>
      <c r="AJ572" s="40"/>
      <c r="AK572" s="40"/>
    </row>
    <row r="573" ht="13.5" customHeight="1"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0"/>
      <c r="AJ573" s="40"/>
      <c r="AK573" s="40"/>
    </row>
    <row r="574" ht="13.5" customHeight="1"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0"/>
      <c r="AJ574" s="40"/>
      <c r="AK574" s="40"/>
    </row>
    <row r="575" ht="13.5" customHeight="1"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0"/>
      <c r="AJ575" s="40"/>
      <c r="AK575" s="40"/>
    </row>
    <row r="576" ht="13.5" customHeight="1"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0"/>
      <c r="AJ576" s="40"/>
      <c r="AK576" s="40"/>
    </row>
    <row r="577" ht="13.5" customHeight="1"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0"/>
      <c r="AJ577" s="40"/>
      <c r="AK577" s="40"/>
    </row>
    <row r="578" ht="13.5" customHeight="1"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0"/>
      <c r="AJ578" s="40"/>
      <c r="AK578" s="40"/>
    </row>
    <row r="579" ht="13.5" customHeight="1"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0"/>
      <c r="AJ579" s="40"/>
      <c r="AK579" s="40"/>
    </row>
    <row r="580" ht="13.5" customHeight="1"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0"/>
      <c r="AJ580" s="40"/>
      <c r="AK580" s="40"/>
    </row>
    <row r="581" ht="13.5" customHeight="1"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0"/>
      <c r="AJ581" s="40"/>
      <c r="AK581" s="40"/>
    </row>
    <row r="582" ht="13.5" customHeight="1"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0"/>
      <c r="AJ582" s="40"/>
      <c r="AK582" s="40"/>
    </row>
    <row r="583" ht="13.5" customHeight="1"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0"/>
      <c r="AJ583" s="40"/>
      <c r="AK583" s="40"/>
    </row>
    <row r="584" ht="13.5" customHeight="1"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0"/>
      <c r="AJ584" s="40"/>
      <c r="AK584" s="40"/>
    </row>
    <row r="585" ht="13.5" customHeight="1"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0"/>
      <c r="AJ585" s="40"/>
      <c r="AK585" s="40"/>
    </row>
    <row r="586" ht="13.5" customHeight="1"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0"/>
      <c r="AJ586" s="40"/>
      <c r="AK586" s="40"/>
    </row>
    <row r="587" ht="13.5" customHeight="1"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0"/>
      <c r="AJ587" s="40"/>
      <c r="AK587" s="40"/>
    </row>
    <row r="588" ht="13.5" customHeight="1"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0"/>
      <c r="AJ588" s="40"/>
      <c r="AK588" s="40"/>
    </row>
    <row r="589" ht="13.5" customHeight="1"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0"/>
      <c r="AJ589" s="40"/>
      <c r="AK589" s="40"/>
    </row>
    <row r="590" ht="13.5" customHeight="1"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0"/>
      <c r="AJ590" s="40"/>
      <c r="AK590" s="40"/>
    </row>
    <row r="591" ht="13.5" customHeight="1"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0"/>
      <c r="AJ591" s="40"/>
      <c r="AK591" s="40"/>
    </row>
    <row r="592" ht="13.5" customHeight="1"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0"/>
      <c r="AJ592" s="40"/>
      <c r="AK592" s="40"/>
    </row>
    <row r="593" ht="13.5" customHeight="1"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0"/>
      <c r="AJ593" s="40"/>
      <c r="AK593" s="40"/>
    </row>
    <row r="594" ht="13.5" customHeight="1"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0"/>
      <c r="AJ594" s="40"/>
      <c r="AK594" s="40"/>
    </row>
    <row r="595" ht="13.5" customHeight="1"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0"/>
      <c r="AJ595" s="40"/>
      <c r="AK595" s="40"/>
    </row>
    <row r="596" ht="13.5" customHeight="1"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0"/>
      <c r="AJ596" s="40"/>
      <c r="AK596" s="40"/>
    </row>
    <row r="597" ht="13.5" customHeight="1"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0"/>
      <c r="AJ597" s="40"/>
      <c r="AK597" s="40"/>
    </row>
    <row r="598" ht="13.5" customHeight="1"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0"/>
      <c r="AJ598" s="40"/>
      <c r="AK598" s="40"/>
    </row>
    <row r="599" ht="13.5" customHeight="1"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0"/>
      <c r="AJ599" s="40"/>
      <c r="AK599" s="40"/>
    </row>
    <row r="600" ht="13.5" customHeight="1"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0"/>
      <c r="AJ600" s="40"/>
      <c r="AK600" s="40"/>
    </row>
    <row r="601" ht="13.5" customHeight="1"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0"/>
      <c r="AJ601" s="40"/>
      <c r="AK601" s="40"/>
    </row>
    <row r="602" ht="13.5" customHeight="1"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0"/>
      <c r="AJ602" s="40"/>
      <c r="AK602" s="40"/>
    </row>
    <row r="603" ht="13.5" customHeight="1"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0"/>
      <c r="AJ603" s="40"/>
      <c r="AK603" s="40"/>
    </row>
    <row r="604" ht="13.5" customHeight="1"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0"/>
      <c r="AJ604" s="40"/>
      <c r="AK604" s="40"/>
    </row>
    <row r="605" ht="13.5" customHeight="1"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0"/>
      <c r="AJ605" s="40"/>
      <c r="AK605" s="40"/>
    </row>
    <row r="606" ht="13.5" customHeight="1"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0"/>
      <c r="AJ606" s="40"/>
      <c r="AK606" s="40"/>
    </row>
    <row r="607" ht="13.5" customHeight="1"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0"/>
      <c r="AJ607" s="40"/>
      <c r="AK607" s="40"/>
    </row>
    <row r="608" ht="13.5" customHeight="1"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0"/>
      <c r="AJ608" s="40"/>
      <c r="AK608" s="40"/>
    </row>
    <row r="609" ht="13.5" customHeight="1"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0"/>
      <c r="AJ609" s="40"/>
      <c r="AK609" s="40"/>
    </row>
    <row r="610" ht="13.5" customHeight="1"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0"/>
      <c r="AJ610" s="40"/>
      <c r="AK610" s="40"/>
    </row>
    <row r="611" ht="13.5" customHeight="1"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0"/>
      <c r="AJ611" s="40"/>
      <c r="AK611" s="40"/>
    </row>
    <row r="612" ht="13.5" customHeight="1"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0"/>
      <c r="AJ612" s="40"/>
      <c r="AK612" s="40"/>
    </row>
    <row r="613" ht="13.5" customHeight="1"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0"/>
      <c r="AJ613" s="40"/>
      <c r="AK613" s="40"/>
    </row>
    <row r="614" ht="13.5" customHeight="1"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0"/>
      <c r="AJ614" s="40"/>
      <c r="AK614" s="40"/>
    </row>
    <row r="615" ht="13.5" customHeight="1"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40"/>
      <c r="AF615" s="40"/>
      <c r="AG615" s="40"/>
      <c r="AH615" s="40"/>
      <c r="AI615" s="40"/>
      <c r="AJ615" s="40"/>
      <c r="AK615" s="40"/>
    </row>
    <row r="616" ht="13.5" customHeight="1"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0"/>
      <c r="AJ616" s="40"/>
      <c r="AK616" s="40"/>
    </row>
    <row r="617" ht="13.5" customHeight="1"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0"/>
      <c r="AJ617" s="40"/>
      <c r="AK617" s="40"/>
    </row>
    <row r="618" ht="13.5" customHeight="1"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0"/>
      <c r="AJ618" s="40"/>
      <c r="AK618" s="40"/>
    </row>
    <row r="619" ht="13.5" customHeight="1"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0"/>
      <c r="AJ619" s="40"/>
      <c r="AK619" s="40"/>
    </row>
    <row r="620" ht="13.5" customHeight="1"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0"/>
      <c r="AJ620" s="40"/>
      <c r="AK620" s="40"/>
    </row>
    <row r="621" ht="13.5" customHeight="1"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40"/>
      <c r="AF621" s="40"/>
      <c r="AG621" s="40"/>
      <c r="AH621" s="40"/>
      <c r="AI621" s="40"/>
      <c r="AJ621" s="40"/>
      <c r="AK621" s="40"/>
    </row>
    <row r="622" ht="13.5" customHeight="1"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0"/>
      <c r="AJ622" s="40"/>
      <c r="AK622" s="40"/>
    </row>
    <row r="623" ht="13.5" customHeight="1"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/>
      <c r="AF623" s="40"/>
      <c r="AG623" s="40"/>
      <c r="AH623" s="40"/>
      <c r="AI623" s="40"/>
      <c r="AJ623" s="40"/>
      <c r="AK623" s="40"/>
    </row>
    <row r="624" ht="13.5" customHeight="1"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0"/>
      <c r="AJ624" s="40"/>
      <c r="AK624" s="40"/>
    </row>
    <row r="625" ht="13.5" customHeight="1"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/>
      <c r="AF625" s="40"/>
      <c r="AG625" s="40"/>
      <c r="AH625" s="40"/>
      <c r="AI625" s="40"/>
      <c r="AJ625" s="40"/>
      <c r="AK625" s="40"/>
    </row>
    <row r="626" ht="13.5" customHeight="1"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  <c r="AA626" s="40"/>
      <c r="AB626" s="40"/>
      <c r="AC626" s="40"/>
      <c r="AD626" s="40"/>
      <c r="AE626" s="40"/>
      <c r="AF626" s="40"/>
      <c r="AG626" s="40"/>
      <c r="AH626" s="40"/>
      <c r="AI626" s="40"/>
      <c r="AJ626" s="40"/>
      <c r="AK626" s="40"/>
    </row>
    <row r="627" ht="13.5" customHeight="1"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  <c r="AA627" s="40"/>
      <c r="AB627" s="40"/>
      <c r="AC627" s="40"/>
      <c r="AD627" s="40"/>
      <c r="AE627" s="40"/>
      <c r="AF627" s="40"/>
      <c r="AG627" s="40"/>
      <c r="AH627" s="40"/>
      <c r="AI627" s="40"/>
      <c r="AJ627" s="40"/>
      <c r="AK627" s="40"/>
    </row>
    <row r="628" ht="13.5" customHeight="1"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  <c r="AA628" s="40"/>
      <c r="AB628" s="40"/>
      <c r="AC628" s="40"/>
      <c r="AD628" s="40"/>
      <c r="AE628" s="40"/>
      <c r="AF628" s="40"/>
      <c r="AG628" s="40"/>
      <c r="AH628" s="40"/>
      <c r="AI628" s="40"/>
      <c r="AJ628" s="40"/>
      <c r="AK628" s="40"/>
    </row>
    <row r="629" ht="13.5" customHeight="1"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  <c r="AA629" s="40"/>
      <c r="AB629" s="40"/>
      <c r="AC629" s="40"/>
      <c r="AD629" s="40"/>
      <c r="AE629" s="40"/>
      <c r="AF629" s="40"/>
      <c r="AG629" s="40"/>
      <c r="AH629" s="40"/>
      <c r="AI629" s="40"/>
      <c r="AJ629" s="40"/>
      <c r="AK629" s="40"/>
    </row>
    <row r="630" ht="13.5" customHeight="1"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  <c r="AA630" s="40"/>
      <c r="AB630" s="40"/>
      <c r="AC630" s="40"/>
      <c r="AD630" s="40"/>
      <c r="AE630" s="40"/>
      <c r="AF630" s="40"/>
      <c r="AG630" s="40"/>
      <c r="AH630" s="40"/>
      <c r="AI630" s="40"/>
      <c r="AJ630" s="40"/>
      <c r="AK630" s="40"/>
    </row>
    <row r="631" ht="13.5" customHeight="1"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  <c r="AA631" s="40"/>
      <c r="AB631" s="40"/>
      <c r="AC631" s="40"/>
      <c r="AD631" s="40"/>
      <c r="AE631" s="40"/>
      <c r="AF631" s="40"/>
      <c r="AG631" s="40"/>
      <c r="AH631" s="40"/>
      <c r="AI631" s="40"/>
      <c r="AJ631" s="40"/>
      <c r="AK631" s="40"/>
    </row>
    <row r="632" ht="13.5" customHeight="1"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  <c r="AA632" s="40"/>
      <c r="AB632" s="40"/>
      <c r="AC632" s="40"/>
      <c r="AD632" s="40"/>
      <c r="AE632" s="40"/>
      <c r="AF632" s="40"/>
      <c r="AG632" s="40"/>
      <c r="AH632" s="40"/>
      <c r="AI632" s="40"/>
      <c r="AJ632" s="40"/>
      <c r="AK632" s="40"/>
    </row>
    <row r="633" ht="13.5" customHeight="1"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  <c r="AA633" s="40"/>
      <c r="AB633" s="40"/>
      <c r="AC633" s="40"/>
      <c r="AD633" s="40"/>
      <c r="AE633" s="40"/>
      <c r="AF633" s="40"/>
      <c r="AG633" s="40"/>
      <c r="AH633" s="40"/>
      <c r="AI633" s="40"/>
      <c r="AJ633" s="40"/>
      <c r="AK633" s="40"/>
    </row>
    <row r="634" ht="13.5" customHeight="1"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  <c r="AA634" s="40"/>
      <c r="AB634" s="40"/>
      <c r="AC634" s="40"/>
      <c r="AD634" s="40"/>
      <c r="AE634" s="40"/>
      <c r="AF634" s="40"/>
      <c r="AG634" s="40"/>
      <c r="AH634" s="40"/>
      <c r="AI634" s="40"/>
      <c r="AJ634" s="40"/>
      <c r="AK634" s="40"/>
    </row>
    <row r="635" ht="13.5" customHeight="1"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  <c r="AA635" s="40"/>
      <c r="AB635" s="40"/>
      <c r="AC635" s="40"/>
      <c r="AD635" s="40"/>
      <c r="AE635" s="40"/>
      <c r="AF635" s="40"/>
      <c r="AG635" s="40"/>
      <c r="AH635" s="40"/>
      <c r="AI635" s="40"/>
      <c r="AJ635" s="40"/>
      <c r="AK635" s="40"/>
    </row>
    <row r="636" ht="13.5" customHeight="1"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  <c r="AA636" s="40"/>
      <c r="AB636" s="40"/>
      <c r="AC636" s="40"/>
      <c r="AD636" s="40"/>
      <c r="AE636" s="40"/>
      <c r="AF636" s="40"/>
      <c r="AG636" s="40"/>
      <c r="AH636" s="40"/>
      <c r="AI636" s="40"/>
      <c r="AJ636" s="40"/>
      <c r="AK636" s="40"/>
    </row>
    <row r="637" ht="13.5" customHeight="1"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  <c r="AA637" s="40"/>
      <c r="AB637" s="40"/>
      <c r="AC637" s="40"/>
      <c r="AD637" s="40"/>
      <c r="AE637" s="40"/>
      <c r="AF637" s="40"/>
      <c r="AG637" s="40"/>
      <c r="AH637" s="40"/>
      <c r="AI637" s="40"/>
      <c r="AJ637" s="40"/>
      <c r="AK637" s="40"/>
    </row>
    <row r="638" ht="13.5" customHeight="1"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  <c r="AA638" s="40"/>
      <c r="AB638" s="40"/>
      <c r="AC638" s="40"/>
      <c r="AD638" s="40"/>
      <c r="AE638" s="40"/>
      <c r="AF638" s="40"/>
      <c r="AG638" s="40"/>
      <c r="AH638" s="40"/>
      <c r="AI638" s="40"/>
      <c r="AJ638" s="40"/>
      <c r="AK638" s="40"/>
    </row>
    <row r="639" ht="13.5" customHeight="1"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  <c r="AA639" s="40"/>
      <c r="AB639" s="40"/>
      <c r="AC639" s="40"/>
      <c r="AD639" s="40"/>
      <c r="AE639" s="40"/>
      <c r="AF639" s="40"/>
      <c r="AG639" s="40"/>
      <c r="AH639" s="40"/>
      <c r="AI639" s="40"/>
      <c r="AJ639" s="40"/>
      <c r="AK639" s="40"/>
    </row>
    <row r="640" ht="13.5" customHeight="1"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  <c r="AA640" s="40"/>
      <c r="AB640" s="40"/>
      <c r="AC640" s="40"/>
      <c r="AD640" s="40"/>
      <c r="AE640" s="40"/>
      <c r="AF640" s="40"/>
      <c r="AG640" s="40"/>
      <c r="AH640" s="40"/>
      <c r="AI640" s="40"/>
      <c r="AJ640" s="40"/>
      <c r="AK640" s="40"/>
    </row>
    <row r="641" ht="13.5" customHeight="1"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  <c r="AA641" s="40"/>
      <c r="AB641" s="40"/>
      <c r="AC641" s="40"/>
      <c r="AD641" s="40"/>
      <c r="AE641" s="40"/>
      <c r="AF641" s="40"/>
      <c r="AG641" s="40"/>
      <c r="AH641" s="40"/>
      <c r="AI641" s="40"/>
      <c r="AJ641" s="40"/>
      <c r="AK641" s="40"/>
    </row>
    <row r="642" ht="13.5" customHeight="1"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  <c r="AA642" s="40"/>
      <c r="AB642" s="40"/>
      <c r="AC642" s="40"/>
      <c r="AD642" s="40"/>
      <c r="AE642" s="40"/>
      <c r="AF642" s="40"/>
      <c r="AG642" s="40"/>
      <c r="AH642" s="40"/>
      <c r="AI642" s="40"/>
      <c r="AJ642" s="40"/>
      <c r="AK642" s="40"/>
    </row>
    <row r="643" ht="13.5" customHeight="1"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  <c r="AA643" s="40"/>
      <c r="AB643" s="40"/>
      <c r="AC643" s="40"/>
      <c r="AD643" s="40"/>
      <c r="AE643" s="40"/>
      <c r="AF643" s="40"/>
      <c r="AG643" s="40"/>
      <c r="AH643" s="40"/>
      <c r="AI643" s="40"/>
      <c r="AJ643" s="40"/>
      <c r="AK643" s="40"/>
    </row>
    <row r="644" ht="13.5" customHeight="1"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  <c r="AA644" s="40"/>
      <c r="AB644" s="40"/>
      <c r="AC644" s="40"/>
      <c r="AD644" s="40"/>
      <c r="AE644" s="40"/>
      <c r="AF644" s="40"/>
      <c r="AG644" s="40"/>
      <c r="AH644" s="40"/>
      <c r="AI644" s="40"/>
      <c r="AJ644" s="40"/>
      <c r="AK644" s="40"/>
    </row>
    <row r="645" ht="13.5" customHeight="1"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  <c r="AA645" s="40"/>
      <c r="AB645" s="40"/>
      <c r="AC645" s="40"/>
      <c r="AD645" s="40"/>
      <c r="AE645" s="40"/>
      <c r="AF645" s="40"/>
      <c r="AG645" s="40"/>
      <c r="AH645" s="40"/>
      <c r="AI645" s="40"/>
      <c r="AJ645" s="40"/>
      <c r="AK645" s="40"/>
    </row>
    <row r="646" ht="13.5" customHeight="1"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  <c r="AA646" s="40"/>
      <c r="AB646" s="40"/>
      <c r="AC646" s="40"/>
      <c r="AD646" s="40"/>
      <c r="AE646" s="40"/>
      <c r="AF646" s="40"/>
      <c r="AG646" s="40"/>
      <c r="AH646" s="40"/>
      <c r="AI646" s="40"/>
      <c r="AJ646" s="40"/>
      <c r="AK646" s="40"/>
    </row>
    <row r="647" ht="13.5" customHeight="1"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  <c r="AA647" s="40"/>
      <c r="AB647" s="40"/>
      <c r="AC647" s="40"/>
      <c r="AD647" s="40"/>
      <c r="AE647" s="40"/>
      <c r="AF647" s="40"/>
      <c r="AG647" s="40"/>
      <c r="AH647" s="40"/>
      <c r="AI647" s="40"/>
      <c r="AJ647" s="40"/>
      <c r="AK647" s="40"/>
    </row>
    <row r="648" ht="13.5" customHeight="1"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  <c r="AA648" s="40"/>
      <c r="AB648" s="40"/>
      <c r="AC648" s="40"/>
      <c r="AD648" s="40"/>
      <c r="AE648" s="40"/>
      <c r="AF648" s="40"/>
      <c r="AG648" s="40"/>
      <c r="AH648" s="40"/>
      <c r="AI648" s="40"/>
      <c r="AJ648" s="40"/>
      <c r="AK648" s="40"/>
    </row>
    <row r="649" ht="13.5" customHeight="1"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  <c r="AA649" s="40"/>
      <c r="AB649" s="40"/>
      <c r="AC649" s="40"/>
      <c r="AD649" s="40"/>
      <c r="AE649" s="40"/>
      <c r="AF649" s="40"/>
      <c r="AG649" s="40"/>
      <c r="AH649" s="40"/>
      <c r="AI649" s="40"/>
      <c r="AJ649" s="40"/>
      <c r="AK649" s="40"/>
    </row>
    <row r="650" ht="13.5" customHeight="1"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  <c r="AA650" s="40"/>
      <c r="AB650" s="40"/>
      <c r="AC650" s="40"/>
      <c r="AD650" s="40"/>
      <c r="AE650" s="40"/>
      <c r="AF650" s="40"/>
      <c r="AG650" s="40"/>
      <c r="AH650" s="40"/>
      <c r="AI650" s="40"/>
      <c r="AJ650" s="40"/>
      <c r="AK650" s="40"/>
    </row>
    <row r="651" ht="13.5" customHeight="1"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  <c r="AA651" s="40"/>
      <c r="AB651" s="40"/>
      <c r="AC651" s="40"/>
      <c r="AD651" s="40"/>
      <c r="AE651" s="40"/>
      <c r="AF651" s="40"/>
      <c r="AG651" s="40"/>
      <c r="AH651" s="40"/>
      <c r="AI651" s="40"/>
      <c r="AJ651" s="40"/>
      <c r="AK651" s="40"/>
    </row>
    <row r="652" ht="13.5" customHeight="1"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  <c r="AA652" s="40"/>
      <c r="AB652" s="40"/>
      <c r="AC652" s="40"/>
      <c r="AD652" s="40"/>
      <c r="AE652" s="40"/>
      <c r="AF652" s="40"/>
      <c r="AG652" s="40"/>
      <c r="AH652" s="40"/>
      <c r="AI652" s="40"/>
      <c r="AJ652" s="40"/>
      <c r="AK652" s="40"/>
    </row>
    <row r="653" ht="13.5" customHeight="1"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  <c r="AF653" s="40"/>
      <c r="AG653" s="40"/>
      <c r="AH653" s="40"/>
      <c r="AI653" s="40"/>
      <c r="AJ653" s="40"/>
      <c r="AK653" s="40"/>
    </row>
    <row r="654" ht="13.5" customHeight="1"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  <c r="AA654" s="40"/>
      <c r="AB654" s="40"/>
      <c r="AC654" s="40"/>
      <c r="AD654" s="40"/>
      <c r="AE654" s="40"/>
      <c r="AF654" s="40"/>
      <c r="AG654" s="40"/>
      <c r="AH654" s="40"/>
      <c r="AI654" s="40"/>
      <c r="AJ654" s="40"/>
      <c r="AK654" s="40"/>
    </row>
    <row r="655" ht="13.5" customHeight="1"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  <c r="AA655" s="40"/>
      <c r="AB655" s="40"/>
      <c r="AC655" s="40"/>
      <c r="AD655" s="40"/>
      <c r="AE655" s="40"/>
      <c r="AF655" s="40"/>
      <c r="AG655" s="40"/>
      <c r="AH655" s="40"/>
      <c r="AI655" s="40"/>
      <c r="AJ655" s="40"/>
      <c r="AK655" s="40"/>
    </row>
    <row r="656" ht="13.5" customHeight="1"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  <c r="AA656" s="40"/>
      <c r="AB656" s="40"/>
      <c r="AC656" s="40"/>
      <c r="AD656" s="40"/>
      <c r="AE656" s="40"/>
      <c r="AF656" s="40"/>
      <c r="AG656" s="40"/>
      <c r="AH656" s="40"/>
      <c r="AI656" s="40"/>
      <c r="AJ656" s="40"/>
      <c r="AK656" s="40"/>
    </row>
    <row r="657" ht="13.5" customHeight="1"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  <c r="AA657" s="40"/>
      <c r="AB657" s="40"/>
      <c r="AC657" s="40"/>
      <c r="AD657" s="40"/>
      <c r="AE657" s="40"/>
      <c r="AF657" s="40"/>
      <c r="AG657" s="40"/>
      <c r="AH657" s="40"/>
      <c r="AI657" s="40"/>
      <c r="AJ657" s="40"/>
      <c r="AK657" s="40"/>
    </row>
    <row r="658" ht="13.5" customHeight="1"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  <c r="AA658" s="40"/>
      <c r="AB658" s="40"/>
      <c r="AC658" s="40"/>
      <c r="AD658" s="40"/>
      <c r="AE658" s="40"/>
      <c r="AF658" s="40"/>
      <c r="AG658" s="40"/>
      <c r="AH658" s="40"/>
      <c r="AI658" s="40"/>
      <c r="AJ658" s="40"/>
      <c r="AK658" s="40"/>
    </row>
    <row r="659" ht="13.5" customHeight="1"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  <c r="AA659" s="40"/>
      <c r="AB659" s="40"/>
      <c r="AC659" s="40"/>
      <c r="AD659" s="40"/>
      <c r="AE659" s="40"/>
      <c r="AF659" s="40"/>
      <c r="AG659" s="40"/>
      <c r="AH659" s="40"/>
      <c r="AI659" s="40"/>
      <c r="AJ659" s="40"/>
      <c r="AK659" s="40"/>
    </row>
    <row r="660" ht="13.5" customHeight="1"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  <c r="AA660" s="40"/>
      <c r="AB660" s="40"/>
      <c r="AC660" s="40"/>
      <c r="AD660" s="40"/>
      <c r="AE660" s="40"/>
      <c r="AF660" s="40"/>
      <c r="AG660" s="40"/>
      <c r="AH660" s="40"/>
      <c r="AI660" s="40"/>
      <c r="AJ660" s="40"/>
      <c r="AK660" s="40"/>
    </row>
    <row r="661" ht="13.5" customHeight="1"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  <c r="AA661" s="40"/>
      <c r="AB661" s="40"/>
      <c r="AC661" s="40"/>
      <c r="AD661" s="40"/>
      <c r="AE661" s="40"/>
      <c r="AF661" s="40"/>
      <c r="AG661" s="40"/>
      <c r="AH661" s="40"/>
      <c r="AI661" s="40"/>
      <c r="AJ661" s="40"/>
      <c r="AK661" s="40"/>
    </row>
    <row r="662" ht="13.5" customHeight="1"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  <c r="AA662" s="40"/>
      <c r="AB662" s="40"/>
      <c r="AC662" s="40"/>
      <c r="AD662" s="40"/>
      <c r="AE662" s="40"/>
      <c r="AF662" s="40"/>
      <c r="AG662" s="40"/>
      <c r="AH662" s="40"/>
      <c r="AI662" s="40"/>
      <c r="AJ662" s="40"/>
      <c r="AK662" s="40"/>
    </row>
    <row r="663" ht="13.5" customHeight="1"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  <c r="AA663" s="40"/>
      <c r="AB663" s="40"/>
      <c r="AC663" s="40"/>
      <c r="AD663" s="40"/>
      <c r="AE663" s="40"/>
      <c r="AF663" s="40"/>
      <c r="AG663" s="40"/>
      <c r="AH663" s="40"/>
      <c r="AI663" s="40"/>
      <c r="AJ663" s="40"/>
      <c r="AK663" s="40"/>
    </row>
    <row r="664" ht="13.5" customHeight="1"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  <c r="AA664" s="40"/>
      <c r="AB664" s="40"/>
      <c r="AC664" s="40"/>
      <c r="AD664" s="40"/>
      <c r="AE664" s="40"/>
      <c r="AF664" s="40"/>
      <c r="AG664" s="40"/>
      <c r="AH664" s="40"/>
      <c r="AI664" s="40"/>
      <c r="AJ664" s="40"/>
      <c r="AK664" s="40"/>
    </row>
    <row r="665" ht="13.5" customHeight="1"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  <c r="AA665" s="40"/>
      <c r="AB665" s="40"/>
      <c r="AC665" s="40"/>
      <c r="AD665" s="40"/>
      <c r="AE665" s="40"/>
      <c r="AF665" s="40"/>
      <c r="AG665" s="40"/>
      <c r="AH665" s="40"/>
      <c r="AI665" s="40"/>
      <c r="AJ665" s="40"/>
      <c r="AK665" s="40"/>
    </row>
    <row r="666" ht="13.5" customHeight="1"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  <c r="AA666" s="40"/>
      <c r="AB666" s="40"/>
      <c r="AC666" s="40"/>
      <c r="AD666" s="40"/>
      <c r="AE666" s="40"/>
      <c r="AF666" s="40"/>
      <c r="AG666" s="40"/>
      <c r="AH666" s="40"/>
      <c r="AI666" s="40"/>
      <c r="AJ666" s="40"/>
      <c r="AK666" s="40"/>
    </row>
    <row r="667" ht="13.5" customHeight="1"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  <c r="AA667" s="40"/>
      <c r="AB667" s="40"/>
      <c r="AC667" s="40"/>
      <c r="AD667" s="40"/>
      <c r="AE667" s="40"/>
      <c r="AF667" s="40"/>
      <c r="AG667" s="40"/>
      <c r="AH667" s="40"/>
      <c r="AI667" s="40"/>
      <c r="AJ667" s="40"/>
      <c r="AK667" s="40"/>
    </row>
    <row r="668" ht="13.5" customHeight="1"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  <c r="AA668" s="40"/>
      <c r="AB668" s="40"/>
      <c r="AC668" s="40"/>
      <c r="AD668" s="40"/>
      <c r="AE668" s="40"/>
      <c r="AF668" s="40"/>
      <c r="AG668" s="40"/>
      <c r="AH668" s="40"/>
      <c r="AI668" s="40"/>
      <c r="AJ668" s="40"/>
      <c r="AK668" s="40"/>
    </row>
    <row r="669" ht="13.5" customHeight="1"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  <c r="AA669" s="40"/>
      <c r="AB669" s="40"/>
      <c r="AC669" s="40"/>
      <c r="AD669" s="40"/>
      <c r="AE669" s="40"/>
      <c r="AF669" s="40"/>
      <c r="AG669" s="40"/>
      <c r="AH669" s="40"/>
      <c r="AI669" s="40"/>
      <c r="AJ669" s="40"/>
      <c r="AK669" s="40"/>
    </row>
    <row r="670" ht="13.5" customHeight="1"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  <c r="AA670" s="40"/>
      <c r="AB670" s="40"/>
      <c r="AC670" s="40"/>
      <c r="AD670" s="40"/>
      <c r="AE670" s="40"/>
      <c r="AF670" s="40"/>
      <c r="AG670" s="40"/>
      <c r="AH670" s="40"/>
      <c r="AI670" s="40"/>
      <c r="AJ670" s="40"/>
      <c r="AK670" s="40"/>
    </row>
    <row r="671" ht="13.5" customHeight="1"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  <c r="AA671" s="40"/>
      <c r="AB671" s="40"/>
      <c r="AC671" s="40"/>
      <c r="AD671" s="40"/>
      <c r="AE671" s="40"/>
      <c r="AF671" s="40"/>
      <c r="AG671" s="40"/>
      <c r="AH671" s="40"/>
      <c r="AI671" s="40"/>
      <c r="AJ671" s="40"/>
      <c r="AK671" s="40"/>
    </row>
    <row r="672" ht="13.5" customHeight="1"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  <c r="AA672" s="40"/>
      <c r="AB672" s="40"/>
      <c r="AC672" s="40"/>
      <c r="AD672" s="40"/>
      <c r="AE672" s="40"/>
      <c r="AF672" s="40"/>
      <c r="AG672" s="40"/>
      <c r="AH672" s="40"/>
      <c r="AI672" s="40"/>
      <c r="AJ672" s="40"/>
      <c r="AK672" s="40"/>
    </row>
    <row r="673" ht="13.5" customHeight="1"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  <c r="AA673" s="40"/>
      <c r="AB673" s="40"/>
      <c r="AC673" s="40"/>
      <c r="AD673" s="40"/>
      <c r="AE673" s="40"/>
      <c r="AF673" s="40"/>
      <c r="AG673" s="40"/>
      <c r="AH673" s="40"/>
      <c r="AI673" s="40"/>
      <c r="AJ673" s="40"/>
      <c r="AK673" s="40"/>
    </row>
    <row r="674" ht="13.5" customHeight="1"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  <c r="AA674" s="40"/>
      <c r="AB674" s="40"/>
      <c r="AC674" s="40"/>
      <c r="AD674" s="40"/>
      <c r="AE674" s="40"/>
      <c r="AF674" s="40"/>
      <c r="AG674" s="40"/>
      <c r="AH674" s="40"/>
      <c r="AI674" s="40"/>
      <c r="AJ674" s="40"/>
      <c r="AK674" s="40"/>
    </row>
    <row r="675" ht="13.5" customHeight="1"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  <c r="AA675" s="40"/>
      <c r="AB675" s="40"/>
      <c r="AC675" s="40"/>
      <c r="AD675" s="40"/>
      <c r="AE675" s="40"/>
      <c r="AF675" s="40"/>
      <c r="AG675" s="40"/>
      <c r="AH675" s="40"/>
      <c r="AI675" s="40"/>
      <c r="AJ675" s="40"/>
      <c r="AK675" s="40"/>
    </row>
    <row r="676" ht="13.5" customHeight="1"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  <c r="AA676" s="40"/>
      <c r="AB676" s="40"/>
      <c r="AC676" s="40"/>
      <c r="AD676" s="40"/>
      <c r="AE676" s="40"/>
      <c r="AF676" s="40"/>
      <c r="AG676" s="40"/>
      <c r="AH676" s="40"/>
      <c r="AI676" s="40"/>
      <c r="AJ676" s="40"/>
      <c r="AK676" s="40"/>
    </row>
    <row r="677" ht="13.5" customHeight="1"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  <c r="AA677" s="40"/>
      <c r="AB677" s="40"/>
      <c r="AC677" s="40"/>
      <c r="AD677" s="40"/>
      <c r="AE677" s="40"/>
      <c r="AF677" s="40"/>
      <c r="AG677" s="40"/>
      <c r="AH677" s="40"/>
      <c r="AI677" s="40"/>
      <c r="AJ677" s="40"/>
      <c r="AK677" s="40"/>
    </row>
    <row r="678" ht="13.5" customHeight="1"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  <c r="AA678" s="40"/>
      <c r="AB678" s="40"/>
      <c r="AC678" s="40"/>
      <c r="AD678" s="40"/>
      <c r="AE678" s="40"/>
      <c r="AF678" s="40"/>
      <c r="AG678" s="40"/>
      <c r="AH678" s="40"/>
      <c r="AI678" s="40"/>
      <c r="AJ678" s="40"/>
      <c r="AK678" s="40"/>
    </row>
    <row r="679" ht="13.5" customHeight="1"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  <c r="AA679" s="40"/>
      <c r="AB679" s="40"/>
      <c r="AC679" s="40"/>
      <c r="AD679" s="40"/>
      <c r="AE679" s="40"/>
      <c r="AF679" s="40"/>
      <c r="AG679" s="40"/>
      <c r="AH679" s="40"/>
      <c r="AI679" s="40"/>
      <c r="AJ679" s="40"/>
      <c r="AK679" s="40"/>
    </row>
    <row r="680" ht="13.5" customHeight="1"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  <c r="AA680" s="40"/>
      <c r="AB680" s="40"/>
      <c r="AC680" s="40"/>
      <c r="AD680" s="40"/>
      <c r="AE680" s="40"/>
      <c r="AF680" s="40"/>
      <c r="AG680" s="40"/>
      <c r="AH680" s="40"/>
      <c r="AI680" s="40"/>
      <c r="AJ680" s="40"/>
      <c r="AK680" s="40"/>
    </row>
    <row r="681" ht="13.5" customHeight="1"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  <c r="AA681" s="40"/>
      <c r="AB681" s="40"/>
      <c r="AC681" s="40"/>
      <c r="AD681" s="40"/>
      <c r="AE681" s="40"/>
      <c r="AF681" s="40"/>
      <c r="AG681" s="40"/>
      <c r="AH681" s="40"/>
      <c r="AI681" s="40"/>
      <c r="AJ681" s="40"/>
      <c r="AK681" s="40"/>
    </row>
    <row r="682" ht="13.5" customHeight="1"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  <c r="AA682" s="40"/>
      <c r="AB682" s="40"/>
      <c r="AC682" s="40"/>
      <c r="AD682" s="40"/>
      <c r="AE682" s="40"/>
      <c r="AF682" s="40"/>
      <c r="AG682" s="40"/>
      <c r="AH682" s="40"/>
      <c r="AI682" s="40"/>
      <c r="AJ682" s="40"/>
      <c r="AK682" s="40"/>
    </row>
    <row r="683" ht="13.5" customHeight="1"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  <c r="AA683" s="40"/>
      <c r="AB683" s="40"/>
      <c r="AC683" s="40"/>
      <c r="AD683" s="40"/>
      <c r="AE683" s="40"/>
      <c r="AF683" s="40"/>
      <c r="AG683" s="40"/>
      <c r="AH683" s="40"/>
      <c r="AI683" s="40"/>
      <c r="AJ683" s="40"/>
      <c r="AK683" s="40"/>
    </row>
    <row r="684" ht="13.5" customHeight="1"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  <c r="AA684" s="40"/>
      <c r="AB684" s="40"/>
      <c r="AC684" s="40"/>
      <c r="AD684" s="40"/>
      <c r="AE684" s="40"/>
      <c r="AF684" s="40"/>
      <c r="AG684" s="40"/>
      <c r="AH684" s="40"/>
      <c r="AI684" s="40"/>
      <c r="AJ684" s="40"/>
      <c r="AK684" s="40"/>
    </row>
    <row r="685" ht="13.5" customHeight="1"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  <c r="AA685" s="40"/>
      <c r="AB685" s="40"/>
      <c r="AC685" s="40"/>
      <c r="AD685" s="40"/>
      <c r="AE685" s="40"/>
      <c r="AF685" s="40"/>
      <c r="AG685" s="40"/>
      <c r="AH685" s="40"/>
      <c r="AI685" s="40"/>
      <c r="AJ685" s="40"/>
      <c r="AK685" s="40"/>
    </row>
    <row r="686" ht="13.5" customHeight="1"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  <c r="AA686" s="40"/>
      <c r="AB686" s="40"/>
      <c r="AC686" s="40"/>
      <c r="AD686" s="40"/>
      <c r="AE686" s="40"/>
      <c r="AF686" s="40"/>
      <c r="AG686" s="40"/>
      <c r="AH686" s="40"/>
      <c r="AI686" s="40"/>
      <c r="AJ686" s="40"/>
      <c r="AK686" s="40"/>
    </row>
    <row r="687" ht="13.5" customHeight="1"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  <c r="AA687" s="40"/>
      <c r="AB687" s="40"/>
      <c r="AC687" s="40"/>
      <c r="AD687" s="40"/>
      <c r="AE687" s="40"/>
      <c r="AF687" s="40"/>
      <c r="AG687" s="40"/>
      <c r="AH687" s="40"/>
      <c r="AI687" s="40"/>
      <c r="AJ687" s="40"/>
      <c r="AK687" s="40"/>
    </row>
    <row r="688" ht="13.5" customHeight="1"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  <c r="AA688" s="40"/>
      <c r="AB688" s="40"/>
      <c r="AC688" s="40"/>
      <c r="AD688" s="40"/>
      <c r="AE688" s="40"/>
      <c r="AF688" s="40"/>
      <c r="AG688" s="40"/>
      <c r="AH688" s="40"/>
      <c r="AI688" s="40"/>
      <c r="AJ688" s="40"/>
      <c r="AK688" s="40"/>
    </row>
    <row r="689" ht="13.5" customHeight="1"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  <c r="AA689" s="40"/>
      <c r="AB689" s="40"/>
      <c r="AC689" s="40"/>
      <c r="AD689" s="40"/>
      <c r="AE689" s="40"/>
      <c r="AF689" s="40"/>
      <c r="AG689" s="40"/>
      <c r="AH689" s="40"/>
      <c r="AI689" s="40"/>
      <c r="AJ689" s="40"/>
      <c r="AK689" s="40"/>
    </row>
    <row r="690" ht="13.5" customHeight="1"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  <c r="AA690" s="40"/>
      <c r="AB690" s="40"/>
      <c r="AC690" s="40"/>
      <c r="AD690" s="40"/>
      <c r="AE690" s="40"/>
      <c r="AF690" s="40"/>
      <c r="AG690" s="40"/>
      <c r="AH690" s="40"/>
      <c r="AI690" s="40"/>
      <c r="AJ690" s="40"/>
      <c r="AK690" s="40"/>
    </row>
    <row r="691" ht="13.5" customHeight="1"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  <c r="AA691" s="40"/>
      <c r="AB691" s="40"/>
      <c r="AC691" s="40"/>
      <c r="AD691" s="40"/>
      <c r="AE691" s="40"/>
      <c r="AF691" s="40"/>
      <c r="AG691" s="40"/>
      <c r="AH691" s="40"/>
      <c r="AI691" s="40"/>
      <c r="AJ691" s="40"/>
      <c r="AK691" s="40"/>
    </row>
    <row r="692" ht="13.5" customHeight="1"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  <c r="AA692" s="40"/>
      <c r="AB692" s="40"/>
      <c r="AC692" s="40"/>
      <c r="AD692" s="40"/>
      <c r="AE692" s="40"/>
      <c r="AF692" s="40"/>
      <c r="AG692" s="40"/>
      <c r="AH692" s="40"/>
      <c r="AI692" s="40"/>
      <c r="AJ692" s="40"/>
      <c r="AK692" s="40"/>
    </row>
    <row r="693" ht="13.5" customHeight="1"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  <c r="AA693" s="40"/>
      <c r="AB693" s="40"/>
      <c r="AC693" s="40"/>
      <c r="AD693" s="40"/>
      <c r="AE693" s="40"/>
      <c r="AF693" s="40"/>
      <c r="AG693" s="40"/>
      <c r="AH693" s="40"/>
      <c r="AI693" s="40"/>
      <c r="AJ693" s="40"/>
      <c r="AK693" s="40"/>
    </row>
    <row r="694" ht="13.5" customHeight="1"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  <c r="AA694" s="40"/>
      <c r="AB694" s="40"/>
      <c r="AC694" s="40"/>
      <c r="AD694" s="40"/>
      <c r="AE694" s="40"/>
      <c r="AF694" s="40"/>
      <c r="AG694" s="40"/>
      <c r="AH694" s="40"/>
      <c r="AI694" s="40"/>
      <c r="AJ694" s="40"/>
      <c r="AK694" s="40"/>
    </row>
    <row r="695" ht="13.5" customHeight="1"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  <c r="AA695" s="40"/>
      <c r="AB695" s="40"/>
      <c r="AC695" s="40"/>
      <c r="AD695" s="40"/>
      <c r="AE695" s="40"/>
      <c r="AF695" s="40"/>
      <c r="AG695" s="40"/>
      <c r="AH695" s="40"/>
      <c r="AI695" s="40"/>
      <c r="AJ695" s="40"/>
      <c r="AK695" s="40"/>
    </row>
    <row r="696" ht="13.5" customHeight="1"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  <c r="AA696" s="40"/>
      <c r="AB696" s="40"/>
      <c r="AC696" s="40"/>
      <c r="AD696" s="40"/>
      <c r="AE696" s="40"/>
      <c r="AF696" s="40"/>
      <c r="AG696" s="40"/>
      <c r="AH696" s="40"/>
      <c r="AI696" s="40"/>
      <c r="AJ696" s="40"/>
      <c r="AK696" s="40"/>
    </row>
    <row r="697" ht="13.5" customHeight="1"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  <c r="AA697" s="40"/>
      <c r="AB697" s="40"/>
      <c r="AC697" s="40"/>
      <c r="AD697" s="40"/>
      <c r="AE697" s="40"/>
      <c r="AF697" s="40"/>
      <c r="AG697" s="40"/>
      <c r="AH697" s="40"/>
      <c r="AI697" s="40"/>
      <c r="AJ697" s="40"/>
      <c r="AK697" s="40"/>
    </row>
    <row r="698" ht="13.5" customHeight="1"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  <c r="AA698" s="40"/>
      <c r="AB698" s="40"/>
      <c r="AC698" s="40"/>
      <c r="AD698" s="40"/>
      <c r="AE698" s="40"/>
      <c r="AF698" s="40"/>
      <c r="AG698" s="40"/>
      <c r="AH698" s="40"/>
      <c r="AI698" s="40"/>
      <c r="AJ698" s="40"/>
      <c r="AK698" s="40"/>
    </row>
    <row r="699" ht="13.5" customHeight="1"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  <c r="AA699" s="40"/>
      <c r="AB699" s="40"/>
      <c r="AC699" s="40"/>
      <c r="AD699" s="40"/>
      <c r="AE699" s="40"/>
      <c r="AF699" s="40"/>
      <c r="AG699" s="40"/>
      <c r="AH699" s="40"/>
      <c r="AI699" s="40"/>
      <c r="AJ699" s="40"/>
      <c r="AK699" s="40"/>
    </row>
    <row r="700" ht="13.5" customHeight="1"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  <c r="AA700" s="40"/>
      <c r="AB700" s="40"/>
      <c r="AC700" s="40"/>
      <c r="AD700" s="40"/>
      <c r="AE700" s="40"/>
      <c r="AF700" s="40"/>
      <c r="AG700" s="40"/>
      <c r="AH700" s="40"/>
      <c r="AI700" s="40"/>
      <c r="AJ700" s="40"/>
      <c r="AK700" s="40"/>
    </row>
    <row r="701" ht="13.5" customHeight="1"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  <c r="AA701" s="40"/>
      <c r="AB701" s="40"/>
      <c r="AC701" s="40"/>
      <c r="AD701" s="40"/>
      <c r="AE701" s="40"/>
      <c r="AF701" s="40"/>
      <c r="AG701" s="40"/>
      <c r="AH701" s="40"/>
      <c r="AI701" s="40"/>
      <c r="AJ701" s="40"/>
      <c r="AK701" s="40"/>
    </row>
    <row r="702" ht="13.5" customHeight="1"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  <c r="AA702" s="40"/>
      <c r="AB702" s="40"/>
      <c r="AC702" s="40"/>
      <c r="AD702" s="40"/>
      <c r="AE702" s="40"/>
      <c r="AF702" s="40"/>
      <c r="AG702" s="40"/>
      <c r="AH702" s="40"/>
      <c r="AI702" s="40"/>
      <c r="AJ702" s="40"/>
      <c r="AK702" s="40"/>
    </row>
    <row r="703" ht="13.5" customHeight="1"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  <c r="AA703" s="40"/>
      <c r="AB703" s="40"/>
      <c r="AC703" s="40"/>
      <c r="AD703" s="40"/>
      <c r="AE703" s="40"/>
      <c r="AF703" s="40"/>
      <c r="AG703" s="40"/>
      <c r="AH703" s="40"/>
      <c r="AI703" s="40"/>
      <c r="AJ703" s="40"/>
      <c r="AK703" s="40"/>
    </row>
    <row r="704" ht="13.5" customHeight="1"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  <c r="AA704" s="40"/>
      <c r="AB704" s="40"/>
      <c r="AC704" s="40"/>
      <c r="AD704" s="40"/>
      <c r="AE704" s="40"/>
      <c r="AF704" s="40"/>
      <c r="AG704" s="40"/>
      <c r="AH704" s="40"/>
      <c r="AI704" s="40"/>
      <c r="AJ704" s="40"/>
      <c r="AK704" s="40"/>
    </row>
    <row r="705" ht="13.5" customHeight="1"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  <c r="AA705" s="40"/>
      <c r="AB705" s="40"/>
      <c r="AC705" s="40"/>
      <c r="AD705" s="40"/>
      <c r="AE705" s="40"/>
      <c r="AF705" s="40"/>
      <c r="AG705" s="40"/>
      <c r="AH705" s="40"/>
      <c r="AI705" s="40"/>
      <c r="AJ705" s="40"/>
      <c r="AK705" s="40"/>
    </row>
    <row r="706" ht="13.5" customHeight="1"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  <c r="AA706" s="40"/>
      <c r="AB706" s="40"/>
      <c r="AC706" s="40"/>
      <c r="AD706" s="40"/>
      <c r="AE706" s="40"/>
      <c r="AF706" s="40"/>
      <c r="AG706" s="40"/>
      <c r="AH706" s="40"/>
      <c r="AI706" s="40"/>
      <c r="AJ706" s="40"/>
      <c r="AK706" s="40"/>
    </row>
    <row r="707" ht="13.5" customHeight="1"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  <c r="AA707" s="40"/>
      <c r="AB707" s="40"/>
      <c r="AC707" s="40"/>
      <c r="AD707" s="40"/>
      <c r="AE707" s="40"/>
      <c r="AF707" s="40"/>
      <c r="AG707" s="40"/>
      <c r="AH707" s="40"/>
      <c r="AI707" s="40"/>
      <c r="AJ707" s="40"/>
      <c r="AK707" s="40"/>
    </row>
    <row r="708" ht="13.5" customHeight="1"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  <c r="AA708" s="40"/>
      <c r="AB708" s="40"/>
      <c r="AC708" s="40"/>
      <c r="AD708" s="40"/>
      <c r="AE708" s="40"/>
      <c r="AF708" s="40"/>
      <c r="AG708" s="40"/>
      <c r="AH708" s="40"/>
      <c r="AI708" s="40"/>
      <c r="AJ708" s="40"/>
      <c r="AK708" s="40"/>
    </row>
    <row r="709" ht="13.5" customHeight="1"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  <c r="AA709" s="40"/>
      <c r="AB709" s="40"/>
      <c r="AC709" s="40"/>
      <c r="AD709" s="40"/>
      <c r="AE709" s="40"/>
      <c r="AF709" s="40"/>
      <c r="AG709" s="40"/>
      <c r="AH709" s="40"/>
      <c r="AI709" s="40"/>
      <c r="AJ709" s="40"/>
      <c r="AK709" s="40"/>
    </row>
    <row r="710" ht="13.5" customHeight="1"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  <c r="AA710" s="40"/>
      <c r="AB710" s="40"/>
      <c r="AC710" s="40"/>
      <c r="AD710" s="40"/>
      <c r="AE710" s="40"/>
      <c r="AF710" s="40"/>
      <c r="AG710" s="40"/>
      <c r="AH710" s="40"/>
      <c r="AI710" s="40"/>
      <c r="AJ710" s="40"/>
      <c r="AK710" s="40"/>
    </row>
    <row r="711" ht="13.5" customHeight="1"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  <c r="AA711" s="40"/>
      <c r="AB711" s="40"/>
      <c r="AC711" s="40"/>
      <c r="AD711" s="40"/>
      <c r="AE711" s="40"/>
      <c r="AF711" s="40"/>
      <c r="AG711" s="40"/>
      <c r="AH711" s="40"/>
      <c r="AI711" s="40"/>
      <c r="AJ711" s="40"/>
      <c r="AK711" s="40"/>
    </row>
    <row r="712" ht="13.5" customHeight="1"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  <c r="AA712" s="40"/>
      <c r="AB712" s="40"/>
      <c r="AC712" s="40"/>
      <c r="AD712" s="40"/>
      <c r="AE712" s="40"/>
      <c r="AF712" s="40"/>
      <c r="AG712" s="40"/>
      <c r="AH712" s="40"/>
      <c r="AI712" s="40"/>
      <c r="AJ712" s="40"/>
      <c r="AK712" s="40"/>
    </row>
    <row r="713" ht="13.5" customHeight="1"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  <c r="AA713" s="40"/>
      <c r="AB713" s="40"/>
      <c r="AC713" s="40"/>
      <c r="AD713" s="40"/>
      <c r="AE713" s="40"/>
      <c r="AF713" s="40"/>
      <c r="AG713" s="40"/>
      <c r="AH713" s="40"/>
      <c r="AI713" s="40"/>
      <c r="AJ713" s="40"/>
      <c r="AK713" s="40"/>
    </row>
    <row r="714" ht="13.5" customHeight="1"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  <c r="AA714" s="40"/>
      <c r="AB714" s="40"/>
      <c r="AC714" s="40"/>
      <c r="AD714" s="40"/>
      <c r="AE714" s="40"/>
      <c r="AF714" s="40"/>
      <c r="AG714" s="40"/>
      <c r="AH714" s="40"/>
      <c r="AI714" s="40"/>
      <c r="AJ714" s="40"/>
      <c r="AK714" s="40"/>
    </row>
    <row r="715" ht="13.5" customHeight="1"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  <c r="AA715" s="40"/>
      <c r="AB715" s="40"/>
      <c r="AC715" s="40"/>
      <c r="AD715" s="40"/>
      <c r="AE715" s="40"/>
      <c r="AF715" s="40"/>
      <c r="AG715" s="40"/>
      <c r="AH715" s="40"/>
      <c r="AI715" s="40"/>
      <c r="AJ715" s="40"/>
      <c r="AK715" s="40"/>
    </row>
    <row r="716" ht="13.5" customHeight="1"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  <c r="AA716" s="40"/>
      <c r="AB716" s="40"/>
      <c r="AC716" s="40"/>
      <c r="AD716" s="40"/>
      <c r="AE716" s="40"/>
      <c r="AF716" s="40"/>
      <c r="AG716" s="40"/>
      <c r="AH716" s="40"/>
      <c r="AI716" s="40"/>
      <c r="AJ716" s="40"/>
      <c r="AK716" s="40"/>
    </row>
    <row r="717" ht="13.5" customHeight="1"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  <c r="AA717" s="40"/>
      <c r="AB717" s="40"/>
      <c r="AC717" s="40"/>
      <c r="AD717" s="40"/>
      <c r="AE717" s="40"/>
      <c r="AF717" s="40"/>
      <c r="AG717" s="40"/>
      <c r="AH717" s="40"/>
      <c r="AI717" s="40"/>
      <c r="AJ717" s="40"/>
      <c r="AK717" s="40"/>
    </row>
    <row r="718" ht="13.5" customHeight="1"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  <c r="AA718" s="40"/>
      <c r="AB718" s="40"/>
      <c r="AC718" s="40"/>
      <c r="AD718" s="40"/>
      <c r="AE718" s="40"/>
      <c r="AF718" s="40"/>
      <c r="AG718" s="40"/>
      <c r="AH718" s="40"/>
      <c r="AI718" s="40"/>
      <c r="AJ718" s="40"/>
      <c r="AK718" s="40"/>
    </row>
    <row r="719" ht="13.5" customHeight="1"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  <c r="AA719" s="40"/>
      <c r="AB719" s="40"/>
      <c r="AC719" s="40"/>
      <c r="AD719" s="40"/>
      <c r="AE719" s="40"/>
      <c r="AF719" s="40"/>
      <c r="AG719" s="40"/>
      <c r="AH719" s="40"/>
      <c r="AI719" s="40"/>
      <c r="AJ719" s="40"/>
      <c r="AK719" s="40"/>
    </row>
    <row r="720" ht="13.5" customHeight="1"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  <c r="AA720" s="40"/>
      <c r="AB720" s="40"/>
      <c r="AC720" s="40"/>
      <c r="AD720" s="40"/>
      <c r="AE720" s="40"/>
      <c r="AF720" s="40"/>
      <c r="AG720" s="40"/>
      <c r="AH720" s="40"/>
      <c r="AI720" s="40"/>
      <c r="AJ720" s="40"/>
      <c r="AK720" s="40"/>
    </row>
    <row r="721" ht="13.5" customHeight="1"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  <c r="AA721" s="40"/>
      <c r="AB721" s="40"/>
      <c r="AC721" s="40"/>
      <c r="AD721" s="40"/>
      <c r="AE721" s="40"/>
      <c r="AF721" s="40"/>
      <c r="AG721" s="40"/>
      <c r="AH721" s="40"/>
      <c r="AI721" s="40"/>
      <c r="AJ721" s="40"/>
      <c r="AK721" s="40"/>
    </row>
    <row r="722" ht="13.5" customHeight="1"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  <c r="AA722" s="40"/>
      <c r="AB722" s="40"/>
      <c r="AC722" s="40"/>
      <c r="AD722" s="40"/>
      <c r="AE722" s="40"/>
      <c r="AF722" s="40"/>
      <c r="AG722" s="40"/>
      <c r="AH722" s="40"/>
      <c r="AI722" s="40"/>
      <c r="AJ722" s="40"/>
      <c r="AK722" s="40"/>
    </row>
    <row r="723" ht="13.5" customHeight="1"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  <c r="AA723" s="40"/>
      <c r="AB723" s="40"/>
      <c r="AC723" s="40"/>
      <c r="AD723" s="40"/>
      <c r="AE723" s="40"/>
      <c r="AF723" s="40"/>
      <c r="AG723" s="40"/>
      <c r="AH723" s="40"/>
      <c r="AI723" s="40"/>
      <c r="AJ723" s="40"/>
      <c r="AK723" s="40"/>
    </row>
    <row r="724" ht="13.5" customHeight="1"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  <c r="AA724" s="40"/>
      <c r="AB724" s="40"/>
      <c r="AC724" s="40"/>
      <c r="AD724" s="40"/>
      <c r="AE724" s="40"/>
      <c r="AF724" s="40"/>
      <c r="AG724" s="40"/>
      <c r="AH724" s="40"/>
      <c r="AI724" s="40"/>
      <c r="AJ724" s="40"/>
      <c r="AK724" s="40"/>
    </row>
    <row r="725" ht="13.5" customHeight="1"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  <c r="AA725" s="40"/>
      <c r="AB725" s="40"/>
      <c r="AC725" s="40"/>
      <c r="AD725" s="40"/>
      <c r="AE725" s="40"/>
      <c r="AF725" s="40"/>
      <c r="AG725" s="40"/>
      <c r="AH725" s="40"/>
      <c r="AI725" s="40"/>
      <c r="AJ725" s="40"/>
      <c r="AK725" s="40"/>
    </row>
    <row r="726" ht="13.5" customHeight="1"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  <c r="AA726" s="40"/>
      <c r="AB726" s="40"/>
      <c r="AC726" s="40"/>
      <c r="AD726" s="40"/>
      <c r="AE726" s="40"/>
      <c r="AF726" s="40"/>
      <c r="AG726" s="40"/>
      <c r="AH726" s="40"/>
      <c r="AI726" s="40"/>
      <c r="AJ726" s="40"/>
      <c r="AK726" s="40"/>
    </row>
    <row r="727" ht="13.5" customHeight="1"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  <c r="AA727" s="40"/>
      <c r="AB727" s="40"/>
      <c r="AC727" s="40"/>
      <c r="AD727" s="40"/>
      <c r="AE727" s="40"/>
      <c r="AF727" s="40"/>
      <c r="AG727" s="40"/>
      <c r="AH727" s="40"/>
      <c r="AI727" s="40"/>
      <c r="AJ727" s="40"/>
      <c r="AK727" s="40"/>
    </row>
    <row r="728" ht="13.5" customHeight="1"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  <c r="AA728" s="40"/>
      <c r="AB728" s="40"/>
      <c r="AC728" s="40"/>
      <c r="AD728" s="40"/>
      <c r="AE728" s="40"/>
      <c r="AF728" s="40"/>
      <c r="AG728" s="40"/>
      <c r="AH728" s="40"/>
      <c r="AI728" s="40"/>
      <c r="AJ728" s="40"/>
      <c r="AK728" s="40"/>
    </row>
    <row r="729" ht="13.5" customHeight="1"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  <c r="AA729" s="40"/>
      <c r="AB729" s="40"/>
      <c r="AC729" s="40"/>
      <c r="AD729" s="40"/>
      <c r="AE729" s="40"/>
      <c r="AF729" s="40"/>
      <c r="AG729" s="40"/>
      <c r="AH729" s="40"/>
      <c r="AI729" s="40"/>
      <c r="AJ729" s="40"/>
      <c r="AK729" s="40"/>
    </row>
    <row r="730" ht="13.5" customHeight="1"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  <c r="AA730" s="40"/>
      <c r="AB730" s="40"/>
      <c r="AC730" s="40"/>
      <c r="AD730" s="40"/>
      <c r="AE730" s="40"/>
      <c r="AF730" s="40"/>
      <c r="AG730" s="40"/>
      <c r="AH730" s="40"/>
      <c r="AI730" s="40"/>
      <c r="AJ730" s="40"/>
      <c r="AK730" s="40"/>
    </row>
    <row r="731" ht="13.5" customHeight="1"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  <c r="AA731" s="40"/>
      <c r="AB731" s="40"/>
      <c r="AC731" s="40"/>
      <c r="AD731" s="40"/>
      <c r="AE731" s="40"/>
      <c r="AF731" s="40"/>
      <c r="AG731" s="40"/>
      <c r="AH731" s="40"/>
      <c r="AI731" s="40"/>
      <c r="AJ731" s="40"/>
      <c r="AK731" s="40"/>
    </row>
    <row r="732" ht="13.5" customHeight="1"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  <c r="AA732" s="40"/>
      <c r="AB732" s="40"/>
      <c r="AC732" s="40"/>
      <c r="AD732" s="40"/>
      <c r="AE732" s="40"/>
      <c r="AF732" s="40"/>
      <c r="AG732" s="40"/>
      <c r="AH732" s="40"/>
      <c r="AI732" s="40"/>
      <c r="AJ732" s="40"/>
      <c r="AK732" s="40"/>
    </row>
    <row r="733" ht="13.5" customHeight="1"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  <c r="AA733" s="40"/>
      <c r="AB733" s="40"/>
      <c r="AC733" s="40"/>
      <c r="AD733" s="40"/>
      <c r="AE733" s="40"/>
      <c r="AF733" s="40"/>
      <c r="AG733" s="40"/>
      <c r="AH733" s="40"/>
      <c r="AI733" s="40"/>
      <c r="AJ733" s="40"/>
      <c r="AK733" s="40"/>
    </row>
    <row r="734" ht="13.5" customHeight="1"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  <c r="AA734" s="40"/>
      <c r="AB734" s="40"/>
      <c r="AC734" s="40"/>
      <c r="AD734" s="40"/>
      <c r="AE734" s="40"/>
      <c r="AF734" s="40"/>
      <c r="AG734" s="40"/>
      <c r="AH734" s="40"/>
      <c r="AI734" s="40"/>
      <c r="AJ734" s="40"/>
      <c r="AK734" s="40"/>
    </row>
    <row r="735" ht="13.5" customHeight="1"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  <c r="AA735" s="40"/>
      <c r="AB735" s="40"/>
      <c r="AC735" s="40"/>
      <c r="AD735" s="40"/>
      <c r="AE735" s="40"/>
      <c r="AF735" s="40"/>
      <c r="AG735" s="40"/>
      <c r="AH735" s="40"/>
      <c r="AI735" s="40"/>
      <c r="AJ735" s="40"/>
      <c r="AK735" s="40"/>
    </row>
    <row r="736" ht="13.5" customHeight="1"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  <c r="AA736" s="40"/>
      <c r="AB736" s="40"/>
      <c r="AC736" s="40"/>
      <c r="AD736" s="40"/>
      <c r="AE736" s="40"/>
      <c r="AF736" s="40"/>
      <c r="AG736" s="40"/>
      <c r="AH736" s="40"/>
      <c r="AI736" s="40"/>
      <c r="AJ736" s="40"/>
      <c r="AK736" s="40"/>
    </row>
    <row r="737" ht="13.5" customHeight="1"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  <c r="AA737" s="40"/>
      <c r="AB737" s="40"/>
      <c r="AC737" s="40"/>
      <c r="AD737" s="40"/>
      <c r="AE737" s="40"/>
      <c r="AF737" s="40"/>
      <c r="AG737" s="40"/>
      <c r="AH737" s="40"/>
      <c r="AI737" s="40"/>
      <c r="AJ737" s="40"/>
      <c r="AK737" s="40"/>
    </row>
    <row r="738" ht="13.5" customHeight="1"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  <c r="AA738" s="40"/>
      <c r="AB738" s="40"/>
      <c r="AC738" s="40"/>
      <c r="AD738" s="40"/>
      <c r="AE738" s="40"/>
      <c r="AF738" s="40"/>
      <c r="AG738" s="40"/>
      <c r="AH738" s="40"/>
      <c r="AI738" s="40"/>
      <c r="AJ738" s="40"/>
      <c r="AK738" s="40"/>
    </row>
    <row r="739" ht="13.5" customHeight="1"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  <c r="AA739" s="40"/>
      <c r="AB739" s="40"/>
      <c r="AC739" s="40"/>
      <c r="AD739" s="40"/>
      <c r="AE739" s="40"/>
      <c r="AF739" s="40"/>
      <c r="AG739" s="40"/>
      <c r="AH739" s="40"/>
      <c r="AI739" s="40"/>
      <c r="AJ739" s="40"/>
      <c r="AK739" s="40"/>
    </row>
    <row r="740" ht="13.5" customHeight="1"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  <c r="AA740" s="40"/>
      <c r="AB740" s="40"/>
      <c r="AC740" s="40"/>
      <c r="AD740" s="40"/>
      <c r="AE740" s="40"/>
      <c r="AF740" s="40"/>
      <c r="AG740" s="40"/>
      <c r="AH740" s="40"/>
      <c r="AI740" s="40"/>
      <c r="AJ740" s="40"/>
      <c r="AK740" s="40"/>
    </row>
    <row r="741" ht="13.5" customHeight="1"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  <c r="AA741" s="40"/>
      <c r="AB741" s="40"/>
      <c r="AC741" s="40"/>
      <c r="AD741" s="40"/>
      <c r="AE741" s="40"/>
      <c r="AF741" s="40"/>
      <c r="AG741" s="40"/>
      <c r="AH741" s="40"/>
      <c r="AI741" s="40"/>
      <c r="AJ741" s="40"/>
      <c r="AK741" s="40"/>
    </row>
    <row r="742" ht="13.5" customHeight="1"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  <c r="AA742" s="40"/>
      <c r="AB742" s="40"/>
      <c r="AC742" s="40"/>
      <c r="AD742" s="40"/>
      <c r="AE742" s="40"/>
      <c r="AF742" s="40"/>
      <c r="AG742" s="40"/>
      <c r="AH742" s="40"/>
      <c r="AI742" s="40"/>
      <c r="AJ742" s="40"/>
      <c r="AK742" s="40"/>
    </row>
    <row r="743" ht="13.5" customHeight="1"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  <c r="AA743" s="40"/>
      <c r="AB743" s="40"/>
      <c r="AC743" s="40"/>
      <c r="AD743" s="40"/>
      <c r="AE743" s="40"/>
      <c r="AF743" s="40"/>
      <c r="AG743" s="40"/>
      <c r="AH743" s="40"/>
      <c r="AI743" s="40"/>
      <c r="AJ743" s="40"/>
      <c r="AK743" s="40"/>
    </row>
    <row r="744" ht="13.5" customHeight="1"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  <c r="AA744" s="40"/>
      <c r="AB744" s="40"/>
      <c r="AC744" s="40"/>
      <c r="AD744" s="40"/>
      <c r="AE744" s="40"/>
      <c r="AF744" s="40"/>
      <c r="AG744" s="40"/>
      <c r="AH744" s="40"/>
      <c r="AI744" s="40"/>
      <c r="AJ744" s="40"/>
      <c r="AK744" s="40"/>
    </row>
    <row r="745" ht="13.5" customHeight="1"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  <c r="AA745" s="40"/>
      <c r="AB745" s="40"/>
      <c r="AC745" s="40"/>
      <c r="AD745" s="40"/>
      <c r="AE745" s="40"/>
      <c r="AF745" s="40"/>
      <c r="AG745" s="40"/>
      <c r="AH745" s="40"/>
      <c r="AI745" s="40"/>
      <c r="AJ745" s="40"/>
      <c r="AK745" s="40"/>
    </row>
    <row r="746" ht="13.5" customHeight="1"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  <c r="AA746" s="40"/>
      <c r="AB746" s="40"/>
      <c r="AC746" s="40"/>
      <c r="AD746" s="40"/>
      <c r="AE746" s="40"/>
      <c r="AF746" s="40"/>
      <c r="AG746" s="40"/>
      <c r="AH746" s="40"/>
      <c r="AI746" s="40"/>
      <c r="AJ746" s="40"/>
      <c r="AK746" s="40"/>
    </row>
    <row r="747" ht="13.5" customHeight="1"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  <c r="AA747" s="40"/>
      <c r="AB747" s="40"/>
      <c r="AC747" s="40"/>
      <c r="AD747" s="40"/>
      <c r="AE747" s="40"/>
      <c r="AF747" s="40"/>
      <c r="AG747" s="40"/>
      <c r="AH747" s="40"/>
      <c r="AI747" s="40"/>
      <c r="AJ747" s="40"/>
      <c r="AK747" s="40"/>
    </row>
    <row r="748" ht="13.5" customHeight="1"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  <c r="AA748" s="40"/>
      <c r="AB748" s="40"/>
      <c r="AC748" s="40"/>
      <c r="AD748" s="40"/>
      <c r="AE748" s="40"/>
      <c r="AF748" s="40"/>
      <c r="AG748" s="40"/>
      <c r="AH748" s="40"/>
      <c r="AI748" s="40"/>
      <c r="AJ748" s="40"/>
      <c r="AK748" s="40"/>
    </row>
    <row r="749" ht="13.5" customHeight="1"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  <c r="AA749" s="40"/>
      <c r="AB749" s="40"/>
      <c r="AC749" s="40"/>
      <c r="AD749" s="40"/>
      <c r="AE749" s="40"/>
      <c r="AF749" s="40"/>
      <c r="AG749" s="40"/>
      <c r="AH749" s="40"/>
      <c r="AI749" s="40"/>
      <c r="AJ749" s="40"/>
      <c r="AK749" s="40"/>
    </row>
    <row r="750" ht="13.5" customHeight="1"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  <c r="AA750" s="40"/>
      <c r="AB750" s="40"/>
      <c r="AC750" s="40"/>
      <c r="AD750" s="40"/>
      <c r="AE750" s="40"/>
      <c r="AF750" s="40"/>
      <c r="AG750" s="40"/>
      <c r="AH750" s="40"/>
      <c r="AI750" s="40"/>
      <c r="AJ750" s="40"/>
      <c r="AK750" s="40"/>
    </row>
    <row r="751" ht="13.5" customHeight="1"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  <c r="AA751" s="40"/>
      <c r="AB751" s="40"/>
      <c r="AC751" s="40"/>
      <c r="AD751" s="40"/>
      <c r="AE751" s="40"/>
      <c r="AF751" s="40"/>
      <c r="AG751" s="40"/>
      <c r="AH751" s="40"/>
      <c r="AI751" s="40"/>
      <c r="AJ751" s="40"/>
      <c r="AK751" s="40"/>
    </row>
    <row r="752" ht="13.5" customHeight="1"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  <c r="AA752" s="40"/>
      <c r="AB752" s="40"/>
      <c r="AC752" s="40"/>
      <c r="AD752" s="40"/>
      <c r="AE752" s="40"/>
      <c r="AF752" s="40"/>
      <c r="AG752" s="40"/>
      <c r="AH752" s="40"/>
      <c r="AI752" s="40"/>
      <c r="AJ752" s="40"/>
      <c r="AK752" s="40"/>
    </row>
    <row r="753" ht="13.5" customHeight="1"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  <c r="AA753" s="40"/>
      <c r="AB753" s="40"/>
      <c r="AC753" s="40"/>
      <c r="AD753" s="40"/>
      <c r="AE753" s="40"/>
      <c r="AF753" s="40"/>
      <c r="AG753" s="40"/>
      <c r="AH753" s="40"/>
      <c r="AI753" s="40"/>
      <c r="AJ753" s="40"/>
      <c r="AK753" s="40"/>
    </row>
    <row r="754" ht="13.5" customHeight="1"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  <c r="AA754" s="40"/>
      <c r="AB754" s="40"/>
      <c r="AC754" s="40"/>
      <c r="AD754" s="40"/>
      <c r="AE754" s="40"/>
      <c r="AF754" s="40"/>
      <c r="AG754" s="40"/>
      <c r="AH754" s="40"/>
      <c r="AI754" s="40"/>
      <c r="AJ754" s="40"/>
      <c r="AK754" s="40"/>
    </row>
    <row r="755" ht="13.5" customHeight="1"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  <c r="AA755" s="40"/>
      <c r="AB755" s="40"/>
      <c r="AC755" s="40"/>
      <c r="AD755" s="40"/>
      <c r="AE755" s="40"/>
      <c r="AF755" s="40"/>
      <c r="AG755" s="40"/>
      <c r="AH755" s="40"/>
      <c r="AI755" s="40"/>
      <c r="AJ755" s="40"/>
      <c r="AK755" s="40"/>
    </row>
    <row r="756" ht="13.5" customHeight="1"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  <c r="AA756" s="40"/>
      <c r="AB756" s="40"/>
      <c r="AC756" s="40"/>
      <c r="AD756" s="40"/>
      <c r="AE756" s="40"/>
      <c r="AF756" s="40"/>
      <c r="AG756" s="40"/>
      <c r="AH756" s="40"/>
      <c r="AI756" s="40"/>
      <c r="AJ756" s="40"/>
      <c r="AK756" s="40"/>
    </row>
    <row r="757" ht="13.5" customHeight="1"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  <c r="AA757" s="40"/>
      <c r="AB757" s="40"/>
      <c r="AC757" s="40"/>
      <c r="AD757" s="40"/>
      <c r="AE757" s="40"/>
      <c r="AF757" s="40"/>
      <c r="AG757" s="40"/>
      <c r="AH757" s="40"/>
      <c r="AI757" s="40"/>
      <c r="AJ757" s="40"/>
      <c r="AK757" s="40"/>
    </row>
    <row r="758" ht="13.5" customHeight="1"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  <c r="AA758" s="40"/>
      <c r="AB758" s="40"/>
      <c r="AC758" s="40"/>
      <c r="AD758" s="40"/>
      <c r="AE758" s="40"/>
      <c r="AF758" s="40"/>
      <c r="AG758" s="40"/>
      <c r="AH758" s="40"/>
      <c r="AI758" s="40"/>
      <c r="AJ758" s="40"/>
      <c r="AK758" s="40"/>
    </row>
    <row r="759" ht="13.5" customHeight="1"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  <c r="AA759" s="40"/>
      <c r="AB759" s="40"/>
      <c r="AC759" s="40"/>
      <c r="AD759" s="40"/>
      <c r="AE759" s="40"/>
      <c r="AF759" s="40"/>
      <c r="AG759" s="40"/>
      <c r="AH759" s="40"/>
      <c r="AI759" s="40"/>
      <c r="AJ759" s="40"/>
      <c r="AK759" s="40"/>
    </row>
    <row r="760" ht="13.5" customHeight="1"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  <c r="AA760" s="40"/>
      <c r="AB760" s="40"/>
      <c r="AC760" s="40"/>
      <c r="AD760" s="40"/>
      <c r="AE760" s="40"/>
      <c r="AF760" s="40"/>
      <c r="AG760" s="40"/>
      <c r="AH760" s="40"/>
      <c r="AI760" s="40"/>
      <c r="AJ760" s="40"/>
      <c r="AK760" s="40"/>
    </row>
    <row r="761" ht="13.5" customHeight="1"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  <c r="AA761" s="40"/>
      <c r="AB761" s="40"/>
      <c r="AC761" s="40"/>
      <c r="AD761" s="40"/>
      <c r="AE761" s="40"/>
      <c r="AF761" s="40"/>
      <c r="AG761" s="40"/>
      <c r="AH761" s="40"/>
      <c r="AI761" s="40"/>
      <c r="AJ761" s="40"/>
      <c r="AK761" s="40"/>
    </row>
    <row r="762" ht="13.5" customHeight="1"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  <c r="AA762" s="40"/>
      <c r="AB762" s="40"/>
      <c r="AC762" s="40"/>
      <c r="AD762" s="40"/>
      <c r="AE762" s="40"/>
      <c r="AF762" s="40"/>
      <c r="AG762" s="40"/>
      <c r="AH762" s="40"/>
      <c r="AI762" s="40"/>
      <c r="AJ762" s="40"/>
      <c r="AK762" s="40"/>
    </row>
    <row r="763" ht="13.5" customHeight="1"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  <c r="AA763" s="40"/>
      <c r="AB763" s="40"/>
      <c r="AC763" s="40"/>
      <c r="AD763" s="40"/>
      <c r="AE763" s="40"/>
      <c r="AF763" s="40"/>
      <c r="AG763" s="40"/>
      <c r="AH763" s="40"/>
      <c r="AI763" s="40"/>
      <c r="AJ763" s="40"/>
      <c r="AK763" s="40"/>
    </row>
    <row r="764" ht="13.5" customHeight="1"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  <c r="AA764" s="40"/>
      <c r="AB764" s="40"/>
      <c r="AC764" s="40"/>
      <c r="AD764" s="40"/>
      <c r="AE764" s="40"/>
      <c r="AF764" s="40"/>
      <c r="AG764" s="40"/>
      <c r="AH764" s="40"/>
      <c r="AI764" s="40"/>
      <c r="AJ764" s="40"/>
      <c r="AK764" s="40"/>
    </row>
    <row r="765" ht="13.5" customHeight="1"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  <c r="AA765" s="40"/>
      <c r="AB765" s="40"/>
      <c r="AC765" s="40"/>
      <c r="AD765" s="40"/>
      <c r="AE765" s="40"/>
      <c r="AF765" s="40"/>
      <c r="AG765" s="40"/>
      <c r="AH765" s="40"/>
      <c r="AI765" s="40"/>
      <c r="AJ765" s="40"/>
      <c r="AK765" s="40"/>
    </row>
    <row r="766" ht="13.5" customHeight="1"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  <c r="AA766" s="40"/>
      <c r="AB766" s="40"/>
      <c r="AC766" s="40"/>
      <c r="AD766" s="40"/>
      <c r="AE766" s="40"/>
      <c r="AF766" s="40"/>
      <c r="AG766" s="40"/>
      <c r="AH766" s="40"/>
      <c r="AI766" s="40"/>
      <c r="AJ766" s="40"/>
      <c r="AK766" s="40"/>
    </row>
    <row r="767" ht="13.5" customHeight="1">
      <c r="B767" s="40"/>
      <c r="C767" s="40"/>
      <c r="D767" s="40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  <c r="AA767" s="40"/>
      <c r="AB767" s="40"/>
      <c r="AC767" s="40"/>
      <c r="AD767" s="40"/>
      <c r="AE767" s="40"/>
      <c r="AF767" s="40"/>
      <c r="AG767" s="40"/>
      <c r="AH767" s="40"/>
      <c r="AI767" s="40"/>
      <c r="AJ767" s="40"/>
      <c r="AK767" s="40"/>
    </row>
    <row r="768" ht="13.5" customHeight="1">
      <c r="B768" s="40"/>
      <c r="C768" s="40"/>
      <c r="D768" s="40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  <c r="AA768" s="40"/>
      <c r="AB768" s="40"/>
      <c r="AC768" s="40"/>
      <c r="AD768" s="40"/>
      <c r="AE768" s="40"/>
      <c r="AF768" s="40"/>
      <c r="AG768" s="40"/>
      <c r="AH768" s="40"/>
      <c r="AI768" s="40"/>
      <c r="AJ768" s="40"/>
      <c r="AK768" s="40"/>
    </row>
    <row r="769" ht="13.5" customHeight="1">
      <c r="B769" s="40"/>
      <c r="C769" s="40"/>
      <c r="D769" s="40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  <c r="AA769" s="40"/>
      <c r="AB769" s="40"/>
      <c r="AC769" s="40"/>
      <c r="AD769" s="40"/>
      <c r="AE769" s="40"/>
      <c r="AF769" s="40"/>
      <c r="AG769" s="40"/>
      <c r="AH769" s="40"/>
      <c r="AI769" s="40"/>
      <c r="AJ769" s="40"/>
      <c r="AK769" s="40"/>
    </row>
    <row r="770" ht="13.5" customHeight="1">
      <c r="B770" s="40"/>
      <c r="C770" s="40"/>
      <c r="D770" s="40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  <c r="AA770" s="40"/>
      <c r="AB770" s="40"/>
      <c r="AC770" s="40"/>
      <c r="AD770" s="40"/>
      <c r="AE770" s="40"/>
      <c r="AF770" s="40"/>
      <c r="AG770" s="40"/>
      <c r="AH770" s="40"/>
      <c r="AI770" s="40"/>
      <c r="AJ770" s="40"/>
      <c r="AK770" s="40"/>
    </row>
    <row r="771" ht="13.5" customHeight="1">
      <c r="B771" s="40"/>
      <c r="C771" s="40"/>
      <c r="D771" s="40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  <c r="AA771" s="40"/>
      <c r="AB771" s="40"/>
      <c r="AC771" s="40"/>
      <c r="AD771" s="40"/>
      <c r="AE771" s="40"/>
      <c r="AF771" s="40"/>
      <c r="AG771" s="40"/>
      <c r="AH771" s="40"/>
      <c r="AI771" s="40"/>
      <c r="AJ771" s="40"/>
      <c r="AK771" s="40"/>
    </row>
    <row r="772" ht="13.5" customHeight="1">
      <c r="B772" s="40"/>
      <c r="C772" s="40"/>
      <c r="D772" s="40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  <c r="AA772" s="40"/>
      <c r="AB772" s="40"/>
      <c r="AC772" s="40"/>
      <c r="AD772" s="40"/>
      <c r="AE772" s="40"/>
      <c r="AF772" s="40"/>
      <c r="AG772" s="40"/>
      <c r="AH772" s="40"/>
      <c r="AI772" s="40"/>
      <c r="AJ772" s="40"/>
      <c r="AK772" s="40"/>
    </row>
    <row r="773" ht="13.5" customHeight="1">
      <c r="B773" s="40"/>
      <c r="C773" s="40"/>
      <c r="D773" s="40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  <c r="AA773" s="40"/>
      <c r="AB773" s="40"/>
      <c r="AC773" s="40"/>
      <c r="AD773" s="40"/>
      <c r="AE773" s="40"/>
      <c r="AF773" s="40"/>
      <c r="AG773" s="40"/>
      <c r="AH773" s="40"/>
      <c r="AI773" s="40"/>
      <c r="AJ773" s="40"/>
      <c r="AK773" s="40"/>
    </row>
    <row r="774" ht="13.5" customHeight="1">
      <c r="B774" s="40"/>
      <c r="C774" s="40"/>
      <c r="D774" s="40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  <c r="AA774" s="40"/>
      <c r="AB774" s="40"/>
      <c r="AC774" s="40"/>
      <c r="AD774" s="40"/>
      <c r="AE774" s="40"/>
      <c r="AF774" s="40"/>
      <c r="AG774" s="40"/>
      <c r="AH774" s="40"/>
      <c r="AI774" s="40"/>
      <c r="AJ774" s="40"/>
      <c r="AK774" s="40"/>
    </row>
    <row r="775" ht="13.5" customHeight="1">
      <c r="B775" s="40"/>
      <c r="C775" s="40"/>
      <c r="D775" s="40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  <c r="AA775" s="40"/>
      <c r="AB775" s="40"/>
      <c r="AC775" s="40"/>
      <c r="AD775" s="40"/>
      <c r="AE775" s="40"/>
      <c r="AF775" s="40"/>
      <c r="AG775" s="40"/>
      <c r="AH775" s="40"/>
      <c r="AI775" s="40"/>
      <c r="AJ775" s="40"/>
      <c r="AK775" s="40"/>
    </row>
    <row r="776" ht="13.5" customHeight="1">
      <c r="B776" s="40"/>
      <c r="C776" s="40"/>
      <c r="D776" s="40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  <c r="AA776" s="40"/>
      <c r="AB776" s="40"/>
      <c r="AC776" s="40"/>
      <c r="AD776" s="40"/>
      <c r="AE776" s="40"/>
      <c r="AF776" s="40"/>
      <c r="AG776" s="40"/>
      <c r="AH776" s="40"/>
      <c r="AI776" s="40"/>
      <c r="AJ776" s="40"/>
      <c r="AK776" s="40"/>
    </row>
    <row r="777" ht="13.5" customHeight="1">
      <c r="B777" s="40"/>
      <c r="C777" s="40"/>
      <c r="D777" s="40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  <c r="AA777" s="40"/>
      <c r="AB777" s="40"/>
      <c r="AC777" s="40"/>
      <c r="AD777" s="40"/>
      <c r="AE777" s="40"/>
      <c r="AF777" s="40"/>
      <c r="AG777" s="40"/>
      <c r="AH777" s="40"/>
      <c r="AI777" s="40"/>
      <c r="AJ777" s="40"/>
      <c r="AK777" s="40"/>
    </row>
    <row r="778" ht="13.5" customHeight="1">
      <c r="B778" s="40"/>
      <c r="C778" s="40"/>
      <c r="D778" s="40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  <c r="AA778" s="40"/>
      <c r="AB778" s="40"/>
      <c r="AC778" s="40"/>
      <c r="AD778" s="40"/>
      <c r="AE778" s="40"/>
      <c r="AF778" s="40"/>
      <c r="AG778" s="40"/>
      <c r="AH778" s="40"/>
      <c r="AI778" s="40"/>
      <c r="AJ778" s="40"/>
      <c r="AK778" s="40"/>
    </row>
    <row r="779" ht="13.5" customHeight="1">
      <c r="B779" s="40"/>
      <c r="C779" s="40"/>
      <c r="D779" s="40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  <c r="AA779" s="40"/>
      <c r="AB779" s="40"/>
      <c r="AC779" s="40"/>
      <c r="AD779" s="40"/>
      <c r="AE779" s="40"/>
      <c r="AF779" s="40"/>
      <c r="AG779" s="40"/>
      <c r="AH779" s="40"/>
      <c r="AI779" s="40"/>
      <c r="AJ779" s="40"/>
      <c r="AK779" s="40"/>
    </row>
    <row r="780" ht="13.5" customHeight="1">
      <c r="B780" s="40"/>
      <c r="C780" s="40"/>
      <c r="D780" s="40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  <c r="AA780" s="40"/>
      <c r="AB780" s="40"/>
      <c r="AC780" s="40"/>
      <c r="AD780" s="40"/>
      <c r="AE780" s="40"/>
      <c r="AF780" s="40"/>
      <c r="AG780" s="40"/>
      <c r="AH780" s="40"/>
      <c r="AI780" s="40"/>
      <c r="AJ780" s="40"/>
      <c r="AK780" s="40"/>
    </row>
    <row r="781" ht="13.5" customHeight="1">
      <c r="B781" s="40"/>
      <c r="C781" s="40"/>
      <c r="D781" s="40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  <c r="AA781" s="40"/>
      <c r="AB781" s="40"/>
      <c r="AC781" s="40"/>
      <c r="AD781" s="40"/>
      <c r="AE781" s="40"/>
      <c r="AF781" s="40"/>
      <c r="AG781" s="40"/>
      <c r="AH781" s="40"/>
      <c r="AI781" s="40"/>
      <c r="AJ781" s="40"/>
      <c r="AK781" s="40"/>
    </row>
    <row r="782" ht="13.5" customHeight="1">
      <c r="B782" s="40"/>
      <c r="C782" s="40"/>
      <c r="D782" s="40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  <c r="AA782" s="40"/>
      <c r="AB782" s="40"/>
      <c r="AC782" s="40"/>
      <c r="AD782" s="40"/>
      <c r="AE782" s="40"/>
      <c r="AF782" s="40"/>
      <c r="AG782" s="40"/>
      <c r="AH782" s="40"/>
      <c r="AI782" s="40"/>
      <c r="AJ782" s="40"/>
      <c r="AK782" s="40"/>
    </row>
    <row r="783" ht="13.5" customHeight="1">
      <c r="B783" s="40"/>
      <c r="C783" s="40"/>
      <c r="D783" s="40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  <c r="AA783" s="40"/>
      <c r="AB783" s="40"/>
      <c r="AC783" s="40"/>
      <c r="AD783" s="40"/>
      <c r="AE783" s="40"/>
      <c r="AF783" s="40"/>
      <c r="AG783" s="40"/>
      <c r="AH783" s="40"/>
      <c r="AI783" s="40"/>
      <c r="AJ783" s="40"/>
      <c r="AK783" s="40"/>
    </row>
    <row r="784" ht="13.5" customHeight="1">
      <c r="B784" s="40"/>
      <c r="C784" s="40"/>
      <c r="D784" s="40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  <c r="AA784" s="40"/>
      <c r="AB784" s="40"/>
      <c r="AC784" s="40"/>
      <c r="AD784" s="40"/>
      <c r="AE784" s="40"/>
      <c r="AF784" s="40"/>
      <c r="AG784" s="40"/>
      <c r="AH784" s="40"/>
      <c r="AI784" s="40"/>
      <c r="AJ784" s="40"/>
      <c r="AK784" s="40"/>
    </row>
    <row r="785" ht="13.5" customHeight="1">
      <c r="B785" s="40"/>
      <c r="C785" s="40"/>
      <c r="D785" s="40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  <c r="AA785" s="40"/>
      <c r="AB785" s="40"/>
      <c r="AC785" s="40"/>
      <c r="AD785" s="40"/>
      <c r="AE785" s="40"/>
      <c r="AF785" s="40"/>
      <c r="AG785" s="40"/>
      <c r="AH785" s="40"/>
      <c r="AI785" s="40"/>
      <c r="AJ785" s="40"/>
      <c r="AK785" s="40"/>
    </row>
    <row r="786" ht="13.5" customHeight="1">
      <c r="B786" s="40"/>
      <c r="C786" s="40"/>
      <c r="D786" s="40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  <c r="AA786" s="40"/>
      <c r="AB786" s="40"/>
      <c r="AC786" s="40"/>
      <c r="AD786" s="40"/>
      <c r="AE786" s="40"/>
      <c r="AF786" s="40"/>
      <c r="AG786" s="40"/>
      <c r="AH786" s="40"/>
      <c r="AI786" s="40"/>
      <c r="AJ786" s="40"/>
      <c r="AK786" s="40"/>
    </row>
    <row r="787" ht="13.5" customHeight="1">
      <c r="B787" s="40"/>
      <c r="C787" s="40"/>
      <c r="D787" s="40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  <c r="AA787" s="40"/>
      <c r="AB787" s="40"/>
      <c r="AC787" s="40"/>
      <c r="AD787" s="40"/>
      <c r="AE787" s="40"/>
      <c r="AF787" s="40"/>
      <c r="AG787" s="40"/>
      <c r="AH787" s="40"/>
      <c r="AI787" s="40"/>
      <c r="AJ787" s="40"/>
      <c r="AK787" s="40"/>
    </row>
    <row r="788" ht="13.5" customHeight="1">
      <c r="B788" s="40"/>
      <c r="C788" s="40"/>
      <c r="D788" s="40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  <c r="AA788" s="40"/>
      <c r="AB788" s="40"/>
      <c r="AC788" s="40"/>
      <c r="AD788" s="40"/>
      <c r="AE788" s="40"/>
      <c r="AF788" s="40"/>
      <c r="AG788" s="40"/>
      <c r="AH788" s="40"/>
      <c r="AI788" s="40"/>
      <c r="AJ788" s="40"/>
      <c r="AK788" s="40"/>
    </row>
    <row r="789" ht="13.5" customHeight="1">
      <c r="B789" s="40"/>
      <c r="C789" s="40"/>
      <c r="D789" s="40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  <c r="AA789" s="40"/>
      <c r="AB789" s="40"/>
      <c r="AC789" s="40"/>
      <c r="AD789" s="40"/>
      <c r="AE789" s="40"/>
      <c r="AF789" s="40"/>
      <c r="AG789" s="40"/>
      <c r="AH789" s="40"/>
      <c r="AI789" s="40"/>
      <c r="AJ789" s="40"/>
      <c r="AK789" s="40"/>
    </row>
    <row r="790" ht="13.5" customHeight="1">
      <c r="B790" s="40"/>
      <c r="C790" s="40"/>
      <c r="D790" s="40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  <c r="AA790" s="40"/>
      <c r="AB790" s="40"/>
      <c r="AC790" s="40"/>
      <c r="AD790" s="40"/>
      <c r="AE790" s="40"/>
      <c r="AF790" s="40"/>
      <c r="AG790" s="40"/>
      <c r="AH790" s="40"/>
      <c r="AI790" s="40"/>
      <c r="AJ790" s="40"/>
      <c r="AK790" s="40"/>
    </row>
    <row r="791" ht="13.5" customHeight="1">
      <c r="B791" s="40"/>
      <c r="C791" s="40"/>
      <c r="D791" s="40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  <c r="AA791" s="40"/>
      <c r="AB791" s="40"/>
      <c r="AC791" s="40"/>
      <c r="AD791" s="40"/>
      <c r="AE791" s="40"/>
      <c r="AF791" s="40"/>
      <c r="AG791" s="40"/>
      <c r="AH791" s="40"/>
      <c r="AI791" s="40"/>
      <c r="AJ791" s="40"/>
      <c r="AK791" s="40"/>
    </row>
    <row r="792" ht="13.5" customHeight="1">
      <c r="B792" s="40"/>
      <c r="C792" s="40"/>
      <c r="D792" s="40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  <c r="AA792" s="40"/>
      <c r="AB792" s="40"/>
      <c r="AC792" s="40"/>
      <c r="AD792" s="40"/>
      <c r="AE792" s="40"/>
      <c r="AF792" s="40"/>
      <c r="AG792" s="40"/>
      <c r="AH792" s="40"/>
      <c r="AI792" s="40"/>
      <c r="AJ792" s="40"/>
      <c r="AK792" s="40"/>
    </row>
    <row r="793" ht="13.5" customHeight="1">
      <c r="B793" s="40"/>
      <c r="C793" s="40"/>
      <c r="D793" s="40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  <c r="AA793" s="40"/>
      <c r="AB793" s="40"/>
      <c r="AC793" s="40"/>
      <c r="AD793" s="40"/>
      <c r="AE793" s="40"/>
      <c r="AF793" s="40"/>
      <c r="AG793" s="40"/>
      <c r="AH793" s="40"/>
      <c r="AI793" s="40"/>
      <c r="AJ793" s="40"/>
      <c r="AK793" s="40"/>
    </row>
    <row r="794" ht="13.5" customHeight="1">
      <c r="B794" s="40"/>
      <c r="C794" s="40"/>
      <c r="D794" s="40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  <c r="AA794" s="40"/>
      <c r="AB794" s="40"/>
      <c r="AC794" s="40"/>
      <c r="AD794" s="40"/>
      <c r="AE794" s="40"/>
      <c r="AF794" s="40"/>
      <c r="AG794" s="40"/>
      <c r="AH794" s="40"/>
      <c r="AI794" s="40"/>
      <c r="AJ794" s="40"/>
      <c r="AK794" s="40"/>
    </row>
    <row r="795" ht="13.5" customHeight="1">
      <c r="B795" s="40"/>
      <c r="C795" s="40"/>
      <c r="D795" s="40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  <c r="AA795" s="40"/>
      <c r="AB795" s="40"/>
      <c r="AC795" s="40"/>
      <c r="AD795" s="40"/>
      <c r="AE795" s="40"/>
      <c r="AF795" s="40"/>
      <c r="AG795" s="40"/>
      <c r="AH795" s="40"/>
      <c r="AI795" s="40"/>
      <c r="AJ795" s="40"/>
      <c r="AK795" s="40"/>
    </row>
    <row r="796" ht="13.5" customHeight="1">
      <c r="B796" s="40"/>
      <c r="C796" s="40"/>
      <c r="D796" s="40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  <c r="AA796" s="40"/>
      <c r="AB796" s="40"/>
      <c r="AC796" s="40"/>
      <c r="AD796" s="40"/>
      <c r="AE796" s="40"/>
      <c r="AF796" s="40"/>
      <c r="AG796" s="40"/>
      <c r="AH796" s="40"/>
      <c r="AI796" s="40"/>
      <c r="AJ796" s="40"/>
      <c r="AK796" s="40"/>
    </row>
    <row r="797" ht="13.5" customHeight="1">
      <c r="B797" s="40"/>
      <c r="C797" s="40"/>
      <c r="D797" s="40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  <c r="AA797" s="40"/>
      <c r="AB797" s="40"/>
      <c r="AC797" s="40"/>
      <c r="AD797" s="40"/>
      <c r="AE797" s="40"/>
      <c r="AF797" s="40"/>
      <c r="AG797" s="40"/>
      <c r="AH797" s="40"/>
      <c r="AI797" s="40"/>
      <c r="AJ797" s="40"/>
      <c r="AK797" s="40"/>
    </row>
    <row r="798" ht="13.5" customHeight="1">
      <c r="B798" s="40"/>
      <c r="C798" s="40"/>
      <c r="D798" s="40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  <c r="AA798" s="40"/>
      <c r="AB798" s="40"/>
      <c r="AC798" s="40"/>
      <c r="AD798" s="40"/>
      <c r="AE798" s="40"/>
      <c r="AF798" s="40"/>
      <c r="AG798" s="40"/>
      <c r="AH798" s="40"/>
      <c r="AI798" s="40"/>
      <c r="AJ798" s="40"/>
      <c r="AK798" s="40"/>
    </row>
    <row r="799" ht="13.5" customHeight="1">
      <c r="B799" s="40"/>
      <c r="C799" s="40"/>
      <c r="D799" s="40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  <c r="AA799" s="40"/>
      <c r="AB799" s="40"/>
      <c r="AC799" s="40"/>
      <c r="AD799" s="40"/>
      <c r="AE799" s="40"/>
      <c r="AF799" s="40"/>
      <c r="AG799" s="40"/>
      <c r="AH799" s="40"/>
      <c r="AI799" s="40"/>
      <c r="AJ799" s="40"/>
      <c r="AK799" s="40"/>
    </row>
    <row r="800" ht="13.5" customHeight="1">
      <c r="B800" s="40"/>
      <c r="C800" s="40"/>
      <c r="D800" s="40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  <c r="AA800" s="40"/>
      <c r="AB800" s="40"/>
      <c r="AC800" s="40"/>
      <c r="AD800" s="40"/>
      <c r="AE800" s="40"/>
      <c r="AF800" s="40"/>
      <c r="AG800" s="40"/>
      <c r="AH800" s="40"/>
      <c r="AI800" s="40"/>
      <c r="AJ800" s="40"/>
      <c r="AK800" s="40"/>
    </row>
    <row r="801" ht="13.5" customHeight="1">
      <c r="B801" s="40"/>
      <c r="C801" s="40"/>
      <c r="D801" s="40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  <c r="AA801" s="40"/>
      <c r="AB801" s="40"/>
      <c r="AC801" s="40"/>
      <c r="AD801" s="40"/>
      <c r="AE801" s="40"/>
      <c r="AF801" s="40"/>
      <c r="AG801" s="40"/>
      <c r="AH801" s="40"/>
      <c r="AI801" s="40"/>
      <c r="AJ801" s="40"/>
      <c r="AK801" s="40"/>
    </row>
    <row r="802" ht="13.5" customHeight="1">
      <c r="B802" s="40"/>
      <c r="C802" s="40"/>
      <c r="D802" s="40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  <c r="AA802" s="40"/>
      <c r="AB802" s="40"/>
      <c r="AC802" s="40"/>
      <c r="AD802" s="40"/>
      <c r="AE802" s="40"/>
      <c r="AF802" s="40"/>
      <c r="AG802" s="40"/>
      <c r="AH802" s="40"/>
      <c r="AI802" s="40"/>
      <c r="AJ802" s="40"/>
      <c r="AK802" s="40"/>
    </row>
    <row r="803" ht="13.5" customHeight="1">
      <c r="B803" s="40"/>
      <c r="C803" s="40"/>
      <c r="D803" s="40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  <c r="AA803" s="40"/>
      <c r="AB803" s="40"/>
      <c r="AC803" s="40"/>
      <c r="AD803" s="40"/>
      <c r="AE803" s="40"/>
      <c r="AF803" s="40"/>
      <c r="AG803" s="40"/>
      <c r="AH803" s="40"/>
      <c r="AI803" s="40"/>
      <c r="AJ803" s="40"/>
      <c r="AK803" s="40"/>
    </row>
    <row r="804" ht="13.5" customHeight="1">
      <c r="B804" s="40"/>
      <c r="C804" s="40"/>
      <c r="D804" s="40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  <c r="AA804" s="40"/>
      <c r="AB804" s="40"/>
      <c r="AC804" s="40"/>
      <c r="AD804" s="40"/>
      <c r="AE804" s="40"/>
      <c r="AF804" s="40"/>
      <c r="AG804" s="40"/>
      <c r="AH804" s="40"/>
      <c r="AI804" s="40"/>
      <c r="AJ804" s="40"/>
      <c r="AK804" s="40"/>
    </row>
    <row r="805" ht="13.5" customHeight="1">
      <c r="B805" s="40"/>
      <c r="C805" s="40"/>
      <c r="D805" s="40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  <c r="AA805" s="40"/>
      <c r="AB805" s="40"/>
      <c r="AC805" s="40"/>
      <c r="AD805" s="40"/>
      <c r="AE805" s="40"/>
      <c r="AF805" s="40"/>
      <c r="AG805" s="40"/>
      <c r="AH805" s="40"/>
      <c r="AI805" s="40"/>
      <c r="AJ805" s="40"/>
      <c r="AK805" s="40"/>
    </row>
    <row r="806" ht="13.5" customHeight="1">
      <c r="B806" s="40"/>
      <c r="C806" s="40"/>
      <c r="D806" s="40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  <c r="AA806" s="40"/>
      <c r="AB806" s="40"/>
      <c r="AC806" s="40"/>
      <c r="AD806" s="40"/>
      <c r="AE806" s="40"/>
      <c r="AF806" s="40"/>
      <c r="AG806" s="40"/>
      <c r="AH806" s="40"/>
      <c r="AI806" s="40"/>
      <c r="AJ806" s="40"/>
      <c r="AK806" s="40"/>
    </row>
    <row r="807" ht="13.5" customHeight="1">
      <c r="B807" s="40"/>
      <c r="C807" s="40"/>
      <c r="D807" s="40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  <c r="AA807" s="40"/>
      <c r="AB807" s="40"/>
      <c r="AC807" s="40"/>
      <c r="AD807" s="40"/>
      <c r="AE807" s="40"/>
      <c r="AF807" s="40"/>
      <c r="AG807" s="40"/>
      <c r="AH807" s="40"/>
      <c r="AI807" s="40"/>
      <c r="AJ807" s="40"/>
      <c r="AK807" s="40"/>
    </row>
    <row r="808" ht="13.5" customHeight="1">
      <c r="B808" s="40"/>
      <c r="C808" s="40"/>
      <c r="D808" s="40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  <c r="AA808" s="40"/>
      <c r="AB808" s="40"/>
      <c r="AC808" s="40"/>
      <c r="AD808" s="40"/>
      <c r="AE808" s="40"/>
      <c r="AF808" s="40"/>
      <c r="AG808" s="40"/>
      <c r="AH808" s="40"/>
      <c r="AI808" s="40"/>
      <c r="AJ808" s="40"/>
      <c r="AK808" s="40"/>
    </row>
    <row r="809" ht="13.5" customHeight="1">
      <c r="B809" s="40"/>
      <c r="C809" s="40"/>
      <c r="D809" s="40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  <c r="AA809" s="40"/>
      <c r="AB809" s="40"/>
      <c r="AC809" s="40"/>
      <c r="AD809" s="40"/>
      <c r="AE809" s="40"/>
      <c r="AF809" s="40"/>
      <c r="AG809" s="40"/>
      <c r="AH809" s="40"/>
      <c r="AI809" s="40"/>
      <c r="AJ809" s="40"/>
      <c r="AK809" s="40"/>
    </row>
    <row r="810" ht="13.5" customHeight="1">
      <c r="B810" s="40"/>
      <c r="C810" s="40"/>
      <c r="D810" s="40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  <c r="AA810" s="40"/>
      <c r="AB810" s="40"/>
      <c r="AC810" s="40"/>
      <c r="AD810" s="40"/>
      <c r="AE810" s="40"/>
      <c r="AF810" s="40"/>
      <c r="AG810" s="40"/>
      <c r="AH810" s="40"/>
      <c r="AI810" s="40"/>
      <c r="AJ810" s="40"/>
      <c r="AK810" s="40"/>
    </row>
    <row r="811" ht="13.5" customHeight="1">
      <c r="B811" s="40"/>
      <c r="C811" s="40"/>
      <c r="D811" s="40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  <c r="AA811" s="40"/>
      <c r="AB811" s="40"/>
      <c r="AC811" s="40"/>
      <c r="AD811" s="40"/>
      <c r="AE811" s="40"/>
      <c r="AF811" s="40"/>
      <c r="AG811" s="40"/>
      <c r="AH811" s="40"/>
      <c r="AI811" s="40"/>
      <c r="AJ811" s="40"/>
      <c r="AK811" s="40"/>
    </row>
    <row r="812" ht="13.5" customHeight="1">
      <c r="B812" s="40"/>
      <c r="C812" s="40"/>
      <c r="D812" s="40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  <c r="AA812" s="40"/>
      <c r="AB812" s="40"/>
      <c r="AC812" s="40"/>
      <c r="AD812" s="40"/>
      <c r="AE812" s="40"/>
      <c r="AF812" s="40"/>
      <c r="AG812" s="40"/>
      <c r="AH812" s="40"/>
      <c r="AI812" s="40"/>
      <c r="AJ812" s="40"/>
      <c r="AK812" s="40"/>
    </row>
    <row r="813" ht="13.5" customHeight="1">
      <c r="B813" s="40"/>
      <c r="C813" s="40"/>
      <c r="D813" s="40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  <c r="AA813" s="40"/>
      <c r="AB813" s="40"/>
      <c r="AC813" s="40"/>
      <c r="AD813" s="40"/>
      <c r="AE813" s="40"/>
      <c r="AF813" s="40"/>
      <c r="AG813" s="40"/>
      <c r="AH813" s="40"/>
      <c r="AI813" s="40"/>
      <c r="AJ813" s="40"/>
      <c r="AK813" s="40"/>
    </row>
    <row r="814" ht="13.5" customHeight="1">
      <c r="B814" s="40"/>
      <c r="C814" s="40"/>
      <c r="D814" s="40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  <c r="AA814" s="40"/>
      <c r="AB814" s="40"/>
      <c r="AC814" s="40"/>
      <c r="AD814" s="40"/>
      <c r="AE814" s="40"/>
      <c r="AF814" s="40"/>
      <c r="AG814" s="40"/>
      <c r="AH814" s="40"/>
      <c r="AI814" s="40"/>
      <c r="AJ814" s="40"/>
      <c r="AK814" s="40"/>
    </row>
    <row r="815" ht="13.5" customHeight="1">
      <c r="B815" s="40"/>
      <c r="C815" s="40"/>
      <c r="D815" s="40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  <c r="AA815" s="40"/>
      <c r="AB815" s="40"/>
      <c r="AC815" s="40"/>
      <c r="AD815" s="40"/>
      <c r="AE815" s="40"/>
      <c r="AF815" s="40"/>
      <c r="AG815" s="40"/>
      <c r="AH815" s="40"/>
      <c r="AI815" s="40"/>
      <c r="AJ815" s="40"/>
      <c r="AK815" s="40"/>
    </row>
    <row r="816" ht="13.5" customHeight="1">
      <c r="B816" s="40"/>
      <c r="C816" s="40"/>
      <c r="D816" s="40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  <c r="AA816" s="40"/>
      <c r="AB816" s="40"/>
      <c r="AC816" s="40"/>
      <c r="AD816" s="40"/>
      <c r="AE816" s="40"/>
      <c r="AF816" s="40"/>
      <c r="AG816" s="40"/>
      <c r="AH816" s="40"/>
      <c r="AI816" s="40"/>
      <c r="AJ816" s="40"/>
      <c r="AK816" s="40"/>
    </row>
    <row r="817" ht="13.5" customHeight="1">
      <c r="B817" s="40"/>
      <c r="C817" s="40"/>
      <c r="D817" s="40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  <c r="AA817" s="40"/>
      <c r="AB817" s="40"/>
      <c r="AC817" s="40"/>
      <c r="AD817" s="40"/>
      <c r="AE817" s="40"/>
      <c r="AF817" s="40"/>
      <c r="AG817" s="40"/>
      <c r="AH817" s="40"/>
      <c r="AI817" s="40"/>
      <c r="AJ817" s="40"/>
      <c r="AK817" s="40"/>
    </row>
    <row r="818" ht="13.5" customHeight="1">
      <c r="B818" s="40"/>
      <c r="C818" s="40"/>
      <c r="D818" s="40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  <c r="AA818" s="40"/>
      <c r="AB818" s="40"/>
      <c r="AC818" s="40"/>
      <c r="AD818" s="40"/>
      <c r="AE818" s="40"/>
      <c r="AF818" s="40"/>
      <c r="AG818" s="40"/>
      <c r="AH818" s="40"/>
      <c r="AI818" s="40"/>
      <c r="AJ818" s="40"/>
      <c r="AK818" s="40"/>
    </row>
    <row r="819" ht="13.5" customHeight="1">
      <c r="B819" s="40"/>
      <c r="C819" s="40"/>
      <c r="D819" s="40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  <c r="AA819" s="40"/>
      <c r="AB819" s="40"/>
      <c r="AC819" s="40"/>
      <c r="AD819" s="40"/>
      <c r="AE819" s="40"/>
      <c r="AF819" s="40"/>
      <c r="AG819" s="40"/>
      <c r="AH819" s="40"/>
      <c r="AI819" s="40"/>
      <c r="AJ819" s="40"/>
      <c r="AK819" s="40"/>
    </row>
    <row r="820" ht="13.5" customHeight="1">
      <c r="B820" s="40"/>
      <c r="C820" s="40"/>
      <c r="D820" s="40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  <c r="AA820" s="40"/>
      <c r="AB820" s="40"/>
      <c r="AC820" s="40"/>
      <c r="AD820" s="40"/>
      <c r="AE820" s="40"/>
      <c r="AF820" s="40"/>
      <c r="AG820" s="40"/>
      <c r="AH820" s="40"/>
      <c r="AI820" s="40"/>
      <c r="AJ820" s="40"/>
      <c r="AK820" s="40"/>
    </row>
    <row r="821" ht="13.5" customHeight="1">
      <c r="B821" s="40"/>
      <c r="C821" s="40"/>
      <c r="D821" s="40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  <c r="AA821" s="40"/>
      <c r="AB821" s="40"/>
      <c r="AC821" s="40"/>
      <c r="AD821" s="40"/>
      <c r="AE821" s="40"/>
      <c r="AF821" s="40"/>
      <c r="AG821" s="40"/>
      <c r="AH821" s="40"/>
      <c r="AI821" s="40"/>
      <c r="AJ821" s="40"/>
      <c r="AK821" s="40"/>
    </row>
    <row r="822" ht="13.5" customHeight="1">
      <c r="B822" s="40"/>
      <c r="C822" s="40"/>
      <c r="D822" s="40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  <c r="AA822" s="40"/>
      <c r="AB822" s="40"/>
      <c r="AC822" s="40"/>
      <c r="AD822" s="40"/>
      <c r="AE822" s="40"/>
      <c r="AF822" s="40"/>
      <c r="AG822" s="40"/>
      <c r="AH822" s="40"/>
      <c r="AI822" s="40"/>
      <c r="AJ822" s="40"/>
      <c r="AK822" s="40"/>
    </row>
    <row r="823" ht="13.5" customHeight="1">
      <c r="B823" s="40"/>
      <c r="C823" s="40"/>
      <c r="D823" s="40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  <c r="AA823" s="40"/>
      <c r="AB823" s="40"/>
      <c r="AC823" s="40"/>
      <c r="AD823" s="40"/>
      <c r="AE823" s="40"/>
      <c r="AF823" s="40"/>
      <c r="AG823" s="40"/>
      <c r="AH823" s="40"/>
      <c r="AI823" s="40"/>
      <c r="AJ823" s="40"/>
      <c r="AK823" s="40"/>
    </row>
    <row r="824" ht="13.5" customHeight="1">
      <c r="B824" s="40"/>
      <c r="C824" s="40"/>
      <c r="D824" s="40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  <c r="AA824" s="40"/>
      <c r="AB824" s="40"/>
      <c r="AC824" s="40"/>
      <c r="AD824" s="40"/>
      <c r="AE824" s="40"/>
      <c r="AF824" s="40"/>
      <c r="AG824" s="40"/>
      <c r="AH824" s="40"/>
      <c r="AI824" s="40"/>
      <c r="AJ824" s="40"/>
      <c r="AK824" s="40"/>
    </row>
    <row r="825" ht="13.5" customHeight="1">
      <c r="B825" s="40"/>
      <c r="C825" s="40"/>
      <c r="D825" s="40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  <c r="AA825" s="40"/>
      <c r="AB825" s="40"/>
      <c r="AC825" s="40"/>
      <c r="AD825" s="40"/>
      <c r="AE825" s="40"/>
      <c r="AF825" s="40"/>
      <c r="AG825" s="40"/>
      <c r="AH825" s="40"/>
      <c r="AI825" s="40"/>
      <c r="AJ825" s="40"/>
      <c r="AK825" s="40"/>
    </row>
    <row r="826" ht="13.5" customHeight="1">
      <c r="B826" s="40"/>
      <c r="C826" s="40"/>
      <c r="D826" s="40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  <c r="AA826" s="40"/>
      <c r="AB826" s="40"/>
      <c r="AC826" s="40"/>
      <c r="AD826" s="40"/>
      <c r="AE826" s="40"/>
      <c r="AF826" s="40"/>
      <c r="AG826" s="40"/>
      <c r="AH826" s="40"/>
      <c r="AI826" s="40"/>
      <c r="AJ826" s="40"/>
      <c r="AK826" s="40"/>
    </row>
    <row r="827" ht="13.5" customHeight="1">
      <c r="B827" s="40"/>
      <c r="C827" s="40"/>
      <c r="D827" s="40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  <c r="AA827" s="40"/>
      <c r="AB827" s="40"/>
      <c r="AC827" s="40"/>
      <c r="AD827" s="40"/>
      <c r="AE827" s="40"/>
      <c r="AF827" s="40"/>
      <c r="AG827" s="40"/>
      <c r="AH827" s="40"/>
      <c r="AI827" s="40"/>
      <c r="AJ827" s="40"/>
      <c r="AK827" s="40"/>
    </row>
    <row r="828" ht="13.5" customHeight="1">
      <c r="B828" s="40"/>
      <c r="C828" s="40"/>
      <c r="D828" s="40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  <c r="AA828" s="40"/>
      <c r="AB828" s="40"/>
      <c r="AC828" s="40"/>
      <c r="AD828" s="40"/>
      <c r="AE828" s="40"/>
      <c r="AF828" s="40"/>
      <c r="AG828" s="40"/>
      <c r="AH828" s="40"/>
      <c r="AI828" s="40"/>
      <c r="AJ828" s="40"/>
      <c r="AK828" s="40"/>
    </row>
    <row r="829" ht="13.5" customHeight="1">
      <c r="B829" s="40"/>
      <c r="C829" s="40"/>
      <c r="D829" s="40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  <c r="AA829" s="40"/>
      <c r="AB829" s="40"/>
      <c r="AC829" s="40"/>
      <c r="AD829" s="40"/>
      <c r="AE829" s="40"/>
      <c r="AF829" s="40"/>
      <c r="AG829" s="40"/>
      <c r="AH829" s="40"/>
      <c r="AI829" s="40"/>
      <c r="AJ829" s="40"/>
      <c r="AK829" s="40"/>
    </row>
    <row r="830" ht="13.5" customHeight="1">
      <c r="B830" s="40"/>
      <c r="C830" s="40"/>
      <c r="D830" s="40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  <c r="AA830" s="40"/>
      <c r="AB830" s="40"/>
      <c r="AC830" s="40"/>
      <c r="AD830" s="40"/>
      <c r="AE830" s="40"/>
      <c r="AF830" s="40"/>
      <c r="AG830" s="40"/>
      <c r="AH830" s="40"/>
      <c r="AI830" s="40"/>
      <c r="AJ830" s="40"/>
      <c r="AK830" s="40"/>
    </row>
    <row r="831" ht="13.5" customHeight="1">
      <c r="B831" s="40"/>
      <c r="C831" s="40"/>
      <c r="D831" s="40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  <c r="AA831" s="40"/>
      <c r="AB831" s="40"/>
      <c r="AC831" s="40"/>
      <c r="AD831" s="40"/>
      <c r="AE831" s="40"/>
      <c r="AF831" s="40"/>
      <c r="AG831" s="40"/>
      <c r="AH831" s="40"/>
      <c r="AI831" s="40"/>
      <c r="AJ831" s="40"/>
      <c r="AK831" s="40"/>
    </row>
    <row r="832" ht="13.5" customHeight="1">
      <c r="B832" s="40"/>
      <c r="C832" s="40"/>
      <c r="D832" s="40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  <c r="AA832" s="40"/>
      <c r="AB832" s="40"/>
      <c r="AC832" s="40"/>
      <c r="AD832" s="40"/>
      <c r="AE832" s="40"/>
      <c r="AF832" s="40"/>
      <c r="AG832" s="40"/>
      <c r="AH832" s="40"/>
      <c r="AI832" s="40"/>
      <c r="AJ832" s="40"/>
      <c r="AK832" s="40"/>
    </row>
    <row r="833" ht="13.5" customHeight="1">
      <c r="B833" s="40"/>
      <c r="C833" s="40"/>
      <c r="D833" s="40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  <c r="AA833" s="40"/>
      <c r="AB833" s="40"/>
      <c r="AC833" s="40"/>
      <c r="AD833" s="40"/>
      <c r="AE833" s="40"/>
      <c r="AF833" s="40"/>
      <c r="AG833" s="40"/>
      <c r="AH833" s="40"/>
      <c r="AI833" s="40"/>
      <c r="AJ833" s="40"/>
      <c r="AK833" s="40"/>
    </row>
    <row r="834" ht="13.5" customHeight="1">
      <c r="B834" s="40"/>
      <c r="C834" s="40"/>
      <c r="D834" s="40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  <c r="AA834" s="40"/>
      <c r="AB834" s="40"/>
      <c r="AC834" s="40"/>
      <c r="AD834" s="40"/>
      <c r="AE834" s="40"/>
      <c r="AF834" s="40"/>
      <c r="AG834" s="40"/>
      <c r="AH834" s="40"/>
      <c r="AI834" s="40"/>
      <c r="AJ834" s="40"/>
      <c r="AK834" s="40"/>
    </row>
    <row r="835" ht="13.5" customHeight="1">
      <c r="B835" s="40"/>
      <c r="C835" s="40"/>
      <c r="D835" s="40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  <c r="AA835" s="40"/>
      <c r="AB835" s="40"/>
      <c r="AC835" s="40"/>
      <c r="AD835" s="40"/>
      <c r="AE835" s="40"/>
      <c r="AF835" s="40"/>
      <c r="AG835" s="40"/>
      <c r="AH835" s="40"/>
      <c r="AI835" s="40"/>
      <c r="AJ835" s="40"/>
      <c r="AK835" s="40"/>
    </row>
    <row r="836" ht="13.5" customHeight="1">
      <c r="B836" s="40"/>
      <c r="C836" s="40"/>
      <c r="D836" s="40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  <c r="AA836" s="40"/>
      <c r="AB836" s="40"/>
      <c r="AC836" s="40"/>
      <c r="AD836" s="40"/>
      <c r="AE836" s="40"/>
      <c r="AF836" s="40"/>
      <c r="AG836" s="40"/>
      <c r="AH836" s="40"/>
      <c r="AI836" s="40"/>
      <c r="AJ836" s="40"/>
      <c r="AK836" s="40"/>
    </row>
    <row r="837" ht="13.5" customHeight="1">
      <c r="B837" s="40"/>
      <c r="C837" s="40"/>
      <c r="D837" s="40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  <c r="AA837" s="40"/>
      <c r="AB837" s="40"/>
      <c r="AC837" s="40"/>
      <c r="AD837" s="40"/>
      <c r="AE837" s="40"/>
      <c r="AF837" s="40"/>
      <c r="AG837" s="40"/>
      <c r="AH837" s="40"/>
      <c r="AI837" s="40"/>
      <c r="AJ837" s="40"/>
      <c r="AK837" s="40"/>
    </row>
    <row r="838" ht="13.5" customHeight="1"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  <c r="AA838" s="40"/>
      <c r="AB838" s="40"/>
      <c r="AC838" s="40"/>
      <c r="AD838" s="40"/>
      <c r="AE838" s="40"/>
      <c r="AF838" s="40"/>
      <c r="AG838" s="40"/>
      <c r="AH838" s="40"/>
      <c r="AI838" s="40"/>
      <c r="AJ838" s="40"/>
      <c r="AK838" s="40"/>
    </row>
    <row r="839" ht="13.5" customHeight="1">
      <c r="B839" s="40"/>
      <c r="C839" s="40"/>
      <c r="D839" s="40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  <c r="AA839" s="40"/>
      <c r="AB839" s="40"/>
      <c r="AC839" s="40"/>
      <c r="AD839" s="40"/>
      <c r="AE839" s="40"/>
      <c r="AF839" s="40"/>
      <c r="AG839" s="40"/>
      <c r="AH839" s="40"/>
      <c r="AI839" s="40"/>
      <c r="AJ839" s="40"/>
      <c r="AK839" s="40"/>
    </row>
    <row r="840" ht="13.5" customHeight="1">
      <c r="B840" s="40"/>
      <c r="C840" s="40"/>
      <c r="D840" s="40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  <c r="AA840" s="40"/>
      <c r="AB840" s="40"/>
      <c r="AC840" s="40"/>
      <c r="AD840" s="40"/>
      <c r="AE840" s="40"/>
      <c r="AF840" s="40"/>
      <c r="AG840" s="40"/>
      <c r="AH840" s="40"/>
      <c r="AI840" s="40"/>
      <c r="AJ840" s="40"/>
      <c r="AK840" s="40"/>
    </row>
    <row r="841" ht="13.5" customHeight="1">
      <c r="B841" s="40"/>
      <c r="C841" s="40"/>
      <c r="D841" s="40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  <c r="AA841" s="40"/>
      <c r="AB841" s="40"/>
      <c r="AC841" s="40"/>
      <c r="AD841" s="40"/>
      <c r="AE841" s="40"/>
      <c r="AF841" s="40"/>
      <c r="AG841" s="40"/>
      <c r="AH841" s="40"/>
      <c r="AI841" s="40"/>
      <c r="AJ841" s="40"/>
      <c r="AK841" s="40"/>
    </row>
    <row r="842" ht="13.5" customHeight="1">
      <c r="B842" s="40"/>
      <c r="C842" s="40"/>
      <c r="D842" s="40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  <c r="AA842" s="40"/>
      <c r="AB842" s="40"/>
      <c r="AC842" s="40"/>
      <c r="AD842" s="40"/>
      <c r="AE842" s="40"/>
      <c r="AF842" s="40"/>
      <c r="AG842" s="40"/>
      <c r="AH842" s="40"/>
      <c r="AI842" s="40"/>
      <c r="AJ842" s="40"/>
      <c r="AK842" s="40"/>
    </row>
    <row r="843" ht="13.5" customHeight="1">
      <c r="B843" s="40"/>
      <c r="C843" s="40"/>
      <c r="D843" s="40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  <c r="AA843" s="40"/>
      <c r="AB843" s="40"/>
      <c r="AC843" s="40"/>
      <c r="AD843" s="40"/>
      <c r="AE843" s="40"/>
      <c r="AF843" s="40"/>
      <c r="AG843" s="40"/>
      <c r="AH843" s="40"/>
      <c r="AI843" s="40"/>
      <c r="AJ843" s="40"/>
      <c r="AK843" s="40"/>
    </row>
    <row r="844" ht="13.5" customHeight="1">
      <c r="B844" s="40"/>
      <c r="C844" s="40"/>
      <c r="D844" s="40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  <c r="AA844" s="40"/>
      <c r="AB844" s="40"/>
      <c r="AC844" s="40"/>
      <c r="AD844" s="40"/>
      <c r="AE844" s="40"/>
      <c r="AF844" s="40"/>
      <c r="AG844" s="40"/>
      <c r="AH844" s="40"/>
      <c r="AI844" s="40"/>
      <c r="AJ844" s="40"/>
      <c r="AK844" s="40"/>
    </row>
    <row r="845" ht="13.5" customHeight="1">
      <c r="B845" s="40"/>
      <c r="C845" s="40"/>
      <c r="D845" s="40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  <c r="AA845" s="40"/>
      <c r="AB845" s="40"/>
      <c r="AC845" s="40"/>
      <c r="AD845" s="40"/>
      <c r="AE845" s="40"/>
      <c r="AF845" s="40"/>
      <c r="AG845" s="40"/>
      <c r="AH845" s="40"/>
      <c r="AI845" s="40"/>
      <c r="AJ845" s="40"/>
      <c r="AK845" s="40"/>
    </row>
    <row r="846" ht="13.5" customHeight="1">
      <c r="B846" s="40"/>
      <c r="C846" s="40"/>
      <c r="D846" s="40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  <c r="AA846" s="40"/>
      <c r="AB846" s="40"/>
      <c r="AC846" s="40"/>
      <c r="AD846" s="40"/>
      <c r="AE846" s="40"/>
      <c r="AF846" s="40"/>
      <c r="AG846" s="40"/>
      <c r="AH846" s="40"/>
      <c r="AI846" s="40"/>
      <c r="AJ846" s="40"/>
      <c r="AK846" s="40"/>
    </row>
    <row r="847" ht="13.5" customHeight="1">
      <c r="B847" s="40"/>
      <c r="C847" s="40"/>
      <c r="D847" s="40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  <c r="AA847" s="40"/>
      <c r="AB847" s="40"/>
      <c r="AC847" s="40"/>
      <c r="AD847" s="40"/>
      <c r="AE847" s="40"/>
      <c r="AF847" s="40"/>
      <c r="AG847" s="40"/>
      <c r="AH847" s="40"/>
      <c r="AI847" s="40"/>
      <c r="AJ847" s="40"/>
      <c r="AK847" s="40"/>
    </row>
    <row r="848" ht="13.5" customHeight="1">
      <c r="B848" s="40"/>
      <c r="C848" s="40"/>
      <c r="D848" s="40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  <c r="AA848" s="40"/>
      <c r="AB848" s="40"/>
      <c r="AC848" s="40"/>
      <c r="AD848" s="40"/>
      <c r="AE848" s="40"/>
      <c r="AF848" s="40"/>
      <c r="AG848" s="40"/>
      <c r="AH848" s="40"/>
      <c r="AI848" s="40"/>
      <c r="AJ848" s="40"/>
      <c r="AK848" s="40"/>
    </row>
    <row r="849" ht="13.5" customHeight="1">
      <c r="B849" s="40"/>
      <c r="C849" s="40"/>
      <c r="D849" s="40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  <c r="AA849" s="40"/>
      <c r="AB849" s="40"/>
      <c r="AC849" s="40"/>
      <c r="AD849" s="40"/>
      <c r="AE849" s="40"/>
      <c r="AF849" s="40"/>
      <c r="AG849" s="40"/>
      <c r="AH849" s="40"/>
      <c r="AI849" s="40"/>
      <c r="AJ849" s="40"/>
      <c r="AK849" s="40"/>
    </row>
    <row r="850" ht="13.5" customHeight="1">
      <c r="B850" s="40"/>
      <c r="C850" s="40"/>
      <c r="D850" s="40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  <c r="AA850" s="40"/>
      <c r="AB850" s="40"/>
      <c r="AC850" s="40"/>
      <c r="AD850" s="40"/>
      <c r="AE850" s="40"/>
      <c r="AF850" s="40"/>
      <c r="AG850" s="40"/>
      <c r="AH850" s="40"/>
      <c r="AI850" s="40"/>
      <c r="AJ850" s="40"/>
      <c r="AK850" s="40"/>
    </row>
    <row r="851" ht="13.5" customHeight="1">
      <c r="B851" s="40"/>
      <c r="C851" s="40"/>
      <c r="D851" s="40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  <c r="AA851" s="40"/>
      <c r="AB851" s="40"/>
      <c r="AC851" s="40"/>
      <c r="AD851" s="40"/>
      <c r="AE851" s="40"/>
      <c r="AF851" s="40"/>
      <c r="AG851" s="40"/>
      <c r="AH851" s="40"/>
      <c r="AI851" s="40"/>
      <c r="AJ851" s="40"/>
      <c r="AK851" s="40"/>
    </row>
    <row r="852" ht="13.5" customHeight="1">
      <c r="B852" s="40"/>
      <c r="C852" s="40"/>
      <c r="D852" s="40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  <c r="AA852" s="40"/>
      <c r="AB852" s="40"/>
      <c r="AC852" s="40"/>
      <c r="AD852" s="40"/>
      <c r="AE852" s="40"/>
      <c r="AF852" s="40"/>
      <c r="AG852" s="40"/>
      <c r="AH852" s="40"/>
      <c r="AI852" s="40"/>
      <c r="AJ852" s="40"/>
      <c r="AK852" s="40"/>
    </row>
    <row r="853" ht="13.5" customHeight="1">
      <c r="B853" s="40"/>
      <c r="C853" s="40"/>
      <c r="D853" s="40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  <c r="AA853" s="40"/>
      <c r="AB853" s="40"/>
      <c r="AC853" s="40"/>
      <c r="AD853" s="40"/>
      <c r="AE853" s="40"/>
      <c r="AF853" s="40"/>
      <c r="AG853" s="40"/>
      <c r="AH853" s="40"/>
      <c r="AI853" s="40"/>
      <c r="AJ853" s="40"/>
      <c r="AK853" s="40"/>
    </row>
    <row r="854" ht="13.5" customHeight="1"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  <c r="AA854" s="40"/>
      <c r="AB854" s="40"/>
      <c r="AC854" s="40"/>
      <c r="AD854" s="40"/>
      <c r="AE854" s="40"/>
      <c r="AF854" s="40"/>
      <c r="AG854" s="40"/>
      <c r="AH854" s="40"/>
      <c r="AI854" s="40"/>
      <c r="AJ854" s="40"/>
      <c r="AK854" s="40"/>
    </row>
    <row r="855" ht="13.5" customHeight="1">
      <c r="B855" s="40"/>
      <c r="C855" s="40"/>
      <c r="D855" s="40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  <c r="AA855" s="40"/>
      <c r="AB855" s="40"/>
      <c r="AC855" s="40"/>
      <c r="AD855" s="40"/>
      <c r="AE855" s="40"/>
      <c r="AF855" s="40"/>
      <c r="AG855" s="40"/>
      <c r="AH855" s="40"/>
      <c r="AI855" s="40"/>
      <c r="AJ855" s="40"/>
      <c r="AK855" s="40"/>
    </row>
    <row r="856" ht="13.5" customHeight="1">
      <c r="B856" s="40"/>
      <c r="C856" s="40"/>
      <c r="D856" s="40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  <c r="AA856" s="40"/>
      <c r="AB856" s="40"/>
      <c r="AC856" s="40"/>
      <c r="AD856" s="40"/>
      <c r="AE856" s="40"/>
      <c r="AF856" s="40"/>
      <c r="AG856" s="40"/>
      <c r="AH856" s="40"/>
      <c r="AI856" s="40"/>
      <c r="AJ856" s="40"/>
      <c r="AK856" s="40"/>
    </row>
    <row r="857" ht="13.5" customHeight="1">
      <c r="B857" s="40"/>
      <c r="C857" s="40"/>
      <c r="D857" s="40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  <c r="AA857" s="40"/>
      <c r="AB857" s="40"/>
      <c r="AC857" s="40"/>
      <c r="AD857" s="40"/>
      <c r="AE857" s="40"/>
      <c r="AF857" s="40"/>
      <c r="AG857" s="40"/>
      <c r="AH857" s="40"/>
      <c r="AI857" s="40"/>
      <c r="AJ857" s="40"/>
      <c r="AK857" s="40"/>
    </row>
    <row r="858" ht="13.5" customHeight="1">
      <c r="B858" s="40"/>
      <c r="C858" s="40"/>
      <c r="D858" s="40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  <c r="AA858" s="40"/>
      <c r="AB858" s="40"/>
      <c r="AC858" s="40"/>
      <c r="AD858" s="40"/>
      <c r="AE858" s="40"/>
      <c r="AF858" s="40"/>
      <c r="AG858" s="40"/>
      <c r="AH858" s="40"/>
      <c r="AI858" s="40"/>
      <c r="AJ858" s="40"/>
      <c r="AK858" s="40"/>
    </row>
    <row r="859" ht="13.5" customHeight="1">
      <c r="B859" s="40"/>
      <c r="C859" s="40"/>
      <c r="D859" s="40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  <c r="AA859" s="40"/>
      <c r="AB859" s="40"/>
      <c r="AC859" s="40"/>
      <c r="AD859" s="40"/>
      <c r="AE859" s="40"/>
      <c r="AF859" s="40"/>
      <c r="AG859" s="40"/>
      <c r="AH859" s="40"/>
      <c r="AI859" s="40"/>
      <c r="AJ859" s="40"/>
      <c r="AK859" s="40"/>
    </row>
    <row r="860" ht="13.5" customHeight="1">
      <c r="B860" s="40"/>
      <c r="C860" s="40"/>
      <c r="D860" s="40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  <c r="AA860" s="40"/>
      <c r="AB860" s="40"/>
      <c r="AC860" s="40"/>
      <c r="AD860" s="40"/>
      <c r="AE860" s="40"/>
      <c r="AF860" s="40"/>
      <c r="AG860" s="40"/>
      <c r="AH860" s="40"/>
      <c r="AI860" s="40"/>
      <c r="AJ860" s="40"/>
      <c r="AK860" s="40"/>
    </row>
    <row r="861" ht="13.5" customHeight="1">
      <c r="B861" s="40"/>
      <c r="C861" s="40"/>
      <c r="D861" s="40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  <c r="AA861" s="40"/>
      <c r="AB861" s="40"/>
      <c r="AC861" s="40"/>
      <c r="AD861" s="40"/>
      <c r="AE861" s="40"/>
      <c r="AF861" s="40"/>
      <c r="AG861" s="40"/>
      <c r="AH861" s="40"/>
      <c r="AI861" s="40"/>
      <c r="AJ861" s="40"/>
      <c r="AK861" s="40"/>
    </row>
    <row r="862" ht="13.5" customHeight="1"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  <c r="AA862" s="40"/>
      <c r="AB862" s="40"/>
      <c r="AC862" s="40"/>
      <c r="AD862" s="40"/>
      <c r="AE862" s="40"/>
      <c r="AF862" s="40"/>
      <c r="AG862" s="40"/>
      <c r="AH862" s="40"/>
      <c r="AI862" s="40"/>
      <c r="AJ862" s="40"/>
      <c r="AK862" s="40"/>
    </row>
    <row r="863" ht="13.5" customHeight="1">
      <c r="B863" s="40"/>
      <c r="C863" s="40"/>
      <c r="D863" s="40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  <c r="AA863" s="40"/>
      <c r="AB863" s="40"/>
      <c r="AC863" s="40"/>
      <c r="AD863" s="40"/>
      <c r="AE863" s="40"/>
      <c r="AF863" s="40"/>
      <c r="AG863" s="40"/>
      <c r="AH863" s="40"/>
      <c r="AI863" s="40"/>
      <c r="AJ863" s="40"/>
      <c r="AK863" s="40"/>
    </row>
    <row r="864" ht="13.5" customHeight="1">
      <c r="B864" s="40"/>
      <c r="C864" s="40"/>
      <c r="D864" s="40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  <c r="AA864" s="40"/>
      <c r="AB864" s="40"/>
      <c r="AC864" s="40"/>
      <c r="AD864" s="40"/>
      <c r="AE864" s="40"/>
      <c r="AF864" s="40"/>
      <c r="AG864" s="40"/>
      <c r="AH864" s="40"/>
      <c r="AI864" s="40"/>
      <c r="AJ864" s="40"/>
      <c r="AK864" s="40"/>
    </row>
    <row r="865" ht="13.5" customHeight="1">
      <c r="B865" s="40"/>
      <c r="C865" s="40"/>
      <c r="D865" s="40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  <c r="AA865" s="40"/>
      <c r="AB865" s="40"/>
      <c r="AC865" s="40"/>
      <c r="AD865" s="40"/>
      <c r="AE865" s="40"/>
      <c r="AF865" s="40"/>
      <c r="AG865" s="40"/>
      <c r="AH865" s="40"/>
      <c r="AI865" s="40"/>
      <c r="AJ865" s="40"/>
      <c r="AK865" s="40"/>
    </row>
    <row r="866" ht="13.5" customHeight="1"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  <c r="AA866" s="40"/>
      <c r="AB866" s="40"/>
      <c r="AC866" s="40"/>
      <c r="AD866" s="40"/>
      <c r="AE866" s="40"/>
      <c r="AF866" s="40"/>
      <c r="AG866" s="40"/>
      <c r="AH866" s="40"/>
      <c r="AI866" s="40"/>
      <c r="AJ866" s="40"/>
      <c r="AK866" s="40"/>
    </row>
    <row r="867" ht="13.5" customHeight="1">
      <c r="B867" s="40"/>
      <c r="C867" s="40"/>
      <c r="D867" s="40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  <c r="AA867" s="40"/>
      <c r="AB867" s="40"/>
      <c r="AC867" s="40"/>
      <c r="AD867" s="40"/>
      <c r="AE867" s="40"/>
      <c r="AF867" s="40"/>
      <c r="AG867" s="40"/>
      <c r="AH867" s="40"/>
      <c r="AI867" s="40"/>
      <c r="AJ867" s="40"/>
      <c r="AK867" s="40"/>
    </row>
    <row r="868" ht="13.5" customHeight="1">
      <c r="B868" s="40"/>
      <c r="C868" s="40"/>
      <c r="D868" s="40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  <c r="AA868" s="40"/>
      <c r="AB868" s="40"/>
      <c r="AC868" s="40"/>
      <c r="AD868" s="40"/>
      <c r="AE868" s="40"/>
      <c r="AF868" s="40"/>
      <c r="AG868" s="40"/>
      <c r="AH868" s="40"/>
      <c r="AI868" s="40"/>
      <c r="AJ868" s="40"/>
      <c r="AK868" s="40"/>
    </row>
    <row r="869" ht="13.5" customHeight="1">
      <c r="B869" s="40"/>
      <c r="C869" s="40"/>
      <c r="D869" s="40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  <c r="AA869" s="40"/>
      <c r="AB869" s="40"/>
      <c r="AC869" s="40"/>
      <c r="AD869" s="40"/>
      <c r="AE869" s="40"/>
      <c r="AF869" s="40"/>
      <c r="AG869" s="40"/>
      <c r="AH869" s="40"/>
      <c r="AI869" s="40"/>
      <c r="AJ869" s="40"/>
      <c r="AK869" s="40"/>
    </row>
    <row r="870" ht="13.5" customHeight="1">
      <c r="B870" s="40"/>
      <c r="C870" s="40"/>
      <c r="D870" s="40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  <c r="AA870" s="40"/>
      <c r="AB870" s="40"/>
      <c r="AC870" s="40"/>
      <c r="AD870" s="40"/>
      <c r="AE870" s="40"/>
      <c r="AF870" s="40"/>
      <c r="AG870" s="40"/>
      <c r="AH870" s="40"/>
      <c r="AI870" s="40"/>
      <c r="AJ870" s="40"/>
      <c r="AK870" s="40"/>
    </row>
    <row r="871" ht="13.5" customHeight="1">
      <c r="B871" s="40"/>
      <c r="C871" s="40"/>
      <c r="D871" s="40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  <c r="AA871" s="40"/>
      <c r="AB871" s="40"/>
      <c r="AC871" s="40"/>
      <c r="AD871" s="40"/>
      <c r="AE871" s="40"/>
      <c r="AF871" s="40"/>
      <c r="AG871" s="40"/>
      <c r="AH871" s="40"/>
      <c r="AI871" s="40"/>
      <c r="AJ871" s="40"/>
      <c r="AK871" s="40"/>
    </row>
    <row r="872" ht="13.5" customHeight="1">
      <c r="B872" s="40"/>
      <c r="C872" s="40"/>
      <c r="D872" s="40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  <c r="AA872" s="40"/>
      <c r="AB872" s="40"/>
      <c r="AC872" s="40"/>
      <c r="AD872" s="40"/>
      <c r="AE872" s="40"/>
      <c r="AF872" s="40"/>
      <c r="AG872" s="40"/>
      <c r="AH872" s="40"/>
      <c r="AI872" s="40"/>
      <c r="AJ872" s="40"/>
      <c r="AK872" s="40"/>
    </row>
    <row r="873" ht="13.5" customHeight="1">
      <c r="B873" s="40"/>
      <c r="C873" s="40"/>
      <c r="D873" s="40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  <c r="AA873" s="40"/>
      <c r="AB873" s="40"/>
      <c r="AC873" s="40"/>
      <c r="AD873" s="40"/>
      <c r="AE873" s="40"/>
      <c r="AF873" s="40"/>
      <c r="AG873" s="40"/>
      <c r="AH873" s="40"/>
      <c r="AI873" s="40"/>
      <c r="AJ873" s="40"/>
      <c r="AK873" s="40"/>
    </row>
    <row r="874" ht="13.5" customHeight="1"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  <c r="AA874" s="40"/>
      <c r="AB874" s="40"/>
      <c r="AC874" s="40"/>
      <c r="AD874" s="40"/>
      <c r="AE874" s="40"/>
      <c r="AF874" s="40"/>
      <c r="AG874" s="40"/>
      <c r="AH874" s="40"/>
      <c r="AI874" s="40"/>
      <c r="AJ874" s="40"/>
      <c r="AK874" s="40"/>
    </row>
    <row r="875" ht="13.5" customHeight="1">
      <c r="B875" s="40"/>
      <c r="C875" s="40"/>
      <c r="D875" s="40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  <c r="AA875" s="40"/>
      <c r="AB875" s="40"/>
      <c r="AC875" s="40"/>
      <c r="AD875" s="40"/>
      <c r="AE875" s="40"/>
      <c r="AF875" s="40"/>
      <c r="AG875" s="40"/>
      <c r="AH875" s="40"/>
      <c r="AI875" s="40"/>
      <c r="AJ875" s="40"/>
      <c r="AK875" s="40"/>
    </row>
    <row r="876" ht="13.5" customHeight="1">
      <c r="B876" s="40"/>
      <c r="C876" s="40"/>
      <c r="D876" s="40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  <c r="AA876" s="40"/>
      <c r="AB876" s="40"/>
      <c r="AC876" s="40"/>
      <c r="AD876" s="40"/>
      <c r="AE876" s="40"/>
      <c r="AF876" s="40"/>
      <c r="AG876" s="40"/>
      <c r="AH876" s="40"/>
      <c r="AI876" s="40"/>
      <c r="AJ876" s="40"/>
      <c r="AK876" s="40"/>
    </row>
    <row r="877" ht="13.5" customHeight="1">
      <c r="B877" s="40"/>
      <c r="C877" s="40"/>
      <c r="D877" s="40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  <c r="AA877" s="40"/>
      <c r="AB877" s="40"/>
      <c r="AC877" s="40"/>
      <c r="AD877" s="40"/>
      <c r="AE877" s="40"/>
      <c r="AF877" s="40"/>
      <c r="AG877" s="40"/>
      <c r="AH877" s="40"/>
      <c r="AI877" s="40"/>
      <c r="AJ877" s="40"/>
      <c r="AK877" s="40"/>
    </row>
    <row r="878" ht="13.5" customHeight="1">
      <c r="B878" s="40"/>
      <c r="C878" s="40"/>
      <c r="D878" s="40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  <c r="AA878" s="40"/>
      <c r="AB878" s="40"/>
      <c r="AC878" s="40"/>
      <c r="AD878" s="40"/>
      <c r="AE878" s="40"/>
      <c r="AF878" s="40"/>
      <c r="AG878" s="40"/>
      <c r="AH878" s="40"/>
      <c r="AI878" s="40"/>
      <c r="AJ878" s="40"/>
      <c r="AK878" s="40"/>
    </row>
    <row r="879" ht="13.5" customHeight="1">
      <c r="B879" s="40"/>
      <c r="C879" s="40"/>
      <c r="D879" s="40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  <c r="AA879" s="40"/>
      <c r="AB879" s="40"/>
      <c r="AC879" s="40"/>
      <c r="AD879" s="40"/>
      <c r="AE879" s="40"/>
      <c r="AF879" s="40"/>
      <c r="AG879" s="40"/>
      <c r="AH879" s="40"/>
      <c r="AI879" s="40"/>
      <c r="AJ879" s="40"/>
      <c r="AK879" s="40"/>
    </row>
    <row r="880" ht="13.5" customHeight="1">
      <c r="B880" s="40"/>
      <c r="C880" s="40"/>
      <c r="D880" s="40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  <c r="AA880" s="40"/>
      <c r="AB880" s="40"/>
      <c r="AC880" s="40"/>
      <c r="AD880" s="40"/>
      <c r="AE880" s="40"/>
      <c r="AF880" s="40"/>
      <c r="AG880" s="40"/>
      <c r="AH880" s="40"/>
      <c r="AI880" s="40"/>
      <c r="AJ880" s="40"/>
      <c r="AK880" s="40"/>
    </row>
    <row r="881" ht="13.5" customHeight="1">
      <c r="B881" s="40"/>
      <c r="C881" s="40"/>
      <c r="D881" s="40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  <c r="AA881" s="40"/>
      <c r="AB881" s="40"/>
      <c r="AC881" s="40"/>
      <c r="AD881" s="40"/>
      <c r="AE881" s="40"/>
      <c r="AF881" s="40"/>
      <c r="AG881" s="40"/>
      <c r="AH881" s="40"/>
      <c r="AI881" s="40"/>
      <c r="AJ881" s="40"/>
      <c r="AK881" s="40"/>
    </row>
    <row r="882" ht="13.5" customHeight="1">
      <c r="B882" s="40"/>
      <c r="C882" s="40"/>
      <c r="D882" s="40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  <c r="AA882" s="40"/>
      <c r="AB882" s="40"/>
      <c r="AC882" s="40"/>
      <c r="AD882" s="40"/>
      <c r="AE882" s="40"/>
      <c r="AF882" s="40"/>
      <c r="AG882" s="40"/>
      <c r="AH882" s="40"/>
      <c r="AI882" s="40"/>
      <c r="AJ882" s="40"/>
      <c r="AK882" s="40"/>
    </row>
    <row r="883" ht="13.5" customHeight="1">
      <c r="B883" s="40"/>
      <c r="C883" s="40"/>
      <c r="D883" s="40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  <c r="AA883" s="40"/>
      <c r="AB883" s="40"/>
      <c r="AC883" s="40"/>
      <c r="AD883" s="40"/>
      <c r="AE883" s="40"/>
      <c r="AF883" s="40"/>
      <c r="AG883" s="40"/>
      <c r="AH883" s="40"/>
      <c r="AI883" s="40"/>
      <c r="AJ883" s="40"/>
      <c r="AK883" s="40"/>
    </row>
    <row r="884" ht="13.5" customHeight="1">
      <c r="B884" s="40"/>
      <c r="C884" s="40"/>
      <c r="D884" s="40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  <c r="AA884" s="40"/>
      <c r="AB884" s="40"/>
      <c r="AC884" s="40"/>
      <c r="AD884" s="40"/>
      <c r="AE884" s="40"/>
      <c r="AF884" s="40"/>
      <c r="AG884" s="40"/>
      <c r="AH884" s="40"/>
      <c r="AI884" s="40"/>
      <c r="AJ884" s="40"/>
      <c r="AK884" s="40"/>
    </row>
    <row r="885" ht="13.5" customHeight="1">
      <c r="B885" s="40"/>
      <c r="C885" s="40"/>
      <c r="D885" s="40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  <c r="AA885" s="40"/>
      <c r="AB885" s="40"/>
      <c r="AC885" s="40"/>
      <c r="AD885" s="40"/>
      <c r="AE885" s="40"/>
      <c r="AF885" s="40"/>
      <c r="AG885" s="40"/>
      <c r="AH885" s="40"/>
      <c r="AI885" s="40"/>
      <c r="AJ885" s="40"/>
      <c r="AK885" s="40"/>
    </row>
    <row r="886" ht="13.5" customHeight="1">
      <c r="B886" s="40"/>
      <c r="C886" s="40"/>
      <c r="D886" s="40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  <c r="AA886" s="40"/>
      <c r="AB886" s="40"/>
      <c r="AC886" s="40"/>
      <c r="AD886" s="40"/>
      <c r="AE886" s="40"/>
      <c r="AF886" s="40"/>
      <c r="AG886" s="40"/>
      <c r="AH886" s="40"/>
      <c r="AI886" s="40"/>
      <c r="AJ886" s="40"/>
      <c r="AK886" s="40"/>
    </row>
    <row r="887" ht="13.5" customHeight="1">
      <c r="B887" s="40"/>
      <c r="C887" s="40"/>
      <c r="D887" s="40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  <c r="AA887" s="40"/>
      <c r="AB887" s="40"/>
      <c r="AC887" s="40"/>
      <c r="AD887" s="40"/>
      <c r="AE887" s="40"/>
      <c r="AF887" s="40"/>
      <c r="AG887" s="40"/>
      <c r="AH887" s="40"/>
      <c r="AI887" s="40"/>
      <c r="AJ887" s="40"/>
      <c r="AK887" s="40"/>
    </row>
    <row r="888" ht="13.5" customHeight="1">
      <c r="B888" s="40"/>
      <c r="C888" s="40"/>
      <c r="D888" s="40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  <c r="AA888" s="40"/>
      <c r="AB888" s="40"/>
      <c r="AC888" s="40"/>
      <c r="AD888" s="40"/>
      <c r="AE888" s="40"/>
      <c r="AF888" s="40"/>
      <c r="AG888" s="40"/>
      <c r="AH888" s="40"/>
      <c r="AI888" s="40"/>
      <c r="AJ888" s="40"/>
      <c r="AK888" s="40"/>
    </row>
    <row r="889" ht="13.5" customHeight="1">
      <c r="B889" s="40"/>
      <c r="C889" s="40"/>
      <c r="D889" s="40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  <c r="AA889" s="40"/>
      <c r="AB889" s="40"/>
      <c r="AC889" s="40"/>
      <c r="AD889" s="40"/>
      <c r="AE889" s="40"/>
      <c r="AF889" s="40"/>
      <c r="AG889" s="40"/>
      <c r="AH889" s="40"/>
      <c r="AI889" s="40"/>
      <c r="AJ889" s="40"/>
      <c r="AK889" s="40"/>
    </row>
    <row r="890" ht="13.5" customHeight="1">
      <c r="B890" s="40"/>
      <c r="C890" s="40"/>
      <c r="D890" s="40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  <c r="AA890" s="40"/>
      <c r="AB890" s="40"/>
      <c r="AC890" s="40"/>
      <c r="AD890" s="40"/>
      <c r="AE890" s="40"/>
      <c r="AF890" s="40"/>
      <c r="AG890" s="40"/>
      <c r="AH890" s="40"/>
      <c r="AI890" s="40"/>
      <c r="AJ890" s="40"/>
      <c r="AK890" s="40"/>
    </row>
    <row r="891" ht="13.5" customHeight="1">
      <c r="B891" s="40"/>
      <c r="C891" s="40"/>
      <c r="D891" s="40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  <c r="AA891" s="40"/>
      <c r="AB891" s="40"/>
      <c r="AC891" s="40"/>
      <c r="AD891" s="40"/>
      <c r="AE891" s="40"/>
      <c r="AF891" s="40"/>
      <c r="AG891" s="40"/>
      <c r="AH891" s="40"/>
      <c r="AI891" s="40"/>
      <c r="AJ891" s="40"/>
      <c r="AK891" s="40"/>
    </row>
    <row r="892" ht="13.5" customHeight="1">
      <c r="B892" s="40"/>
      <c r="C892" s="40"/>
      <c r="D892" s="40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  <c r="AA892" s="40"/>
      <c r="AB892" s="40"/>
      <c r="AC892" s="40"/>
      <c r="AD892" s="40"/>
      <c r="AE892" s="40"/>
      <c r="AF892" s="40"/>
      <c r="AG892" s="40"/>
      <c r="AH892" s="40"/>
      <c r="AI892" s="40"/>
      <c r="AJ892" s="40"/>
      <c r="AK892" s="40"/>
    </row>
    <row r="893" ht="13.5" customHeight="1">
      <c r="B893" s="40"/>
      <c r="C893" s="40"/>
      <c r="D893" s="40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  <c r="AA893" s="40"/>
      <c r="AB893" s="40"/>
      <c r="AC893" s="40"/>
      <c r="AD893" s="40"/>
      <c r="AE893" s="40"/>
      <c r="AF893" s="40"/>
      <c r="AG893" s="40"/>
      <c r="AH893" s="40"/>
      <c r="AI893" s="40"/>
      <c r="AJ893" s="40"/>
      <c r="AK893" s="40"/>
    </row>
    <row r="894" ht="13.5" customHeight="1">
      <c r="B894" s="40"/>
      <c r="C894" s="40"/>
      <c r="D894" s="40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  <c r="AA894" s="40"/>
      <c r="AB894" s="40"/>
      <c r="AC894" s="40"/>
      <c r="AD894" s="40"/>
      <c r="AE894" s="40"/>
      <c r="AF894" s="40"/>
      <c r="AG894" s="40"/>
      <c r="AH894" s="40"/>
      <c r="AI894" s="40"/>
      <c r="AJ894" s="40"/>
      <c r="AK894" s="40"/>
    </row>
    <row r="895" ht="13.5" customHeight="1">
      <c r="B895" s="40"/>
      <c r="C895" s="40"/>
      <c r="D895" s="40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  <c r="AA895" s="40"/>
      <c r="AB895" s="40"/>
      <c r="AC895" s="40"/>
      <c r="AD895" s="40"/>
      <c r="AE895" s="40"/>
      <c r="AF895" s="40"/>
      <c r="AG895" s="40"/>
      <c r="AH895" s="40"/>
      <c r="AI895" s="40"/>
      <c r="AJ895" s="40"/>
      <c r="AK895" s="40"/>
    </row>
    <row r="896" ht="13.5" customHeight="1">
      <c r="B896" s="40"/>
      <c r="C896" s="40"/>
      <c r="D896" s="40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  <c r="AA896" s="40"/>
      <c r="AB896" s="40"/>
      <c r="AC896" s="40"/>
      <c r="AD896" s="40"/>
      <c r="AE896" s="40"/>
      <c r="AF896" s="40"/>
      <c r="AG896" s="40"/>
      <c r="AH896" s="40"/>
      <c r="AI896" s="40"/>
      <c r="AJ896" s="40"/>
      <c r="AK896" s="40"/>
    </row>
    <row r="897" ht="13.5" customHeight="1"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  <c r="AA897" s="40"/>
      <c r="AB897" s="40"/>
      <c r="AC897" s="40"/>
      <c r="AD897" s="40"/>
      <c r="AE897" s="40"/>
      <c r="AF897" s="40"/>
      <c r="AG897" s="40"/>
      <c r="AH897" s="40"/>
      <c r="AI897" s="40"/>
      <c r="AJ897" s="40"/>
      <c r="AK897" s="40"/>
    </row>
    <row r="898" ht="13.5" customHeight="1">
      <c r="B898" s="40"/>
      <c r="C898" s="40"/>
      <c r="D898" s="40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  <c r="AA898" s="40"/>
      <c r="AB898" s="40"/>
      <c r="AC898" s="40"/>
      <c r="AD898" s="40"/>
      <c r="AE898" s="40"/>
      <c r="AF898" s="40"/>
      <c r="AG898" s="40"/>
      <c r="AH898" s="40"/>
      <c r="AI898" s="40"/>
      <c r="AJ898" s="40"/>
      <c r="AK898" s="40"/>
    </row>
    <row r="899" ht="13.5" customHeight="1">
      <c r="B899" s="40"/>
      <c r="C899" s="40"/>
      <c r="D899" s="40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  <c r="AA899" s="40"/>
      <c r="AB899" s="40"/>
      <c r="AC899" s="40"/>
      <c r="AD899" s="40"/>
      <c r="AE899" s="40"/>
      <c r="AF899" s="40"/>
      <c r="AG899" s="40"/>
      <c r="AH899" s="40"/>
      <c r="AI899" s="40"/>
      <c r="AJ899" s="40"/>
      <c r="AK899" s="40"/>
    </row>
    <row r="900" ht="13.5" customHeight="1">
      <c r="B900" s="40"/>
      <c r="C900" s="40"/>
      <c r="D900" s="40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  <c r="AA900" s="40"/>
      <c r="AB900" s="40"/>
      <c r="AC900" s="40"/>
      <c r="AD900" s="40"/>
      <c r="AE900" s="40"/>
      <c r="AF900" s="40"/>
      <c r="AG900" s="40"/>
      <c r="AH900" s="40"/>
      <c r="AI900" s="40"/>
      <c r="AJ900" s="40"/>
      <c r="AK900" s="40"/>
    </row>
    <row r="901" ht="13.5" customHeight="1">
      <c r="B901" s="40"/>
      <c r="C901" s="40"/>
      <c r="D901" s="40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  <c r="AA901" s="40"/>
      <c r="AB901" s="40"/>
      <c r="AC901" s="40"/>
      <c r="AD901" s="40"/>
      <c r="AE901" s="40"/>
      <c r="AF901" s="40"/>
      <c r="AG901" s="40"/>
      <c r="AH901" s="40"/>
      <c r="AI901" s="40"/>
      <c r="AJ901" s="40"/>
      <c r="AK901" s="40"/>
    </row>
    <row r="902" ht="13.5" customHeight="1">
      <c r="B902" s="40"/>
      <c r="C902" s="40"/>
      <c r="D902" s="40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  <c r="AA902" s="40"/>
      <c r="AB902" s="40"/>
      <c r="AC902" s="40"/>
      <c r="AD902" s="40"/>
      <c r="AE902" s="40"/>
      <c r="AF902" s="40"/>
      <c r="AG902" s="40"/>
      <c r="AH902" s="40"/>
      <c r="AI902" s="40"/>
      <c r="AJ902" s="40"/>
      <c r="AK902" s="40"/>
    </row>
    <row r="903" ht="13.5" customHeight="1">
      <c r="B903" s="40"/>
      <c r="C903" s="40"/>
      <c r="D903" s="40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  <c r="AA903" s="40"/>
      <c r="AB903" s="40"/>
      <c r="AC903" s="40"/>
      <c r="AD903" s="40"/>
      <c r="AE903" s="40"/>
      <c r="AF903" s="40"/>
      <c r="AG903" s="40"/>
      <c r="AH903" s="40"/>
      <c r="AI903" s="40"/>
      <c r="AJ903" s="40"/>
      <c r="AK903" s="40"/>
    </row>
    <row r="904" ht="13.5" customHeight="1">
      <c r="B904" s="40"/>
      <c r="C904" s="40"/>
      <c r="D904" s="40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  <c r="AA904" s="40"/>
      <c r="AB904" s="40"/>
      <c r="AC904" s="40"/>
      <c r="AD904" s="40"/>
      <c r="AE904" s="40"/>
      <c r="AF904" s="40"/>
      <c r="AG904" s="40"/>
      <c r="AH904" s="40"/>
      <c r="AI904" s="40"/>
      <c r="AJ904" s="40"/>
      <c r="AK904" s="40"/>
    </row>
    <row r="905" ht="13.5" customHeight="1">
      <c r="B905" s="40"/>
      <c r="C905" s="40"/>
      <c r="D905" s="40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  <c r="AA905" s="40"/>
      <c r="AB905" s="40"/>
      <c r="AC905" s="40"/>
      <c r="AD905" s="40"/>
      <c r="AE905" s="40"/>
      <c r="AF905" s="40"/>
      <c r="AG905" s="40"/>
      <c r="AH905" s="40"/>
      <c r="AI905" s="40"/>
      <c r="AJ905" s="40"/>
      <c r="AK905" s="40"/>
    </row>
    <row r="906" ht="13.5" customHeight="1">
      <c r="B906" s="40"/>
      <c r="C906" s="40"/>
      <c r="D906" s="40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  <c r="AA906" s="40"/>
      <c r="AB906" s="40"/>
      <c r="AC906" s="40"/>
      <c r="AD906" s="40"/>
      <c r="AE906" s="40"/>
      <c r="AF906" s="40"/>
      <c r="AG906" s="40"/>
      <c r="AH906" s="40"/>
      <c r="AI906" s="40"/>
      <c r="AJ906" s="40"/>
      <c r="AK906" s="40"/>
    </row>
    <row r="907" ht="13.5" customHeight="1">
      <c r="B907" s="40"/>
      <c r="C907" s="40"/>
      <c r="D907" s="40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  <c r="AA907" s="40"/>
      <c r="AB907" s="40"/>
      <c r="AC907" s="40"/>
      <c r="AD907" s="40"/>
      <c r="AE907" s="40"/>
      <c r="AF907" s="40"/>
      <c r="AG907" s="40"/>
      <c r="AH907" s="40"/>
      <c r="AI907" s="40"/>
      <c r="AJ907" s="40"/>
      <c r="AK907" s="40"/>
    </row>
    <row r="908" ht="13.5" customHeight="1">
      <c r="B908" s="40"/>
      <c r="C908" s="40"/>
      <c r="D908" s="40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  <c r="AA908" s="40"/>
      <c r="AB908" s="40"/>
      <c r="AC908" s="40"/>
      <c r="AD908" s="40"/>
      <c r="AE908" s="40"/>
      <c r="AF908" s="40"/>
      <c r="AG908" s="40"/>
      <c r="AH908" s="40"/>
      <c r="AI908" s="40"/>
      <c r="AJ908" s="40"/>
      <c r="AK908" s="40"/>
    </row>
    <row r="909" ht="13.5" customHeight="1">
      <c r="B909" s="40"/>
      <c r="C909" s="40"/>
      <c r="D909" s="40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  <c r="AA909" s="40"/>
      <c r="AB909" s="40"/>
      <c r="AC909" s="40"/>
      <c r="AD909" s="40"/>
      <c r="AE909" s="40"/>
      <c r="AF909" s="40"/>
      <c r="AG909" s="40"/>
      <c r="AH909" s="40"/>
      <c r="AI909" s="40"/>
      <c r="AJ909" s="40"/>
      <c r="AK909" s="40"/>
    </row>
    <row r="910" ht="13.5" customHeight="1">
      <c r="B910" s="40"/>
      <c r="C910" s="40"/>
      <c r="D910" s="40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  <c r="AA910" s="40"/>
      <c r="AB910" s="40"/>
      <c r="AC910" s="40"/>
      <c r="AD910" s="40"/>
      <c r="AE910" s="40"/>
      <c r="AF910" s="40"/>
      <c r="AG910" s="40"/>
      <c r="AH910" s="40"/>
      <c r="AI910" s="40"/>
      <c r="AJ910" s="40"/>
      <c r="AK910" s="40"/>
    </row>
    <row r="911" ht="13.5" customHeight="1">
      <c r="B911" s="40"/>
      <c r="C911" s="40"/>
      <c r="D911" s="40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  <c r="AA911" s="40"/>
      <c r="AB911" s="40"/>
      <c r="AC911" s="40"/>
      <c r="AD911" s="40"/>
      <c r="AE911" s="40"/>
      <c r="AF911" s="40"/>
      <c r="AG911" s="40"/>
      <c r="AH911" s="40"/>
      <c r="AI911" s="40"/>
      <c r="AJ911" s="40"/>
      <c r="AK911" s="40"/>
    </row>
    <row r="912" ht="13.5" customHeight="1">
      <c r="B912" s="40"/>
      <c r="C912" s="40"/>
      <c r="D912" s="40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  <c r="AA912" s="40"/>
      <c r="AB912" s="40"/>
      <c r="AC912" s="40"/>
      <c r="AD912" s="40"/>
      <c r="AE912" s="40"/>
      <c r="AF912" s="40"/>
      <c r="AG912" s="40"/>
      <c r="AH912" s="40"/>
      <c r="AI912" s="40"/>
      <c r="AJ912" s="40"/>
      <c r="AK912" s="40"/>
    </row>
    <row r="913" ht="13.5" customHeight="1">
      <c r="B913" s="40"/>
      <c r="C913" s="40"/>
      <c r="D913" s="40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  <c r="AA913" s="40"/>
      <c r="AB913" s="40"/>
      <c r="AC913" s="40"/>
      <c r="AD913" s="40"/>
      <c r="AE913" s="40"/>
      <c r="AF913" s="40"/>
      <c r="AG913" s="40"/>
      <c r="AH913" s="40"/>
      <c r="AI913" s="40"/>
      <c r="AJ913" s="40"/>
      <c r="AK913" s="40"/>
    </row>
    <row r="914" ht="13.5" customHeight="1">
      <c r="B914" s="40"/>
      <c r="C914" s="40"/>
      <c r="D914" s="40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  <c r="AA914" s="40"/>
      <c r="AB914" s="40"/>
      <c r="AC914" s="40"/>
      <c r="AD914" s="40"/>
      <c r="AE914" s="40"/>
      <c r="AF914" s="40"/>
      <c r="AG914" s="40"/>
      <c r="AH914" s="40"/>
      <c r="AI914" s="40"/>
      <c r="AJ914" s="40"/>
      <c r="AK914" s="40"/>
    </row>
    <row r="915" ht="13.5" customHeight="1">
      <c r="B915" s="40"/>
      <c r="C915" s="40"/>
      <c r="D915" s="40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  <c r="AA915" s="40"/>
      <c r="AB915" s="40"/>
      <c r="AC915" s="40"/>
      <c r="AD915" s="40"/>
      <c r="AE915" s="40"/>
      <c r="AF915" s="40"/>
      <c r="AG915" s="40"/>
      <c r="AH915" s="40"/>
      <c r="AI915" s="40"/>
      <c r="AJ915" s="40"/>
      <c r="AK915" s="40"/>
    </row>
    <row r="916" ht="13.5" customHeight="1">
      <c r="B916" s="40"/>
      <c r="C916" s="40"/>
      <c r="D916" s="40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  <c r="AA916" s="40"/>
      <c r="AB916" s="40"/>
      <c r="AC916" s="40"/>
      <c r="AD916" s="40"/>
      <c r="AE916" s="40"/>
      <c r="AF916" s="40"/>
      <c r="AG916" s="40"/>
      <c r="AH916" s="40"/>
      <c r="AI916" s="40"/>
      <c r="AJ916" s="40"/>
      <c r="AK916" s="40"/>
    </row>
    <row r="917" ht="13.5" customHeight="1">
      <c r="B917" s="40"/>
      <c r="C917" s="40"/>
      <c r="D917" s="40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  <c r="AA917" s="40"/>
      <c r="AB917" s="40"/>
      <c r="AC917" s="40"/>
      <c r="AD917" s="40"/>
      <c r="AE917" s="40"/>
      <c r="AF917" s="40"/>
      <c r="AG917" s="40"/>
      <c r="AH917" s="40"/>
      <c r="AI917" s="40"/>
      <c r="AJ917" s="40"/>
      <c r="AK917" s="40"/>
    </row>
    <row r="918" ht="13.5" customHeight="1">
      <c r="B918" s="40"/>
      <c r="C918" s="40"/>
      <c r="D918" s="40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  <c r="AA918" s="40"/>
      <c r="AB918" s="40"/>
      <c r="AC918" s="40"/>
      <c r="AD918" s="40"/>
      <c r="AE918" s="40"/>
      <c r="AF918" s="40"/>
      <c r="AG918" s="40"/>
      <c r="AH918" s="40"/>
      <c r="AI918" s="40"/>
      <c r="AJ918" s="40"/>
      <c r="AK918" s="40"/>
    </row>
    <row r="919" ht="13.5" customHeight="1">
      <c r="B919" s="40"/>
      <c r="C919" s="40"/>
      <c r="D919" s="40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  <c r="AA919" s="40"/>
      <c r="AB919" s="40"/>
      <c r="AC919" s="40"/>
      <c r="AD919" s="40"/>
      <c r="AE919" s="40"/>
      <c r="AF919" s="40"/>
      <c r="AG919" s="40"/>
      <c r="AH919" s="40"/>
      <c r="AI919" s="40"/>
      <c r="AJ919" s="40"/>
      <c r="AK919" s="40"/>
    </row>
    <row r="920" ht="13.5" customHeight="1">
      <c r="B920" s="40"/>
      <c r="C920" s="40"/>
      <c r="D920" s="40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  <c r="AA920" s="40"/>
      <c r="AB920" s="40"/>
      <c r="AC920" s="40"/>
      <c r="AD920" s="40"/>
      <c r="AE920" s="40"/>
      <c r="AF920" s="40"/>
      <c r="AG920" s="40"/>
      <c r="AH920" s="40"/>
      <c r="AI920" s="40"/>
      <c r="AJ920" s="40"/>
      <c r="AK920" s="40"/>
    </row>
    <row r="921" ht="13.5" customHeight="1">
      <c r="B921" s="40"/>
      <c r="C921" s="40"/>
      <c r="D921" s="40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  <c r="AA921" s="40"/>
      <c r="AB921" s="40"/>
      <c r="AC921" s="40"/>
      <c r="AD921" s="40"/>
      <c r="AE921" s="40"/>
      <c r="AF921" s="40"/>
      <c r="AG921" s="40"/>
      <c r="AH921" s="40"/>
      <c r="AI921" s="40"/>
      <c r="AJ921" s="40"/>
      <c r="AK921" s="40"/>
    </row>
    <row r="922" ht="13.5" customHeight="1">
      <c r="B922" s="40"/>
      <c r="C922" s="40"/>
      <c r="D922" s="40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  <c r="AA922" s="40"/>
      <c r="AB922" s="40"/>
      <c r="AC922" s="40"/>
      <c r="AD922" s="40"/>
      <c r="AE922" s="40"/>
      <c r="AF922" s="40"/>
      <c r="AG922" s="40"/>
      <c r="AH922" s="40"/>
      <c r="AI922" s="40"/>
      <c r="AJ922" s="40"/>
      <c r="AK922" s="40"/>
    </row>
    <row r="923" ht="13.5" customHeight="1">
      <c r="B923" s="40"/>
      <c r="C923" s="40"/>
      <c r="D923" s="40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  <c r="AA923" s="40"/>
      <c r="AB923" s="40"/>
      <c r="AC923" s="40"/>
      <c r="AD923" s="40"/>
      <c r="AE923" s="40"/>
      <c r="AF923" s="40"/>
      <c r="AG923" s="40"/>
      <c r="AH923" s="40"/>
      <c r="AI923" s="40"/>
      <c r="AJ923" s="40"/>
      <c r="AK923" s="40"/>
    </row>
    <row r="924" ht="13.5" customHeight="1">
      <c r="B924" s="40"/>
      <c r="C924" s="40"/>
      <c r="D924" s="40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  <c r="AA924" s="40"/>
      <c r="AB924" s="40"/>
      <c r="AC924" s="40"/>
      <c r="AD924" s="40"/>
      <c r="AE924" s="40"/>
      <c r="AF924" s="40"/>
      <c r="AG924" s="40"/>
      <c r="AH924" s="40"/>
      <c r="AI924" s="40"/>
      <c r="AJ924" s="40"/>
      <c r="AK924" s="40"/>
    </row>
    <row r="925" ht="13.5" customHeight="1">
      <c r="B925" s="40"/>
      <c r="C925" s="40"/>
      <c r="D925" s="40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  <c r="AA925" s="40"/>
      <c r="AB925" s="40"/>
      <c r="AC925" s="40"/>
      <c r="AD925" s="40"/>
      <c r="AE925" s="40"/>
      <c r="AF925" s="40"/>
      <c r="AG925" s="40"/>
      <c r="AH925" s="40"/>
      <c r="AI925" s="40"/>
      <c r="AJ925" s="40"/>
      <c r="AK925" s="40"/>
    </row>
    <row r="926" ht="13.5" customHeight="1">
      <c r="B926" s="40"/>
      <c r="C926" s="40"/>
      <c r="D926" s="40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  <c r="AA926" s="40"/>
      <c r="AB926" s="40"/>
      <c r="AC926" s="40"/>
      <c r="AD926" s="40"/>
      <c r="AE926" s="40"/>
      <c r="AF926" s="40"/>
      <c r="AG926" s="40"/>
      <c r="AH926" s="40"/>
      <c r="AI926" s="40"/>
      <c r="AJ926" s="40"/>
      <c r="AK926" s="40"/>
    </row>
    <row r="927" ht="13.5" customHeight="1">
      <c r="B927" s="40"/>
      <c r="C927" s="40"/>
      <c r="D927" s="40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  <c r="AA927" s="40"/>
      <c r="AB927" s="40"/>
      <c r="AC927" s="40"/>
      <c r="AD927" s="40"/>
      <c r="AE927" s="40"/>
      <c r="AF927" s="40"/>
      <c r="AG927" s="40"/>
      <c r="AH927" s="40"/>
      <c r="AI927" s="40"/>
      <c r="AJ927" s="40"/>
      <c r="AK927" s="40"/>
    </row>
    <row r="928" ht="13.5" customHeight="1">
      <c r="B928" s="40"/>
      <c r="C928" s="40"/>
      <c r="D928" s="40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  <c r="AA928" s="40"/>
      <c r="AB928" s="40"/>
      <c r="AC928" s="40"/>
      <c r="AD928" s="40"/>
      <c r="AE928" s="40"/>
      <c r="AF928" s="40"/>
      <c r="AG928" s="40"/>
      <c r="AH928" s="40"/>
      <c r="AI928" s="40"/>
      <c r="AJ928" s="40"/>
      <c r="AK928" s="40"/>
    </row>
    <row r="929" ht="13.5" customHeight="1">
      <c r="B929" s="40"/>
      <c r="C929" s="40"/>
      <c r="D929" s="40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  <c r="AA929" s="40"/>
      <c r="AB929" s="40"/>
      <c r="AC929" s="40"/>
      <c r="AD929" s="40"/>
      <c r="AE929" s="40"/>
      <c r="AF929" s="40"/>
      <c r="AG929" s="40"/>
      <c r="AH929" s="40"/>
      <c r="AI929" s="40"/>
      <c r="AJ929" s="40"/>
      <c r="AK929" s="40"/>
    </row>
    <row r="930" ht="13.5" customHeight="1">
      <c r="B930" s="40"/>
      <c r="C930" s="40"/>
      <c r="D930" s="40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  <c r="AA930" s="40"/>
      <c r="AB930" s="40"/>
      <c r="AC930" s="40"/>
      <c r="AD930" s="40"/>
      <c r="AE930" s="40"/>
      <c r="AF930" s="40"/>
      <c r="AG930" s="40"/>
      <c r="AH930" s="40"/>
      <c r="AI930" s="40"/>
      <c r="AJ930" s="40"/>
      <c r="AK930" s="40"/>
    </row>
    <row r="931" ht="13.5" customHeight="1">
      <c r="B931" s="40"/>
      <c r="C931" s="40"/>
      <c r="D931" s="40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  <c r="AA931" s="40"/>
      <c r="AB931" s="40"/>
      <c r="AC931" s="40"/>
      <c r="AD931" s="40"/>
      <c r="AE931" s="40"/>
      <c r="AF931" s="40"/>
      <c r="AG931" s="40"/>
      <c r="AH931" s="40"/>
      <c r="AI931" s="40"/>
      <c r="AJ931" s="40"/>
      <c r="AK931" s="40"/>
    </row>
    <row r="932" ht="13.5" customHeight="1">
      <c r="B932" s="40"/>
      <c r="C932" s="40"/>
      <c r="D932" s="40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  <c r="AA932" s="40"/>
      <c r="AB932" s="40"/>
      <c r="AC932" s="40"/>
      <c r="AD932" s="40"/>
      <c r="AE932" s="40"/>
      <c r="AF932" s="40"/>
      <c r="AG932" s="40"/>
      <c r="AH932" s="40"/>
      <c r="AI932" s="40"/>
      <c r="AJ932" s="40"/>
      <c r="AK932" s="40"/>
    </row>
    <row r="933" ht="13.5" customHeight="1">
      <c r="B933" s="40"/>
      <c r="C933" s="40"/>
      <c r="D933" s="40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  <c r="AA933" s="40"/>
      <c r="AB933" s="40"/>
      <c r="AC933" s="40"/>
      <c r="AD933" s="40"/>
      <c r="AE933" s="40"/>
      <c r="AF933" s="40"/>
      <c r="AG933" s="40"/>
      <c r="AH933" s="40"/>
      <c r="AI933" s="40"/>
      <c r="AJ933" s="40"/>
      <c r="AK933" s="40"/>
    </row>
    <row r="934" ht="13.5" customHeight="1">
      <c r="B934" s="40"/>
      <c r="C934" s="40"/>
      <c r="D934" s="40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  <c r="AA934" s="40"/>
      <c r="AB934" s="40"/>
      <c r="AC934" s="40"/>
      <c r="AD934" s="40"/>
      <c r="AE934" s="40"/>
      <c r="AF934" s="40"/>
      <c r="AG934" s="40"/>
      <c r="AH934" s="40"/>
      <c r="AI934" s="40"/>
      <c r="AJ934" s="40"/>
      <c r="AK934" s="40"/>
    </row>
    <row r="935" ht="13.5" customHeight="1">
      <c r="B935" s="40"/>
      <c r="C935" s="40"/>
      <c r="D935" s="40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  <c r="AA935" s="40"/>
      <c r="AB935" s="40"/>
      <c r="AC935" s="40"/>
      <c r="AD935" s="40"/>
      <c r="AE935" s="40"/>
      <c r="AF935" s="40"/>
      <c r="AG935" s="40"/>
      <c r="AH935" s="40"/>
      <c r="AI935" s="40"/>
      <c r="AJ935" s="40"/>
      <c r="AK935" s="40"/>
    </row>
    <row r="936" ht="13.5" customHeight="1">
      <c r="B936" s="40"/>
      <c r="C936" s="40"/>
      <c r="D936" s="40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  <c r="AA936" s="40"/>
      <c r="AB936" s="40"/>
      <c r="AC936" s="40"/>
      <c r="AD936" s="40"/>
      <c r="AE936" s="40"/>
      <c r="AF936" s="40"/>
      <c r="AG936" s="40"/>
      <c r="AH936" s="40"/>
      <c r="AI936" s="40"/>
      <c r="AJ936" s="40"/>
      <c r="AK936" s="40"/>
    </row>
    <row r="937" ht="13.5" customHeight="1">
      <c r="B937" s="40"/>
      <c r="C937" s="40"/>
      <c r="D937" s="40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  <c r="AA937" s="40"/>
      <c r="AB937" s="40"/>
      <c r="AC937" s="40"/>
      <c r="AD937" s="40"/>
      <c r="AE937" s="40"/>
      <c r="AF937" s="40"/>
      <c r="AG937" s="40"/>
      <c r="AH937" s="40"/>
      <c r="AI937" s="40"/>
      <c r="AJ937" s="40"/>
      <c r="AK937" s="40"/>
    </row>
    <row r="938" ht="13.5" customHeight="1">
      <c r="B938" s="40"/>
      <c r="C938" s="40"/>
      <c r="D938" s="40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  <c r="AA938" s="40"/>
      <c r="AB938" s="40"/>
      <c r="AC938" s="40"/>
      <c r="AD938" s="40"/>
      <c r="AE938" s="40"/>
      <c r="AF938" s="40"/>
      <c r="AG938" s="40"/>
      <c r="AH938" s="40"/>
      <c r="AI938" s="40"/>
      <c r="AJ938" s="40"/>
      <c r="AK938" s="40"/>
    </row>
    <row r="939" ht="13.5" customHeight="1">
      <c r="B939" s="40"/>
      <c r="C939" s="40"/>
      <c r="D939" s="40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  <c r="AA939" s="40"/>
      <c r="AB939" s="40"/>
      <c r="AC939" s="40"/>
      <c r="AD939" s="40"/>
      <c r="AE939" s="40"/>
      <c r="AF939" s="40"/>
      <c r="AG939" s="40"/>
      <c r="AH939" s="40"/>
      <c r="AI939" s="40"/>
      <c r="AJ939" s="40"/>
      <c r="AK939" s="40"/>
    </row>
    <row r="940" ht="13.5" customHeight="1">
      <c r="B940" s="40"/>
      <c r="C940" s="40"/>
      <c r="D940" s="40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  <c r="AA940" s="40"/>
      <c r="AB940" s="40"/>
      <c r="AC940" s="40"/>
      <c r="AD940" s="40"/>
      <c r="AE940" s="40"/>
      <c r="AF940" s="40"/>
      <c r="AG940" s="40"/>
      <c r="AH940" s="40"/>
      <c r="AI940" s="40"/>
      <c r="AJ940" s="40"/>
      <c r="AK940" s="40"/>
    </row>
    <row r="941" ht="13.5" customHeight="1">
      <c r="B941" s="40"/>
      <c r="C941" s="40"/>
      <c r="D941" s="40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  <c r="AA941" s="40"/>
      <c r="AB941" s="40"/>
      <c r="AC941" s="40"/>
      <c r="AD941" s="40"/>
      <c r="AE941" s="40"/>
      <c r="AF941" s="40"/>
      <c r="AG941" s="40"/>
      <c r="AH941" s="40"/>
      <c r="AI941" s="40"/>
      <c r="AJ941" s="40"/>
      <c r="AK941" s="40"/>
    </row>
    <row r="942" ht="13.5" customHeight="1">
      <c r="B942" s="40"/>
      <c r="C942" s="40"/>
      <c r="D942" s="40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  <c r="AA942" s="40"/>
      <c r="AB942" s="40"/>
      <c r="AC942" s="40"/>
      <c r="AD942" s="40"/>
      <c r="AE942" s="40"/>
      <c r="AF942" s="40"/>
      <c r="AG942" s="40"/>
      <c r="AH942" s="40"/>
      <c r="AI942" s="40"/>
      <c r="AJ942" s="40"/>
      <c r="AK942" s="40"/>
    </row>
    <row r="943" ht="13.5" customHeight="1">
      <c r="B943" s="40"/>
      <c r="C943" s="40"/>
      <c r="D943" s="40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  <c r="AA943" s="40"/>
      <c r="AB943" s="40"/>
      <c r="AC943" s="40"/>
      <c r="AD943" s="40"/>
      <c r="AE943" s="40"/>
      <c r="AF943" s="40"/>
      <c r="AG943" s="40"/>
      <c r="AH943" s="40"/>
      <c r="AI943" s="40"/>
      <c r="AJ943" s="40"/>
      <c r="AK943" s="40"/>
    </row>
    <row r="944" ht="13.5" customHeight="1">
      <c r="B944" s="40"/>
      <c r="C944" s="40"/>
      <c r="D944" s="40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  <c r="AA944" s="40"/>
      <c r="AB944" s="40"/>
      <c r="AC944" s="40"/>
      <c r="AD944" s="40"/>
      <c r="AE944" s="40"/>
      <c r="AF944" s="40"/>
      <c r="AG944" s="40"/>
      <c r="AH944" s="40"/>
      <c r="AI944" s="40"/>
      <c r="AJ944" s="40"/>
      <c r="AK944" s="40"/>
    </row>
    <row r="945" ht="13.5" customHeight="1">
      <c r="B945" s="40"/>
      <c r="C945" s="40"/>
      <c r="D945" s="40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  <c r="AA945" s="40"/>
      <c r="AB945" s="40"/>
      <c r="AC945" s="40"/>
      <c r="AD945" s="40"/>
      <c r="AE945" s="40"/>
      <c r="AF945" s="40"/>
      <c r="AG945" s="40"/>
      <c r="AH945" s="40"/>
      <c r="AI945" s="40"/>
      <c r="AJ945" s="40"/>
      <c r="AK945" s="40"/>
    </row>
    <row r="946" ht="13.5" customHeight="1">
      <c r="B946" s="40"/>
      <c r="C946" s="40"/>
      <c r="D946" s="40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  <c r="AA946" s="40"/>
      <c r="AB946" s="40"/>
      <c r="AC946" s="40"/>
      <c r="AD946" s="40"/>
      <c r="AE946" s="40"/>
      <c r="AF946" s="40"/>
      <c r="AG946" s="40"/>
      <c r="AH946" s="40"/>
      <c r="AI946" s="40"/>
      <c r="AJ946" s="40"/>
      <c r="AK946" s="40"/>
    </row>
    <row r="947" ht="13.5" customHeight="1">
      <c r="B947" s="40"/>
      <c r="C947" s="40"/>
      <c r="D947" s="40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  <c r="AA947" s="40"/>
      <c r="AB947" s="40"/>
      <c r="AC947" s="40"/>
      <c r="AD947" s="40"/>
      <c r="AE947" s="40"/>
      <c r="AF947" s="40"/>
      <c r="AG947" s="40"/>
      <c r="AH947" s="40"/>
      <c r="AI947" s="40"/>
      <c r="AJ947" s="40"/>
      <c r="AK947" s="40"/>
    </row>
    <row r="948" ht="13.5" customHeight="1">
      <c r="B948" s="40"/>
      <c r="C948" s="40"/>
      <c r="D948" s="40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  <c r="AA948" s="40"/>
      <c r="AB948" s="40"/>
      <c r="AC948" s="40"/>
      <c r="AD948" s="40"/>
      <c r="AE948" s="40"/>
      <c r="AF948" s="40"/>
      <c r="AG948" s="40"/>
      <c r="AH948" s="40"/>
      <c r="AI948" s="40"/>
      <c r="AJ948" s="40"/>
      <c r="AK948" s="40"/>
    </row>
    <row r="949" ht="13.5" customHeight="1">
      <c r="B949" s="40"/>
      <c r="C949" s="40"/>
      <c r="D949" s="40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  <c r="AA949" s="40"/>
      <c r="AB949" s="40"/>
      <c r="AC949" s="40"/>
      <c r="AD949" s="40"/>
      <c r="AE949" s="40"/>
      <c r="AF949" s="40"/>
      <c r="AG949" s="40"/>
      <c r="AH949" s="40"/>
      <c r="AI949" s="40"/>
      <c r="AJ949" s="40"/>
      <c r="AK949" s="40"/>
    </row>
    <row r="950" ht="13.5" customHeight="1">
      <c r="B950" s="40"/>
      <c r="C950" s="40"/>
      <c r="D950" s="40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  <c r="AA950" s="40"/>
      <c r="AB950" s="40"/>
      <c r="AC950" s="40"/>
      <c r="AD950" s="40"/>
      <c r="AE950" s="40"/>
      <c r="AF950" s="40"/>
      <c r="AG950" s="40"/>
      <c r="AH950" s="40"/>
      <c r="AI950" s="40"/>
      <c r="AJ950" s="40"/>
      <c r="AK950" s="40"/>
    </row>
    <row r="951" ht="13.5" customHeight="1">
      <c r="B951" s="40"/>
      <c r="C951" s="40"/>
      <c r="D951" s="40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  <c r="AA951" s="40"/>
      <c r="AB951" s="40"/>
      <c r="AC951" s="40"/>
      <c r="AD951" s="40"/>
      <c r="AE951" s="40"/>
      <c r="AF951" s="40"/>
      <c r="AG951" s="40"/>
      <c r="AH951" s="40"/>
      <c r="AI951" s="40"/>
      <c r="AJ951" s="40"/>
      <c r="AK951" s="40"/>
    </row>
    <row r="952" ht="13.5" customHeight="1">
      <c r="B952" s="40"/>
      <c r="C952" s="40"/>
      <c r="D952" s="40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  <c r="AA952" s="40"/>
      <c r="AB952" s="40"/>
      <c r="AC952" s="40"/>
      <c r="AD952" s="40"/>
      <c r="AE952" s="40"/>
      <c r="AF952" s="40"/>
      <c r="AG952" s="40"/>
      <c r="AH952" s="40"/>
      <c r="AI952" s="40"/>
      <c r="AJ952" s="40"/>
      <c r="AK952" s="40"/>
    </row>
    <row r="953" ht="13.5" customHeight="1">
      <c r="B953" s="40"/>
      <c r="C953" s="40"/>
      <c r="D953" s="40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0"/>
      <c r="AJ953" s="40"/>
      <c r="AK953" s="40"/>
    </row>
    <row r="954" ht="13.5" customHeight="1">
      <c r="B954" s="40"/>
      <c r="C954" s="40"/>
      <c r="D954" s="40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  <c r="AA954" s="40"/>
      <c r="AB954" s="40"/>
      <c r="AC954" s="40"/>
      <c r="AD954" s="40"/>
      <c r="AE954" s="40"/>
      <c r="AF954" s="40"/>
      <c r="AG954" s="40"/>
      <c r="AH954" s="40"/>
      <c r="AI954" s="40"/>
      <c r="AJ954" s="40"/>
      <c r="AK954" s="40"/>
    </row>
    <row r="955" ht="13.5" customHeight="1">
      <c r="B955" s="40"/>
      <c r="C955" s="40"/>
      <c r="D955" s="40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  <c r="AA955" s="40"/>
      <c r="AB955" s="40"/>
      <c r="AC955" s="40"/>
      <c r="AD955" s="40"/>
      <c r="AE955" s="40"/>
      <c r="AF955" s="40"/>
      <c r="AG955" s="40"/>
      <c r="AH955" s="40"/>
      <c r="AI955" s="40"/>
      <c r="AJ955" s="40"/>
      <c r="AK955" s="40"/>
    </row>
    <row r="956" ht="13.5" customHeight="1">
      <c r="B956" s="40"/>
      <c r="C956" s="40"/>
      <c r="D956" s="40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  <c r="AA956" s="40"/>
      <c r="AB956" s="40"/>
      <c r="AC956" s="40"/>
      <c r="AD956" s="40"/>
      <c r="AE956" s="40"/>
      <c r="AF956" s="40"/>
      <c r="AG956" s="40"/>
      <c r="AH956" s="40"/>
      <c r="AI956" s="40"/>
      <c r="AJ956" s="40"/>
      <c r="AK956" s="40"/>
    </row>
    <row r="957" ht="13.5" customHeight="1">
      <c r="B957" s="40"/>
      <c r="C957" s="40"/>
      <c r="D957" s="40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  <c r="AA957" s="40"/>
      <c r="AB957" s="40"/>
      <c r="AC957" s="40"/>
      <c r="AD957" s="40"/>
      <c r="AE957" s="40"/>
      <c r="AF957" s="40"/>
      <c r="AG957" s="40"/>
      <c r="AH957" s="40"/>
      <c r="AI957" s="40"/>
      <c r="AJ957" s="40"/>
      <c r="AK957" s="40"/>
    </row>
    <row r="958" ht="13.5" customHeight="1">
      <c r="B958" s="40"/>
      <c r="C958" s="40"/>
      <c r="D958" s="40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  <c r="AA958" s="40"/>
      <c r="AB958" s="40"/>
      <c r="AC958" s="40"/>
      <c r="AD958" s="40"/>
      <c r="AE958" s="40"/>
      <c r="AF958" s="40"/>
      <c r="AG958" s="40"/>
      <c r="AH958" s="40"/>
      <c r="AI958" s="40"/>
      <c r="AJ958" s="40"/>
      <c r="AK958" s="40"/>
    </row>
    <row r="959" ht="13.5" customHeight="1">
      <c r="B959" s="40"/>
      <c r="C959" s="40"/>
      <c r="D959" s="40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  <c r="AA959" s="40"/>
      <c r="AB959" s="40"/>
      <c r="AC959" s="40"/>
      <c r="AD959" s="40"/>
      <c r="AE959" s="40"/>
      <c r="AF959" s="40"/>
      <c r="AG959" s="40"/>
      <c r="AH959" s="40"/>
      <c r="AI959" s="40"/>
      <c r="AJ959" s="40"/>
      <c r="AK959" s="40"/>
    </row>
    <row r="960" ht="13.5" customHeight="1">
      <c r="B960" s="40"/>
      <c r="C960" s="40"/>
      <c r="D960" s="40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  <c r="AA960" s="40"/>
      <c r="AB960" s="40"/>
      <c r="AC960" s="40"/>
      <c r="AD960" s="40"/>
      <c r="AE960" s="40"/>
      <c r="AF960" s="40"/>
      <c r="AG960" s="40"/>
      <c r="AH960" s="40"/>
      <c r="AI960" s="40"/>
      <c r="AJ960" s="40"/>
      <c r="AK960" s="40"/>
    </row>
    <row r="961" ht="13.5" customHeight="1">
      <c r="B961" s="40"/>
      <c r="C961" s="40"/>
      <c r="D961" s="40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  <c r="AA961" s="40"/>
      <c r="AB961" s="40"/>
      <c r="AC961" s="40"/>
      <c r="AD961" s="40"/>
      <c r="AE961" s="40"/>
      <c r="AF961" s="40"/>
      <c r="AG961" s="40"/>
      <c r="AH961" s="40"/>
      <c r="AI961" s="40"/>
      <c r="AJ961" s="40"/>
      <c r="AK961" s="40"/>
    </row>
    <row r="962" ht="13.5" customHeight="1">
      <c r="B962" s="40"/>
      <c r="C962" s="40"/>
      <c r="D962" s="40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  <c r="AA962" s="40"/>
      <c r="AB962" s="40"/>
      <c r="AC962" s="40"/>
      <c r="AD962" s="40"/>
      <c r="AE962" s="40"/>
      <c r="AF962" s="40"/>
      <c r="AG962" s="40"/>
      <c r="AH962" s="40"/>
      <c r="AI962" s="40"/>
      <c r="AJ962" s="40"/>
      <c r="AK962" s="40"/>
    </row>
    <row r="963" ht="13.5" customHeight="1">
      <c r="B963" s="40"/>
      <c r="C963" s="40"/>
      <c r="D963" s="40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  <c r="AA963" s="40"/>
      <c r="AB963" s="40"/>
      <c r="AC963" s="40"/>
      <c r="AD963" s="40"/>
      <c r="AE963" s="40"/>
      <c r="AF963" s="40"/>
      <c r="AG963" s="40"/>
      <c r="AH963" s="40"/>
      <c r="AI963" s="40"/>
      <c r="AJ963" s="40"/>
      <c r="AK963" s="40"/>
    </row>
    <row r="964" ht="13.5" customHeight="1">
      <c r="B964" s="40"/>
      <c r="C964" s="40"/>
      <c r="D964" s="40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  <c r="AA964" s="40"/>
      <c r="AB964" s="40"/>
      <c r="AC964" s="40"/>
      <c r="AD964" s="40"/>
      <c r="AE964" s="40"/>
      <c r="AF964" s="40"/>
      <c r="AG964" s="40"/>
      <c r="AH964" s="40"/>
      <c r="AI964" s="40"/>
      <c r="AJ964" s="40"/>
      <c r="AK964" s="40"/>
    </row>
    <row r="965" ht="13.5" customHeight="1">
      <c r="B965" s="40"/>
      <c r="C965" s="40"/>
      <c r="D965" s="40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  <c r="AA965" s="40"/>
      <c r="AB965" s="40"/>
      <c r="AC965" s="40"/>
      <c r="AD965" s="40"/>
      <c r="AE965" s="40"/>
      <c r="AF965" s="40"/>
      <c r="AG965" s="40"/>
      <c r="AH965" s="40"/>
      <c r="AI965" s="40"/>
      <c r="AJ965" s="40"/>
      <c r="AK965" s="40"/>
    </row>
    <row r="966" ht="13.5" customHeight="1">
      <c r="B966" s="40"/>
      <c r="C966" s="40"/>
      <c r="D966" s="40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  <c r="AA966" s="40"/>
      <c r="AB966" s="40"/>
      <c r="AC966" s="40"/>
      <c r="AD966" s="40"/>
      <c r="AE966" s="40"/>
      <c r="AF966" s="40"/>
      <c r="AG966" s="40"/>
      <c r="AH966" s="40"/>
      <c r="AI966" s="40"/>
      <c r="AJ966" s="40"/>
      <c r="AK966" s="40"/>
    </row>
    <row r="967" ht="13.5" customHeight="1">
      <c r="B967" s="40"/>
      <c r="C967" s="40"/>
      <c r="D967" s="40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  <c r="AA967" s="40"/>
      <c r="AB967" s="40"/>
      <c r="AC967" s="40"/>
      <c r="AD967" s="40"/>
      <c r="AE967" s="40"/>
      <c r="AF967" s="40"/>
      <c r="AG967" s="40"/>
      <c r="AH967" s="40"/>
      <c r="AI967" s="40"/>
      <c r="AJ967" s="40"/>
      <c r="AK967" s="40"/>
    </row>
    <row r="968" ht="13.5" customHeight="1">
      <c r="B968" s="40"/>
      <c r="C968" s="40"/>
      <c r="D968" s="40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  <c r="AA968" s="40"/>
      <c r="AB968" s="40"/>
      <c r="AC968" s="40"/>
      <c r="AD968" s="40"/>
      <c r="AE968" s="40"/>
      <c r="AF968" s="40"/>
      <c r="AG968" s="40"/>
      <c r="AH968" s="40"/>
      <c r="AI968" s="40"/>
      <c r="AJ968" s="40"/>
      <c r="AK968" s="40"/>
    </row>
    <row r="969" ht="13.5" customHeight="1">
      <c r="B969" s="40"/>
      <c r="C969" s="40"/>
      <c r="D969" s="40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  <c r="AA969" s="40"/>
      <c r="AB969" s="40"/>
      <c r="AC969" s="40"/>
      <c r="AD969" s="40"/>
      <c r="AE969" s="40"/>
      <c r="AF969" s="40"/>
      <c r="AG969" s="40"/>
      <c r="AH969" s="40"/>
      <c r="AI969" s="40"/>
      <c r="AJ969" s="40"/>
      <c r="AK969" s="40"/>
    </row>
    <row r="970" ht="13.5" customHeight="1">
      <c r="B970" s="40"/>
      <c r="C970" s="40"/>
      <c r="D970" s="40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  <c r="AA970" s="40"/>
      <c r="AB970" s="40"/>
      <c r="AC970" s="40"/>
      <c r="AD970" s="40"/>
      <c r="AE970" s="40"/>
      <c r="AF970" s="40"/>
      <c r="AG970" s="40"/>
      <c r="AH970" s="40"/>
      <c r="AI970" s="40"/>
      <c r="AJ970" s="40"/>
      <c r="AK970" s="40"/>
    </row>
    <row r="971" ht="13.5" customHeight="1">
      <c r="B971" s="40"/>
      <c r="C971" s="40"/>
      <c r="D971" s="40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  <c r="AA971" s="40"/>
      <c r="AB971" s="40"/>
      <c r="AC971" s="40"/>
      <c r="AD971" s="40"/>
      <c r="AE971" s="40"/>
      <c r="AF971" s="40"/>
      <c r="AG971" s="40"/>
      <c r="AH971" s="40"/>
      <c r="AI971" s="40"/>
      <c r="AJ971" s="40"/>
      <c r="AK971" s="40"/>
    </row>
    <row r="972" ht="13.5" customHeight="1">
      <c r="B972" s="40"/>
      <c r="C972" s="40"/>
      <c r="D972" s="40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  <c r="AA972" s="40"/>
      <c r="AB972" s="40"/>
      <c r="AC972" s="40"/>
      <c r="AD972" s="40"/>
      <c r="AE972" s="40"/>
      <c r="AF972" s="40"/>
      <c r="AG972" s="40"/>
      <c r="AH972" s="40"/>
      <c r="AI972" s="40"/>
      <c r="AJ972" s="40"/>
      <c r="AK972" s="40"/>
    </row>
    <row r="973" ht="13.5" customHeight="1">
      <c r="B973" s="40"/>
      <c r="C973" s="40"/>
      <c r="D973" s="40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  <c r="AA973" s="40"/>
      <c r="AB973" s="40"/>
      <c r="AC973" s="40"/>
      <c r="AD973" s="40"/>
      <c r="AE973" s="40"/>
      <c r="AF973" s="40"/>
      <c r="AG973" s="40"/>
      <c r="AH973" s="40"/>
      <c r="AI973" s="40"/>
      <c r="AJ973" s="40"/>
      <c r="AK973" s="40"/>
    </row>
    <row r="974" ht="13.5" customHeight="1">
      <c r="B974" s="40"/>
      <c r="C974" s="40"/>
      <c r="D974" s="40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  <c r="AA974" s="40"/>
      <c r="AB974" s="40"/>
      <c r="AC974" s="40"/>
      <c r="AD974" s="40"/>
      <c r="AE974" s="40"/>
      <c r="AF974" s="40"/>
      <c r="AG974" s="40"/>
      <c r="AH974" s="40"/>
      <c r="AI974" s="40"/>
      <c r="AJ974" s="40"/>
      <c r="AK974" s="40"/>
    </row>
    <row r="975" ht="13.5" customHeight="1">
      <c r="B975" s="40"/>
      <c r="C975" s="40"/>
      <c r="D975" s="40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  <c r="AA975" s="40"/>
      <c r="AB975" s="40"/>
      <c r="AC975" s="40"/>
      <c r="AD975" s="40"/>
      <c r="AE975" s="40"/>
      <c r="AF975" s="40"/>
      <c r="AG975" s="40"/>
      <c r="AH975" s="40"/>
      <c r="AI975" s="40"/>
      <c r="AJ975" s="40"/>
      <c r="AK975" s="40"/>
    </row>
    <row r="976" ht="13.5" customHeight="1">
      <c r="B976" s="40"/>
      <c r="C976" s="40"/>
      <c r="D976" s="40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  <c r="AA976" s="40"/>
      <c r="AB976" s="40"/>
      <c r="AC976" s="40"/>
      <c r="AD976" s="40"/>
      <c r="AE976" s="40"/>
      <c r="AF976" s="40"/>
      <c r="AG976" s="40"/>
      <c r="AH976" s="40"/>
      <c r="AI976" s="40"/>
      <c r="AJ976" s="40"/>
      <c r="AK976" s="40"/>
    </row>
    <row r="977" ht="13.5" customHeight="1">
      <c r="B977" s="40"/>
      <c r="C977" s="40"/>
      <c r="D977" s="40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  <c r="AA977" s="40"/>
      <c r="AB977" s="40"/>
      <c r="AC977" s="40"/>
      <c r="AD977" s="40"/>
      <c r="AE977" s="40"/>
      <c r="AF977" s="40"/>
      <c r="AG977" s="40"/>
      <c r="AH977" s="40"/>
      <c r="AI977" s="40"/>
      <c r="AJ977" s="40"/>
      <c r="AK977" s="40"/>
    </row>
    <row r="978" ht="13.5" customHeight="1">
      <c r="B978" s="40"/>
      <c r="C978" s="40"/>
      <c r="D978" s="40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  <c r="AA978" s="40"/>
      <c r="AB978" s="40"/>
      <c r="AC978" s="40"/>
      <c r="AD978" s="40"/>
      <c r="AE978" s="40"/>
      <c r="AF978" s="40"/>
      <c r="AG978" s="40"/>
      <c r="AH978" s="40"/>
      <c r="AI978" s="40"/>
      <c r="AJ978" s="40"/>
      <c r="AK978" s="40"/>
    </row>
    <row r="979" ht="13.5" customHeight="1">
      <c r="B979" s="40"/>
      <c r="C979" s="40"/>
      <c r="D979" s="40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  <c r="AA979" s="40"/>
      <c r="AB979" s="40"/>
      <c r="AC979" s="40"/>
      <c r="AD979" s="40"/>
      <c r="AE979" s="40"/>
      <c r="AF979" s="40"/>
      <c r="AG979" s="40"/>
      <c r="AH979" s="40"/>
      <c r="AI979" s="40"/>
      <c r="AJ979" s="40"/>
      <c r="AK979" s="40"/>
    </row>
    <row r="980" ht="13.5" customHeight="1">
      <c r="B980" s="40"/>
      <c r="C980" s="40"/>
      <c r="D980" s="40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  <c r="AA980" s="40"/>
      <c r="AB980" s="40"/>
      <c r="AC980" s="40"/>
      <c r="AD980" s="40"/>
      <c r="AE980" s="40"/>
      <c r="AF980" s="40"/>
      <c r="AG980" s="40"/>
      <c r="AH980" s="40"/>
      <c r="AI980" s="40"/>
      <c r="AJ980" s="40"/>
      <c r="AK980" s="40"/>
    </row>
    <row r="981" ht="13.5" customHeight="1">
      <c r="B981" s="40"/>
      <c r="C981" s="40"/>
      <c r="D981" s="40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  <c r="AA981" s="40"/>
      <c r="AB981" s="40"/>
      <c r="AC981" s="40"/>
      <c r="AD981" s="40"/>
      <c r="AE981" s="40"/>
      <c r="AF981" s="40"/>
      <c r="AG981" s="40"/>
      <c r="AH981" s="40"/>
      <c r="AI981" s="40"/>
      <c r="AJ981" s="40"/>
      <c r="AK981" s="40"/>
    </row>
    <row r="982" ht="13.5" customHeight="1">
      <c r="B982" s="40"/>
      <c r="C982" s="40"/>
      <c r="D982" s="40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  <c r="AA982" s="40"/>
      <c r="AB982" s="40"/>
      <c r="AC982" s="40"/>
      <c r="AD982" s="40"/>
      <c r="AE982" s="40"/>
      <c r="AF982" s="40"/>
      <c r="AG982" s="40"/>
      <c r="AH982" s="40"/>
      <c r="AI982" s="40"/>
      <c r="AJ982" s="40"/>
      <c r="AK982" s="40"/>
    </row>
    <row r="983" ht="13.5" customHeight="1">
      <c r="B983" s="40"/>
      <c r="C983" s="40"/>
      <c r="D983" s="40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  <c r="AA983" s="40"/>
      <c r="AB983" s="40"/>
      <c r="AC983" s="40"/>
      <c r="AD983" s="40"/>
      <c r="AE983" s="40"/>
      <c r="AF983" s="40"/>
      <c r="AG983" s="40"/>
      <c r="AH983" s="40"/>
      <c r="AI983" s="40"/>
      <c r="AJ983" s="40"/>
      <c r="AK983" s="40"/>
    </row>
    <row r="984" ht="13.5" customHeight="1">
      <c r="B984" s="40"/>
      <c r="C984" s="40"/>
      <c r="D984" s="40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  <c r="AA984" s="40"/>
      <c r="AB984" s="40"/>
      <c r="AC984" s="40"/>
      <c r="AD984" s="40"/>
      <c r="AE984" s="40"/>
      <c r="AF984" s="40"/>
      <c r="AG984" s="40"/>
      <c r="AH984" s="40"/>
      <c r="AI984" s="40"/>
      <c r="AJ984" s="40"/>
      <c r="AK984" s="40"/>
    </row>
    <row r="985" ht="13.5" customHeight="1">
      <c r="B985" s="40"/>
      <c r="C985" s="40"/>
      <c r="D985" s="40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  <c r="AA985" s="40"/>
      <c r="AB985" s="40"/>
      <c r="AC985" s="40"/>
      <c r="AD985" s="40"/>
      <c r="AE985" s="40"/>
      <c r="AF985" s="40"/>
      <c r="AG985" s="40"/>
      <c r="AH985" s="40"/>
      <c r="AI985" s="40"/>
      <c r="AJ985" s="40"/>
      <c r="AK985" s="40"/>
    </row>
    <row r="986" ht="13.5" customHeight="1">
      <c r="B986" s="40"/>
      <c r="C986" s="40"/>
      <c r="D986" s="40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  <c r="AA986" s="40"/>
      <c r="AB986" s="40"/>
      <c r="AC986" s="40"/>
      <c r="AD986" s="40"/>
      <c r="AE986" s="40"/>
      <c r="AF986" s="40"/>
      <c r="AG986" s="40"/>
      <c r="AH986" s="40"/>
      <c r="AI986" s="40"/>
      <c r="AJ986" s="40"/>
      <c r="AK986" s="40"/>
    </row>
    <row r="987" ht="13.5" customHeight="1">
      <c r="B987" s="40"/>
      <c r="C987" s="40"/>
      <c r="D987" s="40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  <c r="AA987" s="40"/>
      <c r="AB987" s="40"/>
      <c r="AC987" s="40"/>
      <c r="AD987" s="40"/>
      <c r="AE987" s="40"/>
      <c r="AF987" s="40"/>
      <c r="AG987" s="40"/>
      <c r="AH987" s="40"/>
      <c r="AI987" s="40"/>
      <c r="AJ987" s="40"/>
      <c r="AK987" s="40"/>
    </row>
    <row r="988" ht="13.5" customHeight="1">
      <c r="B988" s="40"/>
      <c r="C988" s="40"/>
      <c r="D988" s="40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  <c r="AA988" s="40"/>
      <c r="AB988" s="40"/>
      <c r="AC988" s="40"/>
      <c r="AD988" s="40"/>
      <c r="AE988" s="40"/>
      <c r="AF988" s="40"/>
      <c r="AG988" s="40"/>
      <c r="AH988" s="40"/>
      <c r="AI988" s="40"/>
      <c r="AJ988" s="40"/>
      <c r="AK988" s="40"/>
    </row>
    <row r="989" ht="13.5" customHeight="1">
      <c r="B989" s="40"/>
      <c r="C989" s="40"/>
      <c r="D989" s="40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  <c r="AA989" s="40"/>
      <c r="AB989" s="40"/>
      <c r="AC989" s="40"/>
      <c r="AD989" s="40"/>
      <c r="AE989" s="40"/>
      <c r="AF989" s="40"/>
      <c r="AG989" s="40"/>
      <c r="AH989" s="40"/>
      <c r="AI989" s="40"/>
      <c r="AJ989" s="40"/>
      <c r="AK989" s="40"/>
    </row>
    <row r="990" ht="13.5" customHeight="1">
      <c r="B990" s="40"/>
      <c r="C990" s="40"/>
      <c r="D990" s="40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  <c r="AA990" s="40"/>
      <c r="AB990" s="40"/>
      <c r="AC990" s="40"/>
      <c r="AD990" s="40"/>
      <c r="AE990" s="40"/>
      <c r="AF990" s="40"/>
      <c r="AG990" s="40"/>
      <c r="AH990" s="40"/>
      <c r="AI990" s="40"/>
      <c r="AJ990" s="40"/>
      <c r="AK990" s="40"/>
    </row>
    <row r="991" ht="13.5" customHeight="1">
      <c r="B991" s="40"/>
      <c r="C991" s="40"/>
      <c r="D991" s="40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  <c r="AA991" s="40"/>
      <c r="AB991" s="40"/>
      <c r="AC991" s="40"/>
      <c r="AD991" s="40"/>
      <c r="AE991" s="40"/>
      <c r="AF991" s="40"/>
      <c r="AG991" s="40"/>
      <c r="AH991" s="40"/>
      <c r="AI991" s="40"/>
      <c r="AJ991" s="40"/>
      <c r="AK991" s="40"/>
    </row>
    <row r="992" ht="13.5" customHeight="1">
      <c r="B992" s="40"/>
      <c r="C992" s="40"/>
      <c r="D992" s="40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  <c r="AA992" s="40"/>
      <c r="AB992" s="40"/>
      <c r="AC992" s="40"/>
      <c r="AD992" s="40"/>
      <c r="AE992" s="40"/>
      <c r="AF992" s="40"/>
      <c r="AG992" s="40"/>
      <c r="AH992" s="40"/>
      <c r="AI992" s="40"/>
      <c r="AJ992" s="40"/>
      <c r="AK992" s="40"/>
    </row>
    <row r="993" ht="13.5" customHeight="1">
      <c r="B993" s="40"/>
      <c r="C993" s="40"/>
      <c r="D993" s="40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  <c r="AA993" s="40"/>
      <c r="AB993" s="40"/>
      <c r="AC993" s="40"/>
      <c r="AD993" s="40"/>
      <c r="AE993" s="40"/>
      <c r="AF993" s="40"/>
      <c r="AG993" s="40"/>
      <c r="AH993" s="40"/>
      <c r="AI993" s="40"/>
      <c r="AJ993" s="40"/>
      <c r="AK993" s="40"/>
    </row>
    <row r="994" ht="13.5" customHeight="1">
      <c r="B994" s="40"/>
      <c r="C994" s="40"/>
      <c r="D994" s="40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  <c r="AA994" s="40"/>
      <c r="AB994" s="40"/>
      <c r="AC994" s="40"/>
      <c r="AD994" s="40"/>
      <c r="AE994" s="40"/>
      <c r="AF994" s="40"/>
      <c r="AG994" s="40"/>
      <c r="AH994" s="40"/>
      <c r="AI994" s="40"/>
      <c r="AJ994" s="40"/>
      <c r="AK994" s="40"/>
    </row>
    <row r="995" ht="13.5" customHeight="1">
      <c r="B995" s="40"/>
      <c r="C995" s="40"/>
      <c r="D995" s="40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  <c r="AA995" s="40"/>
      <c r="AB995" s="40"/>
      <c r="AC995" s="40"/>
      <c r="AD995" s="40"/>
      <c r="AE995" s="40"/>
      <c r="AF995" s="40"/>
      <c r="AG995" s="40"/>
      <c r="AH995" s="40"/>
      <c r="AI995" s="40"/>
      <c r="AJ995" s="40"/>
      <c r="AK995" s="40"/>
    </row>
    <row r="996" ht="13.5" customHeight="1">
      <c r="B996" s="40"/>
      <c r="C996" s="40"/>
      <c r="D996" s="40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  <c r="AA996" s="40"/>
      <c r="AB996" s="40"/>
      <c r="AC996" s="40"/>
      <c r="AD996" s="40"/>
      <c r="AE996" s="40"/>
      <c r="AF996" s="40"/>
      <c r="AG996" s="40"/>
      <c r="AH996" s="40"/>
      <c r="AI996" s="40"/>
      <c r="AJ996" s="40"/>
      <c r="AK996" s="40"/>
    </row>
    <row r="997" ht="13.5" customHeight="1">
      <c r="B997" s="40"/>
      <c r="C997" s="40"/>
      <c r="D997" s="40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  <c r="AA997" s="40"/>
      <c r="AB997" s="40"/>
      <c r="AC997" s="40"/>
      <c r="AD997" s="40"/>
      <c r="AE997" s="40"/>
      <c r="AF997" s="40"/>
      <c r="AG997" s="40"/>
      <c r="AH997" s="40"/>
      <c r="AI997" s="40"/>
      <c r="AJ997" s="40"/>
      <c r="AK997" s="40"/>
    </row>
    <row r="998" ht="13.5" customHeight="1">
      <c r="B998" s="40"/>
      <c r="C998" s="40"/>
      <c r="D998" s="40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  <c r="AA998" s="40"/>
      <c r="AB998" s="40"/>
      <c r="AC998" s="40"/>
      <c r="AD998" s="40"/>
      <c r="AE998" s="40"/>
      <c r="AF998" s="40"/>
      <c r="AG998" s="40"/>
      <c r="AH998" s="40"/>
      <c r="AI998" s="40"/>
      <c r="AJ998" s="40"/>
      <c r="AK998" s="40"/>
    </row>
    <row r="999" ht="13.5" customHeight="1">
      <c r="B999" s="40"/>
      <c r="C999" s="40"/>
      <c r="D999" s="40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  <c r="AA999" s="40"/>
      <c r="AB999" s="40"/>
      <c r="AC999" s="40"/>
      <c r="AD999" s="40"/>
      <c r="AE999" s="40"/>
      <c r="AF999" s="40"/>
      <c r="AG999" s="40"/>
      <c r="AH999" s="40"/>
      <c r="AI999" s="40"/>
      <c r="AJ999" s="40"/>
      <c r="AK999" s="40"/>
    </row>
    <row r="1000" ht="13.5" customHeight="1">
      <c r="B1000" s="40"/>
      <c r="C1000" s="40"/>
      <c r="D1000" s="40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  <c r="AA1000" s="40"/>
      <c r="AB1000" s="40"/>
      <c r="AC1000" s="40"/>
      <c r="AD1000" s="40"/>
      <c r="AE1000" s="40"/>
      <c r="AF1000" s="40"/>
      <c r="AG1000" s="40"/>
      <c r="AH1000" s="40"/>
      <c r="AI1000" s="40"/>
      <c r="AJ1000" s="40"/>
      <c r="AK1000" s="40"/>
    </row>
    <row r="1001" ht="13.5" customHeight="1">
      <c r="B1001" s="40"/>
      <c r="C1001" s="40"/>
      <c r="D1001" s="40"/>
      <c r="E1001" s="40"/>
      <c r="F1001" s="40"/>
      <c r="G1001" s="40"/>
      <c r="H1001" s="40"/>
      <c r="I1001" s="40"/>
      <c r="J1001" s="40"/>
      <c r="K1001" s="40"/>
      <c r="L1001" s="40"/>
      <c r="M1001" s="40"/>
      <c r="N1001" s="40"/>
      <c r="O1001" s="40"/>
      <c r="P1001" s="40"/>
      <c r="Q1001" s="40"/>
      <c r="R1001" s="40"/>
      <c r="S1001" s="40"/>
      <c r="T1001" s="40"/>
      <c r="U1001" s="40"/>
      <c r="V1001" s="40"/>
      <c r="W1001" s="40"/>
      <c r="X1001" s="40"/>
      <c r="Y1001" s="40"/>
      <c r="Z1001" s="40"/>
      <c r="AA1001" s="40"/>
      <c r="AB1001" s="40"/>
      <c r="AC1001" s="40"/>
      <c r="AD1001" s="40"/>
      <c r="AE1001" s="40"/>
      <c r="AF1001" s="40"/>
      <c r="AG1001" s="40"/>
      <c r="AH1001" s="40"/>
      <c r="AI1001" s="40"/>
      <c r="AJ1001" s="40"/>
      <c r="AK1001" s="40"/>
    </row>
    <row r="1002" ht="13.5" customHeight="1">
      <c r="B1002" s="40"/>
      <c r="C1002" s="40"/>
      <c r="D1002" s="40"/>
      <c r="E1002" s="40"/>
      <c r="F1002" s="40"/>
      <c r="G1002" s="40"/>
      <c r="H1002" s="40"/>
      <c r="I1002" s="40"/>
      <c r="J1002" s="40"/>
      <c r="K1002" s="40"/>
      <c r="L1002" s="40"/>
      <c r="M1002" s="40"/>
      <c r="N1002" s="40"/>
      <c r="O1002" s="40"/>
      <c r="P1002" s="40"/>
      <c r="Q1002" s="40"/>
      <c r="R1002" s="40"/>
      <c r="S1002" s="40"/>
      <c r="T1002" s="40"/>
      <c r="U1002" s="40"/>
      <c r="V1002" s="40"/>
      <c r="W1002" s="40"/>
      <c r="X1002" s="40"/>
      <c r="Y1002" s="40"/>
      <c r="Z1002" s="40"/>
      <c r="AA1002" s="40"/>
      <c r="AB1002" s="40"/>
      <c r="AC1002" s="40"/>
      <c r="AD1002" s="40"/>
      <c r="AE1002" s="40"/>
      <c r="AF1002" s="40"/>
      <c r="AG1002" s="40"/>
      <c r="AH1002" s="40"/>
      <c r="AI1002" s="40"/>
      <c r="AJ1002" s="40"/>
      <c r="AK1002" s="40"/>
    </row>
    <row r="1003" ht="13.5" customHeight="1">
      <c r="B1003" s="40"/>
      <c r="C1003" s="40"/>
      <c r="D1003" s="40"/>
      <c r="E1003" s="40"/>
      <c r="F1003" s="40"/>
      <c r="G1003" s="40"/>
      <c r="H1003" s="40"/>
      <c r="I1003" s="40"/>
      <c r="J1003" s="40"/>
      <c r="K1003" s="40"/>
      <c r="L1003" s="40"/>
      <c r="M1003" s="40"/>
      <c r="N1003" s="40"/>
      <c r="O1003" s="40"/>
      <c r="P1003" s="40"/>
      <c r="Q1003" s="40"/>
      <c r="R1003" s="40"/>
      <c r="S1003" s="40"/>
      <c r="T1003" s="40"/>
      <c r="U1003" s="40"/>
      <c r="V1003" s="40"/>
      <c r="W1003" s="40"/>
      <c r="X1003" s="40"/>
      <c r="Y1003" s="40"/>
      <c r="Z1003" s="40"/>
      <c r="AA1003" s="40"/>
      <c r="AB1003" s="40"/>
      <c r="AC1003" s="40"/>
      <c r="AD1003" s="40"/>
      <c r="AE1003" s="40"/>
      <c r="AF1003" s="40"/>
      <c r="AG1003" s="40"/>
      <c r="AH1003" s="40"/>
      <c r="AI1003" s="40"/>
      <c r="AJ1003" s="40"/>
      <c r="AK1003" s="40"/>
    </row>
    <row r="1004" ht="13.5" customHeight="1">
      <c r="B1004" s="40"/>
      <c r="C1004" s="40"/>
      <c r="D1004" s="40"/>
      <c r="E1004" s="40"/>
      <c r="F1004" s="40"/>
      <c r="G1004" s="40"/>
      <c r="H1004" s="40"/>
      <c r="I1004" s="40"/>
      <c r="J1004" s="40"/>
      <c r="K1004" s="40"/>
      <c r="L1004" s="40"/>
      <c r="M1004" s="40"/>
      <c r="N1004" s="40"/>
      <c r="O1004" s="40"/>
      <c r="P1004" s="40"/>
      <c r="Q1004" s="40"/>
      <c r="R1004" s="40"/>
      <c r="S1004" s="40"/>
      <c r="T1004" s="40"/>
      <c r="U1004" s="40"/>
      <c r="V1004" s="40"/>
      <c r="W1004" s="40"/>
      <c r="X1004" s="40"/>
      <c r="Y1004" s="40"/>
      <c r="Z1004" s="40"/>
      <c r="AA1004" s="40"/>
      <c r="AB1004" s="40"/>
      <c r="AC1004" s="40"/>
      <c r="AD1004" s="40"/>
      <c r="AE1004" s="40"/>
      <c r="AF1004" s="40"/>
      <c r="AG1004" s="40"/>
      <c r="AH1004" s="40"/>
      <c r="AI1004" s="40"/>
      <c r="AJ1004" s="40"/>
      <c r="AK1004" s="40"/>
    </row>
    <row r="1005" ht="13.5" customHeight="1">
      <c r="B1005" s="40"/>
      <c r="C1005" s="40"/>
      <c r="D1005" s="40"/>
      <c r="E1005" s="40"/>
      <c r="F1005" s="40"/>
      <c r="G1005" s="40"/>
      <c r="H1005" s="40"/>
      <c r="I1005" s="40"/>
      <c r="J1005" s="40"/>
      <c r="K1005" s="40"/>
      <c r="L1005" s="40"/>
      <c r="M1005" s="40"/>
      <c r="N1005" s="40"/>
      <c r="O1005" s="40"/>
      <c r="P1005" s="40"/>
      <c r="Q1005" s="40"/>
      <c r="R1005" s="40"/>
      <c r="S1005" s="40"/>
      <c r="T1005" s="40"/>
      <c r="U1005" s="40"/>
      <c r="V1005" s="40"/>
      <c r="W1005" s="40"/>
      <c r="X1005" s="40"/>
      <c r="Y1005" s="40"/>
      <c r="Z1005" s="40"/>
      <c r="AA1005" s="40"/>
      <c r="AB1005" s="40"/>
      <c r="AC1005" s="40"/>
      <c r="AD1005" s="40"/>
      <c r="AE1005" s="40"/>
      <c r="AF1005" s="40"/>
      <c r="AG1005" s="40"/>
      <c r="AH1005" s="40"/>
      <c r="AI1005" s="40"/>
      <c r="AJ1005" s="40"/>
      <c r="AK1005" s="40"/>
    </row>
    <row r="1006" ht="13.5" customHeight="1">
      <c r="B1006" s="40"/>
      <c r="C1006" s="40"/>
      <c r="D1006" s="40"/>
      <c r="E1006" s="40"/>
      <c r="F1006" s="40"/>
      <c r="G1006" s="40"/>
      <c r="H1006" s="40"/>
      <c r="I1006" s="40"/>
      <c r="J1006" s="40"/>
      <c r="K1006" s="40"/>
      <c r="L1006" s="40"/>
      <c r="M1006" s="40"/>
      <c r="N1006" s="40"/>
      <c r="O1006" s="40"/>
      <c r="P1006" s="40"/>
      <c r="Q1006" s="40"/>
      <c r="R1006" s="40"/>
      <c r="S1006" s="40"/>
      <c r="T1006" s="40"/>
      <c r="U1006" s="40"/>
      <c r="V1006" s="40"/>
      <c r="W1006" s="40"/>
      <c r="X1006" s="40"/>
      <c r="Y1006" s="40"/>
      <c r="Z1006" s="40"/>
      <c r="AA1006" s="40"/>
      <c r="AB1006" s="40"/>
      <c r="AC1006" s="40"/>
      <c r="AD1006" s="40"/>
      <c r="AE1006" s="40"/>
      <c r="AF1006" s="40"/>
      <c r="AG1006" s="40"/>
      <c r="AH1006" s="40"/>
      <c r="AI1006" s="40"/>
      <c r="AJ1006" s="40"/>
      <c r="AK1006" s="40"/>
    </row>
    <row r="1007" ht="13.5" customHeight="1">
      <c r="B1007" s="40"/>
      <c r="C1007" s="40"/>
      <c r="D1007" s="40"/>
      <c r="E1007" s="40"/>
      <c r="F1007" s="40"/>
      <c r="G1007" s="40"/>
      <c r="H1007" s="40"/>
      <c r="I1007" s="40"/>
      <c r="J1007" s="40"/>
      <c r="K1007" s="40"/>
      <c r="L1007" s="40"/>
      <c r="M1007" s="40"/>
      <c r="N1007" s="40"/>
      <c r="O1007" s="40"/>
      <c r="P1007" s="40"/>
      <c r="Q1007" s="40"/>
      <c r="R1007" s="40"/>
      <c r="S1007" s="40"/>
      <c r="T1007" s="40"/>
      <c r="U1007" s="40"/>
      <c r="V1007" s="40"/>
      <c r="W1007" s="40"/>
      <c r="X1007" s="40"/>
      <c r="Y1007" s="40"/>
      <c r="Z1007" s="40"/>
      <c r="AA1007" s="40"/>
      <c r="AB1007" s="40"/>
      <c r="AC1007" s="40"/>
      <c r="AD1007" s="40"/>
      <c r="AE1007" s="40"/>
      <c r="AF1007" s="40"/>
      <c r="AG1007" s="40"/>
      <c r="AH1007" s="40"/>
      <c r="AI1007" s="40"/>
      <c r="AJ1007" s="40"/>
      <c r="AK1007" s="40"/>
    </row>
    <row r="1008" ht="13.5" customHeight="1">
      <c r="B1008" s="40"/>
      <c r="C1008" s="40"/>
      <c r="D1008" s="40"/>
      <c r="E1008" s="40"/>
      <c r="F1008" s="40"/>
      <c r="G1008" s="40"/>
      <c r="H1008" s="40"/>
      <c r="I1008" s="40"/>
      <c r="J1008" s="40"/>
      <c r="K1008" s="40"/>
      <c r="L1008" s="40"/>
      <c r="M1008" s="40"/>
      <c r="N1008" s="40"/>
      <c r="O1008" s="40"/>
      <c r="P1008" s="40"/>
      <c r="Q1008" s="40"/>
      <c r="R1008" s="40"/>
      <c r="S1008" s="40"/>
      <c r="T1008" s="40"/>
      <c r="U1008" s="40"/>
      <c r="V1008" s="40"/>
      <c r="W1008" s="40"/>
      <c r="X1008" s="40"/>
      <c r="Y1008" s="40"/>
      <c r="Z1008" s="40"/>
      <c r="AA1008" s="40"/>
      <c r="AB1008" s="40"/>
      <c r="AC1008" s="40"/>
      <c r="AD1008" s="40"/>
      <c r="AE1008" s="40"/>
      <c r="AF1008" s="40"/>
      <c r="AG1008" s="40"/>
      <c r="AH1008" s="40"/>
      <c r="AI1008" s="40"/>
      <c r="AJ1008" s="40"/>
      <c r="AK1008" s="40"/>
    </row>
    <row r="1009" ht="13.5" customHeight="1">
      <c r="B1009" s="40"/>
      <c r="C1009" s="40"/>
      <c r="D1009" s="40"/>
      <c r="E1009" s="40"/>
      <c r="F1009" s="40"/>
      <c r="G1009" s="40"/>
      <c r="H1009" s="40"/>
      <c r="I1009" s="40"/>
      <c r="J1009" s="40"/>
      <c r="K1009" s="40"/>
      <c r="L1009" s="40"/>
      <c r="M1009" s="40"/>
      <c r="N1009" s="40"/>
      <c r="O1009" s="40"/>
      <c r="P1009" s="40"/>
      <c r="Q1009" s="40"/>
      <c r="R1009" s="40"/>
      <c r="S1009" s="40"/>
      <c r="T1009" s="40"/>
      <c r="U1009" s="40"/>
      <c r="V1009" s="40"/>
      <c r="W1009" s="40"/>
      <c r="X1009" s="40"/>
      <c r="Y1009" s="40"/>
      <c r="Z1009" s="40"/>
      <c r="AA1009" s="40"/>
      <c r="AB1009" s="40"/>
      <c r="AC1009" s="40"/>
      <c r="AD1009" s="40"/>
      <c r="AE1009" s="40"/>
      <c r="AF1009" s="40"/>
      <c r="AG1009" s="40"/>
      <c r="AH1009" s="40"/>
      <c r="AI1009" s="40"/>
      <c r="AJ1009" s="40"/>
      <c r="AK1009" s="40"/>
    </row>
    <row r="1010" ht="13.5" customHeight="1">
      <c r="B1010" s="40"/>
      <c r="C1010" s="40"/>
      <c r="D1010" s="40"/>
      <c r="E1010" s="40"/>
      <c r="F1010" s="40"/>
      <c r="G1010" s="40"/>
      <c r="H1010" s="40"/>
      <c r="I1010" s="40"/>
      <c r="J1010" s="40"/>
      <c r="K1010" s="40"/>
      <c r="L1010" s="40"/>
      <c r="M1010" s="40"/>
      <c r="N1010" s="40"/>
      <c r="O1010" s="40"/>
      <c r="P1010" s="40"/>
      <c r="Q1010" s="40"/>
      <c r="R1010" s="40"/>
      <c r="S1010" s="40"/>
      <c r="T1010" s="40"/>
      <c r="U1010" s="40"/>
      <c r="V1010" s="40"/>
      <c r="W1010" s="40"/>
      <c r="X1010" s="40"/>
      <c r="Y1010" s="40"/>
      <c r="Z1010" s="40"/>
      <c r="AA1010" s="40"/>
      <c r="AB1010" s="40"/>
      <c r="AC1010" s="40"/>
      <c r="AD1010" s="40"/>
      <c r="AE1010" s="40"/>
      <c r="AF1010" s="40"/>
      <c r="AG1010" s="40"/>
      <c r="AH1010" s="40"/>
      <c r="AI1010" s="40"/>
      <c r="AJ1010" s="40"/>
      <c r="AK1010" s="40"/>
    </row>
    <row r="1011" ht="13.5" customHeight="1">
      <c r="B1011" s="40"/>
      <c r="C1011" s="40"/>
      <c r="D1011" s="40"/>
      <c r="E1011" s="40"/>
      <c r="F1011" s="40"/>
      <c r="G1011" s="40"/>
      <c r="H1011" s="40"/>
      <c r="I1011" s="40"/>
      <c r="J1011" s="40"/>
      <c r="K1011" s="40"/>
      <c r="L1011" s="40"/>
      <c r="M1011" s="40"/>
      <c r="N1011" s="40"/>
      <c r="O1011" s="40"/>
      <c r="P1011" s="40"/>
      <c r="Q1011" s="40"/>
      <c r="R1011" s="40"/>
      <c r="S1011" s="40"/>
      <c r="T1011" s="40"/>
      <c r="U1011" s="40"/>
      <c r="V1011" s="40"/>
      <c r="W1011" s="40"/>
      <c r="X1011" s="40"/>
      <c r="Y1011" s="40"/>
      <c r="Z1011" s="40"/>
      <c r="AA1011" s="40"/>
      <c r="AB1011" s="40"/>
      <c r="AC1011" s="40"/>
      <c r="AD1011" s="40"/>
      <c r="AE1011" s="40"/>
      <c r="AF1011" s="40"/>
      <c r="AG1011" s="40"/>
      <c r="AH1011" s="40"/>
      <c r="AI1011" s="40"/>
      <c r="AJ1011" s="40"/>
      <c r="AK1011" s="40"/>
    </row>
    <row r="1012" ht="13.5" customHeight="1">
      <c r="B1012" s="40"/>
      <c r="C1012" s="40"/>
      <c r="D1012" s="40"/>
      <c r="E1012" s="40"/>
      <c r="F1012" s="40"/>
      <c r="G1012" s="40"/>
      <c r="H1012" s="40"/>
      <c r="I1012" s="40"/>
      <c r="J1012" s="40"/>
      <c r="K1012" s="40"/>
      <c r="L1012" s="40"/>
      <c r="M1012" s="40"/>
      <c r="N1012" s="40"/>
      <c r="O1012" s="40"/>
      <c r="P1012" s="40"/>
      <c r="Q1012" s="40"/>
      <c r="R1012" s="40"/>
      <c r="S1012" s="40"/>
      <c r="T1012" s="40"/>
      <c r="U1012" s="40"/>
      <c r="V1012" s="40"/>
      <c r="W1012" s="40"/>
      <c r="X1012" s="40"/>
      <c r="Y1012" s="40"/>
      <c r="Z1012" s="40"/>
      <c r="AA1012" s="40"/>
      <c r="AB1012" s="40"/>
      <c r="AC1012" s="40"/>
      <c r="AD1012" s="40"/>
      <c r="AE1012" s="40"/>
      <c r="AF1012" s="40"/>
      <c r="AG1012" s="40"/>
      <c r="AH1012" s="40"/>
      <c r="AI1012" s="40"/>
      <c r="AJ1012" s="40"/>
      <c r="AK1012" s="40"/>
    </row>
    <row r="1013" ht="13.5" customHeight="1">
      <c r="B1013" s="40"/>
      <c r="C1013" s="40"/>
      <c r="D1013" s="40"/>
      <c r="E1013" s="40"/>
      <c r="F1013" s="40"/>
      <c r="G1013" s="40"/>
      <c r="H1013" s="40"/>
      <c r="I1013" s="40"/>
      <c r="J1013" s="40"/>
      <c r="K1013" s="40"/>
      <c r="L1013" s="40"/>
      <c r="M1013" s="40"/>
      <c r="N1013" s="40"/>
      <c r="O1013" s="40"/>
      <c r="P1013" s="40"/>
      <c r="Q1013" s="40"/>
      <c r="R1013" s="40"/>
      <c r="S1013" s="40"/>
      <c r="T1013" s="40"/>
      <c r="U1013" s="40"/>
      <c r="V1013" s="40"/>
      <c r="W1013" s="40"/>
      <c r="X1013" s="40"/>
      <c r="Y1013" s="40"/>
      <c r="Z1013" s="40"/>
      <c r="AA1013" s="40"/>
      <c r="AB1013" s="40"/>
      <c r="AC1013" s="40"/>
      <c r="AD1013" s="40"/>
      <c r="AE1013" s="40"/>
      <c r="AF1013" s="40"/>
      <c r="AG1013" s="40"/>
      <c r="AH1013" s="40"/>
      <c r="AI1013" s="40"/>
      <c r="AJ1013" s="40"/>
      <c r="AK1013" s="40"/>
    </row>
    <row r="1014" ht="13.5" customHeight="1">
      <c r="B1014" s="40"/>
      <c r="C1014" s="40"/>
      <c r="D1014" s="40"/>
      <c r="E1014" s="40"/>
      <c r="F1014" s="40"/>
      <c r="G1014" s="40"/>
      <c r="H1014" s="40"/>
      <c r="I1014" s="40"/>
      <c r="J1014" s="40"/>
      <c r="K1014" s="40"/>
      <c r="L1014" s="40"/>
      <c r="M1014" s="40"/>
      <c r="N1014" s="40"/>
      <c r="O1014" s="40"/>
      <c r="P1014" s="40"/>
      <c r="Q1014" s="40"/>
      <c r="R1014" s="40"/>
      <c r="S1014" s="40"/>
      <c r="T1014" s="40"/>
      <c r="U1014" s="40"/>
      <c r="V1014" s="40"/>
      <c r="W1014" s="40"/>
      <c r="X1014" s="40"/>
      <c r="Y1014" s="40"/>
      <c r="Z1014" s="40"/>
      <c r="AA1014" s="40"/>
      <c r="AB1014" s="40"/>
      <c r="AC1014" s="40"/>
      <c r="AD1014" s="40"/>
      <c r="AE1014" s="40"/>
      <c r="AF1014" s="40"/>
      <c r="AG1014" s="40"/>
      <c r="AH1014" s="40"/>
      <c r="AI1014" s="40"/>
      <c r="AJ1014" s="40"/>
      <c r="AK1014" s="40"/>
    </row>
    <row r="1015" ht="13.5" customHeight="1">
      <c r="B1015" s="40"/>
      <c r="C1015" s="40"/>
      <c r="D1015" s="40"/>
      <c r="E1015" s="40"/>
      <c r="F1015" s="40"/>
      <c r="G1015" s="40"/>
      <c r="H1015" s="40"/>
      <c r="I1015" s="40"/>
      <c r="J1015" s="40"/>
      <c r="K1015" s="40"/>
      <c r="L1015" s="40"/>
      <c r="M1015" s="40"/>
      <c r="N1015" s="40"/>
      <c r="O1015" s="40"/>
      <c r="P1015" s="40"/>
      <c r="Q1015" s="40"/>
      <c r="R1015" s="40"/>
      <c r="S1015" s="40"/>
      <c r="T1015" s="40"/>
      <c r="U1015" s="40"/>
      <c r="V1015" s="40"/>
      <c r="W1015" s="40"/>
      <c r="X1015" s="40"/>
      <c r="Y1015" s="40"/>
      <c r="Z1015" s="40"/>
      <c r="AA1015" s="40"/>
      <c r="AB1015" s="40"/>
      <c r="AC1015" s="40"/>
      <c r="AD1015" s="40"/>
      <c r="AE1015" s="40"/>
      <c r="AF1015" s="40"/>
      <c r="AG1015" s="40"/>
      <c r="AH1015" s="40"/>
      <c r="AI1015" s="40"/>
      <c r="AJ1015" s="40"/>
      <c r="AK1015" s="40"/>
    </row>
    <row r="1016" ht="13.5" customHeight="1">
      <c r="B1016" s="40"/>
      <c r="C1016" s="40"/>
      <c r="D1016" s="40"/>
      <c r="E1016" s="40"/>
      <c r="F1016" s="40"/>
      <c r="G1016" s="40"/>
      <c r="H1016" s="40"/>
      <c r="I1016" s="40"/>
      <c r="J1016" s="40"/>
      <c r="K1016" s="40"/>
      <c r="L1016" s="40"/>
      <c r="M1016" s="40"/>
      <c r="N1016" s="40"/>
      <c r="O1016" s="40"/>
      <c r="P1016" s="40"/>
      <c r="Q1016" s="40"/>
      <c r="R1016" s="40"/>
      <c r="S1016" s="40"/>
      <c r="T1016" s="40"/>
      <c r="U1016" s="40"/>
      <c r="V1016" s="40"/>
      <c r="W1016" s="40"/>
      <c r="X1016" s="40"/>
      <c r="Y1016" s="40"/>
      <c r="Z1016" s="40"/>
      <c r="AA1016" s="40"/>
      <c r="AB1016" s="40"/>
      <c r="AC1016" s="40"/>
      <c r="AD1016" s="40"/>
      <c r="AE1016" s="40"/>
      <c r="AF1016" s="40"/>
      <c r="AG1016" s="40"/>
      <c r="AH1016" s="40"/>
      <c r="AI1016" s="40"/>
      <c r="AJ1016" s="40"/>
      <c r="AK1016" s="40"/>
    </row>
    <row r="1017" ht="13.5" customHeight="1">
      <c r="B1017" s="40"/>
      <c r="C1017" s="40"/>
      <c r="D1017" s="40"/>
      <c r="E1017" s="40"/>
      <c r="F1017" s="40"/>
      <c r="G1017" s="40"/>
      <c r="H1017" s="40"/>
      <c r="I1017" s="40"/>
      <c r="J1017" s="40"/>
      <c r="K1017" s="40"/>
      <c r="L1017" s="40"/>
      <c r="M1017" s="40"/>
      <c r="N1017" s="40"/>
      <c r="O1017" s="40"/>
      <c r="P1017" s="40"/>
      <c r="Q1017" s="40"/>
      <c r="R1017" s="40"/>
      <c r="S1017" s="40"/>
      <c r="T1017" s="40"/>
      <c r="U1017" s="40"/>
      <c r="V1017" s="40"/>
      <c r="W1017" s="40"/>
      <c r="X1017" s="40"/>
      <c r="Y1017" s="40"/>
      <c r="Z1017" s="40"/>
      <c r="AA1017" s="40"/>
      <c r="AB1017" s="40"/>
      <c r="AC1017" s="40"/>
      <c r="AD1017" s="40"/>
      <c r="AE1017" s="40"/>
      <c r="AF1017" s="40"/>
      <c r="AG1017" s="40"/>
      <c r="AH1017" s="40"/>
      <c r="AI1017" s="40"/>
      <c r="AJ1017" s="40"/>
      <c r="AK1017" s="40"/>
    </row>
    <row r="1018" ht="13.5" customHeight="1">
      <c r="B1018" s="40"/>
      <c r="C1018" s="40"/>
      <c r="D1018" s="40"/>
      <c r="E1018" s="40"/>
      <c r="F1018" s="40"/>
      <c r="G1018" s="40"/>
      <c r="H1018" s="40"/>
      <c r="I1018" s="40"/>
      <c r="J1018" s="40"/>
      <c r="K1018" s="40"/>
      <c r="L1018" s="40"/>
      <c r="M1018" s="40"/>
      <c r="N1018" s="40"/>
      <c r="O1018" s="40"/>
      <c r="P1018" s="40"/>
      <c r="Q1018" s="40"/>
      <c r="R1018" s="40"/>
      <c r="S1018" s="40"/>
      <c r="T1018" s="40"/>
      <c r="U1018" s="40"/>
      <c r="V1018" s="40"/>
      <c r="W1018" s="40"/>
      <c r="X1018" s="40"/>
      <c r="Y1018" s="40"/>
      <c r="Z1018" s="40"/>
      <c r="AA1018" s="40"/>
      <c r="AB1018" s="40"/>
      <c r="AC1018" s="40"/>
      <c r="AD1018" s="40"/>
      <c r="AE1018" s="40"/>
      <c r="AF1018" s="40"/>
      <c r="AG1018" s="40"/>
      <c r="AH1018" s="40"/>
      <c r="AI1018" s="40"/>
      <c r="AJ1018" s="40"/>
      <c r="AK1018" s="40"/>
    </row>
    <row r="1019" ht="13.5" customHeight="1">
      <c r="B1019" s="40"/>
      <c r="C1019" s="40"/>
      <c r="D1019" s="40"/>
      <c r="E1019" s="40"/>
      <c r="F1019" s="40"/>
      <c r="G1019" s="40"/>
      <c r="H1019" s="40"/>
      <c r="I1019" s="40"/>
      <c r="J1019" s="40"/>
      <c r="K1019" s="40"/>
      <c r="L1019" s="40"/>
      <c r="M1019" s="40"/>
      <c r="N1019" s="40"/>
      <c r="O1019" s="40"/>
      <c r="P1019" s="40"/>
      <c r="Q1019" s="40"/>
      <c r="R1019" s="40"/>
      <c r="S1019" s="40"/>
      <c r="T1019" s="40"/>
      <c r="U1019" s="40"/>
      <c r="V1019" s="40"/>
      <c r="W1019" s="40"/>
      <c r="X1019" s="40"/>
      <c r="Y1019" s="40"/>
      <c r="Z1019" s="40"/>
      <c r="AA1019" s="40"/>
      <c r="AB1019" s="40"/>
      <c r="AC1019" s="40"/>
      <c r="AD1019" s="40"/>
      <c r="AE1019" s="40"/>
      <c r="AF1019" s="40"/>
      <c r="AG1019" s="40"/>
      <c r="AH1019" s="40"/>
      <c r="AI1019" s="40"/>
      <c r="AJ1019" s="40"/>
      <c r="AK1019" s="40"/>
    </row>
    <row r="1020" ht="13.5" customHeight="1">
      <c r="B1020" s="40"/>
      <c r="C1020" s="40"/>
      <c r="D1020" s="40"/>
      <c r="E1020" s="40"/>
      <c r="F1020" s="40"/>
      <c r="G1020" s="40"/>
      <c r="H1020" s="40"/>
      <c r="I1020" s="40"/>
      <c r="J1020" s="40"/>
      <c r="K1020" s="40"/>
      <c r="L1020" s="40"/>
      <c r="M1020" s="40"/>
      <c r="N1020" s="40"/>
      <c r="O1020" s="40"/>
      <c r="P1020" s="40"/>
      <c r="Q1020" s="40"/>
      <c r="R1020" s="40"/>
      <c r="S1020" s="40"/>
      <c r="T1020" s="40"/>
      <c r="U1020" s="40"/>
      <c r="V1020" s="40"/>
      <c r="W1020" s="40"/>
      <c r="X1020" s="40"/>
      <c r="Y1020" s="40"/>
      <c r="Z1020" s="40"/>
      <c r="AA1020" s="40"/>
      <c r="AB1020" s="40"/>
      <c r="AC1020" s="40"/>
      <c r="AD1020" s="40"/>
      <c r="AE1020" s="40"/>
      <c r="AF1020" s="40"/>
      <c r="AG1020" s="40"/>
      <c r="AH1020" s="40"/>
      <c r="AI1020" s="40"/>
      <c r="AJ1020" s="40"/>
      <c r="AK1020" s="40"/>
    </row>
    <row r="1021" ht="13.5" customHeight="1">
      <c r="B1021" s="40"/>
      <c r="C1021" s="40"/>
      <c r="D1021" s="40"/>
      <c r="E1021" s="40"/>
      <c r="F1021" s="40"/>
      <c r="G1021" s="40"/>
      <c r="H1021" s="40"/>
      <c r="I1021" s="40"/>
      <c r="J1021" s="40"/>
      <c r="K1021" s="40"/>
      <c r="L1021" s="40"/>
      <c r="M1021" s="40"/>
      <c r="N1021" s="40"/>
      <c r="O1021" s="40"/>
      <c r="P1021" s="40"/>
      <c r="Q1021" s="40"/>
      <c r="R1021" s="40"/>
      <c r="S1021" s="40"/>
      <c r="T1021" s="40"/>
      <c r="U1021" s="40"/>
      <c r="V1021" s="40"/>
      <c r="W1021" s="40"/>
      <c r="X1021" s="40"/>
      <c r="Y1021" s="40"/>
      <c r="Z1021" s="40"/>
      <c r="AA1021" s="40"/>
      <c r="AB1021" s="40"/>
      <c r="AC1021" s="40"/>
      <c r="AD1021" s="40"/>
      <c r="AE1021" s="40"/>
      <c r="AF1021" s="40"/>
      <c r="AG1021" s="40"/>
      <c r="AH1021" s="40"/>
      <c r="AI1021" s="40"/>
      <c r="AJ1021" s="40"/>
      <c r="AK1021" s="40"/>
    </row>
    <row r="1022" ht="13.5" customHeight="1">
      <c r="B1022" s="40"/>
      <c r="C1022" s="40"/>
      <c r="D1022" s="40"/>
      <c r="E1022" s="40"/>
      <c r="F1022" s="40"/>
      <c r="G1022" s="40"/>
      <c r="H1022" s="40"/>
      <c r="I1022" s="40"/>
      <c r="J1022" s="40"/>
      <c r="K1022" s="40"/>
      <c r="L1022" s="40"/>
      <c r="M1022" s="40"/>
      <c r="N1022" s="40"/>
      <c r="O1022" s="40"/>
      <c r="P1022" s="40"/>
      <c r="Q1022" s="40"/>
      <c r="R1022" s="40"/>
      <c r="S1022" s="40"/>
      <c r="T1022" s="40"/>
      <c r="U1022" s="40"/>
      <c r="V1022" s="40"/>
      <c r="W1022" s="40"/>
      <c r="X1022" s="40"/>
      <c r="Y1022" s="40"/>
      <c r="Z1022" s="40"/>
      <c r="AA1022" s="40"/>
      <c r="AB1022" s="40"/>
      <c r="AC1022" s="40"/>
      <c r="AD1022" s="40"/>
      <c r="AE1022" s="40"/>
      <c r="AF1022" s="40"/>
      <c r="AG1022" s="40"/>
      <c r="AH1022" s="40"/>
      <c r="AI1022" s="40"/>
      <c r="AJ1022" s="40"/>
      <c r="AK1022" s="40"/>
    </row>
    <row r="1023" ht="13.5" customHeight="1">
      <c r="B1023" s="40"/>
      <c r="C1023" s="40"/>
      <c r="D1023" s="40"/>
      <c r="E1023" s="40"/>
      <c r="F1023" s="40"/>
      <c r="G1023" s="40"/>
      <c r="H1023" s="40"/>
      <c r="I1023" s="40"/>
      <c r="J1023" s="40"/>
      <c r="K1023" s="40"/>
      <c r="L1023" s="40"/>
      <c r="M1023" s="40"/>
      <c r="N1023" s="40"/>
      <c r="O1023" s="40"/>
      <c r="P1023" s="40"/>
      <c r="Q1023" s="40"/>
      <c r="R1023" s="40"/>
      <c r="S1023" s="40"/>
      <c r="T1023" s="40"/>
      <c r="U1023" s="40"/>
      <c r="V1023" s="40"/>
      <c r="W1023" s="40"/>
      <c r="X1023" s="40"/>
      <c r="Y1023" s="40"/>
      <c r="Z1023" s="40"/>
      <c r="AA1023" s="40"/>
      <c r="AB1023" s="40"/>
      <c r="AC1023" s="40"/>
      <c r="AD1023" s="40"/>
      <c r="AE1023" s="40"/>
      <c r="AF1023" s="40"/>
      <c r="AG1023" s="40"/>
      <c r="AH1023" s="40"/>
      <c r="AI1023" s="40"/>
      <c r="AJ1023" s="40"/>
      <c r="AK1023" s="40"/>
    </row>
    <row r="1024" ht="13.5" customHeight="1">
      <c r="B1024" s="40"/>
      <c r="C1024" s="40"/>
      <c r="D1024" s="40"/>
      <c r="E1024" s="40"/>
      <c r="F1024" s="40"/>
      <c r="G1024" s="40"/>
      <c r="H1024" s="40"/>
      <c r="I1024" s="40"/>
      <c r="J1024" s="40"/>
      <c r="K1024" s="40"/>
      <c r="L1024" s="40"/>
      <c r="M1024" s="40"/>
      <c r="N1024" s="40"/>
      <c r="O1024" s="40"/>
      <c r="P1024" s="40"/>
      <c r="Q1024" s="40"/>
      <c r="R1024" s="40"/>
      <c r="S1024" s="40"/>
      <c r="T1024" s="40"/>
      <c r="U1024" s="40"/>
      <c r="V1024" s="40"/>
      <c r="W1024" s="40"/>
      <c r="X1024" s="40"/>
      <c r="Y1024" s="40"/>
      <c r="Z1024" s="40"/>
      <c r="AA1024" s="40"/>
      <c r="AB1024" s="40"/>
      <c r="AC1024" s="40"/>
      <c r="AD1024" s="40"/>
      <c r="AE1024" s="40"/>
      <c r="AF1024" s="40"/>
      <c r="AG1024" s="40"/>
      <c r="AH1024" s="40"/>
      <c r="AI1024" s="40"/>
      <c r="AJ1024" s="40"/>
      <c r="AK1024" s="40"/>
    </row>
    <row r="1025" ht="13.5" customHeight="1">
      <c r="B1025" s="40"/>
      <c r="C1025" s="40"/>
      <c r="D1025" s="40"/>
      <c r="E1025" s="40"/>
      <c r="F1025" s="40"/>
      <c r="G1025" s="40"/>
      <c r="H1025" s="40"/>
      <c r="I1025" s="40"/>
      <c r="J1025" s="40"/>
      <c r="K1025" s="40"/>
      <c r="L1025" s="40"/>
      <c r="M1025" s="40"/>
      <c r="N1025" s="40"/>
      <c r="O1025" s="40"/>
      <c r="P1025" s="40"/>
      <c r="Q1025" s="40"/>
      <c r="R1025" s="40"/>
      <c r="S1025" s="40"/>
      <c r="T1025" s="40"/>
      <c r="U1025" s="40"/>
      <c r="V1025" s="40"/>
      <c r="W1025" s="40"/>
      <c r="X1025" s="40"/>
      <c r="Y1025" s="40"/>
      <c r="Z1025" s="40"/>
      <c r="AA1025" s="40"/>
      <c r="AB1025" s="40"/>
      <c r="AC1025" s="40"/>
      <c r="AD1025" s="40"/>
      <c r="AE1025" s="40"/>
      <c r="AF1025" s="40"/>
      <c r="AG1025" s="40"/>
      <c r="AH1025" s="40"/>
      <c r="AI1025" s="40"/>
      <c r="AJ1025" s="40"/>
      <c r="AK1025" s="40"/>
    </row>
    <row r="1026" ht="13.5" customHeight="1">
      <c r="B1026" s="40"/>
      <c r="C1026" s="40"/>
      <c r="D1026" s="40"/>
      <c r="E1026" s="40"/>
      <c r="F1026" s="40"/>
      <c r="G1026" s="40"/>
      <c r="H1026" s="40"/>
      <c r="I1026" s="40"/>
      <c r="J1026" s="40"/>
      <c r="K1026" s="40"/>
      <c r="L1026" s="40"/>
      <c r="M1026" s="40"/>
      <c r="N1026" s="40"/>
      <c r="O1026" s="40"/>
      <c r="P1026" s="40"/>
      <c r="Q1026" s="40"/>
      <c r="R1026" s="40"/>
      <c r="S1026" s="40"/>
      <c r="T1026" s="40"/>
      <c r="U1026" s="40"/>
      <c r="V1026" s="40"/>
      <c r="W1026" s="40"/>
      <c r="X1026" s="40"/>
      <c r="Y1026" s="40"/>
      <c r="Z1026" s="40"/>
      <c r="AA1026" s="40"/>
      <c r="AB1026" s="40"/>
      <c r="AC1026" s="40"/>
      <c r="AD1026" s="40"/>
      <c r="AE1026" s="40"/>
      <c r="AF1026" s="40"/>
      <c r="AG1026" s="40"/>
      <c r="AH1026" s="40"/>
      <c r="AI1026" s="40"/>
      <c r="AJ1026" s="40"/>
      <c r="AK1026" s="40"/>
    </row>
    <row r="1027" ht="13.5" customHeight="1">
      <c r="B1027" s="40"/>
      <c r="C1027" s="40"/>
      <c r="D1027" s="40"/>
      <c r="E1027" s="40"/>
      <c r="F1027" s="40"/>
      <c r="G1027" s="40"/>
      <c r="H1027" s="40"/>
      <c r="I1027" s="40"/>
      <c r="J1027" s="40"/>
      <c r="K1027" s="40"/>
      <c r="L1027" s="40"/>
      <c r="M1027" s="40"/>
      <c r="N1027" s="40"/>
      <c r="O1027" s="40"/>
      <c r="P1027" s="40"/>
      <c r="Q1027" s="40"/>
      <c r="R1027" s="40"/>
      <c r="S1027" s="40"/>
      <c r="T1027" s="40"/>
      <c r="U1027" s="40"/>
      <c r="V1027" s="40"/>
      <c r="W1027" s="40"/>
      <c r="X1027" s="40"/>
      <c r="Y1027" s="40"/>
      <c r="Z1027" s="40"/>
      <c r="AA1027" s="40"/>
      <c r="AB1027" s="40"/>
      <c r="AC1027" s="40"/>
      <c r="AD1027" s="40"/>
      <c r="AE1027" s="40"/>
      <c r="AF1027" s="40"/>
      <c r="AG1027" s="40"/>
      <c r="AH1027" s="40"/>
      <c r="AI1027" s="40"/>
      <c r="AJ1027" s="40"/>
      <c r="AK1027" s="40"/>
    </row>
    <row r="1028" ht="13.5" customHeight="1">
      <c r="B1028" s="40"/>
      <c r="C1028" s="40"/>
      <c r="D1028" s="40"/>
      <c r="E1028" s="40"/>
      <c r="F1028" s="40"/>
      <c r="G1028" s="40"/>
      <c r="H1028" s="40"/>
      <c r="I1028" s="40"/>
      <c r="J1028" s="40"/>
      <c r="K1028" s="40"/>
      <c r="L1028" s="40"/>
      <c r="M1028" s="40"/>
      <c r="N1028" s="40"/>
      <c r="O1028" s="40"/>
      <c r="P1028" s="40"/>
      <c r="Q1028" s="40"/>
      <c r="R1028" s="40"/>
      <c r="S1028" s="40"/>
      <c r="T1028" s="40"/>
      <c r="U1028" s="40"/>
      <c r="V1028" s="40"/>
      <c r="W1028" s="40"/>
      <c r="X1028" s="40"/>
      <c r="Y1028" s="40"/>
      <c r="Z1028" s="40"/>
      <c r="AA1028" s="40"/>
      <c r="AB1028" s="40"/>
      <c r="AC1028" s="40"/>
      <c r="AD1028" s="40"/>
      <c r="AE1028" s="40"/>
      <c r="AF1028" s="40"/>
      <c r="AG1028" s="40"/>
      <c r="AH1028" s="40"/>
      <c r="AI1028" s="40"/>
      <c r="AJ1028" s="40"/>
      <c r="AK1028" s="40"/>
    </row>
    <row r="1029" ht="13.5" customHeight="1">
      <c r="B1029" s="40"/>
      <c r="C1029" s="40"/>
      <c r="D1029" s="40"/>
      <c r="E1029" s="40"/>
      <c r="F1029" s="40"/>
      <c r="G1029" s="40"/>
      <c r="H1029" s="40"/>
      <c r="I1029" s="40"/>
      <c r="J1029" s="40"/>
      <c r="K1029" s="40"/>
      <c r="L1029" s="40"/>
      <c r="M1029" s="40"/>
      <c r="N1029" s="40"/>
      <c r="O1029" s="40"/>
      <c r="P1029" s="40"/>
      <c r="Q1029" s="40"/>
      <c r="R1029" s="40"/>
      <c r="S1029" s="40"/>
      <c r="T1029" s="40"/>
      <c r="U1029" s="40"/>
      <c r="V1029" s="40"/>
      <c r="W1029" s="40"/>
      <c r="X1029" s="40"/>
      <c r="Y1029" s="40"/>
      <c r="Z1029" s="40"/>
      <c r="AA1029" s="40"/>
      <c r="AB1029" s="40"/>
      <c r="AC1029" s="40"/>
      <c r="AD1029" s="40"/>
      <c r="AE1029" s="40"/>
      <c r="AF1029" s="40"/>
      <c r="AG1029" s="40"/>
      <c r="AH1029" s="40"/>
      <c r="AI1029" s="40"/>
      <c r="AJ1029" s="40"/>
      <c r="AK1029" s="40"/>
    </row>
    <row r="1030" ht="13.5" customHeight="1">
      <c r="B1030" s="40"/>
      <c r="C1030" s="40"/>
      <c r="D1030" s="40"/>
      <c r="E1030" s="40"/>
      <c r="F1030" s="40"/>
      <c r="G1030" s="40"/>
      <c r="H1030" s="40"/>
      <c r="I1030" s="40"/>
      <c r="J1030" s="40"/>
      <c r="K1030" s="40"/>
      <c r="L1030" s="40"/>
      <c r="M1030" s="40"/>
      <c r="N1030" s="40"/>
      <c r="O1030" s="40"/>
      <c r="P1030" s="40"/>
      <c r="Q1030" s="40"/>
      <c r="R1030" s="40"/>
      <c r="S1030" s="40"/>
      <c r="T1030" s="40"/>
      <c r="U1030" s="40"/>
      <c r="V1030" s="40"/>
      <c r="W1030" s="40"/>
      <c r="X1030" s="40"/>
      <c r="Y1030" s="40"/>
      <c r="Z1030" s="40"/>
      <c r="AA1030" s="40"/>
      <c r="AB1030" s="40"/>
      <c r="AC1030" s="40"/>
      <c r="AD1030" s="40"/>
      <c r="AE1030" s="40"/>
      <c r="AF1030" s="40"/>
      <c r="AG1030" s="40"/>
      <c r="AH1030" s="40"/>
      <c r="AI1030" s="40"/>
      <c r="AJ1030" s="40"/>
      <c r="AK1030" s="40"/>
    </row>
    <row r="1031" ht="13.5" customHeight="1">
      <c r="B1031" s="40"/>
      <c r="C1031" s="40"/>
      <c r="D1031" s="40"/>
      <c r="E1031" s="40"/>
      <c r="F1031" s="40"/>
      <c r="G1031" s="40"/>
      <c r="H1031" s="40"/>
      <c r="I1031" s="40"/>
      <c r="J1031" s="40"/>
      <c r="K1031" s="40"/>
      <c r="L1031" s="40"/>
      <c r="M1031" s="40"/>
      <c r="N1031" s="40"/>
      <c r="O1031" s="40"/>
      <c r="P1031" s="40"/>
      <c r="Q1031" s="40"/>
      <c r="R1031" s="40"/>
      <c r="S1031" s="40"/>
      <c r="T1031" s="40"/>
      <c r="U1031" s="40"/>
      <c r="V1031" s="40"/>
      <c r="W1031" s="40"/>
      <c r="X1031" s="40"/>
      <c r="Y1031" s="40"/>
      <c r="Z1031" s="40"/>
      <c r="AA1031" s="40"/>
      <c r="AB1031" s="40"/>
      <c r="AC1031" s="40"/>
      <c r="AD1031" s="40"/>
      <c r="AE1031" s="40"/>
      <c r="AF1031" s="40"/>
      <c r="AG1031" s="40"/>
      <c r="AH1031" s="40"/>
      <c r="AI1031" s="40"/>
      <c r="AJ1031" s="40"/>
      <c r="AK1031" s="40"/>
    </row>
    <row r="1032" ht="13.5" customHeight="1">
      <c r="B1032" s="40"/>
      <c r="C1032" s="40"/>
      <c r="D1032" s="40"/>
      <c r="E1032" s="40"/>
      <c r="F1032" s="40"/>
      <c r="G1032" s="40"/>
      <c r="H1032" s="40"/>
      <c r="I1032" s="40"/>
      <c r="J1032" s="40"/>
      <c r="K1032" s="40"/>
      <c r="L1032" s="40"/>
      <c r="M1032" s="40"/>
      <c r="N1032" s="40"/>
      <c r="O1032" s="40"/>
      <c r="P1032" s="40"/>
      <c r="Q1032" s="40"/>
      <c r="R1032" s="40"/>
      <c r="S1032" s="40"/>
      <c r="T1032" s="40"/>
      <c r="U1032" s="40"/>
      <c r="V1032" s="40"/>
      <c r="W1032" s="40"/>
      <c r="X1032" s="40"/>
      <c r="Y1032" s="40"/>
      <c r="Z1032" s="40"/>
      <c r="AA1032" s="40"/>
      <c r="AB1032" s="40"/>
      <c r="AC1032" s="40"/>
      <c r="AD1032" s="40"/>
      <c r="AE1032" s="40"/>
      <c r="AF1032" s="40"/>
      <c r="AG1032" s="40"/>
      <c r="AH1032" s="40"/>
      <c r="AI1032" s="40"/>
      <c r="AJ1032" s="40"/>
      <c r="AK1032" s="40"/>
    </row>
    <row r="1033" ht="13.5" customHeight="1">
      <c r="B1033" s="40"/>
      <c r="C1033" s="40"/>
      <c r="D1033" s="40"/>
      <c r="E1033" s="40"/>
      <c r="F1033" s="40"/>
      <c r="G1033" s="40"/>
      <c r="H1033" s="40"/>
      <c r="I1033" s="40"/>
      <c r="J1033" s="40"/>
      <c r="K1033" s="40"/>
      <c r="L1033" s="40"/>
      <c r="M1033" s="40"/>
      <c r="N1033" s="40"/>
      <c r="O1033" s="40"/>
      <c r="P1033" s="40"/>
      <c r="Q1033" s="40"/>
      <c r="R1033" s="40"/>
      <c r="S1033" s="40"/>
      <c r="T1033" s="40"/>
      <c r="U1033" s="40"/>
      <c r="V1033" s="40"/>
      <c r="W1033" s="40"/>
      <c r="X1033" s="40"/>
      <c r="Y1033" s="40"/>
      <c r="Z1033" s="40"/>
      <c r="AA1033" s="40"/>
      <c r="AB1033" s="40"/>
      <c r="AC1033" s="40"/>
      <c r="AD1033" s="40"/>
      <c r="AE1033" s="40"/>
      <c r="AF1033" s="40"/>
      <c r="AG1033" s="40"/>
      <c r="AH1033" s="40"/>
      <c r="AI1033" s="40"/>
      <c r="AJ1033" s="40"/>
      <c r="AK1033" s="40"/>
    </row>
    <row r="1034" ht="13.5" customHeight="1">
      <c r="B1034" s="40"/>
      <c r="C1034" s="40"/>
      <c r="D1034" s="40"/>
      <c r="E1034" s="40"/>
      <c r="F1034" s="40"/>
      <c r="G1034" s="40"/>
      <c r="H1034" s="40"/>
      <c r="I1034" s="40"/>
      <c r="J1034" s="40"/>
      <c r="K1034" s="40"/>
      <c r="L1034" s="40"/>
      <c r="M1034" s="40"/>
      <c r="N1034" s="40"/>
      <c r="O1034" s="40"/>
      <c r="P1034" s="40"/>
      <c r="Q1034" s="40"/>
      <c r="R1034" s="40"/>
      <c r="S1034" s="40"/>
      <c r="T1034" s="40"/>
      <c r="U1034" s="40"/>
      <c r="V1034" s="40"/>
      <c r="W1034" s="40"/>
      <c r="X1034" s="40"/>
      <c r="Y1034" s="40"/>
      <c r="Z1034" s="40"/>
      <c r="AA1034" s="40"/>
      <c r="AB1034" s="40"/>
      <c r="AC1034" s="40"/>
      <c r="AD1034" s="40"/>
      <c r="AE1034" s="40"/>
      <c r="AF1034" s="40"/>
      <c r="AG1034" s="40"/>
      <c r="AH1034" s="40"/>
      <c r="AI1034" s="40"/>
      <c r="AJ1034" s="40"/>
      <c r="AK1034" s="40"/>
    </row>
    <row r="1035" ht="13.5" customHeight="1">
      <c r="B1035" s="40"/>
      <c r="C1035" s="40"/>
      <c r="D1035" s="40"/>
      <c r="E1035" s="40"/>
      <c r="F1035" s="40"/>
      <c r="G1035" s="40"/>
      <c r="H1035" s="40"/>
      <c r="I1035" s="40"/>
      <c r="J1035" s="40"/>
      <c r="K1035" s="40"/>
      <c r="L1035" s="40"/>
      <c r="M1035" s="40"/>
      <c r="N1035" s="40"/>
      <c r="O1035" s="40"/>
      <c r="P1035" s="40"/>
      <c r="Q1035" s="40"/>
      <c r="R1035" s="40"/>
      <c r="S1035" s="40"/>
      <c r="T1035" s="40"/>
      <c r="U1035" s="40"/>
      <c r="V1035" s="40"/>
      <c r="W1035" s="40"/>
      <c r="X1035" s="40"/>
      <c r="Y1035" s="40"/>
      <c r="Z1035" s="40"/>
      <c r="AA1035" s="40"/>
      <c r="AB1035" s="40"/>
      <c r="AC1035" s="40"/>
      <c r="AD1035" s="40"/>
      <c r="AE1035" s="40"/>
      <c r="AF1035" s="40"/>
      <c r="AG1035" s="40"/>
      <c r="AH1035" s="40"/>
      <c r="AI1035" s="40"/>
      <c r="AJ1035" s="40"/>
      <c r="AK1035" s="40"/>
    </row>
    <row r="1036" ht="13.5" customHeight="1">
      <c r="B1036" s="40"/>
      <c r="C1036" s="40"/>
      <c r="D1036" s="40"/>
      <c r="E1036" s="40"/>
      <c r="F1036" s="40"/>
      <c r="G1036" s="40"/>
      <c r="H1036" s="40"/>
      <c r="I1036" s="40"/>
      <c r="J1036" s="40"/>
      <c r="K1036" s="40"/>
      <c r="L1036" s="40"/>
      <c r="M1036" s="40"/>
      <c r="N1036" s="40"/>
      <c r="O1036" s="40"/>
      <c r="P1036" s="40"/>
      <c r="Q1036" s="40"/>
      <c r="R1036" s="40"/>
      <c r="S1036" s="40"/>
      <c r="T1036" s="40"/>
      <c r="U1036" s="40"/>
      <c r="V1036" s="40"/>
      <c r="W1036" s="40"/>
      <c r="X1036" s="40"/>
      <c r="Y1036" s="40"/>
      <c r="Z1036" s="40"/>
      <c r="AA1036" s="40"/>
      <c r="AB1036" s="40"/>
      <c r="AC1036" s="40"/>
      <c r="AD1036" s="40"/>
      <c r="AE1036" s="40"/>
      <c r="AF1036" s="40"/>
      <c r="AG1036" s="40"/>
      <c r="AH1036" s="40"/>
      <c r="AI1036" s="40"/>
      <c r="AJ1036" s="40"/>
      <c r="AK1036" s="40"/>
    </row>
    <row r="1037" ht="13.5" customHeight="1">
      <c r="B1037" s="40"/>
      <c r="C1037" s="40"/>
      <c r="D1037" s="40"/>
      <c r="E1037" s="40"/>
      <c r="F1037" s="40"/>
      <c r="G1037" s="40"/>
      <c r="H1037" s="40"/>
      <c r="I1037" s="40"/>
      <c r="J1037" s="40"/>
      <c r="K1037" s="40"/>
      <c r="L1037" s="40"/>
      <c r="M1037" s="40"/>
      <c r="N1037" s="40"/>
      <c r="O1037" s="40"/>
      <c r="P1037" s="40"/>
      <c r="Q1037" s="40"/>
      <c r="R1037" s="40"/>
      <c r="S1037" s="40"/>
      <c r="T1037" s="40"/>
      <c r="U1037" s="40"/>
      <c r="V1037" s="40"/>
      <c r="W1037" s="40"/>
      <c r="X1037" s="40"/>
      <c r="Y1037" s="40"/>
      <c r="Z1037" s="40"/>
      <c r="AA1037" s="40"/>
      <c r="AB1037" s="40"/>
      <c r="AC1037" s="40"/>
      <c r="AD1037" s="40"/>
      <c r="AE1037" s="40"/>
      <c r="AF1037" s="40"/>
      <c r="AG1037" s="40"/>
      <c r="AH1037" s="40"/>
      <c r="AI1037" s="40"/>
      <c r="AJ1037" s="40"/>
      <c r="AK1037" s="40"/>
    </row>
    <row r="1038" ht="13.5" customHeight="1">
      <c r="B1038" s="40"/>
      <c r="C1038" s="40"/>
      <c r="D1038" s="40"/>
      <c r="E1038" s="40"/>
      <c r="F1038" s="40"/>
      <c r="G1038" s="40"/>
      <c r="H1038" s="40"/>
      <c r="I1038" s="40"/>
      <c r="J1038" s="40"/>
      <c r="K1038" s="40"/>
      <c r="L1038" s="40"/>
      <c r="M1038" s="40"/>
      <c r="N1038" s="40"/>
      <c r="O1038" s="40"/>
      <c r="P1038" s="40"/>
      <c r="Q1038" s="40"/>
      <c r="R1038" s="40"/>
      <c r="S1038" s="40"/>
      <c r="T1038" s="40"/>
      <c r="U1038" s="40"/>
      <c r="V1038" s="40"/>
      <c r="W1038" s="40"/>
      <c r="X1038" s="40"/>
      <c r="Y1038" s="40"/>
      <c r="Z1038" s="40"/>
      <c r="AA1038" s="40"/>
      <c r="AB1038" s="40"/>
      <c r="AC1038" s="40"/>
      <c r="AD1038" s="40"/>
      <c r="AE1038" s="40"/>
      <c r="AF1038" s="40"/>
      <c r="AG1038" s="40"/>
      <c r="AH1038" s="40"/>
      <c r="AI1038" s="40"/>
      <c r="AJ1038" s="40"/>
      <c r="AK1038" s="40"/>
    </row>
    <row r="1039" ht="13.5" customHeight="1">
      <c r="B1039" s="40"/>
      <c r="C1039" s="40"/>
      <c r="D1039" s="40"/>
      <c r="E1039" s="40"/>
      <c r="F1039" s="40"/>
      <c r="G1039" s="40"/>
      <c r="H1039" s="40"/>
      <c r="I1039" s="40"/>
      <c r="J1039" s="40"/>
      <c r="K1039" s="40"/>
      <c r="L1039" s="40"/>
      <c r="M1039" s="40"/>
      <c r="N1039" s="40"/>
      <c r="O1039" s="40"/>
      <c r="P1039" s="40"/>
      <c r="Q1039" s="40"/>
      <c r="R1039" s="40"/>
      <c r="S1039" s="40"/>
      <c r="T1039" s="40"/>
      <c r="U1039" s="40"/>
      <c r="V1039" s="40"/>
      <c r="W1039" s="40"/>
      <c r="X1039" s="40"/>
      <c r="Y1039" s="40"/>
      <c r="Z1039" s="40"/>
      <c r="AA1039" s="40"/>
      <c r="AB1039" s="40"/>
      <c r="AC1039" s="40"/>
      <c r="AD1039" s="40"/>
      <c r="AE1039" s="40"/>
      <c r="AF1039" s="40"/>
      <c r="AG1039" s="40"/>
      <c r="AH1039" s="40"/>
      <c r="AI1039" s="40"/>
      <c r="AJ1039" s="40"/>
      <c r="AK1039" s="40"/>
    </row>
    <row r="1040" ht="13.5" customHeight="1">
      <c r="B1040" s="40"/>
      <c r="C1040" s="40"/>
      <c r="D1040" s="40"/>
      <c r="E1040" s="40"/>
      <c r="F1040" s="40"/>
      <c r="G1040" s="40"/>
      <c r="H1040" s="40"/>
      <c r="I1040" s="40"/>
      <c r="J1040" s="40"/>
      <c r="K1040" s="40"/>
      <c r="L1040" s="40"/>
      <c r="M1040" s="40"/>
      <c r="N1040" s="40"/>
      <c r="O1040" s="40"/>
      <c r="P1040" s="40"/>
      <c r="Q1040" s="40"/>
      <c r="R1040" s="40"/>
      <c r="S1040" s="40"/>
      <c r="T1040" s="40"/>
      <c r="U1040" s="40"/>
      <c r="V1040" s="40"/>
      <c r="W1040" s="40"/>
      <c r="X1040" s="40"/>
      <c r="Y1040" s="40"/>
      <c r="Z1040" s="40"/>
      <c r="AA1040" s="40"/>
      <c r="AB1040" s="40"/>
      <c r="AC1040" s="40"/>
      <c r="AD1040" s="40"/>
      <c r="AE1040" s="40"/>
      <c r="AF1040" s="40"/>
      <c r="AG1040" s="40"/>
      <c r="AH1040" s="40"/>
      <c r="AI1040" s="40"/>
      <c r="AJ1040" s="40"/>
      <c r="AK1040" s="40"/>
    </row>
    <row r="1041" ht="13.5" customHeight="1">
      <c r="B1041" s="40"/>
      <c r="C1041" s="40"/>
      <c r="D1041" s="40"/>
      <c r="E1041" s="40"/>
      <c r="F1041" s="40"/>
      <c r="G1041" s="40"/>
      <c r="H1041" s="40"/>
      <c r="I1041" s="40"/>
      <c r="J1041" s="40"/>
      <c r="K1041" s="40"/>
      <c r="L1041" s="40"/>
      <c r="M1041" s="40"/>
      <c r="N1041" s="40"/>
      <c r="O1041" s="40"/>
      <c r="P1041" s="40"/>
      <c r="Q1041" s="40"/>
      <c r="R1041" s="40"/>
      <c r="S1041" s="40"/>
      <c r="T1041" s="40"/>
      <c r="U1041" s="40"/>
      <c r="V1041" s="40"/>
      <c r="W1041" s="40"/>
      <c r="X1041" s="40"/>
      <c r="Y1041" s="40"/>
      <c r="Z1041" s="40"/>
      <c r="AA1041" s="40"/>
      <c r="AB1041" s="40"/>
      <c r="AC1041" s="40"/>
      <c r="AD1041" s="40"/>
      <c r="AE1041" s="40"/>
      <c r="AF1041" s="40"/>
      <c r="AG1041" s="40"/>
      <c r="AH1041" s="40"/>
      <c r="AI1041" s="40"/>
      <c r="AJ1041" s="40"/>
      <c r="AK1041" s="40"/>
    </row>
    <row r="1042" ht="13.5" customHeight="1">
      <c r="B1042" s="40"/>
      <c r="C1042" s="40"/>
      <c r="D1042" s="40"/>
      <c r="E1042" s="40"/>
      <c r="F1042" s="40"/>
      <c r="G1042" s="40"/>
      <c r="H1042" s="40"/>
      <c r="I1042" s="40"/>
      <c r="J1042" s="40"/>
      <c r="K1042" s="40"/>
      <c r="L1042" s="40"/>
      <c r="M1042" s="40"/>
      <c r="N1042" s="40"/>
      <c r="O1042" s="40"/>
      <c r="P1042" s="40"/>
      <c r="Q1042" s="40"/>
      <c r="R1042" s="40"/>
      <c r="S1042" s="40"/>
      <c r="T1042" s="40"/>
      <c r="U1042" s="40"/>
      <c r="V1042" s="40"/>
      <c r="W1042" s="40"/>
      <c r="X1042" s="40"/>
      <c r="Y1042" s="40"/>
      <c r="Z1042" s="40"/>
      <c r="AA1042" s="40"/>
      <c r="AB1042" s="40"/>
      <c r="AC1042" s="40"/>
      <c r="AD1042" s="40"/>
      <c r="AE1042" s="40"/>
      <c r="AF1042" s="40"/>
      <c r="AG1042" s="40"/>
      <c r="AH1042" s="40"/>
      <c r="AI1042" s="40"/>
      <c r="AJ1042" s="40"/>
      <c r="AK1042" s="40"/>
    </row>
  </sheetData>
  <dataValidations>
    <dataValidation type="list" allowBlank="1" showErrorMessage="1" sqref="C2:C16">
      <formula1>$X$2:$X$13</formula1>
    </dataValidation>
  </dataValidations>
  <hyperlinks>
    <hyperlink r:id="rId2" ref="B2"/>
    <hyperlink r:id="rId3" ref="B3"/>
    <hyperlink r:id="rId4" ref="B4"/>
    <hyperlink r:id="rId5" ref="B5"/>
    <hyperlink r:id="rId6" ref="B6"/>
    <hyperlink r:id="rId7" ref="B7"/>
    <hyperlink r:id="rId8" ref="B8"/>
    <hyperlink r:id="rId9" ref="B9"/>
    <hyperlink r:id="rId10" ref="B10"/>
  </hyperlinks>
  <printOptions/>
  <pageMargins bottom="0.75" footer="0.0" header="0.0" left="0.7" right="0.7" top="0.75"/>
  <pageSetup orientation="landscape"/>
  <drawing r:id="rId11"/>
  <legacyDrawing r:id="rId1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.88"/>
    <col customWidth="1" min="2" max="2" width="24.38"/>
    <col customWidth="1" min="3" max="3" width="16.5"/>
    <col customWidth="1" min="4" max="5" width="35.13"/>
    <col customWidth="1" min="6" max="6" width="56.13"/>
    <col customWidth="1" min="7" max="7" width="3.38"/>
  </cols>
  <sheetData>
    <row r="1">
      <c r="A1" s="1"/>
      <c r="B1" s="2" t="s">
        <v>0</v>
      </c>
      <c r="E1" s="2"/>
      <c r="F1" s="2"/>
      <c r="G1" s="1"/>
    </row>
    <row r="2">
      <c r="A2" s="1"/>
      <c r="B2" s="3" t="s">
        <v>1</v>
      </c>
      <c r="C2" s="4"/>
      <c r="D2" s="5" t="s">
        <v>2</v>
      </c>
      <c r="E2" s="75"/>
      <c r="F2" s="75"/>
      <c r="G2" s="1"/>
    </row>
    <row r="3">
      <c r="A3" s="1"/>
      <c r="B3" s="6" t="s">
        <v>3</v>
      </c>
      <c r="C3" s="7" t="s">
        <v>4</v>
      </c>
      <c r="D3" s="8" t="s">
        <v>5</v>
      </c>
      <c r="E3" s="76"/>
      <c r="F3" s="76"/>
      <c r="G3" s="1"/>
    </row>
    <row r="4">
      <c r="A4" s="1"/>
      <c r="B4" s="6" t="s">
        <v>6</v>
      </c>
      <c r="C4" s="7" t="s">
        <v>7</v>
      </c>
      <c r="D4" s="8" t="s">
        <v>5</v>
      </c>
      <c r="E4" s="77" t="s">
        <v>183</v>
      </c>
      <c r="F4" s="77"/>
      <c r="G4" s="1"/>
    </row>
    <row r="5">
      <c r="A5" s="1"/>
      <c r="B5" s="9" t="s">
        <v>124</v>
      </c>
      <c r="C5" s="7" t="s">
        <v>9</v>
      </c>
      <c r="D5" s="8" t="s">
        <v>5</v>
      </c>
      <c r="E5" s="76"/>
      <c r="F5" s="76"/>
      <c r="G5" s="1"/>
    </row>
    <row r="6">
      <c r="A6" s="1"/>
      <c r="B6" s="9" t="s">
        <v>184</v>
      </c>
      <c r="C6" s="7" t="s">
        <v>139</v>
      </c>
      <c r="D6" s="8" t="s">
        <v>5</v>
      </c>
      <c r="E6" s="76"/>
      <c r="F6" s="76"/>
      <c r="G6" s="1"/>
    </row>
    <row r="7">
      <c r="A7" s="1"/>
      <c r="B7" s="9" t="s">
        <v>129</v>
      </c>
      <c r="C7" s="78">
        <v>0.2</v>
      </c>
      <c r="D7" s="8"/>
      <c r="E7" s="76"/>
      <c r="F7" s="76"/>
      <c r="G7" s="1"/>
    </row>
    <row r="8">
      <c r="A8" s="1"/>
      <c r="B8" s="9" t="s">
        <v>185</v>
      </c>
      <c r="C8" s="79">
        <v>6.5</v>
      </c>
      <c r="D8" s="10"/>
      <c r="E8" s="80"/>
      <c r="F8" s="80"/>
      <c r="G8" s="1"/>
    </row>
    <row r="9">
      <c r="A9" s="1"/>
      <c r="B9" s="9" t="s">
        <v>12</v>
      </c>
      <c r="C9" s="81">
        <f>IFERROR(__xludf.DUMMYFUNCTION("GOOGLEFINANCE(""CURRENCY:USDINR"")*C8"),556.430875)</f>
        <v>556.430875</v>
      </c>
      <c r="D9" s="10" t="s">
        <v>13</v>
      </c>
      <c r="E9" s="80"/>
      <c r="F9" s="80"/>
      <c r="G9" s="1"/>
    </row>
    <row r="10">
      <c r="A10" s="1"/>
      <c r="B10" s="11" t="s">
        <v>14</v>
      </c>
      <c r="C10" s="12">
        <f>VLOOKUP(C3,'Price Trend'!$F$3:$I$16,IFS(C4="GCC","2",C4="USA","3",C4="EU","4"),FALSE)</f>
        <v>658.3005275</v>
      </c>
      <c r="D10" s="10" t="s">
        <v>15</v>
      </c>
      <c r="E10" s="80"/>
      <c r="F10" s="80"/>
      <c r="G10" s="1"/>
    </row>
    <row r="11">
      <c r="A11" s="1"/>
      <c r="B11" s="3" t="s">
        <v>16</v>
      </c>
      <c r="C11" s="4"/>
      <c r="D11" s="10"/>
      <c r="E11" s="80"/>
      <c r="F11" s="80"/>
      <c r="G11" s="13"/>
    </row>
    <row r="12">
      <c r="A12" s="1"/>
      <c r="B12" s="14" t="s">
        <v>186</v>
      </c>
      <c r="C12" s="82"/>
      <c r="D12" s="10"/>
      <c r="E12" s="80"/>
      <c r="F12" s="80"/>
      <c r="G12" s="13"/>
    </row>
    <row r="13">
      <c r="A13" s="1"/>
      <c r="B13" s="14" t="s">
        <v>187</v>
      </c>
      <c r="C13" s="82"/>
      <c r="D13" s="10"/>
      <c r="E13" s="80"/>
      <c r="F13" s="80"/>
      <c r="G13" s="13"/>
    </row>
    <row r="14">
      <c r="A14" s="1"/>
      <c r="B14" s="14" t="s">
        <v>17</v>
      </c>
      <c r="C14" s="82">
        <v>310.0</v>
      </c>
      <c r="D14" s="10" t="s">
        <v>18</v>
      </c>
      <c r="E14" s="80"/>
      <c r="F14" s="80"/>
      <c r="G14" s="13"/>
    </row>
    <row r="15" hidden="1">
      <c r="A15" s="1"/>
      <c r="B15" s="14" t="s">
        <v>19</v>
      </c>
      <c r="C15" s="16">
        <f>MAXIFS('COGS RM'!K2:K2100,'COGS RM'!E2:E2100,C3)</f>
        <v>496</v>
      </c>
      <c r="D15" s="17"/>
      <c r="E15" s="83"/>
      <c r="F15" s="83"/>
      <c r="G15" s="1"/>
    </row>
    <row r="16">
      <c r="A16" s="1"/>
      <c r="B16" s="14" t="s">
        <v>20</v>
      </c>
      <c r="C16" s="16">
        <f>1.32*C14</f>
        <v>409.2</v>
      </c>
      <c r="D16" s="84" t="s">
        <v>188</v>
      </c>
      <c r="E16" s="80"/>
      <c r="F16" s="80"/>
      <c r="G16" s="1"/>
    </row>
    <row r="17">
      <c r="A17" s="1"/>
      <c r="B17" s="14" t="s">
        <v>22</v>
      </c>
      <c r="C17" s="16" t="str">
        <f>C16+IFS(C6="IQF","70",C6="BLOCK","60",C6="COOK","50")</f>
        <v>#N/A</v>
      </c>
      <c r="D17" s="10" t="s">
        <v>23</v>
      </c>
      <c r="E17" s="80"/>
      <c r="F17" s="80"/>
      <c r="G17" s="1"/>
    </row>
    <row r="18">
      <c r="A18" s="1"/>
      <c r="B18" s="14" t="s">
        <v>24</v>
      </c>
      <c r="C18" s="85" t="str">
        <f>IFS(C4="EU","80",C4="USA","100",C4="GCC","60",C4="SEA","40")+C17</f>
        <v>#N/A</v>
      </c>
      <c r="D18" s="10" t="s">
        <v>25</v>
      </c>
      <c r="E18" s="80"/>
      <c r="F18" s="80"/>
      <c r="G18" s="1"/>
    </row>
    <row r="19">
      <c r="A19" s="1"/>
      <c r="B19" s="3" t="s">
        <v>26</v>
      </c>
      <c r="C19" s="4"/>
      <c r="D19" s="17"/>
      <c r="E19" s="83"/>
      <c r="F19" s="83"/>
      <c r="G19" s="1"/>
    </row>
    <row r="20">
      <c r="A20" s="1"/>
      <c r="B20" s="18" t="s">
        <v>189</v>
      </c>
      <c r="C20" s="86" t="str">
        <f>IFERROR(__xludf.DUMMYFUNCTION("C8-GOOGLEFINANCE(""CURRENCY:INRUSD"")*C18"),"#N/A")</f>
        <v>#N/A</v>
      </c>
      <c r="D20" s="10"/>
      <c r="E20" s="80"/>
      <c r="F20" s="80"/>
      <c r="G20" s="1"/>
    </row>
    <row r="21">
      <c r="A21" s="1"/>
      <c r="B21" s="18" t="s">
        <v>190</v>
      </c>
      <c r="C21" s="87" t="str">
        <f>C9-C18</f>
        <v>#N/A</v>
      </c>
      <c r="D21" s="10"/>
      <c r="E21" s="80"/>
      <c r="F21" s="80"/>
      <c r="G21" s="1"/>
    </row>
    <row r="22" hidden="1">
      <c r="A22" s="1"/>
      <c r="B22" s="18" t="s">
        <v>29</v>
      </c>
      <c r="C22" s="20" t="str">
        <f>1-(C18+27)/C9</f>
        <v>#N/A</v>
      </c>
      <c r="D22" s="10" t="s">
        <v>30</v>
      </c>
      <c r="E22" s="80"/>
      <c r="F22" s="80"/>
      <c r="G22" s="1"/>
    </row>
    <row r="23" hidden="1">
      <c r="A23" s="1"/>
      <c r="B23" s="18" t="s">
        <v>31</v>
      </c>
      <c r="C23" s="20" t="str">
        <f>1-(C18+30+27)/C9</f>
        <v>#N/A</v>
      </c>
      <c r="D23" s="10" t="s">
        <v>32</v>
      </c>
      <c r="E23" s="80"/>
      <c r="F23" s="80"/>
      <c r="G23" s="1"/>
    </row>
    <row r="24">
      <c r="A24" s="1"/>
      <c r="B24" s="1"/>
      <c r="C24" s="1"/>
      <c r="D24" s="1"/>
      <c r="E24" s="1"/>
      <c r="F24" s="1"/>
      <c r="G24" s="1"/>
    </row>
  </sheetData>
  <mergeCells count="4">
    <mergeCell ref="B1:D1"/>
    <mergeCell ref="B2:C2"/>
    <mergeCell ref="B11:C11"/>
    <mergeCell ref="B19:C19"/>
  </mergeCells>
  <conditionalFormatting sqref="C20:C23">
    <cfRule type="cellIs" dxfId="0" priority="1" operator="greaterThanOrEqual">
      <formula>0</formula>
    </cfRule>
  </conditionalFormatting>
  <conditionalFormatting sqref="C20:C23">
    <cfRule type="cellIs" dxfId="1" priority="2" operator="lessThan">
      <formula>0</formula>
    </cfRule>
  </conditionalFormatting>
  <dataValidations>
    <dataValidation type="list" allowBlank="1" showErrorMessage="1" sqref="C4">
      <formula1>"EU,USA,GCC"</formula1>
    </dataValidation>
    <dataValidation type="list" allowBlank="1" showErrorMessage="1" sqref="C7">
      <formula1>LEGEND!$P$44:$P$48</formula1>
    </dataValidation>
    <dataValidation type="list" allowBlank="1" showErrorMessage="1" sqref="C3">
      <formula1>"8/12,13/15,16/20,21/25,26/30,31/35,36/40,41/50,51/60,61/70,71/80,81/100,101/150,151+"</formula1>
    </dataValidation>
    <dataValidation type="list" allowBlank="1" showErrorMessage="1" sqref="C5">
      <formula1>LEGEND!$K$44:$K$50</formula1>
    </dataValidation>
    <dataValidation type="list" allowBlank="1" showErrorMessage="1" sqref="C6">
      <formula1>LEGEND!$J$44:$J$51</formula1>
    </dataValidation>
  </dataValidation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4" max="4" width="7.0"/>
    <col customWidth="1" min="5" max="5" width="8.38"/>
    <col customWidth="1" min="6" max="6" width="16.63"/>
    <col customWidth="1" min="7" max="7" width="7.88"/>
    <col customWidth="1" min="8" max="8" width="14.13"/>
  </cols>
  <sheetData>
    <row r="1">
      <c r="B1" s="88" t="s">
        <v>191</v>
      </c>
      <c r="C1" s="88" t="s">
        <v>192</v>
      </c>
      <c r="D1" s="89" t="s">
        <v>56</v>
      </c>
      <c r="E1" s="89" t="s">
        <v>193</v>
      </c>
      <c r="F1" s="88" t="s">
        <v>194</v>
      </c>
      <c r="G1" s="90" t="s">
        <v>195</v>
      </c>
      <c r="H1" s="90" t="s">
        <v>196</v>
      </c>
      <c r="I1" s="91" t="s">
        <v>197</v>
      </c>
      <c r="J1" s="89" t="s">
        <v>198</v>
      </c>
    </row>
    <row r="2">
      <c r="B2" s="92">
        <v>45620.0</v>
      </c>
      <c r="C2" s="93">
        <v>1500.0</v>
      </c>
      <c r="D2" s="89">
        <v>60.0</v>
      </c>
      <c r="E2" s="89">
        <v>50.0</v>
      </c>
      <c r="F2" s="92">
        <v>45316.0</v>
      </c>
      <c r="G2" s="94">
        <v>25.0</v>
      </c>
      <c r="H2" s="94">
        <v>10.0</v>
      </c>
      <c r="I2" s="95">
        <f t="shared" ref="I2:I5" si="1">SUM(G2:H2)</f>
        <v>35</v>
      </c>
      <c r="J2" s="31">
        <f t="shared" ref="J2:J5" si="2">E2-I2</f>
        <v>15</v>
      </c>
    </row>
    <row r="3">
      <c r="B3" s="92">
        <v>45650.0</v>
      </c>
      <c r="C3" s="93">
        <v>1000.0</v>
      </c>
      <c r="D3" s="31">
        <f>50+40-60</f>
        <v>30</v>
      </c>
      <c r="E3" s="89">
        <v>60.0</v>
      </c>
      <c r="F3" s="92">
        <v>45347.0</v>
      </c>
      <c r="G3" s="94">
        <v>15.0</v>
      </c>
      <c r="H3" s="94">
        <v>20.0</v>
      </c>
      <c r="I3" s="95">
        <f t="shared" si="1"/>
        <v>35</v>
      </c>
      <c r="J3" s="31">
        <f t="shared" si="2"/>
        <v>25</v>
      </c>
    </row>
    <row r="4">
      <c r="B4" s="92">
        <v>45316.0</v>
      </c>
      <c r="C4" s="93">
        <v>800.0</v>
      </c>
      <c r="D4" s="31">
        <f>30+32-40</f>
        <v>22</v>
      </c>
      <c r="E4" s="89">
        <v>40.0</v>
      </c>
      <c r="F4" s="92">
        <v>45376.0</v>
      </c>
      <c r="G4" s="94">
        <v>45.0</v>
      </c>
      <c r="H4" s="94">
        <v>50.0</v>
      </c>
      <c r="I4" s="95">
        <f t="shared" si="1"/>
        <v>95</v>
      </c>
      <c r="J4" s="96">
        <f t="shared" si="2"/>
        <v>-55</v>
      </c>
    </row>
    <row r="5">
      <c r="B5" s="92">
        <v>45347.0</v>
      </c>
      <c r="C5" s="93">
        <v>500.0</v>
      </c>
      <c r="D5" s="31">
        <f>D4+20-40</f>
        <v>2</v>
      </c>
      <c r="E5" s="89">
        <v>32.0</v>
      </c>
      <c r="F5" s="92">
        <v>45407.0</v>
      </c>
      <c r="G5" s="94">
        <v>15.0</v>
      </c>
      <c r="H5" s="94">
        <v>40.0</v>
      </c>
      <c r="I5" s="95">
        <f t="shared" si="1"/>
        <v>55</v>
      </c>
      <c r="J5" s="96">
        <f t="shared" si="2"/>
        <v>-23</v>
      </c>
    </row>
    <row r="6">
      <c r="B6" s="92">
        <v>45376.0</v>
      </c>
      <c r="C6" s="93">
        <v>1500.0</v>
      </c>
      <c r="D6" s="31">
        <f>D5+60-60</f>
        <v>2</v>
      </c>
      <c r="E6" s="89">
        <v>20.0</v>
      </c>
      <c r="F6" s="92">
        <v>45620.0</v>
      </c>
      <c r="G6" s="95"/>
      <c r="H6" s="95"/>
      <c r="I6" s="94">
        <v>30.0</v>
      </c>
    </row>
    <row r="7">
      <c r="B7" s="92">
        <v>45407.0</v>
      </c>
      <c r="C7" s="97">
        <v>500.0</v>
      </c>
      <c r="E7" s="89">
        <v>40.0</v>
      </c>
      <c r="F7" s="92">
        <v>45650.0</v>
      </c>
      <c r="I7" s="94">
        <v>65.0</v>
      </c>
    </row>
    <row r="8">
      <c r="B8" s="98" t="s">
        <v>199</v>
      </c>
      <c r="C8" s="99">
        <f>SUM(C2:C7)</f>
        <v>5800</v>
      </c>
      <c r="D8" s="99">
        <f>SUM(D2:D6)</f>
        <v>116</v>
      </c>
      <c r="E8" s="99">
        <f>SUM(E2:E7)</f>
        <v>242</v>
      </c>
      <c r="F8" s="98" t="s">
        <v>199</v>
      </c>
      <c r="G8" s="99">
        <f t="shared" ref="G8:H8" si="3">SUM(G2:G6)</f>
        <v>100</v>
      </c>
      <c r="H8" s="99">
        <f t="shared" si="3"/>
        <v>120</v>
      </c>
      <c r="I8" s="100">
        <f>SUM(I2:I7)</f>
        <v>315</v>
      </c>
    </row>
    <row r="9">
      <c r="F9" s="101"/>
    </row>
    <row r="10">
      <c r="F10" s="101"/>
    </row>
    <row r="11">
      <c r="G11" s="89"/>
      <c r="H11" s="89" t="s">
        <v>200</v>
      </c>
      <c r="I11" s="89" t="s">
        <v>201</v>
      </c>
    </row>
    <row r="12">
      <c r="G12" s="92">
        <v>45316.0</v>
      </c>
      <c r="H12" s="89">
        <v>500.0</v>
      </c>
      <c r="I12" s="89">
        <v>10.0</v>
      </c>
    </row>
    <row r="13">
      <c r="G13" s="92">
        <v>45347.0</v>
      </c>
      <c r="H13" s="89">
        <v>2000.0</v>
      </c>
      <c r="I13" s="89">
        <v>5.0</v>
      </c>
    </row>
    <row r="14">
      <c r="G14" s="92">
        <v>45376.0</v>
      </c>
      <c r="H14" s="89">
        <v>5000.0</v>
      </c>
      <c r="I14" s="89">
        <v>5.0</v>
      </c>
    </row>
    <row r="15">
      <c r="G15" s="92">
        <v>45407.0</v>
      </c>
      <c r="H15" s="89">
        <v>1500.0</v>
      </c>
      <c r="I15" s="89">
        <v>5.0</v>
      </c>
    </row>
    <row r="17">
      <c r="G17" s="89" t="s">
        <v>199</v>
      </c>
      <c r="H17" s="31">
        <f t="shared" ref="H17:I17" si="4">SUM(H12:H15)</f>
        <v>9000</v>
      </c>
      <c r="I17" s="31">
        <f t="shared" si="4"/>
        <v>25</v>
      </c>
    </row>
    <row r="18">
      <c r="H18" s="89"/>
    </row>
    <row r="20">
      <c r="G20" s="89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0"/>
  <cols>
    <col customWidth="1" min="1" max="1" width="7.88"/>
    <col customWidth="1" min="2" max="2" width="15.5"/>
    <col customWidth="1" min="3" max="3" width="20.5"/>
    <col customWidth="1" min="4" max="4" width="19.88"/>
    <col customWidth="1" min="5" max="5" width="8.88"/>
    <col customWidth="1" min="6" max="6" width="6.63"/>
    <col customWidth="1" min="7" max="7" width="8.88"/>
    <col customWidth="1" min="8" max="8" width="25.13"/>
    <col customWidth="1" min="9" max="9" width="11.63"/>
    <col customWidth="1" min="10" max="10" width="14.0"/>
    <col customWidth="1" min="11" max="11" width="9.88"/>
    <col customWidth="1" min="12" max="12" width="11.75"/>
    <col customWidth="1" min="13" max="14" width="13.25"/>
    <col customWidth="1" min="15" max="15" width="8.25"/>
    <col customWidth="1" min="16" max="16" width="13.38"/>
    <col customWidth="1" min="17" max="17" width="13.75"/>
    <col customWidth="1" min="18" max="18" width="15.13"/>
    <col customWidth="1" min="19" max="19" width="9.5"/>
    <col customWidth="1" min="20" max="20" width="15.5"/>
    <col customWidth="1" min="21" max="22" width="7.88"/>
    <col customWidth="1" min="23" max="23" width="19.0"/>
    <col customWidth="1" min="24" max="24" width="14.25"/>
    <col customWidth="1" min="25" max="25" width="7.75"/>
    <col customWidth="1" min="26" max="26" width="15.63"/>
    <col customWidth="1" min="27" max="27" width="8.13"/>
    <col customWidth="1" min="28" max="28" width="9.25"/>
    <col customWidth="1" min="29" max="29" width="8.13"/>
    <col customWidth="1" min="30" max="30" width="11.63"/>
    <col customWidth="1" min="31" max="31" width="14.25"/>
    <col customWidth="1" min="32" max="32" width="12.38"/>
    <col customWidth="1" min="33" max="33" width="12.5"/>
    <col customWidth="1" min="34" max="34" width="16.38"/>
    <col customWidth="1" min="35" max="35" width="23.88"/>
    <col customWidth="1" min="36" max="36" width="9.63"/>
    <col customWidth="1" min="37" max="37" width="9.25"/>
    <col customWidth="1" min="38" max="38" width="9.0"/>
    <col customWidth="1" min="39" max="39" width="9.13"/>
    <col customWidth="1" min="40" max="40" width="10.25"/>
    <col customWidth="1" min="41" max="42" width="10.13"/>
    <col customWidth="1" min="43" max="43" width="12.75"/>
    <col customWidth="1" min="44" max="44" width="9.13"/>
    <col customWidth="1" min="45" max="45" width="13.63"/>
    <col customWidth="1" min="46" max="46" width="13.5"/>
    <col customWidth="1" min="47" max="47" width="9.0"/>
    <col customWidth="1" min="48" max="48" width="12.88"/>
    <col customWidth="1" min="49" max="49" width="11.13"/>
    <col customWidth="1" min="50" max="50" width="10.25"/>
    <col customWidth="1" min="51" max="51" width="15.25"/>
    <col customWidth="1" min="52" max="52" width="12.25"/>
    <col customWidth="1" min="53" max="53" width="12.0"/>
    <col customWidth="1" min="54" max="54" width="8.0"/>
    <col customWidth="1" min="55" max="57" width="9.0"/>
    <col customWidth="1" min="58" max="58" width="16.0"/>
    <col customWidth="1" min="59" max="59" width="9.75"/>
    <col customWidth="1" min="60" max="61" width="9.88"/>
    <col customWidth="1" min="62" max="62" width="9.75"/>
    <col customWidth="1" min="63" max="63" width="11.13"/>
    <col customWidth="1" min="64" max="64" width="15.5"/>
    <col customWidth="1" min="65" max="65" width="10.88"/>
    <col customWidth="1" min="66" max="67" width="8.88"/>
    <col customWidth="1" min="68" max="68" width="9.63"/>
    <col customWidth="1" min="69" max="69" width="7.88"/>
    <col customWidth="1" min="70" max="70" width="22.13"/>
    <col customWidth="1" min="71" max="71" width="9.0"/>
  </cols>
  <sheetData>
    <row r="1" ht="55.5" customHeight="1">
      <c r="A1" s="102" t="s">
        <v>202</v>
      </c>
      <c r="B1" s="102" t="s">
        <v>203</v>
      </c>
      <c r="C1" s="103" t="s">
        <v>204</v>
      </c>
      <c r="D1" s="104" t="s">
        <v>205</v>
      </c>
      <c r="E1" s="103" t="s">
        <v>206</v>
      </c>
      <c r="F1" s="102" t="s">
        <v>207</v>
      </c>
      <c r="G1" s="102" t="s">
        <v>208</v>
      </c>
      <c r="H1" s="102" t="s">
        <v>209</v>
      </c>
      <c r="I1" s="102" t="s">
        <v>210</v>
      </c>
      <c r="J1" s="102" t="s">
        <v>211</v>
      </c>
      <c r="K1" s="102" t="s">
        <v>212</v>
      </c>
      <c r="L1" s="105" t="s">
        <v>213</v>
      </c>
      <c r="M1" s="106" t="s">
        <v>214</v>
      </c>
      <c r="N1" s="106" t="s">
        <v>215</v>
      </c>
      <c r="O1" s="106" t="s">
        <v>216</v>
      </c>
      <c r="P1" s="106" t="s">
        <v>217</v>
      </c>
      <c r="Q1" s="102" t="s">
        <v>218</v>
      </c>
      <c r="R1" s="102" t="s">
        <v>219</v>
      </c>
      <c r="S1" s="102" t="s">
        <v>220</v>
      </c>
      <c r="T1" s="102" t="s">
        <v>221</v>
      </c>
      <c r="U1" s="102" t="s">
        <v>222</v>
      </c>
      <c r="V1" s="102" t="s">
        <v>223</v>
      </c>
      <c r="W1" s="102" t="s">
        <v>224</v>
      </c>
      <c r="X1" s="104" t="s">
        <v>225</v>
      </c>
      <c r="Y1" s="103" t="s">
        <v>226</v>
      </c>
      <c r="Z1" s="104" t="s">
        <v>227</v>
      </c>
      <c r="AA1" s="103" t="s">
        <v>228</v>
      </c>
      <c r="AB1" s="106" t="s">
        <v>229</v>
      </c>
      <c r="AC1" s="106" t="s">
        <v>230</v>
      </c>
      <c r="AD1" s="106" t="s">
        <v>231</v>
      </c>
      <c r="AE1" s="102" t="s">
        <v>232</v>
      </c>
      <c r="AF1" s="102" t="s">
        <v>233</v>
      </c>
      <c r="AG1" s="102" t="s">
        <v>234</v>
      </c>
      <c r="AH1" s="102" t="s">
        <v>235</v>
      </c>
      <c r="AI1" s="102" t="s">
        <v>236</v>
      </c>
      <c r="AJ1" s="103" t="s">
        <v>237</v>
      </c>
      <c r="AK1" s="103" t="s">
        <v>238</v>
      </c>
      <c r="AL1" s="102" t="s">
        <v>239</v>
      </c>
      <c r="AM1" s="103" t="s">
        <v>240</v>
      </c>
      <c r="AN1" s="103" t="s">
        <v>241</v>
      </c>
      <c r="AO1" s="102" t="s">
        <v>133</v>
      </c>
      <c r="AP1" s="102" t="s">
        <v>242</v>
      </c>
      <c r="AQ1" s="102" t="s">
        <v>243</v>
      </c>
      <c r="AR1" s="102" t="s">
        <v>244</v>
      </c>
      <c r="AS1" s="102" t="s">
        <v>245</v>
      </c>
      <c r="AT1" s="107" t="s">
        <v>246</v>
      </c>
      <c r="AU1" s="103" t="s">
        <v>247</v>
      </c>
      <c r="AV1" s="102" t="s">
        <v>248</v>
      </c>
      <c r="AW1" s="102" t="s">
        <v>249</v>
      </c>
      <c r="AX1" s="106" t="s">
        <v>250</v>
      </c>
      <c r="AY1" s="107" t="s">
        <v>251</v>
      </c>
      <c r="AZ1" s="102" t="s">
        <v>252</v>
      </c>
      <c r="BA1" s="102" t="s">
        <v>253</v>
      </c>
      <c r="BB1" s="103" t="s">
        <v>254</v>
      </c>
      <c r="BC1" s="108" t="s">
        <v>255</v>
      </c>
      <c r="BD1" s="102" t="s">
        <v>256</v>
      </c>
      <c r="BE1" s="102" t="s">
        <v>257</v>
      </c>
      <c r="BF1" s="102" t="s">
        <v>258</v>
      </c>
      <c r="BG1" s="109" t="s">
        <v>259</v>
      </c>
      <c r="BH1" s="108" t="s">
        <v>260</v>
      </c>
      <c r="BI1" s="108" t="s">
        <v>261</v>
      </c>
      <c r="BJ1" s="108" t="s">
        <v>262</v>
      </c>
      <c r="BK1" s="110" t="s">
        <v>263</v>
      </c>
      <c r="BL1" s="110" t="s">
        <v>264</v>
      </c>
      <c r="BM1" s="110" t="s">
        <v>265</v>
      </c>
      <c r="BN1" s="110" t="s">
        <v>266</v>
      </c>
      <c r="BO1" s="102" t="s">
        <v>267</v>
      </c>
      <c r="BP1" s="110" t="s">
        <v>268</v>
      </c>
      <c r="BQ1" s="111" t="s">
        <v>269</v>
      </c>
      <c r="BR1" s="111" t="s">
        <v>270</v>
      </c>
      <c r="BS1" s="112" t="s">
        <v>271</v>
      </c>
    </row>
    <row r="2" ht="15.0" hidden="1" customHeight="1">
      <c r="A2" s="113">
        <v>72.0</v>
      </c>
      <c r="B2" s="114" t="s">
        <v>272</v>
      </c>
      <c r="C2" s="115">
        <v>45471.0</v>
      </c>
      <c r="D2" s="114" t="s">
        <v>273</v>
      </c>
      <c r="E2" s="116">
        <v>45426.0</v>
      </c>
      <c r="F2" s="114" t="s">
        <v>274</v>
      </c>
      <c r="G2" s="114" t="s">
        <v>275</v>
      </c>
      <c r="H2" s="114" t="s">
        <v>276</v>
      </c>
      <c r="I2" s="114" t="s">
        <v>277</v>
      </c>
      <c r="J2" s="114" t="s">
        <v>278</v>
      </c>
      <c r="K2" s="114" t="s">
        <v>279</v>
      </c>
      <c r="L2" s="117">
        <v>21420.0</v>
      </c>
      <c r="M2" s="118">
        <v>99954.0</v>
      </c>
      <c r="N2" s="118">
        <f t="shared" ref="N2:N5" si="1">M2/L2</f>
        <v>4.666386555</v>
      </c>
      <c r="O2" s="118">
        <v>82.6</v>
      </c>
      <c r="P2" s="118">
        <v>8256200.399999999</v>
      </c>
      <c r="Q2" s="114" t="s">
        <v>280</v>
      </c>
      <c r="R2" s="114" t="s">
        <v>281</v>
      </c>
      <c r="S2" s="119" t="s">
        <v>7</v>
      </c>
      <c r="T2" s="113" t="s">
        <v>282</v>
      </c>
      <c r="U2" s="114">
        <v>2060.0</v>
      </c>
      <c r="V2" s="113" t="s">
        <v>283</v>
      </c>
      <c r="W2" s="114" t="s">
        <v>284</v>
      </c>
      <c r="X2" s="114"/>
      <c r="Y2" s="116"/>
      <c r="Z2" s="114"/>
      <c r="AA2" s="116"/>
      <c r="AB2" s="118"/>
      <c r="AC2" s="118"/>
      <c r="AD2" s="118">
        <v>0.0</v>
      </c>
      <c r="AE2" s="113" t="s">
        <v>285</v>
      </c>
      <c r="AF2" s="114" t="s">
        <v>286</v>
      </c>
      <c r="AG2" s="114" t="s">
        <v>287</v>
      </c>
      <c r="AH2" s="120" t="s">
        <v>288</v>
      </c>
      <c r="AI2" s="114" t="s">
        <v>289</v>
      </c>
      <c r="AJ2" s="116"/>
      <c r="AK2" s="116"/>
      <c r="AL2" s="114">
        <v>2037356.0</v>
      </c>
      <c r="AM2" s="116">
        <v>45471.0</v>
      </c>
      <c r="AN2" s="116"/>
      <c r="AO2" s="118">
        <v>3913.0</v>
      </c>
      <c r="AP2" s="121">
        <v>0.0</v>
      </c>
      <c r="AQ2" s="118">
        <v>96041.0</v>
      </c>
      <c r="AR2" s="122">
        <v>82.6</v>
      </c>
      <c r="AS2" s="118">
        <v>7932986.6</v>
      </c>
      <c r="AT2" s="118">
        <v>277655.0</v>
      </c>
      <c r="AU2" s="116"/>
      <c r="AV2" s="118">
        <v>245922.58459999997</v>
      </c>
      <c r="AW2" s="114"/>
      <c r="AX2" s="114"/>
      <c r="AY2" s="118">
        <v>245922.58459999997</v>
      </c>
      <c r="AZ2" s="114"/>
      <c r="BA2" s="114"/>
      <c r="BB2" s="116"/>
      <c r="BC2" s="114"/>
      <c r="BD2" s="114"/>
      <c r="BE2" s="114"/>
      <c r="BF2" s="114"/>
      <c r="BG2" s="117"/>
      <c r="BH2" s="115"/>
      <c r="BI2" s="115"/>
      <c r="BJ2" s="115"/>
      <c r="BK2" s="114"/>
      <c r="BL2" s="114"/>
      <c r="BM2" s="123">
        <v>99954.0</v>
      </c>
      <c r="BN2" s="114"/>
      <c r="BO2" s="120"/>
      <c r="BP2" s="114"/>
      <c r="BQ2" s="114"/>
      <c r="BR2" s="114"/>
      <c r="BS2" s="124">
        <v>45471.0</v>
      </c>
    </row>
    <row r="3" hidden="1">
      <c r="A3" s="113">
        <v>130.0</v>
      </c>
      <c r="B3" s="114" t="s">
        <v>290</v>
      </c>
      <c r="C3" s="115">
        <v>45507.0</v>
      </c>
      <c r="D3" s="114" t="s">
        <v>291</v>
      </c>
      <c r="E3" s="116">
        <v>45456.0</v>
      </c>
      <c r="F3" s="114" t="s">
        <v>292</v>
      </c>
      <c r="G3" s="114" t="s">
        <v>275</v>
      </c>
      <c r="H3" s="114" t="s">
        <v>276</v>
      </c>
      <c r="I3" s="114" t="s">
        <v>277</v>
      </c>
      <c r="J3" s="114" t="s">
        <v>278</v>
      </c>
      <c r="K3" s="114" t="s">
        <v>279</v>
      </c>
      <c r="L3" s="117">
        <v>19008.0</v>
      </c>
      <c r="M3" s="118">
        <v>94887.6</v>
      </c>
      <c r="N3" s="118">
        <f t="shared" si="1"/>
        <v>4.991982323</v>
      </c>
      <c r="O3" s="118">
        <v>82.85</v>
      </c>
      <c r="P3" s="118">
        <v>7861437.66</v>
      </c>
      <c r="Q3" s="114" t="s">
        <v>280</v>
      </c>
      <c r="R3" s="114" t="s">
        <v>281</v>
      </c>
      <c r="S3" s="119" t="s">
        <v>7</v>
      </c>
      <c r="T3" s="113" t="s">
        <v>282</v>
      </c>
      <c r="U3" s="114">
        <v>1834.0</v>
      </c>
      <c r="V3" s="113" t="s">
        <v>283</v>
      </c>
      <c r="W3" s="114" t="s">
        <v>284</v>
      </c>
      <c r="X3" s="114"/>
      <c r="Y3" s="116"/>
      <c r="Z3" s="114"/>
      <c r="AA3" s="116"/>
      <c r="AB3" s="118"/>
      <c r="AC3" s="118"/>
      <c r="AD3" s="118">
        <v>0.0</v>
      </c>
      <c r="AE3" s="113" t="s">
        <v>293</v>
      </c>
      <c r="AF3" s="114" t="s">
        <v>294</v>
      </c>
      <c r="AG3" s="114" t="s">
        <v>295</v>
      </c>
      <c r="AH3" s="114" t="s">
        <v>296</v>
      </c>
      <c r="AI3" s="114" t="s">
        <v>297</v>
      </c>
      <c r="AJ3" s="116">
        <v>45512.0</v>
      </c>
      <c r="AK3" s="116"/>
      <c r="AL3" s="114">
        <v>2952002.0</v>
      </c>
      <c r="AM3" s="116">
        <v>45507.0</v>
      </c>
      <c r="AN3" s="116">
        <v>45511.0</v>
      </c>
      <c r="AO3" s="118">
        <v>5200.0</v>
      </c>
      <c r="AP3" s="121">
        <v>0.0</v>
      </c>
      <c r="AQ3" s="118">
        <v>89687.6</v>
      </c>
      <c r="AR3" s="122">
        <v>82.85</v>
      </c>
      <c r="AS3" s="118">
        <v>7430617.66</v>
      </c>
      <c r="AT3" s="118">
        <v>260072.0</v>
      </c>
      <c r="AU3" s="116"/>
      <c r="AV3" s="118">
        <v>230349.14746</v>
      </c>
      <c r="AW3" s="114"/>
      <c r="AX3" s="114"/>
      <c r="AY3" s="118">
        <v>230349.14746</v>
      </c>
      <c r="AZ3" s="120"/>
      <c r="BA3" s="114"/>
      <c r="BB3" s="116"/>
      <c r="BC3" s="114"/>
      <c r="BD3" s="114"/>
      <c r="BE3" s="114"/>
      <c r="BF3" s="114"/>
      <c r="BG3" s="117"/>
      <c r="BH3" s="115"/>
      <c r="BI3" s="115"/>
      <c r="BJ3" s="115"/>
      <c r="BK3" s="114"/>
      <c r="BL3" s="114"/>
      <c r="BM3" s="123">
        <v>94887.6</v>
      </c>
      <c r="BN3" s="114"/>
      <c r="BO3" s="114"/>
      <c r="BP3" s="114"/>
      <c r="BQ3" s="114"/>
      <c r="BR3" s="114"/>
      <c r="BS3" s="120"/>
    </row>
    <row r="4" hidden="1">
      <c r="A4" s="113">
        <v>16.0</v>
      </c>
      <c r="B4" s="114" t="s">
        <v>298</v>
      </c>
      <c r="C4" s="115">
        <v>45426.0</v>
      </c>
      <c r="D4" s="125" t="s">
        <v>299</v>
      </c>
      <c r="E4" s="116">
        <v>45240.0</v>
      </c>
      <c r="F4" s="114" t="s">
        <v>300</v>
      </c>
      <c r="G4" s="114" t="s">
        <v>275</v>
      </c>
      <c r="H4" s="114" t="s">
        <v>301</v>
      </c>
      <c r="I4" s="114" t="s">
        <v>302</v>
      </c>
      <c r="J4" s="114" t="s">
        <v>303</v>
      </c>
      <c r="K4" s="114" t="s">
        <v>279</v>
      </c>
      <c r="L4" s="117">
        <v>20720.0</v>
      </c>
      <c r="M4" s="118">
        <v>97944.0</v>
      </c>
      <c r="N4" s="118">
        <f t="shared" si="1"/>
        <v>4.727027027</v>
      </c>
      <c r="O4" s="118">
        <v>82.6</v>
      </c>
      <c r="P4" s="118">
        <v>8090174.399999999</v>
      </c>
      <c r="Q4" s="114" t="s">
        <v>280</v>
      </c>
      <c r="R4" s="114" t="s">
        <v>304</v>
      </c>
      <c r="S4" s="119" t="s">
        <v>80</v>
      </c>
      <c r="T4" s="113" t="s">
        <v>305</v>
      </c>
      <c r="U4" s="114">
        <v>2072.0</v>
      </c>
      <c r="V4" s="113" t="s">
        <v>283</v>
      </c>
      <c r="W4" s="114" t="s">
        <v>306</v>
      </c>
      <c r="X4" s="114"/>
      <c r="Y4" s="116"/>
      <c r="Z4" s="114"/>
      <c r="AA4" s="116"/>
      <c r="AB4" s="118"/>
      <c r="AC4" s="118"/>
      <c r="AD4" s="118">
        <v>0.0</v>
      </c>
      <c r="AE4" s="113" t="s">
        <v>307</v>
      </c>
      <c r="AF4" s="114" t="s">
        <v>308</v>
      </c>
      <c r="AG4" s="114" t="s">
        <v>309</v>
      </c>
      <c r="AH4" s="114" t="s">
        <v>310</v>
      </c>
      <c r="AI4" s="114" t="s">
        <v>311</v>
      </c>
      <c r="AJ4" s="116"/>
      <c r="AK4" s="116"/>
      <c r="AL4" s="114">
        <v>9872575.0</v>
      </c>
      <c r="AM4" s="116">
        <v>45426.0</v>
      </c>
      <c r="AN4" s="116"/>
      <c r="AO4" s="118">
        <v>3800.0</v>
      </c>
      <c r="AP4" s="121">
        <v>0.0</v>
      </c>
      <c r="AQ4" s="118">
        <v>94144.0</v>
      </c>
      <c r="AR4" s="122">
        <v>82.6</v>
      </c>
      <c r="AS4" s="118">
        <v>7776294.399999999</v>
      </c>
      <c r="AT4" s="118">
        <v>272170.0</v>
      </c>
      <c r="AU4" s="116"/>
      <c r="AV4" s="118">
        <v>241065.12639999998</v>
      </c>
      <c r="AW4" s="114"/>
      <c r="AX4" s="114"/>
      <c r="AY4" s="118">
        <v>241065.12639999998</v>
      </c>
      <c r="AZ4" s="114"/>
      <c r="BA4" s="114"/>
      <c r="BB4" s="116"/>
      <c r="BC4" s="114"/>
      <c r="BD4" s="114"/>
      <c r="BE4" s="115"/>
      <c r="BF4" s="114"/>
      <c r="BG4" s="117"/>
      <c r="BH4" s="115"/>
      <c r="BI4" s="115"/>
      <c r="BJ4" s="115"/>
      <c r="BK4" s="118"/>
      <c r="BL4" s="114"/>
      <c r="BM4" s="123">
        <v>97944.0</v>
      </c>
      <c r="BN4" s="114"/>
      <c r="BO4" s="114"/>
      <c r="BP4" s="114"/>
      <c r="BQ4" s="114"/>
      <c r="BR4" s="113"/>
      <c r="BS4" s="120"/>
    </row>
    <row r="5" hidden="1">
      <c r="A5" s="113">
        <v>57.0</v>
      </c>
      <c r="B5" s="114" t="s">
        <v>312</v>
      </c>
      <c r="C5" s="115">
        <v>45467.0</v>
      </c>
      <c r="D5" s="114" t="s">
        <v>313</v>
      </c>
      <c r="E5" s="116">
        <v>45315.0</v>
      </c>
      <c r="F5" s="114" t="s">
        <v>314</v>
      </c>
      <c r="G5" s="114" t="s">
        <v>275</v>
      </c>
      <c r="H5" s="114" t="s">
        <v>301</v>
      </c>
      <c r="I5" s="114" t="s">
        <v>302</v>
      </c>
      <c r="J5" s="114" t="s">
        <v>303</v>
      </c>
      <c r="K5" s="114" t="s">
        <v>279</v>
      </c>
      <c r="L5" s="117">
        <v>20000.0</v>
      </c>
      <c r="M5" s="118">
        <v>110500.0</v>
      </c>
      <c r="N5" s="118">
        <f t="shared" si="1"/>
        <v>5.525</v>
      </c>
      <c r="O5" s="118">
        <v>82.6</v>
      </c>
      <c r="P5" s="118">
        <v>9127300.0</v>
      </c>
      <c r="Q5" s="114" t="s">
        <v>280</v>
      </c>
      <c r="R5" s="114" t="s">
        <v>304</v>
      </c>
      <c r="S5" s="119" t="s">
        <v>80</v>
      </c>
      <c r="T5" s="113" t="s">
        <v>315</v>
      </c>
      <c r="U5" s="114">
        <v>2000.0</v>
      </c>
      <c r="V5" s="113" t="s">
        <v>283</v>
      </c>
      <c r="W5" s="114" t="s">
        <v>306</v>
      </c>
      <c r="X5" s="114"/>
      <c r="Y5" s="116"/>
      <c r="Z5" s="114"/>
      <c r="AA5" s="116"/>
      <c r="AB5" s="118"/>
      <c r="AC5" s="118"/>
      <c r="AD5" s="118">
        <v>0.0</v>
      </c>
      <c r="AE5" s="113" t="s">
        <v>316</v>
      </c>
      <c r="AF5" s="114" t="s">
        <v>317</v>
      </c>
      <c r="AG5" s="114" t="s">
        <v>318</v>
      </c>
      <c r="AH5" s="114" t="s">
        <v>319</v>
      </c>
      <c r="AI5" s="114" t="s">
        <v>320</v>
      </c>
      <c r="AJ5" s="116"/>
      <c r="AK5" s="116"/>
      <c r="AL5" s="114">
        <v>1913255.0</v>
      </c>
      <c r="AM5" s="116">
        <v>45467.0</v>
      </c>
      <c r="AN5" s="116"/>
      <c r="AO5" s="118">
        <v>4071.0</v>
      </c>
      <c r="AP5" s="121">
        <v>0.0</v>
      </c>
      <c r="AQ5" s="118">
        <v>106429.0</v>
      </c>
      <c r="AR5" s="114">
        <v>82.6</v>
      </c>
      <c r="AS5" s="118">
        <v>8791035.399999999</v>
      </c>
      <c r="AT5" s="118">
        <v>307686.0</v>
      </c>
      <c r="AU5" s="116"/>
      <c r="AV5" s="118">
        <v>272522.09739999997</v>
      </c>
      <c r="AW5" s="114"/>
      <c r="AX5" s="114"/>
      <c r="AY5" s="118">
        <v>272522.09739999997</v>
      </c>
      <c r="AZ5" s="114"/>
      <c r="BA5" s="114"/>
      <c r="BB5" s="116"/>
      <c r="BC5" s="114"/>
      <c r="BD5" s="114"/>
      <c r="BE5" s="114"/>
      <c r="BF5" s="114"/>
      <c r="BG5" s="117"/>
      <c r="BH5" s="115"/>
      <c r="BI5" s="115"/>
      <c r="BJ5" s="115"/>
      <c r="BK5" s="114"/>
      <c r="BL5" s="114"/>
      <c r="BM5" s="123">
        <v>110500.0</v>
      </c>
      <c r="BN5" s="114"/>
      <c r="BO5" s="114"/>
      <c r="BP5" s="114"/>
      <c r="BQ5" s="114"/>
      <c r="BR5" s="113"/>
      <c r="BS5" s="120"/>
    </row>
    <row r="6">
      <c r="A6" s="126">
        <v>4.0</v>
      </c>
      <c r="B6" s="127" t="s">
        <v>321</v>
      </c>
      <c r="C6" s="128">
        <v>45043.0</v>
      </c>
      <c r="D6" s="127" t="s">
        <v>322</v>
      </c>
      <c r="E6" s="128">
        <v>45017.0</v>
      </c>
      <c r="F6" s="127" t="s">
        <v>323</v>
      </c>
      <c r="G6" s="127" t="s">
        <v>324</v>
      </c>
      <c r="H6" s="127" t="s">
        <v>325</v>
      </c>
      <c r="I6" s="127" t="s">
        <v>326</v>
      </c>
      <c r="J6" s="127" t="s">
        <v>179</v>
      </c>
      <c r="K6" s="129">
        <v>17820.0</v>
      </c>
      <c r="L6" s="130">
        <v>17820.0</v>
      </c>
      <c r="M6" s="131">
        <v>99792.0</v>
      </c>
      <c r="N6" s="131">
        <v>83.0</v>
      </c>
      <c r="O6" s="131" t="s">
        <v>327</v>
      </c>
      <c r="P6" s="131" t="s">
        <v>280</v>
      </c>
      <c r="Q6" s="127" t="s">
        <v>328</v>
      </c>
      <c r="R6" s="127" t="s">
        <v>329</v>
      </c>
      <c r="S6" s="127" t="s">
        <v>329</v>
      </c>
      <c r="T6" s="132">
        <v>1650.0</v>
      </c>
      <c r="U6" s="126" t="s">
        <v>330</v>
      </c>
      <c r="V6" s="133" t="s">
        <v>331</v>
      </c>
      <c r="W6" s="134"/>
      <c r="X6" s="134"/>
      <c r="Y6" s="127" t="s">
        <v>332</v>
      </c>
      <c r="Z6" s="135">
        <v>45041.0</v>
      </c>
      <c r="AA6" s="129">
        <v>9965.0</v>
      </c>
      <c r="AB6" s="131">
        <v>81.83</v>
      </c>
      <c r="AC6" s="131" t="s">
        <v>333</v>
      </c>
      <c r="AD6" s="131" t="s">
        <v>334</v>
      </c>
      <c r="AE6" s="127" t="s">
        <v>335</v>
      </c>
      <c r="AF6" s="127" t="s">
        <v>336</v>
      </c>
      <c r="AG6" s="127" t="s">
        <v>337</v>
      </c>
      <c r="AH6" s="127" t="s">
        <v>338</v>
      </c>
      <c r="AI6" s="134"/>
      <c r="AJ6" s="136"/>
      <c r="AK6" s="132">
        <v>9610543.0</v>
      </c>
      <c r="AL6" s="135">
        <v>45044.0</v>
      </c>
      <c r="AM6" s="136"/>
      <c r="AN6" s="129">
        <v>2830.0</v>
      </c>
      <c r="AO6" s="127">
        <v>37.1</v>
      </c>
      <c r="AP6" s="129">
        <v>96924.9</v>
      </c>
      <c r="AQ6" s="132">
        <v>81.4</v>
      </c>
      <c r="AR6" s="127" t="s">
        <v>339</v>
      </c>
      <c r="AS6" s="127" t="s">
        <v>340</v>
      </c>
      <c r="AT6" s="137"/>
      <c r="AU6" s="127" t="s">
        <v>341</v>
      </c>
      <c r="AV6" s="134"/>
      <c r="AW6" s="134"/>
      <c r="AX6" s="127" t="s">
        <v>341</v>
      </c>
      <c r="AY6" s="137"/>
      <c r="AZ6" s="132">
        <v>3.151412051E9</v>
      </c>
      <c r="BA6" s="135">
        <v>45068.0</v>
      </c>
      <c r="BB6" s="136"/>
      <c r="BC6" s="134"/>
      <c r="BD6" s="134"/>
      <c r="BE6" s="127" t="s">
        <v>342</v>
      </c>
      <c r="BF6" s="127">
        <v>82.465</v>
      </c>
      <c r="BG6" s="138"/>
      <c r="BH6" s="139"/>
      <c r="BI6" s="140">
        <v>45084.0</v>
      </c>
      <c r="BJ6" s="129">
        <v>89757.0</v>
      </c>
      <c r="BK6" s="134"/>
      <c r="BL6" s="127">
        <v>70.0</v>
      </c>
      <c r="BM6" s="127" t="s">
        <v>343</v>
      </c>
      <c r="BN6" s="127" t="s">
        <v>343</v>
      </c>
      <c r="BO6" s="134"/>
      <c r="BP6" s="134"/>
      <c r="BQ6" s="127" t="s">
        <v>344</v>
      </c>
      <c r="BR6" s="114"/>
      <c r="BS6" s="120"/>
    </row>
    <row r="7">
      <c r="A7" s="126">
        <v>1.0</v>
      </c>
      <c r="B7" s="127" t="s">
        <v>345</v>
      </c>
      <c r="C7" s="128">
        <v>45039.0</v>
      </c>
      <c r="D7" s="127" t="s">
        <v>346</v>
      </c>
      <c r="E7" s="128">
        <v>45019.0</v>
      </c>
      <c r="F7" s="127" t="s">
        <v>347</v>
      </c>
      <c r="G7" s="127" t="s">
        <v>324</v>
      </c>
      <c r="H7" s="127" t="s">
        <v>348</v>
      </c>
      <c r="I7" s="127" t="s">
        <v>349</v>
      </c>
      <c r="J7" s="127" t="s">
        <v>181</v>
      </c>
      <c r="K7" s="129">
        <v>17820.0</v>
      </c>
      <c r="L7" s="130">
        <v>17820.0</v>
      </c>
      <c r="M7" s="131">
        <v>98010.0</v>
      </c>
      <c r="N7" s="131">
        <v>83.0</v>
      </c>
      <c r="O7" s="131" t="s">
        <v>350</v>
      </c>
      <c r="P7" s="131" t="s">
        <v>280</v>
      </c>
      <c r="Q7" s="127" t="s">
        <v>351</v>
      </c>
      <c r="R7" s="127" t="s">
        <v>329</v>
      </c>
      <c r="S7" s="127" t="s">
        <v>329</v>
      </c>
      <c r="T7" s="132">
        <v>1650.0</v>
      </c>
      <c r="U7" s="126" t="s">
        <v>330</v>
      </c>
      <c r="V7" s="133" t="s">
        <v>331</v>
      </c>
      <c r="W7" s="134"/>
      <c r="X7" s="134"/>
      <c r="Y7" s="136"/>
      <c r="Z7" s="134"/>
      <c r="AA7" s="129">
        <v>9975.0</v>
      </c>
      <c r="AB7" s="141"/>
      <c r="AC7" s="131" t="s">
        <v>352</v>
      </c>
      <c r="AD7" s="131" t="s">
        <v>334</v>
      </c>
      <c r="AE7" s="127" t="s">
        <v>353</v>
      </c>
      <c r="AF7" s="133" t="s">
        <v>354</v>
      </c>
      <c r="AG7" s="127" t="s">
        <v>355</v>
      </c>
      <c r="AH7" s="127" t="s">
        <v>356</v>
      </c>
      <c r="AI7" s="134"/>
      <c r="AJ7" s="136"/>
      <c r="AK7" s="132">
        <v>9517087.0</v>
      </c>
      <c r="AL7" s="135">
        <v>45040.0</v>
      </c>
      <c r="AM7" s="136"/>
      <c r="AN7" s="129">
        <v>2830.0</v>
      </c>
      <c r="AO7" s="134"/>
      <c r="AP7" s="129">
        <v>95180.0</v>
      </c>
      <c r="AQ7" s="132">
        <v>81.4</v>
      </c>
      <c r="AR7" s="127" t="s">
        <v>357</v>
      </c>
      <c r="AS7" s="127" t="s">
        <v>358</v>
      </c>
      <c r="AT7" s="137"/>
      <c r="AU7" s="127" t="s">
        <v>359</v>
      </c>
      <c r="AV7" s="134"/>
      <c r="AW7" s="134"/>
      <c r="AX7" s="127" t="s">
        <v>359</v>
      </c>
      <c r="AY7" s="137"/>
      <c r="AZ7" s="134"/>
      <c r="BA7" s="134"/>
      <c r="BB7" s="136"/>
      <c r="BC7" s="134"/>
      <c r="BD7" s="134"/>
      <c r="BE7" s="127" t="s">
        <v>360</v>
      </c>
      <c r="BF7" s="127">
        <v>82.2325</v>
      </c>
      <c r="BG7" s="138"/>
      <c r="BH7" s="139"/>
      <c r="BI7" s="140">
        <v>45061.0</v>
      </c>
      <c r="BJ7" s="129">
        <v>87985.0</v>
      </c>
      <c r="BK7" s="134"/>
      <c r="BL7" s="127">
        <v>50.0</v>
      </c>
      <c r="BM7" s="127" t="s">
        <v>343</v>
      </c>
      <c r="BN7" s="127" t="s">
        <v>343</v>
      </c>
      <c r="BO7" s="134"/>
      <c r="BP7" s="134"/>
      <c r="BQ7" s="127" t="s">
        <v>344</v>
      </c>
      <c r="BR7" s="114"/>
      <c r="BS7" s="120"/>
    </row>
    <row r="8">
      <c r="A8" s="126">
        <v>5.0</v>
      </c>
      <c r="B8" s="127" t="s">
        <v>361</v>
      </c>
      <c r="C8" s="128">
        <v>45047.0</v>
      </c>
      <c r="D8" s="127" t="s">
        <v>362</v>
      </c>
      <c r="E8" s="128">
        <v>45019.0</v>
      </c>
      <c r="F8" s="127" t="s">
        <v>363</v>
      </c>
      <c r="G8" s="127" t="s">
        <v>324</v>
      </c>
      <c r="H8" s="127" t="s">
        <v>364</v>
      </c>
      <c r="I8" s="127" t="s">
        <v>365</v>
      </c>
      <c r="J8" s="127" t="s">
        <v>279</v>
      </c>
      <c r="K8" s="129">
        <v>10000.0</v>
      </c>
      <c r="L8" s="130">
        <v>10000.0</v>
      </c>
      <c r="M8" s="131">
        <v>53500.0</v>
      </c>
      <c r="N8" s="131">
        <v>83.0</v>
      </c>
      <c r="O8" s="131" t="s">
        <v>366</v>
      </c>
      <c r="P8" s="131" t="s">
        <v>280</v>
      </c>
      <c r="Q8" s="127" t="s">
        <v>367</v>
      </c>
      <c r="R8" s="127" t="s">
        <v>329</v>
      </c>
      <c r="S8" s="127" t="s">
        <v>329</v>
      </c>
      <c r="T8" s="132">
        <v>1000.0</v>
      </c>
      <c r="U8" s="126" t="s">
        <v>330</v>
      </c>
      <c r="V8" s="133" t="s">
        <v>368</v>
      </c>
      <c r="W8" s="134"/>
      <c r="X8" s="134"/>
      <c r="Y8" s="127" t="s">
        <v>369</v>
      </c>
      <c r="Z8" s="135">
        <v>45043.0</v>
      </c>
      <c r="AA8" s="129">
        <v>5312.0</v>
      </c>
      <c r="AB8" s="131">
        <v>81.83</v>
      </c>
      <c r="AC8" s="131" t="s">
        <v>370</v>
      </c>
      <c r="AD8" s="131" t="s">
        <v>334</v>
      </c>
      <c r="AE8" s="127" t="s">
        <v>371</v>
      </c>
      <c r="AF8" s="127" t="s">
        <v>372</v>
      </c>
      <c r="AG8" s="127" t="s">
        <v>373</v>
      </c>
      <c r="AH8" s="127" t="s">
        <v>374</v>
      </c>
      <c r="AI8" s="134"/>
      <c r="AJ8" s="136"/>
      <c r="AK8" s="132">
        <v>9717779.0</v>
      </c>
      <c r="AL8" s="135">
        <v>45048.0</v>
      </c>
      <c r="AM8" s="136"/>
      <c r="AN8" s="129">
        <v>2130.0</v>
      </c>
      <c r="AO8" s="134"/>
      <c r="AP8" s="129">
        <v>51370.0</v>
      </c>
      <c r="AQ8" s="132">
        <v>81.4</v>
      </c>
      <c r="AR8" s="127" t="s">
        <v>375</v>
      </c>
      <c r="AS8" s="127" t="s">
        <v>376</v>
      </c>
      <c r="AT8" s="137"/>
      <c r="AU8" s="127" t="s">
        <v>377</v>
      </c>
      <c r="AV8" s="134"/>
      <c r="AW8" s="134"/>
      <c r="AX8" s="127" t="s">
        <v>377</v>
      </c>
      <c r="AY8" s="137"/>
      <c r="AZ8" s="134"/>
      <c r="BA8" s="134"/>
      <c r="BB8" s="136"/>
      <c r="BC8" s="134"/>
      <c r="BD8" s="134"/>
      <c r="BE8" s="127" t="s">
        <v>378</v>
      </c>
      <c r="BF8" s="127">
        <v>82.68</v>
      </c>
      <c r="BG8" s="138"/>
      <c r="BH8" s="139"/>
      <c r="BI8" s="140">
        <v>45070.0</v>
      </c>
      <c r="BJ8" s="129">
        <v>48102.0</v>
      </c>
      <c r="BK8" s="134"/>
      <c r="BL8" s="127">
        <v>86.0</v>
      </c>
      <c r="BM8" s="127" t="s">
        <v>343</v>
      </c>
      <c r="BN8" s="127" t="s">
        <v>343</v>
      </c>
      <c r="BO8" s="134"/>
      <c r="BP8" s="134"/>
      <c r="BQ8" s="127" t="s">
        <v>305</v>
      </c>
      <c r="BR8" s="114"/>
      <c r="BS8" s="120"/>
    </row>
    <row r="9" hidden="1">
      <c r="A9" s="113">
        <v>28.0</v>
      </c>
      <c r="B9" s="114" t="s">
        <v>379</v>
      </c>
      <c r="C9" s="115">
        <v>45443.0</v>
      </c>
      <c r="D9" s="114" t="s">
        <v>380</v>
      </c>
      <c r="E9" s="116">
        <v>45425.0</v>
      </c>
      <c r="F9" s="114" t="s">
        <v>381</v>
      </c>
      <c r="G9" s="114" t="s">
        <v>275</v>
      </c>
      <c r="H9" s="114" t="s">
        <v>382</v>
      </c>
      <c r="I9" s="114" t="s">
        <v>383</v>
      </c>
      <c r="J9" s="114" t="s">
        <v>384</v>
      </c>
      <c r="K9" s="114" t="s">
        <v>172</v>
      </c>
      <c r="L9" s="117">
        <v>17280.0</v>
      </c>
      <c r="M9" s="118">
        <v>95040.0</v>
      </c>
      <c r="N9" s="118">
        <f t="shared" ref="N9:N46" si="2">M9/L9</f>
        <v>5.5</v>
      </c>
      <c r="O9" s="118">
        <v>82.65</v>
      </c>
      <c r="P9" s="118">
        <v>7855056.000000001</v>
      </c>
      <c r="Q9" s="114" t="s">
        <v>385</v>
      </c>
      <c r="R9" s="114" t="s">
        <v>386</v>
      </c>
      <c r="S9" s="119" t="s">
        <v>387</v>
      </c>
      <c r="T9" s="113" t="s">
        <v>344</v>
      </c>
      <c r="U9" s="114">
        <v>1600.0</v>
      </c>
      <c r="V9" s="113" t="s">
        <v>283</v>
      </c>
      <c r="W9" s="114" t="s">
        <v>331</v>
      </c>
      <c r="X9" s="114"/>
      <c r="Y9" s="116"/>
      <c r="Z9" s="114"/>
      <c r="AA9" s="116"/>
      <c r="AB9" s="118"/>
      <c r="AC9" s="118"/>
      <c r="AD9" s="118">
        <v>0.0</v>
      </c>
      <c r="AE9" s="113" t="s">
        <v>307</v>
      </c>
      <c r="AF9" s="114" t="s">
        <v>388</v>
      </c>
      <c r="AG9" s="114" t="s">
        <v>389</v>
      </c>
      <c r="AH9" s="114" t="s">
        <v>390</v>
      </c>
      <c r="AI9" s="114" t="s">
        <v>391</v>
      </c>
      <c r="AJ9" s="116"/>
      <c r="AK9" s="116"/>
      <c r="AL9" s="114">
        <v>1317716.0</v>
      </c>
      <c r="AM9" s="116">
        <v>45443.0</v>
      </c>
      <c r="AN9" s="116"/>
      <c r="AO9" s="118">
        <v>1535.0</v>
      </c>
      <c r="AP9" s="121">
        <v>0.0</v>
      </c>
      <c r="AQ9" s="118">
        <v>93505.0</v>
      </c>
      <c r="AR9" s="122">
        <v>82.65</v>
      </c>
      <c r="AS9" s="118">
        <v>7728188.250000001</v>
      </c>
      <c r="AT9" s="118">
        <v>270487.0</v>
      </c>
      <c r="AU9" s="116"/>
      <c r="AV9" s="118">
        <v>239573.83575000003</v>
      </c>
      <c r="AW9" s="114"/>
      <c r="AX9" s="114"/>
      <c r="AY9" s="118">
        <v>239573.83575000003</v>
      </c>
      <c r="AZ9" s="114"/>
      <c r="BA9" s="114"/>
      <c r="BB9" s="116"/>
      <c r="BC9" s="114"/>
      <c r="BD9" s="114"/>
      <c r="BE9" s="115"/>
      <c r="BF9" s="114"/>
      <c r="BG9" s="117"/>
      <c r="BH9" s="115"/>
      <c r="BI9" s="115"/>
      <c r="BJ9" s="115"/>
      <c r="BK9" s="118"/>
      <c r="BL9" s="114"/>
      <c r="BM9" s="123">
        <v>95040.0</v>
      </c>
      <c r="BN9" s="114"/>
      <c r="BO9" s="114"/>
      <c r="BP9" s="114"/>
      <c r="BQ9" s="114"/>
      <c r="BR9" s="113"/>
      <c r="BS9" s="120"/>
    </row>
    <row r="10" hidden="1">
      <c r="A10" s="113">
        <v>31.0</v>
      </c>
      <c r="B10" s="114" t="s">
        <v>392</v>
      </c>
      <c r="C10" s="115">
        <v>45443.0</v>
      </c>
      <c r="D10" s="114" t="s">
        <v>393</v>
      </c>
      <c r="E10" s="116">
        <v>45425.0</v>
      </c>
      <c r="F10" s="114" t="s">
        <v>394</v>
      </c>
      <c r="G10" s="114" t="s">
        <v>275</v>
      </c>
      <c r="H10" s="114" t="s">
        <v>382</v>
      </c>
      <c r="I10" s="114" t="s">
        <v>383</v>
      </c>
      <c r="J10" s="114" t="s">
        <v>384</v>
      </c>
      <c r="K10" s="114" t="s">
        <v>172</v>
      </c>
      <c r="L10" s="117">
        <v>17280.0</v>
      </c>
      <c r="M10" s="118">
        <v>95040.0</v>
      </c>
      <c r="N10" s="118">
        <f t="shared" si="2"/>
        <v>5.5</v>
      </c>
      <c r="O10" s="118">
        <v>82.65</v>
      </c>
      <c r="P10" s="118">
        <v>7855056.000000001</v>
      </c>
      <c r="Q10" s="114" t="s">
        <v>385</v>
      </c>
      <c r="R10" s="114" t="s">
        <v>386</v>
      </c>
      <c r="S10" s="119" t="s">
        <v>387</v>
      </c>
      <c r="T10" s="113" t="s">
        <v>344</v>
      </c>
      <c r="U10" s="114">
        <v>1600.0</v>
      </c>
      <c r="V10" s="113" t="s">
        <v>283</v>
      </c>
      <c r="W10" s="114" t="s">
        <v>331</v>
      </c>
      <c r="X10" s="114"/>
      <c r="Y10" s="116"/>
      <c r="Z10" s="114"/>
      <c r="AA10" s="116"/>
      <c r="AB10" s="118"/>
      <c r="AC10" s="118"/>
      <c r="AD10" s="118">
        <v>0.0</v>
      </c>
      <c r="AE10" s="113" t="s">
        <v>307</v>
      </c>
      <c r="AF10" s="114" t="s">
        <v>395</v>
      </c>
      <c r="AG10" s="114" t="s">
        <v>396</v>
      </c>
      <c r="AH10" s="114" t="s">
        <v>397</v>
      </c>
      <c r="AI10" s="114" t="s">
        <v>391</v>
      </c>
      <c r="AJ10" s="116"/>
      <c r="AK10" s="116"/>
      <c r="AL10" s="114">
        <v>1330212.0</v>
      </c>
      <c r="AM10" s="116">
        <v>45443.0</v>
      </c>
      <c r="AN10" s="116"/>
      <c r="AO10" s="118">
        <v>1535.0</v>
      </c>
      <c r="AP10" s="121">
        <v>0.0</v>
      </c>
      <c r="AQ10" s="118">
        <v>93505.0</v>
      </c>
      <c r="AR10" s="122">
        <v>82.65</v>
      </c>
      <c r="AS10" s="118">
        <v>7728188.250000001</v>
      </c>
      <c r="AT10" s="118">
        <v>270487.0</v>
      </c>
      <c r="AU10" s="116"/>
      <c r="AV10" s="118">
        <v>239573.83575000003</v>
      </c>
      <c r="AW10" s="114"/>
      <c r="AX10" s="114"/>
      <c r="AY10" s="118">
        <v>239573.83575000003</v>
      </c>
      <c r="AZ10" s="114"/>
      <c r="BA10" s="114"/>
      <c r="BB10" s="116"/>
      <c r="BC10" s="114"/>
      <c r="BD10" s="114"/>
      <c r="BE10" s="115"/>
      <c r="BF10" s="114"/>
      <c r="BG10" s="117"/>
      <c r="BH10" s="115"/>
      <c r="BI10" s="115"/>
      <c r="BJ10" s="115"/>
      <c r="BK10" s="118"/>
      <c r="BL10" s="114"/>
      <c r="BM10" s="123">
        <v>95040.0</v>
      </c>
      <c r="BN10" s="114"/>
      <c r="BO10" s="114"/>
      <c r="BP10" s="114"/>
      <c r="BQ10" s="114"/>
      <c r="BR10" s="113"/>
      <c r="BS10" s="120"/>
    </row>
    <row r="11" hidden="1">
      <c r="A11" s="113">
        <v>40.0</v>
      </c>
      <c r="B11" s="114" t="s">
        <v>398</v>
      </c>
      <c r="C11" s="115">
        <v>45454.0</v>
      </c>
      <c r="D11" s="114" t="s">
        <v>399</v>
      </c>
      <c r="E11" s="116">
        <v>45425.0</v>
      </c>
      <c r="F11" s="114" t="s">
        <v>400</v>
      </c>
      <c r="G11" s="114" t="s">
        <v>275</v>
      </c>
      <c r="H11" s="114" t="s">
        <v>382</v>
      </c>
      <c r="I11" s="114" t="s">
        <v>383</v>
      </c>
      <c r="J11" s="114" t="s">
        <v>384</v>
      </c>
      <c r="K11" s="114" t="s">
        <v>172</v>
      </c>
      <c r="L11" s="117">
        <v>17280.0</v>
      </c>
      <c r="M11" s="118">
        <v>95040.0</v>
      </c>
      <c r="N11" s="118">
        <f t="shared" si="2"/>
        <v>5.5</v>
      </c>
      <c r="O11" s="118">
        <v>82.6</v>
      </c>
      <c r="P11" s="118">
        <v>7850303.999999999</v>
      </c>
      <c r="Q11" s="114" t="s">
        <v>385</v>
      </c>
      <c r="R11" s="114" t="s">
        <v>386</v>
      </c>
      <c r="S11" s="119" t="s">
        <v>387</v>
      </c>
      <c r="T11" s="113" t="s">
        <v>344</v>
      </c>
      <c r="U11" s="114">
        <v>1600.0</v>
      </c>
      <c r="V11" s="113" t="s">
        <v>283</v>
      </c>
      <c r="W11" s="114" t="s">
        <v>331</v>
      </c>
      <c r="X11" s="114"/>
      <c r="Y11" s="116"/>
      <c r="Z11" s="114"/>
      <c r="AA11" s="116"/>
      <c r="AB11" s="118"/>
      <c r="AC11" s="121"/>
      <c r="AD11" s="118">
        <v>0.0</v>
      </c>
      <c r="AE11" s="113" t="s">
        <v>316</v>
      </c>
      <c r="AF11" s="114" t="s">
        <v>401</v>
      </c>
      <c r="AG11" s="114" t="s">
        <v>402</v>
      </c>
      <c r="AH11" s="114" t="s">
        <v>403</v>
      </c>
      <c r="AI11" s="114" t="s">
        <v>404</v>
      </c>
      <c r="AJ11" s="116"/>
      <c r="AK11" s="116"/>
      <c r="AL11" s="114">
        <v>1590592.0</v>
      </c>
      <c r="AM11" s="116">
        <v>45454.0</v>
      </c>
      <c r="AN11" s="116"/>
      <c r="AO11" s="118">
        <v>1769.0</v>
      </c>
      <c r="AP11" s="121">
        <v>0.0</v>
      </c>
      <c r="AQ11" s="118">
        <v>93271.0</v>
      </c>
      <c r="AR11" s="122">
        <v>82.6</v>
      </c>
      <c r="AS11" s="118">
        <v>7704184.6</v>
      </c>
      <c r="AT11" s="118">
        <v>269646.0</v>
      </c>
      <c r="AU11" s="116"/>
      <c r="AV11" s="118">
        <v>238829.72259999998</v>
      </c>
      <c r="AW11" s="114"/>
      <c r="AX11" s="114"/>
      <c r="AY11" s="118">
        <v>238829.72259999998</v>
      </c>
      <c r="AZ11" s="114"/>
      <c r="BA11" s="114"/>
      <c r="BB11" s="116"/>
      <c r="BC11" s="114"/>
      <c r="BD11" s="114"/>
      <c r="BE11" s="114"/>
      <c r="BF11" s="114"/>
      <c r="BG11" s="142"/>
      <c r="BH11" s="115"/>
      <c r="BI11" s="115"/>
      <c r="BJ11" s="115"/>
      <c r="BK11" s="143"/>
      <c r="BL11" s="114"/>
      <c r="BM11" s="123">
        <v>95040.0</v>
      </c>
      <c r="BN11" s="114"/>
      <c r="BO11" s="114"/>
      <c r="BP11" s="114"/>
      <c r="BQ11" s="114"/>
      <c r="BR11" s="113"/>
      <c r="BS11" s="120"/>
    </row>
    <row r="12" hidden="1">
      <c r="A12" s="113">
        <v>44.0</v>
      </c>
      <c r="B12" s="114" t="s">
        <v>405</v>
      </c>
      <c r="C12" s="115">
        <v>45456.0</v>
      </c>
      <c r="D12" s="114" t="s">
        <v>406</v>
      </c>
      <c r="E12" s="116">
        <v>45433.0</v>
      </c>
      <c r="F12" s="114" t="s">
        <v>407</v>
      </c>
      <c r="G12" s="114" t="s">
        <v>275</v>
      </c>
      <c r="H12" s="114" t="s">
        <v>408</v>
      </c>
      <c r="I12" s="114" t="s">
        <v>409</v>
      </c>
      <c r="J12" s="114" t="s">
        <v>384</v>
      </c>
      <c r="K12" s="114" t="s">
        <v>279</v>
      </c>
      <c r="L12" s="117">
        <v>17280.0</v>
      </c>
      <c r="M12" s="118">
        <v>86670.0</v>
      </c>
      <c r="N12" s="118">
        <f t="shared" si="2"/>
        <v>5.015625</v>
      </c>
      <c r="O12" s="118">
        <v>82.6</v>
      </c>
      <c r="P12" s="118">
        <v>7158941.999999999</v>
      </c>
      <c r="Q12" s="114" t="s">
        <v>385</v>
      </c>
      <c r="R12" s="114" t="s">
        <v>351</v>
      </c>
      <c r="S12" s="119" t="s">
        <v>387</v>
      </c>
      <c r="T12" s="113" t="s">
        <v>344</v>
      </c>
      <c r="U12" s="114">
        <v>1600.0</v>
      </c>
      <c r="V12" s="113" t="s">
        <v>283</v>
      </c>
      <c r="W12" s="114" t="s">
        <v>331</v>
      </c>
      <c r="X12" s="114"/>
      <c r="Y12" s="116"/>
      <c r="Z12" s="114"/>
      <c r="AA12" s="116"/>
      <c r="AB12" s="118"/>
      <c r="AC12" s="117"/>
      <c r="AD12" s="118">
        <v>0.0</v>
      </c>
      <c r="AE12" s="113"/>
      <c r="AF12" s="114" t="s">
        <v>410</v>
      </c>
      <c r="AG12" s="114" t="s">
        <v>411</v>
      </c>
      <c r="AH12" s="114" t="s">
        <v>412</v>
      </c>
      <c r="AI12" s="114" t="s">
        <v>413</v>
      </c>
      <c r="AJ12" s="116"/>
      <c r="AK12" s="116"/>
      <c r="AL12" s="114">
        <v>1651918.0</v>
      </c>
      <c r="AM12" s="116">
        <v>45456.0</v>
      </c>
      <c r="AN12" s="116"/>
      <c r="AO12" s="118">
        <v>1820.0</v>
      </c>
      <c r="AP12" s="121">
        <v>0.0</v>
      </c>
      <c r="AQ12" s="118">
        <v>84850.0</v>
      </c>
      <c r="AR12" s="122">
        <v>82.6</v>
      </c>
      <c r="AS12" s="118">
        <v>7008609.999999999</v>
      </c>
      <c r="AT12" s="118">
        <v>245301.0</v>
      </c>
      <c r="AU12" s="116"/>
      <c r="AV12" s="118">
        <v>217266.90999999997</v>
      </c>
      <c r="AW12" s="114"/>
      <c r="AX12" s="114"/>
      <c r="AY12" s="118">
        <v>217266.90999999997</v>
      </c>
      <c r="AZ12" s="114"/>
      <c r="BA12" s="114"/>
      <c r="BB12" s="116"/>
      <c r="BC12" s="114"/>
      <c r="BD12" s="114"/>
      <c r="BE12" s="114"/>
      <c r="BF12" s="114"/>
      <c r="BG12" s="121"/>
      <c r="BH12" s="115"/>
      <c r="BI12" s="115"/>
      <c r="BJ12" s="115"/>
      <c r="BK12" s="118"/>
      <c r="BL12" s="114"/>
      <c r="BM12" s="123">
        <v>86670.0</v>
      </c>
      <c r="BN12" s="114"/>
      <c r="BO12" s="114"/>
      <c r="BP12" s="114"/>
      <c r="BQ12" s="114"/>
      <c r="BR12" s="113"/>
      <c r="BS12" s="120"/>
    </row>
    <row r="13" hidden="1">
      <c r="A13" s="113">
        <v>45.0</v>
      </c>
      <c r="B13" s="114" t="s">
        <v>414</v>
      </c>
      <c r="C13" s="115">
        <v>45456.0</v>
      </c>
      <c r="D13" s="114" t="s">
        <v>415</v>
      </c>
      <c r="E13" s="116">
        <v>45433.0</v>
      </c>
      <c r="F13" s="114" t="s">
        <v>416</v>
      </c>
      <c r="G13" s="114" t="s">
        <v>275</v>
      </c>
      <c r="H13" s="114" t="s">
        <v>408</v>
      </c>
      <c r="I13" s="114" t="s">
        <v>409</v>
      </c>
      <c r="J13" s="114" t="s">
        <v>384</v>
      </c>
      <c r="K13" s="114" t="s">
        <v>279</v>
      </c>
      <c r="L13" s="117">
        <v>17280.0</v>
      </c>
      <c r="M13" s="118">
        <v>86670.0</v>
      </c>
      <c r="N13" s="118">
        <f t="shared" si="2"/>
        <v>5.015625</v>
      </c>
      <c r="O13" s="118">
        <v>82.6</v>
      </c>
      <c r="P13" s="118">
        <v>7158941.999999999</v>
      </c>
      <c r="Q13" s="114" t="s">
        <v>385</v>
      </c>
      <c r="R13" s="114" t="s">
        <v>351</v>
      </c>
      <c r="S13" s="119" t="s">
        <v>387</v>
      </c>
      <c r="T13" s="113" t="s">
        <v>344</v>
      </c>
      <c r="U13" s="114">
        <v>1600.0</v>
      </c>
      <c r="V13" s="113" t="s">
        <v>283</v>
      </c>
      <c r="W13" s="114" t="s">
        <v>331</v>
      </c>
      <c r="X13" s="114"/>
      <c r="Y13" s="116"/>
      <c r="Z13" s="114"/>
      <c r="AA13" s="116"/>
      <c r="AB13" s="118"/>
      <c r="AC13" s="118"/>
      <c r="AD13" s="118">
        <v>0.0</v>
      </c>
      <c r="AE13" s="113"/>
      <c r="AF13" s="114" t="s">
        <v>417</v>
      </c>
      <c r="AG13" s="114" t="s">
        <v>418</v>
      </c>
      <c r="AH13" s="114" t="s">
        <v>419</v>
      </c>
      <c r="AI13" s="114" t="s">
        <v>413</v>
      </c>
      <c r="AJ13" s="116"/>
      <c r="AK13" s="116"/>
      <c r="AL13" s="114">
        <v>1651245.0</v>
      </c>
      <c r="AM13" s="116">
        <v>45456.0</v>
      </c>
      <c r="AN13" s="116"/>
      <c r="AO13" s="118">
        <v>1820.0</v>
      </c>
      <c r="AP13" s="121">
        <v>0.0</v>
      </c>
      <c r="AQ13" s="118">
        <v>84850.0</v>
      </c>
      <c r="AR13" s="122">
        <v>82.6</v>
      </c>
      <c r="AS13" s="118">
        <v>7008609.999999999</v>
      </c>
      <c r="AT13" s="118">
        <v>245301.0</v>
      </c>
      <c r="AU13" s="116"/>
      <c r="AV13" s="118">
        <v>217266.90999999997</v>
      </c>
      <c r="AW13" s="114"/>
      <c r="AX13" s="114"/>
      <c r="AY13" s="118">
        <v>217266.90999999997</v>
      </c>
      <c r="AZ13" s="114"/>
      <c r="BA13" s="114"/>
      <c r="BB13" s="116"/>
      <c r="BC13" s="114"/>
      <c r="BD13" s="114"/>
      <c r="BE13" s="114"/>
      <c r="BF13" s="114"/>
      <c r="BG13" s="117"/>
      <c r="BH13" s="115"/>
      <c r="BI13" s="115"/>
      <c r="BJ13" s="115"/>
      <c r="BK13" s="118"/>
      <c r="BL13" s="114"/>
      <c r="BM13" s="123">
        <v>86670.0</v>
      </c>
      <c r="BN13" s="114"/>
      <c r="BO13" s="114"/>
      <c r="BP13" s="114"/>
      <c r="BQ13" s="114"/>
      <c r="BR13" s="113"/>
      <c r="BS13" s="120"/>
    </row>
    <row r="14" hidden="1">
      <c r="A14" s="113">
        <v>47.0</v>
      </c>
      <c r="B14" s="114" t="s">
        <v>420</v>
      </c>
      <c r="C14" s="115">
        <v>45459.0</v>
      </c>
      <c r="D14" s="114" t="s">
        <v>421</v>
      </c>
      <c r="E14" s="116">
        <v>45433.0</v>
      </c>
      <c r="F14" s="114" t="s">
        <v>422</v>
      </c>
      <c r="G14" s="114" t="s">
        <v>275</v>
      </c>
      <c r="H14" s="114" t="s">
        <v>408</v>
      </c>
      <c r="I14" s="114" t="s">
        <v>409</v>
      </c>
      <c r="J14" s="114" t="s">
        <v>384</v>
      </c>
      <c r="K14" s="114" t="s">
        <v>279</v>
      </c>
      <c r="L14" s="117">
        <v>17280.0</v>
      </c>
      <c r="M14" s="118">
        <v>86670.0</v>
      </c>
      <c r="N14" s="118">
        <f t="shared" si="2"/>
        <v>5.015625</v>
      </c>
      <c r="O14" s="118">
        <v>82.6</v>
      </c>
      <c r="P14" s="118">
        <v>7158941.999999999</v>
      </c>
      <c r="Q14" s="114" t="s">
        <v>385</v>
      </c>
      <c r="R14" s="114" t="s">
        <v>351</v>
      </c>
      <c r="S14" s="119" t="s">
        <v>387</v>
      </c>
      <c r="T14" s="113" t="s">
        <v>344</v>
      </c>
      <c r="U14" s="114">
        <v>1600.0</v>
      </c>
      <c r="V14" s="113" t="s">
        <v>283</v>
      </c>
      <c r="W14" s="114" t="s">
        <v>331</v>
      </c>
      <c r="X14" s="114"/>
      <c r="Y14" s="116"/>
      <c r="Z14" s="114"/>
      <c r="AA14" s="116"/>
      <c r="AB14" s="118"/>
      <c r="AC14" s="118"/>
      <c r="AD14" s="118">
        <v>0.0</v>
      </c>
      <c r="AE14" s="113"/>
      <c r="AF14" s="114" t="s">
        <v>423</v>
      </c>
      <c r="AG14" s="114" t="s">
        <v>424</v>
      </c>
      <c r="AH14" s="114" t="s">
        <v>425</v>
      </c>
      <c r="AI14" s="114" t="s">
        <v>426</v>
      </c>
      <c r="AJ14" s="116"/>
      <c r="AK14" s="116"/>
      <c r="AL14" s="114">
        <v>1745794.0</v>
      </c>
      <c r="AM14" s="116">
        <v>45461.0</v>
      </c>
      <c r="AN14" s="116"/>
      <c r="AO14" s="118">
        <v>1819.0</v>
      </c>
      <c r="AP14" s="121">
        <v>0.0</v>
      </c>
      <c r="AQ14" s="118">
        <v>84851.0</v>
      </c>
      <c r="AR14" s="122">
        <v>82.6</v>
      </c>
      <c r="AS14" s="118">
        <v>7008692.6</v>
      </c>
      <c r="AT14" s="118">
        <v>245304.0</v>
      </c>
      <c r="AU14" s="116"/>
      <c r="AV14" s="118">
        <v>217269.4706</v>
      </c>
      <c r="AW14" s="114"/>
      <c r="AX14" s="114"/>
      <c r="AY14" s="118">
        <v>217269.4706</v>
      </c>
      <c r="AZ14" s="114"/>
      <c r="BA14" s="114"/>
      <c r="BB14" s="116"/>
      <c r="BC14" s="114"/>
      <c r="BD14" s="114"/>
      <c r="BE14" s="114"/>
      <c r="BF14" s="114"/>
      <c r="BG14" s="117"/>
      <c r="BH14" s="115"/>
      <c r="BI14" s="115"/>
      <c r="BJ14" s="115"/>
      <c r="BK14" s="118"/>
      <c r="BL14" s="114"/>
      <c r="BM14" s="123">
        <v>86670.0</v>
      </c>
      <c r="BN14" s="114"/>
      <c r="BO14" s="114"/>
      <c r="BP14" s="114"/>
      <c r="BQ14" s="114"/>
      <c r="BR14" s="113"/>
      <c r="BS14" s="120"/>
    </row>
    <row r="15" hidden="1">
      <c r="A15" s="113">
        <v>48.0</v>
      </c>
      <c r="B15" s="114" t="s">
        <v>427</v>
      </c>
      <c r="C15" s="115">
        <v>45459.0</v>
      </c>
      <c r="D15" s="114" t="s">
        <v>428</v>
      </c>
      <c r="E15" s="116">
        <v>45433.0</v>
      </c>
      <c r="F15" s="114" t="s">
        <v>429</v>
      </c>
      <c r="G15" s="114" t="s">
        <v>275</v>
      </c>
      <c r="H15" s="114" t="s">
        <v>408</v>
      </c>
      <c r="I15" s="114" t="s">
        <v>409</v>
      </c>
      <c r="J15" s="114" t="s">
        <v>384</v>
      </c>
      <c r="K15" s="114" t="s">
        <v>279</v>
      </c>
      <c r="L15" s="117">
        <v>17280.0</v>
      </c>
      <c r="M15" s="118">
        <v>86670.0</v>
      </c>
      <c r="N15" s="118">
        <f t="shared" si="2"/>
        <v>5.015625</v>
      </c>
      <c r="O15" s="118">
        <v>82.6</v>
      </c>
      <c r="P15" s="118">
        <v>7158941.999999999</v>
      </c>
      <c r="Q15" s="114" t="s">
        <v>385</v>
      </c>
      <c r="R15" s="114" t="s">
        <v>351</v>
      </c>
      <c r="S15" s="119" t="s">
        <v>387</v>
      </c>
      <c r="T15" s="113" t="s">
        <v>344</v>
      </c>
      <c r="U15" s="114">
        <v>1600.0</v>
      </c>
      <c r="V15" s="113" t="s">
        <v>283</v>
      </c>
      <c r="W15" s="114" t="s">
        <v>331</v>
      </c>
      <c r="X15" s="114"/>
      <c r="Y15" s="116"/>
      <c r="Z15" s="114"/>
      <c r="AA15" s="116"/>
      <c r="AB15" s="118"/>
      <c r="AC15" s="117"/>
      <c r="AD15" s="118">
        <v>0.0</v>
      </c>
      <c r="AE15" s="113"/>
      <c r="AF15" s="114" t="s">
        <v>430</v>
      </c>
      <c r="AG15" s="114" t="s">
        <v>431</v>
      </c>
      <c r="AH15" s="114" t="s">
        <v>432</v>
      </c>
      <c r="AI15" s="114" t="s">
        <v>426</v>
      </c>
      <c r="AJ15" s="116"/>
      <c r="AK15" s="116"/>
      <c r="AL15" s="114">
        <v>1747421.0</v>
      </c>
      <c r="AM15" s="116">
        <v>45461.0</v>
      </c>
      <c r="AN15" s="116"/>
      <c r="AO15" s="118">
        <v>1819.0</v>
      </c>
      <c r="AP15" s="121">
        <v>0.0</v>
      </c>
      <c r="AQ15" s="118">
        <v>84851.0</v>
      </c>
      <c r="AR15" s="122">
        <v>82.6</v>
      </c>
      <c r="AS15" s="118">
        <v>7008692.6</v>
      </c>
      <c r="AT15" s="118">
        <v>245304.0</v>
      </c>
      <c r="AU15" s="116"/>
      <c r="AV15" s="118">
        <v>217269.4706</v>
      </c>
      <c r="AW15" s="114"/>
      <c r="AX15" s="114"/>
      <c r="AY15" s="118">
        <v>217269.4706</v>
      </c>
      <c r="AZ15" s="114"/>
      <c r="BA15" s="114"/>
      <c r="BB15" s="116"/>
      <c r="BC15" s="114"/>
      <c r="BD15" s="114"/>
      <c r="BE15" s="114"/>
      <c r="BF15" s="114"/>
      <c r="BG15" s="117"/>
      <c r="BH15" s="115"/>
      <c r="BI15" s="115"/>
      <c r="BJ15" s="115"/>
      <c r="BK15" s="118"/>
      <c r="BL15" s="114"/>
      <c r="BM15" s="123">
        <v>86670.0</v>
      </c>
      <c r="BN15" s="114"/>
      <c r="BO15" s="114"/>
      <c r="BP15" s="114"/>
      <c r="BQ15" s="114"/>
      <c r="BR15" s="113"/>
      <c r="BS15" s="120"/>
    </row>
    <row r="16" hidden="1">
      <c r="A16" s="113">
        <v>54.0</v>
      </c>
      <c r="B16" s="144" t="s">
        <v>433</v>
      </c>
      <c r="C16" s="115">
        <v>45465.0</v>
      </c>
      <c r="D16" s="114" t="s">
        <v>434</v>
      </c>
      <c r="E16" s="116">
        <v>45433.0</v>
      </c>
      <c r="F16" s="114" t="s">
        <v>435</v>
      </c>
      <c r="G16" s="114" t="s">
        <v>275</v>
      </c>
      <c r="H16" s="114" t="s">
        <v>436</v>
      </c>
      <c r="I16" s="114" t="s">
        <v>409</v>
      </c>
      <c r="J16" s="114" t="s">
        <v>384</v>
      </c>
      <c r="K16" s="114" t="s">
        <v>279</v>
      </c>
      <c r="L16" s="117">
        <v>17280.0</v>
      </c>
      <c r="M16" s="118">
        <v>86670.0</v>
      </c>
      <c r="N16" s="118">
        <f t="shared" si="2"/>
        <v>5.015625</v>
      </c>
      <c r="O16" s="118">
        <v>82.6</v>
      </c>
      <c r="P16" s="118">
        <v>7158941.999999999</v>
      </c>
      <c r="Q16" s="114" t="s">
        <v>385</v>
      </c>
      <c r="R16" s="114" t="s">
        <v>351</v>
      </c>
      <c r="S16" s="119" t="s">
        <v>387</v>
      </c>
      <c r="T16" s="113" t="s">
        <v>437</v>
      </c>
      <c r="U16" s="114">
        <v>1600.0</v>
      </c>
      <c r="V16" s="113" t="s">
        <v>283</v>
      </c>
      <c r="W16" s="114" t="s">
        <v>331</v>
      </c>
      <c r="X16" s="114"/>
      <c r="Y16" s="116"/>
      <c r="Z16" s="114"/>
      <c r="AA16" s="116"/>
      <c r="AB16" s="118"/>
      <c r="AC16" s="118"/>
      <c r="AD16" s="118">
        <v>0.0</v>
      </c>
      <c r="AE16" s="113" t="s">
        <v>316</v>
      </c>
      <c r="AF16" s="114" t="s">
        <v>438</v>
      </c>
      <c r="AG16" s="125" t="s">
        <v>439</v>
      </c>
      <c r="AH16" s="114" t="s">
        <v>440</v>
      </c>
      <c r="AI16" s="114" t="s">
        <v>441</v>
      </c>
      <c r="AJ16" s="116"/>
      <c r="AK16" s="116"/>
      <c r="AL16" s="114">
        <v>1877875.0</v>
      </c>
      <c r="AM16" s="116">
        <v>45465.0</v>
      </c>
      <c r="AN16" s="116"/>
      <c r="AO16" s="118">
        <v>1819.0</v>
      </c>
      <c r="AP16" s="121">
        <v>0.0</v>
      </c>
      <c r="AQ16" s="118">
        <v>84851.0</v>
      </c>
      <c r="AR16" s="122">
        <v>82.6</v>
      </c>
      <c r="AS16" s="118">
        <v>7008692.6</v>
      </c>
      <c r="AT16" s="118">
        <v>245304.0</v>
      </c>
      <c r="AU16" s="116"/>
      <c r="AV16" s="118">
        <v>217269.4706</v>
      </c>
      <c r="AW16" s="114"/>
      <c r="AX16" s="114"/>
      <c r="AY16" s="118">
        <v>217269.4706</v>
      </c>
      <c r="AZ16" s="114"/>
      <c r="BA16" s="114"/>
      <c r="BB16" s="116"/>
      <c r="BC16" s="114"/>
      <c r="BD16" s="114"/>
      <c r="BE16" s="114"/>
      <c r="BF16" s="114"/>
      <c r="BG16" s="117"/>
      <c r="BH16" s="115"/>
      <c r="BI16" s="115"/>
      <c r="BJ16" s="115"/>
      <c r="BK16" s="114"/>
      <c r="BL16" s="114"/>
      <c r="BM16" s="123">
        <v>86670.0</v>
      </c>
      <c r="BN16" s="114"/>
      <c r="BO16" s="114"/>
      <c r="BP16" s="114"/>
      <c r="BQ16" s="114"/>
      <c r="BR16" s="113"/>
      <c r="BS16" s="120"/>
    </row>
    <row r="17" hidden="1">
      <c r="A17" s="113">
        <v>55.0</v>
      </c>
      <c r="B17" s="144" t="s">
        <v>442</v>
      </c>
      <c r="C17" s="115">
        <v>45465.0</v>
      </c>
      <c r="D17" s="114" t="s">
        <v>443</v>
      </c>
      <c r="E17" s="116">
        <v>45433.0</v>
      </c>
      <c r="F17" s="114" t="s">
        <v>444</v>
      </c>
      <c r="G17" s="114" t="s">
        <v>275</v>
      </c>
      <c r="H17" s="114" t="s">
        <v>436</v>
      </c>
      <c r="I17" s="114" t="s">
        <v>409</v>
      </c>
      <c r="J17" s="114" t="s">
        <v>384</v>
      </c>
      <c r="K17" s="114" t="s">
        <v>279</v>
      </c>
      <c r="L17" s="117">
        <v>17280.0</v>
      </c>
      <c r="M17" s="118">
        <v>86670.0</v>
      </c>
      <c r="N17" s="118">
        <f t="shared" si="2"/>
        <v>5.015625</v>
      </c>
      <c r="O17" s="118">
        <v>82.6</v>
      </c>
      <c r="P17" s="118">
        <v>7158941.999999999</v>
      </c>
      <c r="Q17" s="114" t="s">
        <v>385</v>
      </c>
      <c r="R17" s="114" t="s">
        <v>351</v>
      </c>
      <c r="S17" s="119" t="s">
        <v>387</v>
      </c>
      <c r="T17" s="113" t="s">
        <v>437</v>
      </c>
      <c r="U17" s="114">
        <v>1600.0</v>
      </c>
      <c r="V17" s="113" t="s">
        <v>283</v>
      </c>
      <c r="W17" s="114" t="s">
        <v>331</v>
      </c>
      <c r="X17" s="114"/>
      <c r="Y17" s="116"/>
      <c r="Z17" s="114"/>
      <c r="AA17" s="116"/>
      <c r="AB17" s="118"/>
      <c r="AC17" s="118"/>
      <c r="AD17" s="118">
        <v>0.0</v>
      </c>
      <c r="AE17" s="113" t="s">
        <v>316</v>
      </c>
      <c r="AF17" s="114" t="s">
        <v>445</v>
      </c>
      <c r="AG17" s="125" t="s">
        <v>446</v>
      </c>
      <c r="AH17" s="114" t="s">
        <v>447</v>
      </c>
      <c r="AI17" s="114" t="s">
        <v>441</v>
      </c>
      <c r="AJ17" s="116"/>
      <c r="AK17" s="116"/>
      <c r="AL17" s="114">
        <v>1878026.0</v>
      </c>
      <c r="AM17" s="116">
        <v>45465.0</v>
      </c>
      <c r="AN17" s="116"/>
      <c r="AO17" s="118">
        <v>1819.0</v>
      </c>
      <c r="AP17" s="121">
        <v>0.0</v>
      </c>
      <c r="AQ17" s="118">
        <v>84851.0</v>
      </c>
      <c r="AR17" s="122">
        <v>82.6</v>
      </c>
      <c r="AS17" s="118">
        <v>7008692.6</v>
      </c>
      <c r="AT17" s="118">
        <v>245304.0</v>
      </c>
      <c r="AU17" s="116"/>
      <c r="AV17" s="118">
        <v>217269.4706</v>
      </c>
      <c r="AW17" s="114"/>
      <c r="AX17" s="114"/>
      <c r="AY17" s="118">
        <v>217269.4706</v>
      </c>
      <c r="AZ17" s="145"/>
      <c r="BA17" s="114"/>
      <c r="BB17" s="116"/>
      <c r="BC17" s="114"/>
      <c r="BD17" s="114"/>
      <c r="BE17" s="114"/>
      <c r="BF17" s="114"/>
      <c r="BG17" s="117"/>
      <c r="BH17" s="115"/>
      <c r="BI17" s="115"/>
      <c r="BJ17" s="115"/>
      <c r="BK17" s="114"/>
      <c r="BL17" s="114"/>
      <c r="BM17" s="123">
        <v>86670.0</v>
      </c>
      <c r="BN17" s="114"/>
      <c r="BO17" s="114"/>
      <c r="BP17" s="114"/>
      <c r="BQ17" s="114"/>
      <c r="BR17" s="113"/>
      <c r="BS17" s="120"/>
    </row>
    <row r="18" hidden="1">
      <c r="A18" s="113">
        <v>109.0</v>
      </c>
      <c r="B18" s="114" t="s">
        <v>448</v>
      </c>
      <c r="C18" s="115">
        <v>45502.0</v>
      </c>
      <c r="D18" s="125">
        <v>48600.0</v>
      </c>
      <c r="E18" s="116">
        <v>45447.0</v>
      </c>
      <c r="F18" s="114" t="s">
        <v>449</v>
      </c>
      <c r="G18" s="114" t="s">
        <v>275</v>
      </c>
      <c r="H18" s="114" t="s">
        <v>450</v>
      </c>
      <c r="I18" s="114" t="s">
        <v>451</v>
      </c>
      <c r="J18" s="114" t="s">
        <v>303</v>
      </c>
      <c r="K18" s="114" t="s">
        <v>4</v>
      </c>
      <c r="L18" s="117">
        <v>20000.0</v>
      </c>
      <c r="M18" s="118">
        <v>96000.0</v>
      </c>
      <c r="N18" s="118">
        <f t="shared" si="2"/>
        <v>4.8</v>
      </c>
      <c r="O18" s="118">
        <v>82.8</v>
      </c>
      <c r="P18" s="118">
        <v>7948800.0</v>
      </c>
      <c r="Q18" s="114" t="s">
        <v>280</v>
      </c>
      <c r="R18" s="114" t="s">
        <v>452</v>
      </c>
      <c r="S18" s="119" t="s">
        <v>80</v>
      </c>
      <c r="T18" s="113" t="s">
        <v>305</v>
      </c>
      <c r="U18" s="114">
        <v>2000.0</v>
      </c>
      <c r="V18" s="113" t="s">
        <v>283</v>
      </c>
      <c r="W18" s="114" t="s">
        <v>453</v>
      </c>
      <c r="X18" s="114"/>
      <c r="Y18" s="116"/>
      <c r="Z18" s="114"/>
      <c r="AA18" s="116"/>
      <c r="AB18" s="118"/>
      <c r="AC18" s="118"/>
      <c r="AD18" s="118">
        <v>0.0</v>
      </c>
      <c r="AE18" s="113" t="s">
        <v>454</v>
      </c>
      <c r="AF18" s="114" t="s">
        <v>455</v>
      </c>
      <c r="AG18" s="114" t="s">
        <v>456</v>
      </c>
      <c r="AH18" s="114" t="s">
        <v>457</v>
      </c>
      <c r="AI18" s="114" t="s">
        <v>458</v>
      </c>
      <c r="AJ18" s="116">
        <v>45512.0</v>
      </c>
      <c r="AK18" s="116"/>
      <c r="AL18" s="114">
        <v>2801792.0</v>
      </c>
      <c r="AM18" s="116">
        <v>45502.0</v>
      </c>
      <c r="AN18" s="116">
        <v>45510.0</v>
      </c>
      <c r="AO18" s="118">
        <v>5502.0</v>
      </c>
      <c r="AP18" s="121">
        <v>0.0</v>
      </c>
      <c r="AQ18" s="118">
        <v>90498.0</v>
      </c>
      <c r="AR18" s="122">
        <v>82.8</v>
      </c>
      <c r="AS18" s="118">
        <v>7493234.399999999</v>
      </c>
      <c r="AT18" s="118">
        <v>262263.0</v>
      </c>
      <c r="AU18" s="116"/>
      <c r="AV18" s="118">
        <v>232290.2664</v>
      </c>
      <c r="AW18" s="114"/>
      <c r="AX18" s="114"/>
      <c r="AY18" s="118">
        <v>232290.2664</v>
      </c>
      <c r="AZ18" s="114"/>
      <c r="BA18" s="114"/>
      <c r="BB18" s="116"/>
      <c r="BC18" s="114"/>
      <c r="BD18" s="114"/>
      <c r="BE18" s="114"/>
      <c r="BF18" s="114"/>
      <c r="BG18" s="117"/>
      <c r="BH18" s="115"/>
      <c r="BI18" s="115"/>
      <c r="BJ18" s="115"/>
      <c r="BK18" s="114"/>
      <c r="BL18" s="114"/>
      <c r="BM18" s="123">
        <v>96000.0</v>
      </c>
      <c r="BN18" s="114"/>
      <c r="BO18" s="114"/>
      <c r="BP18" s="114"/>
      <c r="BQ18" s="114"/>
      <c r="BR18" s="114"/>
      <c r="BS18" s="120"/>
    </row>
    <row r="19" hidden="1">
      <c r="A19" s="113">
        <v>110.0</v>
      </c>
      <c r="B19" s="114" t="s">
        <v>459</v>
      </c>
      <c r="C19" s="115">
        <v>45502.0</v>
      </c>
      <c r="D19" s="125">
        <v>48609.0</v>
      </c>
      <c r="E19" s="116">
        <v>45447.0</v>
      </c>
      <c r="F19" s="114" t="s">
        <v>460</v>
      </c>
      <c r="G19" s="114" t="s">
        <v>275</v>
      </c>
      <c r="H19" s="114" t="s">
        <v>450</v>
      </c>
      <c r="I19" s="114" t="s">
        <v>451</v>
      </c>
      <c r="J19" s="114" t="s">
        <v>303</v>
      </c>
      <c r="K19" s="114" t="s">
        <v>279</v>
      </c>
      <c r="L19" s="117">
        <v>20000.0</v>
      </c>
      <c r="M19" s="118">
        <v>99450.0</v>
      </c>
      <c r="N19" s="118">
        <f t="shared" si="2"/>
        <v>4.9725</v>
      </c>
      <c r="O19" s="118">
        <v>82.8</v>
      </c>
      <c r="P19" s="118">
        <v>8234460.0</v>
      </c>
      <c r="Q19" s="114" t="s">
        <v>280</v>
      </c>
      <c r="R19" s="114" t="s">
        <v>452</v>
      </c>
      <c r="S19" s="119" t="s">
        <v>80</v>
      </c>
      <c r="T19" s="113" t="s">
        <v>461</v>
      </c>
      <c r="U19" s="114">
        <v>2000.0</v>
      </c>
      <c r="V19" s="113" t="s">
        <v>283</v>
      </c>
      <c r="W19" s="114" t="s">
        <v>453</v>
      </c>
      <c r="X19" s="114"/>
      <c r="Y19" s="116"/>
      <c r="Z19" s="114"/>
      <c r="AA19" s="116"/>
      <c r="AB19" s="118"/>
      <c r="AC19" s="118"/>
      <c r="AD19" s="118">
        <v>0.0</v>
      </c>
      <c r="AE19" s="113" t="s">
        <v>454</v>
      </c>
      <c r="AF19" s="114" t="s">
        <v>462</v>
      </c>
      <c r="AG19" s="114" t="s">
        <v>463</v>
      </c>
      <c r="AH19" s="114" t="s">
        <v>464</v>
      </c>
      <c r="AI19" s="114" t="s">
        <v>458</v>
      </c>
      <c r="AJ19" s="116">
        <v>45512.0</v>
      </c>
      <c r="AK19" s="116"/>
      <c r="AL19" s="114">
        <v>2818351.0</v>
      </c>
      <c r="AM19" s="116">
        <v>45503.0</v>
      </c>
      <c r="AN19" s="116">
        <v>45510.0</v>
      </c>
      <c r="AO19" s="118">
        <v>5502.0</v>
      </c>
      <c r="AP19" s="121">
        <v>0.0</v>
      </c>
      <c r="AQ19" s="118">
        <v>93948.0</v>
      </c>
      <c r="AR19" s="122">
        <v>82.8</v>
      </c>
      <c r="AS19" s="118">
        <v>7778894.399999999</v>
      </c>
      <c r="AT19" s="118">
        <v>272261.0</v>
      </c>
      <c r="AU19" s="116"/>
      <c r="AV19" s="118">
        <v>241145.72639999999</v>
      </c>
      <c r="AW19" s="114"/>
      <c r="AX19" s="114"/>
      <c r="AY19" s="118">
        <v>241145.72639999999</v>
      </c>
      <c r="AZ19" s="114"/>
      <c r="BA19" s="114"/>
      <c r="BB19" s="116"/>
      <c r="BC19" s="114"/>
      <c r="BD19" s="114"/>
      <c r="BE19" s="114"/>
      <c r="BF19" s="114"/>
      <c r="BG19" s="117"/>
      <c r="BH19" s="115"/>
      <c r="BI19" s="115"/>
      <c r="BJ19" s="115"/>
      <c r="BK19" s="114"/>
      <c r="BL19" s="114"/>
      <c r="BM19" s="123">
        <v>99450.0</v>
      </c>
      <c r="BN19" s="114"/>
      <c r="BO19" s="114"/>
      <c r="BP19" s="114"/>
      <c r="BQ19" s="114"/>
      <c r="BR19" s="114"/>
      <c r="BS19" s="120"/>
    </row>
    <row r="20" hidden="1">
      <c r="A20" s="113">
        <v>138.0</v>
      </c>
      <c r="B20" s="114" t="s">
        <v>465</v>
      </c>
      <c r="C20" s="115">
        <v>45525.0</v>
      </c>
      <c r="D20" s="114" t="s">
        <v>466</v>
      </c>
      <c r="E20" s="116">
        <v>45470.0</v>
      </c>
      <c r="F20" s="114" t="s">
        <v>467</v>
      </c>
      <c r="G20" s="114" t="s">
        <v>275</v>
      </c>
      <c r="H20" s="114" t="s">
        <v>468</v>
      </c>
      <c r="I20" s="114" t="s">
        <v>277</v>
      </c>
      <c r="J20" s="114" t="s">
        <v>469</v>
      </c>
      <c r="K20" s="114" t="s">
        <v>279</v>
      </c>
      <c r="L20" s="117">
        <v>20000.0</v>
      </c>
      <c r="M20" s="118">
        <v>107950.0</v>
      </c>
      <c r="N20" s="118">
        <f t="shared" si="2"/>
        <v>5.3975</v>
      </c>
      <c r="O20" s="118">
        <v>83.1</v>
      </c>
      <c r="P20" s="118">
        <v>8970645.0</v>
      </c>
      <c r="Q20" s="114" t="s">
        <v>280</v>
      </c>
      <c r="R20" s="114" t="s">
        <v>470</v>
      </c>
      <c r="S20" s="119" t="s">
        <v>80</v>
      </c>
      <c r="T20" s="113" t="s">
        <v>305</v>
      </c>
      <c r="U20" s="114">
        <v>2000.0</v>
      </c>
      <c r="V20" s="113" t="s">
        <v>283</v>
      </c>
      <c r="W20" s="114" t="s">
        <v>471</v>
      </c>
      <c r="X20" s="114" t="s">
        <v>472</v>
      </c>
      <c r="Y20" s="116">
        <v>45516.0</v>
      </c>
      <c r="Z20" s="114"/>
      <c r="AA20" s="116"/>
      <c r="AB20" s="118"/>
      <c r="AC20" s="118"/>
      <c r="AD20" s="118">
        <v>0.0</v>
      </c>
      <c r="AE20" s="113" t="s">
        <v>316</v>
      </c>
      <c r="AF20" s="114" t="s">
        <v>473</v>
      </c>
      <c r="AG20" s="114" t="s">
        <v>474</v>
      </c>
      <c r="AH20" s="114" t="s">
        <v>475</v>
      </c>
      <c r="AI20" s="114" t="s">
        <v>476</v>
      </c>
      <c r="AJ20" s="116"/>
      <c r="AK20" s="116"/>
      <c r="AL20" s="114">
        <v>3356711.0</v>
      </c>
      <c r="AM20" s="116">
        <v>45525.0</v>
      </c>
      <c r="AN20" s="116"/>
      <c r="AO20" s="118">
        <v>5844.0</v>
      </c>
      <c r="AP20" s="121">
        <v>0.0</v>
      </c>
      <c r="AQ20" s="118">
        <v>102106.0</v>
      </c>
      <c r="AR20" s="122">
        <v>83.1</v>
      </c>
      <c r="AS20" s="118">
        <v>8485008.6</v>
      </c>
      <c r="AT20" s="118">
        <v>296975.0</v>
      </c>
      <c r="AU20" s="116"/>
      <c r="AV20" s="118">
        <v>263035.2666</v>
      </c>
      <c r="AW20" s="114"/>
      <c r="AX20" s="114"/>
      <c r="AY20" s="118">
        <v>263035.2666</v>
      </c>
      <c r="AZ20" s="114"/>
      <c r="BA20" s="114"/>
      <c r="BB20" s="116"/>
      <c r="BC20" s="114"/>
      <c r="BD20" s="114"/>
      <c r="BE20" s="114"/>
      <c r="BF20" s="114"/>
      <c r="BG20" s="117"/>
      <c r="BH20" s="115"/>
      <c r="BI20" s="115"/>
      <c r="BJ20" s="115"/>
      <c r="BK20" s="114"/>
      <c r="BL20" s="114"/>
      <c r="BM20" s="123">
        <v>107950.0</v>
      </c>
      <c r="BN20" s="114"/>
      <c r="BO20" s="114"/>
      <c r="BP20" s="114"/>
      <c r="BQ20" s="114"/>
      <c r="BR20" s="114"/>
      <c r="BS20" s="120"/>
    </row>
    <row r="21" ht="15.75" hidden="1" customHeight="1">
      <c r="A21" s="113">
        <v>143.0</v>
      </c>
      <c r="B21" s="114" t="s">
        <v>477</v>
      </c>
      <c r="C21" s="115">
        <v>45527.0</v>
      </c>
      <c r="D21" s="114" t="s">
        <v>478</v>
      </c>
      <c r="E21" s="116">
        <v>45470.0</v>
      </c>
      <c r="F21" s="114" t="s">
        <v>479</v>
      </c>
      <c r="G21" s="114" t="s">
        <v>275</v>
      </c>
      <c r="H21" s="114" t="s">
        <v>468</v>
      </c>
      <c r="I21" s="114" t="s">
        <v>277</v>
      </c>
      <c r="J21" s="114" t="s">
        <v>469</v>
      </c>
      <c r="K21" s="114" t="s">
        <v>279</v>
      </c>
      <c r="L21" s="117">
        <v>20000.0</v>
      </c>
      <c r="M21" s="118">
        <v>110300.0</v>
      </c>
      <c r="N21" s="118">
        <f t="shared" si="2"/>
        <v>5.515</v>
      </c>
      <c r="O21" s="118">
        <v>83.1</v>
      </c>
      <c r="P21" s="118">
        <v>9165930.0</v>
      </c>
      <c r="Q21" s="114" t="s">
        <v>280</v>
      </c>
      <c r="R21" s="114" t="s">
        <v>470</v>
      </c>
      <c r="S21" s="119" t="s">
        <v>80</v>
      </c>
      <c r="T21" s="113" t="s">
        <v>305</v>
      </c>
      <c r="U21" s="114">
        <v>2000.0</v>
      </c>
      <c r="V21" s="113" t="s">
        <v>283</v>
      </c>
      <c r="W21" s="114" t="s">
        <v>471</v>
      </c>
      <c r="X21" s="114" t="s">
        <v>480</v>
      </c>
      <c r="Y21" s="116">
        <v>45516.0</v>
      </c>
      <c r="Z21" s="114"/>
      <c r="AA21" s="116"/>
      <c r="AB21" s="118"/>
      <c r="AC21" s="118"/>
      <c r="AD21" s="118">
        <v>0.0</v>
      </c>
      <c r="AE21" s="113" t="s">
        <v>316</v>
      </c>
      <c r="AF21" s="114" t="s">
        <v>481</v>
      </c>
      <c r="AG21" s="125" t="s">
        <v>482</v>
      </c>
      <c r="AH21" s="114" t="s">
        <v>483</v>
      </c>
      <c r="AI21" s="114" t="s">
        <v>484</v>
      </c>
      <c r="AJ21" s="116"/>
      <c r="AK21" s="116"/>
      <c r="AL21" s="114">
        <v>3444294.0</v>
      </c>
      <c r="AM21" s="116">
        <v>45527.0</v>
      </c>
      <c r="AN21" s="116"/>
      <c r="AO21" s="118">
        <v>5844.0</v>
      </c>
      <c r="AP21" s="121">
        <v>0.0</v>
      </c>
      <c r="AQ21" s="118">
        <v>104456.0</v>
      </c>
      <c r="AR21" s="122">
        <v>83.1</v>
      </c>
      <c r="AS21" s="118">
        <v>8680293.6</v>
      </c>
      <c r="AT21" s="118">
        <v>303810.0</v>
      </c>
      <c r="AU21" s="116"/>
      <c r="AV21" s="118">
        <v>269089.1016</v>
      </c>
      <c r="AW21" s="114"/>
      <c r="AX21" s="114"/>
      <c r="AY21" s="118">
        <v>269089.1016</v>
      </c>
      <c r="AZ21" s="114"/>
      <c r="BA21" s="114"/>
      <c r="BB21" s="116"/>
      <c r="BC21" s="114"/>
      <c r="BD21" s="114"/>
      <c r="BE21" s="114"/>
      <c r="BF21" s="114"/>
      <c r="BG21" s="117"/>
      <c r="BH21" s="115"/>
      <c r="BI21" s="115"/>
      <c r="BJ21" s="115"/>
      <c r="BK21" s="114"/>
      <c r="BL21" s="114"/>
      <c r="BM21" s="123">
        <v>110300.0</v>
      </c>
      <c r="BN21" s="114"/>
      <c r="BO21" s="114"/>
      <c r="BP21" s="114"/>
      <c r="BQ21" s="114"/>
      <c r="BR21" s="114"/>
      <c r="BS21" s="120"/>
    </row>
    <row r="22" ht="15.75" hidden="1" customHeight="1">
      <c r="A22" s="113">
        <v>113.0</v>
      </c>
      <c r="B22" s="114" t="s">
        <v>485</v>
      </c>
      <c r="C22" s="115">
        <v>45502.0</v>
      </c>
      <c r="D22" s="114" t="s">
        <v>486</v>
      </c>
      <c r="E22" s="116">
        <v>45464.0</v>
      </c>
      <c r="F22" s="114" t="s">
        <v>487</v>
      </c>
      <c r="G22" s="114" t="s">
        <v>275</v>
      </c>
      <c r="H22" s="114" t="s">
        <v>488</v>
      </c>
      <c r="I22" s="114" t="s">
        <v>489</v>
      </c>
      <c r="J22" s="114" t="s">
        <v>490</v>
      </c>
      <c r="K22" s="114" t="s">
        <v>279</v>
      </c>
      <c r="L22" s="117">
        <v>19800.0</v>
      </c>
      <c r="M22" s="118">
        <v>109230.0</v>
      </c>
      <c r="N22" s="118">
        <f t="shared" si="2"/>
        <v>5.516666667</v>
      </c>
      <c r="O22" s="118">
        <v>82.8</v>
      </c>
      <c r="P22" s="118">
        <v>9044244.0</v>
      </c>
      <c r="Q22" s="114" t="s">
        <v>280</v>
      </c>
      <c r="R22" s="114" t="s">
        <v>491</v>
      </c>
      <c r="S22" s="119" t="s">
        <v>80</v>
      </c>
      <c r="T22" s="113" t="s">
        <v>305</v>
      </c>
      <c r="U22" s="114">
        <v>1650.0</v>
      </c>
      <c r="V22" s="113" t="s">
        <v>283</v>
      </c>
      <c r="W22" s="114" t="s">
        <v>492</v>
      </c>
      <c r="X22" s="114"/>
      <c r="Y22" s="116"/>
      <c r="Z22" s="114"/>
      <c r="AA22" s="116"/>
      <c r="AB22" s="118"/>
      <c r="AC22" s="118"/>
      <c r="AD22" s="118">
        <v>0.0</v>
      </c>
      <c r="AE22" s="113" t="s">
        <v>454</v>
      </c>
      <c r="AF22" s="114" t="s">
        <v>493</v>
      </c>
      <c r="AG22" s="114" t="s">
        <v>494</v>
      </c>
      <c r="AH22" s="114" t="s">
        <v>495</v>
      </c>
      <c r="AI22" s="114" t="s">
        <v>496</v>
      </c>
      <c r="AJ22" s="116">
        <v>45511.0</v>
      </c>
      <c r="AK22" s="116"/>
      <c r="AL22" s="114">
        <v>2801992.0</v>
      </c>
      <c r="AM22" s="116">
        <v>45502.0</v>
      </c>
      <c r="AN22" s="116">
        <v>45510.0</v>
      </c>
      <c r="AO22" s="118">
        <v>5847.0</v>
      </c>
      <c r="AP22" s="121">
        <v>0.0</v>
      </c>
      <c r="AQ22" s="118">
        <v>103383.0</v>
      </c>
      <c r="AR22" s="122">
        <v>82.8</v>
      </c>
      <c r="AS22" s="118">
        <v>8560112.4</v>
      </c>
      <c r="AT22" s="118">
        <v>299604.0</v>
      </c>
      <c r="AU22" s="116"/>
      <c r="AV22" s="118">
        <v>265363.4844</v>
      </c>
      <c r="AW22" s="114"/>
      <c r="AX22" s="114"/>
      <c r="AY22" s="118">
        <v>265363.4844</v>
      </c>
      <c r="AZ22" s="114"/>
      <c r="BA22" s="114"/>
      <c r="BB22" s="116"/>
      <c r="BC22" s="114"/>
      <c r="BD22" s="114"/>
      <c r="BE22" s="114"/>
      <c r="BF22" s="114"/>
      <c r="BG22" s="117"/>
      <c r="BH22" s="115"/>
      <c r="BI22" s="115"/>
      <c r="BJ22" s="115"/>
      <c r="BK22" s="114"/>
      <c r="BL22" s="114"/>
      <c r="BM22" s="123">
        <v>109230.0</v>
      </c>
      <c r="BN22" s="114"/>
      <c r="BO22" s="114"/>
      <c r="BP22" s="114"/>
      <c r="BQ22" s="114"/>
      <c r="BR22" s="114"/>
      <c r="BS22" s="120"/>
    </row>
    <row r="23" ht="15.75" hidden="1" customHeight="1">
      <c r="A23" s="113">
        <v>2.0</v>
      </c>
      <c r="B23" s="114" t="s">
        <v>497</v>
      </c>
      <c r="C23" s="115">
        <v>45391.0</v>
      </c>
      <c r="D23" s="125" t="s">
        <v>498</v>
      </c>
      <c r="E23" s="116">
        <v>45312.0</v>
      </c>
      <c r="F23" s="114" t="s">
        <v>499</v>
      </c>
      <c r="G23" s="114" t="s">
        <v>275</v>
      </c>
      <c r="H23" s="114" t="s">
        <v>500</v>
      </c>
      <c r="I23" s="114" t="s">
        <v>501</v>
      </c>
      <c r="J23" s="114" t="s">
        <v>490</v>
      </c>
      <c r="K23" s="114" t="s">
        <v>4</v>
      </c>
      <c r="L23" s="117">
        <v>20000.0</v>
      </c>
      <c r="M23" s="118">
        <v>126000.0</v>
      </c>
      <c r="N23" s="118">
        <f t="shared" si="2"/>
        <v>6.3</v>
      </c>
      <c r="O23" s="118">
        <v>82.6</v>
      </c>
      <c r="P23" s="118">
        <v>1.04076E7</v>
      </c>
      <c r="Q23" s="114" t="s">
        <v>502</v>
      </c>
      <c r="R23" s="114" t="s">
        <v>503</v>
      </c>
      <c r="S23" s="119" t="s">
        <v>7</v>
      </c>
      <c r="T23" s="113" t="s">
        <v>305</v>
      </c>
      <c r="U23" s="114">
        <v>2000.0</v>
      </c>
      <c r="V23" s="113" t="s">
        <v>283</v>
      </c>
      <c r="W23" s="125" t="s">
        <v>306</v>
      </c>
      <c r="X23" s="114"/>
      <c r="Y23" s="116"/>
      <c r="Z23" s="114"/>
      <c r="AA23" s="116"/>
      <c r="AB23" s="118"/>
      <c r="AC23" s="118"/>
      <c r="AD23" s="118">
        <v>0.0</v>
      </c>
      <c r="AE23" s="113" t="s">
        <v>293</v>
      </c>
      <c r="AF23" s="114" t="s">
        <v>504</v>
      </c>
      <c r="AG23" s="146" t="s">
        <v>505</v>
      </c>
      <c r="AH23" s="114" t="s">
        <v>506</v>
      </c>
      <c r="AI23" s="114" t="s">
        <v>507</v>
      </c>
      <c r="AJ23" s="116"/>
      <c r="AK23" s="116"/>
      <c r="AL23" s="114">
        <v>9032701.0</v>
      </c>
      <c r="AM23" s="116">
        <v>45392.0</v>
      </c>
      <c r="AN23" s="116"/>
      <c r="AO23" s="118">
        <v>2971.0</v>
      </c>
      <c r="AP23" s="121">
        <v>0.0</v>
      </c>
      <c r="AQ23" s="118">
        <v>123029.0</v>
      </c>
      <c r="AR23" s="122">
        <v>82.6</v>
      </c>
      <c r="AS23" s="118">
        <v>1.0162195399999999E7</v>
      </c>
      <c r="AT23" s="118">
        <v>304866.0</v>
      </c>
      <c r="AU23" s="116"/>
      <c r="AV23" s="118">
        <v>315028.05739999993</v>
      </c>
      <c r="AW23" s="114"/>
      <c r="AX23" s="114"/>
      <c r="AY23" s="118">
        <v>315028.05739999993</v>
      </c>
      <c r="AZ23" s="114"/>
      <c r="BA23" s="114"/>
      <c r="BB23" s="116"/>
      <c r="BC23" s="114"/>
      <c r="BD23" s="114"/>
      <c r="BE23" s="115"/>
      <c r="BF23" s="114"/>
      <c r="BG23" s="117"/>
      <c r="BH23" s="115"/>
      <c r="BI23" s="115"/>
      <c r="BJ23" s="115"/>
      <c r="BK23" s="118"/>
      <c r="BL23" s="114"/>
      <c r="BM23" s="123">
        <v>126000.0</v>
      </c>
      <c r="BN23" s="114"/>
      <c r="BO23" s="114"/>
      <c r="BP23" s="114"/>
      <c r="BQ23" s="114"/>
      <c r="BR23" s="113"/>
      <c r="BS23" s="120"/>
    </row>
    <row r="24" ht="15.75" hidden="1" customHeight="1">
      <c r="A24" s="113">
        <v>4.0</v>
      </c>
      <c r="B24" s="114" t="s">
        <v>508</v>
      </c>
      <c r="C24" s="115">
        <v>45404.0</v>
      </c>
      <c r="D24" s="125" t="s">
        <v>498</v>
      </c>
      <c r="E24" s="116">
        <v>45312.0</v>
      </c>
      <c r="F24" s="114" t="s">
        <v>499</v>
      </c>
      <c r="G24" s="114" t="s">
        <v>275</v>
      </c>
      <c r="H24" s="114" t="s">
        <v>500</v>
      </c>
      <c r="I24" s="114" t="s">
        <v>509</v>
      </c>
      <c r="J24" s="114" t="s">
        <v>490</v>
      </c>
      <c r="K24" s="114" t="s">
        <v>4</v>
      </c>
      <c r="L24" s="117">
        <v>18500.0</v>
      </c>
      <c r="M24" s="147">
        <v>124150.0</v>
      </c>
      <c r="N24" s="118">
        <f t="shared" si="2"/>
        <v>6.710810811</v>
      </c>
      <c r="O24" s="118">
        <v>82.7</v>
      </c>
      <c r="P24" s="118">
        <v>1.0267205E7</v>
      </c>
      <c r="Q24" s="114" t="s">
        <v>502</v>
      </c>
      <c r="R24" s="114" t="s">
        <v>503</v>
      </c>
      <c r="S24" s="119" t="s">
        <v>7</v>
      </c>
      <c r="T24" s="113" t="s">
        <v>305</v>
      </c>
      <c r="U24" s="114">
        <v>2000.0</v>
      </c>
      <c r="V24" s="113" t="s">
        <v>283</v>
      </c>
      <c r="W24" s="125" t="s">
        <v>306</v>
      </c>
      <c r="X24" s="114"/>
      <c r="Y24" s="116"/>
      <c r="Z24" s="114"/>
      <c r="AA24" s="116"/>
      <c r="AB24" s="118"/>
      <c r="AC24" s="118"/>
      <c r="AD24" s="118">
        <v>0.0</v>
      </c>
      <c r="AE24" s="148" t="s">
        <v>293</v>
      </c>
      <c r="AF24" s="114" t="s">
        <v>510</v>
      </c>
      <c r="AG24" s="114" t="s">
        <v>511</v>
      </c>
      <c r="AH24" s="114" t="s">
        <v>512</v>
      </c>
      <c r="AI24" s="114" t="s">
        <v>513</v>
      </c>
      <c r="AJ24" s="116"/>
      <c r="AK24" s="116"/>
      <c r="AL24" s="114">
        <v>9353936.0</v>
      </c>
      <c r="AM24" s="116">
        <v>45406.0</v>
      </c>
      <c r="AN24" s="116"/>
      <c r="AO24" s="118">
        <v>2971.0</v>
      </c>
      <c r="AP24" s="121">
        <v>0.0</v>
      </c>
      <c r="AQ24" s="118">
        <v>121179.0</v>
      </c>
      <c r="AR24" s="122">
        <v>82.7</v>
      </c>
      <c r="AS24" s="118">
        <v>1.00215033E7</v>
      </c>
      <c r="AT24" s="118">
        <v>300645.0</v>
      </c>
      <c r="AU24" s="116"/>
      <c r="AV24" s="118">
        <v>310666.6023</v>
      </c>
      <c r="AW24" s="114"/>
      <c r="AX24" s="114"/>
      <c r="AY24" s="118">
        <v>310666.6023</v>
      </c>
      <c r="AZ24" s="114"/>
      <c r="BA24" s="114"/>
      <c r="BB24" s="116"/>
      <c r="BC24" s="114"/>
      <c r="BD24" s="114"/>
      <c r="BE24" s="115"/>
      <c r="BF24" s="114"/>
      <c r="BG24" s="117"/>
      <c r="BH24" s="115"/>
      <c r="BI24" s="115"/>
      <c r="BJ24" s="115"/>
      <c r="BK24" s="118"/>
      <c r="BL24" s="114"/>
      <c r="BM24" s="123">
        <v>124150.0</v>
      </c>
      <c r="BN24" s="114"/>
      <c r="BO24" s="114"/>
      <c r="BP24" s="114"/>
      <c r="BQ24" s="114"/>
      <c r="BR24" s="113"/>
      <c r="BS24" s="120"/>
    </row>
    <row r="25" ht="15.75" hidden="1" customHeight="1">
      <c r="A25" s="113">
        <v>9.0</v>
      </c>
      <c r="B25" s="114" t="s">
        <v>514</v>
      </c>
      <c r="C25" s="115">
        <v>45412.0</v>
      </c>
      <c r="D25" s="125" t="s">
        <v>498</v>
      </c>
      <c r="E25" s="116">
        <v>45312.0</v>
      </c>
      <c r="F25" s="114" t="s">
        <v>499</v>
      </c>
      <c r="G25" s="114" t="s">
        <v>275</v>
      </c>
      <c r="H25" s="114" t="s">
        <v>500</v>
      </c>
      <c r="I25" s="114" t="s">
        <v>509</v>
      </c>
      <c r="J25" s="114" t="s">
        <v>490</v>
      </c>
      <c r="K25" s="114" t="s">
        <v>4</v>
      </c>
      <c r="L25" s="117">
        <v>20000.0</v>
      </c>
      <c r="M25" s="147">
        <v>124000.0</v>
      </c>
      <c r="N25" s="118">
        <f t="shared" si="2"/>
        <v>6.2</v>
      </c>
      <c r="O25" s="118">
        <v>82.7</v>
      </c>
      <c r="P25" s="118">
        <v>1.02548E7</v>
      </c>
      <c r="Q25" s="114" t="s">
        <v>502</v>
      </c>
      <c r="R25" s="114" t="s">
        <v>503</v>
      </c>
      <c r="S25" s="119" t="s">
        <v>7</v>
      </c>
      <c r="T25" s="113" t="s">
        <v>305</v>
      </c>
      <c r="U25" s="114">
        <v>2000.0</v>
      </c>
      <c r="V25" s="113" t="s">
        <v>283</v>
      </c>
      <c r="W25" s="125" t="s">
        <v>306</v>
      </c>
      <c r="X25" s="114"/>
      <c r="Y25" s="116"/>
      <c r="Z25" s="114"/>
      <c r="AA25" s="116"/>
      <c r="AB25" s="118"/>
      <c r="AC25" s="118"/>
      <c r="AD25" s="118">
        <v>0.0</v>
      </c>
      <c r="AE25" s="113" t="s">
        <v>293</v>
      </c>
      <c r="AF25" s="114" t="s">
        <v>515</v>
      </c>
      <c r="AG25" s="114" t="s">
        <v>516</v>
      </c>
      <c r="AH25" s="149" t="s">
        <v>517</v>
      </c>
      <c r="AI25" s="114" t="s">
        <v>518</v>
      </c>
      <c r="AJ25" s="116"/>
      <c r="AK25" s="116"/>
      <c r="AL25" s="114">
        <v>9534250.0</v>
      </c>
      <c r="AM25" s="116">
        <v>45412.0</v>
      </c>
      <c r="AN25" s="116"/>
      <c r="AO25" s="118">
        <v>2971.0</v>
      </c>
      <c r="AP25" s="121">
        <v>0.0</v>
      </c>
      <c r="AQ25" s="118">
        <v>121029.0</v>
      </c>
      <c r="AR25" s="122">
        <v>82.7</v>
      </c>
      <c r="AS25" s="118">
        <v>1.00090983E7</v>
      </c>
      <c r="AT25" s="118">
        <v>300273.0</v>
      </c>
      <c r="AU25" s="116"/>
      <c r="AV25" s="118">
        <v>310282.04730000003</v>
      </c>
      <c r="AW25" s="114"/>
      <c r="AX25" s="114"/>
      <c r="AY25" s="118">
        <v>310282.04730000003</v>
      </c>
      <c r="AZ25" s="114"/>
      <c r="BA25" s="114"/>
      <c r="BB25" s="116"/>
      <c r="BC25" s="114"/>
      <c r="BD25" s="114"/>
      <c r="BE25" s="115"/>
      <c r="BF25" s="114"/>
      <c r="BG25" s="117"/>
      <c r="BH25" s="115"/>
      <c r="BI25" s="115"/>
      <c r="BJ25" s="115"/>
      <c r="BK25" s="118"/>
      <c r="BL25" s="114"/>
      <c r="BM25" s="123">
        <v>124000.0</v>
      </c>
      <c r="BN25" s="114"/>
      <c r="BO25" s="114"/>
      <c r="BP25" s="114"/>
      <c r="BQ25" s="114"/>
      <c r="BR25" s="113"/>
      <c r="BS25" s="120"/>
    </row>
    <row r="26" ht="15.75" hidden="1" customHeight="1">
      <c r="A26" s="113">
        <v>12.0</v>
      </c>
      <c r="B26" s="114" t="s">
        <v>519</v>
      </c>
      <c r="C26" s="115">
        <v>45421.0</v>
      </c>
      <c r="D26" s="125" t="s">
        <v>520</v>
      </c>
      <c r="E26" s="116">
        <v>45312.0</v>
      </c>
      <c r="F26" s="114" t="s">
        <v>499</v>
      </c>
      <c r="G26" s="114" t="s">
        <v>275</v>
      </c>
      <c r="H26" s="114" t="s">
        <v>500</v>
      </c>
      <c r="I26" s="114" t="s">
        <v>501</v>
      </c>
      <c r="J26" s="114" t="s">
        <v>490</v>
      </c>
      <c r="K26" s="114" t="s">
        <v>4</v>
      </c>
      <c r="L26" s="117">
        <v>20000.0</v>
      </c>
      <c r="M26" s="118">
        <v>124000.0</v>
      </c>
      <c r="N26" s="118">
        <f t="shared" si="2"/>
        <v>6.2</v>
      </c>
      <c r="O26" s="118">
        <v>82.6</v>
      </c>
      <c r="P26" s="118">
        <v>1.02424E7</v>
      </c>
      <c r="Q26" s="114" t="s">
        <v>502</v>
      </c>
      <c r="R26" s="114" t="s">
        <v>503</v>
      </c>
      <c r="S26" s="119" t="s">
        <v>7</v>
      </c>
      <c r="T26" s="113" t="s">
        <v>305</v>
      </c>
      <c r="U26" s="114">
        <v>2000.0</v>
      </c>
      <c r="V26" s="113" t="s">
        <v>283</v>
      </c>
      <c r="W26" s="114" t="s">
        <v>306</v>
      </c>
      <c r="X26" s="114"/>
      <c r="Y26" s="116"/>
      <c r="Z26" s="114"/>
      <c r="AA26" s="116"/>
      <c r="AB26" s="118"/>
      <c r="AC26" s="118"/>
      <c r="AD26" s="118">
        <v>0.0</v>
      </c>
      <c r="AE26" s="113" t="s">
        <v>293</v>
      </c>
      <c r="AF26" s="114" t="s">
        <v>521</v>
      </c>
      <c r="AG26" s="114" t="s">
        <v>522</v>
      </c>
      <c r="AH26" s="114" t="s">
        <v>523</v>
      </c>
      <c r="AI26" s="114" t="s">
        <v>524</v>
      </c>
      <c r="AJ26" s="116"/>
      <c r="AK26" s="116"/>
      <c r="AL26" s="114">
        <v>9751224.0</v>
      </c>
      <c r="AM26" s="116">
        <v>45421.0</v>
      </c>
      <c r="AN26" s="116"/>
      <c r="AO26" s="118">
        <v>2971.0</v>
      </c>
      <c r="AP26" s="121">
        <v>0.0</v>
      </c>
      <c r="AQ26" s="118">
        <v>121029.0</v>
      </c>
      <c r="AR26" s="122">
        <v>82.6</v>
      </c>
      <c r="AS26" s="118">
        <v>9996995.399999999</v>
      </c>
      <c r="AT26" s="118">
        <v>349895.0</v>
      </c>
      <c r="AU26" s="116"/>
      <c r="AV26" s="118">
        <v>309906.8574</v>
      </c>
      <c r="AW26" s="114"/>
      <c r="AX26" s="114"/>
      <c r="AY26" s="118">
        <v>309906.8574</v>
      </c>
      <c r="AZ26" s="114"/>
      <c r="BA26" s="114"/>
      <c r="BB26" s="116"/>
      <c r="BC26" s="114"/>
      <c r="BD26" s="114"/>
      <c r="BE26" s="115"/>
      <c r="BF26" s="114"/>
      <c r="BG26" s="117"/>
      <c r="BH26" s="115"/>
      <c r="BI26" s="115"/>
      <c r="BJ26" s="115"/>
      <c r="BK26" s="118"/>
      <c r="BL26" s="114"/>
      <c r="BM26" s="123">
        <v>124000.0</v>
      </c>
      <c r="BN26" s="114"/>
      <c r="BO26" s="114"/>
      <c r="BP26" s="114"/>
      <c r="BQ26" s="114"/>
      <c r="BR26" s="113"/>
      <c r="BS26" s="120"/>
    </row>
    <row r="27" ht="15.75" hidden="1" customHeight="1">
      <c r="A27" s="113">
        <v>13.0</v>
      </c>
      <c r="B27" s="114" t="s">
        <v>525</v>
      </c>
      <c r="C27" s="115">
        <v>45421.0</v>
      </c>
      <c r="D27" s="125" t="s">
        <v>498</v>
      </c>
      <c r="E27" s="116">
        <v>45312.0</v>
      </c>
      <c r="F27" s="114" t="s">
        <v>499</v>
      </c>
      <c r="G27" s="114" t="s">
        <v>275</v>
      </c>
      <c r="H27" s="114" t="s">
        <v>500</v>
      </c>
      <c r="I27" s="114" t="s">
        <v>501</v>
      </c>
      <c r="J27" s="114" t="s">
        <v>490</v>
      </c>
      <c r="K27" s="114" t="s">
        <v>4</v>
      </c>
      <c r="L27" s="117">
        <v>20000.0</v>
      </c>
      <c r="M27" s="118">
        <v>124000.0</v>
      </c>
      <c r="N27" s="118">
        <f t="shared" si="2"/>
        <v>6.2</v>
      </c>
      <c r="O27" s="118">
        <v>82.6</v>
      </c>
      <c r="P27" s="118">
        <v>1.02424E7</v>
      </c>
      <c r="Q27" s="114" t="s">
        <v>502</v>
      </c>
      <c r="R27" s="114" t="s">
        <v>503</v>
      </c>
      <c r="S27" s="119" t="s">
        <v>7</v>
      </c>
      <c r="T27" s="113" t="s">
        <v>305</v>
      </c>
      <c r="U27" s="114">
        <v>2000.0</v>
      </c>
      <c r="V27" s="113" t="s">
        <v>283</v>
      </c>
      <c r="W27" s="114" t="s">
        <v>306</v>
      </c>
      <c r="X27" s="114"/>
      <c r="Y27" s="116"/>
      <c r="Z27" s="114"/>
      <c r="AA27" s="116"/>
      <c r="AB27" s="118"/>
      <c r="AC27" s="118"/>
      <c r="AD27" s="118">
        <v>0.0</v>
      </c>
      <c r="AE27" s="113" t="s">
        <v>293</v>
      </c>
      <c r="AF27" s="114" t="s">
        <v>526</v>
      </c>
      <c r="AG27" s="114" t="s">
        <v>527</v>
      </c>
      <c r="AH27" s="114" t="s">
        <v>528</v>
      </c>
      <c r="AI27" s="114" t="s">
        <v>524</v>
      </c>
      <c r="AJ27" s="116"/>
      <c r="AK27" s="116"/>
      <c r="AL27" s="114">
        <v>9751225.0</v>
      </c>
      <c r="AM27" s="116">
        <v>45421.0</v>
      </c>
      <c r="AN27" s="116"/>
      <c r="AO27" s="118">
        <v>2971.0</v>
      </c>
      <c r="AP27" s="121">
        <v>0.0</v>
      </c>
      <c r="AQ27" s="118">
        <v>121029.0</v>
      </c>
      <c r="AR27" s="122">
        <v>82.6</v>
      </c>
      <c r="AS27" s="118">
        <v>9996995.399999999</v>
      </c>
      <c r="AT27" s="118">
        <v>349895.0</v>
      </c>
      <c r="AU27" s="116"/>
      <c r="AV27" s="118">
        <v>309906.8574</v>
      </c>
      <c r="AW27" s="114"/>
      <c r="AX27" s="114"/>
      <c r="AY27" s="118">
        <v>309906.8574</v>
      </c>
      <c r="AZ27" s="114"/>
      <c r="BA27" s="114"/>
      <c r="BB27" s="116"/>
      <c r="BC27" s="114"/>
      <c r="BD27" s="114"/>
      <c r="BE27" s="115"/>
      <c r="BF27" s="114"/>
      <c r="BG27" s="117"/>
      <c r="BH27" s="115"/>
      <c r="BI27" s="115"/>
      <c r="BJ27" s="115"/>
      <c r="BK27" s="118"/>
      <c r="BL27" s="114"/>
      <c r="BM27" s="123">
        <v>124000.0</v>
      </c>
      <c r="BN27" s="114"/>
      <c r="BO27" s="114"/>
      <c r="BP27" s="114"/>
      <c r="BQ27" s="114"/>
      <c r="BR27" s="113"/>
      <c r="BS27" s="120"/>
    </row>
    <row r="28" ht="15.75" hidden="1" customHeight="1">
      <c r="A28" s="113">
        <v>15.0</v>
      </c>
      <c r="B28" s="114" t="s">
        <v>529</v>
      </c>
      <c r="C28" s="115">
        <v>45425.0</v>
      </c>
      <c r="D28" s="125" t="s">
        <v>498</v>
      </c>
      <c r="E28" s="116">
        <v>45312.0</v>
      </c>
      <c r="F28" s="114" t="s">
        <v>499</v>
      </c>
      <c r="G28" s="114" t="s">
        <v>275</v>
      </c>
      <c r="H28" s="114" t="s">
        <v>500</v>
      </c>
      <c r="I28" s="114" t="s">
        <v>501</v>
      </c>
      <c r="J28" s="114" t="s">
        <v>490</v>
      </c>
      <c r="K28" s="114" t="s">
        <v>4</v>
      </c>
      <c r="L28" s="117">
        <v>20000.0</v>
      </c>
      <c r="M28" s="118">
        <v>124000.0</v>
      </c>
      <c r="N28" s="118">
        <f t="shared" si="2"/>
        <v>6.2</v>
      </c>
      <c r="O28" s="118">
        <v>82.6</v>
      </c>
      <c r="P28" s="118">
        <v>1.02424E7</v>
      </c>
      <c r="Q28" s="114" t="s">
        <v>280</v>
      </c>
      <c r="R28" s="114" t="s">
        <v>503</v>
      </c>
      <c r="S28" s="119" t="s">
        <v>7</v>
      </c>
      <c r="T28" s="113" t="s">
        <v>305</v>
      </c>
      <c r="U28" s="114">
        <v>2000.0</v>
      </c>
      <c r="V28" s="113" t="s">
        <v>283</v>
      </c>
      <c r="W28" s="114" t="s">
        <v>306</v>
      </c>
      <c r="X28" s="114"/>
      <c r="Y28" s="116"/>
      <c r="Z28" s="114"/>
      <c r="AA28" s="116"/>
      <c r="AB28" s="118"/>
      <c r="AC28" s="118"/>
      <c r="AD28" s="118">
        <v>0.0</v>
      </c>
      <c r="AE28" s="113" t="s">
        <v>454</v>
      </c>
      <c r="AF28" s="114" t="s">
        <v>530</v>
      </c>
      <c r="AG28" s="114" t="s">
        <v>531</v>
      </c>
      <c r="AH28" s="114" t="s">
        <v>532</v>
      </c>
      <c r="AI28" s="114" t="s">
        <v>533</v>
      </c>
      <c r="AJ28" s="116"/>
      <c r="AK28" s="116"/>
      <c r="AL28" s="114">
        <v>9861164.0</v>
      </c>
      <c r="AM28" s="116">
        <v>45426.0</v>
      </c>
      <c r="AN28" s="116"/>
      <c r="AO28" s="118">
        <v>3520.0</v>
      </c>
      <c r="AP28" s="121">
        <v>0.0</v>
      </c>
      <c r="AQ28" s="118">
        <v>120480.0</v>
      </c>
      <c r="AR28" s="122">
        <v>82.6</v>
      </c>
      <c r="AS28" s="118">
        <v>9951648.0</v>
      </c>
      <c r="AT28" s="118">
        <v>348308.0</v>
      </c>
      <c r="AU28" s="116"/>
      <c r="AV28" s="118">
        <v>308501.088</v>
      </c>
      <c r="AW28" s="114"/>
      <c r="AX28" s="114"/>
      <c r="AY28" s="118">
        <v>308501.088</v>
      </c>
      <c r="AZ28" s="114"/>
      <c r="BA28" s="114"/>
      <c r="BB28" s="116"/>
      <c r="BC28" s="114"/>
      <c r="BD28" s="114"/>
      <c r="BE28" s="115"/>
      <c r="BF28" s="114"/>
      <c r="BG28" s="117"/>
      <c r="BH28" s="115"/>
      <c r="BI28" s="115"/>
      <c r="BJ28" s="115"/>
      <c r="BK28" s="118"/>
      <c r="BL28" s="114"/>
      <c r="BM28" s="123">
        <v>124000.0</v>
      </c>
      <c r="BN28" s="114"/>
      <c r="BO28" s="114"/>
      <c r="BP28" s="114"/>
      <c r="BQ28" s="114"/>
      <c r="BR28" s="113"/>
      <c r="BS28" s="120"/>
    </row>
    <row r="29" ht="15.75" hidden="1" customHeight="1">
      <c r="A29" s="113">
        <v>21.0</v>
      </c>
      <c r="B29" s="114" t="s">
        <v>534</v>
      </c>
      <c r="C29" s="115">
        <v>45436.0</v>
      </c>
      <c r="D29" s="114" t="s">
        <v>535</v>
      </c>
      <c r="E29" s="116">
        <v>45411.0</v>
      </c>
      <c r="F29" s="114" t="s">
        <v>347</v>
      </c>
      <c r="G29" s="114" t="s">
        <v>275</v>
      </c>
      <c r="H29" s="114" t="s">
        <v>500</v>
      </c>
      <c r="I29" s="114" t="s">
        <v>501</v>
      </c>
      <c r="J29" s="114" t="s">
        <v>490</v>
      </c>
      <c r="K29" s="114" t="s">
        <v>279</v>
      </c>
      <c r="L29" s="117">
        <v>20000.0</v>
      </c>
      <c r="M29" s="118">
        <v>98500.0</v>
      </c>
      <c r="N29" s="118">
        <f t="shared" si="2"/>
        <v>4.925</v>
      </c>
      <c r="O29" s="118">
        <v>82.65</v>
      </c>
      <c r="P29" s="118">
        <v>8141025.000000001</v>
      </c>
      <c r="Q29" s="114" t="s">
        <v>280</v>
      </c>
      <c r="R29" s="114" t="s">
        <v>503</v>
      </c>
      <c r="S29" s="119" t="s">
        <v>7</v>
      </c>
      <c r="T29" s="113" t="s">
        <v>536</v>
      </c>
      <c r="U29" s="114">
        <v>2000.0</v>
      </c>
      <c r="V29" s="113" t="s">
        <v>283</v>
      </c>
      <c r="W29" s="114" t="s">
        <v>306</v>
      </c>
      <c r="X29" s="114"/>
      <c r="Y29" s="116"/>
      <c r="Z29" s="114"/>
      <c r="AA29" s="116"/>
      <c r="AB29" s="118"/>
      <c r="AC29" s="117"/>
      <c r="AD29" s="118">
        <v>0.0</v>
      </c>
      <c r="AE29" s="113" t="s">
        <v>293</v>
      </c>
      <c r="AF29" s="114" t="s">
        <v>537</v>
      </c>
      <c r="AG29" s="114" t="s">
        <v>538</v>
      </c>
      <c r="AH29" s="114" t="s">
        <v>539</v>
      </c>
      <c r="AI29" s="114" t="s">
        <v>540</v>
      </c>
      <c r="AJ29" s="116"/>
      <c r="AK29" s="116"/>
      <c r="AL29" s="114">
        <v>1127379.0</v>
      </c>
      <c r="AM29" s="116">
        <v>45436.0</v>
      </c>
      <c r="AN29" s="116"/>
      <c r="AO29" s="118">
        <v>3600.0</v>
      </c>
      <c r="AP29" s="121">
        <v>0.0</v>
      </c>
      <c r="AQ29" s="118">
        <v>94900.0</v>
      </c>
      <c r="AR29" s="122">
        <v>82.65</v>
      </c>
      <c r="AS29" s="118">
        <v>7843485.000000001</v>
      </c>
      <c r="AT29" s="118">
        <v>274522.0</v>
      </c>
      <c r="AU29" s="116"/>
      <c r="AV29" s="118">
        <v>243148.03500000003</v>
      </c>
      <c r="AW29" s="114"/>
      <c r="AX29" s="114"/>
      <c r="AY29" s="118">
        <v>243148.03500000003</v>
      </c>
      <c r="AZ29" s="114"/>
      <c r="BA29" s="114"/>
      <c r="BB29" s="116"/>
      <c r="BC29" s="114"/>
      <c r="BD29" s="114"/>
      <c r="BE29" s="115"/>
      <c r="BF29" s="114"/>
      <c r="BG29" s="117"/>
      <c r="BH29" s="115"/>
      <c r="BI29" s="115"/>
      <c r="BJ29" s="115"/>
      <c r="BK29" s="118"/>
      <c r="BL29" s="114"/>
      <c r="BM29" s="123">
        <v>98500.0</v>
      </c>
      <c r="BN29" s="114"/>
      <c r="BO29" s="114"/>
      <c r="BP29" s="114"/>
      <c r="BQ29" s="114"/>
      <c r="BR29" s="113"/>
      <c r="BS29" s="120"/>
    </row>
    <row r="30" ht="15.75" hidden="1" customHeight="1">
      <c r="A30" s="113">
        <v>25.0</v>
      </c>
      <c r="B30" s="114" t="s">
        <v>541</v>
      </c>
      <c r="C30" s="115">
        <v>45441.0</v>
      </c>
      <c r="D30" s="114" t="s">
        <v>498</v>
      </c>
      <c r="E30" s="116">
        <v>45312.0</v>
      </c>
      <c r="F30" s="114" t="s">
        <v>499</v>
      </c>
      <c r="G30" s="114" t="s">
        <v>275</v>
      </c>
      <c r="H30" s="114" t="s">
        <v>500</v>
      </c>
      <c r="I30" s="114" t="s">
        <v>501</v>
      </c>
      <c r="J30" s="114" t="s">
        <v>490</v>
      </c>
      <c r="K30" s="114" t="s">
        <v>4</v>
      </c>
      <c r="L30" s="117">
        <v>20000.0</v>
      </c>
      <c r="M30" s="118">
        <v>124000.0</v>
      </c>
      <c r="N30" s="118">
        <f t="shared" si="2"/>
        <v>6.2</v>
      </c>
      <c r="O30" s="118">
        <v>82.65</v>
      </c>
      <c r="P30" s="118">
        <v>1.02486E7</v>
      </c>
      <c r="Q30" s="114" t="s">
        <v>280</v>
      </c>
      <c r="R30" s="114" t="s">
        <v>503</v>
      </c>
      <c r="S30" s="119" t="s">
        <v>7</v>
      </c>
      <c r="T30" s="113" t="s">
        <v>305</v>
      </c>
      <c r="U30" s="114">
        <v>2000.0</v>
      </c>
      <c r="V30" s="113" t="s">
        <v>283</v>
      </c>
      <c r="W30" s="114" t="s">
        <v>306</v>
      </c>
      <c r="X30" s="114"/>
      <c r="Y30" s="116"/>
      <c r="Z30" s="114"/>
      <c r="AA30" s="116"/>
      <c r="AB30" s="118"/>
      <c r="AC30" s="118"/>
      <c r="AD30" s="118">
        <v>0.0</v>
      </c>
      <c r="AE30" s="113" t="s">
        <v>454</v>
      </c>
      <c r="AF30" s="114" t="s">
        <v>542</v>
      </c>
      <c r="AG30" s="125" t="s">
        <v>543</v>
      </c>
      <c r="AH30" s="114" t="s">
        <v>544</v>
      </c>
      <c r="AI30" s="114" t="s">
        <v>545</v>
      </c>
      <c r="AJ30" s="116"/>
      <c r="AK30" s="116"/>
      <c r="AL30" s="114">
        <v>1265746.0</v>
      </c>
      <c r="AM30" s="116">
        <v>45441.0</v>
      </c>
      <c r="AN30" s="116"/>
      <c r="AO30" s="118">
        <v>3520.0</v>
      </c>
      <c r="AP30" s="121">
        <v>0.0</v>
      </c>
      <c r="AQ30" s="118">
        <v>120480.0</v>
      </c>
      <c r="AR30" s="122">
        <v>82.65</v>
      </c>
      <c r="AS30" s="118">
        <v>9957672.0</v>
      </c>
      <c r="AT30" s="118">
        <v>348519.0</v>
      </c>
      <c r="AU30" s="116"/>
      <c r="AV30" s="118">
        <v>308687.832</v>
      </c>
      <c r="AW30" s="114"/>
      <c r="AX30" s="114"/>
      <c r="AY30" s="118">
        <v>308687.832</v>
      </c>
      <c r="AZ30" s="114"/>
      <c r="BA30" s="114"/>
      <c r="BB30" s="116"/>
      <c r="BC30" s="114"/>
      <c r="BD30" s="115"/>
      <c r="BE30" s="115"/>
      <c r="BF30" s="114"/>
      <c r="BG30" s="117"/>
      <c r="BH30" s="115"/>
      <c r="BI30" s="115"/>
      <c r="BJ30" s="115"/>
      <c r="BK30" s="118"/>
      <c r="BL30" s="114"/>
      <c r="BM30" s="123">
        <v>124000.0</v>
      </c>
      <c r="BN30" s="114"/>
      <c r="BO30" s="114"/>
      <c r="BP30" s="114"/>
      <c r="BQ30" s="114"/>
      <c r="BR30" s="113"/>
      <c r="BS30" s="120"/>
    </row>
    <row r="31" ht="15.75" hidden="1" customHeight="1">
      <c r="A31" s="113">
        <v>26.0</v>
      </c>
      <c r="B31" s="114" t="s">
        <v>546</v>
      </c>
      <c r="C31" s="115">
        <v>45442.0</v>
      </c>
      <c r="D31" s="114" t="s">
        <v>498</v>
      </c>
      <c r="E31" s="116">
        <v>45312.0</v>
      </c>
      <c r="F31" s="114" t="s">
        <v>499</v>
      </c>
      <c r="G31" s="114" t="s">
        <v>275</v>
      </c>
      <c r="H31" s="114" t="s">
        <v>500</v>
      </c>
      <c r="I31" s="114" t="s">
        <v>501</v>
      </c>
      <c r="J31" s="114" t="s">
        <v>490</v>
      </c>
      <c r="K31" s="114" t="s">
        <v>4</v>
      </c>
      <c r="L31" s="117">
        <v>20000.0</v>
      </c>
      <c r="M31" s="118">
        <v>124000.0</v>
      </c>
      <c r="N31" s="118">
        <f t="shared" si="2"/>
        <v>6.2</v>
      </c>
      <c r="O31" s="118">
        <v>82.65</v>
      </c>
      <c r="P31" s="118">
        <v>1.02486E7</v>
      </c>
      <c r="Q31" s="114" t="s">
        <v>280</v>
      </c>
      <c r="R31" s="114" t="s">
        <v>503</v>
      </c>
      <c r="S31" s="119" t="s">
        <v>7</v>
      </c>
      <c r="T31" s="113" t="s">
        <v>305</v>
      </c>
      <c r="U31" s="114">
        <v>2000.0</v>
      </c>
      <c r="V31" s="113" t="s">
        <v>283</v>
      </c>
      <c r="W31" s="114" t="s">
        <v>306</v>
      </c>
      <c r="X31" s="114"/>
      <c r="Y31" s="116"/>
      <c r="Z31" s="114"/>
      <c r="AA31" s="116"/>
      <c r="AB31" s="118"/>
      <c r="AC31" s="118"/>
      <c r="AD31" s="118">
        <v>0.0</v>
      </c>
      <c r="AE31" s="113" t="s">
        <v>454</v>
      </c>
      <c r="AF31" s="114" t="s">
        <v>547</v>
      </c>
      <c r="AG31" s="114" t="s">
        <v>548</v>
      </c>
      <c r="AH31" s="114" t="s">
        <v>549</v>
      </c>
      <c r="AI31" s="114" t="s">
        <v>545</v>
      </c>
      <c r="AJ31" s="116"/>
      <c r="AK31" s="116"/>
      <c r="AL31" s="114">
        <v>1285852.0</v>
      </c>
      <c r="AM31" s="116">
        <v>45442.0</v>
      </c>
      <c r="AN31" s="116"/>
      <c r="AO31" s="118">
        <v>3520.0</v>
      </c>
      <c r="AP31" s="121">
        <v>0.0</v>
      </c>
      <c r="AQ31" s="118">
        <v>120480.0</v>
      </c>
      <c r="AR31" s="122">
        <v>82.65</v>
      </c>
      <c r="AS31" s="118">
        <v>9957672.0</v>
      </c>
      <c r="AT31" s="118">
        <v>348519.0</v>
      </c>
      <c r="AU31" s="116"/>
      <c r="AV31" s="118">
        <v>308687.832</v>
      </c>
      <c r="AW31" s="114"/>
      <c r="AX31" s="114"/>
      <c r="AY31" s="118">
        <v>308687.832</v>
      </c>
      <c r="AZ31" s="114"/>
      <c r="BA31" s="114"/>
      <c r="BB31" s="116"/>
      <c r="BC31" s="114"/>
      <c r="BD31" s="114"/>
      <c r="BE31" s="115"/>
      <c r="BF31" s="114"/>
      <c r="BG31" s="117"/>
      <c r="BH31" s="115"/>
      <c r="BI31" s="115"/>
      <c r="BJ31" s="115"/>
      <c r="BK31" s="118"/>
      <c r="BL31" s="114"/>
      <c r="BM31" s="123">
        <v>124000.0</v>
      </c>
      <c r="BN31" s="114"/>
      <c r="BO31" s="114"/>
      <c r="BP31" s="114"/>
      <c r="BQ31" s="114"/>
      <c r="BR31" s="113"/>
      <c r="BS31" s="120"/>
    </row>
    <row r="32" ht="15.75" hidden="1" customHeight="1">
      <c r="A32" s="113">
        <v>27.0</v>
      </c>
      <c r="B32" s="114" t="s">
        <v>550</v>
      </c>
      <c r="C32" s="115">
        <v>45442.0</v>
      </c>
      <c r="D32" s="114" t="s">
        <v>535</v>
      </c>
      <c r="E32" s="116">
        <v>45411.0</v>
      </c>
      <c r="F32" s="114" t="s">
        <v>363</v>
      </c>
      <c r="G32" s="114" t="s">
        <v>275</v>
      </c>
      <c r="H32" s="114" t="s">
        <v>500</v>
      </c>
      <c r="I32" s="114" t="s">
        <v>501</v>
      </c>
      <c r="J32" s="114" t="s">
        <v>490</v>
      </c>
      <c r="K32" s="114" t="s">
        <v>279</v>
      </c>
      <c r="L32" s="117">
        <v>20000.0</v>
      </c>
      <c r="M32" s="118">
        <v>102500.0</v>
      </c>
      <c r="N32" s="118">
        <f t="shared" si="2"/>
        <v>5.125</v>
      </c>
      <c r="O32" s="118">
        <v>82.65</v>
      </c>
      <c r="P32" s="118">
        <v>8471625.0</v>
      </c>
      <c r="Q32" s="114" t="s">
        <v>280</v>
      </c>
      <c r="R32" s="114" t="s">
        <v>503</v>
      </c>
      <c r="S32" s="119" t="s">
        <v>7</v>
      </c>
      <c r="T32" s="113" t="s">
        <v>536</v>
      </c>
      <c r="U32" s="114">
        <v>2000.0</v>
      </c>
      <c r="V32" s="113" t="s">
        <v>283</v>
      </c>
      <c r="W32" s="114" t="s">
        <v>306</v>
      </c>
      <c r="X32" s="114"/>
      <c r="Y32" s="116"/>
      <c r="Z32" s="114"/>
      <c r="AA32" s="116"/>
      <c r="AB32" s="118"/>
      <c r="AC32" s="118"/>
      <c r="AD32" s="118">
        <v>0.0</v>
      </c>
      <c r="AE32" s="113" t="s">
        <v>454</v>
      </c>
      <c r="AF32" s="114" t="s">
        <v>551</v>
      </c>
      <c r="AG32" s="114" t="s">
        <v>552</v>
      </c>
      <c r="AH32" s="114" t="s">
        <v>553</v>
      </c>
      <c r="AI32" s="114" t="s">
        <v>545</v>
      </c>
      <c r="AJ32" s="116"/>
      <c r="AK32" s="116"/>
      <c r="AL32" s="114">
        <v>1287075.0</v>
      </c>
      <c r="AM32" s="116">
        <v>45442.0</v>
      </c>
      <c r="AN32" s="116"/>
      <c r="AO32" s="118">
        <v>3520.0</v>
      </c>
      <c r="AP32" s="121">
        <v>0.0</v>
      </c>
      <c r="AQ32" s="118">
        <v>98980.0</v>
      </c>
      <c r="AR32" s="122">
        <v>82.65</v>
      </c>
      <c r="AS32" s="118">
        <v>8180697.000000001</v>
      </c>
      <c r="AT32" s="118">
        <v>286324.0</v>
      </c>
      <c r="AU32" s="116"/>
      <c r="AV32" s="118">
        <v>253601.60700000002</v>
      </c>
      <c r="AW32" s="114"/>
      <c r="AX32" s="114"/>
      <c r="AY32" s="118">
        <v>253601.60700000002</v>
      </c>
      <c r="AZ32" s="114"/>
      <c r="BA32" s="114"/>
      <c r="BB32" s="116"/>
      <c r="BC32" s="114"/>
      <c r="BD32" s="114"/>
      <c r="BE32" s="115"/>
      <c r="BF32" s="114"/>
      <c r="BG32" s="117"/>
      <c r="BH32" s="115"/>
      <c r="BI32" s="115"/>
      <c r="BJ32" s="115"/>
      <c r="BK32" s="118"/>
      <c r="BL32" s="114"/>
      <c r="BM32" s="123">
        <v>102500.0</v>
      </c>
      <c r="BN32" s="114"/>
      <c r="BO32" s="114"/>
      <c r="BP32" s="114"/>
      <c r="BQ32" s="114"/>
      <c r="BR32" s="113"/>
      <c r="BS32" s="120"/>
    </row>
    <row r="33" ht="15.75" hidden="1" customHeight="1">
      <c r="A33" s="113">
        <v>33.0</v>
      </c>
      <c r="B33" s="114" t="s">
        <v>554</v>
      </c>
      <c r="C33" s="115">
        <v>45447.0</v>
      </c>
      <c r="D33" s="114" t="s">
        <v>498</v>
      </c>
      <c r="E33" s="116">
        <v>45312.0</v>
      </c>
      <c r="F33" s="114" t="s">
        <v>499</v>
      </c>
      <c r="G33" s="114" t="s">
        <v>275</v>
      </c>
      <c r="H33" s="114" t="s">
        <v>500</v>
      </c>
      <c r="I33" s="114" t="s">
        <v>501</v>
      </c>
      <c r="J33" s="114" t="s">
        <v>490</v>
      </c>
      <c r="K33" s="114" t="s">
        <v>4</v>
      </c>
      <c r="L33" s="117">
        <v>20000.0</v>
      </c>
      <c r="M33" s="118">
        <v>124000.0</v>
      </c>
      <c r="N33" s="118">
        <f t="shared" si="2"/>
        <v>6.2</v>
      </c>
      <c r="O33" s="118">
        <v>82.65</v>
      </c>
      <c r="P33" s="118">
        <v>1.02486E7</v>
      </c>
      <c r="Q33" s="114" t="s">
        <v>280</v>
      </c>
      <c r="R33" s="114" t="s">
        <v>503</v>
      </c>
      <c r="S33" s="119" t="s">
        <v>7</v>
      </c>
      <c r="T33" s="113" t="s">
        <v>305</v>
      </c>
      <c r="U33" s="114">
        <v>2000.0</v>
      </c>
      <c r="V33" s="113" t="s">
        <v>283</v>
      </c>
      <c r="W33" s="114" t="s">
        <v>306</v>
      </c>
      <c r="X33" s="114"/>
      <c r="Y33" s="116"/>
      <c r="Z33" s="114"/>
      <c r="AA33" s="116"/>
      <c r="AB33" s="118"/>
      <c r="AC33" s="118"/>
      <c r="AD33" s="118">
        <v>0.0</v>
      </c>
      <c r="AE33" s="113" t="s">
        <v>454</v>
      </c>
      <c r="AF33" s="114" t="s">
        <v>555</v>
      </c>
      <c r="AG33" s="114" t="s">
        <v>556</v>
      </c>
      <c r="AH33" s="114" t="s">
        <v>557</v>
      </c>
      <c r="AI33" s="114" t="s">
        <v>558</v>
      </c>
      <c r="AJ33" s="116"/>
      <c r="AK33" s="116"/>
      <c r="AL33" s="114">
        <v>1427354.0</v>
      </c>
      <c r="AM33" s="116">
        <v>45447.0</v>
      </c>
      <c r="AN33" s="116"/>
      <c r="AO33" s="118">
        <v>3520.0</v>
      </c>
      <c r="AP33" s="121">
        <v>0.0</v>
      </c>
      <c r="AQ33" s="118">
        <v>120480.0</v>
      </c>
      <c r="AR33" s="114">
        <v>82.65</v>
      </c>
      <c r="AS33" s="118">
        <v>9957672.0</v>
      </c>
      <c r="AT33" s="118">
        <v>348519.0</v>
      </c>
      <c r="AU33" s="116"/>
      <c r="AV33" s="118">
        <v>308687.832</v>
      </c>
      <c r="AW33" s="114"/>
      <c r="AX33" s="114"/>
      <c r="AY33" s="118">
        <v>308687.832</v>
      </c>
      <c r="AZ33" s="114"/>
      <c r="BA33" s="114"/>
      <c r="BB33" s="116"/>
      <c r="BC33" s="114"/>
      <c r="BD33" s="114"/>
      <c r="BE33" s="115"/>
      <c r="BF33" s="114"/>
      <c r="BG33" s="117"/>
      <c r="BH33" s="115"/>
      <c r="BI33" s="115"/>
      <c r="BJ33" s="115"/>
      <c r="BK33" s="118"/>
      <c r="BL33" s="114"/>
      <c r="BM33" s="123">
        <v>124000.0</v>
      </c>
      <c r="BN33" s="114"/>
      <c r="BO33" s="114"/>
      <c r="BP33" s="114"/>
      <c r="BQ33" s="114"/>
      <c r="BR33" s="113"/>
      <c r="BS33" s="120"/>
    </row>
    <row r="34" ht="15.75" hidden="1" customHeight="1">
      <c r="A34" s="113">
        <v>51.0</v>
      </c>
      <c r="B34" s="114" t="s">
        <v>559</v>
      </c>
      <c r="C34" s="115">
        <v>45463.0</v>
      </c>
      <c r="D34" s="114" t="s">
        <v>560</v>
      </c>
      <c r="E34" s="116">
        <v>45312.0</v>
      </c>
      <c r="F34" s="114" t="s">
        <v>499</v>
      </c>
      <c r="G34" s="114" t="s">
        <v>275</v>
      </c>
      <c r="H34" s="114" t="s">
        <v>500</v>
      </c>
      <c r="I34" s="114" t="s">
        <v>501</v>
      </c>
      <c r="J34" s="114" t="s">
        <v>490</v>
      </c>
      <c r="K34" s="114" t="s">
        <v>4</v>
      </c>
      <c r="L34" s="117">
        <v>20000.0</v>
      </c>
      <c r="M34" s="118">
        <v>124000.0</v>
      </c>
      <c r="N34" s="118">
        <f t="shared" si="2"/>
        <v>6.2</v>
      </c>
      <c r="O34" s="118">
        <v>82.6</v>
      </c>
      <c r="P34" s="118">
        <v>1.02424E7</v>
      </c>
      <c r="Q34" s="114" t="s">
        <v>280</v>
      </c>
      <c r="R34" s="114" t="s">
        <v>503</v>
      </c>
      <c r="S34" s="119" t="s">
        <v>7</v>
      </c>
      <c r="T34" s="113" t="s">
        <v>305</v>
      </c>
      <c r="U34" s="114">
        <v>2000.0</v>
      </c>
      <c r="V34" s="113" t="s">
        <v>283</v>
      </c>
      <c r="W34" s="114" t="s">
        <v>306</v>
      </c>
      <c r="X34" s="114"/>
      <c r="Y34" s="116"/>
      <c r="Z34" s="114"/>
      <c r="AA34" s="116"/>
      <c r="AB34" s="118"/>
      <c r="AC34" s="118"/>
      <c r="AD34" s="118">
        <v>0.0</v>
      </c>
      <c r="AE34" s="113" t="s">
        <v>454</v>
      </c>
      <c r="AF34" s="114" t="s">
        <v>561</v>
      </c>
      <c r="AG34" s="114" t="s">
        <v>562</v>
      </c>
      <c r="AH34" s="114" t="s">
        <v>563</v>
      </c>
      <c r="AI34" s="114" t="s">
        <v>564</v>
      </c>
      <c r="AJ34" s="116"/>
      <c r="AK34" s="116"/>
      <c r="AL34" s="114">
        <v>1831157.0</v>
      </c>
      <c r="AM34" s="116">
        <v>45464.0</v>
      </c>
      <c r="AN34" s="116"/>
      <c r="AO34" s="118">
        <v>3520.0</v>
      </c>
      <c r="AP34" s="121">
        <v>0.0</v>
      </c>
      <c r="AQ34" s="118">
        <v>120480.0</v>
      </c>
      <c r="AR34" s="122">
        <v>82.6</v>
      </c>
      <c r="AS34" s="118">
        <v>9951648.0</v>
      </c>
      <c r="AT34" s="118">
        <v>348308.0</v>
      </c>
      <c r="AU34" s="116"/>
      <c r="AV34" s="118">
        <v>308501.088</v>
      </c>
      <c r="AW34" s="114"/>
      <c r="AX34" s="114"/>
      <c r="AY34" s="118">
        <v>308501.088</v>
      </c>
      <c r="AZ34" s="114"/>
      <c r="BA34" s="114"/>
      <c r="BB34" s="116"/>
      <c r="BC34" s="114"/>
      <c r="BD34" s="114"/>
      <c r="BE34" s="114"/>
      <c r="BF34" s="114"/>
      <c r="BG34" s="117"/>
      <c r="BH34" s="115"/>
      <c r="BI34" s="115"/>
      <c r="BJ34" s="115"/>
      <c r="BK34" s="114"/>
      <c r="BL34" s="114"/>
      <c r="BM34" s="123">
        <v>124000.0</v>
      </c>
      <c r="BN34" s="114"/>
      <c r="BO34" s="114"/>
      <c r="BP34" s="114"/>
      <c r="BQ34" s="114"/>
      <c r="BR34" s="113"/>
      <c r="BS34" s="120"/>
    </row>
    <row r="35" ht="15.75" hidden="1" customHeight="1">
      <c r="A35" s="113">
        <v>52.0</v>
      </c>
      <c r="B35" s="114" t="s">
        <v>565</v>
      </c>
      <c r="C35" s="115">
        <v>45464.0</v>
      </c>
      <c r="D35" s="114" t="s">
        <v>560</v>
      </c>
      <c r="E35" s="116">
        <v>45312.0</v>
      </c>
      <c r="F35" s="114" t="s">
        <v>499</v>
      </c>
      <c r="G35" s="114" t="s">
        <v>275</v>
      </c>
      <c r="H35" s="114" t="s">
        <v>500</v>
      </c>
      <c r="I35" s="114" t="s">
        <v>501</v>
      </c>
      <c r="J35" s="114" t="s">
        <v>490</v>
      </c>
      <c r="K35" s="114" t="s">
        <v>4</v>
      </c>
      <c r="L35" s="117">
        <v>20000.0</v>
      </c>
      <c r="M35" s="118">
        <v>124000.0</v>
      </c>
      <c r="N35" s="118">
        <f t="shared" si="2"/>
        <v>6.2</v>
      </c>
      <c r="O35" s="118">
        <v>82.6</v>
      </c>
      <c r="P35" s="118">
        <v>1.02424E7</v>
      </c>
      <c r="Q35" s="114" t="s">
        <v>280</v>
      </c>
      <c r="R35" s="114" t="s">
        <v>503</v>
      </c>
      <c r="S35" s="119" t="s">
        <v>7</v>
      </c>
      <c r="T35" s="113" t="s">
        <v>305</v>
      </c>
      <c r="U35" s="114">
        <v>2000.0</v>
      </c>
      <c r="V35" s="113" t="s">
        <v>283</v>
      </c>
      <c r="W35" s="114" t="s">
        <v>306</v>
      </c>
      <c r="X35" s="114"/>
      <c r="Y35" s="116"/>
      <c r="Z35" s="114"/>
      <c r="AA35" s="116"/>
      <c r="AB35" s="118"/>
      <c r="AC35" s="118"/>
      <c r="AD35" s="118">
        <v>0.0</v>
      </c>
      <c r="AE35" s="113" t="s">
        <v>454</v>
      </c>
      <c r="AF35" s="114" t="s">
        <v>566</v>
      </c>
      <c r="AG35" s="125" t="s">
        <v>567</v>
      </c>
      <c r="AH35" s="114" t="s">
        <v>568</v>
      </c>
      <c r="AI35" s="114" t="s">
        <v>564</v>
      </c>
      <c r="AJ35" s="116"/>
      <c r="AK35" s="116"/>
      <c r="AL35" s="114">
        <v>1832047.0</v>
      </c>
      <c r="AM35" s="116">
        <v>45464.0</v>
      </c>
      <c r="AN35" s="116"/>
      <c r="AO35" s="118">
        <v>3520.0</v>
      </c>
      <c r="AP35" s="121">
        <v>0.0</v>
      </c>
      <c r="AQ35" s="118">
        <v>120480.0</v>
      </c>
      <c r="AR35" s="122">
        <v>82.6</v>
      </c>
      <c r="AS35" s="118">
        <v>9951648.0</v>
      </c>
      <c r="AT35" s="118">
        <v>348308.0</v>
      </c>
      <c r="AU35" s="116"/>
      <c r="AV35" s="118">
        <v>308501.088</v>
      </c>
      <c r="AW35" s="114"/>
      <c r="AX35" s="114"/>
      <c r="AY35" s="118">
        <v>308501.088</v>
      </c>
      <c r="AZ35" s="114"/>
      <c r="BA35" s="114"/>
      <c r="BB35" s="116"/>
      <c r="BC35" s="114"/>
      <c r="BD35" s="114"/>
      <c r="BE35" s="114"/>
      <c r="BF35" s="114"/>
      <c r="BG35" s="117"/>
      <c r="BH35" s="115"/>
      <c r="BI35" s="115"/>
      <c r="BJ35" s="115"/>
      <c r="BK35" s="114"/>
      <c r="BL35" s="114"/>
      <c r="BM35" s="123">
        <v>124000.0</v>
      </c>
      <c r="BN35" s="114"/>
      <c r="BO35" s="114"/>
      <c r="BP35" s="114"/>
      <c r="BQ35" s="114"/>
      <c r="BR35" s="113"/>
      <c r="BS35" s="120"/>
    </row>
    <row r="36" ht="15.75" hidden="1" customHeight="1">
      <c r="A36" s="113">
        <v>53.0</v>
      </c>
      <c r="B36" s="114" t="s">
        <v>569</v>
      </c>
      <c r="C36" s="115">
        <v>45464.0</v>
      </c>
      <c r="D36" s="114" t="s">
        <v>560</v>
      </c>
      <c r="E36" s="116">
        <v>45312.0</v>
      </c>
      <c r="F36" s="114" t="s">
        <v>499</v>
      </c>
      <c r="G36" s="114" t="s">
        <v>275</v>
      </c>
      <c r="H36" s="114" t="s">
        <v>500</v>
      </c>
      <c r="I36" s="114" t="s">
        <v>501</v>
      </c>
      <c r="J36" s="114" t="s">
        <v>490</v>
      </c>
      <c r="K36" s="114" t="s">
        <v>4</v>
      </c>
      <c r="L36" s="117">
        <v>20000.0</v>
      </c>
      <c r="M36" s="118">
        <v>124000.0</v>
      </c>
      <c r="N36" s="118">
        <f t="shared" si="2"/>
        <v>6.2</v>
      </c>
      <c r="O36" s="118">
        <v>82.6</v>
      </c>
      <c r="P36" s="118">
        <v>1.02424E7</v>
      </c>
      <c r="Q36" s="114" t="s">
        <v>280</v>
      </c>
      <c r="R36" s="114" t="s">
        <v>503</v>
      </c>
      <c r="S36" s="119" t="s">
        <v>7</v>
      </c>
      <c r="T36" s="113" t="s">
        <v>305</v>
      </c>
      <c r="U36" s="114">
        <v>2000.0</v>
      </c>
      <c r="V36" s="113" t="s">
        <v>283</v>
      </c>
      <c r="W36" s="114" t="s">
        <v>306</v>
      </c>
      <c r="X36" s="114"/>
      <c r="Y36" s="116"/>
      <c r="Z36" s="114"/>
      <c r="AA36" s="116"/>
      <c r="AB36" s="118"/>
      <c r="AC36" s="118"/>
      <c r="AD36" s="118">
        <v>0.0</v>
      </c>
      <c r="AE36" s="113" t="s">
        <v>454</v>
      </c>
      <c r="AF36" s="114" t="s">
        <v>570</v>
      </c>
      <c r="AG36" s="114" t="s">
        <v>571</v>
      </c>
      <c r="AH36" s="114" t="s">
        <v>572</v>
      </c>
      <c r="AI36" s="114" t="s">
        <v>564</v>
      </c>
      <c r="AJ36" s="116"/>
      <c r="AK36" s="116"/>
      <c r="AL36" s="114">
        <v>1862546.0</v>
      </c>
      <c r="AM36" s="116">
        <v>45465.0</v>
      </c>
      <c r="AN36" s="116"/>
      <c r="AO36" s="118">
        <v>3520.0</v>
      </c>
      <c r="AP36" s="121">
        <v>0.0</v>
      </c>
      <c r="AQ36" s="118">
        <v>120480.0</v>
      </c>
      <c r="AR36" s="122">
        <v>82.6</v>
      </c>
      <c r="AS36" s="118">
        <v>9951648.0</v>
      </c>
      <c r="AT36" s="118">
        <v>348308.0</v>
      </c>
      <c r="AU36" s="116"/>
      <c r="AV36" s="118">
        <v>308501.088</v>
      </c>
      <c r="AW36" s="114"/>
      <c r="AX36" s="114"/>
      <c r="AY36" s="118">
        <v>308501.088</v>
      </c>
      <c r="AZ36" s="114"/>
      <c r="BA36" s="114"/>
      <c r="BB36" s="116"/>
      <c r="BC36" s="114"/>
      <c r="BD36" s="114"/>
      <c r="BE36" s="114"/>
      <c r="BF36" s="114"/>
      <c r="BG36" s="117"/>
      <c r="BH36" s="115"/>
      <c r="BI36" s="115"/>
      <c r="BJ36" s="115"/>
      <c r="BK36" s="118"/>
      <c r="BL36" s="114"/>
      <c r="BM36" s="123">
        <v>124000.0</v>
      </c>
      <c r="BN36" s="114"/>
      <c r="BO36" s="114"/>
      <c r="BP36" s="114"/>
      <c r="BQ36" s="114"/>
      <c r="BR36" s="113"/>
      <c r="BS36" s="120"/>
    </row>
    <row r="37" ht="15.75" hidden="1" customHeight="1">
      <c r="A37" s="113">
        <v>59.0</v>
      </c>
      <c r="B37" s="114" t="s">
        <v>573</v>
      </c>
      <c r="C37" s="115">
        <v>45468.0</v>
      </c>
      <c r="D37" s="114" t="s">
        <v>498</v>
      </c>
      <c r="E37" s="116">
        <v>45312.0</v>
      </c>
      <c r="F37" s="114" t="s">
        <v>499</v>
      </c>
      <c r="G37" s="114" t="s">
        <v>275</v>
      </c>
      <c r="H37" s="114" t="s">
        <v>500</v>
      </c>
      <c r="I37" s="114" t="s">
        <v>501</v>
      </c>
      <c r="J37" s="114" t="s">
        <v>490</v>
      </c>
      <c r="K37" s="114" t="s">
        <v>4</v>
      </c>
      <c r="L37" s="117">
        <v>20000.0</v>
      </c>
      <c r="M37" s="118">
        <v>124000.0</v>
      </c>
      <c r="N37" s="118">
        <f t="shared" si="2"/>
        <v>6.2</v>
      </c>
      <c r="O37" s="118">
        <v>82.6</v>
      </c>
      <c r="P37" s="118">
        <v>1.02424E7</v>
      </c>
      <c r="Q37" s="114" t="s">
        <v>280</v>
      </c>
      <c r="R37" s="114" t="s">
        <v>503</v>
      </c>
      <c r="S37" s="119" t="s">
        <v>7</v>
      </c>
      <c r="T37" s="113" t="s">
        <v>305</v>
      </c>
      <c r="U37" s="114">
        <v>2000.0</v>
      </c>
      <c r="V37" s="113" t="s">
        <v>283</v>
      </c>
      <c r="W37" s="114" t="s">
        <v>306</v>
      </c>
      <c r="X37" s="114"/>
      <c r="Y37" s="116"/>
      <c r="Z37" s="114"/>
      <c r="AA37" s="116"/>
      <c r="AB37" s="118"/>
      <c r="AC37" s="121"/>
      <c r="AD37" s="118">
        <v>0.0</v>
      </c>
      <c r="AE37" s="113" t="s">
        <v>454</v>
      </c>
      <c r="AF37" s="114" t="s">
        <v>574</v>
      </c>
      <c r="AG37" s="114" t="s">
        <v>575</v>
      </c>
      <c r="AH37" s="114" t="s">
        <v>576</v>
      </c>
      <c r="AI37" s="114" t="s">
        <v>577</v>
      </c>
      <c r="AJ37" s="116"/>
      <c r="AK37" s="116"/>
      <c r="AL37" s="114">
        <v>1924972.0</v>
      </c>
      <c r="AM37" s="116">
        <v>45468.0</v>
      </c>
      <c r="AN37" s="116"/>
      <c r="AO37" s="118">
        <v>3520.0</v>
      </c>
      <c r="AP37" s="121">
        <v>0.0</v>
      </c>
      <c r="AQ37" s="118">
        <v>120480.0</v>
      </c>
      <c r="AR37" s="122">
        <v>82.6</v>
      </c>
      <c r="AS37" s="118">
        <v>9951648.0</v>
      </c>
      <c r="AT37" s="118">
        <v>348308.0</v>
      </c>
      <c r="AU37" s="116"/>
      <c r="AV37" s="118">
        <v>308501.088</v>
      </c>
      <c r="AW37" s="114"/>
      <c r="AX37" s="114"/>
      <c r="AY37" s="118">
        <v>308501.088</v>
      </c>
      <c r="AZ37" s="114"/>
      <c r="BA37" s="114"/>
      <c r="BB37" s="116"/>
      <c r="BC37" s="114"/>
      <c r="BD37" s="114"/>
      <c r="BE37" s="114"/>
      <c r="BF37" s="114"/>
      <c r="BG37" s="117"/>
      <c r="BH37" s="115"/>
      <c r="BI37" s="115"/>
      <c r="BJ37" s="115"/>
      <c r="BK37" s="122"/>
      <c r="BL37" s="114"/>
      <c r="BM37" s="123">
        <v>124000.0</v>
      </c>
      <c r="BN37" s="114"/>
      <c r="BO37" s="114"/>
      <c r="BP37" s="114"/>
      <c r="BQ37" s="114"/>
      <c r="BR37" s="113"/>
      <c r="BS37" s="120"/>
    </row>
    <row r="38" ht="15.75" hidden="1" customHeight="1">
      <c r="A38" s="113">
        <v>66.0</v>
      </c>
      <c r="B38" s="114" t="s">
        <v>578</v>
      </c>
      <c r="C38" s="115">
        <v>45470.0</v>
      </c>
      <c r="D38" s="114" t="s">
        <v>498</v>
      </c>
      <c r="E38" s="116">
        <v>45312.0</v>
      </c>
      <c r="F38" s="114" t="s">
        <v>499</v>
      </c>
      <c r="G38" s="114" t="s">
        <v>275</v>
      </c>
      <c r="H38" s="114" t="s">
        <v>500</v>
      </c>
      <c r="I38" s="114" t="s">
        <v>501</v>
      </c>
      <c r="J38" s="114" t="s">
        <v>490</v>
      </c>
      <c r="K38" s="114" t="s">
        <v>4</v>
      </c>
      <c r="L38" s="117">
        <v>20000.0</v>
      </c>
      <c r="M38" s="118">
        <v>124000.0</v>
      </c>
      <c r="N38" s="118">
        <f t="shared" si="2"/>
        <v>6.2</v>
      </c>
      <c r="O38" s="118">
        <v>82.6</v>
      </c>
      <c r="P38" s="118">
        <v>1.02424E7</v>
      </c>
      <c r="Q38" s="114" t="s">
        <v>280</v>
      </c>
      <c r="R38" s="114" t="s">
        <v>503</v>
      </c>
      <c r="S38" s="119" t="s">
        <v>7</v>
      </c>
      <c r="T38" s="113" t="s">
        <v>305</v>
      </c>
      <c r="U38" s="114">
        <v>2000.0</v>
      </c>
      <c r="V38" s="113" t="s">
        <v>283</v>
      </c>
      <c r="W38" s="114" t="s">
        <v>306</v>
      </c>
      <c r="X38" s="114"/>
      <c r="Y38" s="116"/>
      <c r="Z38" s="114"/>
      <c r="AA38" s="116"/>
      <c r="AB38" s="118"/>
      <c r="AC38" s="121"/>
      <c r="AD38" s="118">
        <v>0.0</v>
      </c>
      <c r="AE38" s="113" t="s">
        <v>454</v>
      </c>
      <c r="AF38" s="114" t="s">
        <v>579</v>
      </c>
      <c r="AG38" s="114" t="s">
        <v>580</v>
      </c>
      <c r="AH38" s="114" t="s">
        <v>581</v>
      </c>
      <c r="AI38" s="114" t="s">
        <v>577</v>
      </c>
      <c r="AJ38" s="116"/>
      <c r="AK38" s="116"/>
      <c r="AL38" s="114">
        <v>1988703.0</v>
      </c>
      <c r="AM38" s="116">
        <v>45470.0</v>
      </c>
      <c r="AN38" s="116"/>
      <c r="AO38" s="118">
        <v>3520.0</v>
      </c>
      <c r="AP38" s="121"/>
      <c r="AQ38" s="118">
        <v>120480.0</v>
      </c>
      <c r="AR38" s="122">
        <v>82.6</v>
      </c>
      <c r="AS38" s="118">
        <v>9951648.0</v>
      </c>
      <c r="AT38" s="118">
        <v>348308.0</v>
      </c>
      <c r="AU38" s="116"/>
      <c r="AV38" s="118">
        <v>308501.088</v>
      </c>
      <c r="AW38" s="114"/>
      <c r="AX38" s="114"/>
      <c r="AY38" s="118">
        <v>308501.088</v>
      </c>
      <c r="AZ38" s="114"/>
      <c r="BA38" s="114"/>
      <c r="BB38" s="116"/>
      <c r="BC38" s="114"/>
      <c r="BD38" s="114"/>
      <c r="BE38" s="114"/>
      <c r="BF38" s="114"/>
      <c r="BG38" s="117"/>
      <c r="BH38" s="115"/>
      <c r="BI38" s="115"/>
      <c r="BJ38" s="115"/>
      <c r="BK38" s="114"/>
      <c r="BL38" s="114"/>
      <c r="BM38" s="123">
        <v>124000.0</v>
      </c>
      <c r="BN38" s="114"/>
      <c r="BO38" s="114"/>
      <c r="BP38" s="114"/>
      <c r="BQ38" s="114"/>
      <c r="BR38" s="113"/>
      <c r="BS38" s="124">
        <v>45472.0</v>
      </c>
    </row>
    <row r="39" ht="15.75" hidden="1" customHeight="1">
      <c r="A39" s="113">
        <v>67.0</v>
      </c>
      <c r="B39" s="114" t="s">
        <v>582</v>
      </c>
      <c r="C39" s="115">
        <v>45470.0</v>
      </c>
      <c r="D39" s="114" t="s">
        <v>498</v>
      </c>
      <c r="E39" s="116">
        <v>45312.0</v>
      </c>
      <c r="F39" s="114" t="s">
        <v>499</v>
      </c>
      <c r="G39" s="114" t="s">
        <v>275</v>
      </c>
      <c r="H39" s="114" t="s">
        <v>500</v>
      </c>
      <c r="I39" s="114" t="s">
        <v>501</v>
      </c>
      <c r="J39" s="114" t="s">
        <v>490</v>
      </c>
      <c r="K39" s="114" t="s">
        <v>4</v>
      </c>
      <c r="L39" s="117">
        <v>20000.0</v>
      </c>
      <c r="M39" s="118">
        <v>124000.0</v>
      </c>
      <c r="N39" s="118">
        <f t="shared" si="2"/>
        <v>6.2</v>
      </c>
      <c r="O39" s="118">
        <v>82.6</v>
      </c>
      <c r="P39" s="118">
        <v>1.02424E7</v>
      </c>
      <c r="Q39" s="114" t="s">
        <v>280</v>
      </c>
      <c r="R39" s="114" t="s">
        <v>503</v>
      </c>
      <c r="S39" s="119" t="s">
        <v>7</v>
      </c>
      <c r="T39" s="113" t="s">
        <v>305</v>
      </c>
      <c r="U39" s="114">
        <v>2000.0</v>
      </c>
      <c r="V39" s="113" t="s">
        <v>283</v>
      </c>
      <c r="W39" s="114" t="s">
        <v>306</v>
      </c>
      <c r="X39" s="114"/>
      <c r="Y39" s="116"/>
      <c r="Z39" s="114"/>
      <c r="AA39" s="116"/>
      <c r="AB39" s="118"/>
      <c r="AC39" s="121"/>
      <c r="AD39" s="118">
        <v>0.0</v>
      </c>
      <c r="AE39" s="113" t="s">
        <v>454</v>
      </c>
      <c r="AF39" s="114" t="s">
        <v>583</v>
      </c>
      <c r="AG39" s="114" t="s">
        <v>584</v>
      </c>
      <c r="AH39" s="114" t="s">
        <v>585</v>
      </c>
      <c r="AI39" s="114" t="s">
        <v>577</v>
      </c>
      <c r="AJ39" s="116"/>
      <c r="AK39" s="116"/>
      <c r="AL39" s="114">
        <v>1988701.0</v>
      </c>
      <c r="AM39" s="116">
        <v>45470.0</v>
      </c>
      <c r="AN39" s="116"/>
      <c r="AO39" s="118">
        <v>3520.0</v>
      </c>
      <c r="AP39" s="121"/>
      <c r="AQ39" s="118">
        <v>120480.0</v>
      </c>
      <c r="AR39" s="122">
        <v>82.6</v>
      </c>
      <c r="AS39" s="118">
        <v>9951648.0</v>
      </c>
      <c r="AT39" s="118">
        <v>348308.0</v>
      </c>
      <c r="AU39" s="116"/>
      <c r="AV39" s="118">
        <v>308501.088</v>
      </c>
      <c r="AW39" s="114"/>
      <c r="AX39" s="114"/>
      <c r="AY39" s="118">
        <v>308501.088</v>
      </c>
      <c r="AZ39" s="114"/>
      <c r="BA39" s="114"/>
      <c r="BB39" s="116"/>
      <c r="BC39" s="114"/>
      <c r="BD39" s="114"/>
      <c r="BE39" s="114"/>
      <c r="BF39" s="114"/>
      <c r="BG39" s="117"/>
      <c r="BH39" s="115"/>
      <c r="BI39" s="115"/>
      <c r="BJ39" s="115"/>
      <c r="BK39" s="122"/>
      <c r="BL39" s="114"/>
      <c r="BM39" s="123">
        <v>124000.0</v>
      </c>
      <c r="BN39" s="114"/>
      <c r="BO39" s="114"/>
      <c r="BP39" s="114"/>
      <c r="BQ39" s="114"/>
      <c r="BR39" s="113"/>
      <c r="BS39" s="124">
        <v>45475.0</v>
      </c>
    </row>
    <row r="40" ht="15.75" hidden="1" customHeight="1">
      <c r="A40" s="113">
        <v>83.0</v>
      </c>
      <c r="B40" s="114" t="s">
        <v>586</v>
      </c>
      <c r="C40" s="115">
        <v>45471.0</v>
      </c>
      <c r="D40" s="114" t="s">
        <v>498</v>
      </c>
      <c r="E40" s="116">
        <v>45312.0</v>
      </c>
      <c r="F40" s="114" t="s">
        <v>499</v>
      </c>
      <c r="G40" s="114" t="s">
        <v>275</v>
      </c>
      <c r="H40" s="114" t="s">
        <v>500</v>
      </c>
      <c r="I40" s="114" t="s">
        <v>501</v>
      </c>
      <c r="J40" s="114" t="s">
        <v>490</v>
      </c>
      <c r="K40" s="114" t="s">
        <v>4</v>
      </c>
      <c r="L40" s="117">
        <v>20000.0</v>
      </c>
      <c r="M40" s="118">
        <v>124000.0</v>
      </c>
      <c r="N40" s="118">
        <f t="shared" si="2"/>
        <v>6.2</v>
      </c>
      <c r="O40" s="118">
        <v>82.6</v>
      </c>
      <c r="P40" s="118">
        <v>1.02424E7</v>
      </c>
      <c r="Q40" s="114" t="s">
        <v>280</v>
      </c>
      <c r="R40" s="114" t="s">
        <v>503</v>
      </c>
      <c r="S40" s="119" t="s">
        <v>7</v>
      </c>
      <c r="T40" s="113" t="s">
        <v>305</v>
      </c>
      <c r="U40" s="114">
        <v>2000.0</v>
      </c>
      <c r="V40" s="113" t="s">
        <v>283</v>
      </c>
      <c r="W40" s="114" t="s">
        <v>306</v>
      </c>
      <c r="X40" s="114"/>
      <c r="Y40" s="116"/>
      <c r="Z40" s="114"/>
      <c r="AA40" s="116"/>
      <c r="AB40" s="118"/>
      <c r="AC40" s="121"/>
      <c r="AD40" s="118">
        <v>0.0</v>
      </c>
      <c r="AE40" s="113" t="s">
        <v>293</v>
      </c>
      <c r="AF40" s="114" t="s">
        <v>587</v>
      </c>
      <c r="AG40" s="114" t="s">
        <v>588</v>
      </c>
      <c r="AH40" s="114" t="s">
        <v>589</v>
      </c>
      <c r="AI40" s="114" t="s">
        <v>590</v>
      </c>
      <c r="AJ40" s="116">
        <v>45505.0</v>
      </c>
      <c r="AK40" s="116"/>
      <c r="AL40" s="114">
        <v>2039095.0</v>
      </c>
      <c r="AM40" s="116">
        <v>45471.0</v>
      </c>
      <c r="AN40" s="116">
        <v>45500.0</v>
      </c>
      <c r="AO40" s="118">
        <v>3520.0</v>
      </c>
      <c r="AP40" s="121">
        <v>0.0</v>
      </c>
      <c r="AQ40" s="118">
        <v>120480.0</v>
      </c>
      <c r="AR40" s="122">
        <v>82.6</v>
      </c>
      <c r="AS40" s="118">
        <v>9951648.0</v>
      </c>
      <c r="AT40" s="118">
        <v>348308.0</v>
      </c>
      <c r="AU40" s="116"/>
      <c r="AV40" s="118">
        <v>308501.088</v>
      </c>
      <c r="AW40" s="114"/>
      <c r="AX40" s="114"/>
      <c r="AY40" s="118">
        <v>308501.088</v>
      </c>
      <c r="AZ40" s="114"/>
      <c r="BA40" s="114"/>
      <c r="BB40" s="116"/>
      <c r="BC40" s="114"/>
      <c r="BD40" s="114"/>
      <c r="BE40" s="114"/>
      <c r="BF40" s="114"/>
      <c r="BG40" s="117"/>
      <c r="BH40" s="115"/>
      <c r="BI40" s="115"/>
      <c r="BJ40" s="115"/>
      <c r="BK40" s="122"/>
      <c r="BL40" s="120"/>
      <c r="BM40" s="123">
        <v>124000.0</v>
      </c>
      <c r="BN40" s="114"/>
      <c r="BO40" s="114"/>
      <c r="BP40" s="114"/>
      <c r="BQ40" s="114"/>
      <c r="BR40" s="114"/>
      <c r="BS40" s="120"/>
    </row>
    <row r="41" ht="15.75" hidden="1" customHeight="1">
      <c r="A41" s="113">
        <v>84.0</v>
      </c>
      <c r="B41" s="114" t="s">
        <v>591</v>
      </c>
      <c r="C41" s="115">
        <v>45471.0</v>
      </c>
      <c r="D41" s="114" t="s">
        <v>498</v>
      </c>
      <c r="E41" s="116">
        <v>45312.0</v>
      </c>
      <c r="F41" s="114" t="s">
        <v>499</v>
      </c>
      <c r="G41" s="114" t="s">
        <v>275</v>
      </c>
      <c r="H41" s="114" t="s">
        <v>500</v>
      </c>
      <c r="I41" s="114" t="s">
        <v>501</v>
      </c>
      <c r="J41" s="114" t="s">
        <v>490</v>
      </c>
      <c r="K41" s="114" t="s">
        <v>4</v>
      </c>
      <c r="L41" s="117">
        <v>20000.0</v>
      </c>
      <c r="M41" s="118">
        <v>124000.0</v>
      </c>
      <c r="N41" s="118">
        <f t="shared" si="2"/>
        <v>6.2</v>
      </c>
      <c r="O41" s="118">
        <v>82.6</v>
      </c>
      <c r="P41" s="118">
        <v>1.02424E7</v>
      </c>
      <c r="Q41" s="114" t="s">
        <v>280</v>
      </c>
      <c r="R41" s="114" t="s">
        <v>503</v>
      </c>
      <c r="S41" s="119" t="s">
        <v>7</v>
      </c>
      <c r="T41" s="113" t="s">
        <v>305</v>
      </c>
      <c r="U41" s="114">
        <v>2000.0</v>
      </c>
      <c r="V41" s="113" t="s">
        <v>283</v>
      </c>
      <c r="W41" s="114" t="s">
        <v>306</v>
      </c>
      <c r="X41" s="114"/>
      <c r="Y41" s="116"/>
      <c r="Z41" s="114"/>
      <c r="AA41" s="116"/>
      <c r="AB41" s="118"/>
      <c r="AC41" s="118"/>
      <c r="AD41" s="118">
        <v>0.0</v>
      </c>
      <c r="AE41" s="113" t="s">
        <v>293</v>
      </c>
      <c r="AF41" s="114" t="s">
        <v>592</v>
      </c>
      <c r="AG41" s="114" t="s">
        <v>593</v>
      </c>
      <c r="AH41" s="114" t="s">
        <v>594</v>
      </c>
      <c r="AI41" s="114" t="s">
        <v>590</v>
      </c>
      <c r="AJ41" s="116">
        <v>45505.0</v>
      </c>
      <c r="AK41" s="116"/>
      <c r="AL41" s="114">
        <v>2039094.0</v>
      </c>
      <c r="AM41" s="116">
        <v>45471.0</v>
      </c>
      <c r="AN41" s="116">
        <v>45500.0</v>
      </c>
      <c r="AO41" s="118">
        <v>3520.0</v>
      </c>
      <c r="AP41" s="121">
        <v>0.0</v>
      </c>
      <c r="AQ41" s="118">
        <v>120480.0</v>
      </c>
      <c r="AR41" s="122">
        <v>82.6</v>
      </c>
      <c r="AS41" s="118">
        <v>9951648.0</v>
      </c>
      <c r="AT41" s="118">
        <v>348308.0</v>
      </c>
      <c r="AU41" s="116"/>
      <c r="AV41" s="118">
        <v>308501.088</v>
      </c>
      <c r="AW41" s="114"/>
      <c r="AX41" s="114"/>
      <c r="AY41" s="118">
        <v>308501.088</v>
      </c>
      <c r="AZ41" s="114"/>
      <c r="BA41" s="114"/>
      <c r="BB41" s="116"/>
      <c r="BC41" s="114"/>
      <c r="BD41" s="114"/>
      <c r="BE41" s="114"/>
      <c r="BF41" s="114"/>
      <c r="BG41" s="117"/>
      <c r="BH41" s="115"/>
      <c r="BI41" s="115"/>
      <c r="BJ41" s="115"/>
      <c r="BK41" s="122"/>
      <c r="BL41" s="114"/>
      <c r="BM41" s="123">
        <v>124000.0</v>
      </c>
      <c r="BN41" s="114"/>
      <c r="BO41" s="114"/>
      <c r="BP41" s="114"/>
      <c r="BQ41" s="114"/>
      <c r="BR41" s="114"/>
      <c r="BS41" s="120"/>
    </row>
    <row r="42" ht="15.75" hidden="1" customHeight="1">
      <c r="A42" s="113">
        <v>85.0</v>
      </c>
      <c r="B42" s="114" t="s">
        <v>595</v>
      </c>
      <c r="C42" s="115">
        <v>45471.0</v>
      </c>
      <c r="D42" s="114" t="s">
        <v>498</v>
      </c>
      <c r="E42" s="116">
        <v>45312.0</v>
      </c>
      <c r="F42" s="114" t="s">
        <v>499</v>
      </c>
      <c r="G42" s="114" t="s">
        <v>275</v>
      </c>
      <c r="H42" s="114" t="s">
        <v>500</v>
      </c>
      <c r="I42" s="114" t="s">
        <v>501</v>
      </c>
      <c r="J42" s="114" t="s">
        <v>490</v>
      </c>
      <c r="K42" s="114" t="s">
        <v>4</v>
      </c>
      <c r="L42" s="117">
        <v>20000.0</v>
      </c>
      <c r="M42" s="118">
        <v>124000.0</v>
      </c>
      <c r="N42" s="118">
        <f t="shared" si="2"/>
        <v>6.2</v>
      </c>
      <c r="O42" s="118">
        <v>82.6</v>
      </c>
      <c r="P42" s="118">
        <v>1.02424E7</v>
      </c>
      <c r="Q42" s="114" t="s">
        <v>280</v>
      </c>
      <c r="R42" s="114" t="s">
        <v>503</v>
      </c>
      <c r="S42" s="119" t="s">
        <v>7</v>
      </c>
      <c r="T42" s="113" t="s">
        <v>305</v>
      </c>
      <c r="U42" s="114">
        <v>2000.0</v>
      </c>
      <c r="V42" s="113" t="s">
        <v>283</v>
      </c>
      <c r="W42" s="114" t="s">
        <v>306</v>
      </c>
      <c r="X42" s="114"/>
      <c r="Y42" s="116"/>
      <c r="Z42" s="114"/>
      <c r="AA42" s="116"/>
      <c r="AB42" s="118"/>
      <c r="AC42" s="118"/>
      <c r="AD42" s="118">
        <v>0.0</v>
      </c>
      <c r="AE42" s="113" t="s">
        <v>293</v>
      </c>
      <c r="AF42" s="114" t="s">
        <v>596</v>
      </c>
      <c r="AG42" s="114" t="s">
        <v>597</v>
      </c>
      <c r="AH42" s="114" t="s">
        <v>598</v>
      </c>
      <c r="AI42" s="114" t="s">
        <v>590</v>
      </c>
      <c r="AJ42" s="116">
        <v>45505.0</v>
      </c>
      <c r="AK42" s="116"/>
      <c r="AL42" s="114">
        <v>2039091.0</v>
      </c>
      <c r="AM42" s="116">
        <v>45471.0</v>
      </c>
      <c r="AN42" s="116">
        <v>45500.0</v>
      </c>
      <c r="AO42" s="118">
        <v>3520.0</v>
      </c>
      <c r="AP42" s="121">
        <v>0.0</v>
      </c>
      <c r="AQ42" s="118">
        <v>120480.0</v>
      </c>
      <c r="AR42" s="122">
        <v>82.6</v>
      </c>
      <c r="AS42" s="118">
        <v>9951648.0</v>
      </c>
      <c r="AT42" s="118">
        <v>348308.0</v>
      </c>
      <c r="AU42" s="116"/>
      <c r="AV42" s="118">
        <v>308501.088</v>
      </c>
      <c r="AW42" s="114"/>
      <c r="AX42" s="114"/>
      <c r="AY42" s="118">
        <v>308501.088</v>
      </c>
      <c r="AZ42" s="114"/>
      <c r="BA42" s="114"/>
      <c r="BB42" s="116"/>
      <c r="BC42" s="114"/>
      <c r="BD42" s="114"/>
      <c r="BE42" s="114"/>
      <c r="BF42" s="114"/>
      <c r="BG42" s="117"/>
      <c r="BH42" s="115"/>
      <c r="BI42" s="115"/>
      <c r="BJ42" s="115"/>
      <c r="BK42" s="122"/>
      <c r="BL42" s="114"/>
      <c r="BM42" s="123">
        <v>124000.0</v>
      </c>
      <c r="BN42" s="114"/>
      <c r="BO42" s="114"/>
      <c r="BP42" s="114"/>
      <c r="BQ42" s="114"/>
      <c r="BR42" s="114"/>
      <c r="BS42" s="120"/>
    </row>
    <row r="43" ht="15.75" hidden="1" customHeight="1">
      <c r="A43" s="113">
        <v>87.0</v>
      </c>
      <c r="B43" s="114" t="s">
        <v>599</v>
      </c>
      <c r="C43" s="115">
        <v>45471.0</v>
      </c>
      <c r="D43" s="114" t="s">
        <v>600</v>
      </c>
      <c r="E43" s="116">
        <v>45442.0</v>
      </c>
      <c r="F43" s="114" t="s">
        <v>601</v>
      </c>
      <c r="G43" s="114" t="s">
        <v>275</v>
      </c>
      <c r="H43" s="114" t="s">
        <v>500</v>
      </c>
      <c r="I43" s="114" t="s">
        <v>501</v>
      </c>
      <c r="J43" s="114" t="s">
        <v>490</v>
      </c>
      <c r="K43" s="114" t="s">
        <v>279</v>
      </c>
      <c r="L43" s="117">
        <v>18000.0</v>
      </c>
      <c r="M43" s="118">
        <v>124200.0</v>
      </c>
      <c r="N43" s="118">
        <f t="shared" si="2"/>
        <v>6.9</v>
      </c>
      <c r="O43" s="118">
        <v>82.6</v>
      </c>
      <c r="P43" s="118">
        <v>1.025892E7</v>
      </c>
      <c r="Q43" s="114" t="s">
        <v>280</v>
      </c>
      <c r="R43" s="114" t="s">
        <v>503</v>
      </c>
      <c r="S43" s="119" t="s">
        <v>7</v>
      </c>
      <c r="T43" s="113" t="s">
        <v>305</v>
      </c>
      <c r="U43" s="114">
        <v>1800.0</v>
      </c>
      <c r="V43" s="113" t="s">
        <v>283</v>
      </c>
      <c r="W43" s="114" t="s">
        <v>306</v>
      </c>
      <c r="X43" s="114"/>
      <c r="Y43" s="116"/>
      <c r="Z43" s="114"/>
      <c r="AA43" s="116"/>
      <c r="AB43" s="118"/>
      <c r="AC43" s="117"/>
      <c r="AD43" s="118">
        <v>0.0</v>
      </c>
      <c r="AE43" s="113" t="s">
        <v>454</v>
      </c>
      <c r="AF43" s="114" t="s">
        <v>602</v>
      </c>
      <c r="AG43" s="114" t="s">
        <v>603</v>
      </c>
      <c r="AH43" s="114" t="s">
        <v>604</v>
      </c>
      <c r="AI43" s="114" t="s">
        <v>605</v>
      </c>
      <c r="AJ43" s="116"/>
      <c r="AK43" s="116"/>
      <c r="AL43" s="114">
        <v>2052923.0</v>
      </c>
      <c r="AM43" s="116">
        <v>45472.0</v>
      </c>
      <c r="AN43" s="116"/>
      <c r="AO43" s="118">
        <v>3520.0</v>
      </c>
      <c r="AP43" s="121">
        <v>0.0</v>
      </c>
      <c r="AQ43" s="118">
        <v>120680.0</v>
      </c>
      <c r="AR43" s="122">
        <v>82.6</v>
      </c>
      <c r="AS43" s="118">
        <v>9968168.0</v>
      </c>
      <c r="AT43" s="118">
        <v>348886.0</v>
      </c>
      <c r="AU43" s="116"/>
      <c r="AV43" s="118">
        <v>309013.208</v>
      </c>
      <c r="AW43" s="114"/>
      <c r="AX43" s="114"/>
      <c r="AY43" s="118">
        <v>309013.208</v>
      </c>
      <c r="AZ43" s="114"/>
      <c r="BA43" s="114"/>
      <c r="BB43" s="116"/>
      <c r="BC43" s="114"/>
      <c r="BD43" s="114"/>
      <c r="BE43" s="114"/>
      <c r="BF43" s="114"/>
      <c r="BG43" s="117"/>
      <c r="BH43" s="115"/>
      <c r="BI43" s="115"/>
      <c r="BJ43" s="115"/>
      <c r="BK43" s="122"/>
      <c r="BL43" s="114"/>
      <c r="BM43" s="123">
        <v>124200.0</v>
      </c>
      <c r="BN43" s="114"/>
      <c r="BO43" s="114"/>
      <c r="BP43" s="114"/>
      <c r="BQ43" s="114"/>
      <c r="BR43" s="114"/>
      <c r="BS43" s="124">
        <v>45480.0</v>
      </c>
    </row>
    <row r="44" ht="15.75" hidden="1" customHeight="1">
      <c r="A44" s="113">
        <v>114.0</v>
      </c>
      <c r="B44" s="114" t="s">
        <v>606</v>
      </c>
      <c r="C44" s="115">
        <v>45502.0</v>
      </c>
      <c r="D44" s="114" t="s">
        <v>498</v>
      </c>
      <c r="E44" s="116">
        <v>45312.0</v>
      </c>
      <c r="F44" s="114" t="s">
        <v>499</v>
      </c>
      <c r="G44" s="114" t="s">
        <v>275</v>
      </c>
      <c r="H44" s="114" t="s">
        <v>500</v>
      </c>
      <c r="I44" s="114" t="s">
        <v>501</v>
      </c>
      <c r="J44" s="114" t="s">
        <v>490</v>
      </c>
      <c r="K44" s="114" t="s">
        <v>4</v>
      </c>
      <c r="L44" s="117">
        <v>20000.0</v>
      </c>
      <c r="M44" s="118">
        <v>124000.0</v>
      </c>
      <c r="N44" s="118">
        <f t="shared" si="2"/>
        <v>6.2</v>
      </c>
      <c r="O44" s="118">
        <v>82.8</v>
      </c>
      <c r="P44" s="118">
        <v>1.02672E7</v>
      </c>
      <c r="Q44" s="114" t="s">
        <v>280</v>
      </c>
      <c r="R44" s="114" t="s">
        <v>503</v>
      </c>
      <c r="S44" s="119" t="s">
        <v>7</v>
      </c>
      <c r="T44" s="113" t="s">
        <v>305</v>
      </c>
      <c r="U44" s="114">
        <v>2000.0</v>
      </c>
      <c r="V44" s="113" t="s">
        <v>283</v>
      </c>
      <c r="W44" s="114" t="s">
        <v>306</v>
      </c>
      <c r="X44" s="114"/>
      <c r="Y44" s="116"/>
      <c r="Z44" s="114"/>
      <c r="AA44" s="116"/>
      <c r="AB44" s="118"/>
      <c r="AC44" s="118"/>
      <c r="AD44" s="118">
        <v>0.0</v>
      </c>
      <c r="AE44" s="113" t="s">
        <v>454</v>
      </c>
      <c r="AF44" s="114" t="s">
        <v>607</v>
      </c>
      <c r="AG44" s="114" t="s">
        <v>608</v>
      </c>
      <c r="AH44" s="114" t="s">
        <v>609</v>
      </c>
      <c r="AI44" s="114" t="s">
        <v>610</v>
      </c>
      <c r="AJ44" s="116">
        <v>45519.0</v>
      </c>
      <c r="AK44" s="116"/>
      <c r="AL44" s="114">
        <v>2802445.0</v>
      </c>
      <c r="AM44" s="116">
        <v>45502.0</v>
      </c>
      <c r="AN44" s="116">
        <v>45516.0</v>
      </c>
      <c r="AO44" s="118">
        <v>5000.0</v>
      </c>
      <c r="AP44" s="121">
        <v>0.0</v>
      </c>
      <c r="AQ44" s="118">
        <v>119000.0</v>
      </c>
      <c r="AR44" s="122">
        <v>82.8</v>
      </c>
      <c r="AS44" s="118">
        <v>9853200.0</v>
      </c>
      <c r="AT44" s="118">
        <v>344862.0</v>
      </c>
      <c r="AU44" s="116"/>
      <c r="AV44" s="118">
        <v>305449.2</v>
      </c>
      <c r="AW44" s="114"/>
      <c r="AX44" s="114"/>
      <c r="AY44" s="118">
        <v>305449.2</v>
      </c>
      <c r="AZ44" s="114"/>
      <c r="BA44" s="114"/>
      <c r="BB44" s="116"/>
      <c r="BC44" s="114"/>
      <c r="BD44" s="114"/>
      <c r="BE44" s="114"/>
      <c r="BF44" s="114"/>
      <c r="BG44" s="117"/>
      <c r="BH44" s="115"/>
      <c r="BI44" s="115"/>
      <c r="BJ44" s="115"/>
      <c r="BK44" s="114"/>
      <c r="BL44" s="114"/>
      <c r="BM44" s="123">
        <v>124000.0</v>
      </c>
      <c r="BN44" s="114"/>
      <c r="BO44" s="114"/>
      <c r="BP44" s="114"/>
      <c r="BQ44" s="114"/>
      <c r="BR44" s="114"/>
      <c r="BS44" s="120"/>
    </row>
    <row r="45" ht="15.75" hidden="1" customHeight="1">
      <c r="A45" s="113">
        <v>115.0</v>
      </c>
      <c r="B45" s="114" t="s">
        <v>611</v>
      </c>
      <c r="C45" s="115">
        <v>45502.0</v>
      </c>
      <c r="D45" s="114" t="s">
        <v>498</v>
      </c>
      <c r="E45" s="116">
        <v>45312.0</v>
      </c>
      <c r="F45" s="114" t="s">
        <v>499</v>
      </c>
      <c r="G45" s="114" t="s">
        <v>275</v>
      </c>
      <c r="H45" s="114" t="s">
        <v>500</v>
      </c>
      <c r="I45" s="114" t="s">
        <v>501</v>
      </c>
      <c r="J45" s="114" t="s">
        <v>490</v>
      </c>
      <c r="K45" s="114" t="s">
        <v>4</v>
      </c>
      <c r="L45" s="117">
        <v>20000.0</v>
      </c>
      <c r="M45" s="118">
        <v>124000.0</v>
      </c>
      <c r="N45" s="118">
        <f t="shared" si="2"/>
        <v>6.2</v>
      </c>
      <c r="O45" s="118">
        <v>82.8</v>
      </c>
      <c r="P45" s="118">
        <v>1.02672E7</v>
      </c>
      <c r="Q45" s="114" t="s">
        <v>280</v>
      </c>
      <c r="R45" s="114" t="s">
        <v>503</v>
      </c>
      <c r="S45" s="119" t="s">
        <v>7</v>
      </c>
      <c r="T45" s="113" t="s">
        <v>305</v>
      </c>
      <c r="U45" s="114">
        <v>2000.0</v>
      </c>
      <c r="V45" s="113" t="s">
        <v>283</v>
      </c>
      <c r="W45" s="114" t="s">
        <v>306</v>
      </c>
      <c r="X45" s="114"/>
      <c r="Y45" s="116"/>
      <c r="Z45" s="114"/>
      <c r="AA45" s="116"/>
      <c r="AB45" s="118"/>
      <c r="AC45" s="118"/>
      <c r="AD45" s="118">
        <v>0.0</v>
      </c>
      <c r="AE45" s="113" t="s">
        <v>454</v>
      </c>
      <c r="AF45" s="114" t="s">
        <v>612</v>
      </c>
      <c r="AG45" s="125" t="s">
        <v>613</v>
      </c>
      <c r="AH45" s="114" t="s">
        <v>614</v>
      </c>
      <c r="AI45" s="114" t="s">
        <v>615</v>
      </c>
      <c r="AJ45" s="116">
        <v>45526.0</v>
      </c>
      <c r="AK45" s="116"/>
      <c r="AL45" s="114">
        <v>2812156.0</v>
      </c>
      <c r="AM45" s="116">
        <v>45503.0</v>
      </c>
      <c r="AN45" s="116">
        <v>45525.0</v>
      </c>
      <c r="AO45" s="118">
        <v>5000.0</v>
      </c>
      <c r="AP45" s="121">
        <v>0.0</v>
      </c>
      <c r="AQ45" s="118">
        <v>119000.0</v>
      </c>
      <c r="AR45" s="122">
        <v>82.8</v>
      </c>
      <c r="AS45" s="118">
        <v>9853200.0</v>
      </c>
      <c r="AT45" s="118">
        <v>344862.0</v>
      </c>
      <c r="AU45" s="116"/>
      <c r="AV45" s="118">
        <v>305449.2</v>
      </c>
      <c r="AW45" s="114"/>
      <c r="AX45" s="114"/>
      <c r="AY45" s="118">
        <v>305449.2</v>
      </c>
      <c r="AZ45" s="114"/>
      <c r="BA45" s="114"/>
      <c r="BB45" s="116"/>
      <c r="BC45" s="114"/>
      <c r="BD45" s="114"/>
      <c r="BE45" s="114"/>
      <c r="BF45" s="114"/>
      <c r="BG45" s="117"/>
      <c r="BH45" s="115"/>
      <c r="BI45" s="115"/>
      <c r="BJ45" s="115"/>
      <c r="BK45" s="114"/>
      <c r="BL45" s="114"/>
      <c r="BM45" s="123">
        <v>124000.0</v>
      </c>
      <c r="BN45" s="114"/>
      <c r="BO45" s="114"/>
      <c r="BP45" s="114"/>
      <c r="BQ45" s="114"/>
      <c r="BR45" s="114"/>
      <c r="BS45" s="120"/>
    </row>
    <row r="46" ht="15.75" hidden="1" customHeight="1">
      <c r="A46" s="113">
        <v>116.0</v>
      </c>
      <c r="B46" s="114" t="s">
        <v>616</v>
      </c>
      <c r="C46" s="115">
        <v>45502.0</v>
      </c>
      <c r="D46" s="114" t="s">
        <v>498</v>
      </c>
      <c r="E46" s="116">
        <v>45312.0</v>
      </c>
      <c r="F46" s="114" t="s">
        <v>499</v>
      </c>
      <c r="G46" s="114" t="s">
        <v>275</v>
      </c>
      <c r="H46" s="114" t="s">
        <v>500</v>
      </c>
      <c r="I46" s="114" t="s">
        <v>501</v>
      </c>
      <c r="J46" s="114" t="s">
        <v>490</v>
      </c>
      <c r="K46" s="114" t="s">
        <v>4</v>
      </c>
      <c r="L46" s="117">
        <v>20000.0</v>
      </c>
      <c r="M46" s="118">
        <v>124000.0</v>
      </c>
      <c r="N46" s="118">
        <f t="shared" si="2"/>
        <v>6.2</v>
      </c>
      <c r="O46" s="118">
        <v>82.8</v>
      </c>
      <c r="P46" s="118">
        <v>1.02672E7</v>
      </c>
      <c r="Q46" s="114" t="s">
        <v>280</v>
      </c>
      <c r="R46" s="114" t="s">
        <v>503</v>
      </c>
      <c r="S46" s="119" t="s">
        <v>7</v>
      </c>
      <c r="T46" s="113" t="s">
        <v>305</v>
      </c>
      <c r="U46" s="114">
        <v>2000.0</v>
      </c>
      <c r="V46" s="113" t="s">
        <v>283</v>
      </c>
      <c r="W46" s="114" t="s">
        <v>306</v>
      </c>
      <c r="X46" s="114"/>
      <c r="Y46" s="116"/>
      <c r="Z46" s="114"/>
      <c r="AA46" s="116"/>
      <c r="AB46" s="118"/>
      <c r="AC46" s="118"/>
      <c r="AD46" s="118">
        <v>0.0</v>
      </c>
      <c r="AE46" s="113" t="s">
        <v>454</v>
      </c>
      <c r="AF46" s="114" t="s">
        <v>617</v>
      </c>
      <c r="AG46" s="114" t="s">
        <v>618</v>
      </c>
      <c r="AH46" s="114" t="s">
        <v>619</v>
      </c>
      <c r="AI46" s="114" t="s">
        <v>620</v>
      </c>
      <c r="AJ46" s="116">
        <v>45533.0</v>
      </c>
      <c r="AK46" s="116"/>
      <c r="AL46" s="114">
        <v>2812148.0</v>
      </c>
      <c r="AM46" s="116">
        <v>45503.0</v>
      </c>
      <c r="AN46" s="116">
        <v>45530.0</v>
      </c>
      <c r="AO46" s="118">
        <v>5000.0</v>
      </c>
      <c r="AP46" s="121">
        <v>0.0</v>
      </c>
      <c r="AQ46" s="118">
        <v>119000.0</v>
      </c>
      <c r="AR46" s="122">
        <v>82.8</v>
      </c>
      <c r="AS46" s="118">
        <v>9853200.0</v>
      </c>
      <c r="AT46" s="118">
        <v>344862.0</v>
      </c>
      <c r="AU46" s="116"/>
      <c r="AV46" s="118">
        <v>305449.2</v>
      </c>
      <c r="AW46" s="114"/>
      <c r="AX46" s="114"/>
      <c r="AY46" s="118">
        <v>305449.2</v>
      </c>
      <c r="AZ46" s="114"/>
      <c r="BA46" s="114"/>
      <c r="BB46" s="116"/>
      <c r="BC46" s="114"/>
      <c r="BD46" s="114"/>
      <c r="BE46" s="114"/>
      <c r="BF46" s="114"/>
      <c r="BG46" s="117"/>
      <c r="BH46" s="115"/>
      <c r="BI46" s="115"/>
      <c r="BJ46" s="115"/>
      <c r="BK46" s="114"/>
      <c r="BL46" s="114"/>
      <c r="BM46" s="123">
        <v>124000.0</v>
      </c>
      <c r="BN46" s="114"/>
      <c r="BO46" s="114"/>
      <c r="BP46" s="114"/>
      <c r="BQ46" s="114"/>
      <c r="BR46" s="114"/>
      <c r="BS46" s="120"/>
    </row>
    <row r="47" ht="15.75" customHeight="1">
      <c r="A47" s="126">
        <v>8.0</v>
      </c>
      <c r="B47" s="127" t="s">
        <v>621</v>
      </c>
      <c r="C47" s="128">
        <v>45049.0</v>
      </c>
      <c r="D47" s="127" t="s">
        <v>622</v>
      </c>
      <c r="E47" s="128">
        <v>45020.0</v>
      </c>
      <c r="F47" s="127" t="s">
        <v>623</v>
      </c>
      <c r="G47" s="127" t="s">
        <v>324</v>
      </c>
      <c r="H47" s="127" t="s">
        <v>624</v>
      </c>
      <c r="I47" s="127" t="s">
        <v>625</v>
      </c>
      <c r="J47" s="127" t="s">
        <v>279</v>
      </c>
      <c r="K47" s="129">
        <v>17280.0</v>
      </c>
      <c r="L47" s="130">
        <v>17280.0</v>
      </c>
      <c r="M47" s="131">
        <v>86454.0</v>
      </c>
      <c r="N47" s="131">
        <v>83.0</v>
      </c>
      <c r="O47" s="131" t="s">
        <v>626</v>
      </c>
      <c r="P47" s="131" t="s">
        <v>280</v>
      </c>
      <c r="Q47" s="127" t="s">
        <v>627</v>
      </c>
      <c r="R47" s="127" t="s">
        <v>329</v>
      </c>
      <c r="S47" s="127" t="s">
        <v>329</v>
      </c>
      <c r="T47" s="132">
        <v>1600.0</v>
      </c>
      <c r="U47" s="126" t="s">
        <v>330</v>
      </c>
      <c r="V47" s="133" t="s">
        <v>331</v>
      </c>
      <c r="W47" s="134"/>
      <c r="X47" s="134"/>
      <c r="Y47" s="127" t="s">
        <v>628</v>
      </c>
      <c r="Z47" s="135">
        <v>45048.0</v>
      </c>
      <c r="AA47" s="129">
        <v>9975.0</v>
      </c>
      <c r="AB47" s="131">
        <v>81.76</v>
      </c>
      <c r="AC47" s="131" t="s">
        <v>629</v>
      </c>
      <c r="AD47" s="131" t="s">
        <v>334</v>
      </c>
      <c r="AE47" s="127" t="s">
        <v>630</v>
      </c>
      <c r="AF47" s="127" t="s">
        <v>631</v>
      </c>
      <c r="AG47" s="127" t="s">
        <v>632</v>
      </c>
      <c r="AH47" s="127" t="s">
        <v>374</v>
      </c>
      <c r="AI47" s="134"/>
      <c r="AJ47" s="136"/>
      <c r="AK47" s="132">
        <v>9733419.0</v>
      </c>
      <c r="AL47" s="135">
        <v>45049.0</v>
      </c>
      <c r="AM47" s="136"/>
      <c r="AN47" s="129">
        <v>2830.0</v>
      </c>
      <c r="AO47" s="127">
        <v>32.14</v>
      </c>
      <c r="AP47" s="129">
        <v>83591.86</v>
      </c>
      <c r="AQ47" s="132">
        <v>81.4</v>
      </c>
      <c r="AR47" s="127" t="s">
        <v>633</v>
      </c>
      <c r="AS47" s="127" t="s">
        <v>634</v>
      </c>
      <c r="AT47" s="137"/>
      <c r="AU47" s="127" t="s">
        <v>635</v>
      </c>
      <c r="AV47" s="134"/>
      <c r="AW47" s="134"/>
      <c r="AX47" s="127" t="s">
        <v>635</v>
      </c>
      <c r="AY47" s="137"/>
      <c r="AZ47" s="134"/>
      <c r="BA47" s="134"/>
      <c r="BB47" s="136"/>
      <c r="BC47" s="134"/>
      <c r="BD47" s="134"/>
      <c r="BE47" s="127" t="s">
        <v>636</v>
      </c>
      <c r="BF47" s="127">
        <v>82.66</v>
      </c>
      <c r="BG47" s="138"/>
      <c r="BH47" s="139"/>
      <c r="BI47" s="140">
        <v>45071.0</v>
      </c>
      <c r="BJ47" s="129">
        <v>76424.0</v>
      </c>
      <c r="BK47" s="134"/>
      <c r="BL47" s="127">
        <v>55.0</v>
      </c>
      <c r="BM47" s="127" t="s">
        <v>343</v>
      </c>
      <c r="BN47" s="127" t="s">
        <v>343</v>
      </c>
      <c r="BO47" s="134"/>
      <c r="BP47" s="134"/>
      <c r="BQ47" s="127" t="s">
        <v>344</v>
      </c>
      <c r="BR47" s="114"/>
      <c r="BS47" s="120"/>
    </row>
    <row r="48" ht="15.75" hidden="1" customHeight="1">
      <c r="A48" s="113">
        <v>50.0</v>
      </c>
      <c r="B48" s="114" t="s">
        <v>637</v>
      </c>
      <c r="C48" s="115">
        <v>45460.0</v>
      </c>
      <c r="D48" s="114" t="s">
        <v>638</v>
      </c>
      <c r="E48" s="116">
        <v>45415.0</v>
      </c>
      <c r="F48" s="114" t="s">
        <v>639</v>
      </c>
      <c r="G48" s="114" t="s">
        <v>275</v>
      </c>
      <c r="H48" s="114" t="s">
        <v>301</v>
      </c>
      <c r="I48" s="114" t="s">
        <v>640</v>
      </c>
      <c r="J48" s="114" t="s">
        <v>303</v>
      </c>
      <c r="K48" s="114" t="s">
        <v>279</v>
      </c>
      <c r="L48" s="117">
        <v>20000.0</v>
      </c>
      <c r="M48" s="118">
        <v>98930.0</v>
      </c>
      <c r="N48" s="118">
        <f t="shared" ref="N48:N87" si="3">M48/L48</f>
        <v>4.9465</v>
      </c>
      <c r="O48" s="118">
        <v>82.6</v>
      </c>
      <c r="P48" s="118">
        <v>8171617.999999999</v>
      </c>
      <c r="Q48" s="114" t="s">
        <v>280</v>
      </c>
      <c r="R48" s="114" t="s">
        <v>641</v>
      </c>
      <c r="S48" s="119" t="s">
        <v>80</v>
      </c>
      <c r="T48" s="113" t="s">
        <v>305</v>
      </c>
      <c r="U48" s="114">
        <v>2000.0</v>
      </c>
      <c r="V48" s="113" t="s">
        <v>283</v>
      </c>
      <c r="W48" s="114" t="s">
        <v>306</v>
      </c>
      <c r="X48" s="114"/>
      <c r="Y48" s="116"/>
      <c r="Z48" s="114"/>
      <c r="AA48" s="116"/>
      <c r="AB48" s="118"/>
      <c r="AC48" s="118"/>
      <c r="AD48" s="118">
        <v>0.0</v>
      </c>
      <c r="AE48" s="113" t="s">
        <v>454</v>
      </c>
      <c r="AF48" s="114" t="s">
        <v>642</v>
      </c>
      <c r="AG48" s="125" t="s">
        <v>643</v>
      </c>
      <c r="AH48" s="114" t="s">
        <v>644</v>
      </c>
      <c r="AI48" s="114" t="s">
        <v>645</v>
      </c>
      <c r="AJ48" s="116"/>
      <c r="AK48" s="116"/>
      <c r="AL48" s="114">
        <v>1735803.0</v>
      </c>
      <c r="AM48" s="116">
        <v>45460.0</v>
      </c>
      <c r="AN48" s="116"/>
      <c r="AO48" s="118">
        <v>5300.0</v>
      </c>
      <c r="AP48" s="121">
        <v>0.0</v>
      </c>
      <c r="AQ48" s="118">
        <v>93630.0</v>
      </c>
      <c r="AR48" s="122">
        <v>82.6</v>
      </c>
      <c r="AS48" s="118">
        <v>7733837.999999999</v>
      </c>
      <c r="AT48" s="118">
        <v>270684.0</v>
      </c>
      <c r="AU48" s="116"/>
      <c r="AV48" s="118">
        <v>239748.97799999997</v>
      </c>
      <c r="AW48" s="114"/>
      <c r="AX48" s="114"/>
      <c r="AY48" s="118">
        <v>239748.97799999997</v>
      </c>
      <c r="AZ48" s="114"/>
      <c r="BA48" s="114"/>
      <c r="BB48" s="116"/>
      <c r="BC48" s="114"/>
      <c r="BD48" s="114"/>
      <c r="BE48" s="114"/>
      <c r="BF48" s="114"/>
      <c r="BG48" s="117"/>
      <c r="BH48" s="115"/>
      <c r="BI48" s="115"/>
      <c r="BJ48" s="115"/>
      <c r="BK48" s="118"/>
      <c r="BL48" s="114"/>
      <c r="BM48" s="123">
        <v>98930.0</v>
      </c>
      <c r="BN48" s="114"/>
      <c r="BO48" s="114"/>
      <c r="BP48" s="114"/>
      <c r="BQ48" s="114"/>
      <c r="BR48" s="113"/>
      <c r="BS48" s="120"/>
    </row>
    <row r="49" ht="15.75" hidden="1" customHeight="1">
      <c r="A49" s="113">
        <v>56.0</v>
      </c>
      <c r="B49" s="114" t="s">
        <v>646</v>
      </c>
      <c r="C49" s="115">
        <v>45467.0</v>
      </c>
      <c r="D49" s="114" t="s">
        <v>647</v>
      </c>
      <c r="E49" s="116">
        <v>45415.0</v>
      </c>
      <c r="F49" s="114" t="s">
        <v>648</v>
      </c>
      <c r="G49" s="114" t="s">
        <v>275</v>
      </c>
      <c r="H49" s="114" t="s">
        <v>301</v>
      </c>
      <c r="I49" s="114" t="s">
        <v>302</v>
      </c>
      <c r="J49" s="114" t="s">
        <v>303</v>
      </c>
      <c r="K49" s="114" t="s">
        <v>279</v>
      </c>
      <c r="L49" s="117">
        <v>20000.0</v>
      </c>
      <c r="M49" s="118">
        <v>81840.0</v>
      </c>
      <c r="N49" s="118">
        <f t="shared" si="3"/>
        <v>4.092</v>
      </c>
      <c r="O49" s="118">
        <v>82.6</v>
      </c>
      <c r="P49" s="118">
        <v>6759984.0</v>
      </c>
      <c r="Q49" s="114" t="s">
        <v>280</v>
      </c>
      <c r="R49" s="114" t="s">
        <v>641</v>
      </c>
      <c r="S49" s="119" t="s">
        <v>80</v>
      </c>
      <c r="T49" s="113" t="s">
        <v>305</v>
      </c>
      <c r="U49" s="114">
        <v>2000.0</v>
      </c>
      <c r="V49" s="113" t="s">
        <v>283</v>
      </c>
      <c r="W49" s="114" t="s">
        <v>306</v>
      </c>
      <c r="X49" s="114"/>
      <c r="Y49" s="116"/>
      <c r="Z49" s="114"/>
      <c r="AA49" s="116"/>
      <c r="AB49" s="118"/>
      <c r="AC49" s="118"/>
      <c r="AD49" s="118">
        <v>0.0</v>
      </c>
      <c r="AE49" s="113" t="s">
        <v>454</v>
      </c>
      <c r="AF49" s="114" t="s">
        <v>649</v>
      </c>
      <c r="AG49" s="114" t="s">
        <v>650</v>
      </c>
      <c r="AH49" s="114" t="s">
        <v>651</v>
      </c>
      <c r="AI49" s="114" t="s">
        <v>564</v>
      </c>
      <c r="AJ49" s="116"/>
      <c r="AK49" s="116"/>
      <c r="AL49" s="114">
        <v>1905848.0</v>
      </c>
      <c r="AM49" s="116">
        <v>45467.0</v>
      </c>
      <c r="AN49" s="116"/>
      <c r="AO49" s="118">
        <v>5300.0</v>
      </c>
      <c r="AP49" s="121">
        <v>0.0</v>
      </c>
      <c r="AQ49" s="118">
        <v>76540.0</v>
      </c>
      <c r="AR49" s="122">
        <v>82.6</v>
      </c>
      <c r="AS49" s="118">
        <v>6322204.0</v>
      </c>
      <c r="AT49" s="118">
        <v>221277.0</v>
      </c>
      <c r="AU49" s="116"/>
      <c r="AV49" s="118">
        <v>195988.324</v>
      </c>
      <c r="AW49" s="114"/>
      <c r="AX49" s="114"/>
      <c r="AY49" s="118">
        <v>195988.324</v>
      </c>
      <c r="AZ49" s="114"/>
      <c r="BA49" s="114"/>
      <c r="BB49" s="116"/>
      <c r="BC49" s="114"/>
      <c r="BD49" s="114"/>
      <c r="BE49" s="114"/>
      <c r="BF49" s="114"/>
      <c r="BG49" s="117"/>
      <c r="BH49" s="115"/>
      <c r="BI49" s="115"/>
      <c r="BJ49" s="115"/>
      <c r="BK49" s="150"/>
      <c r="BL49" s="114"/>
      <c r="BM49" s="123">
        <v>81840.0</v>
      </c>
      <c r="BN49" s="114"/>
      <c r="BO49" s="114"/>
      <c r="BP49" s="114"/>
      <c r="BQ49" s="114"/>
      <c r="BR49" s="113"/>
      <c r="BS49" s="120"/>
    </row>
    <row r="50" ht="15.75" hidden="1" customHeight="1">
      <c r="A50" s="113">
        <v>137.0</v>
      </c>
      <c r="B50" s="114" t="s">
        <v>652</v>
      </c>
      <c r="C50" s="115">
        <v>45520.0</v>
      </c>
      <c r="D50" s="114" t="s">
        <v>653</v>
      </c>
      <c r="E50" s="116">
        <v>45464.0</v>
      </c>
      <c r="F50" s="114" t="s">
        <v>654</v>
      </c>
      <c r="G50" s="114" t="s">
        <v>275</v>
      </c>
      <c r="H50" s="114" t="s">
        <v>655</v>
      </c>
      <c r="I50" s="114" t="s">
        <v>489</v>
      </c>
      <c r="J50" s="114" t="s">
        <v>490</v>
      </c>
      <c r="K50" s="114" t="s">
        <v>279</v>
      </c>
      <c r="L50" s="117">
        <v>20400.0</v>
      </c>
      <c r="M50" s="118">
        <v>108240.0</v>
      </c>
      <c r="N50" s="118">
        <f t="shared" si="3"/>
        <v>5.305882353</v>
      </c>
      <c r="O50" s="118">
        <v>83.1</v>
      </c>
      <c r="P50" s="118">
        <v>8994744.0</v>
      </c>
      <c r="Q50" s="114" t="s">
        <v>280</v>
      </c>
      <c r="R50" s="114" t="s">
        <v>656</v>
      </c>
      <c r="S50" s="119" t="s">
        <v>80</v>
      </c>
      <c r="T50" s="113" t="s">
        <v>657</v>
      </c>
      <c r="U50" s="114">
        <v>1700.0</v>
      </c>
      <c r="V50" s="113" t="s">
        <v>283</v>
      </c>
      <c r="W50" s="114" t="s">
        <v>492</v>
      </c>
      <c r="X50" s="114"/>
      <c r="Y50" s="116"/>
      <c r="Z50" s="114"/>
      <c r="AA50" s="116"/>
      <c r="AB50" s="118"/>
      <c r="AC50" s="118"/>
      <c r="AD50" s="118">
        <v>0.0</v>
      </c>
      <c r="AE50" s="113" t="s">
        <v>316</v>
      </c>
      <c r="AF50" s="114" t="s">
        <v>658</v>
      </c>
      <c r="AG50" s="114" t="s">
        <v>659</v>
      </c>
      <c r="AH50" s="114" t="s">
        <v>660</v>
      </c>
      <c r="AI50" s="114" t="s">
        <v>476</v>
      </c>
      <c r="AJ50" s="116"/>
      <c r="AK50" s="116"/>
      <c r="AL50" s="114">
        <v>3255298.0</v>
      </c>
      <c r="AM50" s="116">
        <v>45520.0</v>
      </c>
      <c r="AN50" s="116"/>
      <c r="AO50" s="118">
        <v>6946.0</v>
      </c>
      <c r="AP50" s="121">
        <v>0.0</v>
      </c>
      <c r="AQ50" s="118">
        <v>101294.0</v>
      </c>
      <c r="AR50" s="122">
        <v>83.1</v>
      </c>
      <c r="AS50" s="118">
        <v>8417531.399999999</v>
      </c>
      <c r="AT50" s="118">
        <v>294614.0</v>
      </c>
      <c r="AU50" s="116"/>
      <c r="AV50" s="118">
        <v>260943.47339999996</v>
      </c>
      <c r="AW50" s="114"/>
      <c r="AX50" s="114"/>
      <c r="AY50" s="118">
        <v>260943.47339999996</v>
      </c>
      <c r="AZ50" s="114"/>
      <c r="BA50" s="114"/>
      <c r="BB50" s="116"/>
      <c r="BC50" s="114"/>
      <c r="BD50" s="114"/>
      <c r="BE50" s="114"/>
      <c r="BF50" s="114"/>
      <c r="BG50" s="117"/>
      <c r="BH50" s="115"/>
      <c r="BI50" s="115"/>
      <c r="BJ50" s="115"/>
      <c r="BK50" s="114"/>
      <c r="BL50" s="114"/>
      <c r="BM50" s="123">
        <v>108240.0</v>
      </c>
      <c r="BN50" s="114"/>
      <c r="BO50" s="114"/>
      <c r="BP50" s="114"/>
      <c r="BQ50" s="114"/>
      <c r="BR50" s="114"/>
      <c r="BS50" s="120"/>
    </row>
    <row r="51" ht="15.75" hidden="1" customHeight="1">
      <c r="A51" s="113">
        <v>141.0</v>
      </c>
      <c r="B51" s="114" t="s">
        <v>661</v>
      </c>
      <c r="C51" s="115">
        <v>45527.0</v>
      </c>
      <c r="D51" s="114" t="s">
        <v>662</v>
      </c>
      <c r="E51" s="116">
        <v>45458.0</v>
      </c>
      <c r="F51" s="114" t="s">
        <v>663</v>
      </c>
      <c r="G51" s="114" t="s">
        <v>275</v>
      </c>
      <c r="H51" s="114" t="s">
        <v>664</v>
      </c>
      <c r="I51" s="114" t="s">
        <v>665</v>
      </c>
      <c r="J51" s="114" t="s">
        <v>666</v>
      </c>
      <c r="K51" s="114" t="s">
        <v>279</v>
      </c>
      <c r="L51" s="117">
        <v>20000.0</v>
      </c>
      <c r="M51" s="118">
        <v>98900.0</v>
      </c>
      <c r="N51" s="118">
        <f t="shared" si="3"/>
        <v>4.945</v>
      </c>
      <c r="O51" s="118">
        <v>83.1</v>
      </c>
      <c r="P51" s="118">
        <v>8218589.999999999</v>
      </c>
      <c r="Q51" s="114" t="s">
        <v>280</v>
      </c>
      <c r="R51" s="114" t="s">
        <v>667</v>
      </c>
      <c r="S51" s="119" t="s">
        <v>80</v>
      </c>
      <c r="T51" s="113" t="s">
        <v>305</v>
      </c>
      <c r="U51" s="114">
        <v>2000.0</v>
      </c>
      <c r="V51" s="113" t="s">
        <v>283</v>
      </c>
      <c r="W51" s="114" t="s">
        <v>471</v>
      </c>
      <c r="X51" s="114" t="s">
        <v>668</v>
      </c>
      <c r="Y51" s="116">
        <v>45526.0</v>
      </c>
      <c r="Z51" s="114"/>
      <c r="AA51" s="116"/>
      <c r="AB51" s="118"/>
      <c r="AC51" s="118"/>
      <c r="AD51" s="118">
        <v>0.0</v>
      </c>
      <c r="AE51" s="113" t="s">
        <v>454</v>
      </c>
      <c r="AF51" s="114" t="s">
        <v>669</v>
      </c>
      <c r="AG51" s="114" t="s">
        <v>670</v>
      </c>
      <c r="AH51" s="114" t="s">
        <v>671</v>
      </c>
      <c r="AI51" s="114" t="s">
        <v>672</v>
      </c>
      <c r="AJ51" s="116"/>
      <c r="AK51" s="116"/>
      <c r="AL51" s="114">
        <v>3442290.0</v>
      </c>
      <c r="AM51" s="116">
        <v>45527.0</v>
      </c>
      <c r="AN51" s="116"/>
      <c r="AO51" s="118">
        <v>5911.0</v>
      </c>
      <c r="AP51" s="121">
        <v>0.0</v>
      </c>
      <c r="AQ51" s="118">
        <v>92989.0</v>
      </c>
      <c r="AR51" s="122">
        <v>83.1</v>
      </c>
      <c r="AS51" s="118">
        <v>7727385.899999999</v>
      </c>
      <c r="AT51" s="118">
        <v>270459.0</v>
      </c>
      <c r="AU51" s="116"/>
      <c r="AV51" s="118">
        <v>239548.96289999998</v>
      </c>
      <c r="AW51" s="114"/>
      <c r="AX51" s="114"/>
      <c r="AY51" s="118">
        <v>239548.96289999998</v>
      </c>
      <c r="AZ51" s="114"/>
      <c r="BA51" s="114"/>
      <c r="BB51" s="116"/>
      <c r="BC51" s="114"/>
      <c r="BD51" s="114"/>
      <c r="BE51" s="114"/>
      <c r="BF51" s="114"/>
      <c r="BG51" s="117"/>
      <c r="BH51" s="115"/>
      <c r="BI51" s="115"/>
      <c r="BJ51" s="115"/>
      <c r="BK51" s="114"/>
      <c r="BL51" s="114"/>
      <c r="BM51" s="123">
        <v>98900.0</v>
      </c>
      <c r="BN51" s="114"/>
      <c r="BO51" s="114"/>
      <c r="BP51" s="114"/>
      <c r="BQ51" s="114"/>
      <c r="BR51" s="114"/>
      <c r="BS51" s="120"/>
    </row>
    <row r="52" ht="15.75" hidden="1" customHeight="1">
      <c r="A52" s="113">
        <v>144.0</v>
      </c>
      <c r="B52" s="114" t="s">
        <v>673</v>
      </c>
      <c r="C52" s="115">
        <v>45528.0</v>
      </c>
      <c r="D52" s="114" t="s">
        <v>674</v>
      </c>
      <c r="E52" s="116">
        <v>45458.0</v>
      </c>
      <c r="F52" s="114" t="s">
        <v>675</v>
      </c>
      <c r="G52" s="114" t="s">
        <v>275</v>
      </c>
      <c r="H52" s="114" t="s">
        <v>664</v>
      </c>
      <c r="I52" s="114" t="s">
        <v>665</v>
      </c>
      <c r="J52" s="114" t="s">
        <v>666</v>
      </c>
      <c r="K52" s="114" t="s">
        <v>279</v>
      </c>
      <c r="L52" s="117">
        <v>20000.0</v>
      </c>
      <c r="M52" s="118">
        <v>98900.0</v>
      </c>
      <c r="N52" s="118">
        <f t="shared" si="3"/>
        <v>4.945</v>
      </c>
      <c r="O52" s="118">
        <v>83.1</v>
      </c>
      <c r="P52" s="118">
        <v>8218589.999999999</v>
      </c>
      <c r="Q52" s="114" t="s">
        <v>280</v>
      </c>
      <c r="R52" s="114" t="s">
        <v>667</v>
      </c>
      <c r="S52" s="119" t="s">
        <v>80</v>
      </c>
      <c r="T52" s="113" t="s">
        <v>305</v>
      </c>
      <c r="U52" s="114">
        <v>2000.0</v>
      </c>
      <c r="V52" s="113" t="s">
        <v>283</v>
      </c>
      <c r="W52" s="114" t="s">
        <v>471</v>
      </c>
      <c r="X52" s="114" t="s">
        <v>676</v>
      </c>
      <c r="Y52" s="116">
        <v>45526.0</v>
      </c>
      <c r="Z52" s="114"/>
      <c r="AA52" s="116"/>
      <c r="AB52" s="118"/>
      <c r="AC52" s="118"/>
      <c r="AD52" s="118">
        <v>0.0</v>
      </c>
      <c r="AE52" s="113" t="s">
        <v>454</v>
      </c>
      <c r="AF52" s="114" t="s">
        <v>677</v>
      </c>
      <c r="AG52" s="125" t="s">
        <v>678</v>
      </c>
      <c r="AH52" s="114" t="s">
        <v>679</v>
      </c>
      <c r="AI52" s="114" t="s">
        <v>680</v>
      </c>
      <c r="AJ52" s="116"/>
      <c r="AK52" s="116"/>
      <c r="AL52" s="114">
        <v>3462141.0</v>
      </c>
      <c r="AM52" s="116">
        <v>45528.0</v>
      </c>
      <c r="AN52" s="116"/>
      <c r="AO52" s="118">
        <v>5911.0</v>
      </c>
      <c r="AP52" s="121">
        <v>0.0</v>
      </c>
      <c r="AQ52" s="118">
        <v>92989.0</v>
      </c>
      <c r="AR52" s="122">
        <v>83.1</v>
      </c>
      <c r="AS52" s="118">
        <v>7727385.899999999</v>
      </c>
      <c r="AT52" s="118">
        <v>270459.0</v>
      </c>
      <c r="AU52" s="116"/>
      <c r="AV52" s="118">
        <v>239548.96289999998</v>
      </c>
      <c r="AW52" s="114"/>
      <c r="AX52" s="114"/>
      <c r="AY52" s="118">
        <v>239548.96289999998</v>
      </c>
      <c r="AZ52" s="114"/>
      <c r="BA52" s="114"/>
      <c r="BB52" s="116"/>
      <c r="BC52" s="114"/>
      <c r="BD52" s="114"/>
      <c r="BE52" s="114"/>
      <c r="BF52" s="114"/>
      <c r="BG52" s="117"/>
      <c r="BH52" s="115"/>
      <c r="BI52" s="115"/>
      <c r="BJ52" s="115"/>
      <c r="BK52" s="114"/>
      <c r="BL52" s="114"/>
      <c r="BM52" s="123">
        <v>98900.0</v>
      </c>
      <c r="BN52" s="114"/>
      <c r="BO52" s="114"/>
      <c r="BP52" s="114"/>
      <c r="BQ52" s="114"/>
      <c r="BR52" s="114"/>
      <c r="BS52" s="120"/>
    </row>
    <row r="53" ht="15.75" hidden="1" customHeight="1">
      <c r="A53" s="113">
        <v>146.0</v>
      </c>
      <c r="B53" s="114" t="s">
        <v>681</v>
      </c>
      <c r="C53" s="115">
        <v>45528.0</v>
      </c>
      <c r="D53" s="114" t="s">
        <v>682</v>
      </c>
      <c r="E53" s="116">
        <v>45458.0</v>
      </c>
      <c r="F53" s="114" t="s">
        <v>683</v>
      </c>
      <c r="G53" s="114" t="s">
        <v>275</v>
      </c>
      <c r="H53" s="114" t="s">
        <v>664</v>
      </c>
      <c r="I53" s="114" t="s">
        <v>665</v>
      </c>
      <c r="J53" s="114" t="s">
        <v>666</v>
      </c>
      <c r="K53" s="114" t="s">
        <v>315</v>
      </c>
      <c r="L53" s="117">
        <v>20000.0</v>
      </c>
      <c r="M53" s="118">
        <v>107750.0</v>
      </c>
      <c r="N53" s="118">
        <f t="shared" si="3"/>
        <v>5.3875</v>
      </c>
      <c r="O53" s="118">
        <v>83.1</v>
      </c>
      <c r="P53" s="118">
        <v>8954025.0</v>
      </c>
      <c r="Q53" s="114" t="s">
        <v>280</v>
      </c>
      <c r="R53" s="114" t="s">
        <v>667</v>
      </c>
      <c r="S53" s="119" t="s">
        <v>80</v>
      </c>
      <c r="T53" s="113" t="s">
        <v>315</v>
      </c>
      <c r="U53" s="114">
        <v>2000.0</v>
      </c>
      <c r="V53" s="113" t="s">
        <v>283</v>
      </c>
      <c r="W53" s="114" t="s">
        <v>471</v>
      </c>
      <c r="X53" s="114" t="s">
        <v>684</v>
      </c>
      <c r="Y53" s="116">
        <v>45526.0</v>
      </c>
      <c r="Z53" s="114"/>
      <c r="AA53" s="116"/>
      <c r="AB53" s="118"/>
      <c r="AC53" s="118"/>
      <c r="AD53" s="118">
        <v>0.0</v>
      </c>
      <c r="AE53" s="113" t="s">
        <v>454</v>
      </c>
      <c r="AF53" s="114" t="s">
        <v>685</v>
      </c>
      <c r="AG53" s="114" t="s">
        <v>686</v>
      </c>
      <c r="AH53" s="114" t="s">
        <v>687</v>
      </c>
      <c r="AI53" s="114" t="s">
        <v>672</v>
      </c>
      <c r="AJ53" s="116"/>
      <c r="AK53" s="116"/>
      <c r="AL53" s="114">
        <v>3472168.0</v>
      </c>
      <c r="AM53" s="116">
        <v>45528.0</v>
      </c>
      <c r="AN53" s="116"/>
      <c r="AO53" s="118">
        <v>5911.0</v>
      </c>
      <c r="AP53" s="121">
        <v>0.0</v>
      </c>
      <c r="AQ53" s="118">
        <v>101839.0</v>
      </c>
      <c r="AR53" s="122">
        <v>83.1</v>
      </c>
      <c r="AS53" s="118">
        <v>8462820.899999999</v>
      </c>
      <c r="AT53" s="118">
        <v>296199.0</v>
      </c>
      <c r="AU53" s="116"/>
      <c r="AV53" s="118">
        <v>262347.44789999997</v>
      </c>
      <c r="AW53" s="114"/>
      <c r="AX53" s="114"/>
      <c r="AY53" s="118">
        <v>262347.44789999997</v>
      </c>
      <c r="AZ53" s="114"/>
      <c r="BA53" s="114"/>
      <c r="BB53" s="116"/>
      <c r="BC53" s="114"/>
      <c r="BD53" s="114"/>
      <c r="BE53" s="114"/>
      <c r="BF53" s="114"/>
      <c r="BG53" s="117"/>
      <c r="BH53" s="115"/>
      <c r="BI53" s="115"/>
      <c r="BJ53" s="115"/>
      <c r="BK53" s="114"/>
      <c r="BL53" s="114"/>
      <c r="BM53" s="123">
        <v>107750.0</v>
      </c>
      <c r="BN53" s="114"/>
      <c r="BO53" s="114"/>
      <c r="BP53" s="114"/>
      <c r="BQ53" s="114"/>
      <c r="BR53" s="114"/>
      <c r="BS53" s="120"/>
    </row>
    <row r="54" ht="15.75" hidden="1" customHeight="1">
      <c r="A54" s="113">
        <v>7.0</v>
      </c>
      <c r="B54" s="114" t="s">
        <v>688</v>
      </c>
      <c r="C54" s="115">
        <v>45411.0</v>
      </c>
      <c r="D54" s="125" t="s">
        <v>689</v>
      </c>
      <c r="E54" s="116">
        <v>45268.0</v>
      </c>
      <c r="F54" s="114" t="s">
        <v>690</v>
      </c>
      <c r="G54" s="114" t="s">
        <v>275</v>
      </c>
      <c r="H54" s="114" t="s">
        <v>691</v>
      </c>
      <c r="I54" s="114" t="s">
        <v>277</v>
      </c>
      <c r="J54" s="114" t="s">
        <v>490</v>
      </c>
      <c r="K54" s="114" t="s">
        <v>279</v>
      </c>
      <c r="L54" s="117">
        <v>20000.0</v>
      </c>
      <c r="M54" s="118">
        <v>84850.0</v>
      </c>
      <c r="N54" s="118">
        <f t="shared" si="3"/>
        <v>4.2425</v>
      </c>
      <c r="O54" s="118">
        <v>82.7</v>
      </c>
      <c r="P54" s="118">
        <v>7017095.0</v>
      </c>
      <c r="Q54" s="114" t="s">
        <v>280</v>
      </c>
      <c r="R54" s="114" t="s">
        <v>692</v>
      </c>
      <c r="S54" s="119" t="s">
        <v>7</v>
      </c>
      <c r="T54" s="113" t="s">
        <v>305</v>
      </c>
      <c r="U54" s="114">
        <v>2000.0</v>
      </c>
      <c r="V54" s="113" t="s">
        <v>283</v>
      </c>
      <c r="W54" s="114" t="s">
        <v>331</v>
      </c>
      <c r="X54" s="114"/>
      <c r="Y54" s="116"/>
      <c r="Z54" s="114"/>
      <c r="AA54" s="116"/>
      <c r="AB54" s="118"/>
      <c r="AC54" s="118"/>
      <c r="AD54" s="118">
        <v>0.0</v>
      </c>
      <c r="AE54" s="113" t="s">
        <v>316</v>
      </c>
      <c r="AF54" s="114" t="s">
        <v>693</v>
      </c>
      <c r="AG54" s="125" t="s">
        <v>694</v>
      </c>
      <c r="AH54" s="114" t="s">
        <v>695</v>
      </c>
      <c r="AI54" s="114" t="s">
        <v>696</v>
      </c>
      <c r="AJ54" s="116"/>
      <c r="AK54" s="116"/>
      <c r="AL54" s="114">
        <v>9475653.0</v>
      </c>
      <c r="AM54" s="116">
        <v>45411.0</v>
      </c>
      <c r="AN54" s="116"/>
      <c r="AO54" s="118">
        <v>3747.0</v>
      </c>
      <c r="AP54" s="121">
        <v>0.0</v>
      </c>
      <c r="AQ54" s="118">
        <v>81103.0</v>
      </c>
      <c r="AR54" s="122">
        <v>82.7</v>
      </c>
      <c r="AS54" s="118">
        <v>6707218.100000001</v>
      </c>
      <c r="AT54" s="118">
        <v>201217.0</v>
      </c>
      <c r="AU54" s="116"/>
      <c r="AV54" s="118">
        <v>207923.7611</v>
      </c>
      <c r="AW54" s="114"/>
      <c r="AX54" s="114"/>
      <c r="AY54" s="118">
        <v>207923.7611</v>
      </c>
      <c r="AZ54" s="114"/>
      <c r="BA54" s="114"/>
      <c r="BB54" s="116"/>
      <c r="BC54" s="114"/>
      <c r="BD54" s="114"/>
      <c r="BE54" s="115"/>
      <c r="BF54" s="114"/>
      <c r="BG54" s="117"/>
      <c r="BH54" s="115"/>
      <c r="BI54" s="115"/>
      <c r="BJ54" s="115"/>
      <c r="BK54" s="118"/>
      <c r="BL54" s="114"/>
      <c r="BM54" s="123">
        <v>84850.0</v>
      </c>
      <c r="BN54" s="114"/>
      <c r="BO54" s="114"/>
      <c r="BP54" s="114"/>
      <c r="BQ54" s="114"/>
      <c r="BR54" s="113"/>
      <c r="BS54" s="120"/>
    </row>
    <row r="55" ht="15.75" hidden="1" customHeight="1">
      <c r="A55" s="113">
        <v>20.0</v>
      </c>
      <c r="B55" s="114" t="s">
        <v>697</v>
      </c>
      <c r="C55" s="115">
        <v>45432.0</v>
      </c>
      <c r="D55" s="125" t="s">
        <v>698</v>
      </c>
      <c r="E55" s="116">
        <v>45390.0</v>
      </c>
      <c r="F55" s="114" t="s">
        <v>699</v>
      </c>
      <c r="G55" s="114" t="s">
        <v>275</v>
      </c>
      <c r="H55" s="114" t="s">
        <v>700</v>
      </c>
      <c r="I55" s="114" t="s">
        <v>278</v>
      </c>
      <c r="J55" s="114" t="s">
        <v>278</v>
      </c>
      <c r="K55" s="114" t="s">
        <v>279</v>
      </c>
      <c r="L55" s="117">
        <v>20000.0</v>
      </c>
      <c r="M55" s="118">
        <v>79650.0</v>
      </c>
      <c r="N55" s="118">
        <f t="shared" si="3"/>
        <v>3.9825</v>
      </c>
      <c r="O55" s="118">
        <v>82.65</v>
      </c>
      <c r="P55" s="118">
        <v>6583072.5</v>
      </c>
      <c r="Q55" s="114" t="s">
        <v>280</v>
      </c>
      <c r="R55" s="114" t="s">
        <v>692</v>
      </c>
      <c r="S55" s="119" t="s">
        <v>7</v>
      </c>
      <c r="T55" s="113" t="s">
        <v>305</v>
      </c>
      <c r="U55" s="114">
        <v>2000.0</v>
      </c>
      <c r="V55" s="113" t="s">
        <v>283</v>
      </c>
      <c r="W55" s="114" t="s">
        <v>492</v>
      </c>
      <c r="X55" s="114"/>
      <c r="Y55" s="116"/>
      <c r="Z55" s="114"/>
      <c r="AA55" s="116"/>
      <c r="AB55" s="118"/>
      <c r="AC55" s="118"/>
      <c r="AD55" s="118">
        <v>0.0</v>
      </c>
      <c r="AE55" s="113" t="s">
        <v>293</v>
      </c>
      <c r="AF55" s="114" t="s">
        <v>701</v>
      </c>
      <c r="AG55" s="114" t="s">
        <v>702</v>
      </c>
      <c r="AH55" s="114" t="s">
        <v>703</v>
      </c>
      <c r="AI55" s="114" t="s">
        <v>704</v>
      </c>
      <c r="AJ55" s="116"/>
      <c r="AK55" s="116"/>
      <c r="AL55" s="114">
        <v>1026107.0</v>
      </c>
      <c r="AM55" s="116">
        <v>45432.0</v>
      </c>
      <c r="AN55" s="116"/>
      <c r="AO55" s="118">
        <v>3635.0</v>
      </c>
      <c r="AP55" s="121">
        <v>0.0</v>
      </c>
      <c r="AQ55" s="118">
        <v>76015.0</v>
      </c>
      <c r="AR55" s="122">
        <v>82.65</v>
      </c>
      <c r="AS55" s="118">
        <v>6282639.75</v>
      </c>
      <c r="AT55" s="118">
        <v>219892.0</v>
      </c>
      <c r="AU55" s="116"/>
      <c r="AV55" s="118">
        <v>194761.83225</v>
      </c>
      <c r="AW55" s="114"/>
      <c r="AX55" s="114"/>
      <c r="AY55" s="118">
        <v>194761.83225</v>
      </c>
      <c r="AZ55" s="114"/>
      <c r="BA55" s="114"/>
      <c r="BB55" s="116"/>
      <c r="BC55" s="114"/>
      <c r="BD55" s="114"/>
      <c r="BE55" s="115"/>
      <c r="BF55" s="114"/>
      <c r="BG55" s="117"/>
      <c r="BH55" s="115"/>
      <c r="BI55" s="115"/>
      <c r="BJ55" s="115"/>
      <c r="BK55" s="118"/>
      <c r="BL55" s="114"/>
      <c r="BM55" s="123">
        <v>79650.0</v>
      </c>
      <c r="BN55" s="114"/>
      <c r="BO55" s="114"/>
      <c r="BP55" s="114"/>
      <c r="BQ55" s="114"/>
      <c r="BR55" s="113"/>
      <c r="BS55" s="120"/>
    </row>
    <row r="56" ht="15.75" hidden="1" customHeight="1">
      <c r="A56" s="113">
        <v>30.0</v>
      </c>
      <c r="B56" s="114" t="s">
        <v>705</v>
      </c>
      <c r="C56" s="115">
        <v>45443.0</v>
      </c>
      <c r="D56" s="114" t="s">
        <v>706</v>
      </c>
      <c r="E56" s="116">
        <v>45421.0</v>
      </c>
      <c r="F56" s="114" t="s">
        <v>707</v>
      </c>
      <c r="G56" s="114" t="s">
        <v>275</v>
      </c>
      <c r="H56" s="114" t="s">
        <v>708</v>
      </c>
      <c r="I56" s="114" t="s">
        <v>277</v>
      </c>
      <c r="J56" s="114" t="s">
        <v>490</v>
      </c>
      <c r="K56" s="114" t="s">
        <v>279</v>
      </c>
      <c r="L56" s="117">
        <v>21000.0</v>
      </c>
      <c r="M56" s="118">
        <v>94050.0</v>
      </c>
      <c r="N56" s="118">
        <f t="shared" si="3"/>
        <v>4.478571429</v>
      </c>
      <c r="O56" s="118">
        <v>82.65</v>
      </c>
      <c r="P56" s="118">
        <v>7773232.500000001</v>
      </c>
      <c r="Q56" s="114" t="s">
        <v>280</v>
      </c>
      <c r="R56" s="114" t="s">
        <v>709</v>
      </c>
      <c r="S56" s="119" t="s">
        <v>7</v>
      </c>
      <c r="T56" s="113" t="s">
        <v>536</v>
      </c>
      <c r="U56" s="114">
        <v>2100.0</v>
      </c>
      <c r="V56" s="113" t="s">
        <v>283</v>
      </c>
      <c r="W56" s="114" t="s">
        <v>710</v>
      </c>
      <c r="X56" s="114"/>
      <c r="Y56" s="116"/>
      <c r="Z56" s="114"/>
      <c r="AA56" s="116"/>
      <c r="AB56" s="118"/>
      <c r="AC56" s="118"/>
      <c r="AD56" s="118">
        <v>0.0</v>
      </c>
      <c r="AE56" s="113" t="s">
        <v>454</v>
      </c>
      <c r="AF56" s="114" t="s">
        <v>711</v>
      </c>
      <c r="AG56" s="146" t="s">
        <v>712</v>
      </c>
      <c r="AH56" s="114" t="s">
        <v>713</v>
      </c>
      <c r="AI56" s="114" t="s">
        <v>545</v>
      </c>
      <c r="AJ56" s="116"/>
      <c r="AK56" s="116"/>
      <c r="AL56" s="114">
        <v>1329775.0</v>
      </c>
      <c r="AM56" s="116">
        <v>45443.0</v>
      </c>
      <c r="AN56" s="116"/>
      <c r="AO56" s="118">
        <v>3211.0</v>
      </c>
      <c r="AP56" s="121">
        <v>0.0</v>
      </c>
      <c r="AQ56" s="118">
        <v>90839.0</v>
      </c>
      <c r="AR56" s="122">
        <v>82.65</v>
      </c>
      <c r="AS56" s="118">
        <v>7507843.350000001</v>
      </c>
      <c r="AT56" s="118">
        <v>262775.0</v>
      </c>
      <c r="AU56" s="116"/>
      <c r="AV56" s="118">
        <v>232743.14385000002</v>
      </c>
      <c r="AW56" s="114"/>
      <c r="AX56" s="114"/>
      <c r="AY56" s="118">
        <v>232743.14385000002</v>
      </c>
      <c r="AZ56" s="114"/>
      <c r="BA56" s="114"/>
      <c r="BB56" s="116"/>
      <c r="BC56" s="114"/>
      <c r="BD56" s="114"/>
      <c r="BE56" s="115"/>
      <c r="BF56" s="114"/>
      <c r="BG56" s="117"/>
      <c r="BH56" s="115"/>
      <c r="BI56" s="115"/>
      <c r="BJ56" s="115"/>
      <c r="BK56" s="118"/>
      <c r="BL56" s="114"/>
      <c r="BM56" s="123">
        <v>94050.0</v>
      </c>
      <c r="BN56" s="114"/>
      <c r="BO56" s="114"/>
      <c r="BP56" s="114"/>
      <c r="BQ56" s="114"/>
      <c r="BR56" s="113"/>
      <c r="BS56" s="120"/>
    </row>
    <row r="57" ht="15.75" hidden="1" customHeight="1">
      <c r="A57" s="113">
        <v>41.0</v>
      </c>
      <c r="B57" s="114" t="s">
        <v>714</v>
      </c>
      <c r="C57" s="115">
        <v>45454.0</v>
      </c>
      <c r="D57" s="125" t="s">
        <v>715</v>
      </c>
      <c r="E57" s="116">
        <v>45432.0</v>
      </c>
      <c r="F57" s="114" t="s">
        <v>716</v>
      </c>
      <c r="G57" s="114" t="s">
        <v>275</v>
      </c>
      <c r="H57" s="114" t="s">
        <v>717</v>
      </c>
      <c r="I57" s="114" t="s">
        <v>277</v>
      </c>
      <c r="J57" s="114" t="s">
        <v>490</v>
      </c>
      <c r="K57" s="114" t="s">
        <v>279</v>
      </c>
      <c r="L57" s="117">
        <v>18000.0</v>
      </c>
      <c r="M57" s="118">
        <v>90825.0</v>
      </c>
      <c r="N57" s="118">
        <f t="shared" si="3"/>
        <v>5.045833333</v>
      </c>
      <c r="O57" s="118">
        <v>82.6</v>
      </c>
      <c r="P57" s="118">
        <v>7502144.999999999</v>
      </c>
      <c r="Q57" s="114" t="s">
        <v>280</v>
      </c>
      <c r="R57" s="114" t="s">
        <v>692</v>
      </c>
      <c r="S57" s="119" t="s">
        <v>7</v>
      </c>
      <c r="T57" s="113" t="s">
        <v>718</v>
      </c>
      <c r="U57" s="114">
        <v>1800.0</v>
      </c>
      <c r="V57" s="113" t="s">
        <v>283</v>
      </c>
      <c r="W57" s="114" t="s">
        <v>471</v>
      </c>
      <c r="X57" s="114" t="s">
        <v>719</v>
      </c>
      <c r="Y57" s="116">
        <v>45450.0</v>
      </c>
      <c r="Z57" s="114"/>
      <c r="AA57" s="116"/>
      <c r="AB57" s="118"/>
      <c r="AC57" s="118"/>
      <c r="AD57" s="118">
        <v>0.0</v>
      </c>
      <c r="AE57" s="113" t="s">
        <v>454</v>
      </c>
      <c r="AF57" s="114" t="s">
        <v>720</v>
      </c>
      <c r="AG57" s="114" t="s">
        <v>721</v>
      </c>
      <c r="AH57" s="114" t="s">
        <v>722</v>
      </c>
      <c r="AI57" s="114" t="s">
        <v>645</v>
      </c>
      <c r="AJ57" s="116"/>
      <c r="AK57" s="116"/>
      <c r="AL57" s="114">
        <v>1611456.0</v>
      </c>
      <c r="AM57" s="116">
        <v>45455.0</v>
      </c>
      <c r="AN57" s="116"/>
      <c r="AO57" s="118">
        <v>3242.0</v>
      </c>
      <c r="AP57" s="121">
        <v>0.0</v>
      </c>
      <c r="AQ57" s="118">
        <v>87583.0</v>
      </c>
      <c r="AR57" s="122">
        <v>82.6</v>
      </c>
      <c r="AS57" s="118">
        <v>7234355.8</v>
      </c>
      <c r="AT57" s="118">
        <v>253202.0</v>
      </c>
      <c r="AU57" s="116"/>
      <c r="AV57" s="118">
        <v>224265.0298</v>
      </c>
      <c r="AW57" s="114"/>
      <c r="AX57" s="114"/>
      <c r="AY57" s="118">
        <v>224265.0298</v>
      </c>
      <c r="AZ57" s="114"/>
      <c r="BA57" s="114"/>
      <c r="BB57" s="116"/>
      <c r="BC57" s="114"/>
      <c r="BD57" s="114"/>
      <c r="BE57" s="114"/>
      <c r="BF57" s="114"/>
      <c r="BG57" s="121"/>
      <c r="BH57" s="115"/>
      <c r="BI57" s="115"/>
      <c r="BJ57" s="115"/>
      <c r="BK57" s="114"/>
      <c r="BL57" s="114"/>
      <c r="BM57" s="123">
        <v>90825.0</v>
      </c>
      <c r="BN57" s="114"/>
      <c r="BO57" s="114"/>
      <c r="BP57" s="114"/>
      <c r="BQ57" s="114"/>
      <c r="BR57" s="113"/>
      <c r="BS57" s="120"/>
    </row>
    <row r="58" ht="15.75" hidden="1" customHeight="1">
      <c r="A58" s="113">
        <v>42.0</v>
      </c>
      <c r="B58" s="114" t="s">
        <v>723</v>
      </c>
      <c r="C58" s="115">
        <v>45454.0</v>
      </c>
      <c r="D58" s="114" t="s">
        <v>715</v>
      </c>
      <c r="E58" s="116">
        <v>45432.0</v>
      </c>
      <c r="F58" s="114" t="s">
        <v>724</v>
      </c>
      <c r="G58" s="114" t="s">
        <v>275</v>
      </c>
      <c r="H58" s="114" t="s">
        <v>717</v>
      </c>
      <c r="I58" s="114" t="s">
        <v>277</v>
      </c>
      <c r="J58" s="114" t="s">
        <v>490</v>
      </c>
      <c r="K58" s="114" t="s">
        <v>279</v>
      </c>
      <c r="L58" s="117">
        <v>18000.0</v>
      </c>
      <c r="M58" s="118">
        <v>90825.0</v>
      </c>
      <c r="N58" s="118">
        <f t="shared" si="3"/>
        <v>5.045833333</v>
      </c>
      <c r="O58" s="118">
        <v>82.6</v>
      </c>
      <c r="P58" s="118">
        <v>7502144.999999999</v>
      </c>
      <c r="Q58" s="114" t="s">
        <v>280</v>
      </c>
      <c r="R58" s="114" t="s">
        <v>692</v>
      </c>
      <c r="S58" s="119" t="s">
        <v>7</v>
      </c>
      <c r="T58" s="113" t="s">
        <v>718</v>
      </c>
      <c r="U58" s="114">
        <v>1800.0</v>
      </c>
      <c r="V58" s="113" t="s">
        <v>283</v>
      </c>
      <c r="W58" s="114" t="s">
        <v>471</v>
      </c>
      <c r="X58" s="114" t="s">
        <v>719</v>
      </c>
      <c r="Y58" s="116">
        <v>45450.0</v>
      </c>
      <c r="Z58" s="114"/>
      <c r="AA58" s="116"/>
      <c r="AB58" s="118"/>
      <c r="AC58" s="118"/>
      <c r="AD58" s="118">
        <v>0.0</v>
      </c>
      <c r="AE58" s="113" t="s">
        <v>454</v>
      </c>
      <c r="AF58" s="114" t="s">
        <v>725</v>
      </c>
      <c r="AG58" s="114" t="s">
        <v>726</v>
      </c>
      <c r="AH58" s="114" t="s">
        <v>727</v>
      </c>
      <c r="AI58" s="114" t="s">
        <v>645</v>
      </c>
      <c r="AJ58" s="116"/>
      <c r="AK58" s="116"/>
      <c r="AL58" s="114">
        <v>1612064.0</v>
      </c>
      <c r="AM58" s="116">
        <v>45455.0</v>
      </c>
      <c r="AN58" s="116"/>
      <c r="AO58" s="118">
        <v>3242.0</v>
      </c>
      <c r="AP58" s="121">
        <v>0.0</v>
      </c>
      <c r="AQ58" s="118">
        <v>87583.0</v>
      </c>
      <c r="AR58" s="122">
        <v>82.6</v>
      </c>
      <c r="AS58" s="118">
        <v>7234355.8</v>
      </c>
      <c r="AT58" s="118">
        <v>253202.0</v>
      </c>
      <c r="AU58" s="116"/>
      <c r="AV58" s="118">
        <v>224265.0298</v>
      </c>
      <c r="AW58" s="114"/>
      <c r="AX58" s="114"/>
      <c r="AY58" s="118">
        <v>224265.0298</v>
      </c>
      <c r="AZ58" s="114"/>
      <c r="BA58" s="114"/>
      <c r="BB58" s="116"/>
      <c r="BC58" s="114"/>
      <c r="BD58" s="114"/>
      <c r="BE58" s="114"/>
      <c r="BF58" s="114"/>
      <c r="BG58" s="117"/>
      <c r="BH58" s="115"/>
      <c r="BI58" s="115"/>
      <c r="BJ58" s="115"/>
      <c r="BK58" s="118"/>
      <c r="BL58" s="114"/>
      <c r="BM58" s="123">
        <v>90825.0</v>
      </c>
      <c r="BN58" s="114"/>
      <c r="BO58" s="114"/>
      <c r="BP58" s="114"/>
      <c r="BQ58" s="114"/>
      <c r="BR58" s="113"/>
      <c r="BS58" s="120"/>
    </row>
    <row r="59" ht="15.75" hidden="1" customHeight="1">
      <c r="A59" s="113">
        <v>43.0</v>
      </c>
      <c r="B59" s="114" t="s">
        <v>728</v>
      </c>
      <c r="C59" s="115">
        <v>45454.0</v>
      </c>
      <c r="D59" s="114" t="s">
        <v>715</v>
      </c>
      <c r="E59" s="116">
        <v>45432.0</v>
      </c>
      <c r="F59" s="114" t="s">
        <v>729</v>
      </c>
      <c r="G59" s="114" t="s">
        <v>275</v>
      </c>
      <c r="H59" s="114" t="s">
        <v>717</v>
      </c>
      <c r="I59" s="114" t="s">
        <v>277</v>
      </c>
      <c r="J59" s="114" t="s">
        <v>490</v>
      </c>
      <c r="K59" s="114" t="s">
        <v>279</v>
      </c>
      <c r="L59" s="117">
        <v>18000.0</v>
      </c>
      <c r="M59" s="118">
        <v>90825.0</v>
      </c>
      <c r="N59" s="118">
        <f t="shared" si="3"/>
        <v>5.045833333</v>
      </c>
      <c r="O59" s="118">
        <v>82.6</v>
      </c>
      <c r="P59" s="118">
        <v>7502144.999999999</v>
      </c>
      <c r="Q59" s="114" t="s">
        <v>280</v>
      </c>
      <c r="R59" s="114" t="s">
        <v>692</v>
      </c>
      <c r="S59" s="119" t="s">
        <v>7</v>
      </c>
      <c r="T59" s="113" t="s">
        <v>718</v>
      </c>
      <c r="U59" s="114">
        <v>1800.0</v>
      </c>
      <c r="V59" s="113" t="s">
        <v>283</v>
      </c>
      <c r="W59" s="114" t="s">
        <v>471</v>
      </c>
      <c r="X59" s="114" t="s">
        <v>719</v>
      </c>
      <c r="Y59" s="116">
        <v>45450.0</v>
      </c>
      <c r="Z59" s="114"/>
      <c r="AA59" s="116"/>
      <c r="AB59" s="118"/>
      <c r="AC59" s="117"/>
      <c r="AD59" s="118">
        <v>0.0</v>
      </c>
      <c r="AE59" s="113" t="s">
        <v>454</v>
      </c>
      <c r="AF59" s="114" t="s">
        <v>730</v>
      </c>
      <c r="AG59" s="114" t="s">
        <v>731</v>
      </c>
      <c r="AH59" s="114" t="s">
        <v>732</v>
      </c>
      <c r="AI59" s="114" t="s">
        <v>645</v>
      </c>
      <c r="AJ59" s="116"/>
      <c r="AK59" s="116"/>
      <c r="AL59" s="114">
        <v>1612047.0</v>
      </c>
      <c r="AM59" s="116">
        <v>45455.0</v>
      </c>
      <c r="AN59" s="116"/>
      <c r="AO59" s="118">
        <v>3242.0</v>
      </c>
      <c r="AP59" s="121">
        <v>0.0</v>
      </c>
      <c r="AQ59" s="118">
        <v>87583.0</v>
      </c>
      <c r="AR59" s="122">
        <v>82.6</v>
      </c>
      <c r="AS59" s="118">
        <v>7234355.8</v>
      </c>
      <c r="AT59" s="118">
        <v>253202.0</v>
      </c>
      <c r="AU59" s="116"/>
      <c r="AV59" s="118">
        <v>224265.0298</v>
      </c>
      <c r="AW59" s="114"/>
      <c r="AX59" s="114"/>
      <c r="AY59" s="118">
        <v>224265.0298</v>
      </c>
      <c r="AZ59" s="114"/>
      <c r="BA59" s="114"/>
      <c r="BB59" s="116"/>
      <c r="BC59" s="114"/>
      <c r="BD59" s="114"/>
      <c r="BE59" s="114"/>
      <c r="BF59" s="114"/>
      <c r="BG59" s="117"/>
      <c r="BH59" s="115"/>
      <c r="BI59" s="115"/>
      <c r="BJ59" s="115"/>
      <c r="BK59" s="118"/>
      <c r="BL59" s="114"/>
      <c r="BM59" s="123">
        <v>90825.0</v>
      </c>
      <c r="BN59" s="114"/>
      <c r="BO59" s="114"/>
      <c r="BP59" s="114"/>
      <c r="BQ59" s="114"/>
      <c r="BR59" s="113"/>
      <c r="BS59" s="120"/>
    </row>
    <row r="60" ht="15.75" hidden="1" customHeight="1">
      <c r="A60" s="113">
        <v>49.0</v>
      </c>
      <c r="B60" s="114" t="s">
        <v>733</v>
      </c>
      <c r="C60" s="115">
        <v>45460.0</v>
      </c>
      <c r="D60" s="114" t="s">
        <v>734</v>
      </c>
      <c r="E60" s="116">
        <v>45418.0</v>
      </c>
      <c r="F60" s="114" t="s">
        <v>735</v>
      </c>
      <c r="G60" s="114" t="s">
        <v>275</v>
      </c>
      <c r="H60" s="114" t="s">
        <v>736</v>
      </c>
      <c r="I60" s="114" t="s">
        <v>277</v>
      </c>
      <c r="J60" s="114" t="s">
        <v>278</v>
      </c>
      <c r="K60" s="114" t="s">
        <v>279</v>
      </c>
      <c r="L60" s="117">
        <v>20950.0</v>
      </c>
      <c r="M60" s="118">
        <v>90620.0</v>
      </c>
      <c r="N60" s="118">
        <f t="shared" si="3"/>
        <v>4.325536993</v>
      </c>
      <c r="O60" s="118">
        <v>82.6</v>
      </c>
      <c r="P60" s="118">
        <v>7485211.999999999</v>
      </c>
      <c r="Q60" s="114" t="s">
        <v>280</v>
      </c>
      <c r="R60" s="114" t="s">
        <v>692</v>
      </c>
      <c r="S60" s="119" t="s">
        <v>7</v>
      </c>
      <c r="T60" s="113" t="s">
        <v>737</v>
      </c>
      <c r="U60" s="114">
        <v>2075.0</v>
      </c>
      <c r="V60" s="113" t="s">
        <v>283</v>
      </c>
      <c r="W60" s="114" t="s">
        <v>710</v>
      </c>
      <c r="X60" s="114"/>
      <c r="Y60" s="116"/>
      <c r="Z60" s="114"/>
      <c r="AA60" s="116"/>
      <c r="AB60" s="118"/>
      <c r="AC60" s="117"/>
      <c r="AD60" s="118">
        <v>0.0</v>
      </c>
      <c r="AE60" s="113"/>
      <c r="AF60" s="114" t="s">
        <v>738</v>
      </c>
      <c r="AG60" s="114" t="s">
        <v>739</v>
      </c>
      <c r="AH60" s="114" t="s">
        <v>740</v>
      </c>
      <c r="AI60" s="114" t="s">
        <v>645</v>
      </c>
      <c r="AJ60" s="116"/>
      <c r="AK60" s="116"/>
      <c r="AL60" s="114">
        <v>1740624.0</v>
      </c>
      <c r="AM60" s="116">
        <v>45461.0</v>
      </c>
      <c r="AN60" s="116"/>
      <c r="AO60" s="118">
        <v>3242.0</v>
      </c>
      <c r="AP60" s="121">
        <v>0.0</v>
      </c>
      <c r="AQ60" s="118">
        <v>87378.0</v>
      </c>
      <c r="AR60" s="122">
        <v>82.6</v>
      </c>
      <c r="AS60" s="118">
        <v>7217422.8</v>
      </c>
      <c r="AT60" s="118">
        <v>252610.0</v>
      </c>
      <c r="AU60" s="116"/>
      <c r="AV60" s="118">
        <v>223740.10679999998</v>
      </c>
      <c r="AW60" s="114"/>
      <c r="AX60" s="114"/>
      <c r="AY60" s="118">
        <v>223740.10679999998</v>
      </c>
      <c r="AZ60" s="114"/>
      <c r="BA60" s="114"/>
      <c r="BB60" s="116"/>
      <c r="BC60" s="114"/>
      <c r="BD60" s="114"/>
      <c r="BE60" s="114"/>
      <c r="BF60" s="114"/>
      <c r="BG60" s="117"/>
      <c r="BH60" s="115"/>
      <c r="BI60" s="115"/>
      <c r="BJ60" s="115"/>
      <c r="BK60" s="118"/>
      <c r="BL60" s="114"/>
      <c r="BM60" s="123">
        <v>90620.0</v>
      </c>
      <c r="BN60" s="114"/>
      <c r="BO60" s="114"/>
      <c r="BP60" s="114"/>
      <c r="BQ60" s="114"/>
      <c r="BR60" s="113"/>
      <c r="BS60" s="120"/>
    </row>
    <row r="61" ht="15.75" hidden="1" customHeight="1">
      <c r="A61" s="113">
        <v>80.0</v>
      </c>
      <c r="B61" s="114" t="s">
        <v>741</v>
      </c>
      <c r="C61" s="115">
        <v>45471.0</v>
      </c>
      <c r="D61" s="114" t="s">
        <v>742</v>
      </c>
      <c r="E61" s="116">
        <v>45443.0</v>
      </c>
      <c r="F61" s="151" t="s">
        <v>743</v>
      </c>
      <c r="G61" s="114" t="s">
        <v>275</v>
      </c>
      <c r="H61" s="114" t="s">
        <v>744</v>
      </c>
      <c r="I61" s="114" t="s">
        <v>745</v>
      </c>
      <c r="J61" s="114" t="s">
        <v>490</v>
      </c>
      <c r="K61" s="114" t="s">
        <v>279</v>
      </c>
      <c r="L61" s="152">
        <v>20600.0</v>
      </c>
      <c r="M61" s="153">
        <v>90470.0</v>
      </c>
      <c r="N61" s="118">
        <f t="shared" si="3"/>
        <v>4.391747573</v>
      </c>
      <c r="O61" s="118">
        <v>82.6</v>
      </c>
      <c r="P61" s="118">
        <v>7472821.999999999</v>
      </c>
      <c r="Q61" s="114" t="s">
        <v>280</v>
      </c>
      <c r="R61" s="114" t="s">
        <v>709</v>
      </c>
      <c r="S61" s="119" t="s">
        <v>7</v>
      </c>
      <c r="T61" s="113" t="s">
        <v>536</v>
      </c>
      <c r="U61" s="114">
        <v>2000.0</v>
      </c>
      <c r="V61" s="113" t="s">
        <v>283</v>
      </c>
      <c r="W61" s="114" t="s">
        <v>746</v>
      </c>
      <c r="X61" s="114"/>
      <c r="Y61" s="116"/>
      <c r="Z61" s="114"/>
      <c r="AA61" s="116"/>
      <c r="AB61" s="118"/>
      <c r="AC61" s="118"/>
      <c r="AD61" s="118">
        <v>0.0</v>
      </c>
      <c r="AE61" s="113" t="s">
        <v>454</v>
      </c>
      <c r="AF61" s="114" t="s">
        <v>747</v>
      </c>
      <c r="AG61" s="114" t="s">
        <v>748</v>
      </c>
      <c r="AH61" s="114" t="s">
        <v>749</v>
      </c>
      <c r="AI61" s="114" t="s">
        <v>577</v>
      </c>
      <c r="AJ61" s="116"/>
      <c r="AK61" s="116"/>
      <c r="AL61" s="114">
        <v>2039214.0</v>
      </c>
      <c r="AM61" s="116">
        <v>45471.0</v>
      </c>
      <c r="AN61" s="116"/>
      <c r="AO61" s="118">
        <v>3000.0</v>
      </c>
      <c r="AP61" s="121">
        <v>0.0</v>
      </c>
      <c r="AQ61" s="118">
        <v>87470.0</v>
      </c>
      <c r="AR61" s="122">
        <v>82.6</v>
      </c>
      <c r="AS61" s="118">
        <v>7225021.999999999</v>
      </c>
      <c r="AT61" s="118">
        <v>252876.0</v>
      </c>
      <c r="AU61" s="116"/>
      <c r="AV61" s="118">
        <v>223975.68199999997</v>
      </c>
      <c r="AW61" s="114"/>
      <c r="AX61" s="114"/>
      <c r="AY61" s="118">
        <v>223975.68199999997</v>
      </c>
      <c r="AZ61" s="114"/>
      <c r="BA61" s="114"/>
      <c r="BB61" s="116"/>
      <c r="BC61" s="114"/>
      <c r="BD61" s="114"/>
      <c r="BE61" s="114"/>
      <c r="BF61" s="114"/>
      <c r="BG61" s="121"/>
      <c r="BH61" s="115"/>
      <c r="BI61" s="115"/>
      <c r="BJ61" s="115"/>
      <c r="BK61" s="122"/>
      <c r="BL61" s="114"/>
      <c r="BM61" s="123">
        <v>90470.0</v>
      </c>
      <c r="BN61" s="114"/>
      <c r="BO61" s="114"/>
      <c r="BP61" s="114"/>
      <c r="BQ61" s="114"/>
      <c r="BR61" s="114"/>
      <c r="BS61" s="124">
        <v>45481.0</v>
      </c>
    </row>
    <row r="62" ht="15.75" hidden="1" customHeight="1">
      <c r="A62" s="113">
        <v>81.0</v>
      </c>
      <c r="B62" s="114" t="s">
        <v>750</v>
      </c>
      <c r="C62" s="115">
        <v>45471.0</v>
      </c>
      <c r="D62" s="114" t="s">
        <v>751</v>
      </c>
      <c r="E62" s="116">
        <v>45443.0</v>
      </c>
      <c r="F62" s="114" t="s">
        <v>752</v>
      </c>
      <c r="G62" s="114" t="s">
        <v>275</v>
      </c>
      <c r="H62" s="114" t="s">
        <v>691</v>
      </c>
      <c r="I62" s="114" t="s">
        <v>277</v>
      </c>
      <c r="J62" s="114" t="s">
        <v>278</v>
      </c>
      <c r="K62" s="114" t="s">
        <v>279</v>
      </c>
      <c r="L62" s="117">
        <v>20000.0</v>
      </c>
      <c r="M62" s="118">
        <v>92950.0</v>
      </c>
      <c r="N62" s="118">
        <f t="shared" si="3"/>
        <v>4.6475</v>
      </c>
      <c r="O62" s="118">
        <v>82.6</v>
      </c>
      <c r="P62" s="118">
        <v>7677669.999999999</v>
      </c>
      <c r="Q62" s="114" t="s">
        <v>280</v>
      </c>
      <c r="R62" s="114" t="s">
        <v>692</v>
      </c>
      <c r="S62" s="119" t="s">
        <v>7</v>
      </c>
      <c r="T62" s="113" t="s">
        <v>536</v>
      </c>
      <c r="U62" s="114">
        <v>2000.0</v>
      </c>
      <c r="V62" s="113" t="s">
        <v>283</v>
      </c>
      <c r="W62" s="114" t="s">
        <v>331</v>
      </c>
      <c r="X62" s="114"/>
      <c r="Y62" s="116"/>
      <c r="Z62" s="114"/>
      <c r="AA62" s="116"/>
      <c r="AB62" s="118"/>
      <c r="AC62" s="118"/>
      <c r="AD62" s="118">
        <v>0.0</v>
      </c>
      <c r="AE62" s="113" t="s">
        <v>454</v>
      </c>
      <c r="AF62" s="114" t="s">
        <v>753</v>
      </c>
      <c r="AG62" s="114" t="s">
        <v>754</v>
      </c>
      <c r="AH62" s="114" t="s">
        <v>755</v>
      </c>
      <c r="AI62" s="114" t="s">
        <v>577</v>
      </c>
      <c r="AJ62" s="116"/>
      <c r="AK62" s="116"/>
      <c r="AL62" s="114">
        <v>2039212.0</v>
      </c>
      <c r="AM62" s="116">
        <v>45471.0</v>
      </c>
      <c r="AN62" s="116"/>
      <c r="AO62" s="118">
        <v>3500.0</v>
      </c>
      <c r="AP62" s="121">
        <v>0.0</v>
      </c>
      <c r="AQ62" s="118">
        <v>89450.0</v>
      </c>
      <c r="AR62" s="114">
        <v>82.6</v>
      </c>
      <c r="AS62" s="118">
        <v>7388569.999999999</v>
      </c>
      <c r="AT62" s="118">
        <v>258600.0</v>
      </c>
      <c r="AU62" s="116"/>
      <c r="AV62" s="118">
        <v>229045.66999999998</v>
      </c>
      <c r="AW62" s="114"/>
      <c r="AX62" s="114"/>
      <c r="AY62" s="118">
        <v>229045.66999999998</v>
      </c>
      <c r="AZ62" s="114"/>
      <c r="BA62" s="114"/>
      <c r="BB62" s="116"/>
      <c r="BC62" s="114"/>
      <c r="BD62" s="114"/>
      <c r="BE62" s="114"/>
      <c r="BF62" s="114"/>
      <c r="BG62" s="117"/>
      <c r="BH62" s="115"/>
      <c r="BI62" s="115"/>
      <c r="BJ62" s="115"/>
      <c r="BK62" s="114"/>
      <c r="BL62" s="114"/>
      <c r="BM62" s="123">
        <v>92950.0</v>
      </c>
      <c r="BN62" s="114"/>
      <c r="BO62" s="114"/>
      <c r="BP62" s="114"/>
      <c r="BQ62" s="114"/>
      <c r="BR62" s="114"/>
      <c r="BS62" s="124">
        <v>45475.0</v>
      </c>
    </row>
    <row r="63" ht="15.75" hidden="1" customHeight="1">
      <c r="A63" s="113">
        <v>82.0</v>
      </c>
      <c r="B63" s="114" t="s">
        <v>756</v>
      </c>
      <c r="C63" s="115">
        <v>45471.0</v>
      </c>
      <c r="D63" s="114" t="s">
        <v>757</v>
      </c>
      <c r="E63" s="116">
        <v>45446.0</v>
      </c>
      <c r="F63" s="114" t="s">
        <v>758</v>
      </c>
      <c r="G63" s="114" t="s">
        <v>275</v>
      </c>
      <c r="H63" s="114" t="s">
        <v>759</v>
      </c>
      <c r="I63" s="114" t="s">
        <v>760</v>
      </c>
      <c r="J63" s="114" t="s">
        <v>490</v>
      </c>
      <c r="K63" s="114" t="s">
        <v>279</v>
      </c>
      <c r="L63" s="117">
        <v>20800.0</v>
      </c>
      <c r="M63" s="118">
        <v>88830.0</v>
      </c>
      <c r="N63" s="118">
        <f t="shared" si="3"/>
        <v>4.270673077</v>
      </c>
      <c r="O63" s="118">
        <v>82.6</v>
      </c>
      <c r="P63" s="118">
        <v>7337357.999999999</v>
      </c>
      <c r="Q63" s="114" t="s">
        <v>280</v>
      </c>
      <c r="R63" s="114" t="s">
        <v>709</v>
      </c>
      <c r="S63" s="119" t="s">
        <v>7</v>
      </c>
      <c r="T63" s="113" t="s">
        <v>761</v>
      </c>
      <c r="U63" s="114">
        <v>2050.0</v>
      </c>
      <c r="V63" s="113" t="s">
        <v>283</v>
      </c>
      <c r="W63" s="114" t="s">
        <v>331</v>
      </c>
      <c r="X63" s="114"/>
      <c r="Y63" s="116"/>
      <c r="Z63" s="114"/>
      <c r="AA63" s="116"/>
      <c r="AB63" s="118"/>
      <c r="AC63" s="118"/>
      <c r="AD63" s="118">
        <v>0.0</v>
      </c>
      <c r="AE63" s="113" t="s">
        <v>316</v>
      </c>
      <c r="AF63" s="114" t="s">
        <v>762</v>
      </c>
      <c r="AG63" s="114" t="s">
        <v>763</v>
      </c>
      <c r="AH63" s="114" t="s">
        <v>764</v>
      </c>
      <c r="AI63" s="114" t="s">
        <v>765</v>
      </c>
      <c r="AJ63" s="116"/>
      <c r="AK63" s="116"/>
      <c r="AL63" s="114">
        <v>2039209.0</v>
      </c>
      <c r="AM63" s="116">
        <v>45471.0</v>
      </c>
      <c r="AN63" s="116"/>
      <c r="AO63" s="118">
        <v>3000.0</v>
      </c>
      <c r="AP63" s="121">
        <v>0.0</v>
      </c>
      <c r="AQ63" s="118">
        <v>85830.0</v>
      </c>
      <c r="AR63" s="122">
        <v>82.6</v>
      </c>
      <c r="AS63" s="118">
        <v>7089557.999999999</v>
      </c>
      <c r="AT63" s="118">
        <v>248135.0</v>
      </c>
      <c r="AU63" s="116"/>
      <c r="AV63" s="118">
        <v>219776.29799999998</v>
      </c>
      <c r="AW63" s="114"/>
      <c r="AX63" s="114"/>
      <c r="AY63" s="118">
        <v>219776.29799999998</v>
      </c>
      <c r="AZ63" s="114"/>
      <c r="BA63" s="114"/>
      <c r="BB63" s="116"/>
      <c r="BC63" s="114"/>
      <c r="BD63" s="114"/>
      <c r="BE63" s="114"/>
      <c r="BF63" s="114"/>
      <c r="BG63" s="117"/>
      <c r="BH63" s="115"/>
      <c r="BI63" s="115"/>
      <c r="BJ63" s="115"/>
      <c r="BK63" s="122"/>
      <c r="BL63" s="114"/>
      <c r="BM63" s="123">
        <v>88830.0</v>
      </c>
      <c r="BN63" s="114"/>
      <c r="BO63" s="114"/>
      <c r="BP63" s="114"/>
      <c r="BQ63" s="114"/>
      <c r="BR63" s="114"/>
      <c r="BS63" s="120"/>
    </row>
    <row r="64" ht="15.75" hidden="1" customHeight="1">
      <c r="A64" s="113">
        <v>96.0</v>
      </c>
      <c r="B64" s="114" t="s">
        <v>766</v>
      </c>
      <c r="C64" s="115">
        <v>45472.0</v>
      </c>
      <c r="D64" s="114" t="s">
        <v>767</v>
      </c>
      <c r="E64" s="116">
        <v>45306.0</v>
      </c>
      <c r="F64" s="114" t="s">
        <v>768</v>
      </c>
      <c r="G64" s="114" t="s">
        <v>275</v>
      </c>
      <c r="H64" s="114" t="s">
        <v>700</v>
      </c>
      <c r="I64" s="114" t="s">
        <v>278</v>
      </c>
      <c r="J64" s="114" t="s">
        <v>469</v>
      </c>
      <c r="K64" s="114" t="s">
        <v>279</v>
      </c>
      <c r="L64" s="117">
        <v>20000.0</v>
      </c>
      <c r="M64" s="118">
        <v>89000.0</v>
      </c>
      <c r="N64" s="118">
        <f t="shared" si="3"/>
        <v>4.45</v>
      </c>
      <c r="O64" s="118">
        <v>82.6</v>
      </c>
      <c r="P64" s="118">
        <v>7351399.999999999</v>
      </c>
      <c r="Q64" s="114" t="s">
        <v>280</v>
      </c>
      <c r="R64" s="114" t="s">
        <v>692</v>
      </c>
      <c r="S64" s="119" t="s">
        <v>7</v>
      </c>
      <c r="T64" s="113" t="s">
        <v>536</v>
      </c>
      <c r="U64" s="114">
        <v>2000.0</v>
      </c>
      <c r="V64" s="113" t="s">
        <v>283</v>
      </c>
      <c r="W64" s="114" t="s">
        <v>492</v>
      </c>
      <c r="X64" s="114"/>
      <c r="Y64" s="116"/>
      <c r="Z64" s="114"/>
      <c r="AA64" s="116"/>
      <c r="AB64" s="118"/>
      <c r="AC64" s="118"/>
      <c r="AD64" s="118">
        <v>0.0</v>
      </c>
      <c r="AE64" s="113" t="s">
        <v>316</v>
      </c>
      <c r="AF64" s="114" t="s">
        <v>769</v>
      </c>
      <c r="AG64" s="114" t="s">
        <v>770</v>
      </c>
      <c r="AH64" s="114" t="s">
        <v>771</v>
      </c>
      <c r="AI64" s="114" t="s">
        <v>772</v>
      </c>
      <c r="AJ64" s="116">
        <v>45483.0</v>
      </c>
      <c r="AK64" s="116"/>
      <c r="AL64" s="114">
        <v>2062044.0</v>
      </c>
      <c r="AM64" s="116">
        <v>45472.0</v>
      </c>
      <c r="AN64" s="116"/>
      <c r="AO64" s="118">
        <v>3500.0</v>
      </c>
      <c r="AP64" s="121">
        <v>0.0</v>
      </c>
      <c r="AQ64" s="118">
        <v>85500.0</v>
      </c>
      <c r="AR64" s="154">
        <v>82.6</v>
      </c>
      <c r="AS64" s="118">
        <v>7062299.999999999</v>
      </c>
      <c r="AT64" s="118">
        <v>247181.0</v>
      </c>
      <c r="AU64" s="116"/>
      <c r="AV64" s="118">
        <v>218931.29999999996</v>
      </c>
      <c r="AW64" s="114"/>
      <c r="AX64" s="114"/>
      <c r="AY64" s="118">
        <v>218931.29999999996</v>
      </c>
      <c r="AZ64" s="114"/>
      <c r="BA64" s="114"/>
      <c r="BB64" s="116"/>
      <c r="BC64" s="114"/>
      <c r="BD64" s="114"/>
      <c r="BE64" s="114"/>
      <c r="BF64" s="114"/>
      <c r="BG64" s="117"/>
      <c r="BH64" s="115"/>
      <c r="BI64" s="115"/>
      <c r="BJ64" s="115"/>
      <c r="BK64" s="114"/>
      <c r="BL64" s="114"/>
      <c r="BM64" s="123">
        <v>89000.0</v>
      </c>
      <c r="BN64" s="114"/>
      <c r="BO64" s="114"/>
      <c r="BP64" s="114"/>
      <c r="BQ64" s="114"/>
      <c r="BR64" s="114"/>
      <c r="BS64" s="124">
        <v>45477.0</v>
      </c>
    </row>
    <row r="65" ht="15.75" hidden="1" customHeight="1">
      <c r="A65" s="113">
        <v>111.0</v>
      </c>
      <c r="B65" s="114" t="s">
        <v>773</v>
      </c>
      <c r="C65" s="115">
        <v>45502.0</v>
      </c>
      <c r="D65" s="114" t="s">
        <v>774</v>
      </c>
      <c r="E65" s="116">
        <v>45471.0</v>
      </c>
      <c r="F65" s="114" t="s">
        <v>775</v>
      </c>
      <c r="G65" s="114" t="s">
        <v>275</v>
      </c>
      <c r="H65" s="114" t="s">
        <v>717</v>
      </c>
      <c r="I65" s="114" t="s">
        <v>277</v>
      </c>
      <c r="J65" s="114" t="s">
        <v>490</v>
      </c>
      <c r="K65" s="114" t="s">
        <v>162</v>
      </c>
      <c r="L65" s="117">
        <v>18000.0</v>
      </c>
      <c r="M65" s="118">
        <v>99000.0</v>
      </c>
      <c r="N65" s="118">
        <f t="shared" si="3"/>
        <v>5.5</v>
      </c>
      <c r="O65" s="118">
        <v>82.8</v>
      </c>
      <c r="P65" s="118">
        <v>8197200.0</v>
      </c>
      <c r="Q65" s="114" t="s">
        <v>280</v>
      </c>
      <c r="R65" s="114" t="s">
        <v>692</v>
      </c>
      <c r="S65" s="119" t="s">
        <v>7</v>
      </c>
      <c r="T65" s="113" t="s">
        <v>718</v>
      </c>
      <c r="U65" s="114">
        <v>1800.0</v>
      </c>
      <c r="V65" s="113" t="s">
        <v>283</v>
      </c>
      <c r="W65" s="114" t="s">
        <v>471</v>
      </c>
      <c r="X65" s="114" t="s">
        <v>776</v>
      </c>
      <c r="Y65" s="116">
        <v>45499.0</v>
      </c>
      <c r="Z65" s="114"/>
      <c r="AA65" s="116"/>
      <c r="AB65" s="118"/>
      <c r="AC65" s="118"/>
      <c r="AD65" s="118">
        <v>0.0</v>
      </c>
      <c r="AE65" s="113" t="s">
        <v>316</v>
      </c>
      <c r="AF65" s="114" t="s">
        <v>777</v>
      </c>
      <c r="AG65" s="114" t="s">
        <v>778</v>
      </c>
      <c r="AH65" s="114" t="s">
        <v>779</v>
      </c>
      <c r="AI65" s="114" t="s">
        <v>780</v>
      </c>
      <c r="AJ65" s="116">
        <v>45507.0</v>
      </c>
      <c r="AK65" s="116"/>
      <c r="AL65" s="114">
        <v>2801793.0</v>
      </c>
      <c r="AM65" s="116">
        <v>45502.0</v>
      </c>
      <c r="AN65" s="116">
        <v>45506.0</v>
      </c>
      <c r="AO65" s="118">
        <v>4400.0</v>
      </c>
      <c r="AP65" s="121">
        <v>0.0</v>
      </c>
      <c r="AQ65" s="118">
        <v>94600.0</v>
      </c>
      <c r="AR65" s="122">
        <v>82.8</v>
      </c>
      <c r="AS65" s="118">
        <v>7832880.0</v>
      </c>
      <c r="AT65" s="118">
        <v>274151.0</v>
      </c>
      <c r="AU65" s="116"/>
      <c r="AV65" s="118">
        <v>242819.28</v>
      </c>
      <c r="AW65" s="114"/>
      <c r="AX65" s="114"/>
      <c r="AY65" s="118">
        <v>242819.28</v>
      </c>
      <c r="AZ65" s="114"/>
      <c r="BA65" s="114"/>
      <c r="BB65" s="116"/>
      <c r="BC65" s="114"/>
      <c r="BD65" s="114"/>
      <c r="BE65" s="114"/>
      <c r="BF65" s="114"/>
      <c r="BG65" s="117"/>
      <c r="BH65" s="115"/>
      <c r="BI65" s="115"/>
      <c r="BJ65" s="115"/>
      <c r="BK65" s="114"/>
      <c r="BL65" s="114"/>
      <c r="BM65" s="123">
        <v>99000.0</v>
      </c>
      <c r="BN65" s="114"/>
      <c r="BO65" s="114"/>
      <c r="BP65" s="114"/>
      <c r="BQ65" s="114"/>
      <c r="BR65" s="114"/>
      <c r="BS65" s="120"/>
    </row>
    <row r="66" ht="15.75" hidden="1" customHeight="1">
      <c r="A66" s="113">
        <v>112.0</v>
      </c>
      <c r="B66" s="114" t="s">
        <v>781</v>
      </c>
      <c r="C66" s="115">
        <v>45502.0</v>
      </c>
      <c r="D66" s="114" t="s">
        <v>774</v>
      </c>
      <c r="E66" s="116">
        <v>45471.0</v>
      </c>
      <c r="F66" s="114" t="s">
        <v>782</v>
      </c>
      <c r="G66" s="114" t="s">
        <v>275</v>
      </c>
      <c r="H66" s="114" t="s">
        <v>717</v>
      </c>
      <c r="I66" s="114" t="s">
        <v>277</v>
      </c>
      <c r="J66" s="114" t="s">
        <v>490</v>
      </c>
      <c r="K66" s="114" t="s">
        <v>162</v>
      </c>
      <c r="L66" s="117">
        <v>18000.0</v>
      </c>
      <c r="M66" s="118">
        <v>99000.0</v>
      </c>
      <c r="N66" s="118">
        <f t="shared" si="3"/>
        <v>5.5</v>
      </c>
      <c r="O66" s="118">
        <v>82.8</v>
      </c>
      <c r="P66" s="118">
        <v>8197200.0</v>
      </c>
      <c r="Q66" s="114" t="s">
        <v>280</v>
      </c>
      <c r="R66" s="114" t="s">
        <v>692</v>
      </c>
      <c r="S66" s="119" t="s">
        <v>7</v>
      </c>
      <c r="T66" s="113" t="s">
        <v>718</v>
      </c>
      <c r="U66" s="114">
        <v>1800.0</v>
      </c>
      <c r="V66" s="113" t="s">
        <v>283</v>
      </c>
      <c r="W66" s="114" t="s">
        <v>471</v>
      </c>
      <c r="X66" s="114" t="s">
        <v>776</v>
      </c>
      <c r="Y66" s="116">
        <v>45499.0</v>
      </c>
      <c r="Z66" s="114"/>
      <c r="AA66" s="116"/>
      <c r="AB66" s="118"/>
      <c r="AC66" s="118"/>
      <c r="AD66" s="118">
        <v>0.0</v>
      </c>
      <c r="AE66" s="113" t="s">
        <v>316</v>
      </c>
      <c r="AF66" s="114" t="s">
        <v>783</v>
      </c>
      <c r="AG66" s="114" t="s">
        <v>784</v>
      </c>
      <c r="AH66" s="114" t="s">
        <v>785</v>
      </c>
      <c r="AI66" s="114" t="s">
        <v>786</v>
      </c>
      <c r="AJ66" s="116">
        <v>45515.0</v>
      </c>
      <c r="AK66" s="116"/>
      <c r="AL66" s="114">
        <v>2801789.0</v>
      </c>
      <c r="AM66" s="116">
        <v>45502.0</v>
      </c>
      <c r="AN66" s="116">
        <v>45510.0</v>
      </c>
      <c r="AO66" s="118">
        <v>4400.0</v>
      </c>
      <c r="AP66" s="121">
        <v>0.0</v>
      </c>
      <c r="AQ66" s="118">
        <v>94600.0</v>
      </c>
      <c r="AR66" s="122">
        <v>82.8</v>
      </c>
      <c r="AS66" s="118">
        <v>7832880.0</v>
      </c>
      <c r="AT66" s="118">
        <v>274151.0</v>
      </c>
      <c r="AU66" s="116"/>
      <c r="AV66" s="118">
        <v>242819.28</v>
      </c>
      <c r="AW66" s="114"/>
      <c r="AX66" s="114"/>
      <c r="AY66" s="118">
        <v>242819.28</v>
      </c>
      <c r="AZ66" s="114"/>
      <c r="BA66" s="114"/>
      <c r="BB66" s="116"/>
      <c r="BC66" s="114"/>
      <c r="BD66" s="114"/>
      <c r="BE66" s="114"/>
      <c r="BF66" s="114"/>
      <c r="BG66" s="117"/>
      <c r="BH66" s="115"/>
      <c r="BI66" s="115"/>
      <c r="BJ66" s="115"/>
      <c r="BK66" s="114"/>
      <c r="BL66" s="114"/>
      <c r="BM66" s="123">
        <v>99000.0</v>
      </c>
      <c r="BN66" s="114"/>
      <c r="BO66" s="114"/>
      <c r="BP66" s="114"/>
      <c r="BQ66" s="114"/>
      <c r="BR66" s="114"/>
      <c r="BS66" s="120"/>
    </row>
    <row r="67" ht="15.75" hidden="1" customHeight="1">
      <c r="A67" s="113">
        <v>123.0</v>
      </c>
      <c r="B67" s="114" t="s">
        <v>787</v>
      </c>
      <c r="C67" s="115">
        <v>45503.0</v>
      </c>
      <c r="D67" s="114" t="s">
        <v>788</v>
      </c>
      <c r="E67" s="116">
        <v>45482.0</v>
      </c>
      <c r="F67" s="114" t="s">
        <v>789</v>
      </c>
      <c r="G67" s="114" t="s">
        <v>275</v>
      </c>
      <c r="H67" s="114" t="s">
        <v>700</v>
      </c>
      <c r="I67" s="114" t="s">
        <v>278</v>
      </c>
      <c r="J67" s="114" t="s">
        <v>469</v>
      </c>
      <c r="K67" s="114" t="s">
        <v>279</v>
      </c>
      <c r="L67" s="117">
        <v>21000.0</v>
      </c>
      <c r="M67" s="118">
        <v>98200.0</v>
      </c>
      <c r="N67" s="118">
        <f t="shared" si="3"/>
        <v>4.676190476</v>
      </c>
      <c r="O67" s="118">
        <v>82.8</v>
      </c>
      <c r="P67" s="118">
        <v>8130960.0</v>
      </c>
      <c r="Q67" s="114" t="s">
        <v>280</v>
      </c>
      <c r="R67" s="114" t="s">
        <v>692</v>
      </c>
      <c r="S67" s="119" t="s">
        <v>7</v>
      </c>
      <c r="T67" s="113" t="s">
        <v>536</v>
      </c>
      <c r="U67" s="114">
        <v>2100.0</v>
      </c>
      <c r="V67" s="113" t="s">
        <v>283</v>
      </c>
      <c r="W67" s="114" t="s">
        <v>492</v>
      </c>
      <c r="X67" s="114"/>
      <c r="Y67" s="116"/>
      <c r="Z67" s="114"/>
      <c r="AA67" s="116"/>
      <c r="AB67" s="118"/>
      <c r="AC67" s="118"/>
      <c r="AD67" s="118">
        <v>0.0</v>
      </c>
      <c r="AE67" s="113" t="s">
        <v>316</v>
      </c>
      <c r="AF67" s="114" t="s">
        <v>790</v>
      </c>
      <c r="AG67" s="114" t="s">
        <v>791</v>
      </c>
      <c r="AH67" s="114" t="s">
        <v>792</v>
      </c>
      <c r="AI67" s="114" t="s">
        <v>793</v>
      </c>
      <c r="AJ67" s="116">
        <v>45520.0</v>
      </c>
      <c r="AK67" s="116"/>
      <c r="AL67" s="114">
        <v>2834769.0</v>
      </c>
      <c r="AM67" s="116">
        <v>45503.0</v>
      </c>
      <c r="AN67" s="116"/>
      <c r="AO67" s="118">
        <v>4800.0</v>
      </c>
      <c r="AP67" s="121">
        <v>0.0</v>
      </c>
      <c r="AQ67" s="118">
        <v>93400.0</v>
      </c>
      <c r="AR67" s="122">
        <v>82.8</v>
      </c>
      <c r="AS67" s="118">
        <v>7733520.0</v>
      </c>
      <c r="AT67" s="118">
        <v>270673.0</v>
      </c>
      <c r="AU67" s="116"/>
      <c r="AV67" s="118">
        <v>239739.12</v>
      </c>
      <c r="AW67" s="114"/>
      <c r="AX67" s="114"/>
      <c r="AY67" s="118">
        <v>239739.12</v>
      </c>
      <c r="AZ67" s="114"/>
      <c r="BA67" s="114"/>
      <c r="BB67" s="116"/>
      <c r="BC67" s="114"/>
      <c r="BD67" s="114"/>
      <c r="BE67" s="114"/>
      <c r="BF67" s="114"/>
      <c r="BG67" s="117"/>
      <c r="BH67" s="115"/>
      <c r="BI67" s="115"/>
      <c r="BJ67" s="115"/>
      <c r="BK67" s="114"/>
      <c r="BL67" s="114"/>
      <c r="BM67" s="123">
        <v>98200.0</v>
      </c>
      <c r="BN67" s="114"/>
      <c r="BO67" s="114"/>
      <c r="BP67" s="114"/>
      <c r="BQ67" s="114"/>
      <c r="BR67" s="114"/>
      <c r="BS67" s="120"/>
    </row>
    <row r="68" ht="15.75" hidden="1" customHeight="1">
      <c r="A68" s="113">
        <v>124.0</v>
      </c>
      <c r="B68" s="114" t="s">
        <v>794</v>
      </c>
      <c r="C68" s="115">
        <v>45503.0</v>
      </c>
      <c r="D68" s="114" t="s">
        <v>795</v>
      </c>
      <c r="E68" s="116">
        <v>45480.0</v>
      </c>
      <c r="F68" s="114" t="s">
        <v>796</v>
      </c>
      <c r="G68" s="114" t="s">
        <v>275</v>
      </c>
      <c r="H68" s="114" t="s">
        <v>797</v>
      </c>
      <c r="I68" s="114" t="s">
        <v>277</v>
      </c>
      <c r="J68" s="114" t="s">
        <v>490</v>
      </c>
      <c r="K68" s="114" t="s">
        <v>279</v>
      </c>
      <c r="L68" s="117">
        <v>14000.0</v>
      </c>
      <c r="M68" s="118">
        <v>67075.0</v>
      </c>
      <c r="N68" s="118">
        <f t="shared" si="3"/>
        <v>4.791071429</v>
      </c>
      <c r="O68" s="118">
        <v>82.8</v>
      </c>
      <c r="P68" s="118">
        <v>5553810.0</v>
      </c>
      <c r="Q68" s="114" t="s">
        <v>280</v>
      </c>
      <c r="R68" s="114" t="s">
        <v>709</v>
      </c>
      <c r="S68" s="119" t="s">
        <v>7</v>
      </c>
      <c r="T68" s="113" t="s">
        <v>536</v>
      </c>
      <c r="U68" s="114">
        <v>1400.0</v>
      </c>
      <c r="V68" s="113" t="s">
        <v>283</v>
      </c>
      <c r="W68" s="114" t="s">
        <v>798</v>
      </c>
      <c r="X68" s="114"/>
      <c r="Y68" s="116"/>
      <c r="Z68" s="114"/>
      <c r="AA68" s="116"/>
      <c r="AB68" s="118"/>
      <c r="AC68" s="118"/>
      <c r="AD68" s="118">
        <v>0.0</v>
      </c>
      <c r="AE68" s="113" t="s">
        <v>454</v>
      </c>
      <c r="AF68" s="114" t="s">
        <v>799</v>
      </c>
      <c r="AG68" s="114" t="s">
        <v>800</v>
      </c>
      <c r="AH68" s="114" t="s">
        <v>801</v>
      </c>
      <c r="AI68" s="114" t="s">
        <v>610</v>
      </c>
      <c r="AJ68" s="116">
        <v>45519.0</v>
      </c>
      <c r="AK68" s="116"/>
      <c r="AL68" s="114">
        <v>2835091.0</v>
      </c>
      <c r="AM68" s="116">
        <v>45503.0</v>
      </c>
      <c r="AN68" s="116">
        <v>45518.0</v>
      </c>
      <c r="AO68" s="118">
        <v>3300.0</v>
      </c>
      <c r="AP68" s="121">
        <v>0.0</v>
      </c>
      <c r="AQ68" s="118">
        <v>63775.0</v>
      </c>
      <c r="AR68" s="122">
        <v>82.8</v>
      </c>
      <c r="AS68" s="118">
        <v>5280570.0</v>
      </c>
      <c r="AT68" s="118">
        <v>184820.0</v>
      </c>
      <c r="AU68" s="116"/>
      <c r="AV68" s="118">
        <v>163697.67</v>
      </c>
      <c r="AW68" s="114"/>
      <c r="AX68" s="114"/>
      <c r="AY68" s="118">
        <v>163697.67</v>
      </c>
      <c r="AZ68" s="114"/>
      <c r="BA68" s="114"/>
      <c r="BB68" s="116"/>
      <c r="BC68" s="114"/>
      <c r="BD68" s="114"/>
      <c r="BE68" s="114"/>
      <c r="BF68" s="114"/>
      <c r="BG68" s="117"/>
      <c r="BH68" s="115"/>
      <c r="BI68" s="115"/>
      <c r="BJ68" s="115"/>
      <c r="BK68" s="114"/>
      <c r="BL68" s="114"/>
      <c r="BM68" s="123">
        <v>67075.0</v>
      </c>
      <c r="BN68" s="114"/>
      <c r="BO68" s="114"/>
      <c r="BP68" s="114"/>
      <c r="BQ68" s="114"/>
      <c r="BR68" s="114"/>
      <c r="BS68" s="120"/>
    </row>
    <row r="69" ht="15.75" hidden="1" customHeight="1">
      <c r="A69" s="113">
        <v>129.0</v>
      </c>
      <c r="B69" s="114" t="s">
        <v>802</v>
      </c>
      <c r="C69" s="115">
        <v>45507.0</v>
      </c>
      <c r="D69" s="125" t="s">
        <v>803</v>
      </c>
      <c r="E69" s="116">
        <v>45481.0</v>
      </c>
      <c r="F69" s="114" t="s">
        <v>804</v>
      </c>
      <c r="G69" s="114" t="s">
        <v>275</v>
      </c>
      <c r="H69" s="114" t="s">
        <v>717</v>
      </c>
      <c r="I69" s="114" t="s">
        <v>277</v>
      </c>
      <c r="J69" s="114" t="s">
        <v>490</v>
      </c>
      <c r="K69" s="114" t="s">
        <v>279</v>
      </c>
      <c r="L69" s="117">
        <v>19130.0</v>
      </c>
      <c r="M69" s="118">
        <v>147461.5</v>
      </c>
      <c r="N69" s="118">
        <f t="shared" si="3"/>
        <v>7.708389963</v>
      </c>
      <c r="O69" s="118">
        <v>82.85</v>
      </c>
      <c r="P69" s="118">
        <v>1.2217185274999999E7</v>
      </c>
      <c r="Q69" s="114" t="s">
        <v>280</v>
      </c>
      <c r="R69" s="114" t="s">
        <v>692</v>
      </c>
      <c r="S69" s="119" t="s">
        <v>7</v>
      </c>
      <c r="T69" s="113" t="s">
        <v>315</v>
      </c>
      <c r="U69" s="114">
        <v>1913.0</v>
      </c>
      <c r="V69" s="113" t="s">
        <v>283</v>
      </c>
      <c r="W69" s="114" t="s">
        <v>471</v>
      </c>
      <c r="X69" s="114" t="s">
        <v>805</v>
      </c>
      <c r="Y69" s="116">
        <v>45499.0</v>
      </c>
      <c r="Z69" s="114"/>
      <c r="AA69" s="116"/>
      <c r="AB69" s="118"/>
      <c r="AC69" s="118"/>
      <c r="AD69" s="118">
        <v>0.0</v>
      </c>
      <c r="AE69" s="113" t="s">
        <v>316</v>
      </c>
      <c r="AF69" s="114" t="s">
        <v>806</v>
      </c>
      <c r="AG69" s="114" t="s">
        <v>807</v>
      </c>
      <c r="AH69" s="114" t="s">
        <v>808</v>
      </c>
      <c r="AI69" s="114" t="s">
        <v>786</v>
      </c>
      <c r="AJ69" s="116">
        <v>45515.0</v>
      </c>
      <c r="AK69" s="116"/>
      <c r="AL69" s="114">
        <v>2963318.0</v>
      </c>
      <c r="AM69" s="116">
        <v>45509.0</v>
      </c>
      <c r="AN69" s="116">
        <v>45511.0</v>
      </c>
      <c r="AO69" s="118">
        <v>4400.0</v>
      </c>
      <c r="AP69" s="121">
        <v>0.0</v>
      </c>
      <c r="AQ69" s="118">
        <v>143061.5</v>
      </c>
      <c r="AR69" s="122">
        <v>82.85</v>
      </c>
      <c r="AS69" s="118">
        <v>1.1852645274999999E7</v>
      </c>
      <c r="AT69" s="118">
        <v>414843.0</v>
      </c>
      <c r="AU69" s="116"/>
      <c r="AV69" s="118">
        <v>367432.00352499995</v>
      </c>
      <c r="AW69" s="114"/>
      <c r="AX69" s="114"/>
      <c r="AY69" s="118">
        <v>367432.00352499995</v>
      </c>
      <c r="AZ69" s="114"/>
      <c r="BA69" s="114"/>
      <c r="BB69" s="116"/>
      <c r="BC69" s="114"/>
      <c r="BD69" s="114"/>
      <c r="BE69" s="114"/>
      <c r="BF69" s="114"/>
      <c r="BG69" s="117"/>
      <c r="BH69" s="115"/>
      <c r="BI69" s="115"/>
      <c r="BJ69" s="115"/>
      <c r="BK69" s="114"/>
      <c r="BL69" s="114"/>
      <c r="BM69" s="123">
        <v>147461.5</v>
      </c>
      <c r="BN69" s="114"/>
      <c r="BO69" s="114"/>
      <c r="BP69" s="114"/>
      <c r="BQ69" s="114"/>
      <c r="BR69" s="114"/>
      <c r="BS69" s="120"/>
    </row>
    <row r="70" ht="15.75" hidden="1" customHeight="1">
      <c r="A70" s="113">
        <v>131.0</v>
      </c>
      <c r="B70" s="114" t="s">
        <v>809</v>
      </c>
      <c r="C70" s="115">
        <v>45512.0</v>
      </c>
      <c r="D70" s="114" t="s">
        <v>810</v>
      </c>
      <c r="E70" s="116">
        <v>45456.0</v>
      </c>
      <c r="F70" s="114" t="s">
        <v>811</v>
      </c>
      <c r="G70" s="114" t="s">
        <v>275</v>
      </c>
      <c r="H70" s="114" t="s">
        <v>812</v>
      </c>
      <c r="I70" s="114" t="s">
        <v>813</v>
      </c>
      <c r="J70" s="114" t="s">
        <v>490</v>
      </c>
      <c r="K70" s="114" t="s">
        <v>279</v>
      </c>
      <c r="L70" s="117">
        <v>20500.0</v>
      </c>
      <c r="M70" s="118">
        <v>83200.0</v>
      </c>
      <c r="N70" s="118">
        <f t="shared" si="3"/>
        <v>4.058536585</v>
      </c>
      <c r="O70" s="118">
        <v>82.85</v>
      </c>
      <c r="P70" s="118">
        <v>6893119.999999999</v>
      </c>
      <c r="Q70" s="114" t="s">
        <v>280</v>
      </c>
      <c r="R70" s="114" t="s">
        <v>692</v>
      </c>
      <c r="S70" s="119" t="s">
        <v>7</v>
      </c>
      <c r="T70" s="113" t="s">
        <v>305</v>
      </c>
      <c r="U70" s="114">
        <v>2050.0</v>
      </c>
      <c r="V70" s="113" t="s">
        <v>283</v>
      </c>
      <c r="W70" s="114" t="s">
        <v>746</v>
      </c>
      <c r="X70" s="114"/>
      <c r="Y70" s="116"/>
      <c r="Z70" s="114"/>
      <c r="AA70" s="116"/>
      <c r="AB70" s="118"/>
      <c r="AC70" s="118"/>
      <c r="AD70" s="118">
        <v>0.0</v>
      </c>
      <c r="AE70" s="113" t="s">
        <v>316</v>
      </c>
      <c r="AF70" s="114" t="s">
        <v>814</v>
      </c>
      <c r="AG70" s="114" t="s">
        <v>815</v>
      </c>
      <c r="AH70" s="114" t="s">
        <v>816</v>
      </c>
      <c r="AI70" s="114" t="s">
        <v>786</v>
      </c>
      <c r="AJ70" s="116">
        <v>45515.0</v>
      </c>
      <c r="AK70" s="116"/>
      <c r="AL70" s="114">
        <v>3081591.0</v>
      </c>
      <c r="AM70" s="116">
        <v>45513.0</v>
      </c>
      <c r="AN70" s="116">
        <v>45514.0</v>
      </c>
      <c r="AO70" s="118">
        <v>4400.0</v>
      </c>
      <c r="AP70" s="121">
        <v>0.0</v>
      </c>
      <c r="AQ70" s="118">
        <v>78800.0</v>
      </c>
      <c r="AR70" s="122">
        <v>82.85</v>
      </c>
      <c r="AS70" s="118">
        <v>6528580.0</v>
      </c>
      <c r="AT70" s="118">
        <v>228500.0</v>
      </c>
      <c r="AU70" s="116"/>
      <c r="AV70" s="118">
        <v>202385.98</v>
      </c>
      <c r="AW70" s="114"/>
      <c r="AX70" s="114"/>
      <c r="AY70" s="118">
        <v>202385.98</v>
      </c>
      <c r="AZ70" s="114"/>
      <c r="BA70" s="114"/>
      <c r="BB70" s="116"/>
      <c r="BC70" s="114"/>
      <c r="BD70" s="114"/>
      <c r="BE70" s="114"/>
      <c r="BF70" s="114"/>
      <c r="BG70" s="117"/>
      <c r="BH70" s="115"/>
      <c r="BI70" s="115"/>
      <c r="BJ70" s="115"/>
      <c r="BK70" s="114"/>
      <c r="BL70" s="114"/>
      <c r="BM70" s="123">
        <v>83200.0</v>
      </c>
      <c r="BN70" s="114"/>
      <c r="BO70" s="114"/>
      <c r="BP70" s="114"/>
      <c r="BQ70" s="114"/>
      <c r="BR70" s="114"/>
      <c r="BS70" s="120"/>
    </row>
    <row r="71" ht="15.75" hidden="1" customHeight="1">
      <c r="A71" s="113">
        <v>133.0</v>
      </c>
      <c r="B71" s="114" t="s">
        <v>817</v>
      </c>
      <c r="C71" s="115">
        <v>45518.0</v>
      </c>
      <c r="D71" s="114" t="s">
        <v>810</v>
      </c>
      <c r="E71" s="116">
        <v>45425.0</v>
      </c>
      <c r="F71" s="114" t="s">
        <v>811</v>
      </c>
      <c r="G71" s="114" t="s">
        <v>275</v>
      </c>
      <c r="H71" s="114" t="s">
        <v>812</v>
      </c>
      <c r="I71" s="114" t="s">
        <v>813</v>
      </c>
      <c r="J71" s="114" t="s">
        <v>490</v>
      </c>
      <c r="K71" s="114" t="s">
        <v>279</v>
      </c>
      <c r="L71" s="117">
        <v>20500.0</v>
      </c>
      <c r="M71" s="118">
        <v>91350.0</v>
      </c>
      <c r="N71" s="118">
        <f t="shared" si="3"/>
        <v>4.456097561</v>
      </c>
      <c r="O71" s="118">
        <v>82.85</v>
      </c>
      <c r="P71" s="118">
        <v>7568347.499999999</v>
      </c>
      <c r="Q71" s="114" t="s">
        <v>280</v>
      </c>
      <c r="R71" s="114" t="s">
        <v>692</v>
      </c>
      <c r="S71" s="119" t="s">
        <v>7</v>
      </c>
      <c r="T71" s="113" t="s">
        <v>305</v>
      </c>
      <c r="U71" s="114">
        <v>2050.0</v>
      </c>
      <c r="V71" s="113" t="s">
        <v>283</v>
      </c>
      <c r="W71" s="114" t="s">
        <v>746</v>
      </c>
      <c r="X71" s="114"/>
      <c r="Y71" s="116"/>
      <c r="Z71" s="114"/>
      <c r="AA71" s="116"/>
      <c r="AB71" s="118"/>
      <c r="AC71" s="118"/>
      <c r="AD71" s="118">
        <v>0.0</v>
      </c>
      <c r="AE71" s="113" t="s">
        <v>316</v>
      </c>
      <c r="AF71" s="114" t="s">
        <v>818</v>
      </c>
      <c r="AG71" s="114" t="s">
        <v>819</v>
      </c>
      <c r="AH71" s="114" t="s">
        <v>820</v>
      </c>
      <c r="AI71" s="114" t="s">
        <v>821</v>
      </c>
      <c r="AJ71" s="116">
        <v>45531.0</v>
      </c>
      <c r="AK71" s="116"/>
      <c r="AL71" s="114">
        <v>3215788.0</v>
      </c>
      <c r="AM71" s="116">
        <v>45518.0</v>
      </c>
      <c r="AN71" s="116">
        <v>45520.0</v>
      </c>
      <c r="AO71" s="118">
        <v>4400.0</v>
      </c>
      <c r="AP71" s="121">
        <v>0.0</v>
      </c>
      <c r="AQ71" s="118">
        <v>86950.0</v>
      </c>
      <c r="AR71" s="122">
        <v>82.85</v>
      </c>
      <c r="AS71" s="118">
        <v>7203807.499999999</v>
      </c>
      <c r="AT71" s="118">
        <v>252133.0</v>
      </c>
      <c r="AU71" s="116"/>
      <c r="AV71" s="118">
        <v>223318.03249999997</v>
      </c>
      <c r="AW71" s="114"/>
      <c r="AX71" s="114"/>
      <c r="AY71" s="118">
        <v>223318.03249999997</v>
      </c>
      <c r="AZ71" s="114"/>
      <c r="BA71" s="114"/>
      <c r="BB71" s="116"/>
      <c r="BC71" s="114"/>
      <c r="BD71" s="114"/>
      <c r="BE71" s="114"/>
      <c r="BF71" s="114"/>
      <c r="BG71" s="117"/>
      <c r="BH71" s="115"/>
      <c r="BI71" s="115"/>
      <c r="BJ71" s="115"/>
      <c r="BK71" s="114"/>
      <c r="BL71" s="114"/>
      <c r="BM71" s="123">
        <v>91350.0</v>
      </c>
      <c r="BN71" s="114"/>
      <c r="BO71" s="114"/>
      <c r="BP71" s="114"/>
      <c r="BQ71" s="114"/>
      <c r="BR71" s="114"/>
      <c r="BS71" s="120"/>
    </row>
    <row r="72" ht="15.75" hidden="1" customHeight="1">
      <c r="A72" s="113">
        <v>134.0</v>
      </c>
      <c r="B72" s="114" t="s">
        <v>822</v>
      </c>
      <c r="C72" s="115">
        <v>45518.0</v>
      </c>
      <c r="D72" s="114" t="s">
        <v>823</v>
      </c>
      <c r="E72" s="116">
        <v>45481.0</v>
      </c>
      <c r="F72" s="114" t="s">
        <v>824</v>
      </c>
      <c r="G72" s="114" t="s">
        <v>275</v>
      </c>
      <c r="H72" s="114" t="s">
        <v>825</v>
      </c>
      <c r="I72" s="114" t="s">
        <v>277</v>
      </c>
      <c r="J72" s="114" t="s">
        <v>490</v>
      </c>
      <c r="K72" s="114" t="s">
        <v>279</v>
      </c>
      <c r="L72" s="117">
        <v>21000.0</v>
      </c>
      <c r="M72" s="118">
        <v>95400.0</v>
      </c>
      <c r="N72" s="118">
        <f t="shared" si="3"/>
        <v>4.542857143</v>
      </c>
      <c r="O72" s="118">
        <v>83.1</v>
      </c>
      <c r="P72" s="118">
        <v>7927739.999999999</v>
      </c>
      <c r="Q72" s="114" t="s">
        <v>280</v>
      </c>
      <c r="R72" s="114" t="s">
        <v>692</v>
      </c>
      <c r="S72" s="119" t="s">
        <v>7</v>
      </c>
      <c r="T72" s="113" t="s">
        <v>536</v>
      </c>
      <c r="U72" s="114">
        <v>2100.0</v>
      </c>
      <c r="V72" s="113" t="s">
        <v>283</v>
      </c>
      <c r="W72" s="114" t="s">
        <v>826</v>
      </c>
      <c r="X72" s="114" t="s">
        <v>827</v>
      </c>
      <c r="Y72" s="116">
        <v>45510.0</v>
      </c>
      <c r="Z72" s="114"/>
      <c r="AA72" s="116"/>
      <c r="AB72" s="118"/>
      <c r="AC72" s="118"/>
      <c r="AD72" s="118">
        <v>0.0</v>
      </c>
      <c r="AE72" s="113" t="s">
        <v>828</v>
      </c>
      <c r="AF72" s="114" t="s">
        <v>829</v>
      </c>
      <c r="AG72" s="114" t="s">
        <v>830</v>
      </c>
      <c r="AH72" s="114" t="s">
        <v>831</v>
      </c>
      <c r="AI72" s="114" t="s">
        <v>832</v>
      </c>
      <c r="AJ72" s="116">
        <v>45522.0</v>
      </c>
      <c r="AK72" s="116"/>
      <c r="AL72" s="114">
        <v>3226213.0</v>
      </c>
      <c r="AM72" s="116">
        <v>45519.0</v>
      </c>
      <c r="AN72" s="116">
        <v>45520.0</v>
      </c>
      <c r="AO72" s="118">
        <v>4200.0</v>
      </c>
      <c r="AP72" s="121">
        <v>0.0</v>
      </c>
      <c r="AQ72" s="118">
        <v>91200.0</v>
      </c>
      <c r="AR72" s="122">
        <v>83.1</v>
      </c>
      <c r="AS72" s="118">
        <v>7578719.999999999</v>
      </c>
      <c r="AT72" s="118">
        <v>265255.0</v>
      </c>
      <c r="AU72" s="116"/>
      <c r="AV72" s="118">
        <v>234940.31999999998</v>
      </c>
      <c r="AW72" s="114"/>
      <c r="AX72" s="114"/>
      <c r="AY72" s="118">
        <v>234940.31999999998</v>
      </c>
      <c r="AZ72" s="114"/>
      <c r="BA72" s="114"/>
      <c r="BB72" s="116"/>
      <c r="BC72" s="114"/>
      <c r="BD72" s="114"/>
      <c r="BE72" s="114"/>
      <c r="BF72" s="114"/>
      <c r="BG72" s="117"/>
      <c r="BH72" s="115"/>
      <c r="BI72" s="115"/>
      <c r="BJ72" s="115"/>
      <c r="BK72" s="114"/>
      <c r="BL72" s="114"/>
      <c r="BM72" s="123">
        <v>95400.0</v>
      </c>
      <c r="BN72" s="114"/>
      <c r="BO72" s="114"/>
      <c r="BP72" s="114"/>
      <c r="BQ72" s="114"/>
      <c r="BR72" s="114"/>
      <c r="BS72" s="120"/>
    </row>
    <row r="73" ht="15.75" hidden="1" customHeight="1">
      <c r="A73" s="113">
        <v>136.0</v>
      </c>
      <c r="B73" s="114" t="s">
        <v>833</v>
      </c>
      <c r="C73" s="115">
        <v>45519.0</v>
      </c>
      <c r="D73" s="114" t="s">
        <v>810</v>
      </c>
      <c r="E73" s="116">
        <v>45425.0</v>
      </c>
      <c r="F73" s="114" t="s">
        <v>811</v>
      </c>
      <c r="G73" s="114" t="s">
        <v>275</v>
      </c>
      <c r="H73" s="114" t="s">
        <v>812</v>
      </c>
      <c r="I73" s="114" t="s">
        <v>813</v>
      </c>
      <c r="J73" s="114" t="s">
        <v>490</v>
      </c>
      <c r="K73" s="114" t="s">
        <v>279</v>
      </c>
      <c r="L73" s="117">
        <v>20500.0</v>
      </c>
      <c r="M73" s="118">
        <v>89950.0</v>
      </c>
      <c r="N73" s="118">
        <f t="shared" si="3"/>
        <v>4.387804878</v>
      </c>
      <c r="O73" s="118">
        <v>83.1</v>
      </c>
      <c r="P73" s="118">
        <v>7474844.999999999</v>
      </c>
      <c r="Q73" s="114" t="s">
        <v>280</v>
      </c>
      <c r="R73" s="114" t="s">
        <v>692</v>
      </c>
      <c r="S73" s="119" t="s">
        <v>7</v>
      </c>
      <c r="T73" s="113" t="s">
        <v>305</v>
      </c>
      <c r="U73" s="114">
        <v>2050.0</v>
      </c>
      <c r="V73" s="113" t="s">
        <v>283</v>
      </c>
      <c r="W73" s="114" t="s">
        <v>746</v>
      </c>
      <c r="X73" s="114"/>
      <c r="Y73" s="116"/>
      <c r="Z73" s="114"/>
      <c r="AA73" s="116"/>
      <c r="AB73" s="118"/>
      <c r="AC73" s="118"/>
      <c r="AD73" s="118">
        <v>0.0</v>
      </c>
      <c r="AE73" s="113" t="s">
        <v>828</v>
      </c>
      <c r="AF73" s="114" t="s">
        <v>834</v>
      </c>
      <c r="AG73" s="125" t="s">
        <v>835</v>
      </c>
      <c r="AH73" s="114" t="s">
        <v>836</v>
      </c>
      <c r="AI73" s="114" t="s">
        <v>832</v>
      </c>
      <c r="AJ73" s="116"/>
      <c r="AK73" s="116"/>
      <c r="AL73" s="114">
        <v>3227631.0</v>
      </c>
      <c r="AM73" s="116">
        <v>45519.0</v>
      </c>
      <c r="AN73" s="116"/>
      <c r="AO73" s="118">
        <v>4200.0</v>
      </c>
      <c r="AP73" s="121">
        <v>0.0</v>
      </c>
      <c r="AQ73" s="118">
        <v>85750.0</v>
      </c>
      <c r="AR73" s="122">
        <v>83.1</v>
      </c>
      <c r="AS73" s="118">
        <v>7125824.999999999</v>
      </c>
      <c r="AT73" s="118">
        <v>249404.0</v>
      </c>
      <c r="AU73" s="116"/>
      <c r="AV73" s="118">
        <v>220900.57499999998</v>
      </c>
      <c r="AW73" s="114"/>
      <c r="AX73" s="114"/>
      <c r="AY73" s="118">
        <v>220900.57499999998</v>
      </c>
      <c r="AZ73" s="114"/>
      <c r="BA73" s="114"/>
      <c r="BB73" s="116"/>
      <c r="BC73" s="114"/>
      <c r="BD73" s="114"/>
      <c r="BE73" s="114"/>
      <c r="BF73" s="114"/>
      <c r="BG73" s="117"/>
      <c r="BH73" s="115"/>
      <c r="BI73" s="115"/>
      <c r="BJ73" s="115"/>
      <c r="BK73" s="114"/>
      <c r="BL73" s="114"/>
      <c r="BM73" s="123">
        <v>89950.0</v>
      </c>
      <c r="BN73" s="114"/>
      <c r="BO73" s="114"/>
      <c r="BP73" s="114"/>
      <c r="BQ73" s="114"/>
      <c r="BR73" s="114"/>
      <c r="BS73" s="120"/>
    </row>
    <row r="74" ht="15.75" hidden="1" customHeight="1">
      <c r="A74" s="113">
        <v>139.0</v>
      </c>
      <c r="B74" s="114" t="s">
        <v>837</v>
      </c>
      <c r="C74" s="115">
        <v>45525.0</v>
      </c>
      <c r="D74" s="114" t="s">
        <v>810</v>
      </c>
      <c r="E74" s="116">
        <v>45425.0</v>
      </c>
      <c r="F74" s="114" t="s">
        <v>811</v>
      </c>
      <c r="G74" s="114" t="s">
        <v>275</v>
      </c>
      <c r="H74" s="114" t="s">
        <v>812</v>
      </c>
      <c r="I74" s="114" t="s">
        <v>813</v>
      </c>
      <c r="J74" s="114" t="s">
        <v>490</v>
      </c>
      <c r="K74" s="114" t="s">
        <v>279</v>
      </c>
      <c r="L74" s="117">
        <v>20500.0</v>
      </c>
      <c r="M74" s="118">
        <v>94950.0</v>
      </c>
      <c r="N74" s="118">
        <f t="shared" si="3"/>
        <v>4.631707317</v>
      </c>
      <c r="O74" s="118">
        <v>83.1</v>
      </c>
      <c r="P74" s="118">
        <v>7890344.999999999</v>
      </c>
      <c r="Q74" s="114" t="s">
        <v>280</v>
      </c>
      <c r="R74" s="114" t="s">
        <v>692</v>
      </c>
      <c r="S74" s="119" t="s">
        <v>7</v>
      </c>
      <c r="T74" s="113" t="s">
        <v>305</v>
      </c>
      <c r="U74" s="114">
        <v>2050.0</v>
      </c>
      <c r="V74" s="113" t="s">
        <v>283</v>
      </c>
      <c r="W74" s="114" t="s">
        <v>746</v>
      </c>
      <c r="X74" s="114"/>
      <c r="Y74" s="116"/>
      <c r="Z74" s="114"/>
      <c r="AA74" s="116"/>
      <c r="AB74" s="118"/>
      <c r="AC74" s="118"/>
      <c r="AD74" s="118">
        <v>0.0</v>
      </c>
      <c r="AE74" s="113" t="s">
        <v>454</v>
      </c>
      <c r="AF74" s="114" t="s">
        <v>838</v>
      </c>
      <c r="AG74" s="114" t="s">
        <v>839</v>
      </c>
      <c r="AH74" s="114" t="s">
        <v>840</v>
      </c>
      <c r="AI74" s="114" t="s">
        <v>620</v>
      </c>
      <c r="AJ74" s="116"/>
      <c r="AK74" s="116"/>
      <c r="AL74" s="114">
        <v>3374886.0</v>
      </c>
      <c r="AM74" s="116">
        <v>45525.0</v>
      </c>
      <c r="AN74" s="116"/>
      <c r="AO74" s="118">
        <v>3603.0</v>
      </c>
      <c r="AP74" s="121">
        <v>0.0</v>
      </c>
      <c r="AQ74" s="118">
        <v>91347.0</v>
      </c>
      <c r="AR74" s="122">
        <v>83.1</v>
      </c>
      <c r="AS74" s="118">
        <v>7590935.699999999</v>
      </c>
      <c r="AT74" s="118">
        <v>265683.0</v>
      </c>
      <c r="AU74" s="116"/>
      <c r="AV74" s="118">
        <v>235319.00669999997</v>
      </c>
      <c r="AW74" s="114"/>
      <c r="AX74" s="114"/>
      <c r="AY74" s="118">
        <v>235319.00669999997</v>
      </c>
      <c r="AZ74" s="114"/>
      <c r="BA74" s="114"/>
      <c r="BB74" s="116"/>
      <c r="BC74" s="114"/>
      <c r="BD74" s="114"/>
      <c r="BE74" s="114"/>
      <c r="BF74" s="114"/>
      <c r="BG74" s="117"/>
      <c r="BH74" s="115"/>
      <c r="BI74" s="115"/>
      <c r="BJ74" s="115"/>
      <c r="BK74" s="114"/>
      <c r="BL74" s="114"/>
      <c r="BM74" s="123">
        <v>94950.0</v>
      </c>
      <c r="BN74" s="114"/>
      <c r="BO74" s="114"/>
      <c r="BP74" s="114"/>
      <c r="BQ74" s="114"/>
      <c r="BR74" s="114"/>
      <c r="BS74" s="120"/>
    </row>
    <row r="75" ht="15.75" hidden="1" customHeight="1">
      <c r="A75" s="113">
        <v>142.0</v>
      </c>
      <c r="B75" s="114" t="s">
        <v>841</v>
      </c>
      <c r="C75" s="115">
        <v>45527.0</v>
      </c>
      <c r="D75" s="114" t="s">
        <v>842</v>
      </c>
      <c r="E75" s="116">
        <v>45492.0</v>
      </c>
      <c r="F75" s="114" t="s">
        <v>843</v>
      </c>
      <c r="G75" s="114" t="s">
        <v>275</v>
      </c>
      <c r="H75" s="114" t="s">
        <v>844</v>
      </c>
      <c r="I75" s="114" t="s">
        <v>277</v>
      </c>
      <c r="J75" s="114" t="s">
        <v>278</v>
      </c>
      <c r="K75" s="114" t="s">
        <v>279</v>
      </c>
      <c r="L75" s="117">
        <v>21000.0</v>
      </c>
      <c r="M75" s="118">
        <v>99005.0</v>
      </c>
      <c r="N75" s="118">
        <f t="shared" si="3"/>
        <v>4.71452381</v>
      </c>
      <c r="O75" s="118">
        <v>83.1</v>
      </c>
      <c r="P75" s="118">
        <v>8227315.499999999</v>
      </c>
      <c r="Q75" s="114" t="s">
        <v>280</v>
      </c>
      <c r="R75" s="114" t="s">
        <v>692</v>
      </c>
      <c r="S75" s="119" t="s">
        <v>7</v>
      </c>
      <c r="T75" s="113" t="s">
        <v>536</v>
      </c>
      <c r="U75" s="114">
        <v>2100.0</v>
      </c>
      <c r="V75" s="113" t="s">
        <v>283</v>
      </c>
      <c r="W75" s="114" t="s">
        <v>798</v>
      </c>
      <c r="X75" s="114"/>
      <c r="Y75" s="116"/>
      <c r="Z75" s="114"/>
      <c r="AA75" s="116"/>
      <c r="AB75" s="118"/>
      <c r="AC75" s="118"/>
      <c r="AD75" s="118">
        <v>0.0</v>
      </c>
      <c r="AE75" s="113" t="s">
        <v>454</v>
      </c>
      <c r="AF75" s="114" t="s">
        <v>845</v>
      </c>
      <c r="AG75" s="125" t="s">
        <v>846</v>
      </c>
      <c r="AH75" s="114" t="s">
        <v>847</v>
      </c>
      <c r="AI75" s="114" t="s">
        <v>620</v>
      </c>
      <c r="AJ75" s="116"/>
      <c r="AK75" s="116"/>
      <c r="AL75" s="114">
        <v>3444276.0</v>
      </c>
      <c r="AM75" s="116">
        <v>45527.0</v>
      </c>
      <c r="AN75" s="116"/>
      <c r="AO75" s="118">
        <v>3603.0</v>
      </c>
      <c r="AP75" s="121">
        <v>0.0</v>
      </c>
      <c r="AQ75" s="118">
        <v>95402.0</v>
      </c>
      <c r="AR75" s="122">
        <v>83.1</v>
      </c>
      <c r="AS75" s="118">
        <v>7927906.199999999</v>
      </c>
      <c r="AT75" s="118">
        <v>277477.0</v>
      </c>
      <c r="AU75" s="116"/>
      <c r="AV75" s="118">
        <v>245765.09219999998</v>
      </c>
      <c r="AW75" s="114"/>
      <c r="AX75" s="114"/>
      <c r="AY75" s="118">
        <v>245765.09219999998</v>
      </c>
      <c r="AZ75" s="114"/>
      <c r="BA75" s="114"/>
      <c r="BB75" s="116"/>
      <c r="BC75" s="114"/>
      <c r="BD75" s="114"/>
      <c r="BE75" s="114"/>
      <c r="BF75" s="114"/>
      <c r="BG75" s="117"/>
      <c r="BH75" s="115"/>
      <c r="BI75" s="115"/>
      <c r="BJ75" s="115"/>
      <c r="BK75" s="114"/>
      <c r="BL75" s="114"/>
      <c r="BM75" s="123">
        <v>99005.0</v>
      </c>
      <c r="BN75" s="114"/>
      <c r="BO75" s="114"/>
      <c r="BP75" s="114"/>
      <c r="BQ75" s="114"/>
      <c r="BR75" s="114"/>
      <c r="BS75" s="120"/>
    </row>
    <row r="76" ht="15.75" hidden="1" customHeight="1">
      <c r="A76" s="113">
        <v>145.0</v>
      </c>
      <c r="B76" s="114" t="s">
        <v>848</v>
      </c>
      <c r="C76" s="115">
        <v>45528.0</v>
      </c>
      <c r="D76" s="114" t="s">
        <v>849</v>
      </c>
      <c r="E76" s="116">
        <v>45512.0</v>
      </c>
      <c r="F76" s="114" t="s">
        <v>850</v>
      </c>
      <c r="G76" s="114" t="s">
        <v>275</v>
      </c>
      <c r="H76" s="114" t="s">
        <v>700</v>
      </c>
      <c r="I76" s="114" t="s">
        <v>278</v>
      </c>
      <c r="J76" s="114" t="s">
        <v>469</v>
      </c>
      <c r="K76" s="114" t="s">
        <v>279</v>
      </c>
      <c r="L76" s="117">
        <v>20000.0</v>
      </c>
      <c r="M76" s="118">
        <v>91300.0</v>
      </c>
      <c r="N76" s="118">
        <f t="shared" si="3"/>
        <v>4.565</v>
      </c>
      <c r="O76" s="118">
        <v>83.1</v>
      </c>
      <c r="P76" s="118">
        <v>7587029.999999999</v>
      </c>
      <c r="Q76" s="114" t="s">
        <v>280</v>
      </c>
      <c r="R76" s="114" t="s">
        <v>692</v>
      </c>
      <c r="S76" s="119" t="s">
        <v>7</v>
      </c>
      <c r="T76" s="113" t="s">
        <v>536</v>
      </c>
      <c r="U76" s="114">
        <v>2000.0</v>
      </c>
      <c r="V76" s="113" t="s">
        <v>283</v>
      </c>
      <c r="W76" s="114" t="s">
        <v>492</v>
      </c>
      <c r="X76" s="114"/>
      <c r="Y76" s="116"/>
      <c r="Z76" s="114"/>
      <c r="AA76" s="116"/>
      <c r="AB76" s="118"/>
      <c r="AC76" s="118"/>
      <c r="AD76" s="118">
        <v>0.0</v>
      </c>
      <c r="AE76" s="113" t="s">
        <v>316</v>
      </c>
      <c r="AF76" s="114" t="s">
        <v>851</v>
      </c>
      <c r="AG76" s="114" t="s">
        <v>852</v>
      </c>
      <c r="AH76" s="114" t="s">
        <v>853</v>
      </c>
      <c r="AI76" s="114" t="s">
        <v>484</v>
      </c>
      <c r="AJ76" s="116"/>
      <c r="AK76" s="116"/>
      <c r="AL76" s="114">
        <v>3459389.0</v>
      </c>
      <c r="AM76" s="116">
        <v>45528.0</v>
      </c>
      <c r="AN76" s="116"/>
      <c r="AO76" s="118">
        <v>4400.0</v>
      </c>
      <c r="AP76" s="121">
        <v>0.0</v>
      </c>
      <c r="AQ76" s="118">
        <v>86900.0</v>
      </c>
      <c r="AR76" s="122">
        <v>83.1</v>
      </c>
      <c r="AS76" s="118">
        <v>7221389.999999999</v>
      </c>
      <c r="AT76" s="118">
        <v>252749.0</v>
      </c>
      <c r="AU76" s="116"/>
      <c r="AV76" s="118">
        <v>223863.08999999997</v>
      </c>
      <c r="AW76" s="114"/>
      <c r="AX76" s="114"/>
      <c r="AY76" s="118">
        <v>223863.08999999997</v>
      </c>
      <c r="AZ76" s="114"/>
      <c r="BA76" s="114"/>
      <c r="BB76" s="116"/>
      <c r="BC76" s="114"/>
      <c r="BD76" s="114"/>
      <c r="BE76" s="114"/>
      <c r="BF76" s="114"/>
      <c r="BG76" s="117"/>
      <c r="BH76" s="115"/>
      <c r="BI76" s="115"/>
      <c r="BJ76" s="115"/>
      <c r="BK76" s="114"/>
      <c r="BL76" s="114"/>
      <c r="BM76" s="123">
        <v>91300.0</v>
      </c>
      <c r="BN76" s="114"/>
      <c r="BO76" s="114"/>
      <c r="BP76" s="114"/>
      <c r="BQ76" s="114"/>
      <c r="BR76" s="114"/>
      <c r="BS76" s="120"/>
    </row>
    <row r="77" ht="15.75" hidden="1" customHeight="1">
      <c r="A77" s="113">
        <v>147.0</v>
      </c>
      <c r="B77" s="114" t="s">
        <v>854</v>
      </c>
      <c r="C77" s="115">
        <v>45530.0</v>
      </c>
      <c r="D77" s="114" t="s">
        <v>855</v>
      </c>
      <c r="E77" s="116">
        <v>45502.0</v>
      </c>
      <c r="F77" s="114" t="s">
        <v>856</v>
      </c>
      <c r="G77" s="114" t="s">
        <v>275</v>
      </c>
      <c r="H77" s="114" t="s">
        <v>857</v>
      </c>
      <c r="I77" s="114" t="s">
        <v>625</v>
      </c>
      <c r="J77" s="114" t="s">
        <v>490</v>
      </c>
      <c r="K77" s="114" t="s">
        <v>279</v>
      </c>
      <c r="L77" s="117">
        <v>21000.0</v>
      </c>
      <c r="M77" s="118">
        <v>96050.0</v>
      </c>
      <c r="N77" s="118">
        <f t="shared" si="3"/>
        <v>4.573809524</v>
      </c>
      <c r="O77" s="118">
        <v>83.1</v>
      </c>
      <c r="P77" s="118">
        <v>7981754.999999999</v>
      </c>
      <c r="Q77" s="114" t="s">
        <v>280</v>
      </c>
      <c r="R77" s="114" t="s">
        <v>692</v>
      </c>
      <c r="S77" s="119" t="s">
        <v>7</v>
      </c>
      <c r="T77" s="113" t="s">
        <v>858</v>
      </c>
      <c r="U77" s="114">
        <v>2100.0</v>
      </c>
      <c r="V77" s="113" t="s">
        <v>283</v>
      </c>
      <c r="W77" s="114" t="s">
        <v>306</v>
      </c>
      <c r="X77" s="114"/>
      <c r="Y77" s="116"/>
      <c r="Z77" s="114"/>
      <c r="AA77" s="116"/>
      <c r="AB77" s="118"/>
      <c r="AC77" s="118"/>
      <c r="AD77" s="118">
        <v>0.0</v>
      </c>
      <c r="AE77" s="113" t="s">
        <v>454</v>
      </c>
      <c r="AF77" s="114" t="s">
        <v>859</v>
      </c>
      <c r="AG77" s="114" t="s">
        <v>860</v>
      </c>
      <c r="AH77" s="114" t="s">
        <v>861</v>
      </c>
      <c r="AI77" s="114" t="s">
        <v>620</v>
      </c>
      <c r="AJ77" s="116"/>
      <c r="AK77" s="116"/>
      <c r="AL77" s="114">
        <v>3491429.0</v>
      </c>
      <c r="AM77" s="116">
        <v>45530.0</v>
      </c>
      <c r="AN77" s="116"/>
      <c r="AO77" s="118">
        <v>3603.0</v>
      </c>
      <c r="AP77" s="121">
        <v>0.0</v>
      </c>
      <c r="AQ77" s="118">
        <v>92447.0</v>
      </c>
      <c r="AR77" s="122">
        <v>83.1</v>
      </c>
      <c r="AS77" s="118">
        <v>7682345.699999999</v>
      </c>
      <c r="AT77" s="118">
        <v>268882.0</v>
      </c>
      <c r="AU77" s="116"/>
      <c r="AV77" s="118">
        <v>238152.71669999996</v>
      </c>
      <c r="AW77" s="114"/>
      <c r="AX77" s="114"/>
      <c r="AY77" s="118">
        <v>238152.71669999996</v>
      </c>
      <c r="AZ77" s="114"/>
      <c r="BA77" s="114"/>
      <c r="BB77" s="116"/>
      <c r="BC77" s="114"/>
      <c r="BD77" s="114"/>
      <c r="BE77" s="114"/>
      <c r="BF77" s="114"/>
      <c r="BG77" s="117"/>
      <c r="BH77" s="115"/>
      <c r="BI77" s="115"/>
      <c r="BJ77" s="115"/>
      <c r="BK77" s="114"/>
      <c r="BL77" s="114"/>
      <c r="BM77" s="123">
        <v>96050.0</v>
      </c>
      <c r="BN77" s="114"/>
      <c r="BO77" s="114"/>
      <c r="BP77" s="114"/>
      <c r="BQ77" s="114"/>
      <c r="BR77" s="114"/>
      <c r="BS77" s="120"/>
    </row>
    <row r="78" ht="15.75" hidden="1" customHeight="1">
      <c r="A78" s="113">
        <v>150.0</v>
      </c>
      <c r="B78" s="114" t="s">
        <v>862</v>
      </c>
      <c r="C78" s="115">
        <v>45532.0</v>
      </c>
      <c r="D78" s="114" t="s">
        <v>863</v>
      </c>
      <c r="E78" s="116">
        <v>45506.0</v>
      </c>
      <c r="F78" s="114" t="s">
        <v>864</v>
      </c>
      <c r="G78" s="114" t="s">
        <v>275</v>
      </c>
      <c r="H78" s="114" t="s">
        <v>717</v>
      </c>
      <c r="I78" s="114" t="s">
        <v>277</v>
      </c>
      <c r="J78" s="114" t="s">
        <v>490</v>
      </c>
      <c r="K78" s="114" t="s">
        <v>305</v>
      </c>
      <c r="L78" s="117">
        <v>19000.0</v>
      </c>
      <c r="M78" s="118">
        <v>150600.0</v>
      </c>
      <c r="N78" s="118">
        <f t="shared" si="3"/>
        <v>7.926315789</v>
      </c>
      <c r="O78" s="118">
        <v>83.1</v>
      </c>
      <c r="P78" s="118">
        <v>1.251486E7</v>
      </c>
      <c r="Q78" s="114" t="s">
        <v>280</v>
      </c>
      <c r="R78" s="114" t="s">
        <v>692</v>
      </c>
      <c r="S78" s="119" t="s">
        <v>7</v>
      </c>
      <c r="T78" s="113" t="s">
        <v>315</v>
      </c>
      <c r="U78" s="114">
        <v>1900.0</v>
      </c>
      <c r="V78" s="113" t="s">
        <v>283</v>
      </c>
      <c r="W78" s="114" t="s">
        <v>471</v>
      </c>
      <c r="X78" s="114" t="s">
        <v>865</v>
      </c>
      <c r="Y78" s="116">
        <v>45530.0</v>
      </c>
      <c r="Z78" s="114"/>
      <c r="AA78" s="116"/>
      <c r="AB78" s="118"/>
      <c r="AC78" s="118"/>
      <c r="AD78" s="118">
        <v>0.0</v>
      </c>
      <c r="AE78" s="113" t="s">
        <v>454</v>
      </c>
      <c r="AF78" s="114" t="s">
        <v>866</v>
      </c>
      <c r="AG78" s="114" t="s">
        <v>867</v>
      </c>
      <c r="AH78" s="114" t="s">
        <v>868</v>
      </c>
      <c r="AI78" s="114" t="s">
        <v>869</v>
      </c>
      <c r="AJ78" s="116"/>
      <c r="AK78" s="116"/>
      <c r="AL78" s="114">
        <v>3555939.0</v>
      </c>
      <c r="AM78" s="116">
        <v>45532.0</v>
      </c>
      <c r="AN78" s="116"/>
      <c r="AO78" s="118">
        <v>4400.0</v>
      </c>
      <c r="AP78" s="121">
        <v>0.0</v>
      </c>
      <c r="AQ78" s="118">
        <v>146200.0</v>
      </c>
      <c r="AR78" s="122">
        <v>83.1</v>
      </c>
      <c r="AS78" s="118">
        <v>1.214922E7</v>
      </c>
      <c r="AT78" s="118">
        <v>425223.0</v>
      </c>
      <c r="AU78" s="116"/>
      <c r="AV78" s="118">
        <v>376625.82</v>
      </c>
      <c r="AW78" s="114"/>
      <c r="AX78" s="114"/>
      <c r="AY78" s="118">
        <v>376625.82</v>
      </c>
      <c r="AZ78" s="114"/>
      <c r="BA78" s="114"/>
      <c r="BB78" s="116"/>
      <c r="BC78" s="114"/>
      <c r="BD78" s="114"/>
      <c r="BE78" s="114"/>
      <c r="BF78" s="114"/>
      <c r="BG78" s="117"/>
      <c r="BH78" s="115"/>
      <c r="BI78" s="115"/>
      <c r="BJ78" s="115"/>
      <c r="BK78" s="114"/>
      <c r="BL78" s="114"/>
      <c r="BM78" s="123">
        <v>150600.0</v>
      </c>
      <c r="BN78" s="114"/>
      <c r="BO78" s="114"/>
      <c r="BP78" s="114"/>
      <c r="BQ78" s="114"/>
      <c r="BR78" s="114"/>
      <c r="BS78" s="120"/>
    </row>
    <row r="79" ht="15.75" hidden="1" customHeight="1">
      <c r="A79" s="113">
        <v>157.0</v>
      </c>
      <c r="B79" s="114" t="s">
        <v>870</v>
      </c>
      <c r="C79" s="115">
        <v>45532.0</v>
      </c>
      <c r="D79" s="114" t="s">
        <v>871</v>
      </c>
      <c r="E79" s="116">
        <v>45482.0</v>
      </c>
      <c r="F79" s="114" t="s">
        <v>872</v>
      </c>
      <c r="G79" s="114" t="s">
        <v>275</v>
      </c>
      <c r="H79" s="114" t="s">
        <v>708</v>
      </c>
      <c r="I79" s="114" t="s">
        <v>277</v>
      </c>
      <c r="J79" s="114" t="s">
        <v>490</v>
      </c>
      <c r="K79" s="114" t="s">
        <v>279</v>
      </c>
      <c r="L79" s="117">
        <v>21000.0</v>
      </c>
      <c r="M79" s="118">
        <v>76850.0</v>
      </c>
      <c r="N79" s="118">
        <f t="shared" si="3"/>
        <v>3.65952381</v>
      </c>
      <c r="O79" s="118">
        <v>83.1</v>
      </c>
      <c r="P79" s="118">
        <v>6386235.0</v>
      </c>
      <c r="Q79" s="114" t="s">
        <v>280</v>
      </c>
      <c r="R79" s="114" t="s">
        <v>709</v>
      </c>
      <c r="S79" s="119" t="s">
        <v>7</v>
      </c>
      <c r="T79" s="113" t="s">
        <v>305</v>
      </c>
      <c r="U79" s="114">
        <v>2100.0</v>
      </c>
      <c r="V79" s="113" t="s">
        <v>283</v>
      </c>
      <c r="W79" s="114" t="s">
        <v>746</v>
      </c>
      <c r="X79" s="114"/>
      <c r="Y79" s="116"/>
      <c r="Z79" s="114"/>
      <c r="AA79" s="116"/>
      <c r="AB79" s="118"/>
      <c r="AC79" s="118"/>
      <c r="AD79" s="118">
        <v>0.0</v>
      </c>
      <c r="AE79" s="113" t="s">
        <v>873</v>
      </c>
      <c r="AF79" s="114" t="s">
        <v>874</v>
      </c>
      <c r="AG79" s="114">
        <v>57850.0</v>
      </c>
      <c r="AH79" s="114" t="s">
        <v>875</v>
      </c>
      <c r="AI79" s="114" t="s">
        <v>876</v>
      </c>
      <c r="AJ79" s="116"/>
      <c r="AK79" s="116"/>
      <c r="AL79" s="114">
        <v>3555932.0</v>
      </c>
      <c r="AM79" s="116">
        <v>45532.0</v>
      </c>
      <c r="AN79" s="116"/>
      <c r="AO79" s="118">
        <v>3300.0</v>
      </c>
      <c r="AP79" s="121">
        <v>0.0</v>
      </c>
      <c r="AQ79" s="118">
        <v>73550.0</v>
      </c>
      <c r="AR79" s="114">
        <v>83.1</v>
      </c>
      <c r="AS79" s="118">
        <v>6112005.0</v>
      </c>
      <c r="AT79" s="118">
        <v>213920.0</v>
      </c>
      <c r="AU79" s="116"/>
      <c r="AV79" s="118">
        <v>189472.155</v>
      </c>
      <c r="AW79" s="114"/>
      <c r="AX79" s="114"/>
      <c r="AY79" s="118">
        <v>189472.155</v>
      </c>
      <c r="AZ79" s="114"/>
      <c r="BA79" s="114"/>
      <c r="BB79" s="116"/>
      <c r="BC79" s="114"/>
      <c r="BD79" s="114"/>
      <c r="BE79" s="114"/>
      <c r="BF79" s="114"/>
      <c r="BG79" s="117"/>
      <c r="BH79" s="115"/>
      <c r="BI79" s="115"/>
      <c r="BJ79" s="115"/>
      <c r="BK79" s="114"/>
      <c r="BL79" s="114"/>
      <c r="BM79" s="123">
        <v>76850.0</v>
      </c>
      <c r="BN79" s="114"/>
      <c r="BO79" s="114"/>
      <c r="BP79" s="114"/>
      <c r="BQ79" s="114"/>
      <c r="BR79" s="114"/>
      <c r="BS79" s="120"/>
    </row>
    <row r="80" ht="15.75" hidden="1" customHeight="1">
      <c r="A80" s="113">
        <v>163.0</v>
      </c>
      <c r="B80" s="114" t="s">
        <v>877</v>
      </c>
      <c r="C80" s="115">
        <v>45533.0</v>
      </c>
      <c r="D80" s="114" t="s">
        <v>878</v>
      </c>
      <c r="E80" s="116">
        <v>45482.0</v>
      </c>
      <c r="F80" s="114" t="s">
        <v>879</v>
      </c>
      <c r="G80" s="114" t="s">
        <v>275</v>
      </c>
      <c r="H80" s="114" t="s">
        <v>708</v>
      </c>
      <c r="I80" s="114" t="s">
        <v>277</v>
      </c>
      <c r="J80" s="114" t="s">
        <v>490</v>
      </c>
      <c r="K80" s="114" t="s">
        <v>279</v>
      </c>
      <c r="L80" s="117">
        <v>21000.0</v>
      </c>
      <c r="M80" s="118">
        <v>104600.0</v>
      </c>
      <c r="N80" s="118">
        <f t="shared" si="3"/>
        <v>4.980952381</v>
      </c>
      <c r="O80" s="118">
        <v>83.1</v>
      </c>
      <c r="P80" s="118">
        <v>8692260.0</v>
      </c>
      <c r="Q80" s="114" t="s">
        <v>280</v>
      </c>
      <c r="R80" s="114" t="s">
        <v>709</v>
      </c>
      <c r="S80" s="119" t="s">
        <v>7</v>
      </c>
      <c r="T80" s="113" t="s">
        <v>536</v>
      </c>
      <c r="U80" s="114">
        <v>2100.0</v>
      </c>
      <c r="V80" s="113" t="s">
        <v>283</v>
      </c>
      <c r="W80" s="114" t="s">
        <v>746</v>
      </c>
      <c r="X80" s="114"/>
      <c r="Y80" s="116"/>
      <c r="Z80" s="114"/>
      <c r="AA80" s="116"/>
      <c r="AB80" s="118"/>
      <c r="AC80" s="118"/>
      <c r="AD80" s="118">
        <v>0.0</v>
      </c>
      <c r="AE80" s="113" t="s">
        <v>454</v>
      </c>
      <c r="AF80" s="114" t="s">
        <v>880</v>
      </c>
      <c r="AG80" s="114" t="s">
        <v>881</v>
      </c>
      <c r="AH80" s="114" t="s">
        <v>882</v>
      </c>
      <c r="AI80" s="114" t="s">
        <v>869</v>
      </c>
      <c r="AJ80" s="116"/>
      <c r="AK80" s="116"/>
      <c r="AL80" s="114">
        <v>3586918.0</v>
      </c>
      <c r="AM80" s="116">
        <v>45533.0</v>
      </c>
      <c r="AN80" s="116"/>
      <c r="AO80" s="118">
        <v>3300.0</v>
      </c>
      <c r="AP80" s="121">
        <v>0.0</v>
      </c>
      <c r="AQ80" s="118">
        <v>101300.0</v>
      </c>
      <c r="AR80" s="114">
        <v>83.1</v>
      </c>
      <c r="AS80" s="118">
        <v>8418030.0</v>
      </c>
      <c r="AT80" s="118">
        <v>294631.0</v>
      </c>
      <c r="AU80" s="116"/>
      <c r="AV80" s="118">
        <v>260958.93</v>
      </c>
      <c r="AW80" s="114"/>
      <c r="AX80" s="114"/>
      <c r="AY80" s="118">
        <v>260958.93</v>
      </c>
      <c r="AZ80" s="114"/>
      <c r="BA80" s="114"/>
      <c r="BB80" s="116"/>
      <c r="BC80" s="114"/>
      <c r="BD80" s="114"/>
      <c r="BE80" s="114"/>
      <c r="BF80" s="114"/>
      <c r="BG80" s="117"/>
      <c r="BH80" s="115"/>
      <c r="BI80" s="115"/>
      <c r="BJ80" s="115"/>
      <c r="BK80" s="114"/>
      <c r="BL80" s="114"/>
      <c r="BM80" s="123">
        <v>104600.0</v>
      </c>
      <c r="BN80" s="114"/>
      <c r="BO80" s="114"/>
      <c r="BP80" s="114"/>
      <c r="BQ80" s="114"/>
      <c r="BR80" s="114"/>
      <c r="BS80" s="120"/>
    </row>
    <row r="81" ht="15.75" hidden="1" customHeight="1">
      <c r="A81" s="113">
        <v>164.0</v>
      </c>
      <c r="B81" s="114" t="s">
        <v>883</v>
      </c>
      <c r="C81" s="115">
        <v>45533.0</v>
      </c>
      <c r="D81" s="114" t="s">
        <v>810</v>
      </c>
      <c r="E81" s="116">
        <v>45425.0</v>
      </c>
      <c r="F81" s="114" t="s">
        <v>811</v>
      </c>
      <c r="G81" s="114" t="s">
        <v>275</v>
      </c>
      <c r="H81" s="114" t="s">
        <v>812</v>
      </c>
      <c r="I81" s="114" t="s">
        <v>813</v>
      </c>
      <c r="J81" s="114" t="s">
        <v>490</v>
      </c>
      <c r="K81" s="114" t="s">
        <v>279</v>
      </c>
      <c r="L81" s="117">
        <v>20500.0</v>
      </c>
      <c r="M81" s="118">
        <v>83200.0</v>
      </c>
      <c r="N81" s="118">
        <f t="shared" si="3"/>
        <v>4.058536585</v>
      </c>
      <c r="O81" s="118">
        <v>83.1</v>
      </c>
      <c r="P81" s="118">
        <v>6913919.999999999</v>
      </c>
      <c r="Q81" s="114" t="s">
        <v>280</v>
      </c>
      <c r="R81" s="114" t="s">
        <v>692</v>
      </c>
      <c r="S81" s="119" t="s">
        <v>7</v>
      </c>
      <c r="T81" s="113" t="s">
        <v>305</v>
      </c>
      <c r="U81" s="114">
        <v>2050.0</v>
      </c>
      <c r="V81" s="113" t="s">
        <v>283</v>
      </c>
      <c r="W81" s="114" t="s">
        <v>746</v>
      </c>
      <c r="X81" s="114"/>
      <c r="Y81" s="116"/>
      <c r="Z81" s="114"/>
      <c r="AA81" s="116"/>
      <c r="AB81" s="118"/>
      <c r="AC81" s="118"/>
      <c r="AD81" s="118">
        <v>0.0</v>
      </c>
      <c r="AE81" s="113" t="s">
        <v>873</v>
      </c>
      <c r="AF81" s="114" t="s">
        <v>884</v>
      </c>
      <c r="AG81" s="114">
        <v>57812.0</v>
      </c>
      <c r="AH81" s="114" t="s">
        <v>885</v>
      </c>
      <c r="AI81" s="114" t="s">
        <v>876</v>
      </c>
      <c r="AJ81" s="116"/>
      <c r="AK81" s="116"/>
      <c r="AL81" s="114">
        <v>3589817.0</v>
      </c>
      <c r="AM81" s="116">
        <v>45533.0</v>
      </c>
      <c r="AN81" s="116"/>
      <c r="AO81" s="118">
        <v>4000.0</v>
      </c>
      <c r="AP81" s="121">
        <v>0.0</v>
      </c>
      <c r="AQ81" s="118">
        <v>79200.0</v>
      </c>
      <c r="AR81" s="114">
        <v>83.1</v>
      </c>
      <c r="AS81" s="118">
        <v>6581520.0</v>
      </c>
      <c r="AT81" s="118">
        <v>230353.0</v>
      </c>
      <c r="AU81" s="116"/>
      <c r="AV81" s="118">
        <v>204027.12</v>
      </c>
      <c r="AW81" s="114"/>
      <c r="AX81" s="114"/>
      <c r="AY81" s="118">
        <v>204027.12</v>
      </c>
      <c r="AZ81" s="114"/>
      <c r="BA81" s="114"/>
      <c r="BB81" s="116"/>
      <c r="BC81" s="114"/>
      <c r="BD81" s="114"/>
      <c r="BE81" s="114"/>
      <c r="BF81" s="114"/>
      <c r="BG81" s="117"/>
      <c r="BH81" s="115"/>
      <c r="BI81" s="115"/>
      <c r="BJ81" s="115"/>
      <c r="BK81" s="114"/>
      <c r="BL81" s="114"/>
      <c r="BM81" s="123">
        <v>83200.0</v>
      </c>
      <c r="BN81" s="114"/>
      <c r="BO81" s="114"/>
      <c r="BP81" s="114"/>
      <c r="BQ81" s="114"/>
      <c r="BR81" s="114"/>
      <c r="BS81" s="120"/>
    </row>
    <row r="82" ht="15.75" hidden="1" customHeight="1">
      <c r="A82" s="113">
        <v>165.0</v>
      </c>
      <c r="B82" s="114" t="s">
        <v>886</v>
      </c>
      <c r="C82" s="115">
        <v>45533.0</v>
      </c>
      <c r="D82" s="114" t="s">
        <v>810</v>
      </c>
      <c r="E82" s="116">
        <v>45425.0</v>
      </c>
      <c r="F82" s="114" t="s">
        <v>811</v>
      </c>
      <c r="G82" s="114" t="s">
        <v>275</v>
      </c>
      <c r="H82" s="114" t="s">
        <v>812</v>
      </c>
      <c r="I82" s="114" t="s">
        <v>813</v>
      </c>
      <c r="J82" s="114" t="s">
        <v>490</v>
      </c>
      <c r="K82" s="114" t="s">
        <v>279</v>
      </c>
      <c r="L82" s="117">
        <v>20500.0</v>
      </c>
      <c r="M82" s="118">
        <v>85950.0</v>
      </c>
      <c r="N82" s="118">
        <f t="shared" si="3"/>
        <v>4.192682927</v>
      </c>
      <c r="O82" s="118">
        <v>83.1</v>
      </c>
      <c r="P82" s="118">
        <v>7142444.999999999</v>
      </c>
      <c r="Q82" s="114" t="s">
        <v>280</v>
      </c>
      <c r="R82" s="114" t="s">
        <v>692</v>
      </c>
      <c r="S82" s="119" t="s">
        <v>7</v>
      </c>
      <c r="T82" s="113" t="s">
        <v>305</v>
      </c>
      <c r="U82" s="114">
        <v>2050.0</v>
      </c>
      <c r="V82" s="113" t="s">
        <v>283</v>
      </c>
      <c r="W82" s="114" t="s">
        <v>746</v>
      </c>
      <c r="X82" s="114"/>
      <c r="Y82" s="116"/>
      <c r="Z82" s="114"/>
      <c r="AA82" s="116"/>
      <c r="AB82" s="118"/>
      <c r="AC82" s="118"/>
      <c r="AD82" s="118">
        <v>0.0</v>
      </c>
      <c r="AE82" s="113" t="s">
        <v>454</v>
      </c>
      <c r="AF82" s="114" t="s">
        <v>887</v>
      </c>
      <c r="AG82" s="114" t="s">
        <v>888</v>
      </c>
      <c r="AH82" s="114" t="s">
        <v>889</v>
      </c>
      <c r="AI82" s="114" t="s">
        <v>890</v>
      </c>
      <c r="AJ82" s="116"/>
      <c r="AK82" s="116"/>
      <c r="AL82" s="114">
        <v>3589801.0</v>
      </c>
      <c r="AM82" s="116">
        <v>45533.0</v>
      </c>
      <c r="AN82" s="116"/>
      <c r="AO82" s="118">
        <v>4000.0</v>
      </c>
      <c r="AP82" s="121">
        <v>0.0</v>
      </c>
      <c r="AQ82" s="118">
        <v>81950.0</v>
      </c>
      <c r="AR82" s="114">
        <v>83.1</v>
      </c>
      <c r="AS82" s="118">
        <v>6810045.0</v>
      </c>
      <c r="AT82" s="118">
        <v>238352.0</v>
      </c>
      <c r="AU82" s="116"/>
      <c r="AV82" s="118">
        <v>211111.395</v>
      </c>
      <c r="AW82" s="114"/>
      <c r="AX82" s="114"/>
      <c r="AY82" s="118">
        <v>211111.395</v>
      </c>
      <c r="AZ82" s="114"/>
      <c r="BA82" s="114"/>
      <c r="BB82" s="116"/>
      <c r="BC82" s="114"/>
      <c r="BD82" s="114"/>
      <c r="BE82" s="114"/>
      <c r="BF82" s="114"/>
      <c r="BG82" s="117"/>
      <c r="BH82" s="115"/>
      <c r="BI82" s="115"/>
      <c r="BJ82" s="115"/>
      <c r="BK82" s="114"/>
      <c r="BL82" s="114"/>
      <c r="BM82" s="123">
        <v>85950.0</v>
      </c>
      <c r="BN82" s="114"/>
      <c r="BO82" s="114"/>
      <c r="BP82" s="114"/>
      <c r="BQ82" s="114"/>
      <c r="BR82" s="114"/>
      <c r="BS82" s="120"/>
    </row>
    <row r="83" ht="15.75" hidden="1" customHeight="1">
      <c r="A83" s="113">
        <v>166.0</v>
      </c>
      <c r="B83" s="114" t="s">
        <v>891</v>
      </c>
      <c r="C83" s="115">
        <v>45533.0</v>
      </c>
      <c r="D83" s="114" t="s">
        <v>810</v>
      </c>
      <c r="E83" s="116">
        <v>45425.0</v>
      </c>
      <c r="F83" s="114" t="s">
        <v>811</v>
      </c>
      <c r="G83" s="114" t="s">
        <v>275</v>
      </c>
      <c r="H83" s="114" t="s">
        <v>812</v>
      </c>
      <c r="I83" s="114" t="s">
        <v>813</v>
      </c>
      <c r="J83" s="114" t="s">
        <v>490</v>
      </c>
      <c r="K83" s="114" t="s">
        <v>279</v>
      </c>
      <c r="L83" s="117">
        <v>20500.0</v>
      </c>
      <c r="M83" s="118">
        <v>86550.0</v>
      </c>
      <c r="N83" s="118">
        <f t="shared" si="3"/>
        <v>4.22195122</v>
      </c>
      <c r="O83" s="118">
        <v>83.1</v>
      </c>
      <c r="P83" s="118">
        <v>7192304.999999999</v>
      </c>
      <c r="Q83" s="114" t="s">
        <v>280</v>
      </c>
      <c r="R83" s="114" t="s">
        <v>692</v>
      </c>
      <c r="S83" s="119" t="s">
        <v>7</v>
      </c>
      <c r="T83" s="113" t="s">
        <v>305</v>
      </c>
      <c r="U83" s="114">
        <v>2050.0</v>
      </c>
      <c r="V83" s="113" t="s">
        <v>283</v>
      </c>
      <c r="W83" s="114" t="s">
        <v>746</v>
      </c>
      <c r="X83" s="114"/>
      <c r="Y83" s="116"/>
      <c r="Z83" s="114"/>
      <c r="AA83" s="116"/>
      <c r="AB83" s="118"/>
      <c r="AC83" s="118"/>
      <c r="AD83" s="118">
        <v>0.0</v>
      </c>
      <c r="AE83" s="113"/>
      <c r="AF83" s="114"/>
      <c r="AG83" s="114"/>
      <c r="AH83" s="114"/>
      <c r="AI83" s="114"/>
      <c r="AJ83" s="116"/>
      <c r="AK83" s="116"/>
      <c r="AL83" s="114">
        <v>3589800.0</v>
      </c>
      <c r="AM83" s="116">
        <v>45533.0</v>
      </c>
      <c r="AN83" s="116"/>
      <c r="AO83" s="118">
        <v>4000.0</v>
      </c>
      <c r="AP83" s="121">
        <v>0.0</v>
      </c>
      <c r="AQ83" s="118">
        <v>82550.0</v>
      </c>
      <c r="AR83" s="114">
        <v>83.1</v>
      </c>
      <c r="AS83" s="118">
        <v>6859904.999999999</v>
      </c>
      <c r="AT83" s="118">
        <v>240097.0</v>
      </c>
      <c r="AU83" s="116"/>
      <c r="AV83" s="118">
        <v>212657.05499999996</v>
      </c>
      <c r="AW83" s="114"/>
      <c r="AX83" s="114"/>
      <c r="AY83" s="118">
        <v>212657.05499999996</v>
      </c>
      <c r="AZ83" s="114"/>
      <c r="BA83" s="114"/>
      <c r="BB83" s="116"/>
      <c r="BC83" s="114"/>
      <c r="BD83" s="114"/>
      <c r="BE83" s="114"/>
      <c r="BF83" s="114"/>
      <c r="BG83" s="117"/>
      <c r="BH83" s="115"/>
      <c r="BI83" s="115"/>
      <c r="BJ83" s="115"/>
      <c r="BK83" s="114"/>
      <c r="BL83" s="114"/>
      <c r="BM83" s="123">
        <v>86550.0</v>
      </c>
      <c r="BN83" s="114"/>
      <c r="BO83" s="114"/>
      <c r="BP83" s="114"/>
      <c r="BQ83" s="114"/>
      <c r="BR83" s="114"/>
      <c r="BS83" s="120"/>
    </row>
    <row r="84" ht="15.75" hidden="1" customHeight="1">
      <c r="A84" s="113">
        <v>168.0</v>
      </c>
      <c r="B84" s="114" t="s">
        <v>892</v>
      </c>
      <c r="C84" s="115">
        <v>45534.0</v>
      </c>
      <c r="D84" s="114" t="s">
        <v>893</v>
      </c>
      <c r="E84" s="116">
        <v>45481.0</v>
      </c>
      <c r="F84" s="114" t="s">
        <v>894</v>
      </c>
      <c r="G84" s="114" t="s">
        <v>275</v>
      </c>
      <c r="H84" s="114" t="s">
        <v>825</v>
      </c>
      <c r="I84" s="114" t="s">
        <v>277</v>
      </c>
      <c r="J84" s="114" t="s">
        <v>490</v>
      </c>
      <c r="K84" s="114" t="s">
        <v>279</v>
      </c>
      <c r="L84" s="117">
        <v>21000.0</v>
      </c>
      <c r="M84" s="118">
        <v>95400.0</v>
      </c>
      <c r="N84" s="118">
        <f t="shared" si="3"/>
        <v>4.542857143</v>
      </c>
      <c r="O84" s="118">
        <v>83.1</v>
      </c>
      <c r="P84" s="118">
        <v>7927739.999999999</v>
      </c>
      <c r="Q84" s="114" t="s">
        <v>280</v>
      </c>
      <c r="R84" s="114" t="s">
        <v>692</v>
      </c>
      <c r="S84" s="119" t="s">
        <v>7</v>
      </c>
      <c r="T84" s="113" t="s">
        <v>536</v>
      </c>
      <c r="U84" s="114">
        <v>2100.0</v>
      </c>
      <c r="V84" s="113" t="s">
        <v>283</v>
      </c>
      <c r="W84" s="114" t="s">
        <v>826</v>
      </c>
      <c r="X84" s="114" t="s">
        <v>895</v>
      </c>
      <c r="Y84" s="116">
        <v>45534.0</v>
      </c>
      <c r="Z84" s="114"/>
      <c r="AA84" s="116"/>
      <c r="AB84" s="118"/>
      <c r="AC84" s="118"/>
      <c r="AD84" s="118">
        <v>0.0</v>
      </c>
      <c r="AE84" s="113" t="s">
        <v>454</v>
      </c>
      <c r="AF84" s="114" t="s">
        <v>896</v>
      </c>
      <c r="AG84" s="114" t="s">
        <v>897</v>
      </c>
      <c r="AH84" s="114" t="s">
        <v>898</v>
      </c>
      <c r="AI84" s="114" t="s">
        <v>869</v>
      </c>
      <c r="AJ84" s="116"/>
      <c r="AK84" s="116"/>
      <c r="AL84" s="114">
        <v>3626106.0</v>
      </c>
      <c r="AM84" s="116">
        <v>45535.0</v>
      </c>
      <c r="AN84" s="116"/>
      <c r="AO84" s="118">
        <v>4000.0</v>
      </c>
      <c r="AP84" s="121">
        <v>0.0</v>
      </c>
      <c r="AQ84" s="118">
        <v>91400.0</v>
      </c>
      <c r="AR84" s="114">
        <v>83.1</v>
      </c>
      <c r="AS84" s="118">
        <v>7595339.999999999</v>
      </c>
      <c r="AT84" s="118">
        <v>265837.0</v>
      </c>
      <c r="AU84" s="116"/>
      <c r="AV84" s="118">
        <v>235455.53999999998</v>
      </c>
      <c r="AW84" s="114"/>
      <c r="AX84" s="114"/>
      <c r="AY84" s="118">
        <v>235455.53999999998</v>
      </c>
      <c r="AZ84" s="114"/>
      <c r="BA84" s="114"/>
      <c r="BB84" s="116"/>
      <c r="BC84" s="114"/>
      <c r="BD84" s="114"/>
      <c r="BE84" s="114"/>
      <c r="BF84" s="114"/>
      <c r="BG84" s="117"/>
      <c r="BH84" s="115"/>
      <c r="BI84" s="115"/>
      <c r="BJ84" s="115"/>
      <c r="BK84" s="114"/>
      <c r="BL84" s="114"/>
      <c r="BM84" s="123">
        <v>95400.0</v>
      </c>
      <c r="BN84" s="114"/>
      <c r="BO84" s="114"/>
      <c r="BP84" s="114"/>
      <c r="BQ84" s="114"/>
      <c r="BR84" s="114"/>
      <c r="BS84" s="120"/>
    </row>
    <row r="85" ht="15.75" hidden="1" customHeight="1">
      <c r="A85" s="113">
        <v>169.0</v>
      </c>
      <c r="B85" s="114" t="s">
        <v>899</v>
      </c>
      <c r="C85" s="115">
        <v>45534.0</v>
      </c>
      <c r="D85" s="114" t="s">
        <v>900</v>
      </c>
      <c r="E85" s="116">
        <v>45500.0</v>
      </c>
      <c r="F85" s="114" t="s">
        <v>901</v>
      </c>
      <c r="G85" s="114" t="s">
        <v>275</v>
      </c>
      <c r="H85" s="114" t="s">
        <v>825</v>
      </c>
      <c r="I85" s="114" t="s">
        <v>277</v>
      </c>
      <c r="J85" s="114" t="s">
        <v>490</v>
      </c>
      <c r="K85" s="114" t="s">
        <v>279</v>
      </c>
      <c r="L85" s="117">
        <v>21000.0</v>
      </c>
      <c r="M85" s="118">
        <v>99925.0</v>
      </c>
      <c r="N85" s="118">
        <f t="shared" si="3"/>
        <v>4.758333333</v>
      </c>
      <c r="O85" s="118">
        <v>83.1</v>
      </c>
      <c r="P85" s="118">
        <v>8303767.499999999</v>
      </c>
      <c r="Q85" s="114" t="s">
        <v>280</v>
      </c>
      <c r="R85" s="114" t="s">
        <v>692</v>
      </c>
      <c r="S85" s="119" t="s">
        <v>7</v>
      </c>
      <c r="T85" s="113" t="s">
        <v>536</v>
      </c>
      <c r="U85" s="114">
        <v>2100.0</v>
      </c>
      <c r="V85" s="113" t="s">
        <v>283</v>
      </c>
      <c r="W85" s="114" t="s">
        <v>826</v>
      </c>
      <c r="X85" s="114" t="s">
        <v>902</v>
      </c>
      <c r="Y85" s="116">
        <v>45533.0</v>
      </c>
      <c r="Z85" s="114"/>
      <c r="AA85" s="116"/>
      <c r="AB85" s="118"/>
      <c r="AC85" s="118"/>
      <c r="AD85" s="118">
        <v>0.0</v>
      </c>
      <c r="AE85" s="113" t="s">
        <v>454</v>
      </c>
      <c r="AF85" s="114" t="s">
        <v>903</v>
      </c>
      <c r="AG85" s="114" t="s">
        <v>904</v>
      </c>
      <c r="AH85" s="114" t="s">
        <v>905</v>
      </c>
      <c r="AI85" s="114" t="s">
        <v>869</v>
      </c>
      <c r="AJ85" s="116"/>
      <c r="AK85" s="116"/>
      <c r="AL85" s="114">
        <v>3626993.0</v>
      </c>
      <c r="AM85" s="116">
        <v>45535.0</v>
      </c>
      <c r="AN85" s="116"/>
      <c r="AO85" s="118">
        <v>4000.0</v>
      </c>
      <c r="AP85" s="121">
        <v>0.0</v>
      </c>
      <c r="AQ85" s="118">
        <v>95925.0</v>
      </c>
      <c r="AR85" s="114">
        <v>83.1</v>
      </c>
      <c r="AS85" s="118">
        <v>7971367.499999999</v>
      </c>
      <c r="AT85" s="118">
        <v>278998.0</v>
      </c>
      <c r="AU85" s="116"/>
      <c r="AV85" s="118">
        <v>247112.39249999996</v>
      </c>
      <c r="AW85" s="114"/>
      <c r="AX85" s="114"/>
      <c r="AY85" s="118">
        <v>247112.39249999996</v>
      </c>
      <c r="AZ85" s="114"/>
      <c r="BA85" s="114"/>
      <c r="BB85" s="116"/>
      <c r="BC85" s="114"/>
      <c r="BD85" s="114"/>
      <c r="BE85" s="114"/>
      <c r="BF85" s="114"/>
      <c r="BG85" s="117"/>
      <c r="BH85" s="115"/>
      <c r="BI85" s="115"/>
      <c r="BJ85" s="115"/>
      <c r="BK85" s="114"/>
      <c r="BL85" s="114"/>
      <c r="BM85" s="123">
        <v>99925.0</v>
      </c>
      <c r="BN85" s="114"/>
      <c r="BO85" s="114"/>
      <c r="BP85" s="114"/>
      <c r="BQ85" s="114"/>
      <c r="BR85" s="114"/>
      <c r="BS85" s="120"/>
    </row>
    <row r="86" ht="15.75" hidden="1" customHeight="1">
      <c r="A86" s="113">
        <v>153.0</v>
      </c>
      <c r="B86" s="114" t="s">
        <v>906</v>
      </c>
      <c r="C86" s="115">
        <v>45532.0</v>
      </c>
      <c r="D86" s="114" t="s">
        <v>907</v>
      </c>
      <c r="E86" s="116">
        <v>45474.0</v>
      </c>
      <c r="F86" s="114" t="s">
        <v>908</v>
      </c>
      <c r="G86" s="114" t="s">
        <v>275</v>
      </c>
      <c r="H86" s="114" t="s">
        <v>301</v>
      </c>
      <c r="I86" s="114" t="s">
        <v>302</v>
      </c>
      <c r="J86" s="114" t="s">
        <v>303</v>
      </c>
      <c r="K86" s="114" t="s">
        <v>279</v>
      </c>
      <c r="L86" s="117">
        <v>20000.0</v>
      </c>
      <c r="M86" s="118">
        <v>95900.0</v>
      </c>
      <c r="N86" s="118">
        <f t="shared" si="3"/>
        <v>4.795</v>
      </c>
      <c r="O86" s="118">
        <v>83.1</v>
      </c>
      <c r="P86" s="118">
        <v>7969289.999999999</v>
      </c>
      <c r="Q86" s="114" t="s">
        <v>280</v>
      </c>
      <c r="R86" s="114" t="s">
        <v>909</v>
      </c>
      <c r="S86" s="119" t="s">
        <v>80</v>
      </c>
      <c r="T86" s="113" t="s">
        <v>305</v>
      </c>
      <c r="U86" s="114">
        <v>2000.0</v>
      </c>
      <c r="V86" s="113" t="s">
        <v>283</v>
      </c>
      <c r="W86" s="114" t="s">
        <v>306</v>
      </c>
      <c r="X86" s="114"/>
      <c r="Y86" s="116"/>
      <c r="Z86" s="114"/>
      <c r="AA86" s="116"/>
      <c r="AB86" s="118"/>
      <c r="AC86" s="118"/>
      <c r="AD86" s="118">
        <v>0.0</v>
      </c>
      <c r="AE86" s="113" t="s">
        <v>316</v>
      </c>
      <c r="AF86" s="114" t="s">
        <v>910</v>
      </c>
      <c r="AG86" s="114" t="s">
        <v>911</v>
      </c>
      <c r="AH86" s="114" t="s">
        <v>912</v>
      </c>
      <c r="AI86" s="114" t="s">
        <v>913</v>
      </c>
      <c r="AJ86" s="116"/>
      <c r="AK86" s="116"/>
      <c r="AL86" s="114">
        <v>3576235.0</v>
      </c>
      <c r="AM86" s="116">
        <v>45533.0</v>
      </c>
      <c r="AN86" s="116"/>
      <c r="AO86" s="118">
        <v>6381.0</v>
      </c>
      <c r="AP86" s="121">
        <v>0.0</v>
      </c>
      <c r="AQ86" s="118">
        <v>89519.0</v>
      </c>
      <c r="AR86" s="122">
        <v>83.1</v>
      </c>
      <c r="AS86" s="118">
        <v>7439028.899999999</v>
      </c>
      <c r="AT86" s="118">
        <v>260366.0</v>
      </c>
      <c r="AU86" s="116"/>
      <c r="AV86" s="118">
        <v>230609.89589999997</v>
      </c>
      <c r="AW86" s="114"/>
      <c r="AX86" s="114"/>
      <c r="AY86" s="118">
        <v>230609.89589999997</v>
      </c>
      <c r="AZ86" s="114"/>
      <c r="BA86" s="114"/>
      <c r="BB86" s="116"/>
      <c r="BC86" s="114"/>
      <c r="BD86" s="114"/>
      <c r="BE86" s="114"/>
      <c r="BF86" s="114"/>
      <c r="BG86" s="117"/>
      <c r="BH86" s="115"/>
      <c r="BI86" s="115"/>
      <c r="BJ86" s="115"/>
      <c r="BK86" s="114"/>
      <c r="BL86" s="114"/>
      <c r="BM86" s="123">
        <v>95900.0</v>
      </c>
      <c r="BN86" s="114"/>
      <c r="BO86" s="114"/>
      <c r="BP86" s="114"/>
      <c r="BQ86" s="114"/>
      <c r="BR86" s="114"/>
      <c r="BS86" s="120"/>
    </row>
    <row r="87" ht="15.75" hidden="1" customHeight="1">
      <c r="A87" s="113">
        <v>154.0</v>
      </c>
      <c r="B87" s="114" t="s">
        <v>914</v>
      </c>
      <c r="C87" s="115">
        <v>45532.0</v>
      </c>
      <c r="D87" s="114" t="s">
        <v>915</v>
      </c>
      <c r="E87" s="116">
        <v>45474.0</v>
      </c>
      <c r="F87" s="114" t="s">
        <v>916</v>
      </c>
      <c r="G87" s="114" t="s">
        <v>275</v>
      </c>
      <c r="H87" s="114" t="s">
        <v>301</v>
      </c>
      <c r="I87" s="114" t="s">
        <v>302</v>
      </c>
      <c r="J87" s="114" t="s">
        <v>303</v>
      </c>
      <c r="K87" s="114" t="s">
        <v>279</v>
      </c>
      <c r="L87" s="117">
        <v>20000.0</v>
      </c>
      <c r="M87" s="118">
        <v>98000.0</v>
      </c>
      <c r="N87" s="118">
        <f t="shared" si="3"/>
        <v>4.9</v>
      </c>
      <c r="O87" s="118">
        <v>83.1</v>
      </c>
      <c r="P87" s="118">
        <v>8143799.999999999</v>
      </c>
      <c r="Q87" s="114" t="s">
        <v>280</v>
      </c>
      <c r="R87" s="114" t="s">
        <v>909</v>
      </c>
      <c r="S87" s="119" t="s">
        <v>80</v>
      </c>
      <c r="T87" s="113" t="s">
        <v>305</v>
      </c>
      <c r="U87" s="114">
        <v>2000.0</v>
      </c>
      <c r="V87" s="113" t="s">
        <v>283</v>
      </c>
      <c r="W87" s="114" t="s">
        <v>306</v>
      </c>
      <c r="X87" s="114"/>
      <c r="Y87" s="116"/>
      <c r="Z87" s="114"/>
      <c r="AA87" s="116"/>
      <c r="AB87" s="118"/>
      <c r="AC87" s="118"/>
      <c r="AD87" s="118">
        <v>0.0</v>
      </c>
      <c r="AE87" s="113" t="s">
        <v>316</v>
      </c>
      <c r="AF87" s="114" t="s">
        <v>917</v>
      </c>
      <c r="AG87" s="114" t="s">
        <v>918</v>
      </c>
      <c r="AH87" s="114" t="s">
        <v>919</v>
      </c>
      <c r="AI87" s="114" t="s">
        <v>913</v>
      </c>
      <c r="AJ87" s="116"/>
      <c r="AK87" s="116"/>
      <c r="AL87" s="114">
        <v>3576244.0</v>
      </c>
      <c r="AM87" s="116">
        <v>45533.0</v>
      </c>
      <c r="AN87" s="116"/>
      <c r="AO87" s="118">
        <v>6381.0</v>
      </c>
      <c r="AP87" s="121">
        <v>0.0</v>
      </c>
      <c r="AQ87" s="118">
        <v>91619.0</v>
      </c>
      <c r="AR87" s="122">
        <v>83.1</v>
      </c>
      <c r="AS87" s="118">
        <v>7613538.899999999</v>
      </c>
      <c r="AT87" s="118">
        <v>266474.0</v>
      </c>
      <c r="AU87" s="116"/>
      <c r="AV87" s="118">
        <v>236019.70589999997</v>
      </c>
      <c r="AW87" s="114"/>
      <c r="AX87" s="114"/>
      <c r="AY87" s="118">
        <v>236019.70589999997</v>
      </c>
      <c r="AZ87" s="114"/>
      <c r="BA87" s="114"/>
      <c r="BB87" s="116"/>
      <c r="BC87" s="114"/>
      <c r="BD87" s="114"/>
      <c r="BE87" s="114"/>
      <c r="BF87" s="114"/>
      <c r="BG87" s="117"/>
      <c r="BH87" s="115"/>
      <c r="BI87" s="115"/>
      <c r="BJ87" s="115"/>
      <c r="BK87" s="114"/>
      <c r="BL87" s="114"/>
      <c r="BM87" s="123">
        <v>98000.0</v>
      </c>
      <c r="BN87" s="114"/>
      <c r="BO87" s="114"/>
      <c r="BP87" s="114"/>
      <c r="BQ87" s="114"/>
      <c r="BR87" s="114"/>
      <c r="BS87" s="120"/>
    </row>
    <row r="88" ht="15.75" customHeight="1">
      <c r="A88" s="126">
        <v>3.0</v>
      </c>
      <c r="B88" s="127" t="s">
        <v>920</v>
      </c>
      <c r="C88" s="128">
        <v>45042.0</v>
      </c>
      <c r="D88" s="127" t="s">
        <v>921</v>
      </c>
      <c r="E88" s="128">
        <v>45026.0</v>
      </c>
      <c r="F88" s="127" t="s">
        <v>922</v>
      </c>
      <c r="G88" s="127" t="s">
        <v>324</v>
      </c>
      <c r="H88" s="127" t="s">
        <v>923</v>
      </c>
      <c r="I88" s="127" t="s">
        <v>924</v>
      </c>
      <c r="J88" s="127" t="s">
        <v>279</v>
      </c>
      <c r="K88" s="129">
        <v>19800.0</v>
      </c>
      <c r="L88" s="130">
        <v>19800.0</v>
      </c>
      <c r="M88" s="131" t="s">
        <v>925</v>
      </c>
      <c r="N88" s="131">
        <v>83.0</v>
      </c>
      <c r="O88" s="131" t="s">
        <v>926</v>
      </c>
      <c r="P88" s="131" t="s">
        <v>280</v>
      </c>
      <c r="Q88" s="127" t="s">
        <v>927</v>
      </c>
      <c r="R88" s="127" t="s">
        <v>329</v>
      </c>
      <c r="S88" s="127" t="s">
        <v>329</v>
      </c>
      <c r="T88" s="132">
        <v>1650.0</v>
      </c>
      <c r="U88" s="126" t="s">
        <v>330</v>
      </c>
      <c r="V88" s="133" t="s">
        <v>331</v>
      </c>
      <c r="W88" s="134"/>
      <c r="X88" s="134"/>
      <c r="Y88" s="127" t="s">
        <v>928</v>
      </c>
      <c r="Z88" s="135">
        <v>45029.0</v>
      </c>
      <c r="AA88" s="129">
        <v>9975.0</v>
      </c>
      <c r="AB88" s="131">
        <v>81.78</v>
      </c>
      <c r="AC88" s="131" t="s">
        <v>929</v>
      </c>
      <c r="AD88" s="131" t="s">
        <v>930</v>
      </c>
      <c r="AE88" s="127" t="s">
        <v>931</v>
      </c>
      <c r="AF88" s="127" t="s">
        <v>932</v>
      </c>
      <c r="AG88" s="127" t="s">
        <v>933</v>
      </c>
      <c r="AH88" s="127" t="s">
        <v>338</v>
      </c>
      <c r="AI88" s="134"/>
      <c r="AJ88" s="136"/>
      <c r="AK88" s="132">
        <v>9570499.0</v>
      </c>
      <c r="AL88" s="135">
        <v>45042.0</v>
      </c>
      <c r="AM88" s="136"/>
      <c r="AN88" s="129">
        <v>3230.0</v>
      </c>
      <c r="AO88" s="127">
        <v>51.12</v>
      </c>
      <c r="AP88" s="127" t="s">
        <v>934</v>
      </c>
      <c r="AQ88" s="132">
        <v>81.4</v>
      </c>
      <c r="AR88" s="127" t="s">
        <v>935</v>
      </c>
      <c r="AS88" s="127" t="s">
        <v>936</v>
      </c>
      <c r="AT88" s="137"/>
      <c r="AU88" s="127" t="s">
        <v>937</v>
      </c>
      <c r="AV88" s="134"/>
      <c r="AW88" s="134"/>
      <c r="AX88" s="127" t="s">
        <v>937</v>
      </c>
      <c r="AY88" s="155">
        <v>7.898392596E9</v>
      </c>
      <c r="AZ88" s="134"/>
      <c r="BA88" s="135">
        <v>45066.0</v>
      </c>
      <c r="BB88" s="136"/>
      <c r="BC88" s="134"/>
      <c r="BD88" s="134"/>
      <c r="BE88" s="127" t="s">
        <v>938</v>
      </c>
      <c r="BF88" s="127">
        <v>82.6125</v>
      </c>
      <c r="BG88" s="138"/>
      <c r="BH88" s="139"/>
      <c r="BI88" s="140">
        <v>45077.0</v>
      </c>
      <c r="BJ88" s="127" t="s">
        <v>939</v>
      </c>
      <c r="BK88" s="134"/>
      <c r="BL88" s="127">
        <v>55.0</v>
      </c>
      <c r="BM88" s="127" t="s">
        <v>343</v>
      </c>
      <c r="BN88" s="127" t="s">
        <v>343</v>
      </c>
      <c r="BO88" s="134"/>
      <c r="BP88" s="134"/>
      <c r="BQ88" s="127" t="s">
        <v>940</v>
      </c>
      <c r="BR88" s="114"/>
      <c r="BS88" s="120"/>
    </row>
    <row r="89" ht="15.75" customHeight="1">
      <c r="A89" s="126">
        <v>17.0</v>
      </c>
      <c r="B89" s="127" t="s">
        <v>941</v>
      </c>
      <c r="C89" s="128">
        <v>45067.0</v>
      </c>
      <c r="D89" s="127" t="s">
        <v>942</v>
      </c>
      <c r="E89" s="128">
        <v>45027.0</v>
      </c>
      <c r="F89" s="127" t="s">
        <v>943</v>
      </c>
      <c r="G89" s="127" t="s">
        <v>324</v>
      </c>
      <c r="H89" s="127" t="s">
        <v>348</v>
      </c>
      <c r="I89" s="127" t="s">
        <v>944</v>
      </c>
      <c r="J89" s="127" t="s">
        <v>181</v>
      </c>
      <c r="K89" s="129">
        <v>17820.0</v>
      </c>
      <c r="L89" s="130">
        <v>17820.0</v>
      </c>
      <c r="M89" s="131">
        <v>96228.0</v>
      </c>
      <c r="N89" s="131">
        <v>83.0</v>
      </c>
      <c r="O89" s="131" t="s">
        <v>945</v>
      </c>
      <c r="P89" s="131" t="s">
        <v>280</v>
      </c>
      <c r="Q89" s="127" t="s">
        <v>351</v>
      </c>
      <c r="R89" s="127" t="s">
        <v>329</v>
      </c>
      <c r="S89" s="127" t="s">
        <v>329</v>
      </c>
      <c r="T89" s="132">
        <v>1650.0</v>
      </c>
      <c r="U89" s="126" t="s">
        <v>330</v>
      </c>
      <c r="V89" s="127" t="s">
        <v>331</v>
      </c>
      <c r="W89" s="134"/>
      <c r="X89" s="134"/>
      <c r="Y89" s="127" t="s">
        <v>946</v>
      </c>
      <c r="Z89" s="135">
        <v>45063.0</v>
      </c>
      <c r="AA89" s="129">
        <v>9975.0</v>
      </c>
      <c r="AB89" s="131">
        <v>82.32</v>
      </c>
      <c r="AC89" s="131" t="s">
        <v>947</v>
      </c>
      <c r="AD89" s="131" t="s">
        <v>334</v>
      </c>
      <c r="AE89" s="127" t="s">
        <v>948</v>
      </c>
      <c r="AF89" s="127" t="s">
        <v>949</v>
      </c>
      <c r="AG89" s="127" t="s">
        <v>949</v>
      </c>
      <c r="AH89" s="127" t="s">
        <v>950</v>
      </c>
      <c r="AI89" s="135">
        <v>45072.0</v>
      </c>
      <c r="AJ89" s="136"/>
      <c r="AK89" s="132">
        <v>1203920.0</v>
      </c>
      <c r="AL89" s="135">
        <v>45068.0</v>
      </c>
      <c r="AM89" s="136"/>
      <c r="AN89" s="129">
        <v>2830.0</v>
      </c>
      <c r="AO89" s="134"/>
      <c r="AP89" s="129">
        <v>93398.0</v>
      </c>
      <c r="AQ89" s="132">
        <v>81.55</v>
      </c>
      <c r="AR89" s="127" t="s">
        <v>951</v>
      </c>
      <c r="AS89" s="127" t="s">
        <v>952</v>
      </c>
      <c r="AT89" s="137"/>
      <c r="AU89" s="127" t="s">
        <v>953</v>
      </c>
      <c r="AV89" s="134"/>
      <c r="AW89" s="134"/>
      <c r="AX89" s="127" t="s">
        <v>953</v>
      </c>
      <c r="AY89" s="137"/>
      <c r="AZ89" s="132">
        <v>9.759453723E9</v>
      </c>
      <c r="BA89" s="135">
        <v>45077.0</v>
      </c>
      <c r="BB89" s="136"/>
      <c r="BC89" s="134"/>
      <c r="BD89" s="134"/>
      <c r="BE89" s="127" t="s">
        <v>954</v>
      </c>
      <c r="BF89" s="127">
        <v>82.4132</v>
      </c>
      <c r="BG89" s="138"/>
      <c r="BH89" s="139"/>
      <c r="BI89" s="140">
        <v>45086.0</v>
      </c>
      <c r="BJ89" s="129">
        <v>86203.0</v>
      </c>
      <c r="BK89" s="134"/>
      <c r="BL89" s="127">
        <v>50.0</v>
      </c>
      <c r="BM89" s="127" t="s">
        <v>343</v>
      </c>
      <c r="BN89" s="127" t="s">
        <v>343</v>
      </c>
      <c r="BO89" s="134"/>
      <c r="BP89" s="134"/>
      <c r="BQ89" s="127" t="s">
        <v>344</v>
      </c>
      <c r="BR89" s="114"/>
      <c r="BS89" s="120"/>
    </row>
    <row r="90" ht="15.75" customHeight="1">
      <c r="A90" s="126">
        <v>9.0</v>
      </c>
      <c r="B90" s="127" t="s">
        <v>955</v>
      </c>
      <c r="C90" s="128">
        <v>45050.0</v>
      </c>
      <c r="D90" s="127" t="s">
        <v>956</v>
      </c>
      <c r="E90" s="128">
        <v>45030.0</v>
      </c>
      <c r="F90" s="127" t="s">
        <v>639</v>
      </c>
      <c r="G90" s="127" t="s">
        <v>324</v>
      </c>
      <c r="H90" s="127" t="s">
        <v>957</v>
      </c>
      <c r="I90" s="127" t="s">
        <v>958</v>
      </c>
      <c r="J90" s="127" t="s">
        <v>279</v>
      </c>
      <c r="K90" s="129">
        <v>17820.0</v>
      </c>
      <c r="L90" s="130">
        <v>17820.0</v>
      </c>
      <c r="M90" s="131">
        <v>96835.5</v>
      </c>
      <c r="N90" s="131">
        <v>83.0</v>
      </c>
      <c r="O90" s="131" t="s">
        <v>959</v>
      </c>
      <c r="P90" s="131" t="s">
        <v>280</v>
      </c>
      <c r="Q90" s="127" t="s">
        <v>627</v>
      </c>
      <c r="R90" s="127" t="s">
        <v>329</v>
      </c>
      <c r="S90" s="127" t="s">
        <v>329</v>
      </c>
      <c r="T90" s="132">
        <v>1650.0</v>
      </c>
      <c r="U90" s="126" t="s">
        <v>330</v>
      </c>
      <c r="V90" s="133" t="s">
        <v>331</v>
      </c>
      <c r="W90" s="134"/>
      <c r="X90" s="134"/>
      <c r="Y90" s="127" t="s">
        <v>960</v>
      </c>
      <c r="Z90" s="135">
        <v>45036.0</v>
      </c>
      <c r="AA90" s="129">
        <v>9982.5</v>
      </c>
      <c r="AB90" s="131">
        <v>82.08</v>
      </c>
      <c r="AC90" s="131" t="s">
        <v>961</v>
      </c>
      <c r="AD90" s="131" t="s">
        <v>334</v>
      </c>
      <c r="AE90" s="127" t="s">
        <v>962</v>
      </c>
      <c r="AF90" s="127" t="s">
        <v>963</v>
      </c>
      <c r="AG90" s="127" t="s">
        <v>964</v>
      </c>
      <c r="AH90" s="127" t="s">
        <v>965</v>
      </c>
      <c r="AI90" s="134"/>
      <c r="AJ90" s="136"/>
      <c r="AK90" s="132">
        <v>9764587.0</v>
      </c>
      <c r="AL90" s="135">
        <v>45050.0</v>
      </c>
      <c r="AM90" s="136"/>
      <c r="AN90" s="129">
        <v>2830.0</v>
      </c>
      <c r="AO90" s="134"/>
      <c r="AP90" s="129">
        <v>94005.5</v>
      </c>
      <c r="AQ90" s="132">
        <v>81.4</v>
      </c>
      <c r="AR90" s="127" t="s">
        <v>966</v>
      </c>
      <c r="AS90" s="127" t="s">
        <v>967</v>
      </c>
      <c r="AT90" s="137"/>
      <c r="AU90" s="127" t="s">
        <v>968</v>
      </c>
      <c r="AV90" s="134"/>
      <c r="AW90" s="134"/>
      <c r="AX90" s="127" t="s">
        <v>968</v>
      </c>
      <c r="AY90" s="137"/>
      <c r="AZ90" s="134"/>
      <c r="BA90" s="134"/>
      <c r="BB90" s="136"/>
      <c r="BC90" s="134"/>
      <c r="BD90" s="134"/>
      <c r="BE90" s="127" t="s">
        <v>969</v>
      </c>
      <c r="BF90" s="127">
        <v>82.66</v>
      </c>
      <c r="BG90" s="138"/>
      <c r="BH90" s="139"/>
      <c r="BI90" s="140">
        <v>45071.0</v>
      </c>
      <c r="BJ90" s="129">
        <v>86818.0</v>
      </c>
      <c r="BK90" s="134"/>
      <c r="BL90" s="127">
        <v>35.0</v>
      </c>
      <c r="BM90" s="127" t="s">
        <v>343</v>
      </c>
      <c r="BN90" s="127" t="s">
        <v>343</v>
      </c>
      <c r="BO90" s="134"/>
      <c r="BP90" s="134"/>
      <c r="BQ90" s="127" t="s">
        <v>344</v>
      </c>
      <c r="BR90" s="114"/>
      <c r="BS90" s="120"/>
    </row>
    <row r="91" ht="15.75" customHeight="1">
      <c r="A91" s="126">
        <v>11.0</v>
      </c>
      <c r="B91" s="127" t="s">
        <v>970</v>
      </c>
      <c r="C91" s="128">
        <v>45052.0</v>
      </c>
      <c r="D91" s="127" t="s">
        <v>971</v>
      </c>
      <c r="E91" s="128">
        <v>45030.0</v>
      </c>
      <c r="F91" s="127" t="s">
        <v>648</v>
      </c>
      <c r="G91" s="127" t="s">
        <v>324</v>
      </c>
      <c r="H91" s="127" t="s">
        <v>957</v>
      </c>
      <c r="I91" s="127" t="s">
        <v>958</v>
      </c>
      <c r="J91" s="127" t="s">
        <v>279</v>
      </c>
      <c r="K91" s="129">
        <v>17820.0</v>
      </c>
      <c r="L91" s="130">
        <v>17820.0</v>
      </c>
      <c r="M91" s="131">
        <v>96835.5</v>
      </c>
      <c r="N91" s="131">
        <v>83.0</v>
      </c>
      <c r="O91" s="131" t="s">
        <v>959</v>
      </c>
      <c r="P91" s="131" t="s">
        <v>280</v>
      </c>
      <c r="Q91" s="127" t="s">
        <v>328</v>
      </c>
      <c r="R91" s="127" t="s">
        <v>329</v>
      </c>
      <c r="S91" s="127" t="s">
        <v>329</v>
      </c>
      <c r="T91" s="132">
        <v>1650.0</v>
      </c>
      <c r="U91" s="126" t="s">
        <v>330</v>
      </c>
      <c r="V91" s="127" t="s">
        <v>331</v>
      </c>
      <c r="W91" s="134"/>
      <c r="X91" s="134"/>
      <c r="Y91" s="127" t="s">
        <v>960</v>
      </c>
      <c r="Z91" s="135">
        <v>45036.0</v>
      </c>
      <c r="AA91" s="129">
        <v>9982.5</v>
      </c>
      <c r="AB91" s="131">
        <v>82.08</v>
      </c>
      <c r="AC91" s="131" t="s">
        <v>961</v>
      </c>
      <c r="AD91" s="131" t="s">
        <v>334</v>
      </c>
      <c r="AE91" s="127" t="s">
        <v>972</v>
      </c>
      <c r="AF91" s="127" t="s">
        <v>973</v>
      </c>
      <c r="AG91" s="127" t="s">
        <v>974</v>
      </c>
      <c r="AH91" s="127" t="s">
        <v>965</v>
      </c>
      <c r="AI91" s="134"/>
      <c r="AJ91" s="136"/>
      <c r="AK91" s="132">
        <v>9927861.0</v>
      </c>
      <c r="AL91" s="135">
        <v>45056.0</v>
      </c>
      <c r="AM91" s="136"/>
      <c r="AN91" s="129">
        <v>2830.0</v>
      </c>
      <c r="AO91" s="134"/>
      <c r="AP91" s="129">
        <v>94005.5</v>
      </c>
      <c r="AQ91" s="132">
        <v>80.85</v>
      </c>
      <c r="AR91" s="127" t="s">
        <v>975</v>
      </c>
      <c r="AS91" s="127" t="s">
        <v>976</v>
      </c>
      <c r="AT91" s="137"/>
      <c r="AU91" s="127" t="s">
        <v>977</v>
      </c>
      <c r="AV91" s="134"/>
      <c r="AW91" s="134"/>
      <c r="AX91" s="127" t="s">
        <v>977</v>
      </c>
      <c r="AY91" s="137"/>
      <c r="AZ91" s="134"/>
      <c r="BA91" s="134"/>
      <c r="BB91" s="136"/>
      <c r="BC91" s="134"/>
      <c r="BD91" s="134"/>
      <c r="BE91" s="127" t="s">
        <v>969</v>
      </c>
      <c r="BF91" s="127">
        <v>82.66</v>
      </c>
      <c r="BG91" s="138"/>
      <c r="BH91" s="139"/>
      <c r="BI91" s="140">
        <v>45071.0</v>
      </c>
      <c r="BJ91" s="129">
        <v>86818.0</v>
      </c>
      <c r="BK91" s="134"/>
      <c r="BL91" s="127">
        <v>35.0</v>
      </c>
      <c r="BM91" s="127" t="s">
        <v>343</v>
      </c>
      <c r="BN91" s="127" t="s">
        <v>343</v>
      </c>
      <c r="BO91" s="134"/>
      <c r="BP91" s="134"/>
      <c r="BQ91" s="127" t="s">
        <v>344</v>
      </c>
      <c r="BR91" s="114"/>
      <c r="BS91" s="120"/>
    </row>
    <row r="92" ht="15.75" customHeight="1">
      <c r="A92" s="126">
        <v>2.0</v>
      </c>
      <c r="B92" s="127" t="s">
        <v>978</v>
      </c>
      <c r="C92" s="128">
        <v>45039.0</v>
      </c>
      <c r="D92" s="127" t="s">
        <v>979</v>
      </c>
      <c r="E92" s="128">
        <v>45031.0</v>
      </c>
      <c r="F92" s="127" t="s">
        <v>980</v>
      </c>
      <c r="G92" s="127" t="s">
        <v>324</v>
      </c>
      <c r="H92" s="127" t="s">
        <v>981</v>
      </c>
      <c r="I92" s="127" t="s">
        <v>982</v>
      </c>
      <c r="J92" s="127" t="s">
        <v>181</v>
      </c>
      <c r="K92" s="129">
        <v>17820.0</v>
      </c>
      <c r="L92" s="130">
        <v>17820.0</v>
      </c>
      <c r="M92" s="131">
        <v>96228.0</v>
      </c>
      <c r="N92" s="131">
        <v>83.0</v>
      </c>
      <c r="O92" s="131" t="s">
        <v>945</v>
      </c>
      <c r="P92" s="131" t="s">
        <v>280</v>
      </c>
      <c r="Q92" s="127" t="s">
        <v>983</v>
      </c>
      <c r="R92" s="127" t="s">
        <v>329</v>
      </c>
      <c r="S92" s="127" t="s">
        <v>329</v>
      </c>
      <c r="T92" s="132">
        <v>1650.0</v>
      </c>
      <c r="U92" s="126" t="s">
        <v>330</v>
      </c>
      <c r="V92" s="133" t="s">
        <v>331</v>
      </c>
      <c r="W92" s="134"/>
      <c r="X92" s="134"/>
      <c r="Y92" s="127" t="s">
        <v>984</v>
      </c>
      <c r="Z92" s="135">
        <v>45036.0</v>
      </c>
      <c r="AA92" s="129">
        <v>9977.5</v>
      </c>
      <c r="AB92" s="131">
        <v>82.08</v>
      </c>
      <c r="AC92" s="131" t="s">
        <v>985</v>
      </c>
      <c r="AD92" s="131" t="s">
        <v>930</v>
      </c>
      <c r="AE92" s="127" t="s">
        <v>986</v>
      </c>
      <c r="AF92" s="127" t="s">
        <v>987</v>
      </c>
      <c r="AG92" s="127" t="s">
        <v>988</v>
      </c>
      <c r="AH92" s="127" t="s">
        <v>338</v>
      </c>
      <c r="AI92" s="134"/>
      <c r="AJ92" s="136"/>
      <c r="AK92" s="132">
        <v>9522532.0</v>
      </c>
      <c r="AL92" s="135">
        <v>45041.0</v>
      </c>
      <c r="AM92" s="136"/>
      <c r="AN92" s="129">
        <v>2447.0</v>
      </c>
      <c r="AO92" s="134"/>
      <c r="AP92" s="129">
        <v>93781.0</v>
      </c>
      <c r="AQ92" s="132">
        <v>81.4</v>
      </c>
      <c r="AR92" s="127" t="s">
        <v>989</v>
      </c>
      <c r="AS92" s="127" t="s">
        <v>990</v>
      </c>
      <c r="AT92" s="137"/>
      <c r="AU92" s="127" t="s">
        <v>991</v>
      </c>
      <c r="AV92" s="134"/>
      <c r="AW92" s="134"/>
      <c r="AX92" s="127" t="s">
        <v>991</v>
      </c>
      <c r="AY92" s="137"/>
      <c r="AZ92" s="134"/>
      <c r="BA92" s="134"/>
      <c r="BB92" s="136"/>
      <c r="BC92" s="134"/>
      <c r="BD92" s="134"/>
      <c r="BE92" s="127" t="s">
        <v>992</v>
      </c>
      <c r="BF92" s="127">
        <v>82.675</v>
      </c>
      <c r="BG92" s="138"/>
      <c r="BH92" s="139"/>
      <c r="BI92" s="156">
        <v>45070.0</v>
      </c>
      <c r="BJ92" s="129">
        <v>86250.5</v>
      </c>
      <c r="BK92" s="134"/>
      <c r="BL92" s="127" t="s">
        <v>352</v>
      </c>
      <c r="BM92" s="127" t="s">
        <v>343</v>
      </c>
      <c r="BN92" s="127" t="s">
        <v>343</v>
      </c>
      <c r="BO92" s="132">
        <v>891.0</v>
      </c>
      <c r="BP92" s="134"/>
      <c r="BQ92" s="127" t="s">
        <v>344</v>
      </c>
      <c r="BR92" s="114"/>
      <c r="BS92" s="120"/>
    </row>
    <row r="93" ht="15.75" customHeight="1">
      <c r="A93" s="126">
        <v>7.0</v>
      </c>
      <c r="B93" s="127" t="s">
        <v>993</v>
      </c>
      <c r="C93" s="128">
        <v>45048.0</v>
      </c>
      <c r="D93" s="127" t="s">
        <v>994</v>
      </c>
      <c r="E93" s="128">
        <v>45031.0</v>
      </c>
      <c r="F93" s="127" t="s">
        <v>995</v>
      </c>
      <c r="G93" s="127" t="s">
        <v>324</v>
      </c>
      <c r="H93" s="127" t="s">
        <v>981</v>
      </c>
      <c r="I93" s="127" t="s">
        <v>409</v>
      </c>
      <c r="J93" s="127" t="s">
        <v>181</v>
      </c>
      <c r="K93" s="129">
        <v>17280.0</v>
      </c>
      <c r="L93" s="130">
        <v>17280.0</v>
      </c>
      <c r="M93" s="131">
        <v>93312.0</v>
      </c>
      <c r="N93" s="131">
        <v>83.0</v>
      </c>
      <c r="O93" s="131" t="s">
        <v>996</v>
      </c>
      <c r="P93" s="131" t="s">
        <v>280</v>
      </c>
      <c r="Q93" s="127" t="s">
        <v>983</v>
      </c>
      <c r="R93" s="127" t="s">
        <v>329</v>
      </c>
      <c r="S93" s="127" t="s">
        <v>329</v>
      </c>
      <c r="T93" s="132">
        <v>1600.0</v>
      </c>
      <c r="U93" s="126" t="s">
        <v>330</v>
      </c>
      <c r="V93" s="127" t="s">
        <v>331</v>
      </c>
      <c r="W93" s="134"/>
      <c r="X93" s="134"/>
      <c r="Y93" s="127" t="s">
        <v>997</v>
      </c>
      <c r="Z93" s="135">
        <v>45041.0</v>
      </c>
      <c r="AA93" s="129">
        <v>9977.5</v>
      </c>
      <c r="AB93" s="131">
        <v>82.08</v>
      </c>
      <c r="AC93" s="131" t="s">
        <v>985</v>
      </c>
      <c r="AD93" s="131" t="s">
        <v>334</v>
      </c>
      <c r="AE93" s="127" t="s">
        <v>998</v>
      </c>
      <c r="AF93" s="127" t="s">
        <v>999</v>
      </c>
      <c r="AG93" s="127" t="s">
        <v>1000</v>
      </c>
      <c r="AH93" s="127" t="s">
        <v>374</v>
      </c>
      <c r="AI93" s="134"/>
      <c r="AJ93" s="136"/>
      <c r="AK93" s="132">
        <v>9717769.0</v>
      </c>
      <c r="AL93" s="135">
        <v>45048.0</v>
      </c>
      <c r="AM93" s="136"/>
      <c r="AN93" s="129">
        <v>2030.0</v>
      </c>
      <c r="AO93" s="134"/>
      <c r="AP93" s="129">
        <v>91282.0</v>
      </c>
      <c r="AQ93" s="132">
        <v>81.4</v>
      </c>
      <c r="AR93" s="127" t="s">
        <v>1001</v>
      </c>
      <c r="AS93" s="127" t="s">
        <v>1002</v>
      </c>
      <c r="AT93" s="137"/>
      <c r="AU93" s="127" t="s">
        <v>1003</v>
      </c>
      <c r="AV93" s="134"/>
      <c r="AW93" s="134"/>
      <c r="AX93" s="127" t="s">
        <v>1003</v>
      </c>
      <c r="AY93" s="137"/>
      <c r="AZ93" s="134"/>
      <c r="BA93" s="134"/>
      <c r="BB93" s="136"/>
      <c r="BC93" s="134"/>
      <c r="BD93" s="134"/>
      <c r="BE93" s="127" t="s">
        <v>992</v>
      </c>
      <c r="BF93" s="127">
        <v>82.675</v>
      </c>
      <c r="BG93" s="138"/>
      <c r="BH93" s="139"/>
      <c r="BI93" s="140">
        <v>45070.0</v>
      </c>
      <c r="BJ93" s="129">
        <v>83334.5</v>
      </c>
      <c r="BK93" s="134"/>
      <c r="BL93" s="127" t="s">
        <v>352</v>
      </c>
      <c r="BM93" s="127" t="s">
        <v>343</v>
      </c>
      <c r="BN93" s="127" t="s">
        <v>343</v>
      </c>
      <c r="BO93" s="132">
        <v>864.0</v>
      </c>
      <c r="BP93" s="134"/>
      <c r="BQ93" s="127" t="s">
        <v>344</v>
      </c>
      <c r="BR93" s="114"/>
      <c r="BS93" s="120"/>
    </row>
    <row r="94" ht="15.75" customHeight="1">
      <c r="A94" s="126">
        <v>10.0</v>
      </c>
      <c r="B94" s="127" t="s">
        <v>1004</v>
      </c>
      <c r="C94" s="128">
        <v>45051.0</v>
      </c>
      <c r="D94" s="127" t="s">
        <v>1005</v>
      </c>
      <c r="E94" s="128">
        <v>45031.0</v>
      </c>
      <c r="F94" s="127" t="s">
        <v>1006</v>
      </c>
      <c r="G94" s="127" t="s">
        <v>324</v>
      </c>
      <c r="H94" s="127" t="s">
        <v>981</v>
      </c>
      <c r="I94" s="127" t="s">
        <v>409</v>
      </c>
      <c r="J94" s="127" t="s">
        <v>182</v>
      </c>
      <c r="K94" s="129">
        <v>17280.0</v>
      </c>
      <c r="L94" s="130">
        <v>17280.0</v>
      </c>
      <c r="M94" s="131">
        <v>89856.0</v>
      </c>
      <c r="N94" s="131">
        <v>83.0</v>
      </c>
      <c r="O94" s="131" t="s">
        <v>1007</v>
      </c>
      <c r="P94" s="131" t="s">
        <v>280</v>
      </c>
      <c r="Q94" s="127" t="s">
        <v>983</v>
      </c>
      <c r="R94" s="127" t="s">
        <v>329</v>
      </c>
      <c r="S94" s="127" t="s">
        <v>329</v>
      </c>
      <c r="T94" s="132">
        <v>1600.0</v>
      </c>
      <c r="U94" s="126" t="s">
        <v>330</v>
      </c>
      <c r="V94" s="127" t="s">
        <v>331</v>
      </c>
      <c r="W94" s="134"/>
      <c r="X94" s="134"/>
      <c r="Y94" s="127" t="s">
        <v>984</v>
      </c>
      <c r="Z94" s="135">
        <v>45036.0</v>
      </c>
      <c r="AA94" s="129">
        <v>9982.5</v>
      </c>
      <c r="AB94" s="131">
        <v>81.83</v>
      </c>
      <c r="AC94" s="131" t="s">
        <v>1008</v>
      </c>
      <c r="AD94" s="131" t="s">
        <v>334</v>
      </c>
      <c r="AE94" s="127" t="s">
        <v>1009</v>
      </c>
      <c r="AF94" s="127" t="s">
        <v>1010</v>
      </c>
      <c r="AG94" s="127" t="s">
        <v>1011</v>
      </c>
      <c r="AH94" s="127" t="s">
        <v>965</v>
      </c>
      <c r="AI94" s="134"/>
      <c r="AJ94" s="136"/>
      <c r="AK94" s="132">
        <v>9926779.0</v>
      </c>
      <c r="AL94" s="135">
        <v>45056.0</v>
      </c>
      <c r="AM94" s="136"/>
      <c r="AN94" s="129">
        <v>2030.0</v>
      </c>
      <c r="AO94" s="134"/>
      <c r="AP94" s="129">
        <v>87826.0</v>
      </c>
      <c r="AQ94" s="132">
        <v>80.85</v>
      </c>
      <c r="AR94" s="127" t="s">
        <v>1012</v>
      </c>
      <c r="AS94" s="127" t="s">
        <v>1013</v>
      </c>
      <c r="AT94" s="137"/>
      <c r="AU94" s="127" t="s">
        <v>1014</v>
      </c>
      <c r="AV94" s="134"/>
      <c r="AW94" s="134"/>
      <c r="AX94" s="127" t="s">
        <v>1014</v>
      </c>
      <c r="AY94" s="137"/>
      <c r="AZ94" s="132">
        <v>2.249390146E9</v>
      </c>
      <c r="BA94" s="135">
        <v>45084.0</v>
      </c>
      <c r="BB94" s="136"/>
      <c r="BC94" s="134"/>
      <c r="BD94" s="134"/>
      <c r="BE94" s="127" t="s">
        <v>992</v>
      </c>
      <c r="BF94" s="127">
        <v>82.675</v>
      </c>
      <c r="BG94" s="138"/>
      <c r="BH94" s="139"/>
      <c r="BI94" s="140">
        <v>45070.0</v>
      </c>
      <c r="BJ94" s="129">
        <v>79873.5</v>
      </c>
      <c r="BK94" s="134"/>
      <c r="BL94" s="127" t="s">
        <v>352</v>
      </c>
      <c r="BM94" s="127" t="s">
        <v>343</v>
      </c>
      <c r="BN94" s="127" t="s">
        <v>343</v>
      </c>
      <c r="BO94" s="132">
        <v>864.0</v>
      </c>
      <c r="BP94" s="134"/>
      <c r="BQ94" s="127" t="s">
        <v>344</v>
      </c>
      <c r="BR94" s="114"/>
      <c r="BS94" s="120"/>
    </row>
    <row r="95" ht="15.75" customHeight="1">
      <c r="A95" s="126">
        <v>12.0</v>
      </c>
      <c r="B95" s="127" t="s">
        <v>1015</v>
      </c>
      <c r="C95" s="128">
        <v>45052.0</v>
      </c>
      <c r="D95" s="127" t="s">
        <v>1016</v>
      </c>
      <c r="E95" s="128">
        <v>45031.0</v>
      </c>
      <c r="F95" s="127" t="s">
        <v>1017</v>
      </c>
      <c r="G95" s="127" t="s">
        <v>324</v>
      </c>
      <c r="H95" s="127" t="s">
        <v>981</v>
      </c>
      <c r="I95" s="127" t="s">
        <v>409</v>
      </c>
      <c r="J95" s="127" t="s">
        <v>1018</v>
      </c>
      <c r="K95" s="129">
        <v>17280.0</v>
      </c>
      <c r="L95" s="130">
        <v>17280.0</v>
      </c>
      <c r="M95" s="131">
        <v>86400.0</v>
      </c>
      <c r="N95" s="131">
        <v>83.0</v>
      </c>
      <c r="O95" s="131" t="s">
        <v>1019</v>
      </c>
      <c r="P95" s="131" t="s">
        <v>280</v>
      </c>
      <c r="Q95" s="127" t="s">
        <v>983</v>
      </c>
      <c r="R95" s="127" t="s">
        <v>329</v>
      </c>
      <c r="S95" s="127" t="s">
        <v>329</v>
      </c>
      <c r="T95" s="132">
        <v>1600.0</v>
      </c>
      <c r="U95" s="126" t="s">
        <v>330</v>
      </c>
      <c r="V95" s="127" t="s">
        <v>331</v>
      </c>
      <c r="W95" s="134"/>
      <c r="X95" s="134"/>
      <c r="Y95" s="127" t="s">
        <v>1020</v>
      </c>
      <c r="Z95" s="135">
        <v>45048.0</v>
      </c>
      <c r="AA95" s="129">
        <v>9965.0</v>
      </c>
      <c r="AB95" s="131">
        <v>81.76</v>
      </c>
      <c r="AC95" s="131" t="s">
        <v>1021</v>
      </c>
      <c r="AD95" s="131" t="s">
        <v>334</v>
      </c>
      <c r="AE95" s="127" t="s">
        <v>1022</v>
      </c>
      <c r="AF95" s="127" t="s">
        <v>1023</v>
      </c>
      <c r="AG95" s="127" t="s">
        <v>1024</v>
      </c>
      <c r="AH95" s="127" t="s">
        <v>965</v>
      </c>
      <c r="AI95" s="134"/>
      <c r="AJ95" s="136"/>
      <c r="AK95" s="132">
        <v>9926785.0</v>
      </c>
      <c r="AL95" s="135">
        <v>45056.0</v>
      </c>
      <c r="AM95" s="136"/>
      <c r="AN95" s="129">
        <v>2030.0</v>
      </c>
      <c r="AO95" s="134"/>
      <c r="AP95" s="129">
        <v>84370.0</v>
      </c>
      <c r="AQ95" s="132">
        <v>80.85</v>
      </c>
      <c r="AR95" s="127" t="s">
        <v>1025</v>
      </c>
      <c r="AS95" s="127" t="s">
        <v>1026</v>
      </c>
      <c r="AT95" s="137"/>
      <c r="AU95" s="127" t="s">
        <v>1027</v>
      </c>
      <c r="AV95" s="134"/>
      <c r="AW95" s="134"/>
      <c r="AX95" s="127" t="s">
        <v>1027</v>
      </c>
      <c r="AY95" s="137"/>
      <c r="AZ95" s="134"/>
      <c r="BA95" s="134"/>
      <c r="BB95" s="136"/>
      <c r="BC95" s="134"/>
      <c r="BD95" s="134"/>
      <c r="BE95" s="127" t="s">
        <v>992</v>
      </c>
      <c r="BF95" s="127">
        <v>82.675</v>
      </c>
      <c r="BG95" s="138"/>
      <c r="BH95" s="139"/>
      <c r="BI95" s="140">
        <v>45070.0</v>
      </c>
      <c r="BJ95" s="129">
        <v>76435.0</v>
      </c>
      <c r="BK95" s="134"/>
      <c r="BL95" s="127" t="s">
        <v>352</v>
      </c>
      <c r="BM95" s="127" t="s">
        <v>343</v>
      </c>
      <c r="BN95" s="127" t="s">
        <v>343</v>
      </c>
      <c r="BO95" s="132">
        <v>864.0</v>
      </c>
      <c r="BP95" s="134"/>
      <c r="BQ95" s="127" t="s">
        <v>344</v>
      </c>
      <c r="BR95" s="114"/>
      <c r="BS95" s="120"/>
    </row>
    <row r="96" ht="15.75" customHeight="1">
      <c r="A96" s="126">
        <v>15.0</v>
      </c>
      <c r="B96" s="127" t="s">
        <v>1028</v>
      </c>
      <c r="C96" s="128">
        <v>45066.0</v>
      </c>
      <c r="D96" s="133" t="s">
        <v>1029</v>
      </c>
      <c r="E96" s="128">
        <v>45031.0</v>
      </c>
      <c r="F96" s="127" t="s">
        <v>1030</v>
      </c>
      <c r="G96" s="127" t="s">
        <v>324</v>
      </c>
      <c r="H96" s="127" t="s">
        <v>981</v>
      </c>
      <c r="I96" s="127" t="s">
        <v>409</v>
      </c>
      <c r="J96" s="127" t="s">
        <v>182</v>
      </c>
      <c r="K96" s="129">
        <v>17280.0</v>
      </c>
      <c r="L96" s="130">
        <v>17280.0</v>
      </c>
      <c r="M96" s="131">
        <v>88128.0</v>
      </c>
      <c r="N96" s="131">
        <v>83.0</v>
      </c>
      <c r="O96" s="131" t="s">
        <v>1031</v>
      </c>
      <c r="P96" s="131" t="s">
        <v>280</v>
      </c>
      <c r="Q96" s="127" t="s">
        <v>983</v>
      </c>
      <c r="R96" s="127" t="s">
        <v>329</v>
      </c>
      <c r="S96" s="127" t="s">
        <v>329</v>
      </c>
      <c r="T96" s="132">
        <v>1600.0</v>
      </c>
      <c r="U96" s="126" t="s">
        <v>330</v>
      </c>
      <c r="V96" s="127" t="s">
        <v>331</v>
      </c>
      <c r="W96" s="134"/>
      <c r="X96" s="134"/>
      <c r="Y96" s="136"/>
      <c r="Z96" s="134"/>
      <c r="AA96" s="129">
        <v>9965.0</v>
      </c>
      <c r="AB96" s="141"/>
      <c r="AC96" s="141"/>
      <c r="AD96" s="131" t="s">
        <v>1032</v>
      </c>
      <c r="AE96" s="127" t="s">
        <v>1033</v>
      </c>
      <c r="AF96" s="127" t="s">
        <v>1034</v>
      </c>
      <c r="AG96" s="127" t="s">
        <v>1035</v>
      </c>
      <c r="AH96" s="127" t="s">
        <v>1036</v>
      </c>
      <c r="AI96" s="135">
        <v>45078.0</v>
      </c>
      <c r="AJ96" s="136"/>
      <c r="AK96" s="132">
        <v>1184644.0</v>
      </c>
      <c r="AL96" s="135">
        <v>45068.0</v>
      </c>
      <c r="AM96" s="136"/>
      <c r="AN96" s="129">
        <v>2850.0</v>
      </c>
      <c r="AO96" s="134"/>
      <c r="AP96" s="129">
        <v>85278.0</v>
      </c>
      <c r="AQ96" s="132">
        <v>81.55</v>
      </c>
      <c r="AR96" s="127" t="s">
        <v>1037</v>
      </c>
      <c r="AS96" s="127" t="s">
        <v>1038</v>
      </c>
      <c r="AT96" s="137"/>
      <c r="AU96" s="127" t="s">
        <v>1039</v>
      </c>
      <c r="AV96" s="134"/>
      <c r="AW96" s="134"/>
      <c r="AX96" s="127" t="s">
        <v>1039</v>
      </c>
      <c r="AY96" s="137"/>
      <c r="AZ96" s="134"/>
      <c r="BA96" s="134"/>
      <c r="BB96" s="136"/>
      <c r="BC96" s="134"/>
      <c r="BD96" s="134"/>
      <c r="BE96" s="127" t="s">
        <v>1040</v>
      </c>
      <c r="BF96" s="127">
        <v>81.945</v>
      </c>
      <c r="BG96" s="138"/>
      <c r="BH96" s="139"/>
      <c r="BI96" s="140">
        <v>45105.0</v>
      </c>
      <c r="BJ96" s="129">
        <v>75076.0</v>
      </c>
      <c r="BK96" s="134"/>
      <c r="BL96" s="129">
        <v>3087.0</v>
      </c>
      <c r="BM96" s="127" t="s">
        <v>343</v>
      </c>
      <c r="BN96" s="127" t="s">
        <v>343</v>
      </c>
      <c r="BO96" s="132">
        <v>864.0</v>
      </c>
      <c r="BP96" s="134"/>
      <c r="BQ96" s="127" t="s">
        <v>344</v>
      </c>
      <c r="BR96" s="114"/>
      <c r="BS96" s="120"/>
    </row>
    <row r="97" ht="15.75" customHeight="1">
      <c r="A97" s="126">
        <v>13.0</v>
      </c>
      <c r="B97" s="127" t="s">
        <v>1041</v>
      </c>
      <c r="C97" s="128">
        <v>45059.0</v>
      </c>
      <c r="D97" s="133" t="s">
        <v>1042</v>
      </c>
      <c r="E97" s="128">
        <v>45035.0</v>
      </c>
      <c r="F97" s="127" t="s">
        <v>1043</v>
      </c>
      <c r="G97" s="127" t="s">
        <v>324</v>
      </c>
      <c r="H97" s="127" t="s">
        <v>1044</v>
      </c>
      <c r="I97" s="127" t="s">
        <v>1045</v>
      </c>
      <c r="J97" s="127" t="s">
        <v>1046</v>
      </c>
      <c r="K97" s="129">
        <v>17820.0</v>
      </c>
      <c r="L97" s="130">
        <v>17820.0</v>
      </c>
      <c r="M97" s="131" t="s">
        <v>1047</v>
      </c>
      <c r="N97" s="131">
        <v>83.0</v>
      </c>
      <c r="O97" s="131" t="s">
        <v>1048</v>
      </c>
      <c r="P97" s="131" t="s">
        <v>280</v>
      </c>
      <c r="Q97" s="127" t="s">
        <v>1049</v>
      </c>
      <c r="R97" s="127" t="s">
        <v>329</v>
      </c>
      <c r="S97" s="127" t="s">
        <v>329</v>
      </c>
      <c r="T97" s="132">
        <v>1650.0</v>
      </c>
      <c r="U97" s="126" t="s">
        <v>330</v>
      </c>
      <c r="V97" s="127" t="s">
        <v>1050</v>
      </c>
      <c r="W97" s="134"/>
      <c r="X97" s="134"/>
      <c r="Y97" s="127" t="s">
        <v>1051</v>
      </c>
      <c r="Z97" s="135">
        <v>45054.0</v>
      </c>
      <c r="AA97" s="129">
        <v>19953.0</v>
      </c>
      <c r="AB97" s="131">
        <v>81.71</v>
      </c>
      <c r="AC97" s="131" t="s">
        <v>1052</v>
      </c>
      <c r="AD97" s="131" t="s">
        <v>1032</v>
      </c>
      <c r="AE97" s="127" t="s">
        <v>1053</v>
      </c>
      <c r="AF97" s="127" t="s">
        <v>1054</v>
      </c>
      <c r="AG97" s="127" t="s">
        <v>1055</v>
      </c>
      <c r="AH97" s="127" t="s">
        <v>1056</v>
      </c>
      <c r="AI97" s="135">
        <v>45069.0</v>
      </c>
      <c r="AJ97" s="136"/>
      <c r="AK97" s="132">
        <v>1002514.0</v>
      </c>
      <c r="AL97" s="135">
        <v>45059.0</v>
      </c>
      <c r="AM97" s="136"/>
      <c r="AN97" s="129">
        <v>4055.0</v>
      </c>
      <c r="AO97" s="134"/>
      <c r="AP97" s="129">
        <v>97519.0</v>
      </c>
      <c r="AQ97" s="132">
        <v>80.85</v>
      </c>
      <c r="AR97" s="127" t="s">
        <v>1057</v>
      </c>
      <c r="AS97" s="127" t="s">
        <v>1058</v>
      </c>
      <c r="AT97" s="137"/>
      <c r="AU97" s="127" t="s">
        <v>1059</v>
      </c>
      <c r="AV97" s="134"/>
      <c r="AW97" s="134"/>
      <c r="AX97" s="127" t="s">
        <v>1059</v>
      </c>
      <c r="AY97" s="137"/>
      <c r="AZ97" s="132">
        <v>7.478849884E9</v>
      </c>
      <c r="BA97" s="135">
        <v>45078.0</v>
      </c>
      <c r="BB97" s="136"/>
      <c r="BC97" s="134"/>
      <c r="BD97" s="134"/>
      <c r="BE97" s="127" t="s">
        <v>1060</v>
      </c>
      <c r="BF97" s="127">
        <v>82.465</v>
      </c>
      <c r="BG97" s="138"/>
      <c r="BH97" s="139"/>
      <c r="BI97" s="140">
        <v>45084.0</v>
      </c>
      <c r="BJ97" s="129">
        <v>81507.0</v>
      </c>
      <c r="BK97" s="134"/>
      <c r="BL97" s="127">
        <v>114.0</v>
      </c>
      <c r="BM97" s="127" t="s">
        <v>343</v>
      </c>
      <c r="BN97" s="127" t="s">
        <v>343</v>
      </c>
      <c r="BO97" s="134"/>
      <c r="BP97" s="134"/>
      <c r="BQ97" s="127" t="s">
        <v>344</v>
      </c>
      <c r="BR97" s="114"/>
      <c r="BS97" s="120"/>
    </row>
    <row r="98" ht="15.75" customHeight="1">
      <c r="A98" s="126">
        <v>6.0</v>
      </c>
      <c r="B98" s="127" t="s">
        <v>1061</v>
      </c>
      <c r="C98" s="128">
        <v>45047.0</v>
      </c>
      <c r="D98" s="127" t="s">
        <v>1062</v>
      </c>
      <c r="E98" s="128">
        <v>45040.0</v>
      </c>
      <c r="F98" s="127" t="s">
        <v>347</v>
      </c>
      <c r="G98" s="127" t="s">
        <v>275</v>
      </c>
      <c r="H98" s="127" t="s">
        <v>1063</v>
      </c>
      <c r="I98" s="127" t="s">
        <v>1064</v>
      </c>
      <c r="J98" s="127" t="s">
        <v>172</v>
      </c>
      <c r="K98" s="129">
        <v>17280.0</v>
      </c>
      <c r="L98" s="130">
        <v>17280.0</v>
      </c>
      <c r="M98" s="131" t="s">
        <v>1065</v>
      </c>
      <c r="N98" s="131">
        <v>83.0</v>
      </c>
      <c r="O98" s="131" t="s">
        <v>1066</v>
      </c>
      <c r="P98" s="131" t="s">
        <v>280</v>
      </c>
      <c r="Q98" s="127" t="s">
        <v>1067</v>
      </c>
      <c r="R98" s="127" t="s">
        <v>1068</v>
      </c>
      <c r="S98" s="127" t="s">
        <v>1068</v>
      </c>
      <c r="T98" s="132">
        <v>1600.0</v>
      </c>
      <c r="U98" s="126" t="s">
        <v>330</v>
      </c>
      <c r="V98" s="127" t="s">
        <v>710</v>
      </c>
      <c r="W98" s="134"/>
      <c r="X98" s="134"/>
      <c r="Y98" s="136"/>
      <c r="Z98" s="134"/>
      <c r="AA98" s="136"/>
      <c r="AB98" s="141"/>
      <c r="AC98" s="131" t="s">
        <v>352</v>
      </c>
      <c r="AD98" s="131" t="s">
        <v>334</v>
      </c>
      <c r="AE98" s="127" t="s">
        <v>1069</v>
      </c>
      <c r="AF98" s="127" t="s">
        <v>1070</v>
      </c>
      <c r="AG98" s="127" t="s">
        <v>1071</v>
      </c>
      <c r="AH98" s="127" t="s">
        <v>374</v>
      </c>
      <c r="AI98" s="134"/>
      <c r="AJ98" s="136"/>
      <c r="AK98" s="132">
        <v>9704562.0</v>
      </c>
      <c r="AL98" s="135">
        <v>45048.0</v>
      </c>
      <c r="AM98" s="136"/>
      <c r="AN98" s="129">
        <v>2600.0</v>
      </c>
      <c r="AO98" s="134"/>
      <c r="AP98" s="129">
        <v>97624.0</v>
      </c>
      <c r="AQ98" s="132">
        <v>81.4</v>
      </c>
      <c r="AR98" s="127" t="s">
        <v>1072</v>
      </c>
      <c r="AS98" s="127" t="s">
        <v>1073</v>
      </c>
      <c r="AT98" s="137"/>
      <c r="AU98" s="127" t="s">
        <v>1074</v>
      </c>
      <c r="AV98" s="134"/>
      <c r="AW98" s="134"/>
      <c r="AX98" s="127" t="s">
        <v>1074</v>
      </c>
      <c r="AY98" s="137"/>
      <c r="AZ98" s="134"/>
      <c r="BA98" s="134"/>
      <c r="BB98" s="136"/>
      <c r="BC98" s="134"/>
      <c r="BD98" s="134"/>
      <c r="BE98" s="127" t="s">
        <v>1075</v>
      </c>
      <c r="BF98" s="127">
        <v>82.4</v>
      </c>
      <c r="BG98" s="138"/>
      <c r="BH98" s="139"/>
      <c r="BI98" s="140">
        <v>45078.0</v>
      </c>
      <c r="BJ98" s="127" t="s">
        <v>1076</v>
      </c>
      <c r="BK98" s="134"/>
      <c r="BL98" s="127">
        <v>37.0</v>
      </c>
      <c r="BM98" s="127" t="s">
        <v>343</v>
      </c>
      <c r="BN98" s="127" t="s">
        <v>343</v>
      </c>
      <c r="BO98" s="132">
        <v>864.0</v>
      </c>
      <c r="BP98" s="134"/>
      <c r="BQ98" s="127" t="s">
        <v>344</v>
      </c>
      <c r="BR98" s="114"/>
      <c r="BS98" s="120"/>
    </row>
    <row r="99" ht="15.75" customHeight="1">
      <c r="A99" s="126">
        <v>14.0</v>
      </c>
      <c r="B99" s="127" t="s">
        <v>1077</v>
      </c>
      <c r="C99" s="128">
        <v>45063.0</v>
      </c>
      <c r="D99" s="127" t="s">
        <v>1078</v>
      </c>
      <c r="E99" s="128">
        <v>45042.0</v>
      </c>
      <c r="F99" s="127" t="s">
        <v>347</v>
      </c>
      <c r="G99" s="127" t="s">
        <v>1079</v>
      </c>
      <c r="H99" s="127" t="s">
        <v>923</v>
      </c>
      <c r="I99" s="127" t="s">
        <v>1080</v>
      </c>
      <c r="J99" s="127" t="s">
        <v>279</v>
      </c>
      <c r="K99" s="129">
        <v>17280.0</v>
      </c>
      <c r="L99" s="130">
        <v>17280.0</v>
      </c>
      <c r="M99" s="131">
        <v>83808.0</v>
      </c>
      <c r="N99" s="131">
        <v>83.0</v>
      </c>
      <c r="O99" s="131" t="s">
        <v>1081</v>
      </c>
      <c r="P99" s="131" t="s">
        <v>280</v>
      </c>
      <c r="Q99" s="127" t="s">
        <v>351</v>
      </c>
      <c r="R99" s="127" t="s">
        <v>329</v>
      </c>
      <c r="S99" s="127" t="s">
        <v>329</v>
      </c>
      <c r="T99" s="132">
        <v>1600.0</v>
      </c>
      <c r="U99" s="126" t="s">
        <v>330</v>
      </c>
      <c r="V99" s="127" t="s">
        <v>331</v>
      </c>
      <c r="W99" s="134"/>
      <c r="X99" s="134"/>
      <c r="Y99" s="127" t="s">
        <v>1082</v>
      </c>
      <c r="Z99" s="135">
        <v>45063.0</v>
      </c>
      <c r="AA99" s="129">
        <v>9980.0</v>
      </c>
      <c r="AB99" s="131">
        <v>82.32</v>
      </c>
      <c r="AC99" s="131" t="s">
        <v>1083</v>
      </c>
      <c r="AD99" s="131" t="s">
        <v>1084</v>
      </c>
      <c r="AE99" s="127" t="s">
        <v>1085</v>
      </c>
      <c r="AF99" s="127" t="s">
        <v>1086</v>
      </c>
      <c r="AG99" s="127" t="s">
        <v>1087</v>
      </c>
      <c r="AH99" s="127" t="s">
        <v>1088</v>
      </c>
      <c r="AI99" s="135">
        <v>45071.0</v>
      </c>
      <c r="AJ99" s="136"/>
      <c r="AK99" s="132">
        <v>1088817.0</v>
      </c>
      <c r="AL99" s="135">
        <v>45063.0</v>
      </c>
      <c r="AM99" s="136"/>
      <c r="AN99" s="129">
        <v>2630.0</v>
      </c>
      <c r="AO99" s="134"/>
      <c r="AP99" s="129">
        <v>81178.0</v>
      </c>
      <c r="AQ99" s="132">
        <v>80.85</v>
      </c>
      <c r="AR99" s="127" t="s">
        <v>1089</v>
      </c>
      <c r="AS99" s="127" t="s">
        <v>1090</v>
      </c>
      <c r="AT99" s="137"/>
      <c r="AU99" s="127" t="s">
        <v>1091</v>
      </c>
      <c r="AV99" s="134"/>
      <c r="AW99" s="134"/>
      <c r="AX99" s="127" t="s">
        <v>1091</v>
      </c>
      <c r="AY99" s="137"/>
      <c r="AZ99" s="132">
        <v>5.232201995E9</v>
      </c>
      <c r="BA99" s="135">
        <v>45082.0</v>
      </c>
      <c r="BB99" s="136"/>
      <c r="BC99" s="134"/>
      <c r="BD99" s="134"/>
      <c r="BE99" s="127" t="s">
        <v>1092</v>
      </c>
      <c r="BF99" s="127">
        <v>81.835</v>
      </c>
      <c r="BG99" s="138"/>
      <c r="BH99" s="139"/>
      <c r="BI99" s="140">
        <v>45093.0</v>
      </c>
      <c r="BJ99" s="129">
        <v>73510.0</v>
      </c>
      <c r="BK99" s="134"/>
      <c r="BL99" s="127">
        <v>318.0</v>
      </c>
      <c r="BM99" s="127" t="s">
        <v>343</v>
      </c>
      <c r="BN99" s="127" t="s">
        <v>343</v>
      </c>
      <c r="BO99" s="134"/>
      <c r="BP99" s="134"/>
      <c r="BQ99" s="127" t="s">
        <v>344</v>
      </c>
      <c r="BR99" s="114"/>
      <c r="BS99" s="120"/>
    </row>
    <row r="100" ht="15.75" customHeight="1">
      <c r="A100" s="126">
        <v>29.0</v>
      </c>
      <c r="B100" s="127" t="s">
        <v>1093</v>
      </c>
      <c r="C100" s="128">
        <v>45084.0</v>
      </c>
      <c r="D100" s="127" t="s">
        <v>1094</v>
      </c>
      <c r="E100" s="128">
        <v>45042.0</v>
      </c>
      <c r="F100" s="127" t="s">
        <v>363</v>
      </c>
      <c r="G100" s="127" t="s">
        <v>1079</v>
      </c>
      <c r="H100" s="127" t="s">
        <v>923</v>
      </c>
      <c r="I100" s="127" t="s">
        <v>1080</v>
      </c>
      <c r="J100" s="127" t="s">
        <v>279</v>
      </c>
      <c r="K100" s="129">
        <v>17280.0</v>
      </c>
      <c r="L100" s="130">
        <v>17280.0</v>
      </c>
      <c r="M100" s="131">
        <v>83808.0</v>
      </c>
      <c r="N100" s="131">
        <v>83.0</v>
      </c>
      <c r="O100" s="131" t="s">
        <v>1081</v>
      </c>
      <c r="P100" s="131" t="s">
        <v>280</v>
      </c>
      <c r="Q100" s="127" t="s">
        <v>351</v>
      </c>
      <c r="R100" s="127" t="s">
        <v>329</v>
      </c>
      <c r="S100" s="127" t="s">
        <v>329</v>
      </c>
      <c r="T100" s="132">
        <v>1600.0</v>
      </c>
      <c r="U100" s="126" t="s">
        <v>330</v>
      </c>
      <c r="V100" s="127" t="s">
        <v>331</v>
      </c>
      <c r="W100" s="134"/>
      <c r="X100" s="134"/>
      <c r="Y100" s="136"/>
      <c r="Z100" s="134"/>
      <c r="AA100" s="129">
        <v>9970.0</v>
      </c>
      <c r="AB100" s="141"/>
      <c r="AC100" s="141"/>
      <c r="AD100" s="131" t="s">
        <v>334</v>
      </c>
      <c r="AE100" s="127" t="s">
        <v>1095</v>
      </c>
      <c r="AF100" s="127" t="s">
        <v>1096</v>
      </c>
      <c r="AG100" s="133" t="s">
        <v>1097</v>
      </c>
      <c r="AH100" s="127" t="s">
        <v>1098</v>
      </c>
      <c r="AI100" s="135">
        <v>45096.0</v>
      </c>
      <c r="AJ100" s="136"/>
      <c r="AK100" s="132">
        <v>1596121.0</v>
      </c>
      <c r="AL100" s="135">
        <v>45084.0</v>
      </c>
      <c r="AM100" s="136"/>
      <c r="AN100" s="129">
        <v>2530.0</v>
      </c>
      <c r="AO100" s="134"/>
      <c r="AP100" s="129">
        <v>81278.0</v>
      </c>
      <c r="AQ100" s="132">
        <v>81.7</v>
      </c>
      <c r="AR100" s="127" t="s">
        <v>1099</v>
      </c>
      <c r="AS100" s="127" t="s">
        <v>1100</v>
      </c>
      <c r="AT100" s="137"/>
      <c r="AU100" s="127" t="s">
        <v>1101</v>
      </c>
      <c r="AV100" s="134"/>
      <c r="AW100" s="134"/>
      <c r="AX100" s="127" t="s">
        <v>1101</v>
      </c>
      <c r="AY100" s="137"/>
      <c r="AZ100" s="132">
        <v>3.268677974E9</v>
      </c>
      <c r="BA100" s="135">
        <v>45107.0</v>
      </c>
      <c r="BB100" s="136"/>
      <c r="BC100" s="134"/>
      <c r="BD100" s="134"/>
      <c r="BE100" s="127" t="s">
        <v>1102</v>
      </c>
      <c r="BF100" s="127">
        <v>81.8575</v>
      </c>
      <c r="BG100" s="138"/>
      <c r="BH100" s="139"/>
      <c r="BI100" s="140">
        <v>45131.0</v>
      </c>
      <c r="BJ100" s="129">
        <v>73768.0</v>
      </c>
      <c r="BK100" s="134"/>
      <c r="BL100" s="127">
        <v>70.0</v>
      </c>
      <c r="BM100" s="127" t="s">
        <v>343</v>
      </c>
      <c r="BN100" s="127" t="s">
        <v>343</v>
      </c>
      <c r="BO100" s="134"/>
      <c r="BP100" s="134"/>
      <c r="BQ100" s="127" t="s">
        <v>344</v>
      </c>
      <c r="BR100" s="114"/>
      <c r="BS100" s="120"/>
    </row>
    <row r="101" ht="15.75" customHeight="1">
      <c r="A101" s="126">
        <v>32.0</v>
      </c>
      <c r="B101" s="127" t="s">
        <v>1103</v>
      </c>
      <c r="C101" s="128">
        <v>45086.0</v>
      </c>
      <c r="D101" s="127" t="s">
        <v>1104</v>
      </c>
      <c r="E101" s="128">
        <v>45043.0</v>
      </c>
      <c r="F101" s="127" t="s">
        <v>363</v>
      </c>
      <c r="G101" s="127" t="s">
        <v>275</v>
      </c>
      <c r="H101" s="127" t="s">
        <v>1105</v>
      </c>
      <c r="I101" s="127" t="s">
        <v>1106</v>
      </c>
      <c r="J101" s="127" t="s">
        <v>279</v>
      </c>
      <c r="K101" s="129">
        <v>17280.0</v>
      </c>
      <c r="L101" s="130">
        <v>17280.0</v>
      </c>
      <c r="M101" s="131" t="s">
        <v>1107</v>
      </c>
      <c r="N101" s="131">
        <v>83.0</v>
      </c>
      <c r="O101" s="131" t="s">
        <v>1108</v>
      </c>
      <c r="P101" s="131" t="s">
        <v>385</v>
      </c>
      <c r="Q101" s="127" t="s">
        <v>1109</v>
      </c>
      <c r="R101" s="127" t="s">
        <v>1068</v>
      </c>
      <c r="S101" s="127" t="s">
        <v>1068</v>
      </c>
      <c r="T101" s="132">
        <v>1600.0</v>
      </c>
      <c r="U101" s="126" t="s">
        <v>330</v>
      </c>
      <c r="V101" s="127" t="s">
        <v>1110</v>
      </c>
      <c r="W101" s="127" t="s">
        <v>1111</v>
      </c>
      <c r="X101" s="135">
        <v>45057.0</v>
      </c>
      <c r="Y101" s="136"/>
      <c r="Z101" s="134"/>
      <c r="AA101" s="136"/>
      <c r="AB101" s="141"/>
      <c r="AC101" s="141"/>
      <c r="AD101" s="131" t="s">
        <v>930</v>
      </c>
      <c r="AE101" s="127" t="s">
        <v>1112</v>
      </c>
      <c r="AF101" s="127" t="s">
        <v>1113</v>
      </c>
      <c r="AG101" s="127" t="s">
        <v>1114</v>
      </c>
      <c r="AH101" s="127" t="s">
        <v>1115</v>
      </c>
      <c r="AI101" s="135">
        <v>45097.0</v>
      </c>
      <c r="AJ101" s="136"/>
      <c r="AK101" s="132">
        <v>1642939.0</v>
      </c>
      <c r="AL101" s="135">
        <v>45086.0</v>
      </c>
      <c r="AM101" s="136"/>
      <c r="AN101" s="129">
        <v>2046.0</v>
      </c>
      <c r="AO101" s="132">
        <v>44.52</v>
      </c>
      <c r="AP101" s="127" t="s">
        <v>1116</v>
      </c>
      <c r="AQ101" s="132">
        <v>81.7</v>
      </c>
      <c r="AR101" s="127" t="s">
        <v>1117</v>
      </c>
      <c r="AS101" s="127" t="s">
        <v>1118</v>
      </c>
      <c r="AT101" s="137"/>
      <c r="AU101" s="127" t="s">
        <v>1119</v>
      </c>
      <c r="AV101" s="134"/>
      <c r="AW101" s="134"/>
      <c r="AX101" s="127" t="s">
        <v>1119</v>
      </c>
      <c r="AY101" s="137"/>
      <c r="AZ101" s="127" t="s">
        <v>1120</v>
      </c>
      <c r="BA101" s="127" t="s">
        <v>1121</v>
      </c>
      <c r="BB101" s="136"/>
      <c r="BC101" s="134"/>
      <c r="BD101" s="134"/>
      <c r="BE101" s="127" t="s">
        <v>1122</v>
      </c>
      <c r="BF101" s="127">
        <v>82.73</v>
      </c>
      <c r="BG101" s="138"/>
      <c r="BH101" s="139"/>
      <c r="BI101" s="140">
        <v>45146.0</v>
      </c>
      <c r="BJ101" s="127" t="s">
        <v>1123</v>
      </c>
      <c r="BK101" s="134"/>
      <c r="BL101" s="129">
        <v>3588.0</v>
      </c>
      <c r="BM101" s="127" t="s">
        <v>343</v>
      </c>
      <c r="BN101" s="127" t="s">
        <v>343</v>
      </c>
      <c r="BO101" s="134"/>
      <c r="BP101" s="134"/>
      <c r="BQ101" s="127" t="s">
        <v>1124</v>
      </c>
      <c r="BR101" s="114"/>
      <c r="BS101" s="120"/>
    </row>
    <row r="102" ht="15.75" customHeight="1">
      <c r="A102" s="126">
        <v>16.0</v>
      </c>
      <c r="B102" s="127" t="s">
        <v>1125</v>
      </c>
      <c r="C102" s="128">
        <v>45066.0</v>
      </c>
      <c r="D102" s="127" t="s">
        <v>1126</v>
      </c>
      <c r="E102" s="128">
        <v>45048.0</v>
      </c>
      <c r="F102" s="127" t="s">
        <v>699</v>
      </c>
      <c r="G102" s="127" t="s">
        <v>275</v>
      </c>
      <c r="H102" s="127" t="s">
        <v>744</v>
      </c>
      <c r="I102" s="127" t="s">
        <v>745</v>
      </c>
      <c r="J102" s="127" t="s">
        <v>1127</v>
      </c>
      <c r="K102" s="129">
        <v>20000.0</v>
      </c>
      <c r="L102" s="130">
        <v>13000.0</v>
      </c>
      <c r="M102" s="131">
        <v>97150.0</v>
      </c>
      <c r="N102" s="131">
        <v>83.0</v>
      </c>
      <c r="O102" s="131" t="s">
        <v>1128</v>
      </c>
      <c r="P102" s="131" t="s">
        <v>280</v>
      </c>
      <c r="Q102" s="127" t="s">
        <v>709</v>
      </c>
      <c r="R102" s="127" t="s">
        <v>1129</v>
      </c>
      <c r="S102" s="127" t="s">
        <v>1129</v>
      </c>
      <c r="T102" s="132">
        <v>2000.0</v>
      </c>
      <c r="U102" s="126" t="s">
        <v>330</v>
      </c>
      <c r="V102" s="127" t="s">
        <v>710</v>
      </c>
      <c r="W102" s="134"/>
      <c r="X102" s="134"/>
      <c r="Y102" s="136"/>
      <c r="Z102" s="134"/>
      <c r="AA102" s="136"/>
      <c r="AB102" s="141"/>
      <c r="AC102" s="141"/>
      <c r="AD102" s="131" t="s">
        <v>293</v>
      </c>
      <c r="AE102" s="127" t="s">
        <v>1130</v>
      </c>
      <c r="AF102" s="127" t="s">
        <v>1131</v>
      </c>
      <c r="AG102" s="127" t="s">
        <v>1132</v>
      </c>
      <c r="AH102" s="127" t="s">
        <v>1133</v>
      </c>
      <c r="AI102" s="135">
        <v>45071.0</v>
      </c>
      <c r="AJ102" s="136"/>
      <c r="AK102" s="132">
        <v>1211820.0</v>
      </c>
      <c r="AL102" s="135">
        <v>45069.0</v>
      </c>
      <c r="AM102" s="136"/>
      <c r="AN102" s="129">
        <v>2600.0</v>
      </c>
      <c r="AO102" s="134"/>
      <c r="AP102" s="129">
        <v>94550.0</v>
      </c>
      <c r="AQ102" s="132">
        <v>81.55</v>
      </c>
      <c r="AR102" s="127" t="s">
        <v>1134</v>
      </c>
      <c r="AS102" s="127" t="s">
        <v>1135</v>
      </c>
      <c r="AT102" s="137"/>
      <c r="AU102" s="127" t="s">
        <v>1136</v>
      </c>
      <c r="AV102" s="134"/>
      <c r="AW102" s="134"/>
      <c r="AX102" s="127" t="s">
        <v>1136</v>
      </c>
      <c r="AY102" s="137"/>
      <c r="AZ102" s="132">
        <v>3.349910874E9</v>
      </c>
      <c r="BA102" s="135">
        <v>45083.0</v>
      </c>
      <c r="BB102" s="136"/>
      <c r="BC102" s="134"/>
      <c r="BD102" s="134"/>
      <c r="BE102" s="127" t="s">
        <v>1137</v>
      </c>
      <c r="BF102" s="127">
        <v>82.26</v>
      </c>
      <c r="BG102" s="138"/>
      <c r="BH102" s="139"/>
      <c r="BI102" s="140">
        <v>45080.0</v>
      </c>
      <c r="BJ102" s="129">
        <v>97065.0</v>
      </c>
      <c r="BK102" s="134"/>
      <c r="BL102" s="127">
        <v>85.0</v>
      </c>
      <c r="BM102" s="127" t="s">
        <v>343</v>
      </c>
      <c r="BN102" s="127" t="s">
        <v>343</v>
      </c>
      <c r="BO102" s="134"/>
      <c r="BP102" s="134"/>
      <c r="BQ102" s="127" t="s">
        <v>536</v>
      </c>
      <c r="BR102" s="114"/>
      <c r="BS102" s="120"/>
    </row>
    <row r="103" ht="15.75" customHeight="1">
      <c r="A103" s="126">
        <v>18.0</v>
      </c>
      <c r="B103" s="127" t="s">
        <v>1138</v>
      </c>
      <c r="C103" s="128">
        <v>45067.0</v>
      </c>
      <c r="D103" s="133" t="s">
        <v>1139</v>
      </c>
      <c r="E103" s="128">
        <v>45049.0</v>
      </c>
      <c r="F103" s="127" t="s">
        <v>416</v>
      </c>
      <c r="G103" s="127" t="s">
        <v>324</v>
      </c>
      <c r="H103" s="127" t="s">
        <v>1140</v>
      </c>
      <c r="I103" s="127" t="s">
        <v>1141</v>
      </c>
      <c r="J103" s="127" t="s">
        <v>172</v>
      </c>
      <c r="K103" s="129">
        <v>17280.0</v>
      </c>
      <c r="L103" s="130">
        <v>17280.0</v>
      </c>
      <c r="M103" s="131" t="s">
        <v>1142</v>
      </c>
      <c r="N103" s="131">
        <v>83.0</v>
      </c>
      <c r="O103" s="131" t="s">
        <v>1143</v>
      </c>
      <c r="P103" s="131" t="s">
        <v>280</v>
      </c>
      <c r="Q103" s="127" t="s">
        <v>328</v>
      </c>
      <c r="R103" s="127" t="s">
        <v>329</v>
      </c>
      <c r="S103" s="127" t="s">
        <v>329</v>
      </c>
      <c r="T103" s="132">
        <v>1600.0</v>
      </c>
      <c r="U103" s="126" t="s">
        <v>330</v>
      </c>
      <c r="V103" s="127" t="s">
        <v>331</v>
      </c>
      <c r="W103" s="134"/>
      <c r="X103" s="134"/>
      <c r="Y103" s="127" t="s">
        <v>1144</v>
      </c>
      <c r="Z103" s="135">
        <v>45057.0</v>
      </c>
      <c r="AA103" s="129">
        <v>9990.0</v>
      </c>
      <c r="AB103" s="131">
        <v>82.02</v>
      </c>
      <c r="AC103" s="131" t="s">
        <v>1145</v>
      </c>
      <c r="AD103" s="131" t="s">
        <v>1146</v>
      </c>
      <c r="AE103" s="127" t="s">
        <v>1147</v>
      </c>
      <c r="AF103" s="133">
        <v>2.5066914E7</v>
      </c>
      <c r="AG103" s="127" t="s">
        <v>1148</v>
      </c>
      <c r="AH103" s="127" t="s">
        <v>1149</v>
      </c>
      <c r="AI103" s="135">
        <v>45076.0</v>
      </c>
      <c r="AJ103" s="136"/>
      <c r="AK103" s="132">
        <v>1198549.0</v>
      </c>
      <c r="AL103" s="135">
        <v>45068.0</v>
      </c>
      <c r="AM103" s="136"/>
      <c r="AN103" s="129">
        <v>2630.0</v>
      </c>
      <c r="AO103" s="134"/>
      <c r="AP103" s="127" t="s">
        <v>1150</v>
      </c>
      <c r="AQ103" s="132">
        <v>81.55</v>
      </c>
      <c r="AR103" s="127" t="s">
        <v>1151</v>
      </c>
      <c r="AS103" s="127" t="s">
        <v>1152</v>
      </c>
      <c r="AT103" s="137"/>
      <c r="AU103" s="127" t="s">
        <v>1153</v>
      </c>
      <c r="AV103" s="134"/>
      <c r="AW103" s="134"/>
      <c r="AX103" s="127" t="s">
        <v>1153</v>
      </c>
      <c r="AY103" s="137"/>
      <c r="AZ103" s="132">
        <v>2.249328815E9</v>
      </c>
      <c r="BA103" s="135">
        <v>45084.0</v>
      </c>
      <c r="BB103" s="136"/>
      <c r="BC103" s="134"/>
      <c r="BD103" s="134"/>
      <c r="BE103" s="127" t="s">
        <v>1154</v>
      </c>
      <c r="BF103" s="127">
        <v>82.0</v>
      </c>
      <c r="BG103" s="138"/>
      <c r="BH103" s="139"/>
      <c r="BI103" s="140">
        <v>45098.0</v>
      </c>
      <c r="BJ103" s="129">
        <v>93650.0</v>
      </c>
      <c r="BK103" s="134"/>
      <c r="BL103" s="127">
        <v>40.0</v>
      </c>
      <c r="BM103" s="127" t="s">
        <v>343</v>
      </c>
      <c r="BN103" s="127" t="s">
        <v>343</v>
      </c>
      <c r="BO103" s="134"/>
      <c r="BP103" s="134"/>
      <c r="BQ103" s="127" t="s">
        <v>344</v>
      </c>
      <c r="BR103" s="114"/>
      <c r="BS103" s="120"/>
    </row>
    <row r="104" ht="15.75" customHeight="1">
      <c r="A104" s="126">
        <v>21.0</v>
      </c>
      <c r="B104" s="127" t="s">
        <v>1155</v>
      </c>
      <c r="C104" s="128">
        <v>45072.0</v>
      </c>
      <c r="D104" s="127" t="s">
        <v>1156</v>
      </c>
      <c r="E104" s="128">
        <v>45049.0</v>
      </c>
      <c r="F104" s="127" t="s">
        <v>429</v>
      </c>
      <c r="G104" s="127" t="s">
        <v>324</v>
      </c>
      <c r="H104" s="127" t="s">
        <v>1140</v>
      </c>
      <c r="I104" s="127" t="s">
        <v>1141</v>
      </c>
      <c r="J104" s="127" t="s">
        <v>179</v>
      </c>
      <c r="K104" s="129">
        <v>17280.0</v>
      </c>
      <c r="L104" s="130">
        <v>17280.0</v>
      </c>
      <c r="M104" s="131">
        <v>95040.0</v>
      </c>
      <c r="N104" s="131">
        <v>83.0</v>
      </c>
      <c r="O104" s="131" t="s">
        <v>1157</v>
      </c>
      <c r="P104" s="131" t="s">
        <v>280</v>
      </c>
      <c r="Q104" s="127" t="s">
        <v>328</v>
      </c>
      <c r="R104" s="127" t="s">
        <v>329</v>
      </c>
      <c r="S104" s="127" t="s">
        <v>329</v>
      </c>
      <c r="T104" s="132">
        <v>1600.0</v>
      </c>
      <c r="U104" s="126" t="s">
        <v>330</v>
      </c>
      <c r="V104" s="127" t="s">
        <v>331</v>
      </c>
      <c r="W104" s="134"/>
      <c r="X104" s="134"/>
      <c r="Y104" s="127" t="s">
        <v>1144</v>
      </c>
      <c r="Z104" s="135">
        <v>45057.0</v>
      </c>
      <c r="AA104" s="129">
        <v>9990.0</v>
      </c>
      <c r="AB104" s="131">
        <v>82.02</v>
      </c>
      <c r="AC104" s="131" t="s">
        <v>1145</v>
      </c>
      <c r="AD104" s="131" t="s">
        <v>307</v>
      </c>
      <c r="AE104" s="127" t="s">
        <v>1158</v>
      </c>
      <c r="AF104" s="133" t="s">
        <v>1159</v>
      </c>
      <c r="AG104" s="127" t="s">
        <v>1160</v>
      </c>
      <c r="AH104" s="127" t="s">
        <v>1161</v>
      </c>
      <c r="AI104" s="135">
        <v>45076.0</v>
      </c>
      <c r="AJ104" s="136"/>
      <c r="AK104" s="132">
        <v>1303222.0</v>
      </c>
      <c r="AL104" s="135">
        <v>45072.0</v>
      </c>
      <c r="AM104" s="136"/>
      <c r="AN104" s="129">
        <v>2500.0</v>
      </c>
      <c r="AO104" s="134"/>
      <c r="AP104" s="129">
        <v>92540.0</v>
      </c>
      <c r="AQ104" s="132">
        <v>81.55</v>
      </c>
      <c r="AR104" s="127" t="s">
        <v>1162</v>
      </c>
      <c r="AS104" s="127" t="s">
        <v>1163</v>
      </c>
      <c r="AT104" s="137"/>
      <c r="AU104" s="127" t="s">
        <v>1164</v>
      </c>
      <c r="AV104" s="134"/>
      <c r="AW104" s="134"/>
      <c r="AX104" s="127" t="s">
        <v>1164</v>
      </c>
      <c r="AY104" s="137"/>
      <c r="AZ104" s="132">
        <v>2.249328815E9</v>
      </c>
      <c r="BA104" s="157">
        <v>45084.0</v>
      </c>
      <c r="BB104" s="136"/>
      <c r="BC104" s="134"/>
      <c r="BD104" s="134"/>
      <c r="BE104" s="127" t="s">
        <v>1165</v>
      </c>
      <c r="BF104" s="127">
        <v>81.9325</v>
      </c>
      <c r="BG104" s="138"/>
      <c r="BH104" s="139"/>
      <c r="BI104" s="140">
        <v>45104.0</v>
      </c>
      <c r="BJ104" s="129">
        <v>85010.0</v>
      </c>
      <c r="BK104" s="134"/>
      <c r="BL104" s="127">
        <v>40.0</v>
      </c>
      <c r="BM104" s="127" t="s">
        <v>343</v>
      </c>
      <c r="BN104" s="127" t="s">
        <v>343</v>
      </c>
      <c r="BO104" s="134"/>
      <c r="BP104" s="134"/>
      <c r="BQ104" s="127" t="s">
        <v>344</v>
      </c>
      <c r="BR104" s="114"/>
      <c r="BS104" s="120"/>
    </row>
    <row r="105" ht="15.75" customHeight="1">
      <c r="A105" s="126">
        <v>23.0</v>
      </c>
      <c r="B105" s="127" t="s">
        <v>1166</v>
      </c>
      <c r="C105" s="128">
        <v>45073.0</v>
      </c>
      <c r="D105" s="127" t="s">
        <v>1167</v>
      </c>
      <c r="E105" s="128">
        <v>45049.0</v>
      </c>
      <c r="F105" s="127" t="s">
        <v>422</v>
      </c>
      <c r="G105" s="127" t="s">
        <v>324</v>
      </c>
      <c r="H105" s="127" t="s">
        <v>1140</v>
      </c>
      <c r="I105" s="127" t="s">
        <v>1141</v>
      </c>
      <c r="J105" s="127" t="s">
        <v>177</v>
      </c>
      <c r="K105" s="129">
        <v>17280.0</v>
      </c>
      <c r="L105" s="130">
        <v>17280.0</v>
      </c>
      <c r="M105" s="131" t="s">
        <v>1065</v>
      </c>
      <c r="N105" s="131">
        <v>83.0</v>
      </c>
      <c r="O105" s="131" t="s">
        <v>1066</v>
      </c>
      <c r="P105" s="131" t="s">
        <v>280</v>
      </c>
      <c r="Q105" s="127" t="s">
        <v>328</v>
      </c>
      <c r="R105" s="127" t="s">
        <v>329</v>
      </c>
      <c r="S105" s="127" t="s">
        <v>329</v>
      </c>
      <c r="T105" s="132">
        <v>1600.0</v>
      </c>
      <c r="U105" s="126" t="s">
        <v>330</v>
      </c>
      <c r="V105" s="127" t="s">
        <v>331</v>
      </c>
      <c r="W105" s="134"/>
      <c r="X105" s="134"/>
      <c r="Y105" s="127" t="s">
        <v>1144</v>
      </c>
      <c r="Z105" s="135">
        <v>45057.0</v>
      </c>
      <c r="AA105" s="129">
        <v>9990.0</v>
      </c>
      <c r="AB105" s="131">
        <v>82.02</v>
      </c>
      <c r="AC105" s="131" t="s">
        <v>1145</v>
      </c>
      <c r="AD105" s="131" t="s">
        <v>307</v>
      </c>
      <c r="AE105" s="127" t="s">
        <v>1168</v>
      </c>
      <c r="AF105" s="127" t="s">
        <v>1169</v>
      </c>
      <c r="AG105" s="127" t="s">
        <v>1170</v>
      </c>
      <c r="AH105" s="127" t="s">
        <v>1171</v>
      </c>
      <c r="AI105" s="135">
        <v>45086.0</v>
      </c>
      <c r="AJ105" s="136"/>
      <c r="AK105" s="132">
        <v>1328372.0</v>
      </c>
      <c r="AL105" s="135">
        <v>45073.0</v>
      </c>
      <c r="AM105" s="136"/>
      <c r="AN105" s="129">
        <v>2500.0</v>
      </c>
      <c r="AO105" s="134"/>
      <c r="AP105" s="129">
        <v>97724.0</v>
      </c>
      <c r="AQ105" s="132">
        <v>81.55</v>
      </c>
      <c r="AR105" s="127" t="s">
        <v>1172</v>
      </c>
      <c r="AS105" s="127" t="s">
        <v>1173</v>
      </c>
      <c r="AT105" s="137"/>
      <c r="AU105" s="127" t="s">
        <v>1174</v>
      </c>
      <c r="AV105" s="134"/>
      <c r="AW105" s="134"/>
      <c r="AX105" s="127" t="s">
        <v>1174</v>
      </c>
      <c r="AY105" s="137"/>
      <c r="AZ105" s="132">
        <v>2.43399268E9</v>
      </c>
      <c r="BA105" s="135">
        <v>45093.0</v>
      </c>
      <c r="BB105" s="136"/>
      <c r="BC105" s="134"/>
      <c r="BD105" s="134"/>
      <c r="BE105" s="127" t="s">
        <v>1175</v>
      </c>
      <c r="BF105" s="127">
        <v>81.84</v>
      </c>
      <c r="BG105" s="138"/>
      <c r="BH105" s="139"/>
      <c r="BI105" s="140">
        <v>45099.0</v>
      </c>
      <c r="BJ105" s="129">
        <v>90194.0</v>
      </c>
      <c r="BK105" s="134"/>
      <c r="BL105" s="127">
        <v>40.0</v>
      </c>
      <c r="BM105" s="127" t="s">
        <v>343</v>
      </c>
      <c r="BN105" s="127" t="s">
        <v>343</v>
      </c>
      <c r="BO105" s="134"/>
      <c r="BP105" s="134"/>
      <c r="BQ105" s="127" t="s">
        <v>344</v>
      </c>
      <c r="BR105" s="114"/>
      <c r="BS105" s="120"/>
    </row>
    <row r="106" ht="15.75" customHeight="1">
      <c r="A106" s="126">
        <v>25.0</v>
      </c>
      <c r="B106" s="127" t="s">
        <v>1176</v>
      </c>
      <c r="C106" s="128">
        <v>45075.0</v>
      </c>
      <c r="D106" s="127" t="s">
        <v>1177</v>
      </c>
      <c r="E106" s="128">
        <v>45050.0</v>
      </c>
      <c r="F106" s="127" t="s">
        <v>292</v>
      </c>
      <c r="G106" s="127" t="s">
        <v>1079</v>
      </c>
      <c r="H106" s="127" t="s">
        <v>923</v>
      </c>
      <c r="I106" s="127" t="s">
        <v>1178</v>
      </c>
      <c r="J106" s="127" t="s">
        <v>279</v>
      </c>
      <c r="K106" s="129">
        <v>17280.0</v>
      </c>
      <c r="L106" s="130">
        <v>17280.0</v>
      </c>
      <c r="M106" s="131">
        <v>82517.4</v>
      </c>
      <c r="N106" s="131">
        <v>83.0</v>
      </c>
      <c r="O106" s="131" t="s">
        <v>1179</v>
      </c>
      <c r="P106" s="131" t="s">
        <v>280</v>
      </c>
      <c r="Q106" s="127" t="s">
        <v>351</v>
      </c>
      <c r="R106" s="127" t="s">
        <v>329</v>
      </c>
      <c r="S106" s="127" t="s">
        <v>329</v>
      </c>
      <c r="T106" s="132">
        <v>1600.0</v>
      </c>
      <c r="U106" s="126" t="s">
        <v>330</v>
      </c>
      <c r="V106" s="127" t="s">
        <v>331</v>
      </c>
      <c r="W106" s="134"/>
      <c r="X106" s="134"/>
      <c r="Y106" s="127" t="s">
        <v>1082</v>
      </c>
      <c r="Z106" s="135">
        <v>45063.0</v>
      </c>
      <c r="AA106" s="129">
        <v>9980.0</v>
      </c>
      <c r="AB106" s="131">
        <v>82.32</v>
      </c>
      <c r="AC106" s="131" t="s">
        <v>1083</v>
      </c>
      <c r="AD106" s="131" t="s">
        <v>307</v>
      </c>
      <c r="AE106" s="127" t="s">
        <v>1180</v>
      </c>
      <c r="AF106" s="127" t="s">
        <v>1181</v>
      </c>
      <c r="AG106" s="127" t="s">
        <v>1182</v>
      </c>
      <c r="AH106" s="127" t="s">
        <v>1183</v>
      </c>
      <c r="AI106" s="135">
        <v>45098.0</v>
      </c>
      <c r="AJ106" s="136"/>
      <c r="AK106" s="132">
        <v>1402963.0</v>
      </c>
      <c r="AL106" s="135">
        <v>45076.0</v>
      </c>
      <c r="AM106" s="136"/>
      <c r="AN106" s="129">
        <v>2500.0</v>
      </c>
      <c r="AO106" s="132">
        <v>30.67</v>
      </c>
      <c r="AP106" s="129">
        <v>79986.73</v>
      </c>
      <c r="AQ106" s="132">
        <v>81.55</v>
      </c>
      <c r="AR106" s="127" t="s">
        <v>1184</v>
      </c>
      <c r="AS106" s="127" t="s">
        <v>1185</v>
      </c>
      <c r="AT106" s="137"/>
      <c r="AU106" s="127" t="s">
        <v>1186</v>
      </c>
      <c r="AV106" s="134"/>
      <c r="AW106" s="134"/>
      <c r="AX106" s="127" t="s">
        <v>1186</v>
      </c>
      <c r="AY106" s="137"/>
      <c r="AZ106" s="132">
        <v>1.787593485E9</v>
      </c>
      <c r="BA106" s="135">
        <v>45109.0</v>
      </c>
      <c r="BB106" s="136"/>
      <c r="BC106" s="134"/>
      <c r="BD106" s="134"/>
      <c r="BE106" s="127" t="s">
        <v>1187</v>
      </c>
      <c r="BF106" s="127">
        <v>82.31</v>
      </c>
      <c r="BG106" s="138"/>
      <c r="BH106" s="139"/>
      <c r="BI106" s="140">
        <v>45120.0</v>
      </c>
      <c r="BJ106" s="129">
        <v>72477.4</v>
      </c>
      <c r="BK106" s="134"/>
      <c r="BL106" s="127">
        <v>60.0</v>
      </c>
      <c r="BM106" s="134"/>
      <c r="BN106" s="134"/>
      <c r="BO106" s="134"/>
      <c r="BP106" s="134"/>
      <c r="BQ106" s="127" t="s">
        <v>344</v>
      </c>
      <c r="BR106" s="114"/>
      <c r="BS106" s="120"/>
    </row>
    <row r="107" ht="15.75" customHeight="1">
      <c r="A107" s="126">
        <v>19.0</v>
      </c>
      <c r="B107" s="127" t="s">
        <v>1188</v>
      </c>
      <c r="C107" s="128">
        <v>45070.0</v>
      </c>
      <c r="D107" s="127" t="s">
        <v>1189</v>
      </c>
      <c r="E107" s="128">
        <v>45056.0</v>
      </c>
      <c r="F107" s="127" t="s">
        <v>648</v>
      </c>
      <c r="G107" s="127" t="s">
        <v>1079</v>
      </c>
      <c r="H107" s="127" t="s">
        <v>1190</v>
      </c>
      <c r="I107" s="127" t="s">
        <v>1191</v>
      </c>
      <c r="J107" s="127" t="s">
        <v>172</v>
      </c>
      <c r="K107" s="129">
        <v>17280.0</v>
      </c>
      <c r="L107" s="130">
        <v>17280.0</v>
      </c>
      <c r="M107" s="131">
        <v>96768.0</v>
      </c>
      <c r="N107" s="131">
        <v>83.0</v>
      </c>
      <c r="O107" s="131" t="s">
        <v>1192</v>
      </c>
      <c r="P107" s="131" t="s">
        <v>280</v>
      </c>
      <c r="Q107" s="127" t="s">
        <v>983</v>
      </c>
      <c r="R107" s="127" t="s">
        <v>329</v>
      </c>
      <c r="S107" s="127" t="s">
        <v>329</v>
      </c>
      <c r="T107" s="132">
        <v>1600.0</v>
      </c>
      <c r="U107" s="126" t="s">
        <v>330</v>
      </c>
      <c r="V107" s="127" t="s">
        <v>331</v>
      </c>
      <c r="W107" s="134"/>
      <c r="X107" s="134"/>
      <c r="Y107" s="127" t="s">
        <v>1193</v>
      </c>
      <c r="Z107" s="135">
        <v>45068.0</v>
      </c>
      <c r="AA107" s="129">
        <v>9995.0</v>
      </c>
      <c r="AB107" s="131">
        <v>82.77</v>
      </c>
      <c r="AC107" s="131" t="s">
        <v>1194</v>
      </c>
      <c r="AD107" s="131" t="s">
        <v>1032</v>
      </c>
      <c r="AE107" s="127" t="s">
        <v>1195</v>
      </c>
      <c r="AF107" s="127" t="s">
        <v>1196</v>
      </c>
      <c r="AG107" s="127" t="s">
        <v>1197</v>
      </c>
      <c r="AH107" s="127" t="s">
        <v>1036</v>
      </c>
      <c r="AI107" s="135">
        <v>45078.0</v>
      </c>
      <c r="AJ107" s="136"/>
      <c r="AK107" s="132">
        <v>1252984.0</v>
      </c>
      <c r="AL107" s="135">
        <v>45070.0</v>
      </c>
      <c r="AM107" s="136"/>
      <c r="AN107" s="129">
        <v>2850.0</v>
      </c>
      <c r="AO107" s="134"/>
      <c r="AP107" s="129">
        <v>93918.0</v>
      </c>
      <c r="AQ107" s="132">
        <v>81.55</v>
      </c>
      <c r="AR107" s="127" t="s">
        <v>1198</v>
      </c>
      <c r="AS107" s="127" t="s">
        <v>1199</v>
      </c>
      <c r="AT107" s="137"/>
      <c r="AU107" s="127" t="s">
        <v>1200</v>
      </c>
      <c r="AV107" s="134"/>
      <c r="AW107" s="134"/>
      <c r="AX107" s="127" t="s">
        <v>1200</v>
      </c>
      <c r="AY107" s="137"/>
      <c r="AZ107" s="132">
        <v>2.620990142E9</v>
      </c>
      <c r="BA107" s="135">
        <v>45089.0</v>
      </c>
      <c r="BB107" s="136"/>
      <c r="BC107" s="134"/>
      <c r="BD107" s="134"/>
      <c r="BE107" s="127" t="s">
        <v>1201</v>
      </c>
      <c r="BF107" s="127">
        <v>82.425</v>
      </c>
      <c r="BG107" s="138"/>
      <c r="BH107" s="139"/>
      <c r="BI107" s="140">
        <v>45113.0</v>
      </c>
      <c r="BJ107" s="129">
        <v>86773.0</v>
      </c>
      <c r="BK107" s="134"/>
      <c r="BL107" s="127" t="s">
        <v>352</v>
      </c>
      <c r="BM107" s="127" t="s">
        <v>343</v>
      </c>
      <c r="BN107" s="127" t="s">
        <v>343</v>
      </c>
      <c r="BO107" s="134"/>
      <c r="BP107" s="134"/>
      <c r="BQ107" s="127" t="s">
        <v>344</v>
      </c>
      <c r="BR107" s="114"/>
      <c r="BS107" s="120"/>
    </row>
    <row r="108" ht="15.75" customHeight="1">
      <c r="A108" s="126">
        <v>20.0</v>
      </c>
      <c r="B108" s="127" t="s">
        <v>1202</v>
      </c>
      <c r="C108" s="128">
        <v>45071.0</v>
      </c>
      <c r="D108" s="127" t="s">
        <v>1203</v>
      </c>
      <c r="E108" s="128">
        <v>45056.0</v>
      </c>
      <c r="F108" s="127" t="s">
        <v>1043</v>
      </c>
      <c r="G108" s="127" t="s">
        <v>1079</v>
      </c>
      <c r="H108" s="127" t="s">
        <v>1190</v>
      </c>
      <c r="I108" s="127" t="s">
        <v>1191</v>
      </c>
      <c r="J108" s="127" t="s">
        <v>172</v>
      </c>
      <c r="K108" s="129">
        <v>17280.0</v>
      </c>
      <c r="L108" s="130">
        <v>17280.0</v>
      </c>
      <c r="M108" s="131">
        <v>96768.0</v>
      </c>
      <c r="N108" s="131">
        <v>83.0</v>
      </c>
      <c r="O108" s="131" t="s">
        <v>1192</v>
      </c>
      <c r="P108" s="131" t="s">
        <v>280</v>
      </c>
      <c r="Q108" s="127" t="s">
        <v>983</v>
      </c>
      <c r="R108" s="127" t="s">
        <v>329</v>
      </c>
      <c r="S108" s="127" t="s">
        <v>329</v>
      </c>
      <c r="T108" s="132">
        <v>1600.0</v>
      </c>
      <c r="U108" s="126" t="s">
        <v>330</v>
      </c>
      <c r="V108" s="127" t="s">
        <v>331</v>
      </c>
      <c r="W108" s="134"/>
      <c r="X108" s="134"/>
      <c r="Y108" s="127" t="s">
        <v>1193</v>
      </c>
      <c r="Z108" s="135">
        <v>45068.0</v>
      </c>
      <c r="AA108" s="129">
        <v>9995.0</v>
      </c>
      <c r="AB108" s="131">
        <v>82.77</v>
      </c>
      <c r="AC108" s="131" t="s">
        <v>1194</v>
      </c>
      <c r="AD108" s="131" t="s">
        <v>334</v>
      </c>
      <c r="AE108" s="127" t="s">
        <v>1204</v>
      </c>
      <c r="AF108" s="133" t="s">
        <v>1205</v>
      </c>
      <c r="AG108" s="127" t="s">
        <v>1206</v>
      </c>
      <c r="AH108" s="127" t="s">
        <v>1207</v>
      </c>
      <c r="AI108" s="135">
        <v>45082.0</v>
      </c>
      <c r="AJ108" s="136"/>
      <c r="AK108" s="132">
        <v>1297677.0</v>
      </c>
      <c r="AL108" s="135">
        <v>45072.0</v>
      </c>
      <c r="AM108" s="136"/>
      <c r="AN108" s="129">
        <v>2030.0</v>
      </c>
      <c r="AO108" s="134"/>
      <c r="AP108" s="129">
        <v>94738.0</v>
      </c>
      <c r="AQ108" s="132">
        <v>81.55</v>
      </c>
      <c r="AR108" s="127" t="s">
        <v>1208</v>
      </c>
      <c r="AS108" s="127" t="s">
        <v>1209</v>
      </c>
      <c r="AT108" s="137"/>
      <c r="AU108" s="127" t="s">
        <v>1210</v>
      </c>
      <c r="AV108" s="134"/>
      <c r="AW108" s="134"/>
      <c r="AX108" s="127" t="s">
        <v>1210</v>
      </c>
      <c r="AY108" s="137"/>
      <c r="AZ108" s="132">
        <v>1.255077121E9</v>
      </c>
      <c r="BA108" s="135">
        <v>45090.0</v>
      </c>
      <c r="BB108" s="136"/>
      <c r="BC108" s="134"/>
      <c r="BD108" s="134"/>
      <c r="BE108" s="127" t="s">
        <v>1201</v>
      </c>
      <c r="BF108" s="127">
        <v>82.425</v>
      </c>
      <c r="BG108" s="138"/>
      <c r="BH108" s="139"/>
      <c r="BI108" s="140">
        <v>45113.0</v>
      </c>
      <c r="BJ108" s="129">
        <v>86773.0</v>
      </c>
      <c r="BK108" s="134"/>
      <c r="BL108" s="127" t="s">
        <v>352</v>
      </c>
      <c r="BM108" s="127" t="s">
        <v>343</v>
      </c>
      <c r="BN108" s="127" t="s">
        <v>343</v>
      </c>
      <c r="BO108" s="134"/>
      <c r="BP108" s="134"/>
      <c r="BQ108" s="127" t="s">
        <v>344</v>
      </c>
      <c r="BR108" s="114"/>
      <c r="BS108" s="120"/>
    </row>
    <row r="109" ht="15.75" customHeight="1">
      <c r="A109" s="126">
        <v>22.0</v>
      </c>
      <c r="B109" s="127" t="s">
        <v>1211</v>
      </c>
      <c r="C109" s="128">
        <v>45072.0</v>
      </c>
      <c r="D109" s="127" t="s">
        <v>1212</v>
      </c>
      <c r="E109" s="128">
        <v>45056.0</v>
      </c>
      <c r="F109" s="127" t="s">
        <v>1213</v>
      </c>
      <c r="G109" s="127" t="s">
        <v>1079</v>
      </c>
      <c r="H109" s="127" t="s">
        <v>1190</v>
      </c>
      <c r="I109" s="127" t="s">
        <v>1191</v>
      </c>
      <c r="J109" s="127" t="s">
        <v>177</v>
      </c>
      <c r="K109" s="129">
        <v>17280.0</v>
      </c>
      <c r="L109" s="130">
        <v>17280.0</v>
      </c>
      <c r="M109" s="131">
        <v>94176.0</v>
      </c>
      <c r="N109" s="131">
        <v>83.0</v>
      </c>
      <c r="O109" s="131" t="s">
        <v>1214</v>
      </c>
      <c r="P109" s="131" t="s">
        <v>280</v>
      </c>
      <c r="Q109" s="127" t="s">
        <v>1215</v>
      </c>
      <c r="R109" s="127" t="s">
        <v>329</v>
      </c>
      <c r="S109" s="127" t="s">
        <v>329</v>
      </c>
      <c r="T109" s="132">
        <v>1600.0</v>
      </c>
      <c r="U109" s="126" t="s">
        <v>330</v>
      </c>
      <c r="V109" s="127" t="s">
        <v>331</v>
      </c>
      <c r="W109" s="134"/>
      <c r="X109" s="134"/>
      <c r="Y109" s="127" t="s">
        <v>1193</v>
      </c>
      <c r="Z109" s="135">
        <v>45068.0</v>
      </c>
      <c r="AA109" s="129">
        <v>9995.0</v>
      </c>
      <c r="AB109" s="131">
        <v>82.77</v>
      </c>
      <c r="AC109" s="131" t="s">
        <v>1194</v>
      </c>
      <c r="AD109" s="131" t="s">
        <v>334</v>
      </c>
      <c r="AE109" s="127" t="s">
        <v>1216</v>
      </c>
      <c r="AF109" s="127" t="s">
        <v>1217</v>
      </c>
      <c r="AG109" s="127" t="s">
        <v>1218</v>
      </c>
      <c r="AH109" s="127" t="s">
        <v>1207</v>
      </c>
      <c r="AI109" s="135">
        <v>45082.0</v>
      </c>
      <c r="AJ109" s="136"/>
      <c r="AK109" s="132">
        <v>1308876.0</v>
      </c>
      <c r="AL109" s="135">
        <v>45072.0</v>
      </c>
      <c r="AM109" s="136"/>
      <c r="AN109" s="129">
        <v>2030.0</v>
      </c>
      <c r="AO109" s="134"/>
      <c r="AP109" s="129">
        <v>92146.0</v>
      </c>
      <c r="AQ109" s="132">
        <v>81.55</v>
      </c>
      <c r="AR109" s="127" t="s">
        <v>1219</v>
      </c>
      <c r="AS109" s="127" t="s">
        <v>1220</v>
      </c>
      <c r="AT109" s="137"/>
      <c r="AU109" s="127" t="s">
        <v>1221</v>
      </c>
      <c r="AV109" s="134"/>
      <c r="AW109" s="134"/>
      <c r="AX109" s="127" t="s">
        <v>1221</v>
      </c>
      <c r="AY109" s="137"/>
      <c r="AZ109" s="132">
        <v>1.255077121E9</v>
      </c>
      <c r="BA109" s="135">
        <v>45090.0</v>
      </c>
      <c r="BB109" s="136"/>
      <c r="BC109" s="134"/>
      <c r="BD109" s="134"/>
      <c r="BE109" s="127" t="s">
        <v>1201</v>
      </c>
      <c r="BF109" s="127">
        <v>82.425</v>
      </c>
      <c r="BG109" s="138"/>
      <c r="BH109" s="139"/>
      <c r="BI109" s="140">
        <v>45113.0</v>
      </c>
      <c r="BJ109" s="129">
        <v>84181.0</v>
      </c>
      <c r="BK109" s="134"/>
      <c r="BL109" s="127" t="s">
        <v>352</v>
      </c>
      <c r="BM109" s="127" t="s">
        <v>343</v>
      </c>
      <c r="BN109" s="127" t="s">
        <v>343</v>
      </c>
      <c r="BO109" s="134"/>
      <c r="BP109" s="134"/>
      <c r="BQ109" s="127" t="s">
        <v>344</v>
      </c>
      <c r="BR109" s="114"/>
      <c r="BS109" s="120"/>
    </row>
    <row r="110" ht="15.75" customHeight="1">
      <c r="A110" s="126">
        <v>24.0</v>
      </c>
      <c r="B110" s="127" t="s">
        <v>1222</v>
      </c>
      <c r="C110" s="128">
        <v>45073.0</v>
      </c>
      <c r="D110" s="127" t="s">
        <v>1223</v>
      </c>
      <c r="E110" s="128">
        <v>45056.0</v>
      </c>
      <c r="F110" s="127" t="s">
        <v>1224</v>
      </c>
      <c r="G110" s="127" t="s">
        <v>1079</v>
      </c>
      <c r="H110" s="127" t="s">
        <v>1190</v>
      </c>
      <c r="I110" s="127" t="s">
        <v>1191</v>
      </c>
      <c r="J110" s="127" t="s">
        <v>177</v>
      </c>
      <c r="K110" s="129">
        <v>17280.0</v>
      </c>
      <c r="L110" s="130">
        <v>17280.0</v>
      </c>
      <c r="M110" s="131">
        <v>94176.0</v>
      </c>
      <c r="N110" s="131">
        <v>83.0</v>
      </c>
      <c r="O110" s="131" t="s">
        <v>1214</v>
      </c>
      <c r="P110" s="131" t="s">
        <v>280</v>
      </c>
      <c r="Q110" s="127" t="s">
        <v>1215</v>
      </c>
      <c r="R110" s="127" t="s">
        <v>329</v>
      </c>
      <c r="S110" s="127" t="s">
        <v>329</v>
      </c>
      <c r="T110" s="132">
        <v>1600.0</v>
      </c>
      <c r="U110" s="126" t="s">
        <v>330</v>
      </c>
      <c r="V110" s="127" t="s">
        <v>331</v>
      </c>
      <c r="W110" s="134"/>
      <c r="X110" s="134"/>
      <c r="Y110" s="127" t="s">
        <v>1193</v>
      </c>
      <c r="Z110" s="135">
        <v>45068.0</v>
      </c>
      <c r="AA110" s="129">
        <v>9995.0</v>
      </c>
      <c r="AB110" s="131">
        <v>82.77</v>
      </c>
      <c r="AC110" s="131" t="s">
        <v>1194</v>
      </c>
      <c r="AD110" s="131" t="s">
        <v>334</v>
      </c>
      <c r="AE110" s="127" t="s">
        <v>1225</v>
      </c>
      <c r="AF110" s="127" t="s">
        <v>1226</v>
      </c>
      <c r="AG110" s="127" t="s">
        <v>1227</v>
      </c>
      <c r="AH110" s="127" t="s">
        <v>1207</v>
      </c>
      <c r="AI110" s="135">
        <v>45082.0</v>
      </c>
      <c r="AJ110" s="136"/>
      <c r="AK110" s="132">
        <v>1356874.0</v>
      </c>
      <c r="AL110" s="135">
        <v>45075.0</v>
      </c>
      <c r="AM110" s="136"/>
      <c r="AN110" s="129">
        <v>2030.0</v>
      </c>
      <c r="AO110" s="134"/>
      <c r="AP110" s="129">
        <v>92146.0</v>
      </c>
      <c r="AQ110" s="132">
        <v>81.55</v>
      </c>
      <c r="AR110" s="127" t="s">
        <v>1219</v>
      </c>
      <c r="AS110" s="127" t="s">
        <v>1220</v>
      </c>
      <c r="AT110" s="137"/>
      <c r="AU110" s="127" t="s">
        <v>1221</v>
      </c>
      <c r="AV110" s="134"/>
      <c r="AW110" s="134"/>
      <c r="AX110" s="127" t="s">
        <v>1221</v>
      </c>
      <c r="AY110" s="137"/>
      <c r="AZ110" s="132">
        <v>1.255077121E9</v>
      </c>
      <c r="BA110" s="135">
        <v>45090.0</v>
      </c>
      <c r="BB110" s="136"/>
      <c r="BC110" s="134"/>
      <c r="BD110" s="134"/>
      <c r="BE110" s="127" t="s">
        <v>1201</v>
      </c>
      <c r="BF110" s="127">
        <v>82.425</v>
      </c>
      <c r="BG110" s="138"/>
      <c r="BH110" s="139"/>
      <c r="BI110" s="140">
        <v>45113.0</v>
      </c>
      <c r="BJ110" s="129">
        <v>84181.0</v>
      </c>
      <c r="BK110" s="134"/>
      <c r="BL110" s="127" t="s">
        <v>352</v>
      </c>
      <c r="BM110" s="127" t="s">
        <v>343</v>
      </c>
      <c r="BN110" s="127" t="s">
        <v>343</v>
      </c>
      <c r="BO110" s="134"/>
      <c r="BP110" s="134"/>
      <c r="BQ110" s="127" t="s">
        <v>344</v>
      </c>
      <c r="BR110" s="114"/>
      <c r="BS110" s="120"/>
    </row>
    <row r="111" ht="15.75" customHeight="1">
      <c r="A111" s="126">
        <v>26.0</v>
      </c>
      <c r="B111" s="127" t="s">
        <v>1228</v>
      </c>
      <c r="C111" s="128">
        <v>45077.0</v>
      </c>
      <c r="D111" s="127" t="s">
        <v>1229</v>
      </c>
      <c r="E111" s="128">
        <v>45056.0</v>
      </c>
      <c r="F111" s="127" t="s">
        <v>735</v>
      </c>
      <c r="G111" s="127" t="s">
        <v>1079</v>
      </c>
      <c r="H111" s="127" t="s">
        <v>1190</v>
      </c>
      <c r="I111" s="127" t="s">
        <v>1191</v>
      </c>
      <c r="J111" s="127" t="s">
        <v>177</v>
      </c>
      <c r="K111" s="129">
        <v>17280.0</v>
      </c>
      <c r="L111" s="130">
        <v>17280.0</v>
      </c>
      <c r="M111" s="131">
        <v>94176.0</v>
      </c>
      <c r="N111" s="131">
        <v>83.0</v>
      </c>
      <c r="O111" s="131" t="s">
        <v>1214</v>
      </c>
      <c r="P111" s="131" t="s">
        <v>280</v>
      </c>
      <c r="Q111" s="127" t="s">
        <v>1215</v>
      </c>
      <c r="R111" s="127" t="s">
        <v>329</v>
      </c>
      <c r="S111" s="127" t="s">
        <v>329</v>
      </c>
      <c r="T111" s="132">
        <v>1600.0</v>
      </c>
      <c r="U111" s="126" t="s">
        <v>330</v>
      </c>
      <c r="V111" s="127" t="s">
        <v>331</v>
      </c>
      <c r="W111" s="134"/>
      <c r="X111" s="134"/>
      <c r="Y111" s="127" t="s">
        <v>1193</v>
      </c>
      <c r="Z111" s="135">
        <v>45068.0</v>
      </c>
      <c r="AA111" s="129">
        <v>9995.0</v>
      </c>
      <c r="AB111" s="131">
        <v>82.77</v>
      </c>
      <c r="AC111" s="131" t="s">
        <v>1194</v>
      </c>
      <c r="AD111" s="131" t="s">
        <v>334</v>
      </c>
      <c r="AE111" s="127" t="s">
        <v>1230</v>
      </c>
      <c r="AF111" s="127" t="s">
        <v>1231</v>
      </c>
      <c r="AG111" s="127" t="s">
        <v>1232</v>
      </c>
      <c r="AH111" s="127" t="s">
        <v>1207</v>
      </c>
      <c r="AI111" s="135">
        <v>45082.0</v>
      </c>
      <c r="AJ111" s="136"/>
      <c r="AK111" s="132">
        <v>1436933.0</v>
      </c>
      <c r="AL111" s="135">
        <v>45077.0</v>
      </c>
      <c r="AM111" s="136"/>
      <c r="AN111" s="129">
        <v>2030.0</v>
      </c>
      <c r="AO111" s="134"/>
      <c r="AP111" s="129">
        <v>92146.0</v>
      </c>
      <c r="AQ111" s="132">
        <v>81.55</v>
      </c>
      <c r="AR111" s="127" t="s">
        <v>1219</v>
      </c>
      <c r="AS111" s="127" t="s">
        <v>1220</v>
      </c>
      <c r="AT111" s="137"/>
      <c r="AU111" s="127" t="s">
        <v>1221</v>
      </c>
      <c r="AV111" s="134"/>
      <c r="AW111" s="134"/>
      <c r="AX111" s="127" t="s">
        <v>1221</v>
      </c>
      <c r="AY111" s="137"/>
      <c r="AZ111" s="132">
        <v>1.255077121E9</v>
      </c>
      <c r="BA111" s="135">
        <v>45090.0</v>
      </c>
      <c r="BB111" s="136"/>
      <c r="BC111" s="134"/>
      <c r="BD111" s="134"/>
      <c r="BE111" s="127" t="s">
        <v>1201</v>
      </c>
      <c r="BF111" s="127">
        <v>82.425</v>
      </c>
      <c r="BG111" s="138"/>
      <c r="BH111" s="139"/>
      <c r="BI111" s="140">
        <v>45113.0</v>
      </c>
      <c r="BJ111" s="129">
        <v>84181.0</v>
      </c>
      <c r="BK111" s="134"/>
      <c r="BL111" s="127" t="s">
        <v>352</v>
      </c>
      <c r="BM111" s="127" t="s">
        <v>343</v>
      </c>
      <c r="BN111" s="127" t="s">
        <v>343</v>
      </c>
      <c r="BO111" s="134"/>
      <c r="BP111" s="134"/>
      <c r="BQ111" s="127" t="s">
        <v>344</v>
      </c>
      <c r="BR111" s="114"/>
      <c r="BS111" s="120"/>
    </row>
    <row r="112" ht="15.75" customHeight="1">
      <c r="A112" s="126">
        <v>27.0</v>
      </c>
      <c r="B112" s="127" t="s">
        <v>1233</v>
      </c>
      <c r="C112" s="128">
        <v>45079.0</v>
      </c>
      <c r="D112" s="127" t="s">
        <v>1234</v>
      </c>
      <c r="E112" s="128">
        <v>45056.0</v>
      </c>
      <c r="F112" s="127" t="s">
        <v>1235</v>
      </c>
      <c r="G112" s="127" t="s">
        <v>1079</v>
      </c>
      <c r="H112" s="127" t="s">
        <v>1190</v>
      </c>
      <c r="I112" s="127" t="s">
        <v>1191</v>
      </c>
      <c r="J112" s="127" t="s">
        <v>172</v>
      </c>
      <c r="K112" s="129">
        <v>17280.0</v>
      </c>
      <c r="L112" s="130">
        <v>17280.0</v>
      </c>
      <c r="M112" s="131">
        <v>96768.0</v>
      </c>
      <c r="N112" s="131">
        <v>83.0</v>
      </c>
      <c r="O112" s="131" t="s">
        <v>1192</v>
      </c>
      <c r="P112" s="131" t="s">
        <v>280</v>
      </c>
      <c r="Q112" s="127" t="s">
        <v>1215</v>
      </c>
      <c r="R112" s="127" t="s">
        <v>329</v>
      </c>
      <c r="S112" s="127" t="s">
        <v>329</v>
      </c>
      <c r="T112" s="132">
        <v>1600.0</v>
      </c>
      <c r="U112" s="126" t="s">
        <v>330</v>
      </c>
      <c r="V112" s="127" t="s">
        <v>331</v>
      </c>
      <c r="W112" s="134"/>
      <c r="X112" s="134"/>
      <c r="Y112" s="127" t="s">
        <v>1193</v>
      </c>
      <c r="Z112" s="135">
        <v>45068.0</v>
      </c>
      <c r="AA112" s="129">
        <v>9995.0</v>
      </c>
      <c r="AB112" s="131">
        <v>82.77</v>
      </c>
      <c r="AC112" s="131" t="s">
        <v>1194</v>
      </c>
      <c r="AD112" s="131" t="s">
        <v>334</v>
      </c>
      <c r="AE112" s="127" t="s">
        <v>1236</v>
      </c>
      <c r="AF112" s="127" t="s">
        <v>1237</v>
      </c>
      <c r="AG112" s="127" t="s">
        <v>1238</v>
      </c>
      <c r="AH112" s="127" t="s">
        <v>1171</v>
      </c>
      <c r="AI112" s="135">
        <v>45086.0</v>
      </c>
      <c r="AJ112" s="136"/>
      <c r="AK112" s="132">
        <v>1490870.0</v>
      </c>
      <c r="AL112" s="135">
        <v>45079.0</v>
      </c>
      <c r="AM112" s="136"/>
      <c r="AN112" s="129">
        <v>1930.0</v>
      </c>
      <c r="AO112" s="134"/>
      <c r="AP112" s="129">
        <v>94838.0</v>
      </c>
      <c r="AQ112" s="132">
        <v>81.7</v>
      </c>
      <c r="AR112" s="127" t="s">
        <v>1239</v>
      </c>
      <c r="AS112" s="127" t="s">
        <v>1240</v>
      </c>
      <c r="AT112" s="137"/>
      <c r="AU112" s="127" t="s">
        <v>1241</v>
      </c>
      <c r="AV112" s="134"/>
      <c r="AW112" s="134"/>
      <c r="AX112" s="127" t="s">
        <v>1241</v>
      </c>
      <c r="AY112" s="137"/>
      <c r="AZ112" s="132">
        <v>9.841631435E9</v>
      </c>
      <c r="BA112" s="135">
        <v>45096.0</v>
      </c>
      <c r="BB112" s="136"/>
      <c r="BC112" s="134"/>
      <c r="BD112" s="134"/>
      <c r="BE112" s="127" t="s">
        <v>1201</v>
      </c>
      <c r="BF112" s="127">
        <v>82.425</v>
      </c>
      <c r="BG112" s="138"/>
      <c r="BH112" s="139"/>
      <c r="BI112" s="140">
        <v>45113.0</v>
      </c>
      <c r="BJ112" s="129">
        <v>86773.0</v>
      </c>
      <c r="BK112" s="134"/>
      <c r="BL112" s="127" t="s">
        <v>352</v>
      </c>
      <c r="BM112" s="127" t="s">
        <v>343</v>
      </c>
      <c r="BN112" s="127" t="s">
        <v>343</v>
      </c>
      <c r="BO112" s="134"/>
      <c r="BP112" s="134"/>
      <c r="BQ112" s="127" t="s">
        <v>344</v>
      </c>
      <c r="BR112" s="114"/>
      <c r="BS112" s="120"/>
    </row>
    <row r="113" ht="15.75" customHeight="1">
      <c r="A113" s="126">
        <v>28.0</v>
      </c>
      <c r="B113" s="127" t="s">
        <v>1242</v>
      </c>
      <c r="C113" s="128">
        <v>45079.0</v>
      </c>
      <c r="D113" s="127" t="s">
        <v>1243</v>
      </c>
      <c r="E113" s="128">
        <v>45056.0</v>
      </c>
      <c r="F113" s="127" t="s">
        <v>1244</v>
      </c>
      <c r="G113" s="127" t="s">
        <v>324</v>
      </c>
      <c r="H113" s="127" t="s">
        <v>1245</v>
      </c>
      <c r="I113" s="127" t="s">
        <v>1246</v>
      </c>
      <c r="J113" s="127" t="s">
        <v>179</v>
      </c>
      <c r="K113" s="129">
        <v>17280.0</v>
      </c>
      <c r="L113" s="130">
        <v>17280.0</v>
      </c>
      <c r="M113" s="131">
        <v>89856.0</v>
      </c>
      <c r="N113" s="131">
        <v>83.0</v>
      </c>
      <c r="O113" s="131" t="s">
        <v>1007</v>
      </c>
      <c r="P113" s="131" t="s">
        <v>280</v>
      </c>
      <c r="Q113" s="127" t="s">
        <v>1247</v>
      </c>
      <c r="R113" s="127" t="s">
        <v>329</v>
      </c>
      <c r="S113" s="127" t="s">
        <v>329</v>
      </c>
      <c r="T113" s="132">
        <v>1600.0</v>
      </c>
      <c r="U113" s="126" t="s">
        <v>330</v>
      </c>
      <c r="V113" s="127" t="s">
        <v>331</v>
      </c>
      <c r="W113" s="134"/>
      <c r="X113" s="134"/>
      <c r="Y113" s="127" t="s">
        <v>1248</v>
      </c>
      <c r="Z113" s="135">
        <v>45071.0</v>
      </c>
      <c r="AA113" s="129">
        <v>9965.0</v>
      </c>
      <c r="AB113" s="131">
        <v>82.66</v>
      </c>
      <c r="AC113" s="131" t="s">
        <v>1249</v>
      </c>
      <c r="AD113" s="131" t="s">
        <v>334</v>
      </c>
      <c r="AE113" s="127" t="s">
        <v>1250</v>
      </c>
      <c r="AF113" s="127" t="s">
        <v>1251</v>
      </c>
      <c r="AG113" s="127" t="s">
        <v>1252</v>
      </c>
      <c r="AH113" s="127" t="s">
        <v>1171</v>
      </c>
      <c r="AI113" s="135">
        <v>45086.0</v>
      </c>
      <c r="AJ113" s="136"/>
      <c r="AK113" s="132">
        <v>1502643.0</v>
      </c>
      <c r="AL113" s="135">
        <v>45080.0</v>
      </c>
      <c r="AM113" s="136"/>
      <c r="AN113" s="129">
        <v>3230.0</v>
      </c>
      <c r="AO113" s="132">
        <v>33.4</v>
      </c>
      <c r="AP113" s="129">
        <v>86592.6</v>
      </c>
      <c r="AQ113" s="132">
        <v>81.7</v>
      </c>
      <c r="AR113" s="127" t="s">
        <v>1253</v>
      </c>
      <c r="AS113" s="127" t="s">
        <v>1254</v>
      </c>
      <c r="AT113" s="137"/>
      <c r="AU113" s="127" t="s">
        <v>1255</v>
      </c>
      <c r="AV113" s="134"/>
      <c r="AW113" s="134"/>
      <c r="AX113" s="127" t="s">
        <v>1255</v>
      </c>
      <c r="AY113" s="137"/>
      <c r="AZ113" s="132">
        <v>3.800058496E9</v>
      </c>
      <c r="BA113" s="135">
        <v>45091.0</v>
      </c>
      <c r="BB113" s="136"/>
      <c r="BC113" s="134"/>
      <c r="BD113" s="134"/>
      <c r="BE113" s="127" t="s">
        <v>1256</v>
      </c>
      <c r="BF113" s="127">
        <v>82.1775</v>
      </c>
      <c r="BG113" s="138"/>
      <c r="BH113" s="139"/>
      <c r="BI113" s="140">
        <v>45118.0</v>
      </c>
      <c r="BJ113" s="129">
        <v>77229.0</v>
      </c>
      <c r="BK113" s="134"/>
      <c r="BL113" s="129">
        <v>2662.0</v>
      </c>
      <c r="BM113" s="127" t="s">
        <v>343</v>
      </c>
      <c r="BN113" s="127" t="s">
        <v>343</v>
      </c>
      <c r="BO113" s="134"/>
      <c r="BP113" s="134"/>
      <c r="BQ113" s="127" t="s">
        <v>344</v>
      </c>
      <c r="BR113" s="114"/>
      <c r="BS113" s="120"/>
    </row>
    <row r="114" ht="15.75" customHeight="1">
      <c r="A114" s="126">
        <v>35.0</v>
      </c>
      <c r="B114" s="127" t="s">
        <v>1257</v>
      </c>
      <c r="C114" s="128">
        <v>45108.0</v>
      </c>
      <c r="D114" s="127" t="s">
        <v>1258</v>
      </c>
      <c r="E114" s="128">
        <v>45056.0</v>
      </c>
      <c r="F114" s="127" t="s">
        <v>707</v>
      </c>
      <c r="G114" s="127" t="s">
        <v>1079</v>
      </c>
      <c r="H114" s="127" t="s">
        <v>1190</v>
      </c>
      <c r="I114" s="127" t="s">
        <v>1191</v>
      </c>
      <c r="J114" s="127" t="s">
        <v>152</v>
      </c>
      <c r="K114" s="129">
        <v>17280.0</v>
      </c>
      <c r="L114" s="130">
        <v>17280.0</v>
      </c>
      <c r="M114" s="131" t="s">
        <v>1259</v>
      </c>
      <c r="N114" s="131">
        <v>83.0</v>
      </c>
      <c r="O114" s="131" t="s">
        <v>1260</v>
      </c>
      <c r="P114" s="131" t="s">
        <v>280</v>
      </c>
      <c r="Q114" s="127" t="s">
        <v>1215</v>
      </c>
      <c r="R114" s="127" t="s">
        <v>329</v>
      </c>
      <c r="S114" s="127" t="s">
        <v>329</v>
      </c>
      <c r="T114" s="132">
        <v>1600.0</v>
      </c>
      <c r="U114" s="126" t="s">
        <v>330</v>
      </c>
      <c r="V114" s="127" t="s">
        <v>331</v>
      </c>
      <c r="W114" s="134"/>
      <c r="X114" s="134"/>
      <c r="Y114" s="127" t="s">
        <v>1193</v>
      </c>
      <c r="Z114" s="135">
        <v>45068.0</v>
      </c>
      <c r="AA114" s="129">
        <v>9995.0</v>
      </c>
      <c r="AB114" s="131">
        <v>82.77</v>
      </c>
      <c r="AC114" s="131" t="s">
        <v>1194</v>
      </c>
      <c r="AD114" s="131" t="s">
        <v>334</v>
      </c>
      <c r="AE114" s="127" t="s">
        <v>1261</v>
      </c>
      <c r="AF114" s="127" t="s">
        <v>1262</v>
      </c>
      <c r="AG114" s="127" t="s">
        <v>1263</v>
      </c>
      <c r="AH114" s="127" t="s">
        <v>1264</v>
      </c>
      <c r="AI114" s="135">
        <v>45113.0</v>
      </c>
      <c r="AJ114" s="136"/>
      <c r="AK114" s="132">
        <v>2187844.0</v>
      </c>
      <c r="AL114" s="135">
        <v>45110.0</v>
      </c>
      <c r="AM114" s="136"/>
      <c r="AN114" s="129">
        <v>2030.0</v>
      </c>
      <c r="AO114" s="132">
        <v>49.46</v>
      </c>
      <c r="AP114" s="127" t="s">
        <v>1265</v>
      </c>
      <c r="AQ114" s="132">
        <v>81.35</v>
      </c>
      <c r="AR114" s="127" t="s">
        <v>1266</v>
      </c>
      <c r="AS114" s="127" t="s">
        <v>1267</v>
      </c>
      <c r="AT114" s="137"/>
      <c r="AU114" s="127" t="s">
        <v>1268</v>
      </c>
      <c r="AV114" s="134"/>
      <c r="AW114" s="134"/>
      <c r="AX114" s="127" t="s">
        <v>1268</v>
      </c>
      <c r="AY114" s="137"/>
      <c r="AZ114" s="132">
        <v>9.024570343E9</v>
      </c>
      <c r="BA114" s="135">
        <v>45124.0</v>
      </c>
      <c r="BB114" s="136"/>
      <c r="BC114" s="134"/>
      <c r="BD114" s="134"/>
      <c r="BE114" s="127" t="s">
        <v>1201</v>
      </c>
      <c r="BF114" s="127">
        <v>82.425</v>
      </c>
      <c r="BG114" s="138"/>
      <c r="BH114" s="139"/>
      <c r="BI114" s="140">
        <v>45113.0</v>
      </c>
      <c r="BJ114" s="127" t="s">
        <v>1269</v>
      </c>
      <c r="BK114" s="134"/>
      <c r="BL114" s="127" t="s">
        <v>352</v>
      </c>
      <c r="BM114" s="134"/>
      <c r="BN114" s="134"/>
      <c r="BO114" s="134"/>
      <c r="BP114" s="134"/>
      <c r="BQ114" s="134"/>
      <c r="BR114" s="114"/>
      <c r="BS114" s="120"/>
    </row>
    <row r="115" ht="15.75" customHeight="1">
      <c r="A115" s="126">
        <v>34.0</v>
      </c>
      <c r="B115" s="127" t="s">
        <v>1270</v>
      </c>
      <c r="C115" s="128">
        <v>45097.0</v>
      </c>
      <c r="D115" s="127" t="s">
        <v>1271</v>
      </c>
      <c r="E115" s="128">
        <v>45063.0</v>
      </c>
      <c r="F115" s="127" t="s">
        <v>1272</v>
      </c>
      <c r="G115" s="127" t="s">
        <v>324</v>
      </c>
      <c r="H115" s="127" t="s">
        <v>1273</v>
      </c>
      <c r="I115" s="127" t="s">
        <v>1274</v>
      </c>
      <c r="J115" s="127" t="s">
        <v>182</v>
      </c>
      <c r="K115" s="129">
        <v>19200.0</v>
      </c>
      <c r="L115" s="130">
        <v>19200.0</v>
      </c>
      <c r="M115" s="131" t="s">
        <v>1275</v>
      </c>
      <c r="N115" s="131">
        <v>83.0</v>
      </c>
      <c r="O115" s="131" t="s">
        <v>1276</v>
      </c>
      <c r="P115" s="131" t="s">
        <v>280</v>
      </c>
      <c r="Q115" s="127" t="s">
        <v>367</v>
      </c>
      <c r="R115" s="127" t="s">
        <v>329</v>
      </c>
      <c r="S115" s="127" t="s">
        <v>329</v>
      </c>
      <c r="T115" s="132">
        <v>1600.0</v>
      </c>
      <c r="U115" s="126" t="s">
        <v>330</v>
      </c>
      <c r="V115" s="127" t="s">
        <v>1277</v>
      </c>
      <c r="W115" s="134"/>
      <c r="X115" s="134"/>
      <c r="Y115" s="127" t="s">
        <v>1278</v>
      </c>
      <c r="Z115" s="135">
        <v>45084.0</v>
      </c>
      <c r="AA115" s="129">
        <v>14955.0</v>
      </c>
      <c r="AB115" s="131">
        <v>82.47</v>
      </c>
      <c r="AC115" s="131" t="s">
        <v>1279</v>
      </c>
      <c r="AD115" s="131" t="s">
        <v>334</v>
      </c>
      <c r="AE115" s="127" t="s">
        <v>1280</v>
      </c>
      <c r="AF115" s="127" t="s">
        <v>1281</v>
      </c>
      <c r="AG115" s="127" t="s">
        <v>1282</v>
      </c>
      <c r="AH115" s="127" t="s">
        <v>1283</v>
      </c>
      <c r="AI115" s="135">
        <v>45103.0</v>
      </c>
      <c r="AJ115" s="136"/>
      <c r="AK115" s="132">
        <v>1926385.0</v>
      </c>
      <c r="AL115" s="135">
        <v>45099.0</v>
      </c>
      <c r="AM115" s="136"/>
      <c r="AN115" s="129">
        <v>2200.0</v>
      </c>
      <c r="AO115" s="134"/>
      <c r="AP115" s="127" t="s">
        <v>1284</v>
      </c>
      <c r="AQ115" s="132">
        <v>81.35</v>
      </c>
      <c r="AR115" s="127" t="s">
        <v>1285</v>
      </c>
      <c r="AS115" s="127" t="s">
        <v>1286</v>
      </c>
      <c r="AT115" s="137"/>
      <c r="AU115" s="127" t="s">
        <v>1287</v>
      </c>
      <c r="AV115" s="134"/>
      <c r="AW115" s="134"/>
      <c r="AX115" s="127" t="s">
        <v>1287</v>
      </c>
      <c r="AY115" s="137"/>
      <c r="AZ115" s="132">
        <v>2.898586821E9</v>
      </c>
      <c r="BA115" s="135">
        <v>45114.0</v>
      </c>
      <c r="BB115" s="136"/>
      <c r="BC115" s="134"/>
      <c r="BD115" s="134"/>
      <c r="BE115" s="127" t="s">
        <v>1288</v>
      </c>
      <c r="BF115" s="127">
        <v>82.66</v>
      </c>
      <c r="BG115" s="138"/>
      <c r="BH115" s="139"/>
      <c r="BI115" s="140">
        <v>45114.0</v>
      </c>
      <c r="BJ115" s="127" t="s">
        <v>1289</v>
      </c>
      <c r="BK115" s="134"/>
      <c r="BL115" s="127">
        <v>95.0</v>
      </c>
      <c r="BM115" s="127" t="s">
        <v>343</v>
      </c>
      <c r="BN115" s="127" t="s">
        <v>343</v>
      </c>
      <c r="BO115" s="134"/>
      <c r="BP115" s="134"/>
      <c r="BQ115" s="127" t="s">
        <v>1290</v>
      </c>
      <c r="BR115" s="114"/>
      <c r="BS115" s="120"/>
    </row>
    <row r="116" ht="15.75" customHeight="1">
      <c r="A116" s="126">
        <v>30.0</v>
      </c>
      <c r="B116" s="127" t="s">
        <v>1291</v>
      </c>
      <c r="C116" s="128">
        <v>45084.0</v>
      </c>
      <c r="D116" s="127" t="s">
        <v>1292</v>
      </c>
      <c r="E116" s="128">
        <v>45070.0</v>
      </c>
      <c r="F116" s="127" t="s">
        <v>394</v>
      </c>
      <c r="G116" s="127" t="s">
        <v>1079</v>
      </c>
      <c r="H116" s="127" t="s">
        <v>1293</v>
      </c>
      <c r="I116" s="127" t="s">
        <v>1294</v>
      </c>
      <c r="J116" s="127" t="s">
        <v>279</v>
      </c>
      <c r="K116" s="129">
        <v>17280.0</v>
      </c>
      <c r="L116" s="130">
        <v>17280.0</v>
      </c>
      <c r="M116" s="131">
        <v>87156.0</v>
      </c>
      <c r="N116" s="131">
        <v>83.0</v>
      </c>
      <c r="O116" s="131" t="s">
        <v>1295</v>
      </c>
      <c r="P116" s="131" t="s">
        <v>280</v>
      </c>
      <c r="Q116" s="127" t="s">
        <v>351</v>
      </c>
      <c r="R116" s="127" t="s">
        <v>329</v>
      </c>
      <c r="S116" s="127" t="s">
        <v>329</v>
      </c>
      <c r="T116" s="132">
        <v>1600.0</v>
      </c>
      <c r="U116" s="126" t="s">
        <v>330</v>
      </c>
      <c r="V116" s="127" t="s">
        <v>331</v>
      </c>
      <c r="W116" s="134"/>
      <c r="X116" s="134"/>
      <c r="Y116" s="127" t="s">
        <v>1296</v>
      </c>
      <c r="Z116" s="135">
        <v>45078.0</v>
      </c>
      <c r="AA116" s="129">
        <v>9977.5</v>
      </c>
      <c r="AB116" s="131">
        <v>82.4</v>
      </c>
      <c r="AC116" s="131" t="s">
        <v>1297</v>
      </c>
      <c r="AD116" s="131" t="s">
        <v>334</v>
      </c>
      <c r="AE116" s="127" t="s">
        <v>1298</v>
      </c>
      <c r="AF116" s="127" t="s">
        <v>1299</v>
      </c>
      <c r="AG116" s="127" t="s">
        <v>1300</v>
      </c>
      <c r="AH116" s="127" t="s">
        <v>1098</v>
      </c>
      <c r="AI116" s="135">
        <v>45096.0</v>
      </c>
      <c r="AJ116" s="136"/>
      <c r="AK116" s="132">
        <v>1624429.0</v>
      </c>
      <c r="AL116" s="135">
        <v>45085.0</v>
      </c>
      <c r="AM116" s="136"/>
      <c r="AN116" s="129">
        <v>2530.0</v>
      </c>
      <c r="AO116" s="132">
        <v>32.4</v>
      </c>
      <c r="AP116" s="129">
        <v>84593.6</v>
      </c>
      <c r="AQ116" s="132">
        <v>81.7</v>
      </c>
      <c r="AR116" s="127" t="s">
        <v>1301</v>
      </c>
      <c r="AS116" s="127" t="s">
        <v>1302</v>
      </c>
      <c r="AT116" s="137"/>
      <c r="AU116" s="127" t="s">
        <v>1303</v>
      </c>
      <c r="AV116" s="134"/>
      <c r="AW116" s="134"/>
      <c r="AX116" s="127" t="s">
        <v>1303</v>
      </c>
      <c r="AY116" s="137"/>
      <c r="AZ116" s="132">
        <v>3.63937245E9</v>
      </c>
      <c r="BA116" s="135">
        <v>45107.0</v>
      </c>
      <c r="BB116" s="136"/>
      <c r="BC116" s="134"/>
      <c r="BD116" s="134"/>
      <c r="BE116" s="127" t="s">
        <v>1304</v>
      </c>
      <c r="BF116" s="127">
        <v>82.425</v>
      </c>
      <c r="BG116" s="138"/>
      <c r="BH116" s="139"/>
      <c r="BI116" s="140">
        <v>45113.0</v>
      </c>
      <c r="BJ116" s="129">
        <v>77130.0</v>
      </c>
      <c r="BK116" s="134"/>
      <c r="BL116" s="127">
        <v>48.5</v>
      </c>
      <c r="BM116" s="127" t="s">
        <v>343</v>
      </c>
      <c r="BN116" s="127" t="s">
        <v>343</v>
      </c>
      <c r="BO116" s="134"/>
      <c r="BP116" s="134"/>
      <c r="BQ116" s="127" t="s">
        <v>344</v>
      </c>
      <c r="BR116" s="114"/>
      <c r="BS116" s="120"/>
    </row>
    <row r="117" ht="15.75" customHeight="1">
      <c r="A117" s="126">
        <v>31.0</v>
      </c>
      <c r="B117" s="127" t="s">
        <v>1305</v>
      </c>
      <c r="C117" s="128">
        <v>45084.0</v>
      </c>
      <c r="D117" s="127" t="s">
        <v>1306</v>
      </c>
      <c r="E117" s="128">
        <v>45070.0</v>
      </c>
      <c r="F117" s="127" t="s">
        <v>400</v>
      </c>
      <c r="G117" s="127" t="s">
        <v>1079</v>
      </c>
      <c r="H117" s="127" t="s">
        <v>1293</v>
      </c>
      <c r="I117" s="127" t="s">
        <v>1294</v>
      </c>
      <c r="J117" s="127" t="s">
        <v>279</v>
      </c>
      <c r="K117" s="129">
        <v>17280.0</v>
      </c>
      <c r="L117" s="130">
        <v>17280.0</v>
      </c>
      <c r="M117" s="131">
        <v>87156.0</v>
      </c>
      <c r="N117" s="131">
        <v>83.0</v>
      </c>
      <c r="O117" s="131" t="s">
        <v>1295</v>
      </c>
      <c r="P117" s="131" t="s">
        <v>280</v>
      </c>
      <c r="Q117" s="127" t="s">
        <v>351</v>
      </c>
      <c r="R117" s="127" t="s">
        <v>329</v>
      </c>
      <c r="S117" s="127" t="s">
        <v>329</v>
      </c>
      <c r="T117" s="132">
        <v>1600.0</v>
      </c>
      <c r="U117" s="126" t="s">
        <v>330</v>
      </c>
      <c r="V117" s="127" t="s">
        <v>331</v>
      </c>
      <c r="W117" s="134"/>
      <c r="X117" s="134"/>
      <c r="Y117" s="127" t="s">
        <v>1296</v>
      </c>
      <c r="Z117" s="135">
        <v>45078.0</v>
      </c>
      <c r="AA117" s="129">
        <v>9977.5</v>
      </c>
      <c r="AB117" s="131">
        <v>82.4</v>
      </c>
      <c r="AC117" s="131" t="s">
        <v>1297</v>
      </c>
      <c r="AD117" s="131" t="s">
        <v>334</v>
      </c>
      <c r="AE117" s="127" t="s">
        <v>1307</v>
      </c>
      <c r="AF117" s="127" t="s">
        <v>1308</v>
      </c>
      <c r="AG117" s="127" t="s">
        <v>1308</v>
      </c>
      <c r="AH117" s="127" t="s">
        <v>1098</v>
      </c>
      <c r="AI117" s="135">
        <v>45096.0</v>
      </c>
      <c r="AJ117" s="136"/>
      <c r="AK117" s="132">
        <v>1624420.0</v>
      </c>
      <c r="AL117" s="135">
        <v>45085.0</v>
      </c>
      <c r="AM117" s="136"/>
      <c r="AN117" s="129">
        <v>2530.0</v>
      </c>
      <c r="AO117" s="132">
        <v>32.4</v>
      </c>
      <c r="AP117" s="129">
        <v>84593.6</v>
      </c>
      <c r="AQ117" s="132">
        <v>81.7</v>
      </c>
      <c r="AR117" s="127" t="s">
        <v>1301</v>
      </c>
      <c r="AS117" s="127" t="s">
        <v>1302</v>
      </c>
      <c r="AT117" s="137"/>
      <c r="AU117" s="127" t="s">
        <v>1303</v>
      </c>
      <c r="AV117" s="134"/>
      <c r="AW117" s="134"/>
      <c r="AX117" s="127" t="s">
        <v>1303</v>
      </c>
      <c r="AY117" s="137"/>
      <c r="AZ117" s="132">
        <v>3.63937245E9</v>
      </c>
      <c r="BA117" s="135">
        <v>45107.0</v>
      </c>
      <c r="BB117" s="136"/>
      <c r="BC117" s="134"/>
      <c r="BD117" s="134"/>
      <c r="BE117" s="127" t="s">
        <v>1304</v>
      </c>
      <c r="BF117" s="127">
        <v>82.425</v>
      </c>
      <c r="BG117" s="138"/>
      <c r="BH117" s="139"/>
      <c r="BI117" s="140">
        <v>45113.0</v>
      </c>
      <c r="BJ117" s="129">
        <v>77130.0</v>
      </c>
      <c r="BK117" s="134"/>
      <c r="BL117" s="127">
        <v>48.5</v>
      </c>
      <c r="BM117" s="127" t="s">
        <v>343</v>
      </c>
      <c r="BN117" s="127" t="s">
        <v>343</v>
      </c>
      <c r="BO117" s="134"/>
      <c r="BP117" s="134"/>
      <c r="BQ117" s="127" t="s">
        <v>344</v>
      </c>
      <c r="BR117" s="114"/>
      <c r="BS117" s="120"/>
    </row>
    <row r="118" ht="15.75" customHeight="1">
      <c r="A118" s="126">
        <v>33.0</v>
      </c>
      <c r="B118" s="127" t="s">
        <v>1309</v>
      </c>
      <c r="C118" s="128">
        <v>45096.0</v>
      </c>
      <c r="D118" s="127" t="s">
        <v>1310</v>
      </c>
      <c r="E118" s="128">
        <v>45075.0</v>
      </c>
      <c r="F118" s="127" t="s">
        <v>1311</v>
      </c>
      <c r="G118" s="127" t="s">
        <v>324</v>
      </c>
      <c r="H118" s="127" t="s">
        <v>1312</v>
      </c>
      <c r="I118" s="127" t="s">
        <v>1313</v>
      </c>
      <c r="J118" s="127" t="s">
        <v>279</v>
      </c>
      <c r="K118" s="129">
        <v>25500.0</v>
      </c>
      <c r="L118" s="130">
        <v>25500.0</v>
      </c>
      <c r="M118" s="131">
        <v>24685.5</v>
      </c>
      <c r="N118" s="131">
        <v>83.0</v>
      </c>
      <c r="O118" s="131" t="s">
        <v>1314</v>
      </c>
      <c r="P118" s="131" t="s">
        <v>1315</v>
      </c>
      <c r="Q118" s="127" t="s">
        <v>1316</v>
      </c>
      <c r="R118" s="127" t="s">
        <v>1317</v>
      </c>
      <c r="S118" s="127" t="s">
        <v>1317</v>
      </c>
      <c r="T118" s="132">
        <v>2550.0</v>
      </c>
      <c r="U118" s="126" t="s">
        <v>330</v>
      </c>
      <c r="V118" s="127" t="s">
        <v>1318</v>
      </c>
      <c r="W118" s="134"/>
      <c r="X118" s="134"/>
      <c r="Y118" s="127" t="s">
        <v>1319</v>
      </c>
      <c r="Z118" s="135">
        <v>45098.0</v>
      </c>
      <c r="AA118" s="129">
        <v>2960.0</v>
      </c>
      <c r="AB118" s="131">
        <v>82.0</v>
      </c>
      <c r="AC118" s="131" t="s">
        <v>1320</v>
      </c>
      <c r="AD118" s="131" t="s">
        <v>1321</v>
      </c>
      <c r="AE118" s="127" t="s">
        <v>1322</v>
      </c>
      <c r="AF118" s="133">
        <v>1250548.0</v>
      </c>
      <c r="AG118" s="127" t="s">
        <v>1323</v>
      </c>
      <c r="AH118" s="127" t="s">
        <v>1324</v>
      </c>
      <c r="AI118" s="135">
        <v>45098.0</v>
      </c>
      <c r="AJ118" s="136"/>
      <c r="AK118" s="132">
        <v>1856025.0</v>
      </c>
      <c r="AL118" s="135">
        <v>45096.0</v>
      </c>
      <c r="AM118" s="136"/>
      <c r="AN118" s="129">
        <v>2450.0</v>
      </c>
      <c r="AO118" s="134"/>
      <c r="AP118" s="129">
        <v>22235.5</v>
      </c>
      <c r="AQ118" s="132">
        <v>81.35</v>
      </c>
      <c r="AR118" s="127" t="s">
        <v>1325</v>
      </c>
      <c r="AS118" s="129">
        <v>54266.0</v>
      </c>
      <c r="AT118" s="137"/>
      <c r="AU118" s="129">
        <v>56074.6</v>
      </c>
      <c r="AV118" s="134"/>
      <c r="AW118" s="134"/>
      <c r="AX118" s="129">
        <v>56074.6</v>
      </c>
      <c r="AY118" s="137"/>
      <c r="AZ118" s="132">
        <v>5.527579116E9</v>
      </c>
      <c r="BA118" s="135">
        <v>45106.0</v>
      </c>
      <c r="BB118" s="136"/>
      <c r="BC118" s="134"/>
      <c r="BD118" s="134"/>
      <c r="BE118" s="127" t="s">
        <v>1326</v>
      </c>
      <c r="BF118" s="127">
        <v>81.855</v>
      </c>
      <c r="BG118" s="138"/>
      <c r="BH118" s="139"/>
      <c r="BI118" s="140">
        <v>45110.0</v>
      </c>
      <c r="BJ118" s="129">
        <v>21608.5</v>
      </c>
      <c r="BK118" s="134"/>
      <c r="BL118" s="127">
        <v>117.0</v>
      </c>
      <c r="BM118" s="127" t="s">
        <v>343</v>
      </c>
      <c r="BN118" s="127" t="s">
        <v>343</v>
      </c>
      <c r="BO118" s="134"/>
      <c r="BP118" s="134"/>
      <c r="BQ118" s="127" t="s">
        <v>1327</v>
      </c>
      <c r="BR118" s="114"/>
      <c r="BS118" s="120"/>
    </row>
    <row r="119" ht="15.75" customHeight="1">
      <c r="A119" s="126">
        <v>36.0</v>
      </c>
      <c r="B119" s="127" t="s">
        <v>1328</v>
      </c>
      <c r="C119" s="128">
        <v>45110.0</v>
      </c>
      <c r="D119" s="127" t="s">
        <v>1329</v>
      </c>
      <c r="E119" s="128">
        <v>45090.0</v>
      </c>
      <c r="F119" s="127" t="s">
        <v>716</v>
      </c>
      <c r="G119" s="127" t="s">
        <v>1079</v>
      </c>
      <c r="H119" s="127" t="s">
        <v>1330</v>
      </c>
      <c r="I119" s="127" t="s">
        <v>1331</v>
      </c>
      <c r="J119" s="127" t="s">
        <v>172</v>
      </c>
      <c r="K119" s="129">
        <v>17280.0</v>
      </c>
      <c r="L119" s="130">
        <v>17280.0</v>
      </c>
      <c r="M119" s="131">
        <v>90720.0</v>
      </c>
      <c r="N119" s="131">
        <v>83.0</v>
      </c>
      <c r="O119" s="131" t="s">
        <v>1332</v>
      </c>
      <c r="P119" s="131" t="s">
        <v>280</v>
      </c>
      <c r="Q119" s="127" t="s">
        <v>1215</v>
      </c>
      <c r="R119" s="127" t="s">
        <v>329</v>
      </c>
      <c r="S119" s="127" t="s">
        <v>329</v>
      </c>
      <c r="T119" s="132">
        <v>1600.0</v>
      </c>
      <c r="U119" s="126" t="s">
        <v>330</v>
      </c>
      <c r="V119" s="127" t="s">
        <v>331</v>
      </c>
      <c r="W119" s="134"/>
      <c r="X119" s="134"/>
      <c r="Y119" s="127" t="s">
        <v>1333</v>
      </c>
      <c r="Z119" s="135">
        <v>45107.0</v>
      </c>
      <c r="AA119" s="129">
        <v>9980.0</v>
      </c>
      <c r="AB119" s="131">
        <v>81.9575</v>
      </c>
      <c r="AC119" s="131" t="s">
        <v>1334</v>
      </c>
      <c r="AD119" s="141"/>
      <c r="AE119" s="127" t="s">
        <v>1335</v>
      </c>
      <c r="AF119" s="127" t="s">
        <v>1336</v>
      </c>
      <c r="AG119" s="127" t="s">
        <v>1337</v>
      </c>
      <c r="AH119" s="127" t="s">
        <v>1264</v>
      </c>
      <c r="AI119" s="135">
        <v>45113.0</v>
      </c>
      <c r="AJ119" s="136"/>
      <c r="AK119" s="132">
        <v>2188059.0</v>
      </c>
      <c r="AL119" s="135">
        <v>45110.0</v>
      </c>
      <c r="AM119" s="136"/>
      <c r="AN119" s="129">
        <v>2030.0</v>
      </c>
      <c r="AO119" s="134"/>
      <c r="AP119" s="129">
        <v>88690.0</v>
      </c>
      <c r="AQ119" s="132">
        <v>81.35</v>
      </c>
      <c r="AR119" s="127" t="s">
        <v>1338</v>
      </c>
      <c r="AS119" s="127" t="s">
        <v>1339</v>
      </c>
      <c r="AT119" s="137"/>
      <c r="AU119" s="127" t="s">
        <v>1340</v>
      </c>
      <c r="AV119" s="134"/>
      <c r="AW119" s="134"/>
      <c r="AX119" s="127" t="s">
        <v>1340</v>
      </c>
      <c r="AY119" s="137"/>
      <c r="AZ119" s="132">
        <v>9.024573434E9</v>
      </c>
      <c r="BA119" s="135">
        <v>45124.0</v>
      </c>
      <c r="BB119" s="136"/>
      <c r="BC119" s="134"/>
      <c r="BD119" s="134"/>
      <c r="BE119" s="127" t="s">
        <v>1341</v>
      </c>
      <c r="BF119" s="127">
        <v>81.97</v>
      </c>
      <c r="BG119" s="138"/>
      <c r="BH119" s="139"/>
      <c r="BI119" s="140">
        <v>45127.0</v>
      </c>
      <c r="BJ119" s="129">
        <v>80695.0</v>
      </c>
      <c r="BK119" s="134"/>
      <c r="BL119" s="127">
        <v>45.0</v>
      </c>
      <c r="BM119" s="127" t="s">
        <v>343</v>
      </c>
      <c r="BN119" s="127" t="s">
        <v>343</v>
      </c>
      <c r="BO119" s="134"/>
      <c r="BP119" s="134"/>
      <c r="BQ119" s="134"/>
      <c r="BR119" s="114"/>
      <c r="BS119" s="120"/>
    </row>
    <row r="120" ht="15.75" customHeight="1">
      <c r="A120" s="126">
        <v>37.0</v>
      </c>
      <c r="B120" s="127" t="s">
        <v>1342</v>
      </c>
      <c r="C120" s="128">
        <v>45141.0</v>
      </c>
      <c r="D120" s="127" t="s">
        <v>1343</v>
      </c>
      <c r="E120" s="128">
        <v>45121.0</v>
      </c>
      <c r="F120" s="127" t="s">
        <v>724</v>
      </c>
      <c r="G120" s="127" t="s">
        <v>1079</v>
      </c>
      <c r="H120" s="127" t="s">
        <v>1344</v>
      </c>
      <c r="I120" s="127" t="s">
        <v>409</v>
      </c>
      <c r="J120" s="127" t="s">
        <v>279</v>
      </c>
      <c r="K120" s="129">
        <v>16200.0</v>
      </c>
      <c r="L120" s="130">
        <v>16200.0</v>
      </c>
      <c r="M120" s="131">
        <v>66366.0</v>
      </c>
      <c r="N120" s="131">
        <v>83.0</v>
      </c>
      <c r="O120" s="131" t="s">
        <v>1345</v>
      </c>
      <c r="P120" s="131" t="s">
        <v>280</v>
      </c>
      <c r="Q120" s="127" t="s">
        <v>351</v>
      </c>
      <c r="R120" s="127" t="s">
        <v>329</v>
      </c>
      <c r="S120" s="127" t="s">
        <v>329</v>
      </c>
      <c r="T120" s="132">
        <v>1500.0</v>
      </c>
      <c r="U120" s="126" t="s">
        <v>330</v>
      </c>
      <c r="V120" s="127" t="s">
        <v>1346</v>
      </c>
      <c r="W120" s="134"/>
      <c r="X120" s="134"/>
      <c r="Y120" s="127" t="s">
        <v>1347</v>
      </c>
      <c r="Z120" s="135">
        <v>45138.0</v>
      </c>
      <c r="AA120" s="129">
        <v>4965.0</v>
      </c>
      <c r="AB120" s="131">
        <v>82.19</v>
      </c>
      <c r="AC120" s="131" t="s">
        <v>1348</v>
      </c>
      <c r="AD120" s="141"/>
      <c r="AE120" s="127" t="s">
        <v>1349</v>
      </c>
      <c r="AF120" s="127" t="s">
        <v>1350</v>
      </c>
      <c r="AG120" s="127" t="s">
        <v>1351</v>
      </c>
      <c r="AH120" s="127" t="s">
        <v>1352</v>
      </c>
      <c r="AI120" s="134"/>
      <c r="AJ120" s="136"/>
      <c r="AK120" s="132">
        <v>2944637.0</v>
      </c>
      <c r="AL120" s="135">
        <v>45141.0</v>
      </c>
      <c r="AM120" s="136"/>
      <c r="AN120" s="129">
        <v>2230.0</v>
      </c>
      <c r="AO120" s="132">
        <v>24.61</v>
      </c>
      <c r="AP120" s="129">
        <v>64111.39</v>
      </c>
      <c r="AQ120" s="132">
        <v>81.2</v>
      </c>
      <c r="AR120" s="127" t="s">
        <v>1353</v>
      </c>
      <c r="AS120" s="127" t="s">
        <v>1354</v>
      </c>
      <c r="AT120" s="137"/>
      <c r="AU120" s="127" t="s">
        <v>1355</v>
      </c>
      <c r="AV120" s="134"/>
      <c r="AW120" s="134"/>
      <c r="AX120" s="127" t="s">
        <v>1355</v>
      </c>
      <c r="AY120" s="137"/>
      <c r="AZ120" s="134"/>
      <c r="BA120" s="134"/>
      <c r="BB120" s="136"/>
      <c r="BC120" s="134"/>
      <c r="BD120" s="134"/>
      <c r="BE120" s="127" t="s">
        <v>1356</v>
      </c>
      <c r="BF120" s="127">
        <v>82.45</v>
      </c>
      <c r="BG120" s="138"/>
      <c r="BH120" s="139"/>
      <c r="BI120" s="140">
        <v>45163.0</v>
      </c>
      <c r="BJ120" s="129">
        <v>61331.0</v>
      </c>
      <c r="BK120" s="134"/>
      <c r="BL120" s="127">
        <v>70.0</v>
      </c>
      <c r="BM120" s="127" t="s">
        <v>343</v>
      </c>
      <c r="BN120" s="127" t="s">
        <v>343</v>
      </c>
      <c r="BO120" s="132">
        <v>810.0</v>
      </c>
      <c r="BP120" s="134"/>
      <c r="BQ120" s="134"/>
      <c r="BR120" s="114"/>
      <c r="BS120" s="120"/>
    </row>
    <row r="121" ht="15.75" customHeight="1">
      <c r="A121" s="126">
        <v>38.0</v>
      </c>
      <c r="B121" s="127" t="s">
        <v>1357</v>
      </c>
      <c r="C121" s="128">
        <v>45150.0</v>
      </c>
      <c r="D121" s="127" t="s">
        <v>1358</v>
      </c>
      <c r="E121" s="128">
        <v>45135.0</v>
      </c>
      <c r="F121" s="127" t="s">
        <v>980</v>
      </c>
      <c r="G121" s="127" t="s">
        <v>275</v>
      </c>
      <c r="H121" s="127" t="s">
        <v>744</v>
      </c>
      <c r="I121" s="127" t="s">
        <v>745</v>
      </c>
      <c r="J121" s="127" t="s">
        <v>1127</v>
      </c>
      <c r="K121" s="129">
        <v>20500.0</v>
      </c>
      <c r="L121" s="130">
        <v>13325.0</v>
      </c>
      <c r="M121" s="131">
        <v>89150.0</v>
      </c>
      <c r="N121" s="131">
        <v>83.0</v>
      </c>
      <c r="O121" s="131" t="s">
        <v>1359</v>
      </c>
      <c r="P121" s="131" t="s">
        <v>280</v>
      </c>
      <c r="Q121" s="127" t="s">
        <v>709</v>
      </c>
      <c r="R121" s="127" t="s">
        <v>1129</v>
      </c>
      <c r="S121" s="127" t="s">
        <v>1129</v>
      </c>
      <c r="T121" s="132">
        <v>2050.0</v>
      </c>
      <c r="U121" s="126" t="s">
        <v>330</v>
      </c>
      <c r="V121" s="127" t="s">
        <v>710</v>
      </c>
      <c r="W121" s="134"/>
      <c r="X121" s="134"/>
      <c r="Y121" s="136"/>
      <c r="Z121" s="134"/>
      <c r="AA121" s="136"/>
      <c r="AB121" s="141"/>
      <c r="AC121" s="141"/>
      <c r="AD121" s="141"/>
      <c r="AE121" s="127" t="s">
        <v>1360</v>
      </c>
      <c r="AF121" s="127" t="s">
        <v>1361</v>
      </c>
      <c r="AG121" s="127" t="s">
        <v>1362</v>
      </c>
      <c r="AH121" s="127" t="s">
        <v>1363</v>
      </c>
      <c r="AI121" s="134"/>
      <c r="AJ121" s="136"/>
      <c r="AK121" s="132">
        <v>3194655.0</v>
      </c>
      <c r="AL121" s="135">
        <v>45152.0</v>
      </c>
      <c r="AM121" s="136"/>
      <c r="AN121" s="129">
        <v>2100.0</v>
      </c>
      <c r="AO121" s="134"/>
      <c r="AP121" s="129">
        <v>87050.0</v>
      </c>
      <c r="AQ121" s="132">
        <v>81.9</v>
      </c>
      <c r="AR121" s="127" t="s">
        <v>1364</v>
      </c>
      <c r="AS121" s="127" t="s">
        <v>1365</v>
      </c>
      <c r="AT121" s="137"/>
      <c r="AU121" s="127" t="s">
        <v>1366</v>
      </c>
      <c r="AV121" s="134"/>
      <c r="AW121" s="134"/>
      <c r="AX121" s="127" t="s">
        <v>1366</v>
      </c>
      <c r="AY121" s="137"/>
      <c r="AZ121" s="134"/>
      <c r="BA121" s="134"/>
      <c r="BB121" s="136"/>
      <c r="BC121" s="134"/>
      <c r="BD121" s="134"/>
      <c r="BE121" s="134"/>
      <c r="BF121" s="134"/>
      <c r="BG121" s="138"/>
      <c r="BH121" s="139"/>
      <c r="BI121" s="139"/>
      <c r="BJ121" s="139"/>
      <c r="BK121" s="134"/>
      <c r="BL121" s="129">
        <v>89150.0</v>
      </c>
      <c r="BM121" s="134"/>
      <c r="BN121" s="134"/>
      <c r="BO121" s="134"/>
      <c r="BP121" s="134"/>
      <c r="BQ121" s="134"/>
      <c r="BR121" s="114"/>
      <c r="BS121" s="120"/>
    </row>
    <row r="122" ht="15.75" customHeight="1">
      <c r="A122" s="126">
        <v>50.0</v>
      </c>
      <c r="B122" s="127" t="s">
        <v>1367</v>
      </c>
      <c r="C122" s="128">
        <v>45185.0</v>
      </c>
      <c r="D122" s="127" t="s">
        <v>1368</v>
      </c>
      <c r="E122" s="128">
        <v>45135.0</v>
      </c>
      <c r="F122" s="127" t="s">
        <v>323</v>
      </c>
      <c r="G122" s="127" t="s">
        <v>275</v>
      </c>
      <c r="H122" s="127" t="s">
        <v>1369</v>
      </c>
      <c r="I122" s="127" t="s">
        <v>1370</v>
      </c>
      <c r="J122" s="127" t="s">
        <v>1127</v>
      </c>
      <c r="K122" s="129">
        <v>20000.0</v>
      </c>
      <c r="L122" s="130">
        <v>13000.0</v>
      </c>
      <c r="M122" s="131" t="s">
        <v>1371</v>
      </c>
      <c r="N122" s="131">
        <v>83.0</v>
      </c>
      <c r="O122" s="131" t="s">
        <v>1372</v>
      </c>
      <c r="P122" s="131" t="s">
        <v>280</v>
      </c>
      <c r="Q122" s="127" t="s">
        <v>709</v>
      </c>
      <c r="R122" s="127" t="s">
        <v>1129</v>
      </c>
      <c r="S122" s="127" t="s">
        <v>1129</v>
      </c>
      <c r="T122" s="132">
        <v>2000.0</v>
      </c>
      <c r="U122" s="126" t="s">
        <v>330</v>
      </c>
      <c r="V122" s="127" t="s">
        <v>284</v>
      </c>
      <c r="W122" s="134"/>
      <c r="X122" s="134"/>
      <c r="Y122" s="136"/>
      <c r="Z122" s="134"/>
      <c r="AA122" s="136"/>
      <c r="AB122" s="141"/>
      <c r="AC122" s="141"/>
      <c r="AD122" s="141"/>
      <c r="AE122" s="127" t="s">
        <v>1373</v>
      </c>
      <c r="AF122" s="127" t="s">
        <v>1374</v>
      </c>
      <c r="AG122" s="127" t="s">
        <v>1375</v>
      </c>
      <c r="AH122" s="127" t="s">
        <v>1376</v>
      </c>
      <c r="AI122" s="135">
        <v>45190.0</v>
      </c>
      <c r="AJ122" s="136"/>
      <c r="AK122" s="132">
        <v>3987525.0</v>
      </c>
      <c r="AL122" s="135">
        <v>45185.0</v>
      </c>
      <c r="AM122" s="136"/>
      <c r="AN122" s="129">
        <v>2100.0</v>
      </c>
      <c r="AO122" s="134"/>
      <c r="AP122" s="127" t="s">
        <v>1377</v>
      </c>
      <c r="AQ122" s="132">
        <v>82.2</v>
      </c>
      <c r="AR122" s="127" t="s">
        <v>1378</v>
      </c>
      <c r="AS122" s="127" t="s">
        <v>1379</v>
      </c>
      <c r="AT122" s="137"/>
      <c r="AU122" s="127" t="s">
        <v>1380</v>
      </c>
      <c r="AV122" s="134"/>
      <c r="AW122" s="134"/>
      <c r="AX122" s="127" t="s">
        <v>1380</v>
      </c>
      <c r="AY122" s="137"/>
      <c r="AZ122" s="132">
        <v>7.924167834E9</v>
      </c>
      <c r="BA122" s="135">
        <v>45199.0</v>
      </c>
      <c r="BB122" s="136"/>
      <c r="BC122" s="134"/>
      <c r="BD122" s="134"/>
      <c r="BE122" s="134"/>
      <c r="BF122" s="134"/>
      <c r="BG122" s="138"/>
      <c r="BH122" s="139"/>
      <c r="BI122" s="139"/>
      <c r="BJ122" s="139"/>
      <c r="BK122" s="134"/>
      <c r="BL122" s="134"/>
      <c r="BM122" s="134"/>
      <c r="BN122" s="134"/>
      <c r="BO122" s="134"/>
      <c r="BP122" s="134"/>
      <c r="BQ122" s="134"/>
      <c r="BR122" s="114"/>
      <c r="BS122" s="120"/>
    </row>
    <row r="123" ht="15.75" customHeight="1">
      <c r="A123" s="126">
        <v>51.0</v>
      </c>
      <c r="B123" s="127" t="s">
        <v>1381</v>
      </c>
      <c r="C123" s="128">
        <v>45186.0</v>
      </c>
      <c r="D123" s="127" t="s">
        <v>1382</v>
      </c>
      <c r="E123" s="128">
        <v>45135.0</v>
      </c>
      <c r="F123" s="127" t="s">
        <v>1383</v>
      </c>
      <c r="G123" s="127" t="s">
        <v>275</v>
      </c>
      <c r="H123" s="127" t="s">
        <v>1369</v>
      </c>
      <c r="I123" s="127" t="s">
        <v>1370</v>
      </c>
      <c r="J123" s="127" t="s">
        <v>1127</v>
      </c>
      <c r="K123" s="129">
        <v>20000.0</v>
      </c>
      <c r="L123" s="130">
        <v>13000.0</v>
      </c>
      <c r="M123" s="131" t="s">
        <v>1371</v>
      </c>
      <c r="N123" s="131">
        <v>83.0</v>
      </c>
      <c r="O123" s="131" t="s">
        <v>1372</v>
      </c>
      <c r="P123" s="131" t="s">
        <v>280</v>
      </c>
      <c r="Q123" s="127" t="s">
        <v>709</v>
      </c>
      <c r="R123" s="127" t="s">
        <v>1129</v>
      </c>
      <c r="S123" s="127" t="s">
        <v>1129</v>
      </c>
      <c r="T123" s="132">
        <v>2000.0</v>
      </c>
      <c r="U123" s="126" t="s">
        <v>330</v>
      </c>
      <c r="V123" s="127" t="s">
        <v>284</v>
      </c>
      <c r="W123" s="134"/>
      <c r="X123" s="134"/>
      <c r="Y123" s="136"/>
      <c r="Z123" s="134"/>
      <c r="AA123" s="136"/>
      <c r="AB123" s="141"/>
      <c r="AC123" s="141"/>
      <c r="AD123" s="141"/>
      <c r="AE123" s="127" t="s">
        <v>1384</v>
      </c>
      <c r="AF123" s="127" t="s">
        <v>1385</v>
      </c>
      <c r="AG123" s="127" t="s">
        <v>1386</v>
      </c>
      <c r="AH123" s="127" t="s">
        <v>1387</v>
      </c>
      <c r="AI123" s="135">
        <v>45197.0</v>
      </c>
      <c r="AJ123" s="136"/>
      <c r="AK123" s="132">
        <v>4024477.0</v>
      </c>
      <c r="AL123" s="135">
        <v>45188.0</v>
      </c>
      <c r="AM123" s="136"/>
      <c r="AN123" s="129">
        <v>2013.0</v>
      </c>
      <c r="AO123" s="134"/>
      <c r="AP123" s="127" t="s">
        <v>1388</v>
      </c>
      <c r="AQ123" s="132">
        <v>82.2</v>
      </c>
      <c r="AR123" s="127" t="s">
        <v>1389</v>
      </c>
      <c r="AS123" s="127" t="s">
        <v>1390</v>
      </c>
      <c r="AT123" s="137"/>
      <c r="AU123" s="127" t="s">
        <v>1391</v>
      </c>
      <c r="AV123" s="134"/>
      <c r="AW123" s="134"/>
      <c r="AX123" s="127" t="s">
        <v>1391</v>
      </c>
      <c r="AY123" s="137"/>
      <c r="AZ123" s="134"/>
      <c r="BA123" s="134"/>
      <c r="BB123" s="136"/>
      <c r="BC123" s="134"/>
      <c r="BD123" s="134"/>
      <c r="BE123" s="134"/>
      <c r="BF123" s="134"/>
      <c r="BG123" s="138"/>
      <c r="BH123" s="139"/>
      <c r="BI123" s="139"/>
      <c r="BJ123" s="139"/>
      <c r="BK123" s="134"/>
      <c r="BL123" s="134"/>
      <c r="BM123" s="134"/>
      <c r="BN123" s="134"/>
      <c r="BO123" s="134"/>
      <c r="BP123" s="134"/>
      <c r="BQ123" s="134"/>
      <c r="BR123" s="114"/>
      <c r="BS123" s="120"/>
    </row>
    <row r="124" ht="15.75" customHeight="1">
      <c r="A124" s="126">
        <v>47.0</v>
      </c>
      <c r="B124" s="127" t="s">
        <v>1392</v>
      </c>
      <c r="C124" s="128">
        <v>45167.0</v>
      </c>
      <c r="D124" s="127" t="s">
        <v>1393</v>
      </c>
      <c r="E124" s="128">
        <v>45137.0</v>
      </c>
      <c r="F124" s="127" t="s">
        <v>758</v>
      </c>
      <c r="G124" s="127" t="s">
        <v>324</v>
      </c>
      <c r="H124" s="127" t="s">
        <v>1394</v>
      </c>
      <c r="I124" s="127" t="s">
        <v>1395</v>
      </c>
      <c r="J124" s="127" t="s">
        <v>179</v>
      </c>
      <c r="K124" s="129">
        <v>17280.0</v>
      </c>
      <c r="L124" s="130">
        <v>17280.0</v>
      </c>
      <c r="M124" s="131">
        <v>82944.0</v>
      </c>
      <c r="N124" s="131">
        <v>83.0</v>
      </c>
      <c r="O124" s="131" t="s">
        <v>1396</v>
      </c>
      <c r="P124" s="131" t="s">
        <v>280</v>
      </c>
      <c r="Q124" s="127" t="s">
        <v>351</v>
      </c>
      <c r="R124" s="127" t="s">
        <v>329</v>
      </c>
      <c r="S124" s="127" t="s">
        <v>329</v>
      </c>
      <c r="T124" s="132">
        <v>1600.0</v>
      </c>
      <c r="U124" s="126" t="s">
        <v>330</v>
      </c>
      <c r="V124" s="127" t="s">
        <v>331</v>
      </c>
      <c r="W124" s="134"/>
      <c r="X124" s="134"/>
      <c r="Y124" s="136"/>
      <c r="Z124" s="134"/>
      <c r="AA124" s="136"/>
      <c r="AB124" s="141"/>
      <c r="AC124" s="141"/>
      <c r="AD124" s="141"/>
      <c r="AE124" s="127" t="s">
        <v>1397</v>
      </c>
      <c r="AF124" s="127" t="s">
        <v>1398</v>
      </c>
      <c r="AG124" s="127" t="s">
        <v>1399</v>
      </c>
      <c r="AH124" s="127" t="s">
        <v>1400</v>
      </c>
      <c r="AI124" s="135">
        <v>45179.0</v>
      </c>
      <c r="AJ124" s="136"/>
      <c r="AK124" s="132">
        <v>3568756.0</v>
      </c>
      <c r="AL124" s="135">
        <v>45168.0</v>
      </c>
      <c r="AM124" s="136"/>
      <c r="AN124" s="129">
        <v>2180.0</v>
      </c>
      <c r="AO124" s="132">
        <v>30.83</v>
      </c>
      <c r="AP124" s="129">
        <v>80733.17</v>
      </c>
      <c r="AQ124" s="132">
        <v>82.2</v>
      </c>
      <c r="AR124" s="127" t="s">
        <v>1401</v>
      </c>
      <c r="AS124" s="127" t="s">
        <v>1402</v>
      </c>
      <c r="AT124" s="137"/>
      <c r="AU124" s="127" t="s">
        <v>1403</v>
      </c>
      <c r="AV124" s="134"/>
      <c r="AW124" s="134"/>
      <c r="AX124" s="127" t="s">
        <v>1403</v>
      </c>
      <c r="AY124" s="137"/>
      <c r="AZ124" s="132">
        <v>2.707573842E9</v>
      </c>
      <c r="BA124" s="135">
        <v>45187.0</v>
      </c>
      <c r="BB124" s="136"/>
      <c r="BC124" s="134"/>
      <c r="BD124" s="134"/>
      <c r="BE124" s="134"/>
      <c r="BF124" s="134"/>
      <c r="BG124" s="138"/>
      <c r="BH124" s="139"/>
      <c r="BI124" s="139"/>
      <c r="BJ124" s="139"/>
      <c r="BK124" s="134"/>
      <c r="BL124" s="129">
        <v>82944.0</v>
      </c>
      <c r="BM124" s="134"/>
      <c r="BN124" s="134"/>
      <c r="BO124" s="134"/>
      <c r="BP124" s="134"/>
      <c r="BQ124" s="134"/>
      <c r="BR124" s="114"/>
      <c r="BS124" s="120"/>
    </row>
    <row r="125" ht="15.75" customHeight="1">
      <c r="A125" s="126">
        <v>39.0</v>
      </c>
      <c r="B125" s="127" t="s">
        <v>1404</v>
      </c>
      <c r="C125" s="128">
        <v>45152.0</v>
      </c>
      <c r="D125" s="127" t="s">
        <v>1405</v>
      </c>
      <c r="E125" s="128">
        <v>45139.0</v>
      </c>
      <c r="F125" s="127" t="s">
        <v>416</v>
      </c>
      <c r="G125" s="127" t="s">
        <v>1079</v>
      </c>
      <c r="H125" s="127" t="s">
        <v>1330</v>
      </c>
      <c r="I125" s="127" t="s">
        <v>1406</v>
      </c>
      <c r="J125" s="127" t="s">
        <v>172</v>
      </c>
      <c r="K125" s="129">
        <v>17280.0</v>
      </c>
      <c r="L125" s="130">
        <v>17280.0</v>
      </c>
      <c r="M125" s="131">
        <v>89856.0</v>
      </c>
      <c r="N125" s="131">
        <v>83.0</v>
      </c>
      <c r="O125" s="131" t="s">
        <v>1007</v>
      </c>
      <c r="P125" s="131" t="s">
        <v>280</v>
      </c>
      <c r="Q125" s="127" t="s">
        <v>1407</v>
      </c>
      <c r="R125" s="127" t="s">
        <v>329</v>
      </c>
      <c r="S125" s="127" t="s">
        <v>329</v>
      </c>
      <c r="T125" s="132">
        <v>1600.0</v>
      </c>
      <c r="U125" s="126" t="s">
        <v>330</v>
      </c>
      <c r="V125" s="127" t="s">
        <v>331</v>
      </c>
      <c r="W125" s="134"/>
      <c r="X125" s="134"/>
      <c r="Y125" s="127" t="s">
        <v>1408</v>
      </c>
      <c r="Z125" s="135">
        <v>45149.0</v>
      </c>
      <c r="AA125" s="129">
        <v>10000.0</v>
      </c>
      <c r="AB125" s="131">
        <v>82.7</v>
      </c>
      <c r="AC125" s="131" t="s">
        <v>1409</v>
      </c>
      <c r="AD125" s="141"/>
      <c r="AE125" s="127" t="s">
        <v>1410</v>
      </c>
      <c r="AF125" s="127" t="s">
        <v>1411</v>
      </c>
      <c r="AG125" s="127" t="s">
        <v>1412</v>
      </c>
      <c r="AH125" s="127" t="s">
        <v>1413</v>
      </c>
      <c r="AI125" s="134"/>
      <c r="AJ125" s="136"/>
      <c r="AK125" s="132">
        <v>3209680.0</v>
      </c>
      <c r="AL125" s="135">
        <v>45154.0</v>
      </c>
      <c r="AM125" s="136"/>
      <c r="AN125" s="129">
        <v>2330.0</v>
      </c>
      <c r="AO125" s="134"/>
      <c r="AP125" s="129">
        <v>87526.0</v>
      </c>
      <c r="AQ125" s="132">
        <v>81.9</v>
      </c>
      <c r="AR125" s="127" t="s">
        <v>1414</v>
      </c>
      <c r="AS125" s="127" t="s">
        <v>1415</v>
      </c>
      <c r="AT125" s="137"/>
      <c r="AU125" s="127" t="s">
        <v>1416</v>
      </c>
      <c r="AV125" s="134"/>
      <c r="AW125" s="134"/>
      <c r="AX125" s="127" t="s">
        <v>1416</v>
      </c>
      <c r="AY125" s="137"/>
      <c r="AZ125" s="134"/>
      <c r="BA125" s="134"/>
      <c r="BB125" s="136"/>
      <c r="BC125" s="134"/>
      <c r="BD125" s="134"/>
      <c r="BE125" s="127" t="s">
        <v>1417</v>
      </c>
      <c r="BF125" s="127">
        <v>82.92</v>
      </c>
      <c r="BG125" s="138"/>
      <c r="BH125" s="139"/>
      <c r="BI125" s="140">
        <v>45177.0</v>
      </c>
      <c r="BJ125" s="129">
        <v>79843.5</v>
      </c>
      <c r="BK125" s="134"/>
      <c r="BL125" s="127">
        <v>12.5</v>
      </c>
      <c r="BM125" s="127" t="s">
        <v>343</v>
      </c>
      <c r="BN125" s="127" t="s">
        <v>343</v>
      </c>
      <c r="BO125" s="134"/>
      <c r="BP125" s="134"/>
      <c r="BQ125" s="134"/>
      <c r="BR125" s="114"/>
      <c r="BS125" s="120"/>
    </row>
    <row r="126" ht="15.75" customHeight="1">
      <c r="A126" s="126">
        <v>40.0</v>
      </c>
      <c r="B126" s="127" t="s">
        <v>1418</v>
      </c>
      <c r="C126" s="128">
        <v>45152.0</v>
      </c>
      <c r="D126" s="127" t="s">
        <v>1419</v>
      </c>
      <c r="E126" s="128">
        <v>45139.0</v>
      </c>
      <c r="F126" s="127" t="s">
        <v>422</v>
      </c>
      <c r="G126" s="127" t="s">
        <v>1079</v>
      </c>
      <c r="H126" s="127" t="s">
        <v>1330</v>
      </c>
      <c r="I126" s="127" t="s">
        <v>1406</v>
      </c>
      <c r="J126" s="127" t="s">
        <v>172</v>
      </c>
      <c r="K126" s="129">
        <v>17280.0</v>
      </c>
      <c r="L126" s="130">
        <v>17280.0</v>
      </c>
      <c r="M126" s="131">
        <v>89856.0</v>
      </c>
      <c r="N126" s="131">
        <v>83.0</v>
      </c>
      <c r="O126" s="131" t="s">
        <v>1007</v>
      </c>
      <c r="P126" s="131" t="s">
        <v>280</v>
      </c>
      <c r="Q126" s="127" t="s">
        <v>1407</v>
      </c>
      <c r="R126" s="127" t="s">
        <v>329</v>
      </c>
      <c r="S126" s="127" t="s">
        <v>329</v>
      </c>
      <c r="T126" s="132">
        <v>1600.0</v>
      </c>
      <c r="U126" s="126" t="s">
        <v>330</v>
      </c>
      <c r="V126" s="127" t="s">
        <v>331</v>
      </c>
      <c r="W126" s="134"/>
      <c r="X126" s="134"/>
      <c r="Y126" s="127" t="s">
        <v>1408</v>
      </c>
      <c r="Z126" s="135">
        <v>45149.0</v>
      </c>
      <c r="AA126" s="129">
        <v>10000.0</v>
      </c>
      <c r="AB126" s="131">
        <v>82.7</v>
      </c>
      <c r="AC126" s="131" t="s">
        <v>1409</v>
      </c>
      <c r="AD126" s="141"/>
      <c r="AE126" s="127" t="s">
        <v>1420</v>
      </c>
      <c r="AF126" s="127" t="s">
        <v>1421</v>
      </c>
      <c r="AG126" s="127" t="s">
        <v>1422</v>
      </c>
      <c r="AH126" s="127" t="s">
        <v>1413</v>
      </c>
      <c r="AI126" s="134"/>
      <c r="AJ126" s="136"/>
      <c r="AK126" s="132">
        <v>3210404.0</v>
      </c>
      <c r="AL126" s="135">
        <v>45154.0</v>
      </c>
      <c r="AM126" s="136"/>
      <c r="AN126" s="129">
        <v>2330.0</v>
      </c>
      <c r="AO126" s="134"/>
      <c r="AP126" s="129">
        <v>87526.0</v>
      </c>
      <c r="AQ126" s="132">
        <v>81.9</v>
      </c>
      <c r="AR126" s="127" t="s">
        <v>1414</v>
      </c>
      <c r="AS126" s="127" t="s">
        <v>1415</v>
      </c>
      <c r="AT126" s="137"/>
      <c r="AU126" s="127" t="s">
        <v>1416</v>
      </c>
      <c r="AV126" s="134"/>
      <c r="AW126" s="134"/>
      <c r="AX126" s="127" t="s">
        <v>1416</v>
      </c>
      <c r="AY126" s="137"/>
      <c r="AZ126" s="134"/>
      <c r="BA126" s="134"/>
      <c r="BB126" s="136"/>
      <c r="BC126" s="134"/>
      <c r="BD126" s="134"/>
      <c r="BE126" s="127" t="s">
        <v>1417</v>
      </c>
      <c r="BF126" s="127">
        <v>82.92</v>
      </c>
      <c r="BG126" s="138"/>
      <c r="BH126" s="139"/>
      <c r="BI126" s="140">
        <v>45177.0</v>
      </c>
      <c r="BJ126" s="129">
        <v>79843.5</v>
      </c>
      <c r="BK126" s="134"/>
      <c r="BL126" s="127">
        <v>12.5</v>
      </c>
      <c r="BM126" s="127" t="s">
        <v>343</v>
      </c>
      <c r="BN126" s="127" t="s">
        <v>343</v>
      </c>
      <c r="BO126" s="134"/>
      <c r="BP126" s="134"/>
      <c r="BQ126" s="134"/>
      <c r="BR126" s="114"/>
      <c r="BS126" s="120"/>
    </row>
    <row r="127" ht="15.75" customHeight="1">
      <c r="A127" s="126">
        <v>41.0</v>
      </c>
      <c r="B127" s="127" t="s">
        <v>1423</v>
      </c>
      <c r="C127" s="128">
        <v>45153.0</v>
      </c>
      <c r="D127" s="127" t="s">
        <v>1424</v>
      </c>
      <c r="E127" s="128">
        <v>45139.0</v>
      </c>
      <c r="F127" s="127" t="s">
        <v>407</v>
      </c>
      <c r="G127" s="127" t="s">
        <v>1079</v>
      </c>
      <c r="H127" s="127" t="s">
        <v>1330</v>
      </c>
      <c r="I127" s="127" t="s">
        <v>1406</v>
      </c>
      <c r="J127" s="127" t="s">
        <v>182</v>
      </c>
      <c r="K127" s="129">
        <v>17280.0</v>
      </c>
      <c r="L127" s="130">
        <v>17280.0</v>
      </c>
      <c r="M127" s="131">
        <v>76032.0</v>
      </c>
      <c r="N127" s="131">
        <v>83.0</v>
      </c>
      <c r="O127" s="131" t="s">
        <v>1425</v>
      </c>
      <c r="P127" s="131" t="s">
        <v>280</v>
      </c>
      <c r="Q127" s="127" t="s">
        <v>1407</v>
      </c>
      <c r="R127" s="127" t="s">
        <v>329</v>
      </c>
      <c r="S127" s="127" t="s">
        <v>329</v>
      </c>
      <c r="T127" s="132">
        <v>1600.0</v>
      </c>
      <c r="U127" s="126" t="s">
        <v>330</v>
      </c>
      <c r="V127" s="127" t="s">
        <v>331</v>
      </c>
      <c r="W127" s="134"/>
      <c r="X127" s="134"/>
      <c r="Y127" s="127" t="s">
        <v>1408</v>
      </c>
      <c r="Z127" s="135">
        <v>45149.0</v>
      </c>
      <c r="AA127" s="129">
        <v>10000.0</v>
      </c>
      <c r="AB127" s="131">
        <v>82.7</v>
      </c>
      <c r="AC127" s="131" t="s">
        <v>1409</v>
      </c>
      <c r="AD127" s="141"/>
      <c r="AE127" s="127" t="s">
        <v>1426</v>
      </c>
      <c r="AF127" s="133" t="s">
        <v>1427</v>
      </c>
      <c r="AG127" s="127" t="s">
        <v>1428</v>
      </c>
      <c r="AH127" s="127" t="s">
        <v>1413</v>
      </c>
      <c r="AI127" s="135">
        <v>45162.0</v>
      </c>
      <c r="AJ127" s="136"/>
      <c r="AK127" s="132">
        <v>3223584.0</v>
      </c>
      <c r="AL127" s="135">
        <v>45154.0</v>
      </c>
      <c r="AM127" s="136"/>
      <c r="AN127" s="129">
        <v>2330.0</v>
      </c>
      <c r="AO127" s="134"/>
      <c r="AP127" s="129">
        <v>73702.0</v>
      </c>
      <c r="AQ127" s="132">
        <v>81.9</v>
      </c>
      <c r="AR127" s="127" t="s">
        <v>1429</v>
      </c>
      <c r="AS127" s="127" t="s">
        <v>1430</v>
      </c>
      <c r="AT127" s="137"/>
      <c r="AU127" s="127" t="s">
        <v>1431</v>
      </c>
      <c r="AV127" s="134"/>
      <c r="AW127" s="134"/>
      <c r="AX127" s="127" t="s">
        <v>1431</v>
      </c>
      <c r="AY127" s="137"/>
      <c r="AZ127" s="132">
        <v>1.954519873E9</v>
      </c>
      <c r="BA127" s="135">
        <v>45196.0</v>
      </c>
      <c r="BB127" s="136"/>
      <c r="BC127" s="134"/>
      <c r="BD127" s="134"/>
      <c r="BE127" s="134"/>
      <c r="BF127" s="134"/>
      <c r="BG127" s="138"/>
      <c r="BH127" s="139"/>
      <c r="BI127" s="139"/>
      <c r="BJ127" s="139"/>
      <c r="BK127" s="134"/>
      <c r="BL127" s="129">
        <v>66032.0</v>
      </c>
      <c r="BM127" s="134"/>
      <c r="BN127" s="134"/>
      <c r="BO127" s="134"/>
      <c r="BP127" s="134"/>
      <c r="BQ127" s="134"/>
      <c r="BR127" s="114"/>
      <c r="BS127" s="120"/>
    </row>
    <row r="128" ht="15.75" customHeight="1">
      <c r="A128" s="126">
        <v>42.0</v>
      </c>
      <c r="B128" s="127" t="s">
        <v>1432</v>
      </c>
      <c r="C128" s="128">
        <v>45153.0</v>
      </c>
      <c r="D128" s="127" t="s">
        <v>1433</v>
      </c>
      <c r="E128" s="128">
        <v>45139.0</v>
      </c>
      <c r="F128" s="127" t="s">
        <v>1434</v>
      </c>
      <c r="G128" s="127" t="s">
        <v>1079</v>
      </c>
      <c r="H128" s="127" t="s">
        <v>1330</v>
      </c>
      <c r="I128" s="127" t="s">
        <v>1406</v>
      </c>
      <c r="J128" s="127" t="s">
        <v>172</v>
      </c>
      <c r="K128" s="129">
        <v>17280.0</v>
      </c>
      <c r="L128" s="130">
        <v>17280.0</v>
      </c>
      <c r="M128" s="131">
        <v>88128.0</v>
      </c>
      <c r="N128" s="131">
        <v>83.0</v>
      </c>
      <c r="O128" s="131" t="s">
        <v>1031</v>
      </c>
      <c r="P128" s="131" t="s">
        <v>280</v>
      </c>
      <c r="Q128" s="127" t="s">
        <v>1407</v>
      </c>
      <c r="R128" s="127" t="s">
        <v>329</v>
      </c>
      <c r="S128" s="127" t="s">
        <v>329</v>
      </c>
      <c r="T128" s="132">
        <v>1600.0</v>
      </c>
      <c r="U128" s="126" t="s">
        <v>330</v>
      </c>
      <c r="V128" s="127" t="s">
        <v>331</v>
      </c>
      <c r="W128" s="134"/>
      <c r="X128" s="134"/>
      <c r="Y128" s="127" t="s">
        <v>1408</v>
      </c>
      <c r="Z128" s="135">
        <v>45149.0</v>
      </c>
      <c r="AA128" s="129">
        <v>10000.0</v>
      </c>
      <c r="AB128" s="131">
        <v>82.7</v>
      </c>
      <c r="AC128" s="131" t="s">
        <v>1409</v>
      </c>
      <c r="AD128" s="141"/>
      <c r="AE128" s="127" t="s">
        <v>1435</v>
      </c>
      <c r="AF128" s="127" t="s">
        <v>1436</v>
      </c>
      <c r="AG128" s="127" t="s">
        <v>1437</v>
      </c>
      <c r="AH128" s="127" t="s">
        <v>1413</v>
      </c>
      <c r="AI128" s="135">
        <v>45162.0</v>
      </c>
      <c r="AJ128" s="136"/>
      <c r="AK128" s="132">
        <v>3223841.0</v>
      </c>
      <c r="AL128" s="135">
        <v>45154.0</v>
      </c>
      <c r="AM128" s="136"/>
      <c r="AN128" s="129">
        <v>2330.0</v>
      </c>
      <c r="AO128" s="134"/>
      <c r="AP128" s="129">
        <v>85798.0</v>
      </c>
      <c r="AQ128" s="132">
        <v>81.9</v>
      </c>
      <c r="AR128" s="127" t="s">
        <v>1438</v>
      </c>
      <c r="AS128" s="127" t="s">
        <v>1439</v>
      </c>
      <c r="AT128" s="137"/>
      <c r="AU128" s="127" t="s">
        <v>1440</v>
      </c>
      <c r="AV128" s="134"/>
      <c r="AW128" s="134"/>
      <c r="AX128" s="127" t="s">
        <v>1440</v>
      </c>
      <c r="AY128" s="137"/>
      <c r="AZ128" s="132">
        <v>1.954519873E9</v>
      </c>
      <c r="BA128" s="135">
        <v>45196.0</v>
      </c>
      <c r="BB128" s="136"/>
      <c r="BC128" s="134"/>
      <c r="BD128" s="134"/>
      <c r="BE128" s="134"/>
      <c r="BF128" s="134"/>
      <c r="BG128" s="138"/>
      <c r="BH128" s="139"/>
      <c r="BI128" s="139"/>
      <c r="BJ128" s="139"/>
      <c r="BK128" s="134"/>
      <c r="BL128" s="129">
        <v>78128.0</v>
      </c>
      <c r="BM128" s="134"/>
      <c r="BN128" s="134"/>
      <c r="BO128" s="134"/>
      <c r="BP128" s="134"/>
      <c r="BQ128" s="134"/>
      <c r="BR128" s="114"/>
      <c r="BS128" s="120"/>
    </row>
    <row r="129" ht="15.75" customHeight="1">
      <c r="A129" s="126">
        <v>43.0</v>
      </c>
      <c r="B129" s="127" t="s">
        <v>1441</v>
      </c>
      <c r="C129" s="128">
        <v>45160.0</v>
      </c>
      <c r="D129" s="133" t="s">
        <v>1442</v>
      </c>
      <c r="E129" s="128">
        <v>45139.0</v>
      </c>
      <c r="F129" s="127" t="s">
        <v>347</v>
      </c>
      <c r="G129" s="127" t="s">
        <v>1443</v>
      </c>
      <c r="H129" s="127" t="s">
        <v>1444</v>
      </c>
      <c r="I129" s="127" t="s">
        <v>1445</v>
      </c>
      <c r="J129" s="127" t="s">
        <v>179</v>
      </c>
      <c r="K129" s="129">
        <v>17280.0</v>
      </c>
      <c r="L129" s="130">
        <v>17280.0</v>
      </c>
      <c r="M129" s="131">
        <v>82944.0</v>
      </c>
      <c r="N129" s="131">
        <v>83.0</v>
      </c>
      <c r="O129" s="131" t="s">
        <v>1396</v>
      </c>
      <c r="P129" s="131" t="s">
        <v>280</v>
      </c>
      <c r="Q129" s="127" t="s">
        <v>351</v>
      </c>
      <c r="R129" s="127" t="s">
        <v>329</v>
      </c>
      <c r="S129" s="127" t="s">
        <v>329</v>
      </c>
      <c r="T129" s="132">
        <v>1600.0</v>
      </c>
      <c r="U129" s="126" t="s">
        <v>330</v>
      </c>
      <c r="V129" s="127" t="s">
        <v>331</v>
      </c>
      <c r="W129" s="134"/>
      <c r="X129" s="134"/>
      <c r="Y129" s="136"/>
      <c r="Z129" s="134"/>
      <c r="AA129" s="136"/>
      <c r="AB129" s="141"/>
      <c r="AC129" s="141"/>
      <c r="AD129" s="141"/>
      <c r="AE129" s="127" t="s">
        <v>1446</v>
      </c>
      <c r="AF129" s="127" t="s">
        <v>1447</v>
      </c>
      <c r="AG129" s="127" t="s">
        <v>1448</v>
      </c>
      <c r="AH129" s="127" t="s">
        <v>1449</v>
      </c>
      <c r="AI129" s="134"/>
      <c r="AJ129" s="136"/>
      <c r="AK129" s="132">
        <v>3365726.0</v>
      </c>
      <c r="AL129" s="135">
        <v>45160.0</v>
      </c>
      <c r="AM129" s="136"/>
      <c r="AN129" s="129">
        <v>2180.0</v>
      </c>
      <c r="AO129" s="134"/>
      <c r="AP129" s="129">
        <v>80764.0</v>
      </c>
      <c r="AQ129" s="132">
        <v>82.2</v>
      </c>
      <c r="AR129" s="127" t="s">
        <v>1450</v>
      </c>
      <c r="AS129" s="127" t="s">
        <v>1451</v>
      </c>
      <c r="AT129" s="137"/>
      <c r="AU129" s="127" t="s">
        <v>1452</v>
      </c>
      <c r="AV129" s="134"/>
      <c r="AW129" s="134"/>
      <c r="AX129" s="127" t="s">
        <v>1452</v>
      </c>
      <c r="AY129" s="137"/>
      <c r="AZ129" s="132">
        <v>3.755551155E9</v>
      </c>
      <c r="BA129" s="135">
        <v>45181.0</v>
      </c>
      <c r="BB129" s="158"/>
      <c r="BC129" s="134"/>
      <c r="BD129" s="134"/>
      <c r="BE129" s="134"/>
      <c r="BF129" s="134"/>
      <c r="BG129" s="138"/>
      <c r="BH129" s="139"/>
      <c r="BI129" s="139"/>
      <c r="BJ129" s="139"/>
      <c r="BK129" s="134"/>
      <c r="BL129" s="129">
        <v>82944.0</v>
      </c>
      <c r="BM129" s="134"/>
      <c r="BN129" s="134"/>
      <c r="BO129" s="134"/>
      <c r="BP129" s="134"/>
      <c r="BQ129" s="134"/>
      <c r="BR129" s="114"/>
      <c r="BS129" s="120"/>
    </row>
    <row r="130" ht="15.75" customHeight="1">
      <c r="A130" s="126">
        <v>49.0</v>
      </c>
      <c r="B130" s="127" t="s">
        <v>1453</v>
      </c>
      <c r="C130" s="128">
        <v>45170.0</v>
      </c>
      <c r="D130" s="127" t="s">
        <v>1454</v>
      </c>
      <c r="E130" s="128">
        <v>45139.0</v>
      </c>
      <c r="F130" s="127" t="s">
        <v>363</v>
      </c>
      <c r="G130" s="127" t="s">
        <v>1443</v>
      </c>
      <c r="H130" s="127" t="s">
        <v>1444</v>
      </c>
      <c r="I130" s="127" t="s">
        <v>1445</v>
      </c>
      <c r="J130" s="127" t="s">
        <v>179</v>
      </c>
      <c r="K130" s="129">
        <v>17280.0</v>
      </c>
      <c r="L130" s="130">
        <v>17280.0</v>
      </c>
      <c r="M130" s="131">
        <v>82944.0</v>
      </c>
      <c r="N130" s="131">
        <v>83.0</v>
      </c>
      <c r="O130" s="131" t="s">
        <v>1396</v>
      </c>
      <c r="P130" s="131" t="s">
        <v>280</v>
      </c>
      <c r="Q130" s="127" t="s">
        <v>351</v>
      </c>
      <c r="R130" s="127" t="s">
        <v>329</v>
      </c>
      <c r="S130" s="127" t="s">
        <v>329</v>
      </c>
      <c r="T130" s="132">
        <v>1600.0</v>
      </c>
      <c r="U130" s="126" t="s">
        <v>330</v>
      </c>
      <c r="V130" s="127" t="s">
        <v>331</v>
      </c>
      <c r="W130" s="134"/>
      <c r="X130" s="134"/>
      <c r="Y130" s="136"/>
      <c r="Z130" s="134"/>
      <c r="AA130" s="136"/>
      <c r="AB130" s="141"/>
      <c r="AC130" s="141"/>
      <c r="AD130" s="141"/>
      <c r="AE130" s="127" t="s">
        <v>1455</v>
      </c>
      <c r="AF130" s="127" t="s">
        <v>1456</v>
      </c>
      <c r="AG130" s="127" t="s">
        <v>1457</v>
      </c>
      <c r="AH130" s="127" t="s">
        <v>1400</v>
      </c>
      <c r="AI130" s="135">
        <v>45179.0</v>
      </c>
      <c r="AJ130" s="136"/>
      <c r="AK130" s="132">
        <v>3658681.0</v>
      </c>
      <c r="AL130" s="135">
        <v>45171.0</v>
      </c>
      <c r="AM130" s="136"/>
      <c r="AN130" s="129">
        <v>2180.0</v>
      </c>
      <c r="AO130" s="134"/>
      <c r="AP130" s="129">
        <v>80764.0</v>
      </c>
      <c r="AQ130" s="132">
        <v>82.2</v>
      </c>
      <c r="AR130" s="127" t="s">
        <v>1450</v>
      </c>
      <c r="AS130" s="127" t="s">
        <v>1451</v>
      </c>
      <c r="AT130" s="137"/>
      <c r="AU130" s="127" t="s">
        <v>1452</v>
      </c>
      <c r="AV130" s="134"/>
      <c r="AW130" s="134"/>
      <c r="AX130" s="127" t="s">
        <v>1452</v>
      </c>
      <c r="AY130" s="137"/>
      <c r="AZ130" s="132">
        <v>4.924593133E9</v>
      </c>
      <c r="BA130" s="135">
        <v>45187.0</v>
      </c>
      <c r="BB130" s="136"/>
      <c r="BC130" s="134"/>
      <c r="BD130" s="134"/>
      <c r="BE130" s="134"/>
      <c r="BF130" s="134"/>
      <c r="BG130" s="138"/>
      <c r="BH130" s="139"/>
      <c r="BI130" s="139"/>
      <c r="BJ130" s="139"/>
      <c r="BK130" s="134"/>
      <c r="BL130" s="134"/>
      <c r="BM130" s="134"/>
      <c r="BN130" s="134"/>
      <c r="BO130" s="134"/>
      <c r="BP130" s="134"/>
      <c r="BQ130" s="134"/>
      <c r="BR130" s="114"/>
      <c r="BS130" s="120"/>
    </row>
    <row r="131" ht="15.75" customHeight="1">
      <c r="A131" s="126">
        <v>44.0</v>
      </c>
      <c r="B131" s="127" t="s">
        <v>1458</v>
      </c>
      <c r="C131" s="128">
        <v>45162.0</v>
      </c>
      <c r="D131" s="127" t="s">
        <v>1459</v>
      </c>
      <c r="E131" s="128">
        <v>45140.0</v>
      </c>
      <c r="F131" s="127" t="s">
        <v>1460</v>
      </c>
      <c r="G131" s="127" t="s">
        <v>1443</v>
      </c>
      <c r="H131" s="127" t="s">
        <v>1330</v>
      </c>
      <c r="I131" s="127" t="s">
        <v>1461</v>
      </c>
      <c r="J131" s="127" t="s">
        <v>172</v>
      </c>
      <c r="K131" s="129">
        <v>17280.0</v>
      </c>
      <c r="L131" s="130">
        <v>17280.0</v>
      </c>
      <c r="M131" s="131">
        <v>89856.0</v>
      </c>
      <c r="N131" s="131">
        <v>83.0</v>
      </c>
      <c r="O131" s="131" t="s">
        <v>1007</v>
      </c>
      <c r="P131" s="131" t="s">
        <v>280</v>
      </c>
      <c r="Q131" s="127" t="s">
        <v>1462</v>
      </c>
      <c r="R131" s="127" t="s">
        <v>329</v>
      </c>
      <c r="S131" s="127" t="s">
        <v>329</v>
      </c>
      <c r="T131" s="132">
        <v>1600.0</v>
      </c>
      <c r="U131" s="126" t="s">
        <v>330</v>
      </c>
      <c r="V131" s="127" t="s">
        <v>331</v>
      </c>
      <c r="W131" s="134"/>
      <c r="X131" s="134"/>
      <c r="Y131" s="127" t="s">
        <v>1463</v>
      </c>
      <c r="Z131" s="135">
        <v>45152.0</v>
      </c>
      <c r="AA131" s="129">
        <v>10000.0</v>
      </c>
      <c r="AB131" s="131">
        <v>82.89</v>
      </c>
      <c r="AC131" s="131" t="s">
        <v>1464</v>
      </c>
      <c r="AD131" s="141"/>
      <c r="AE131" s="127" t="s">
        <v>1465</v>
      </c>
      <c r="AF131" s="127" t="s">
        <v>1466</v>
      </c>
      <c r="AG131" s="127" t="s">
        <v>1467</v>
      </c>
      <c r="AH131" s="127" t="s">
        <v>1468</v>
      </c>
      <c r="AI131" s="135">
        <v>45168.0</v>
      </c>
      <c r="AJ131" s="136"/>
      <c r="AK131" s="132">
        <v>3450101.0</v>
      </c>
      <c r="AL131" s="135">
        <v>45163.0</v>
      </c>
      <c r="AM131" s="136"/>
      <c r="AN131" s="129">
        <v>2400.0</v>
      </c>
      <c r="AO131" s="134"/>
      <c r="AP131" s="129">
        <v>87456.0</v>
      </c>
      <c r="AQ131" s="132">
        <v>82.2</v>
      </c>
      <c r="AR131" s="127" t="s">
        <v>1469</v>
      </c>
      <c r="AS131" s="127" t="s">
        <v>1470</v>
      </c>
      <c r="AT131" s="137"/>
      <c r="AU131" s="127" t="s">
        <v>1471</v>
      </c>
      <c r="AV131" s="134"/>
      <c r="AW131" s="134"/>
      <c r="AX131" s="127" t="s">
        <v>1471</v>
      </c>
      <c r="AY131" s="137"/>
      <c r="AZ131" s="134"/>
      <c r="BA131" s="134"/>
      <c r="BB131" s="136"/>
      <c r="BC131" s="134"/>
      <c r="BD131" s="134"/>
      <c r="BE131" s="127" t="s">
        <v>1472</v>
      </c>
      <c r="BF131" s="127">
        <v>83.06</v>
      </c>
      <c r="BG131" s="138"/>
      <c r="BH131" s="139"/>
      <c r="BI131" s="140">
        <v>45190.0</v>
      </c>
      <c r="BJ131" s="129">
        <v>79847.66</v>
      </c>
      <c r="BK131" s="134"/>
      <c r="BL131" s="127">
        <v>8.34</v>
      </c>
      <c r="BM131" s="127" t="s">
        <v>343</v>
      </c>
      <c r="BN131" s="127" t="s">
        <v>343</v>
      </c>
      <c r="BO131" s="134"/>
      <c r="BP131" s="134"/>
      <c r="BQ131" s="134"/>
      <c r="BR131" s="114"/>
      <c r="BS131" s="120"/>
    </row>
    <row r="132" ht="15.75" customHeight="1">
      <c r="A132" s="126">
        <v>45.0</v>
      </c>
      <c r="B132" s="127" t="s">
        <v>1473</v>
      </c>
      <c r="C132" s="128">
        <v>45162.0</v>
      </c>
      <c r="D132" s="127" t="s">
        <v>1474</v>
      </c>
      <c r="E132" s="128">
        <v>45140.0</v>
      </c>
      <c r="F132" s="127" t="s">
        <v>323</v>
      </c>
      <c r="G132" s="127" t="s">
        <v>1443</v>
      </c>
      <c r="H132" s="127" t="s">
        <v>1330</v>
      </c>
      <c r="I132" s="127" t="s">
        <v>1461</v>
      </c>
      <c r="J132" s="127" t="s">
        <v>172</v>
      </c>
      <c r="K132" s="129">
        <v>17280.0</v>
      </c>
      <c r="L132" s="130">
        <v>17280.0</v>
      </c>
      <c r="M132" s="131">
        <v>89856.0</v>
      </c>
      <c r="N132" s="131">
        <v>83.0</v>
      </c>
      <c r="O132" s="131" t="s">
        <v>1007</v>
      </c>
      <c r="P132" s="131" t="s">
        <v>280</v>
      </c>
      <c r="Q132" s="127" t="s">
        <v>1462</v>
      </c>
      <c r="R132" s="127" t="s">
        <v>329</v>
      </c>
      <c r="S132" s="127" t="s">
        <v>329</v>
      </c>
      <c r="T132" s="132">
        <v>1600.0</v>
      </c>
      <c r="U132" s="126" t="s">
        <v>330</v>
      </c>
      <c r="V132" s="127" t="s">
        <v>331</v>
      </c>
      <c r="W132" s="134"/>
      <c r="X132" s="134"/>
      <c r="Y132" s="127" t="s">
        <v>1463</v>
      </c>
      <c r="Z132" s="135">
        <v>45152.0</v>
      </c>
      <c r="AA132" s="129">
        <v>10000.0</v>
      </c>
      <c r="AB132" s="131">
        <v>82.89</v>
      </c>
      <c r="AC132" s="131" t="s">
        <v>1464</v>
      </c>
      <c r="AD132" s="141"/>
      <c r="AE132" s="127" t="s">
        <v>1475</v>
      </c>
      <c r="AF132" s="127" t="s">
        <v>1476</v>
      </c>
      <c r="AG132" s="127" t="s">
        <v>1477</v>
      </c>
      <c r="AH132" s="127" t="s">
        <v>1468</v>
      </c>
      <c r="AI132" s="135">
        <v>45168.0</v>
      </c>
      <c r="AJ132" s="136"/>
      <c r="AK132" s="132">
        <v>3450210.0</v>
      </c>
      <c r="AL132" s="135">
        <v>45163.0</v>
      </c>
      <c r="AM132" s="136"/>
      <c r="AN132" s="129">
        <v>2400.0</v>
      </c>
      <c r="AO132" s="134"/>
      <c r="AP132" s="129">
        <v>87456.0</v>
      </c>
      <c r="AQ132" s="132">
        <v>82.2</v>
      </c>
      <c r="AR132" s="127" t="s">
        <v>1469</v>
      </c>
      <c r="AS132" s="127" t="s">
        <v>1470</v>
      </c>
      <c r="AT132" s="137"/>
      <c r="AU132" s="127" t="s">
        <v>1471</v>
      </c>
      <c r="AV132" s="134"/>
      <c r="AW132" s="134"/>
      <c r="AX132" s="127" t="s">
        <v>1471</v>
      </c>
      <c r="AY132" s="137"/>
      <c r="AZ132" s="134"/>
      <c r="BA132" s="134"/>
      <c r="BB132" s="136"/>
      <c r="BC132" s="134"/>
      <c r="BD132" s="134"/>
      <c r="BE132" s="127" t="s">
        <v>1472</v>
      </c>
      <c r="BF132" s="127">
        <v>83.06</v>
      </c>
      <c r="BG132" s="138"/>
      <c r="BH132" s="139"/>
      <c r="BI132" s="140">
        <v>45190.0</v>
      </c>
      <c r="BJ132" s="129">
        <v>79847.66</v>
      </c>
      <c r="BK132" s="134"/>
      <c r="BL132" s="127">
        <v>8.34</v>
      </c>
      <c r="BM132" s="127" t="s">
        <v>343</v>
      </c>
      <c r="BN132" s="127" t="s">
        <v>343</v>
      </c>
      <c r="BO132" s="134"/>
      <c r="BP132" s="134"/>
      <c r="BQ132" s="134"/>
      <c r="BR132" s="114"/>
      <c r="BS132" s="120"/>
    </row>
    <row r="133" ht="15.75" customHeight="1">
      <c r="A133" s="126">
        <v>46.0</v>
      </c>
      <c r="B133" s="127" t="s">
        <v>1478</v>
      </c>
      <c r="C133" s="128">
        <v>45162.0</v>
      </c>
      <c r="D133" s="127" t="s">
        <v>1479</v>
      </c>
      <c r="E133" s="128">
        <v>45140.0</v>
      </c>
      <c r="F133" s="127" t="s">
        <v>1383</v>
      </c>
      <c r="G133" s="127" t="s">
        <v>1443</v>
      </c>
      <c r="H133" s="127" t="s">
        <v>1330</v>
      </c>
      <c r="I133" s="127" t="s">
        <v>1461</v>
      </c>
      <c r="J133" s="127" t="s">
        <v>172</v>
      </c>
      <c r="K133" s="129">
        <v>17280.0</v>
      </c>
      <c r="L133" s="130">
        <v>17280.0</v>
      </c>
      <c r="M133" s="131">
        <v>89856.0</v>
      </c>
      <c r="N133" s="131">
        <v>83.0</v>
      </c>
      <c r="O133" s="131" t="s">
        <v>1007</v>
      </c>
      <c r="P133" s="131" t="s">
        <v>280</v>
      </c>
      <c r="Q133" s="127" t="s">
        <v>1462</v>
      </c>
      <c r="R133" s="127" t="s">
        <v>329</v>
      </c>
      <c r="S133" s="127" t="s">
        <v>329</v>
      </c>
      <c r="T133" s="132">
        <v>1600.0</v>
      </c>
      <c r="U133" s="126" t="s">
        <v>330</v>
      </c>
      <c r="V133" s="127" t="s">
        <v>331</v>
      </c>
      <c r="W133" s="134"/>
      <c r="X133" s="134"/>
      <c r="Y133" s="127" t="s">
        <v>1463</v>
      </c>
      <c r="Z133" s="135">
        <v>45152.0</v>
      </c>
      <c r="AA133" s="129">
        <v>10000.0</v>
      </c>
      <c r="AB133" s="131">
        <v>82.89</v>
      </c>
      <c r="AC133" s="131" t="s">
        <v>1464</v>
      </c>
      <c r="AD133" s="141"/>
      <c r="AE133" s="127" t="s">
        <v>1480</v>
      </c>
      <c r="AF133" s="127" t="s">
        <v>1481</v>
      </c>
      <c r="AG133" s="127" t="s">
        <v>1482</v>
      </c>
      <c r="AH133" s="127" t="s">
        <v>1468</v>
      </c>
      <c r="AI133" s="135">
        <v>45168.0</v>
      </c>
      <c r="AJ133" s="136"/>
      <c r="AK133" s="132">
        <v>3450404.0</v>
      </c>
      <c r="AL133" s="135">
        <v>45163.0</v>
      </c>
      <c r="AM133" s="136"/>
      <c r="AN133" s="129">
        <v>2400.0</v>
      </c>
      <c r="AO133" s="134"/>
      <c r="AP133" s="129">
        <v>87456.0</v>
      </c>
      <c r="AQ133" s="132">
        <v>82.2</v>
      </c>
      <c r="AR133" s="127" t="s">
        <v>1469</v>
      </c>
      <c r="AS133" s="127" t="s">
        <v>1470</v>
      </c>
      <c r="AT133" s="137"/>
      <c r="AU133" s="127" t="s">
        <v>1471</v>
      </c>
      <c r="AV133" s="134"/>
      <c r="AW133" s="134"/>
      <c r="AX133" s="127" t="s">
        <v>1471</v>
      </c>
      <c r="AY133" s="137"/>
      <c r="AZ133" s="134"/>
      <c r="BA133" s="134"/>
      <c r="BB133" s="136"/>
      <c r="BC133" s="134"/>
      <c r="BD133" s="134"/>
      <c r="BE133" s="127" t="s">
        <v>1472</v>
      </c>
      <c r="BF133" s="127">
        <v>83.06</v>
      </c>
      <c r="BG133" s="138"/>
      <c r="BH133" s="139"/>
      <c r="BI133" s="140">
        <v>45190.0</v>
      </c>
      <c r="BJ133" s="129">
        <v>79847.66</v>
      </c>
      <c r="BK133" s="134"/>
      <c r="BL133" s="127">
        <v>8.34</v>
      </c>
      <c r="BM133" s="127" t="s">
        <v>343</v>
      </c>
      <c r="BN133" s="127" t="s">
        <v>343</v>
      </c>
      <c r="BO133" s="134"/>
      <c r="BP133" s="134"/>
      <c r="BQ133" s="134"/>
      <c r="BR133" s="114"/>
      <c r="BS133" s="120"/>
    </row>
    <row r="134" ht="15.75" customHeight="1">
      <c r="A134" s="126">
        <v>57.0</v>
      </c>
      <c r="B134" s="127" t="s">
        <v>1483</v>
      </c>
      <c r="C134" s="128">
        <v>45201.0</v>
      </c>
      <c r="D134" s="127" t="s">
        <v>1484</v>
      </c>
      <c r="E134" s="128">
        <v>45157.0</v>
      </c>
      <c r="F134" s="127" t="s">
        <v>623</v>
      </c>
      <c r="G134" s="127" t="s">
        <v>1443</v>
      </c>
      <c r="H134" s="127" t="s">
        <v>981</v>
      </c>
      <c r="I134" s="127" t="s">
        <v>1485</v>
      </c>
      <c r="J134" s="127" t="s">
        <v>179</v>
      </c>
      <c r="K134" s="129">
        <v>17280.0</v>
      </c>
      <c r="L134" s="130">
        <v>17280.0</v>
      </c>
      <c r="M134" s="131">
        <v>86400.0</v>
      </c>
      <c r="N134" s="131">
        <v>83.0</v>
      </c>
      <c r="O134" s="131" t="s">
        <v>1019</v>
      </c>
      <c r="P134" s="131" t="s">
        <v>280</v>
      </c>
      <c r="Q134" s="127" t="s">
        <v>328</v>
      </c>
      <c r="R134" s="127" t="s">
        <v>329</v>
      </c>
      <c r="S134" s="127" t="s">
        <v>329</v>
      </c>
      <c r="T134" s="132">
        <v>1600.0</v>
      </c>
      <c r="U134" s="126" t="s">
        <v>330</v>
      </c>
      <c r="V134" s="127" t="s">
        <v>331</v>
      </c>
      <c r="W134" s="134"/>
      <c r="X134" s="134"/>
      <c r="Y134" s="136"/>
      <c r="Z134" s="134"/>
      <c r="AA134" s="136"/>
      <c r="AB134" s="141"/>
      <c r="AC134" s="141"/>
      <c r="AD134" s="141"/>
      <c r="AE134" s="127" t="s">
        <v>1486</v>
      </c>
      <c r="AF134" s="127" t="s">
        <v>1487</v>
      </c>
      <c r="AG134" s="127" t="s">
        <v>1488</v>
      </c>
      <c r="AH134" s="127" t="s">
        <v>1489</v>
      </c>
      <c r="AI134" s="135">
        <v>45207.0</v>
      </c>
      <c r="AJ134" s="136"/>
      <c r="AK134" s="132">
        <v>4335031.0</v>
      </c>
      <c r="AL134" s="135">
        <v>45201.0</v>
      </c>
      <c r="AM134" s="136"/>
      <c r="AN134" s="129">
        <v>2130.0</v>
      </c>
      <c r="AO134" s="134"/>
      <c r="AP134" s="129">
        <v>84270.0</v>
      </c>
      <c r="AQ134" s="132">
        <v>82.3</v>
      </c>
      <c r="AR134" s="127" t="s">
        <v>1490</v>
      </c>
      <c r="AS134" s="127" t="s">
        <v>1491</v>
      </c>
      <c r="AT134" s="137"/>
      <c r="AU134" s="127" t="s">
        <v>1492</v>
      </c>
      <c r="AV134" s="134"/>
      <c r="AW134" s="134"/>
      <c r="AX134" s="127" t="s">
        <v>1492</v>
      </c>
      <c r="AY134" s="137"/>
      <c r="AZ134" s="134"/>
      <c r="BA134" s="134"/>
      <c r="BB134" s="136"/>
      <c r="BC134" s="134"/>
      <c r="BD134" s="134"/>
      <c r="BE134" s="134"/>
      <c r="BF134" s="134"/>
      <c r="BG134" s="138"/>
      <c r="BH134" s="139"/>
      <c r="BI134" s="139"/>
      <c r="BJ134" s="139"/>
      <c r="BK134" s="134"/>
      <c r="BL134" s="134"/>
      <c r="BM134" s="134"/>
      <c r="BN134" s="134"/>
      <c r="BO134" s="134"/>
      <c r="BP134" s="134"/>
      <c r="BQ134" s="134"/>
      <c r="BR134" s="114"/>
      <c r="BS134" s="120"/>
    </row>
    <row r="135" ht="15.75" customHeight="1">
      <c r="A135" s="126">
        <v>60.0</v>
      </c>
      <c r="B135" s="127" t="s">
        <v>1493</v>
      </c>
      <c r="C135" s="128">
        <v>45244.0</v>
      </c>
      <c r="D135" s="133" t="s">
        <v>1494</v>
      </c>
      <c r="E135" s="128">
        <v>45157.0</v>
      </c>
      <c r="F135" s="127" t="s">
        <v>922</v>
      </c>
      <c r="G135" s="127" t="s">
        <v>1443</v>
      </c>
      <c r="H135" s="127" t="s">
        <v>981</v>
      </c>
      <c r="I135" s="127" t="s">
        <v>1485</v>
      </c>
      <c r="J135" s="127" t="s">
        <v>179</v>
      </c>
      <c r="K135" s="129">
        <v>17280.0</v>
      </c>
      <c r="L135" s="130">
        <v>17280.0</v>
      </c>
      <c r="M135" s="131">
        <v>86400.0</v>
      </c>
      <c r="N135" s="131">
        <v>83.0</v>
      </c>
      <c r="O135" s="131" t="s">
        <v>1019</v>
      </c>
      <c r="P135" s="131" t="s">
        <v>280</v>
      </c>
      <c r="Q135" s="127" t="s">
        <v>351</v>
      </c>
      <c r="R135" s="127" t="s">
        <v>329</v>
      </c>
      <c r="S135" s="127" t="s">
        <v>329</v>
      </c>
      <c r="T135" s="132">
        <v>1600.0</v>
      </c>
      <c r="U135" s="126" t="s">
        <v>330</v>
      </c>
      <c r="V135" s="127" t="s">
        <v>331</v>
      </c>
      <c r="W135" s="134"/>
      <c r="X135" s="134"/>
      <c r="Y135" s="136"/>
      <c r="Z135" s="134"/>
      <c r="AA135" s="136"/>
      <c r="AB135" s="141"/>
      <c r="AC135" s="141"/>
      <c r="AD135" s="141"/>
      <c r="AE135" s="127" t="s">
        <v>1495</v>
      </c>
      <c r="AF135" s="127" t="s">
        <v>1496</v>
      </c>
      <c r="AG135" s="127" t="s">
        <v>1497</v>
      </c>
      <c r="AH135" s="127" t="s">
        <v>1498</v>
      </c>
      <c r="AI135" s="159">
        <v>45250.0</v>
      </c>
      <c r="AJ135" s="136"/>
      <c r="AK135" s="132">
        <v>5338869.0</v>
      </c>
      <c r="AL135" s="159">
        <v>45244.0</v>
      </c>
      <c r="AM135" s="136"/>
      <c r="AN135" s="129">
        <v>1980.0</v>
      </c>
      <c r="AO135" s="134"/>
      <c r="AP135" s="129">
        <v>84420.0</v>
      </c>
      <c r="AQ135" s="132">
        <v>82.4</v>
      </c>
      <c r="AR135" s="127" t="s">
        <v>1499</v>
      </c>
      <c r="AS135" s="127" t="s">
        <v>1500</v>
      </c>
      <c r="AT135" s="137"/>
      <c r="AU135" s="127" t="s">
        <v>1501</v>
      </c>
      <c r="AV135" s="134"/>
      <c r="AW135" s="134"/>
      <c r="AX135" s="127" t="s">
        <v>1501</v>
      </c>
      <c r="AY135" s="137"/>
      <c r="AZ135" s="134"/>
      <c r="BA135" s="134"/>
      <c r="BB135" s="136"/>
      <c r="BC135" s="134"/>
      <c r="BD135" s="134"/>
      <c r="BE135" s="134"/>
      <c r="BF135" s="134"/>
      <c r="BG135" s="138"/>
      <c r="BH135" s="139"/>
      <c r="BI135" s="139"/>
      <c r="BJ135" s="139"/>
      <c r="BK135" s="134"/>
      <c r="BL135" s="134"/>
      <c r="BM135" s="134"/>
      <c r="BN135" s="134"/>
      <c r="BO135" s="134"/>
      <c r="BP135" s="134"/>
      <c r="BQ135" s="134"/>
      <c r="BR135" s="114"/>
      <c r="BS135" s="120"/>
    </row>
    <row r="136" ht="15.75" customHeight="1">
      <c r="A136" s="126">
        <v>48.0</v>
      </c>
      <c r="B136" s="127" t="s">
        <v>1502</v>
      </c>
      <c r="C136" s="128">
        <v>45169.0</v>
      </c>
      <c r="D136" s="127" t="s">
        <v>1503</v>
      </c>
      <c r="E136" s="128">
        <v>45166.0</v>
      </c>
      <c r="F136" s="127" t="s">
        <v>699</v>
      </c>
      <c r="G136" s="127" t="s">
        <v>1443</v>
      </c>
      <c r="H136" s="127" t="s">
        <v>1344</v>
      </c>
      <c r="I136" s="127" t="s">
        <v>277</v>
      </c>
      <c r="J136" s="127" t="s">
        <v>279</v>
      </c>
      <c r="K136" s="129">
        <v>16524.0</v>
      </c>
      <c r="L136" s="130">
        <v>16524.0</v>
      </c>
      <c r="M136" s="131">
        <v>66700.8</v>
      </c>
      <c r="N136" s="131">
        <v>83.0</v>
      </c>
      <c r="O136" s="131" t="s">
        <v>1504</v>
      </c>
      <c r="P136" s="131" t="s">
        <v>280</v>
      </c>
      <c r="Q136" s="127" t="s">
        <v>351</v>
      </c>
      <c r="R136" s="127" t="s">
        <v>329</v>
      </c>
      <c r="S136" s="127" t="s">
        <v>329</v>
      </c>
      <c r="T136" s="132">
        <v>1530.0</v>
      </c>
      <c r="U136" s="126" t="s">
        <v>330</v>
      </c>
      <c r="V136" s="127" t="s">
        <v>331</v>
      </c>
      <c r="W136" s="134"/>
      <c r="X136" s="134"/>
      <c r="Y136" s="136"/>
      <c r="Z136" s="134"/>
      <c r="AA136" s="136"/>
      <c r="AB136" s="141"/>
      <c r="AC136" s="141"/>
      <c r="AD136" s="141"/>
      <c r="AE136" s="127" t="s">
        <v>1505</v>
      </c>
      <c r="AF136" s="127" t="s">
        <v>1506</v>
      </c>
      <c r="AG136" s="127" t="s">
        <v>1507</v>
      </c>
      <c r="AH136" s="127" t="s">
        <v>1508</v>
      </c>
      <c r="AI136" s="135">
        <v>45171.0</v>
      </c>
      <c r="AJ136" s="136"/>
      <c r="AK136" s="132">
        <v>3610038.0</v>
      </c>
      <c r="AL136" s="135">
        <v>45169.0</v>
      </c>
      <c r="AM136" s="136"/>
      <c r="AN136" s="129">
        <v>2030.0</v>
      </c>
      <c r="AO136" s="134"/>
      <c r="AP136" s="129">
        <v>64670.8</v>
      </c>
      <c r="AQ136" s="132">
        <v>82.2</v>
      </c>
      <c r="AR136" s="127" t="s">
        <v>1509</v>
      </c>
      <c r="AS136" s="127" t="s">
        <v>1510</v>
      </c>
      <c r="AT136" s="137"/>
      <c r="AU136" s="127" t="s">
        <v>1511</v>
      </c>
      <c r="AV136" s="134"/>
      <c r="AW136" s="134"/>
      <c r="AX136" s="127" t="s">
        <v>1511</v>
      </c>
      <c r="AY136" s="137"/>
      <c r="AZ136" s="134"/>
      <c r="BA136" s="134"/>
      <c r="BB136" s="136"/>
      <c r="BC136" s="134"/>
      <c r="BD136" s="134"/>
      <c r="BE136" s="134"/>
      <c r="BF136" s="134"/>
      <c r="BG136" s="138"/>
      <c r="BH136" s="139"/>
      <c r="BI136" s="139"/>
      <c r="BJ136" s="139"/>
      <c r="BK136" s="134"/>
      <c r="BL136" s="129">
        <v>66700.8</v>
      </c>
      <c r="BM136" s="134"/>
      <c r="BN136" s="134"/>
      <c r="BO136" s="134"/>
      <c r="BP136" s="134"/>
      <c r="BQ136" s="134"/>
      <c r="BR136" s="114"/>
      <c r="BS136" s="120"/>
    </row>
    <row r="137" ht="15.75" customHeight="1">
      <c r="A137" s="126">
        <v>52.0</v>
      </c>
      <c r="B137" s="127" t="s">
        <v>1512</v>
      </c>
      <c r="C137" s="128">
        <v>45189.0</v>
      </c>
      <c r="D137" s="127" t="s">
        <v>1513</v>
      </c>
      <c r="E137" s="128">
        <v>45169.0</v>
      </c>
      <c r="F137" s="127" t="s">
        <v>995</v>
      </c>
      <c r="G137" s="127" t="s">
        <v>1443</v>
      </c>
      <c r="H137" s="127" t="s">
        <v>1140</v>
      </c>
      <c r="I137" s="127" t="s">
        <v>1141</v>
      </c>
      <c r="J137" s="127" t="s">
        <v>4</v>
      </c>
      <c r="K137" s="129">
        <v>17280.0</v>
      </c>
      <c r="L137" s="130">
        <v>17280.0</v>
      </c>
      <c r="M137" s="131" t="s">
        <v>1142</v>
      </c>
      <c r="N137" s="131">
        <v>83.0</v>
      </c>
      <c r="O137" s="131" t="s">
        <v>1143</v>
      </c>
      <c r="P137" s="131" t="s">
        <v>280</v>
      </c>
      <c r="Q137" s="127" t="s">
        <v>328</v>
      </c>
      <c r="R137" s="127" t="s">
        <v>329</v>
      </c>
      <c r="S137" s="127" t="s">
        <v>329</v>
      </c>
      <c r="T137" s="132">
        <v>1600.0</v>
      </c>
      <c r="U137" s="126" t="s">
        <v>330</v>
      </c>
      <c r="V137" s="127" t="s">
        <v>331</v>
      </c>
      <c r="W137" s="134"/>
      <c r="X137" s="134"/>
      <c r="Y137" s="136"/>
      <c r="Z137" s="134"/>
      <c r="AA137" s="136"/>
      <c r="AB137" s="141"/>
      <c r="AC137" s="141"/>
      <c r="AD137" s="141"/>
      <c r="AE137" s="127" t="s">
        <v>1514</v>
      </c>
      <c r="AF137" s="133">
        <v>2.506338E7</v>
      </c>
      <c r="AG137" s="127" t="s">
        <v>1515</v>
      </c>
      <c r="AH137" s="127" t="s">
        <v>1516</v>
      </c>
      <c r="AI137" s="135">
        <v>45195.0</v>
      </c>
      <c r="AJ137" s="136"/>
      <c r="AK137" s="132">
        <v>4070614.0</v>
      </c>
      <c r="AL137" s="135">
        <v>45190.0</v>
      </c>
      <c r="AM137" s="136"/>
      <c r="AN137" s="129">
        <v>2600.0</v>
      </c>
      <c r="AO137" s="134"/>
      <c r="AP137" s="127" t="s">
        <v>1517</v>
      </c>
      <c r="AQ137" s="132">
        <v>82.2</v>
      </c>
      <c r="AR137" s="127" t="s">
        <v>1518</v>
      </c>
      <c r="AS137" s="127" t="s">
        <v>1519</v>
      </c>
      <c r="AT137" s="137"/>
      <c r="AU137" s="127" t="s">
        <v>1520</v>
      </c>
      <c r="AV137" s="134"/>
      <c r="AW137" s="134"/>
      <c r="AX137" s="127" t="s">
        <v>1520</v>
      </c>
      <c r="AY137" s="137"/>
      <c r="AZ137" s="132">
        <v>2.090565982E9</v>
      </c>
      <c r="BA137" s="135">
        <v>45203.0</v>
      </c>
      <c r="BB137" s="136"/>
      <c r="BC137" s="134"/>
      <c r="BD137" s="134"/>
      <c r="BE137" s="134"/>
      <c r="BF137" s="134"/>
      <c r="BG137" s="138"/>
      <c r="BH137" s="139"/>
      <c r="BI137" s="139"/>
      <c r="BJ137" s="139"/>
      <c r="BK137" s="134"/>
      <c r="BL137" s="134"/>
      <c r="BM137" s="134"/>
      <c r="BN137" s="134"/>
      <c r="BO137" s="134"/>
      <c r="BP137" s="134"/>
      <c r="BQ137" s="134"/>
      <c r="BR137" s="114"/>
      <c r="BS137" s="120"/>
    </row>
    <row r="138" ht="15.75" customHeight="1">
      <c r="A138" s="126">
        <v>58.0</v>
      </c>
      <c r="B138" s="127" t="s">
        <v>1521</v>
      </c>
      <c r="C138" s="128">
        <v>45212.0</v>
      </c>
      <c r="D138" s="127" t="s">
        <v>1522</v>
      </c>
      <c r="E138" s="128">
        <v>45171.0</v>
      </c>
      <c r="F138" s="127" t="s">
        <v>1006</v>
      </c>
      <c r="G138" s="127" t="s">
        <v>1443</v>
      </c>
      <c r="H138" s="127" t="s">
        <v>957</v>
      </c>
      <c r="I138" s="127" t="s">
        <v>1141</v>
      </c>
      <c r="J138" s="127" t="s">
        <v>279</v>
      </c>
      <c r="K138" s="129">
        <v>17280.0</v>
      </c>
      <c r="L138" s="130">
        <v>17280.0</v>
      </c>
      <c r="M138" s="131">
        <v>90180.0</v>
      </c>
      <c r="N138" s="131">
        <v>83.0</v>
      </c>
      <c r="O138" s="131" t="s">
        <v>1523</v>
      </c>
      <c r="P138" s="131" t="s">
        <v>280</v>
      </c>
      <c r="Q138" s="127" t="s">
        <v>328</v>
      </c>
      <c r="R138" s="127" t="s">
        <v>329</v>
      </c>
      <c r="S138" s="127" t="s">
        <v>329</v>
      </c>
      <c r="T138" s="132">
        <v>1600.0</v>
      </c>
      <c r="U138" s="126" t="s">
        <v>330</v>
      </c>
      <c r="V138" s="127" t="s">
        <v>331</v>
      </c>
      <c r="W138" s="134"/>
      <c r="X138" s="134"/>
      <c r="Y138" s="136"/>
      <c r="Z138" s="134"/>
      <c r="AA138" s="136"/>
      <c r="AB138" s="141"/>
      <c r="AC138" s="141"/>
      <c r="AD138" s="141"/>
      <c r="AE138" s="127" t="s">
        <v>1524</v>
      </c>
      <c r="AF138" s="127" t="s">
        <v>1525</v>
      </c>
      <c r="AG138" s="127" t="s">
        <v>1526</v>
      </c>
      <c r="AH138" s="127" t="s">
        <v>1527</v>
      </c>
      <c r="AI138" s="159">
        <v>45219.0</v>
      </c>
      <c r="AJ138" s="136"/>
      <c r="AK138" s="132">
        <v>4608297.0</v>
      </c>
      <c r="AL138" s="159">
        <v>45212.0</v>
      </c>
      <c r="AM138" s="136"/>
      <c r="AN138" s="129">
        <v>2030.0</v>
      </c>
      <c r="AO138" s="134"/>
      <c r="AP138" s="129">
        <v>88150.0</v>
      </c>
      <c r="AQ138" s="132">
        <v>82.4</v>
      </c>
      <c r="AR138" s="127" t="s">
        <v>1528</v>
      </c>
      <c r="AS138" s="127" t="s">
        <v>1529</v>
      </c>
      <c r="AT138" s="137"/>
      <c r="AU138" s="127" t="s">
        <v>1530</v>
      </c>
      <c r="AV138" s="134"/>
      <c r="AW138" s="134"/>
      <c r="AX138" s="127" t="s">
        <v>1530</v>
      </c>
      <c r="AY138" s="137"/>
      <c r="AZ138" s="134"/>
      <c r="BA138" s="134"/>
      <c r="BB138" s="136"/>
      <c r="BC138" s="134"/>
      <c r="BD138" s="134"/>
      <c r="BE138" s="134"/>
      <c r="BF138" s="134"/>
      <c r="BG138" s="138"/>
      <c r="BH138" s="139"/>
      <c r="BI138" s="139"/>
      <c r="BJ138" s="139"/>
      <c r="BK138" s="134"/>
      <c r="BL138" s="134"/>
      <c r="BM138" s="134"/>
      <c r="BN138" s="134"/>
      <c r="BO138" s="134"/>
      <c r="BP138" s="134"/>
      <c r="BQ138" s="134"/>
      <c r="BR138" s="114"/>
      <c r="BS138" s="120"/>
    </row>
    <row r="139" ht="15.75" customHeight="1">
      <c r="A139" s="126">
        <v>59.0</v>
      </c>
      <c r="B139" s="127" t="s">
        <v>1531</v>
      </c>
      <c r="C139" s="128">
        <v>45212.0</v>
      </c>
      <c r="D139" s="127" t="s">
        <v>1532</v>
      </c>
      <c r="E139" s="128">
        <v>45171.0</v>
      </c>
      <c r="F139" s="127" t="s">
        <v>1030</v>
      </c>
      <c r="G139" s="127" t="s">
        <v>1443</v>
      </c>
      <c r="H139" s="127" t="s">
        <v>957</v>
      </c>
      <c r="I139" s="127" t="s">
        <v>1141</v>
      </c>
      <c r="J139" s="127" t="s">
        <v>279</v>
      </c>
      <c r="K139" s="129">
        <v>17280.0</v>
      </c>
      <c r="L139" s="130">
        <v>17280.0</v>
      </c>
      <c r="M139" s="131">
        <v>90180.0</v>
      </c>
      <c r="N139" s="131">
        <v>83.0</v>
      </c>
      <c r="O139" s="131" t="s">
        <v>1523</v>
      </c>
      <c r="P139" s="131" t="s">
        <v>280</v>
      </c>
      <c r="Q139" s="127" t="s">
        <v>328</v>
      </c>
      <c r="R139" s="127" t="s">
        <v>329</v>
      </c>
      <c r="S139" s="127" t="s">
        <v>329</v>
      </c>
      <c r="T139" s="132">
        <v>1600.0</v>
      </c>
      <c r="U139" s="126" t="s">
        <v>330</v>
      </c>
      <c r="V139" s="127" t="s">
        <v>331</v>
      </c>
      <c r="W139" s="134"/>
      <c r="X139" s="134"/>
      <c r="Y139" s="136"/>
      <c r="Z139" s="134"/>
      <c r="AA139" s="136"/>
      <c r="AB139" s="141"/>
      <c r="AC139" s="141"/>
      <c r="AD139" s="141"/>
      <c r="AE139" s="127" t="s">
        <v>1533</v>
      </c>
      <c r="AF139" s="127" t="s">
        <v>1534</v>
      </c>
      <c r="AG139" s="127" t="s">
        <v>1535</v>
      </c>
      <c r="AH139" s="127" t="s">
        <v>1527</v>
      </c>
      <c r="AI139" s="159">
        <v>45219.0</v>
      </c>
      <c r="AJ139" s="136"/>
      <c r="AK139" s="132">
        <v>4608608.0</v>
      </c>
      <c r="AL139" s="159">
        <v>45212.0</v>
      </c>
      <c r="AM139" s="136"/>
      <c r="AN139" s="129">
        <v>2030.0</v>
      </c>
      <c r="AO139" s="134"/>
      <c r="AP139" s="129">
        <v>88150.0</v>
      </c>
      <c r="AQ139" s="132">
        <v>82.4</v>
      </c>
      <c r="AR139" s="127" t="s">
        <v>1528</v>
      </c>
      <c r="AS139" s="127" t="s">
        <v>1529</v>
      </c>
      <c r="AT139" s="137"/>
      <c r="AU139" s="127" t="s">
        <v>1530</v>
      </c>
      <c r="AV139" s="134"/>
      <c r="AW139" s="134"/>
      <c r="AX139" s="127" t="s">
        <v>1530</v>
      </c>
      <c r="AY139" s="137"/>
      <c r="AZ139" s="134"/>
      <c r="BA139" s="134"/>
      <c r="BB139" s="136"/>
      <c r="BC139" s="134"/>
      <c r="BD139" s="134"/>
      <c r="BE139" s="134"/>
      <c r="BF139" s="134"/>
      <c r="BG139" s="138"/>
      <c r="BH139" s="139"/>
      <c r="BI139" s="139"/>
      <c r="BJ139" s="139"/>
      <c r="BK139" s="134"/>
      <c r="BL139" s="134"/>
      <c r="BM139" s="134"/>
      <c r="BN139" s="134"/>
      <c r="BO139" s="134"/>
      <c r="BP139" s="134"/>
      <c r="BQ139" s="134"/>
      <c r="BR139" s="114"/>
      <c r="BS139" s="120"/>
    </row>
    <row r="140" ht="15.75" customHeight="1">
      <c r="A140" s="126">
        <v>56.0</v>
      </c>
      <c r="B140" s="127" t="s">
        <v>1536</v>
      </c>
      <c r="C140" s="128">
        <v>45198.0</v>
      </c>
      <c r="D140" s="127" t="s">
        <v>1537</v>
      </c>
      <c r="E140" s="128">
        <v>45174.0</v>
      </c>
      <c r="F140" s="127" t="s">
        <v>1043</v>
      </c>
      <c r="G140" s="127" t="s">
        <v>1443</v>
      </c>
      <c r="H140" s="127" t="s">
        <v>1140</v>
      </c>
      <c r="I140" s="127" t="s">
        <v>1141</v>
      </c>
      <c r="J140" s="127" t="s">
        <v>279</v>
      </c>
      <c r="K140" s="129">
        <v>17280.0</v>
      </c>
      <c r="L140" s="130">
        <v>17280.0</v>
      </c>
      <c r="M140" s="131" t="s">
        <v>1538</v>
      </c>
      <c r="N140" s="131">
        <v>83.0</v>
      </c>
      <c r="O140" s="131" t="s">
        <v>1539</v>
      </c>
      <c r="P140" s="131" t="s">
        <v>280</v>
      </c>
      <c r="Q140" s="127" t="s">
        <v>1540</v>
      </c>
      <c r="R140" s="127" t="s">
        <v>329</v>
      </c>
      <c r="S140" s="127" t="s">
        <v>329</v>
      </c>
      <c r="T140" s="132">
        <v>1600.0</v>
      </c>
      <c r="U140" s="126" t="s">
        <v>330</v>
      </c>
      <c r="V140" s="127" t="s">
        <v>331</v>
      </c>
      <c r="W140" s="134"/>
      <c r="X140" s="134"/>
      <c r="Y140" s="136"/>
      <c r="Z140" s="134"/>
      <c r="AA140" s="136"/>
      <c r="AB140" s="141"/>
      <c r="AC140" s="141"/>
      <c r="AD140" s="141"/>
      <c r="AE140" s="127" t="s">
        <v>1541</v>
      </c>
      <c r="AF140" s="127" t="s">
        <v>1542</v>
      </c>
      <c r="AG140" s="127" t="s">
        <v>1543</v>
      </c>
      <c r="AH140" s="127" t="s">
        <v>1489</v>
      </c>
      <c r="AI140" s="135">
        <v>45207.0</v>
      </c>
      <c r="AJ140" s="136"/>
      <c r="AK140" s="132">
        <v>4268323.0</v>
      </c>
      <c r="AL140" s="135">
        <v>45198.0</v>
      </c>
      <c r="AM140" s="136"/>
      <c r="AN140" s="129">
        <v>2930.0</v>
      </c>
      <c r="AO140" s="134"/>
      <c r="AP140" s="129">
        <v>98158.0</v>
      </c>
      <c r="AQ140" s="132">
        <v>82.3</v>
      </c>
      <c r="AR140" s="127" t="s">
        <v>1544</v>
      </c>
      <c r="AS140" s="127" t="s">
        <v>1545</v>
      </c>
      <c r="AT140" s="137"/>
      <c r="AU140" s="127" t="s">
        <v>1546</v>
      </c>
      <c r="AV140" s="134"/>
      <c r="AW140" s="134"/>
      <c r="AX140" s="127" t="s">
        <v>1546</v>
      </c>
      <c r="AY140" s="137"/>
      <c r="AZ140" s="134"/>
      <c r="BA140" s="134"/>
      <c r="BB140" s="136"/>
      <c r="BC140" s="134"/>
      <c r="BD140" s="134"/>
      <c r="BE140" s="134"/>
      <c r="BF140" s="134"/>
      <c r="BG140" s="138"/>
      <c r="BH140" s="139"/>
      <c r="BI140" s="139"/>
      <c r="BJ140" s="139"/>
      <c r="BK140" s="134"/>
      <c r="BL140" s="134"/>
      <c r="BM140" s="134"/>
      <c r="BN140" s="134"/>
      <c r="BO140" s="134"/>
      <c r="BP140" s="134"/>
      <c r="BQ140" s="134"/>
      <c r="BR140" s="114"/>
      <c r="BS140" s="120"/>
    </row>
    <row r="141" ht="15.75" customHeight="1">
      <c r="A141" s="126">
        <v>53.0</v>
      </c>
      <c r="B141" s="127" t="s">
        <v>1547</v>
      </c>
      <c r="C141" s="128">
        <v>45191.0</v>
      </c>
      <c r="D141" s="127" t="s">
        <v>1548</v>
      </c>
      <c r="E141" s="128">
        <v>45175.0</v>
      </c>
      <c r="F141" s="127" t="s">
        <v>1549</v>
      </c>
      <c r="G141" s="127" t="s">
        <v>1443</v>
      </c>
      <c r="H141" s="127" t="s">
        <v>1330</v>
      </c>
      <c r="I141" s="127" t="s">
        <v>1406</v>
      </c>
      <c r="J141" s="127" t="s">
        <v>162</v>
      </c>
      <c r="K141" s="129">
        <v>17280.0</v>
      </c>
      <c r="L141" s="130">
        <v>17280.0</v>
      </c>
      <c r="M141" s="131" t="s">
        <v>1550</v>
      </c>
      <c r="N141" s="131">
        <v>83.0</v>
      </c>
      <c r="O141" s="131" t="s">
        <v>1551</v>
      </c>
      <c r="P141" s="131" t="s">
        <v>280</v>
      </c>
      <c r="Q141" s="127" t="s">
        <v>1462</v>
      </c>
      <c r="R141" s="127" t="s">
        <v>329</v>
      </c>
      <c r="S141" s="127" t="s">
        <v>329</v>
      </c>
      <c r="T141" s="132">
        <v>1600.0</v>
      </c>
      <c r="U141" s="126" t="s">
        <v>330</v>
      </c>
      <c r="V141" s="127" t="s">
        <v>331</v>
      </c>
      <c r="W141" s="134"/>
      <c r="X141" s="134"/>
      <c r="Y141" s="136"/>
      <c r="Z141" s="134"/>
      <c r="AA141" s="136"/>
      <c r="AB141" s="141"/>
      <c r="AC141" s="141"/>
      <c r="AD141" s="141"/>
      <c r="AE141" s="127" t="s">
        <v>1552</v>
      </c>
      <c r="AF141" s="127" t="s">
        <v>1553</v>
      </c>
      <c r="AG141" s="127" t="s">
        <v>1554</v>
      </c>
      <c r="AH141" s="127" t="s">
        <v>1555</v>
      </c>
      <c r="AI141" s="135">
        <v>45202.0</v>
      </c>
      <c r="AJ141" s="136"/>
      <c r="AK141" s="132">
        <v>4119933.0</v>
      </c>
      <c r="AL141" s="135">
        <v>45191.0</v>
      </c>
      <c r="AM141" s="136"/>
      <c r="AN141" s="129">
        <v>2400.0</v>
      </c>
      <c r="AO141" s="134"/>
      <c r="AP141" s="127" t="s">
        <v>1556</v>
      </c>
      <c r="AQ141" s="132">
        <v>82.3</v>
      </c>
      <c r="AR141" s="127" t="s">
        <v>1557</v>
      </c>
      <c r="AS141" s="127" t="s">
        <v>1558</v>
      </c>
      <c r="AT141" s="137"/>
      <c r="AU141" s="127" t="s">
        <v>1559</v>
      </c>
      <c r="AV141" s="134"/>
      <c r="AW141" s="134"/>
      <c r="AX141" s="127" t="s">
        <v>1559</v>
      </c>
      <c r="AY141" s="137"/>
      <c r="AZ141" s="132">
        <v>4.502713331E9</v>
      </c>
      <c r="BA141" s="159">
        <v>45209.0</v>
      </c>
      <c r="BB141" s="136"/>
      <c r="BC141" s="134"/>
      <c r="BD141" s="134"/>
      <c r="BE141" s="134"/>
      <c r="BF141" s="134"/>
      <c r="BG141" s="138"/>
      <c r="BH141" s="139"/>
      <c r="BI141" s="139"/>
      <c r="BJ141" s="139"/>
      <c r="BK141" s="134"/>
      <c r="BL141" s="134"/>
      <c r="BM141" s="134"/>
      <c r="BN141" s="134"/>
      <c r="BO141" s="134"/>
      <c r="BP141" s="134"/>
      <c r="BQ141" s="134"/>
      <c r="BR141" s="114"/>
      <c r="BS141" s="120"/>
    </row>
    <row r="142" ht="15.75" customHeight="1">
      <c r="A142" s="126">
        <v>54.0</v>
      </c>
      <c r="B142" s="127" t="s">
        <v>1560</v>
      </c>
      <c r="C142" s="128">
        <v>45196.0</v>
      </c>
      <c r="D142" s="127" t="s">
        <v>1561</v>
      </c>
      <c r="E142" s="128">
        <v>45175.0</v>
      </c>
      <c r="F142" s="127" t="s">
        <v>639</v>
      </c>
      <c r="G142" s="127" t="s">
        <v>1443</v>
      </c>
      <c r="H142" s="127" t="s">
        <v>1330</v>
      </c>
      <c r="I142" s="127" t="s">
        <v>1406</v>
      </c>
      <c r="J142" s="127" t="s">
        <v>162</v>
      </c>
      <c r="K142" s="129">
        <v>17280.0</v>
      </c>
      <c r="L142" s="130">
        <v>17280.0</v>
      </c>
      <c r="M142" s="131" t="s">
        <v>1550</v>
      </c>
      <c r="N142" s="131">
        <v>83.0</v>
      </c>
      <c r="O142" s="131" t="s">
        <v>1551</v>
      </c>
      <c r="P142" s="131" t="s">
        <v>280</v>
      </c>
      <c r="Q142" s="127" t="s">
        <v>1462</v>
      </c>
      <c r="R142" s="127" t="s">
        <v>329</v>
      </c>
      <c r="S142" s="127" t="s">
        <v>329</v>
      </c>
      <c r="T142" s="132">
        <v>1600.0</v>
      </c>
      <c r="U142" s="126" t="s">
        <v>330</v>
      </c>
      <c r="V142" s="127" t="s">
        <v>331</v>
      </c>
      <c r="W142" s="134"/>
      <c r="X142" s="134"/>
      <c r="Y142" s="136"/>
      <c r="Z142" s="134"/>
      <c r="AA142" s="136"/>
      <c r="AB142" s="141"/>
      <c r="AC142" s="141"/>
      <c r="AD142" s="141"/>
      <c r="AE142" s="127" t="s">
        <v>1562</v>
      </c>
      <c r="AF142" s="127" t="s">
        <v>1563</v>
      </c>
      <c r="AG142" s="127" t="s">
        <v>1564</v>
      </c>
      <c r="AH142" s="127" t="s">
        <v>1555</v>
      </c>
      <c r="AI142" s="135">
        <v>45202.0</v>
      </c>
      <c r="AJ142" s="136"/>
      <c r="AK142" s="132">
        <v>4213778.0</v>
      </c>
      <c r="AL142" s="135">
        <v>45196.0</v>
      </c>
      <c r="AM142" s="136"/>
      <c r="AN142" s="129">
        <v>2400.0</v>
      </c>
      <c r="AO142" s="134"/>
      <c r="AP142" s="127" t="s">
        <v>1556</v>
      </c>
      <c r="AQ142" s="132">
        <v>82.3</v>
      </c>
      <c r="AR142" s="127" t="s">
        <v>1557</v>
      </c>
      <c r="AS142" s="127" t="s">
        <v>1558</v>
      </c>
      <c r="AT142" s="137"/>
      <c r="AU142" s="127" t="s">
        <v>1559</v>
      </c>
      <c r="AV142" s="134"/>
      <c r="AW142" s="134"/>
      <c r="AX142" s="127" t="s">
        <v>1559</v>
      </c>
      <c r="AY142" s="137"/>
      <c r="AZ142" s="132">
        <v>4.502713331E9</v>
      </c>
      <c r="BA142" s="159">
        <v>45209.0</v>
      </c>
      <c r="BB142" s="136"/>
      <c r="BC142" s="134"/>
      <c r="BD142" s="134"/>
      <c r="BE142" s="134"/>
      <c r="BF142" s="134"/>
      <c r="BG142" s="138"/>
      <c r="BH142" s="139"/>
      <c r="BI142" s="139"/>
      <c r="BJ142" s="139"/>
      <c r="BK142" s="134"/>
      <c r="BL142" s="134"/>
      <c r="BM142" s="134"/>
      <c r="BN142" s="134"/>
      <c r="BO142" s="134"/>
      <c r="BP142" s="134"/>
      <c r="BQ142" s="134"/>
      <c r="BR142" s="114"/>
      <c r="BS142" s="120"/>
    </row>
    <row r="143" ht="15.75" customHeight="1">
      <c r="A143" s="126">
        <v>55.0</v>
      </c>
      <c r="B143" s="127" t="s">
        <v>1565</v>
      </c>
      <c r="C143" s="128">
        <v>45196.0</v>
      </c>
      <c r="D143" s="127" t="s">
        <v>1566</v>
      </c>
      <c r="E143" s="128">
        <v>45175.0</v>
      </c>
      <c r="F143" s="127" t="s">
        <v>648</v>
      </c>
      <c r="G143" s="127" t="s">
        <v>1443</v>
      </c>
      <c r="H143" s="127" t="s">
        <v>1330</v>
      </c>
      <c r="I143" s="127" t="s">
        <v>1406</v>
      </c>
      <c r="J143" s="127" t="s">
        <v>162</v>
      </c>
      <c r="K143" s="129">
        <v>17280.0</v>
      </c>
      <c r="L143" s="130">
        <v>17280.0</v>
      </c>
      <c r="M143" s="131" t="s">
        <v>1550</v>
      </c>
      <c r="N143" s="131">
        <v>83.0</v>
      </c>
      <c r="O143" s="131" t="s">
        <v>1551</v>
      </c>
      <c r="P143" s="131" t="s">
        <v>280</v>
      </c>
      <c r="Q143" s="127" t="s">
        <v>1462</v>
      </c>
      <c r="R143" s="127" t="s">
        <v>329</v>
      </c>
      <c r="S143" s="127" t="s">
        <v>329</v>
      </c>
      <c r="T143" s="132">
        <v>1600.0</v>
      </c>
      <c r="U143" s="126" t="s">
        <v>330</v>
      </c>
      <c r="V143" s="127" t="s">
        <v>331</v>
      </c>
      <c r="W143" s="134"/>
      <c r="X143" s="134"/>
      <c r="Y143" s="136"/>
      <c r="Z143" s="134"/>
      <c r="AA143" s="136"/>
      <c r="AB143" s="141"/>
      <c r="AC143" s="141"/>
      <c r="AD143" s="141"/>
      <c r="AE143" s="127" t="s">
        <v>1567</v>
      </c>
      <c r="AF143" s="127" t="s">
        <v>1568</v>
      </c>
      <c r="AG143" s="127" t="s">
        <v>1569</v>
      </c>
      <c r="AH143" s="127" t="s">
        <v>1555</v>
      </c>
      <c r="AI143" s="135">
        <v>45202.0</v>
      </c>
      <c r="AJ143" s="136"/>
      <c r="AK143" s="132">
        <v>4215482.0</v>
      </c>
      <c r="AL143" s="135">
        <v>45196.0</v>
      </c>
      <c r="AM143" s="136"/>
      <c r="AN143" s="129">
        <v>2400.0</v>
      </c>
      <c r="AO143" s="134"/>
      <c r="AP143" s="127" t="s">
        <v>1556</v>
      </c>
      <c r="AQ143" s="132">
        <v>82.3</v>
      </c>
      <c r="AR143" s="127" t="s">
        <v>1557</v>
      </c>
      <c r="AS143" s="127" t="s">
        <v>1558</v>
      </c>
      <c r="AT143" s="137"/>
      <c r="AU143" s="127" t="s">
        <v>1559</v>
      </c>
      <c r="AV143" s="134"/>
      <c r="AW143" s="134"/>
      <c r="AX143" s="127" t="s">
        <v>1559</v>
      </c>
      <c r="AY143" s="137"/>
      <c r="AZ143" s="132">
        <v>4.502713331E9</v>
      </c>
      <c r="BA143" s="159">
        <v>45209.0</v>
      </c>
      <c r="BB143" s="136"/>
      <c r="BC143" s="134"/>
      <c r="BD143" s="134"/>
      <c r="BE143" s="134"/>
      <c r="BF143" s="134"/>
      <c r="BG143" s="138"/>
      <c r="BH143" s="139"/>
      <c r="BI143" s="139"/>
      <c r="BJ143" s="139"/>
      <c r="BK143" s="134"/>
      <c r="BL143" s="134"/>
      <c r="BM143" s="134"/>
      <c r="BN143" s="134"/>
      <c r="BO143" s="134"/>
      <c r="BP143" s="134"/>
      <c r="BQ143" s="134"/>
      <c r="BR143" s="114"/>
      <c r="BS143" s="120"/>
    </row>
    <row r="144" ht="15.75" customHeight="1">
      <c r="A144" s="126">
        <v>61.0</v>
      </c>
      <c r="B144" s="127" t="s">
        <v>1570</v>
      </c>
      <c r="C144" s="128">
        <v>45258.0</v>
      </c>
      <c r="D144" s="127" t="s">
        <v>1571</v>
      </c>
      <c r="E144" s="128">
        <v>45222.0</v>
      </c>
      <c r="F144" s="127" t="s">
        <v>1006</v>
      </c>
      <c r="G144" s="127" t="s">
        <v>275</v>
      </c>
      <c r="H144" s="127" t="s">
        <v>1572</v>
      </c>
      <c r="I144" s="127" t="s">
        <v>1573</v>
      </c>
      <c r="J144" s="127" t="s">
        <v>182</v>
      </c>
      <c r="K144" s="129">
        <v>18000.0</v>
      </c>
      <c r="L144" s="130">
        <v>18000.0</v>
      </c>
      <c r="M144" s="131" t="s">
        <v>1574</v>
      </c>
      <c r="N144" s="131">
        <v>83.0</v>
      </c>
      <c r="O144" s="131" t="s">
        <v>1575</v>
      </c>
      <c r="P144" s="131" t="s">
        <v>280</v>
      </c>
      <c r="Q144" s="127" t="s">
        <v>1576</v>
      </c>
      <c r="R144" s="127" t="s">
        <v>329</v>
      </c>
      <c r="S144" s="127" t="s">
        <v>329</v>
      </c>
      <c r="T144" s="132">
        <v>1800.0</v>
      </c>
      <c r="U144" s="126" t="s">
        <v>330</v>
      </c>
      <c r="V144" s="127" t="s">
        <v>331</v>
      </c>
      <c r="W144" s="134"/>
      <c r="X144" s="134"/>
      <c r="Y144" s="136"/>
      <c r="Z144" s="134"/>
      <c r="AA144" s="136"/>
      <c r="AB144" s="141"/>
      <c r="AC144" s="141"/>
      <c r="AD144" s="141"/>
      <c r="AE144" s="127" t="s">
        <v>1577</v>
      </c>
      <c r="AF144" s="127" t="s">
        <v>1578</v>
      </c>
      <c r="AG144" s="127" t="s">
        <v>1579</v>
      </c>
      <c r="AH144" s="127" t="s">
        <v>1580</v>
      </c>
      <c r="AI144" s="159">
        <v>45260.0</v>
      </c>
      <c r="AJ144" s="136"/>
      <c r="AK144" s="160">
        <v>5640483.0</v>
      </c>
      <c r="AL144" s="159">
        <v>45258.0</v>
      </c>
      <c r="AM144" s="136"/>
      <c r="AN144" s="129">
        <v>1500.0</v>
      </c>
      <c r="AO144" s="134"/>
      <c r="AP144" s="127" t="s">
        <v>1581</v>
      </c>
      <c r="AQ144" s="132">
        <v>82.35</v>
      </c>
      <c r="AR144" s="127" t="s">
        <v>1582</v>
      </c>
      <c r="AS144" s="127" t="s">
        <v>1583</v>
      </c>
      <c r="AT144" s="137"/>
      <c r="AU144" s="127" t="s">
        <v>1584</v>
      </c>
      <c r="AV144" s="134"/>
      <c r="AW144" s="134"/>
      <c r="AX144" s="127" t="s">
        <v>1584</v>
      </c>
      <c r="AY144" s="137"/>
      <c r="AZ144" s="134"/>
      <c r="BA144" s="134"/>
      <c r="BB144" s="136"/>
      <c r="BC144" s="134"/>
      <c r="BD144" s="134"/>
      <c r="BE144" s="134"/>
      <c r="BF144" s="134"/>
      <c r="BG144" s="138"/>
      <c r="BH144" s="139"/>
      <c r="BI144" s="139"/>
      <c r="BJ144" s="139"/>
      <c r="BK144" s="134"/>
      <c r="BL144" s="134"/>
      <c r="BM144" s="134"/>
      <c r="BN144" s="134"/>
      <c r="BO144" s="134"/>
      <c r="BP144" s="134"/>
      <c r="BQ144" s="134"/>
      <c r="BR144" s="114"/>
      <c r="BS144" s="120"/>
    </row>
    <row r="145" ht="15.75" customHeight="1">
      <c r="A145" s="126">
        <v>62.0</v>
      </c>
      <c r="B145" s="127" t="s">
        <v>1585</v>
      </c>
      <c r="C145" s="128">
        <v>45310.0</v>
      </c>
      <c r="D145" s="133">
        <v>256.0</v>
      </c>
      <c r="E145" s="128">
        <v>45257.0</v>
      </c>
      <c r="F145" s="127" t="s">
        <v>1030</v>
      </c>
      <c r="G145" s="127" t="s">
        <v>275</v>
      </c>
      <c r="H145" s="127" t="s">
        <v>1586</v>
      </c>
      <c r="I145" s="127" t="s">
        <v>1587</v>
      </c>
      <c r="J145" s="127" t="s">
        <v>1588</v>
      </c>
      <c r="K145" s="129">
        <v>20000.0</v>
      </c>
      <c r="L145" s="130">
        <v>14400.0</v>
      </c>
      <c r="M145" s="131">
        <v>93000.0</v>
      </c>
      <c r="N145" s="131">
        <v>83.0</v>
      </c>
      <c r="O145" s="131" t="s">
        <v>1589</v>
      </c>
      <c r="P145" s="131" t="s">
        <v>280</v>
      </c>
      <c r="Q145" s="127" t="s">
        <v>452</v>
      </c>
      <c r="R145" s="127" t="s">
        <v>1590</v>
      </c>
      <c r="S145" s="127" t="s">
        <v>1590</v>
      </c>
      <c r="T145" s="132">
        <v>2000.0</v>
      </c>
      <c r="U145" s="126" t="s">
        <v>330</v>
      </c>
      <c r="V145" s="127" t="s">
        <v>1591</v>
      </c>
      <c r="W145" s="134"/>
      <c r="X145" s="134"/>
      <c r="Y145" s="136"/>
      <c r="Z145" s="134"/>
      <c r="AA145" s="136"/>
      <c r="AB145" s="141"/>
      <c r="AC145" s="141"/>
      <c r="AD145" s="141"/>
      <c r="AE145" s="127" t="s">
        <v>1592</v>
      </c>
      <c r="AF145" s="127" t="s">
        <v>1593</v>
      </c>
      <c r="AG145" s="127" t="s">
        <v>1594</v>
      </c>
      <c r="AH145" s="127" t="s">
        <v>1595</v>
      </c>
      <c r="AI145" s="135">
        <v>45318.0</v>
      </c>
      <c r="AJ145" s="136"/>
      <c r="AK145" s="132">
        <v>6865081.0</v>
      </c>
      <c r="AL145" s="135">
        <v>45310.0</v>
      </c>
      <c r="AM145" s="136"/>
      <c r="AN145" s="129">
        <v>4547.0</v>
      </c>
      <c r="AO145" s="134"/>
      <c r="AP145" s="129">
        <v>88453.0</v>
      </c>
      <c r="AQ145" s="132">
        <v>82.35</v>
      </c>
      <c r="AR145" s="127" t="s">
        <v>1596</v>
      </c>
      <c r="AS145" s="127" t="s">
        <v>1597</v>
      </c>
      <c r="AT145" s="137"/>
      <c r="AU145" s="127" t="s">
        <v>1598</v>
      </c>
      <c r="AV145" s="134"/>
      <c r="AW145" s="134"/>
      <c r="AX145" s="127" t="s">
        <v>1598</v>
      </c>
      <c r="AY145" s="137"/>
      <c r="AZ145" s="134"/>
      <c r="BA145" s="134"/>
      <c r="BB145" s="136"/>
      <c r="BC145" s="134"/>
      <c r="BD145" s="134"/>
      <c r="BE145" s="134"/>
      <c r="BF145" s="134"/>
      <c r="BG145" s="138"/>
      <c r="BH145" s="139"/>
      <c r="BI145" s="139"/>
      <c r="BJ145" s="139"/>
      <c r="BK145" s="134"/>
      <c r="BL145" s="134"/>
      <c r="BM145" s="134"/>
      <c r="BN145" s="134"/>
      <c r="BO145" s="134"/>
      <c r="BP145" s="134"/>
      <c r="BQ145" s="134"/>
      <c r="BR145" s="114"/>
      <c r="BS145" s="120"/>
    </row>
    <row r="146" ht="15.75" customHeight="1">
      <c r="A146" s="126">
        <v>65.0</v>
      </c>
      <c r="B146" s="127" t="s">
        <v>1599</v>
      </c>
      <c r="C146" s="128">
        <v>45322.0</v>
      </c>
      <c r="D146" s="133">
        <v>257.0</v>
      </c>
      <c r="E146" s="128">
        <v>45257.0</v>
      </c>
      <c r="F146" s="127" t="s">
        <v>1017</v>
      </c>
      <c r="G146" s="127" t="s">
        <v>275</v>
      </c>
      <c r="H146" s="127" t="s">
        <v>1586</v>
      </c>
      <c r="I146" s="127" t="s">
        <v>1587</v>
      </c>
      <c r="J146" s="127" t="s">
        <v>1588</v>
      </c>
      <c r="K146" s="129">
        <v>20000.0</v>
      </c>
      <c r="L146" s="130">
        <v>14400.0</v>
      </c>
      <c r="M146" s="131">
        <v>86400.0</v>
      </c>
      <c r="N146" s="131">
        <v>83.0</v>
      </c>
      <c r="O146" s="131" t="s">
        <v>1019</v>
      </c>
      <c r="P146" s="131" t="s">
        <v>280</v>
      </c>
      <c r="Q146" s="127" t="s">
        <v>452</v>
      </c>
      <c r="R146" s="127" t="s">
        <v>1590</v>
      </c>
      <c r="S146" s="127" t="s">
        <v>1590</v>
      </c>
      <c r="T146" s="132">
        <v>2000.0</v>
      </c>
      <c r="U146" s="126" t="s">
        <v>330</v>
      </c>
      <c r="V146" s="127" t="s">
        <v>1591</v>
      </c>
      <c r="W146" s="134"/>
      <c r="X146" s="134"/>
      <c r="Y146" s="136"/>
      <c r="Z146" s="134"/>
      <c r="AA146" s="136"/>
      <c r="AB146" s="141"/>
      <c r="AC146" s="141"/>
      <c r="AD146" s="141"/>
      <c r="AE146" s="127" t="s">
        <v>1600</v>
      </c>
      <c r="AF146" s="127" t="s">
        <v>1601</v>
      </c>
      <c r="AG146" s="127" t="s">
        <v>1602</v>
      </c>
      <c r="AH146" s="127" t="s">
        <v>1603</v>
      </c>
      <c r="AI146" s="134"/>
      <c r="AJ146" s="136"/>
      <c r="AK146" s="132">
        <v>7175301.0</v>
      </c>
      <c r="AL146" s="135">
        <v>45322.0</v>
      </c>
      <c r="AM146" s="136"/>
      <c r="AN146" s="129">
        <v>4700.0</v>
      </c>
      <c r="AO146" s="134"/>
      <c r="AP146" s="129">
        <v>81700.0</v>
      </c>
      <c r="AQ146" s="132">
        <v>82.35</v>
      </c>
      <c r="AR146" s="127" t="s">
        <v>1604</v>
      </c>
      <c r="AS146" s="127" t="s">
        <v>1605</v>
      </c>
      <c r="AT146" s="137"/>
      <c r="AU146" s="127" t="s">
        <v>1606</v>
      </c>
      <c r="AV146" s="134"/>
      <c r="AW146" s="134"/>
      <c r="AX146" s="127" t="s">
        <v>1606</v>
      </c>
      <c r="AY146" s="137"/>
      <c r="AZ146" s="134"/>
      <c r="BA146" s="134"/>
      <c r="BB146" s="136"/>
      <c r="BC146" s="134"/>
      <c r="BD146" s="134"/>
      <c r="BE146" s="134"/>
      <c r="BF146" s="134"/>
      <c r="BG146" s="138"/>
      <c r="BH146" s="139"/>
      <c r="BI146" s="139"/>
      <c r="BJ146" s="139"/>
      <c r="BK146" s="134"/>
      <c r="BL146" s="134"/>
      <c r="BM146" s="134"/>
      <c r="BN146" s="134"/>
      <c r="BO146" s="134"/>
      <c r="BP146" s="134"/>
      <c r="BQ146" s="134"/>
      <c r="BR146" s="114"/>
      <c r="BS146" s="120"/>
    </row>
    <row r="147" ht="15.75" customHeight="1">
      <c r="A147" s="126">
        <v>71.0</v>
      </c>
      <c r="B147" s="161" t="s">
        <v>1607</v>
      </c>
      <c r="C147" s="128">
        <v>45351.0</v>
      </c>
      <c r="D147" s="133">
        <v>258.0</v>
      </c>
      <c r="E147" s="128">
        <v>45257.0</v>
      </c>
      <c r="F147" s="127" t="s">
        <v>943</v>
      </c>
      <c r="G147" s="127" t="s">
        <v>275</v>
      </c>
      <c r="H147" s="127" t="s">
        <v>1586</v>
      </c>
      <c r="I147" s="127" t="s">
        <v>1587</v>
      </c>
      <c r="J147" s="127" t="s">
        <v>1588</v>
      </c>
      <c r="K147" s="129">
        <v>20000.0</v>
      </c>
      <c r="L147" s="130">
        <v>14400.0</v>
      </c>
      <c r="M147" s="131">
        <v>89550.0</v>
      </c>
      <c r="N147" s="131">
        <v>83.0</v>
      </c>
      <c r="O147" s="131" t="s">
        <v>1608</v>
      </c>
      <c r="P147" s="131" t="s">
        <v>280</v>
      </c>
      <c r="Q147" s="127" t="s">
        <v>452</v>
      </c>
      <c r="R147" s="127" t="s">
        <v>1590</v>
      </c>
      <c r="S147" s="127" t="s">
        <v>1590</v>
      </c>
      <c r="T147" s="132">
        <v>2000.0</v>
      </c>
      <c r="U147" s="126" t="s">
        <v>330</v>
      </c>
      <c r="V147" s="127" t="s">
        <v>1591</v>
      </c>
      <c r="W147" s="134"/>
      <c r="X147" s="134"/>
      <c r="Y147" s="136"/>
      <c r="Z147" s="134"/>
      <c r="AA147" s="136"/>
      <c r="AB147" s="141"/>
      <c r="AC147" s="141"/>
      <c r="AD147" s="141"/>
      <c r="AE147" s="127" t="s">
        <v>1609</v>
      </c>
      <c r="AF147" s="127" t="s">
        <v>1610</v>
      </c>
      <c r="AG147" s="127" t="s">
        <v>1611</v>
      </c>
      <c r="AH147" s="127" t="s">
        <v>1612</v>
      </c>
      <c r="AI147" s="134"/>
      <c r="AJ147" s="136"/>
      <c r="AK147" s="132">
        <v>7939321.0</v>
      </c>
      <c r="AL147" s="135">
        <v>45351.0</v>
      </c>
      <c r="AM147" s="136"/>
      <c r="AN147" s="129">
        <v>4347.0</v>
      </c>
      <c r="AO147" s="134"/>
      <c r="AP147" s="129">
        <v>85203.0</v>
      </c>
      <c r="AQ147" s="132">
        <v>82.2</v>
      </c>
      <c r="AR147" s="127" t="s">
        <v>1613</v>
      </c>
      <c r="AS147" s="127" t="s">
        <v>1614</v>
      </c>
      <c r="AT147" s="137"/>
      <c r="AU147" s="127" t="s">
        <v>1615</v>
      </c>
      <c r="AV147" s="134"/>
      <c r="AW147" s="134"/>
      <c r="AX147" s="127" t="s">
        <v>1615</v>
      </c>
      <c r="AY147" s="137"/>
      <c r="AZ147" s="134"/>
      <c r="BA147" s="134"/>
      <c r="BB147" s="136"/>
      <c r="BC147" s="134"/>
      <c r="BD147" s="134"/>
      <c r="BE147" s="134"/>
      <c r="BF147" s="134"/>
      <c r="BG147" s="138"/>
      <c r="BH147" s="139"/>
      <c r="BI147" s="139"/>
      <c r="BJ147" s="139"/>
      <c r="BK147" s="134"/>
      <c r="BL147" s="134"/>
      <c r="BM147" s="134"/>
      <c r="BN147" s="134"/>
      <c r="BO147" s="134"/>
      <c r="BP147" s="134"/>
      <c r="BQ147" s="134"/>
      <c r="BR147" s="114"/>
      <c r="BS147" s="120"/>
    </row>
    <row r="148" ht="15.75" customHeight="1">
      <c r="A148" s="126">
        <v>72.0</v>
      </c>
      <c r="B148" s="127" t="s">
        <v>1616</v>
      </c>
      <c r="C148" s="128">
        <v>45351.0</v>
      </c>
      <c r="D148" s="133">
        <v>259.0</v>
      </c>
      <c r="E148" s="128">
        <v>45257.0</v>
      </c>
      <c r="F148" s="127" t="s">
        <v>1549</v>
      </c>
      <c r="G148" s="127" t="s">
        <v>275</v>
      </c>
      <c r="H148" s="127" t="s">
        <v>1586</v>
      </c>
      <c r="I148" s="127" t="s">
        <v>1587</v>
      </c>
      <c r="J148" s="127" t="s">
        <v>1617</v>
      </c>
      <c r="K148" s="129">
        <v>20000.0</v>
      </c>
      <c r="L148" s="130">
        <v>15000.0</v>
      </c>
      <c r="M148" s="131">
        <v>96200.0</v>
      </c>
      <c r="N148" s="131">
        <v>83.0</v>
      </c>
      <c r="O148" s="131" t="s">
        <v>1618</v>
      </c>
      <c r="P148" s="131" t="s">
        <v>280</v>
      </c>
      <c r="Q148" s="127" t="s">
        <v>452</v>
      </c>
      <c r="R148" s="127" t="s">
        <v>1590</v>
      </c>
      <c r="S148" s="127" t="s">
        <v>1590</v>
      </c>
      <c r="T148" s="132">
        <v>2000.0</v>
      </c>
      <c r="U148" s="126" t="s">
        <v>330</v>
      </c>
      <c r="V148" s="127" t="s">
        <v>1591</v>
      </c>
      <c r="W148" s="134"/>
      <c r="X148" s="134"/>
      <c r="Y148" s="136"/>
      <c r="Z148" s="134"/>
      <c r="AA148" s="136"/>
      <c r="AB148" s="141"/>
      <c r="AC148" s="141"/>
      <c r="AD148" s="162"/>
      <c r="AE148" s="127" t="s">
        <v>1619</v>
      </c>
      <c r="AF148" s="127" t="s">
        <v>1620</v>
      </c>
      <c r="AG148" s="127" t="s">
        <v>1621</v>
      </c>
      <c r="AH148" s="127" t="s">
        <v>1612</v>
      </c>
      <c r="AI148" s="134"/>
      <c r="AJ148" s="136"/>
      <c r="AK148" s="132">
        <v>7939297.0</v>
      </c>
      <c r="AL148" s="135">
        <v>45351.0</v>
      </c>
      <c r="AM148" s="136"/>
      <c r="AN148" s="129">
        <v>4347.0</v>
      </c>
      <c r="AO148" s="134"/>
      <c r="AP148" s="129">
        <v>91853.0</v>
      </c>
      <c r="AQ148" s="132">
        <v>82.2</v>
      </c>
      <c r="AR148" s="127" t="s">
        <v>1622</v>
      </c>
      <c r="AS148" s="127" t="s">
        <v>1623</v>
      </c>
      <c r="AT148" s="137"/>
      <c r="AU148" s="127" t="s">
        <v>1624</v>
      </c>
      <c r="AV148" s="134"/>
      <c r="AW148" s="134"/>
      <c r="AX148" s="127" t="s">
        <v>1624</v>
      </c>
      <c r="AY148" s="137"/>
      <c r="AZ148" s="134"/>
      <c r="BA148" s="134"/>
      <c r="BB148" s="136"/>
      <c r="BC148" s="134"/>
      <c r="BD148" s="134"/>
      <c r="BE148" s="134"/>
      <c r="BF148" s="134"/>
      <c r="BG148" s="138"/>
      <c r="BH148" s="139"/>
      <c r="BI148" s="139"/>
      <c r="BJ148" s="139"/>
      <c r="BK148" s="134"/>
      <c r="BL148" s="134"/>
      <c r="BM148" s="134"/>
      <c r="BN148" s="134"/>
      <c r="BO148" s="134"/>
      <c r="BP148" s="134"/>
      <c r="BQ148" s="134"/>
      <c r="BR148" s="114"/>
      <c r="BS148" s="120"/>
    </row>
    <row r="149" ht="15.75" customHeight="1">
      <c r="A149" s="126">
        <v>63.0</v>
      </c>
      <c r="B149" s="127" t="s">
        <v>1625</v>
      </c>
      <c r="C149" s="128">
        <v>45320.0</v>
      </c>
      <c r="D149" s="127" t="s">
        <v>1626</v>
      </c>
      <c r="E149" s="128">
        <v>45260.0</v>
      </c>
      <c r="F149" s="127" t="s">
        <v>1235</v>
      </c>
      <c r="G149" s="127" t="s">
        <v>275</v>
      </c>
      <c r="H149" s="127" t="s">
        <v>1627</v>
      </c>
      <c r="I149" s="127" t="s">
        <v>1628</v>
      </c>
      <c r="J149" s="127" t="s">
        <v>1617</v>
      </c>
      <c r="K149" s="129">
        <v>20000.0</v>
      </c>
      <c r="L149" s="130">
        <v>15000.0</v>
      </c>
      <c r="M149" s="131" t="s">
        <v>1629</v>
      </c>
      <c r="N149" s="131">
        <v>83.0</v>
      </c>
      <c r="O149" s="131" t="s">
        <v>1630</v>
      </c>
      <c r="P149" s="131" t="s">
        <v>280</v>
      </c>
      <c r="Q149" s="127" t="s">
        <v>641</v>
      </c>
      <c r="R149" s="127" t="s">
        <v>1631</v>
      </c>
      <c r="S149" s="127" t="s">
        <v>1631</v>
      </c>
      <c r="T149" s="132">
        <v>2000.0</v>
      </c>
      <c r="U149" s="126" t="s">
        <v>330</v>
      </c>
      <c r="V149" s="127" t="s">
        <v>471</v>
      </c>
      <c r="W149" s="127" t="s">
        <v>1632</v>
      </c>
      <c r="X149" s="163">
        <v>45300.0</v>
      </c>
      <c r="Y149" s="136"/>
      <c r="Z149" s="134"/>
      <c r="AA149" s="136"/>
      <c r="AB149" s="141"/>
      <c r="AC149" s="141"/>
      <c r="AD149" s="141"/>
      <c r="AE149" s="127" t="s">
        <v>1633</v>
      </c>
      <c r="AF149" s="127" t="s">
        <v>1634</v>
      </c>
      <c r="AG149" s="127" t="s">
        <v>1635</v>
      </c>
      <c r="AH149" s="127" t="s">
        <v>1636</v>
      </c>
      <c r="AI149" s="134"/>
      <c r="AJ149" s="136"/>
      <c r="AK149" s="132">
        <v>7116875.0</v>
      </c>
      <c r="AL149" s="135">
        <v>45321.0</v>
      </c>
      <c r="AM149" s="136"/>
      <c r="AN149" s="129">
        <v>5327.0</v>
      </c>
      <c r="AO149" s="134"/>
      <c r="AP149" s="127" t="s">
        <v>1637</v>
      </c>
      <c r="AQ149" s="132">
        <v>82.35</v>
      </c>
      <c r="AR149" s="127" t="s">
        <v>1638</v>
      </c>
      <c r="AS149" s="127" t="s">
        <v>1639</v>
      </c>
      <c r="AT149" s="137"/>
      <c r="AU149" s="127" t="s">
        <v>1640</v>
      </c>
      <c r="AV149" s="134"/>
      <c r="AW149" s="134"/>
      <c r="AX149" s="127" t="s">
        <v>1640</v>
      </c>
      <c r="AY149" s="137"/>
      <c r="AZ149" s="134"/>
      <c r="BA149" s="134"/>
      <c r="BB149" s="136"/>
      <c r="BC149" s="134"/>
      <c r="BD149" s="134"/>
      <c r="BE149" s="134"/>
      <c r="BF149" s="134"/>
      <c r="BG149" s="138"/>
      <c r="BH149" s="139"/>
      <c r="BI149" s="139"/>
      <c r="BJ149" s="139"/>
      <c r="BK149" s="134"/>
      <c r="BL149" s="134"/>
      <c r="BM149" s="134"/>
      <c r="BN149" s="134"/>
      <c r="BO149" s="134"/>
      <c r="BP149" s="134"/>
      <c r="BQ149" s="134"/>
      <c r="BR149" s="114"/>
      <c r="BS149" s="120"/>
    </row>
    <row r="150" ht="15.75" customHeight="1">
      <c r="A150" s="113">
        <v>17.0</v>
      </c>
      <c r="B150" s="114" t="s">
        <v>1641</v>
      </c>
      <c r="C150" s="115">
        <v>45426.0</v>
      </c>
      <c r="D150" s="114" t="s">
        <v>1642</v>
      </c>
      <c r="E150" s="116">
        <v>45267.0</v>
      </c>
      <c r="F150" s="114" t="s">
        <v>1643</v>
      </c>
      <c r="G150" s="114" t="s">
        <v>275</v>
      </c>
      <c r="H150" s="114" t="s">
        <v>1644</v>
      </c>
      <c r="I150" s="114" t="s">
        <v>1645</v>
      </c>
      <c r="J150" s="114" t="s">
        <v>666</v>
      </c>
      <c r="K150" s="114" t="s">
        <v>279</v>
      </c>
      <c r="L150" s="117">
        <v>16344.0</v>
      </c>
      <c r="M150" s="118">
        <v>118800.0</v>
      </c>
      <c r="N150" s="118">
        <f t="shared" ref="N150:N151" si="4">M150/L150</f>
        <v>7.268722467</v>
      </c>
      <c r="O150" s="118">
        <v>82.6</v>
      </c>
      <c r="P150" s="118">
        <v>9812880.0</v>
      </c>
      <c r="Q150" s="114" t="s">
        <v>280</v>
      </c>
      <c r="R150" s="114" t="s">
        <v>1646</v>
      </c>
      <c r="S150" s="114" t="s">
        <v>141</v>
      </c>
      <c r="T150" s="113" t="s">
        <v>305</v>
      </c>
      <c r="U150" s="114">
        <v>3600.0</v>
      </c>
      <c r="V150" s="113" t="s">
        <v>283</v>
      </c>
      <c r="W150" s="164" t="s">
        <v>1647</v>
      </c>
      <c r="X150" s="114"/>
      <c r="Y150" s="116"/>
      <c r="Z150" s="114"/>
      <c r="AA150" s="116"/>
      <c r="AB150" s="118"/>
      <c r="AC150" s="118"/>
      <c r="AD150" s="118">
        <v>0.0</v>
      </c>
      <c r="AE150" s="113" t="s">
        <v>454</v>
      </c>
      <c r="AF150" s="114" t="s">
        <v>1648</v>
      </c>
      <c r="AG150" s="114" t="s">
        <v>1649</v>
      </c>
      <c r="AH150" s="114" t="s">
        <v>1650</v>
      </c>
      <c r="AI150" s="114" t="s">
        <v>1651</v>
      </c>
      <c r="AJ150" s="116"/>
      <c r="AK150" s="116"/>
      <c r="AL150" s="114">
        <v>9872574.0</v>
      </c>
      <c r="AM150" s="116">
        <v>45426.0</v>
      </c>
      <c r="AN150" s="116"/>
      <c r="AO150" s="118">
        <v>5170.0</v>
      </c>
      <c r="AP150" s="121">
        <v>0.0</v>
      </c>
      <c r="AQ150" s="118">
        <v>113630.0</v>
      </c>
      <c r="AR150" s="122">
        <v>82.6</v>
      </c>
      <c r="AS150" s="118">
        <v>9385838.0</v>
      </c>
      <c r="AT150" s="118">
        <v>328504.0</v>
      </c>
      <c r="AU150" s="116"/>
      <c r="AV150" s="118">
        <v>290960.978</v>
      </c>
      <c r="AW150" s="114"/>
      <c r="AX150" s="114"/>
      <c r="AY150" s="118">
        <v>290960.978</v>
      </c>
      <c r="AZ150" s="114"/>
      <c r="BA150" s="114"/>
      <c r="BB150" s="116"/>
      <c r="BC150" s="114"/>
      <c r="BD150" s="114"/>
      <c r="BE150" s="115"/>
      <c r="BF150" s="114"/>
      <c r="BG150" s="117"/>
      <c r="BH150" s="115"/>
      <c r="BI150" s="115"/>
      <c r="BJ150" s="115"/>
      <c r="BK150" s="118"/>
      <c r="BL150" s="114"/>
      <c r="BM150" s="123">
        <v>118800.0</v>
      </c>
      <c r="BN150" s="114"/>
      <c r="BO150" s="114"/>
      <c r="BP150" s="114"/>
      <c r="BQ150" s="114"/>
      <c r="BR150" s="113"/>
      <c r="BS150" s="120">
        <f t="shared" ref="BS150:BS151" si="5">C150-E150</f>
        <v>159</v>
      </c>
    </row>
    <row r="151" ht="15.75" customHeight="1">
      <c r="A151" s="113">
        <v>3.0</v>
      </c>
      <c r="B151" s="114" t="s">
        <v>1652</v>
      </c>
      <c r="C151" s="115">
        <v>45402.0</v>
      </c>
      <c r="D151" s="125" t="s">
        <v>1653</v>
      </c>
      <c r="E151" s="116">
        <v>45268.0</v>
      </c>
      <c r="F151" s="114" t="s">
        <v>1654</v>
      </c>
      <c r="G151" s="114" t="s">
        <v>275</v>
      </c>
      <c r="H151" s="114" t="s">
        <v>1655</v>
      </c>
      <c r="I151" s="114" t="s">
        <v>277</v>
      </c>
      <c r="J151" s="114" t="s">
        <v>303</v>
      </c>
      <c r="K151" s="114" t="s">
        <v>279</v>
      </c>
      <c r="L151" s="117">
        <v>16344.0</v>
      </c>
      <c r="M151" s="118">
        <v>102840.0</v>
      </c>
      <c r="N151" s="118">
        <f t="shared" si="4"/>
        <v>6.292217327</v>
      </c>
      <c r="O151" s="118">
        <v>82.7</v>
      </c>
      <c r="P151" s="118">
        <v>8504868.0</v>
      </c>
      <c r="Q151" s="114" t="s">
        <v>280</v>
      </c>
      <c r="R151" s="114" t="s">
        <v>1656</v>
      </c>
      <c r="S151" s="114" t="s">
        <v>141</v>
      </c>
      <c r="T151" s="113" t="s">
        <v>305</v>
      </c>
      <c r="U151" s="114">
        <v>3600.0</v>
      </c>
      <c r="V151" s="113" t="s">
        <v>283</v>
      </c>
      <c r="W151" s="164" t="s">
        <v>1647</v>
      </c>
      <c r="X151" s="114"/>
      <c r="Y151" s="116"/>
      <c r="Z151" s="114"/>
      <c r="AA151" s="116"/>
      <c r="AB151" s="118"/>
      <c r="AC151" s="118"/>
      <c r="AD151" s="118">
        <v>0.0</v>
      </c>
      <c r="AE151" s="148" t="s">
        <v>316</v>
      </c>
      <c r="AF151" s="114" t="s">
        <v>1657</v>
      </c>
      <c r="AG151" s="114" t="s">
        <v>1658</v>
      </c>
      <c r="AH151" s="114" t="s">
        <v>1659</v>
      </c>
      <c r="AI151" s="114" t="s">
        <v>1660</v>
      </c>
      <c r="AJ151" s="116"/>
      <c r="AK151" s="116"/>
      <c r="AL151" s="114">
        <v>9292699.0</v>
      </c>
      <c r="AM151" s="116">
        <v>45404.0</v>
      </c>
      <c r="AN151" s="116"/>
      <c r="AO151" s="118">
        <v>3347.0</v>
      </c>
      <c r="AP151" s="121">
        <v>0.0</v>
      </c>
      <c r="AQ151" s="118">
        <v>99493.0</v>
      </c>
      <c r="AR151" s="122">
        <v>82.7</v>
      </c>
      <c r="AS151" s="118">
        <v>8228071.100000001</v>
      </c>
      <c r="AT151" s="118">
        <v>246842.0</v>
      </c>
      <c r="AU151" s="116"/>
      <c r="AV151" s="118">
        <v>255070.2041</v>
      </c>
      <c r="AW151" s="114"/>
      <c r="AX151" s="114"/>
      <c r="AY151" s="118">
        <v>255070.2041</v>
      </c>
      <c r="AZ151" s="114"/>
      <c r="BA151" s="115"/>
      <c r="BB151" s="116"/>
      <c r="BC151" s="114"/>
      <c r="BD151" s="114"/>
      <c r="BE151" s="115"/>
      <c r="BF151" s="114"/>
      <c r="BG151" s="117"/>
      <c r="BH151" s="115"/>
      <c r="BI151" s="115"/>
      <c r="BJ151" s="115"/>
      <c r="BK151" s="118"/>
      <c r="BL151" s="114"/>
      <c r="BM151" s="123">
        <v>102840.0</v>
      </c>
      <c r="BN151" s="114"/>
      <c r="BO151" s="114"/>
      <c r="BP151" s="114"/>
      <c r="BQ151" s="114"/>
      <c r="BR151" s="113"/>
      <c r="BS151" s="120">
        <f t="shared" si="5"/>
        <v>134</v>
      </c>
    </row>
    <row r="152" ht="15.75" customHeight="1">
      <c r="A152" s="126">
        <v>78.0</v>
      </c>
      <c r="B152" s="127" t="s">
        <v>1661</v>
      </c>
      <c r="C152" s="128">
        <v>45364.0</v>
      </c>
      <c r="D152" s="133">
        <v>6535.0</v>
      </c>
      <c r="E152" s="128">
        <v>45273.0</v>
      </c>
      <c r="F152" s="127" t="s">
        <v>1213</v>
      </c>
      <c r="G152" s="127" t="s">
        <v>275</v>
      </c>
      <c r="H152" s="127" t="s">
        <v>1662</v>
      </c>
      <c r="I152" s="127" t="s">
        <v>302</v>
      </c>
      <c r="J152" s="127" t="s">
        <v>1617</v>
      </c>
      <c r="K152" s="129">
        <v>20000.0</v>
      </c>
      <c r="L152" s="130">
        <v>15000.0</v>
      </c>
      <c r="M152" s="131">
        <v>89900.0</v>
      </c>
      <c r="N152" s="131">
        <v>83.0</v>
      </c>
      <c r="O152" s="131" t="s">
        <v>1663</v>
      </c>
      <c r="P152" s="131" t="s">
        <v>280</v>
      </c>
      <c r="Q152" s="127" t="s">
        <v>667</v>
      </c>
      <c r="R152" s="127" t="s">
        <v>1664</v>
      </c>
      <c r="S152" s="127" t="s">
        <v>1664</v>
      </c>
      <c r="T152" s="132">
        <v>2000.0</v>
      </c>
      <c r="U152" s="126" t="s">
        <v>330</v>
      </c>
      <c r="V152" s="127" t="s">
        <v>710</v>
      </c>
      <c r="W152" s="134"/>
      <c r="X152" s="134"/>
      <c r="Y152" s="136"/>
      <c r="Z152" s="134"/>
      <c r="AA152" s="136"/>
      <c r="AB152" s="141"/>
      <c r="AC152" s="141"/>
      <c r="AD152" s="162"/>
      <c r="AE152" s="127" t="s">
        <v>1665</v>
      </c>
      <c r="AF152" s="133" t="s">
        <v>1666</v>
      </c>
      <c r="AG152" s="127" t="s">
        <v>1667</v>
      </c>
      <c r="AH152" s="127" t="s">
        <v>1668</v>
      </c>
      <c r="AI152" s="134"/>
      <c r="AJ152" s="136"/>
      <c r="AK152" s="132">
        <v>8292858.0</v>
      </c>
      <c r="AL152" s="135">
        <v>45364.0</v>
      </c>
      <c r="AM152" s="136"/>
      <c r="AN152" s="129">
        <v>4500.0</v>
      </c>
      <c r="AO152" s="134"/>
      <c r="AP152" s="129">
        <v>85400.0</v>
      </c>
      <c r="AQ152" s="132">
        <v>82.0</v>
      </c>
      <c r="AR152" s="127" t="s">
        <v>1669</v>
      </c>
      <c r="AS152" s="127" t="s">
        <v>1670</v>
      </c>
      <c r="AT152" s="137"/>
      <c r="AU152" s="127" t="s">
        <v>1671</v>
      </c>
      <c r="AV152" s="134"/>
      <c r="AW152" s="134"/>
      <c r="AX152" s="127" t="s">
        <v>1671</v>
      </c>
      <c r="AY152" s="137"/>
      <c r="AZ152" s="134"/>
      <c r="BA152" s="134"/>
      <c r="BB152" s="136"/>
      <c r="BC152" s="134"/>
      <c r="BD152" s="134"/>
      <c r="BE152" s="134"/>
      <c r="BF152" s="134"/>
      <c r="BG152" s="138"/>
      <c r="BH152" s="139"/>
      <c r="BI152" s="139"/>
      <c r="BJ152" s="139"/>
      <c r="BK152" s="134"/>
      <c r="BL152" s="134"/>
      <c r="BM152" s="134"/>
      <c r="BN152" s="134"/>
      <c r="BO152" s="134"/>
      <c r="BP152" s="134"/>
      <c r="BQ152" s="134"/>
      <c r="BR152" s="114"/>
      <c r="BS152" s="120"/>
    </row>
    <row r="153" ht="15.75" customHeight="1">
      <c r="A153" s="113">
        <v>38.0</v>
      </c>
      <c r="B153" s="114" t="s">
        <v>1672</v>
      </c>
      <c r="C153" s="115">
        <v>45451.0</v>
      </c>
      <c r="D153" s="125">
        <v>8671.0</v>
      </c>
      <c r="E153" s="116">
        <v>45277.0</v>
      </c>
      <c r="F153" s="114" t="s">
        <v>1673</v>
      </c>
      <c r="G153" s="114" t="s">
        <v>275</v>
      </c>
      <c r="H153" s="114" t="s">
        <v>1674</v>
      </c>
      <c r="I153" s="114" t="s">
        <v>1141</v>
      </c>
      <c r="J153" s="114" t="s">
        <v>666</v>
      </c>
      <c r="K153" s="114" t="s">
        <v>279</v>
      </c>
      <c r="L153" s="117">
        <v>16344.0</v>
      </c>
      <c r="M153" s="118">
        <v>110850.0</v>
      </c>
      <c r="N153" s="118">
        <f t="shared" ref="N153:N156" si="6">M153/L153</f>
        <v>6.782305433</v>
      </c>
      <c r="O153" s="118">
        <v>82.6</v>
      </c>
      <c r="P153" s="118">
        <v>9156210.0</v>
      </c>
      <c r="Q153" s="114" t="s">
        <v>280</v>
      </c>
      <c r="R153" s="114" t="s">
        <v>1646</v>
      </c>
      <c r="S153" s="114" t="s">
        <v>141</v>
      </c>
      <c r="T153" s="113" t="s">
        <v>1675</v>
      </c>
      <c r="U153" s="114">
        <v>3600.0</v>
      </c>
      <c r="V153" s="113" t="s">
        <v>283</v>
      </c>
      <c r="W153" s="114" t="s">
        <v>1647</v>
      </c>
      <c r="X153" s="114"/>
      <c r="Y153" s="116"/>
      <c r="Z153" s="114"/>
      <c r="AA153" s="116"/>
      <c r="AB153" s="118"/>
      <c r="AC153" s="118"/>
      <c r="AD153" s="118">
        <v>0.0</v>
      </c>
      <c r="AE153" s="113" t="s">
        <v>454</v>
      </c>
      <c r="AF153" s="114" t="s">
        <v>1676</v>
      </c>
      <c r="AG153" s="114" t="s">
        <v>1677</v>
      </c>
      <c r="AH153" s="114" t="s">
        <v>1678</v>
      </c>
      <c r="AI153" s="114" t="s">
        <v>1679</v>
      </c>
      <c r="AJ153" s="116"/>
      <c r="AK153" s="116"/>
      <c r="AL153" s="114">
        <v>1524075.0</v>
      </c>
      <c r="AM153" s="116">
        <v>45451.0</v>
      </c>
      <c r="AN153" s="116"/>
      <c r="AO153" s="118">
        <v>5170.0</v>
      </c>
      <c r="AP153" s="121">
        <v>0.0</v>
      </c>
      <c r="AQ153" s="118">
        <v>105680.0</v>
      </c>
      <c r="AR153" s="122">
        <v>82.6</v>
      </c>
      <c r="AS153" s="118">
        <v>8729168.0</v>
      </c>
      <c r="AT153" s="118">
        <v>305521.0</v>
      </c>
      <c r="AU153" s="116"/>
      <c r="AV153" s="118">
        <v>270604.208</v>
      </c>
      <c r="AW153" s="114"/>
      <c r="AX153" s="114"/>
      <c r="AY153" s="118">
        <v>270604.208</v>
      </c>
      <c r="AZ153" s="114"/>
      <c r="BA153" s="114"/>
      <c r="BB153" s="116"/>
      <c r="BC153" s="114"/>
      <c r="BD153" s="114"/>
      <c r="BE153" s="114"/>
      <c r="BF153" s="114"/>
      <c r="BG153" s="117"/>
      <c r="BH153" s="115"/>
      <c r="BI153" s="115"/>
      <c r="BJ153" s="115"/>
      <c r="BK153" s="114"/>
      <c r="BL153" s="114"/>
      <c r="BM153" s="123">
        <v>110850.0</v>
      </c>
      <c r="BN153" s="114"/>
      <c r="BO153" s="114"/>
      <c r="BP153" s="114"/>
      <c r="BQ153" s="114"/>
      <c r="BR153" s="113"/>
      <c r="BS153" s="120">
        <f t="shared" ref="BS153:BS156" si="7">C153-E153</f>
        <v>174</v>
      </c>
    </row>
    <row r="154" ht="15.75" customHeight="1">
      <c r="A154" s="113">
        <v>11.0</v>
      </c>
      <c r="B154" s="114" t="s">
        <v>1680</v>
      </c>
      <c r="C154" s="115">
        <v>45421.0</v>
      </c>
      <c r="D154" s="125">
        <v>8672.0</v>
      </c>
      <c r="E154" s="116">
        <v>45277.0</v>
      </c>
      <c r="F154" s="114" t="s">
        <v>1681</v>
      </c>
      <c r="G154" s="114" t="s">
        <v>275</v>
      </c>
      <c r="H154" s="114" t="s">
        <v>1674</v>
      </c>
      <c r="I154" s="114" t="s">
        <v>1141</v>
      </c>
      <c r="J154" s="114" t="s">
        <v>666</v>
      </c>
      <c r="K154" s="114" t="s">
        <v>279</v>
      </c>
      <c r="L154" s="117">
        <v>15890.0</v>
      </c>
      <c r="M154" s="118">
        <v>90100.0</v>
      </c>
      <c r="N154" s="118">
        <f t="shared" si="6"/>
        <v>5.670232851</v>
      </c>
      <c r="O154" s="118">
        <v>82.6</v>
      </c>
      <c r="P154" s="118">
        <v>7442259.999999999</v>
      </c>
      <c r="Q154" s="114" t="s">
        <v>280</v>
      </c>
      <c r="R154" s="114" t="s">
        <v>1646</v>
      </c>
      <c r="S154" s="114" t="s">
        <v>141</v>
      </c>
      <c r="T154" s="113" t="s">
        <v>305</v>
      </c>
      <c r="U154" s="114">
        <v>2800.0</v>
      </c>
      <c r="V154" s="113" t="s">
        <v>283</v>
      </c>
      <c r="W154" s="114" t="s">
        <v>1647</v>
      </c>
      <c r="X154" s="114"/>
      <c r="Y154" s="116"/>
      <c r="Z154" s="114"/>
      <c r="AA154" s="116"/>
      <c r="AB154" s="118"/>
      <c r="AC154" s="118"/>
      <c r="AD154" s="118">
        <v>0.0</v>
      </c>
      <c r="AE154" s="113" t="s">
        <v>454</v>
      </c>
      <c r="AF154" s="114" t="s">
        <v>1682</v>
      </c>
      <c r="AG154" s="114" t="s">
        <v>1683</v>
      </c>
      <c r="AH154" s="114" t="s">
        <v>1684</v>
      </c>
      <c r="AI154" s="114" t="s">
        <v>533</v>
      </c>
      <c r="AJ154" s="116"/>
      <c r="AK154" s="116"/>
      <c r="AL154" s="114">
        <v>9741870.0</v>
      </c>
      <c r="AM154" s="116">
        <v>45421.0</v>
      </c>
      <c r="AN154" s="116"/>
      <c r="AO154" s="118">
        <v>5170.0</v>
      </c>
      <c r="AP154" s="121">
        <v>0.0</v>
      </c>
      <c r="AQ154" s="118">
        <v>84930.0</v>
      </c>
      <c r="AR154" s="122">
        <v>82.6</v>
      </c>
      <c r="AS154" s="118">
        <v>7015217.999999999</v>
      </c>
      <c r="AT154" s="118">
        <v>245533.0</v>
      </c>
      <c r="AU154" s="116"/>
      <c r="AV154" s="118">
        <v>217471.75799999997</v>
      </c>
      <c r="AW154" s="114"/>
      <c r="AX154" s="114"/>
      <c r="AY154" s="118">
        <v>217471.75799999997</v>
      </c>
      <c r="AZ154" s="114"/>
      <c r="BA154" s="114"/>
      <c r="BB154" s="116"/>
      <c r="BC154" s="114"/>
      <c r="BD154" s="114"/>
      <c r="BE154" s="115"/>
      <c r="BF154" s="114"/>
      <c r="BG154" s="117"/>
      <c r="BH154" s="115"/>
      <c r="BI154" s="115"/>
      <c r="BJ154" s="115"/>
      <c r="BK154" s="118"/>
      <c r="BL154" s="114"/>
      <c r="BM154" s="123">
        <v>90100.0</v>
      </c>
      <c r="BN154" s="114"/>
      <c r="BO154" s="114"/>
      <c r="BP154" s="114"/>
      <c r="BQ154" s="114"/>
      <c r="BR154" s="113"/>
      <c r="BS154" s="120">
        <f t="shared" si="7"/>
        <v>144</v>
      </c>
    </row>
    <row r="155" ht="15.75" customHeight="1">
      <c r="A155" s="113">
        <v>19.0</v>
      </c>
      <c r="B155" s="114" t="s">
        <v>1685</v>
      </c>
      <c r="C155" s="115">
        <v>45432.0</v>
      </c>
      <c r="D155" s="125">
        <v>23181.0</v>
      </c>
      <c r="E155" s="116">
        <v>45279.0</v>
      </c>
      <c r="F155" s="114" t="s">
        <v>1686</v>
      </c>
      <c r="G155" s="114" t="s">
        <v>275</v>
      </c>
      <c r="H155" s="114" t="s">
        <v>1687</v>
      </c>
      <c r="I155" s="114" t="s">
        <v>1645</v>
      </c>
      <c r="J155" s="114" t="s">
        <v>666</v>
      </c>
      <c r="K155" s="114" t="s">
        <v>4</v>
      </c>
      <c r="L155" s="117">
        <v>16344.0</v>
      </c>
      <c r="M155" s="118">
        <v>111600.0</v>
      </c>
      <c r="N155" s="118">
        <f t="shared" si="6"/>
        <v>6.828193833</v>
      </c>
      <c r="O155" s="118">
        <v>82.65</v>
      </c>
      <c r="P155" s="118">
        <v>9223740.0</v>
      </c>
      <c r="Q155" s="114" t="s">
        <v>280</v>
      </c>
      <c r="R155" s="114" t="s">
        <v>1688</v>
      </c>
      <c r="S155" s="114" t="s">
        <v>141</v>
      </c>
      <c r="T155" s="113" t="s">
        <v>305</v>
      </c>
      <c r="U155" s="114">
        <v>3600.0</v>
      </c>
      <c r="V155" s="113" t="s">
        <v>283</v>
      </c>
      <c r="W155" s="164" t="s">
        <v>1647</v>
      </c>
      <c r="X155" s="114"/>
      <c r="Y155" s="116"/>
      <c r="Z155" s="114"/>
      <c r="AA155" s="116"/>
      <c r="AB155" s="118"/>
      <c r="AC155" s="118"/>
      <c r="AD155" s="118">
        <v>0.0</v>
      </c>
      <c r="AE155" s="113" t="s">
        <v>454</v>
      </c>
      <c r="AF155" s="114" t="s">
        <v>1689</v>
      </c>
      <c r="AG155" s="114" t="s">
        <v>1690</v>
      </c>
      <c r="AH155" s="114" t="s">
        <v>1691</v>
      </c>
      <c r="AI155" s="114" t="s">
        <v>1692</v>
      </c>
      <c r="AJ155" s="116"/>
      <c r="AK155" s="116"/>
      <c r="AL155" s="114">
        <v>1024936.0</v>
      </c>
      <c r="AM155" s="116">
        <v>45432.0</v>
      </c>
      <c r="AN155" s="116"/>
      <c r="AO155" s="118">
        <v>5050.0</v>
      </c>
      <c r="AP155" s="121">
        <v>0.0</v>
      </c>
      <c r="AQ155" s="118">
        <v>106550.0</v>
      </c>
      <c r="AR155" s="122">
        <v>82.65</v>
      </c>
      <c r="AS155" s="118">
        <v>8806357.5</v>
      </c>
      <c r="AT155" s="118">
        <v>308223.0</v>
      </c>
      <c r="AU155" s="116"/>
      <c r="AV155" s="118">
        <v>272997.0825</v>
      </c>
      <c r="AW155" s="114"/>
      <c r="AX155" s="114"/>
      <c r="AY155" s="118">
        <v>272997.0825</v>
      </c>
      <c r="AZ155" s="114"/>
      <c r="BA155" s="114"/>
      <c r="BB155" s="116"/>
      <c r="BC155" s="114"/>
      <c r="BD155" s="114"/>
      <c r="BE155" s="115"/>
      <c r="BF155" s="114"/>
      <c r="BG155" s="117"/>
      <c r="BH155" s="115"/>
      <c r="BI155" s="115"/>
      <c r="BJ155" s="115"/>
      <c r="BK155" s="118"/>
      <c r="BL155" s="114"/>
      <c r="BM155" s="123">
        <v>111600.0</v>
      </c>
      <c r="BN155" s="114"/>
      <c r="BO155" s="114"/>
      <c r="BP155" s="114"/>
      <c r="BQ155" s="114"/>
      <c r="BR155" s="113"/>
      <c r="BS155" s="120">
        <f t="shared" si="7"/>
        <v>153</v>
      </c>
    </row>
    <row r="156" ht="15.75" customHeight="1">
      <c r="A156" s="113">
        <v>36.0</v>
      </c>
      <c r="B156" s="114" t="s">
        <v>1693</v>
      </c>
      <c r="C156" s="115">
        <v>45449.0</v>
      </c>
      <c r="D156" s="114" t="s">
        <v>1694</v>
      </c>
      <c r="E156" s="116">
        <v>45281.0</v>
      </c>
      <c r="F156" s="114" t="s">
        <v>1695</v>
      </c>
      <c r="G156" s="114" t="s">
        <v>275</v>
      </c>
      <c r="H156" s="114" t="s">
        <v>1655</v>
      </c>
      <c r="I156" s="114" t="s">
        <v>277</v>
      </c>
      <c r="J156" s="114" t="s">
        <v>303</v>
      </c>
      <c r="K156" s="114" t="s">
        <v>162</v>
      </c>
      <c r="L156" s="117">
        <v>16344.0</v>
      </c>
      <c r="M156" s="118">
        <v>109800.0</v>
      </c>
      <c r="N156" s="118">
        <f t="shared" si="6"/>
        <v>6.718061674</v>
      </c>
      <c r="O156" s="118">
        <v>82.65</v>
      </c>
      <c r="P156" s="118">
        <v>9074970.0</v>
      </c>
      <c r="Q156" s="114" t="s">
        <v>280</v>
      </c>
      <c r="R156" s="114" t="s">
        <v>1696</v>
      </c>
      <c r="S156" s="114" t="s">
        <v>141</v>
      </c>
      <c r="T156" s="113" t="s">
        <v>344</v>
      </c>
      <c r="U156" s="114">
        <v>1500.0</v>
      </c>
      <c r="V156" s="113" t="s">
        <v>283</v>
      </c>
      <c r="W156" s="114" t="s">
        <v>1697</v>
      </c>
      <c r="X156" s="114"/>
      <c r="Y156" s="116"/>
      <c r="Z156" s="114"/>
      <c r="AA156" s="116"/>
      <c r="AB156" s="118"/>
      <c r="AC156" s="121"/>
      <c r="AD156" s="118">
        <v>0.0</v>
      </c>
      <c r="AE156" s="113" t="s">
        <v>1698</v>
      </c>
      <c r="AF156" s="114" t="s">
        <v>1699</v>
      </c>
      <c r="AG156" s="114" t="s">
        <v>1700</v>
      </c>
      <c r="AH156" s="114" t="s">
        <v>1701</v>
      </c>
      <c r="AI156" s="114" t="s">
        <v>1702</v>
      </c>
      <c r="AJ156" s="116"/>
      <c r="AK156" s="116"/>
      <c r="AL156" s="114">
        <v>1479511.0</v>
      </c>
      <c r="AM156" s="116">
        <v>45449.0</v>
      </c>
      <c r="AN156" s="116"/>
      <c r="AO156" s="118">
        <v>4275.0</v>
      </c>
      <c r="AP156" s="121">
        <v>0.0</v>
      </c>
      <c r="AQ156" s="118">
        <v>105525.0</v>
      </c>
      <c r="AR156" s="122">
        <v>82.65</v>
      </c>
      <c r="AS156" s="118">
        <v>8721641.25</v>
      </c>
      <c r="AT156" s="118">
        <v>305257.0</v>
      </c>
      <c r="AU156" s="116"/>
      <c r="AV156" s="118">
        <v>270370.87875</v>
      </c>
      <c r="AW156" s="114"/>
      <c r="AX156" s="114"/>
      <c r="AY156" s="118">
        <v>270370.87875</v>
      </c>
      <c r="AZ156" s="114"/>
      <c r="BA156" s="114"/>
      <c r="BB156" s="116"/>
      <c r="BC156" s="114"/>
      <c r="BD156" s="114"/>
      <c r="BE156" s="114"/>
      <c r="BF156" s="114"/>
      <c r="BG156" s="142"/>
      <c r="BH156" s="115"/>
      <c r="BI156" s="115"/>
      <c r="BJ156" s="115"/>
      <c r="BK156" s="143"/>
      <c r="BL156" s="114"/>
      <c r="BM156" s="123">
        <v>109800.0</v>
      </c>
      <c r="BN156" s="114"/>
      <c r="BO156" s="114"/>
      <c r="BP156" s="114"/>
      <c r="BQ156" s="114"/>
      <c r="BR156" s="113"/>
      <c r="BS156" s="120">
        <f t="shared" si="7"/>
        <v>168</v>
      </c>
    </row>
    <row r="157" ht="15.75" customHeight="1">
      <c r="A157" s="126">
        <v>90.0</v>
      </c>
      <c r="B157" s="127" t="s">
        <v>1703</v>
      </c>
      <c r="C157" s="128">
        <v>45371.0</v>
      </c>
      <c r="D157" s="127" t="s">
        <v>1704</v>
      </c>
      <c r="E157" s="128">
        <v>45281.0</v>
      </c>
      <c r="F157" s="127" t="s">
        <v>1705</v>
      </c>
      <c r="G157" s="127" t="s">
        <v>275</v>
      </c>
      <c r="H157" s="127" t="s">
        <v>1706</v>
      </c>
      <c r="I157" s="165" t="s">
        <v>665</v>
      </c>
      <c r="J157" s="127" t="s">
        <v>1617</v>
      </c>
      <c r="K157" s="129">
        <v>19852.8</v>
      </c>
      <c r="L157" s="130">
        <v>14889.6</v>
      </c>
      <c r="M157" s="131" t="s">
        <v>1707</v>
      </c>
      <c r="N157" s="131">
        <v>83.0</v>
      </c>
      <c r="O157" s="131" t="s">
        <v>1708</v>
      </c>
      <c r="P157" s="131" t="s">
        <v>280</v>
      </c>
      <c r="Q157" s="127" t="s">
        <v>304</v>
      </c>
      <c r="R157" s="127" t="s">
        <v>1709</v>
      </c>
      <c r="S157" s="127" t="s">
        <v>1709</v>
      </c>
      <c r="T157" s="132">
        <v>2048.0</v>
      </c>
      <c r="U157" s="126" t="s">
        <v>330</v>
      </c>
      <c r="V157" s="127" t="s">
        <v>471</v>
      </c>
      <c r="W157" s="134"/>
      <c r="X157" s="134"/>
      <c r="Y157" s="136"/>
      <c r="Z157" s="134"/>
      <c r="AA157" s="136"/>
      <c r="AB157" s="141"/>
      <c r="AC157" s="141"/>
      <c r="AD157" s="166" t="s">
        <v>930</v>
      </c>
      <c r="AE157" s="127" t="s">
        <v>1710</v>
      </c>
      <c r="AF157" s="127" t="s">
        <v>1711</v>
      </c>
      <c r="AG157" s="127" t="s">
        <v>1712</v>
      </c>
      <c r="AH157" s="127" t="s">
        <v>1713</v>
      </c>
      <c r="AI157" s="134"/>
      <c r="AJ157" s="136"/>
      <c r="AK157" s="132">
        <v>8508899.0</v>
      </c>
      <c r="AL157" s="135">
        <v>45372.0</v>
      </c>
      <c r="AM157" s="136"/>
      <c r="AN157" s="129">
        <v>4835.0</v>
      </c>
      <c r="AO157" s="134"/>
      <c r="AP157" s="127" t="s">
        <v>1714</v>
      </c>
      <c r="AQ157" s="132">
        <v>82.0</v>
      </c>
      <c r="AR157" s="127" t="s">
        <v>1715</v>
      </c>
      <c r="AS157" s="127" t="s">
        <v>1716</v>
      </c>
      <c r="AT157" s="137"/>
      <c r="AU157" s="127" t="s">
        <v>1717</v>
      </c>
      <c r="AV157" s="134"/>
      <c r="AW157" s="134"/>
      <c r="AX157" s="127" t="s">
        <v>1717</v>
      </c>
      <c r="AY157" s="137"/>
      <c r="AZ157" s="134"/>
      <c r="BA157" s="134"/>
      <c r="BB157" s="136"/>
      <c r="BC157" s="134"/>
      <c r="BD157" s="134"/>
      <c r="BE157" s="134"/>
      <c r="BF157" s="134"/>
      <c r="BG157" s="138"/>
      <c r="BH157" s="139"/>
      <c r="BI157" s="139"/>
      <c r="BJ157" s="139"/>
      <c r="BK157" s="134"/>
      <c r="BL157" s="134"/>
      <c r="BM157" s="134"/>
      <c r="BN157" s="134"/>
      <c r="BO157" s="134"/>
      <c r="BP157" s="134"/>
      <c r="BQ157" s="134"/>
      <c r="BR157" s="114"/>
      <c r="BS157" s="120"/>
    </row>
    <row r="158" ht="15.75" customHeight="1">
      <c r="A158" s="126">
        <v>64.0</v>
      </c>
      <c r="B158" s="127" t="s">
        <v>1718</v>
      </c>
      <c r="C158" s="128">
        <v>45322.0</v>
      </c>
      <c r="D158" s="127" t="s">
        <v>1719</v>
      </c>
      <c r="E158" s="128">
        <v>45286.0</v>
      </c>
      <c r="F158" s="127" t="s">
        <v>381</v>
      </c>
      <c r="G158" s="127" t="s">
        <v>275</v>
      </c>
      <c r="H158" s="127" t="s">
        <v>1720</v>
      </c>
      <c r="I158" s="127" t="s">
        <v>277</v>
      </c>
      <c r="J158" s="127" t="s">
        <v>1127</v>
      </c>
      <c r="K158" s="129">
        <v>21000.0</v>
      </c>
      <c r="L158" s="130">
        <v>13650.0</v>
      </c>
      <c r="M158" s="131">
        <v>94900.0</v>
      </c>
      <c r="N158" s="131">
        <v>83.0</v>
      </c>
      <c r="O158" s="131" t="s">
        <v>1721</v>
      </c>
      <c r="P158" s="131" t="s">
        <v>280</v>
      </c>
      <c r="Q158" s="127" t="s">
        <v>692</v>
      </c>
      <c r="R158" s="127" t="s">
        <v>1129</v>
      </c>
      <c r="S158" s="127" t="s">
        <v>1129</v>
      </c>
      <c r="T158" s="132">
        <v>2100.0</v>
      </c>
      <c r="U158" s="126" t="s">
        <v>330</v>
      </c>
      <c r="V158" s="127" t="s">
        <v>826</v>
      </c>
      <c r="W158" s="134"/>
      <c r="X158" s="134"/>
      <c r="Y158" s="136"/>
      <c r="Z158" s="134"/>
      <c r="AA158" s="136"/>
      <c r="AB158" s="141"/>
      <c r="AC158" s="141"/>
      <c r="AD158" s="141"/>
      <c r="AE158" s="127" t="s">
        <v>1722</v>
      </c>
      <c r="AF158" s="127" t="s">
        <v>1723</v>
      </c>
      <c r="AG158" s="127" t="s">
        <v>1724</v>
      </c>
      <c r="AH158" s="127" t="s">
        <v>1725</v>
      </c>
      <c r="AI158" s="134"/>
      <c r="AJ158" s="136"/>
      <c r="AK158" s="132">
        <v>7174988.0</v>
      </c>
      <c r="AL158" s="135">
        <v>45322.0</v>
      </c>
      <c r="AM158" s="136"/>
      <c r="AN158" s="129">
        <v>2550.0</v>
      </c>
      <c r="AO158" s="134"/>
      <c r="AP158" s="129">
        <v>92350.0</v>
      </c>
      <c r="AQ158" s="132">
        <v>82.35</v>
      </c>
      <c r="AR158" s="127" t="s">
        <v>1726</v>
      </c>
      <c r="AS158" s="127" t="s">
        <v>1727</v>
      </c>
      <c r="AT158" s="137"/>
      <c r="AU158" s="127" t="s">
        <v>1728</v>
      </c>
      <c r="AV158" s="134"/>
      <c r="AW158" s="134"/>
      <c r="AX158" s="127" t="s">
        <v>1728</v>
      </c>
      <c r="AY158" s="137"/>
      <c r="AZ158" s="134"/>
      <c r="BA158" s="134"/>
      <c r="BB158" s="136"/>
      <c r="BC158" s="134"/>
      <c r="BD158" s="134"/>
      <c r="BE158" s="134"/>
      <c r="BF158" s="134"/>
      <c r="BG158" s="138"/>
      <c r="BH158" s="139"/>
      <c r="BI158" s="139"/>
      <c r="BJ158" s="139"/>
      <c r="BK158" s="134"/>
      <c r="BL158" s="134"/>
      <c r="BM158" s="134"/>
      <c r="BN158" s="134"/>
      <c r="BO158" s="134"/>
      <c r="BP158" s="134"/>
      <c r="BQ158" s="134"/>
      <c r="BR158" s="114"/>
      <c r="BS158" s="120"/>
    </row>
    <row r="159" ht="15.75" customHeight="1">
      <c r="A159" s="126">
        <v>69.0</v>
      </c>
      <c r="B159" s="161" t="s">
        <v>1729</v>
      </c>
      <c r="C159" s="128">
        <v>45341.0</v>
      </c>
      <c r="D159" s="127" t="s">
        <v>1730</v>
      </c>
      <c r="E159" s="128">
        <v>45286.0</v>
      </c>
      <c r="F159" s="127" t="s">
        <v>292</v>
      </c>
      <c r="G159" s="127" t="s">
        <v>275</v>
      </c>
      <c r="H159" s="127" t="s">
        <v>1731</v>
      </c>
      <c r="I159" s="127" t="s">
        <v>1732</v>
      </c>
      <c r="J159" s="127" t="s">
        <v>1127</v>
      </c>
      <c r="K159" s="129">
        <v>20000.0</v>
      </c>
      <c r="L159" s="130">
        <v>13000.0</v>
      </c>
      <c r="M159" s="131">
        <v>99000.0</v>
      </c>
      <c r="N159" s="131">
        <v>83.0</v>
      </c>
      <c r="O159" s="131" t="s">
        <v>1733</v>
      </c>
      <c r="P159" s="131" t="s">
        <v>280</v>
      </c>
      <c r="Q159" s="127" t="s">
        <v>692</v>
      </c>
      <c r="R159" s="127" t="s">
        <v>1129</v>
      </c>
      <c r="S159" s="127" t="s">
        <v>1129</v>
      </c>
      <c r="T159" s="132">
        <v>2000.0</v>
      </c>
      <c r="U159" s="126" t="s">
        <v>330</v>
      </c>
      <c r="V159" s="127" t="s">
        <v>710</v>
      </c>
      <c r="W159" s="134"/>
      <c r="X159" s="134"/>
      <c r="Y159" s="136"/>
      <c r="Z159" s="134"/>
      <c r="AA159" s="136"/>
      <c r="AB159" s="141"/>
      <c r="AC159" s="141"/>
      <c r="AD159" s="141"/>
      <c r="AE159" s="127" t="s">
        <v>1734</v>
      </c>
      <c r="AF159" s="127" t="s">
        <v>1735</v>
      </c>
      <c r="AG159" s="127" t="s">
        <v>1736</v>
      </c>
      <c r="AH159" s="127" t="s">
        <v>1737</v>
      </c>
      <c r="AI159" s="134"/>
      <c r="AJ159" s="136"/>
      <c r="AK159" s="132">
        <v>7666819.0</v>
      </c>
      <c r="AL159" s="135">
        <v>45342.0</v>
      </c>
      <c r="AM159" s="136"/>
      <c r="AN159" s="129">
        <v>3213.0</v>
      </c>
      <c r="AO159" s="134"/>
      <c r="AP159" s="129">
        <v>95787.0</v>
      </c>
      <c r="AQ159" s="132">
        <v>82.2</v>
      </c>
      <c r="AR159" s="127" t="s">
        <v>1738</v>
      </c>
      <c r="AS159" s="127" t="s">
        <v>1739</v>
      </c>
      <c r="AT159" s="137"/>
      <c r="AU159" s="127" t="s">
        <v>1740</v>
      </c>
      <c r="AV159" s="134"/>
      <c r="AW159" s="134"/>
      <c r="AX159" s="127" t="s">
        <v>1740</v>
      </c>
      <c r="AY159" s="137"/>
      <c r="AZ159" s="134"/>
      <c r="BA159" s="134"/>
      <c r="BB159" s="136"/>
      <c r="BC159" s="134"/>
      <c r="BD159" s="134"/>
      <c r="BE159" s="134"/>
      <c r="BF159" s="134"/>
      <c r="BG159" s="138"/>
      <c r="BH159" s="139"/>
      <c r="BI159" s="139"/>
      <c r="BJ159" s="139"/>
      <c r="BK159" s="134"/>
      <c r="BL159" s="134"/>
      <c r="BM159" s="134"/>
      <c r="BN159" s="134"/>
      <c r="BO159" s="134"/>
      <c r="BP159" s="134"/>
      <c r="BQ159" s="134"/>
      <c r="BR159" s="114"/>
      <c r="BS159" s="120"/>
    </row>
    <row r="160" ht="15.75" customHeight="1">
      <c r="A160" s="126">
        <v>79.0</v>
      </c>
      <c r="B160" s="127" t="s">
        <v>1741</v>
      </c>
      <c r="C160" s="167">
        <v>45364.0</v>
      </c>
      <c r="D160" s="168" t="s">
        <v>1742</v>
      </c>
      <c r="E160" s="167">
        <v>45288.0</v>
      </c>
      <c r="F160" s="127" t="s">
        <v>394</v>
      </c>
      <c r="G160" s="127" t="s">
        <v>275</v>
      </c>
      <c r="H160" s="127" t="s">
        <v>664</v>
      </c>
      <c r="I160" s="127" t="s">
        <v>665</v>
      </c>
      <c r="J160" s="127" t="s">
        <v>1617</v>
      </c>
      <c r="K160" s="169">
        <v>19000.0</v>
      </c>
      <c r="L160" s="130">
        <v>14250.0</v>
      </c>
      <c r="M160" s="170" t="s">
        <v>1743</v>
      </c>
      <c r="N160" s="131">
        <v>83.0</v>
      </c>
      <c r="O160" s="131" t="s">
        <v>1744</v>
      </c>
      <c r="P160" s="131" t="s">
        <v>280</v>
      </c>
      <c r="Q160" s="127" t="s">
        <v>667</v>
      </c>
      <c r="R160" s="127" t="s">
        <v>1664</v>
      </c>
      <c r="S160" s="127" t="s">
        <v>1664</v>
      </c>
      <c r="T160" s="171">
        <v>1900.0</v>
      </c>
      <c r="U160" s="126" t="s">
        <v>330</v>
      </c>
      <c r="V160" s="168" t="s">
        <v>471</v>
      </c>
      <c r="W160" s="134"/>
      <c r="X160" s="134"/>
      <c r="Y160" s="136"/>
      <c r="Z160" s="134"/>
      <c r="AA160" s="136"/>
      <c r="AB160" s="141"/>
      <c r="AC160" s="141"/>
      <c r="AD160" s="162"/>
      <c r="AE160" s="172" t="s">
        <v>1745</v>
      </c>
      <c r="AF160" s="172" t="s">
        <v>1746</v>
      </c>
      <c r="AG160" s="172" t="s">
        <v>1747</v>
      </c>
      <c r="AH160" s="168" t="s">
        <v>1668</v>
      </c>
      <c r="AI160" s="134"/>
      <c r="AJ160" s="136"/>
      <c r="AK160" s="132">
        <v>8310553.0</v>
      </c>
      <c r="AL160" s="173">
        <v>45365.0</v>
      </c>
      <c r="AM160" s="136"/>
      <c r="AN160" s="169">
        <v>4500.0</v>
      </c>
      <c r="AO160" s="134"/>
      <c r="AP160" s="127" t="s">
        <v>1748</v>
      </c>
      <c r="AQ160" s="132">
        <v>82.0</v>
      </c>
      <c r="AR160" s="127" t="s">
        <v>1749</v>
      </c>
      <c r="AS160" s="127" t="s">
        <v>1750</v>
      </c>
      <c r="AT160" s="137"/>
      <c r="AU160" s="127" t="s">
        <v>1751</v>
      </c>
      <c r="AV160" s="134"/>
      <c r="AW160" s="134"/>
      <c r="AX160" s="127" t="s">
        <v>1751</v>
      </c>
      <c r="AY160" s="137"/>
      <c r="AZ160" s="134"/>
      <c r="BA160" s="134"/>
      <c r="BB160" s="136"/>
      <c r="BC160" s="134"/>
      <c r="BD160" s="134"/>
      <c r="BE160" s="134"/>
      <c r="BF160" s="134"/>
      <c r="BG160" s="138"/>
      <c r="BH160" s="139"/>
      <c r="BI160" s="139"/>
      <c r="BJ160" s="139"/>
      <c r="BK160" s="134"/>
      <c r="BL160" s="134"/>
      <c r="BM160" s="134"/>
      <c r="BN160" s="134"/>
      <c r="BO160" s="134"/>
      <c r="BP160" s="134"/>
      <c r="BQ160" s="134"/>
      <c r="BR160" s="114"/>
      <c r="BS160" s="120"/>
    </row>
    <row r="161" ht="15.75" customHeight="1">
      <c r="A161" s="113">
        <v>107.0</v>
      </c>
      <c r="B161" s="174" t="s">
        <v>1752</v>
      </c>
      <c r="C161" s="175">
        <v>45497.0</v>
      </c>
      <c r="D161" s="174" t="s">
        <v>1753</v>
      </c>
      <c r="E161" s="176">
        <v>45293.0</v>
      </c>
      <c r="F161" s="174" t="s">
        <v>1754</v>
      </c>
      <c r="G161" s="174" t="s">
        <v>275</v>
      </c>
      <c r="H161" s="174" t="s">
        <v>1755</v>
      </c>
      <c r="I161" s="174" t="s">
        <v>1756</v>
      </c>
      <c r="J161" s="174" t="s">
        <v>469</v>
      </c>
      <c r="K161" s="174" t="s">
        <v>279</v>
      </c>
      <c r="L161" s="177">
        <v>16344.0</v>
      </c>
      <c r="M161" s="178">
        <v>128160.0</v>
      </c>
      <c r="N161" s="178">
        <f>M161/L161</f>
        <v>7.841409692</v>
      </c>
      <c r="O161" s="178">
        <v>82.8</v>
      </c>
      <c r="P161" s="178">
        <v>1.0611648E7</v>
      </c>
      <c r="Q161" s="174" t="s">
        <v>280</v>
      </c>
      <c r="R161" s="174" t="s">
        <v>1757</v>
      </c>
      <c r="S161" s="174" t="s">
        <v>141</v>
      </c>
      <c r="T161" s="179" t="s">
        <v>305</v>
      </c>
      <c r="U161" s="174">
        <v>1800.0</v>
      </c>
      <c r="V161" s="179" t="s">
        <v>283</v>
      </c>
      <c r="W161" s="174" t="s">
        <v>1758</v>
      </c>
      <c r="X161" s="174" t="s">
        <v>1759</v>
      </c>
      <c r="Y161" s="176">
        <v>45491.0</v>
      </c>
      <c r="Z161" s="174"/>
      <c r="AA161" s="176"/>
      <c r="AB161" s="178"/>
      <c r="AC161" s="178"/>
      <c r="AD161" s="178">
        <v>0.0</v>
      </c>
      <c r="AE161" s="179" t="s">
        <v>1146</v>
      </c>
      <c r="AF161" s="174" t="s">
        <v>1760</v>
      </c>
      <c r="AG161" s="180">
        <v>2.6049529E7</v>
      </c>
      <c r="AH161" s="174" t="s">
        <v>1761</v>
      </c>
      <c r="AI161" s="174" t="s">
        <v>1762</v>
      </c>
      <c r="AJ161" s="176">
        <v>45502.0</v>
      </c>
      <c r="AK161" s="176"/>
      <c r="AL161" s="174">
        <v>2686962.0</v>
      </c>
      <c r="AM161" s="176">
        <v>45498.0</v>
      </c>
      <c r="AN161" s="176">
        <v>45500.0</v>
      </c>
      <c r="AO161" s="178">
        <v>8935.0</v>
      </c>
      <c r="AP161" s="181">
        <v>0.0</v>
      </c>
      <c r="AQ161" s="178">
        <v>119225.0</v>
      </c>
      <c r="AR161" s="182">
        <v>82.8</v>
      </c>
      <c r="AS161" s="178">
        <v>9871830.0</v>
      </c>
      <c r="AT161" s="178">
        <v>345514.0</v>
      </c>
      <c r="AU161" s="176"/>
      <c r="AV161" s="178">
        <v>306026.73</v>
      </c>
      <c r="AW161" s="174"/>
      <c r="AX161" s="174"/>
      <c r="AY161" s="178">
        <v>306026.73</v>
      </c>
      <c r="AZ161" s="174"/>
      <c r="BA161" s="174"/>
      <c r="BB161" s="176"/>
      <c r="BC161" s="174"/>
      <c r="BD161" s="174"/>
      <c r="BE161" s="174"/>
      <c r="BF161" s="174"/>
      <c r="BG161" s="177"/>
      <c r="BH161" s="175"/>
      <c r="BI161" s="175"/>
      <c r="BJ161" s="175"/>
      <c r="BK161" s="174"/>
      <c r="BL161" s="174"/>
      <c r="BM161" s="183">
        <v>128160.0</v>
      </c>
      <c r="BN161" s="174"/>
      <c r="BO161" s="174"/>
      <c r="BP161" s="174"/>
      <c r="BQ161" s="174"/>
      <c r="BR161" s="120"/>
      <c r="BS161" s="120">
        <f>C161-E161</f>
        <v>204</v>
      </c>
    </row>
    <row r="162" ht="15.75" customHeight="1">
      <c r="A162" s="184">
        <v>80.0</v>
      </c>
      <c r="B162" s="185" t="s">
        <v>1763</v>
      </c>
      <c r="C162" s="186">
        <v>45364.0</v>
      </c>
      <c r="D162" s="187" t="s">
        <v>1764</v>
      </c>
      <c r="E162" s="186">
        <v>45293.0</v>
      </c>
      <c r="F162" s="185" t="s">
        <v>1765</v>
      </c>
      <c r="G162" s="185" t="s">
        <v>275</v>
      </c>
      <c r="H162" s="185" t="s">
        <v>664</v>
      </c>
      <c r="I162" s="185" t="s">
        <v>665</v>
      </c>
      <c r="J162" s="185" t="s">
        <v>1617</v>
      </c>
      <c r="K162" s="188">
        <v>20000.0</v>
      </c>
      <c r="L162" s="189">
        <v>15000.0</v>
      </c>
      <c r="M162" s="190" t="s">
        <v>1766</v>
      </c>
      <c r="N162" s="191">
        <v>83.0</v>
      </c>
      <c r="O162" s="191" t="s">
        <v>1767</v>
      </c>
      <c r="P162" s="191" t="s">
        <v>280</v>
      </c>
      <c r="Q162" s="185" t="s">
        <v>667</v>
      </c>
      <c r="R162" s="185" t="s">
        <v>1664</v>
      </c>
      <c r="S162" s="185" t="s">
        <v>1664</v>
      </c>
      <c r="T162" s="192">
        <v>2000.0</v>
      </c>
      <c r="U162" s="193" t="s">
        <v>330</v>
      </c>
      <c r="V162" s="194" t="s">
        <v>471</v>
      </c>
      <c r="W162" s="195"/>
      <c r="X162" s="195"/>
      <c r="Y162" s="196"/>
      <c r="Z162" s="195"/>
      <c r="AA162" s="196"/>
      <c r="AB162" s="197"/>
      <c r="AC162" s="197"/>
      <c r="AD162" s="198"/>
      <c r="AE162" s="185" t="s">
        <v>1768</v>
      </c>
      <c r="AF162" s="185" t="s">
        <v>1769</v>
      </c>
      <c r="AG162" s="185" t="s">
        <v>1770</v>
      </c>
      <c r="AH162" s="185" t="s">
        <v>1668</v>
      </c>
      <c r="AI162" s="195"/>
      <c r="AJ162" s="196"/>
      <c r="AK162" s="192">
        <v>8310546.0</v>
      </c>
      <c r="AL162" s="199">
        <v>45365.0</v>
      </c>
      <c r="AM162" s="196"/>
      <c r="AN162" s="200">
        <v>4500.0</v>
      </c>
      <c r="AO162" s="195"/>
      <c r="AP162" s="185" t="s">
        <v>1771</v>
      </c>
      <c r="AQ162" s="192">
        <v>82.0</v>
      </c>
      <c r="AR162" s="185" t="s">
        <v>1772</v>
      </c>
      <c r="AS162" s="185" t="s">
        <v>1773</v>
      </c>
      <c r="AT162" s="201"/>
      <c r="AU162" s="185" t="s">
        <v>1774</v>
      </c>
      <c r="AV162" s="195"/>
      <c r="AW162" s="195"/>
      <c r="AX162" s="185" t="s">
        <v>1774</v>
      </c>
      <c r="AY162" s="201"/>
      <c r="AZ162" s="195"/>
      <c r="BA162" s="195"/>
      <c r="BB162" s="196"/>
      <c r="BC162" s="195"/>
      <c r="BD162" s="195"/>
      <c r="BE162" s="195"/>
      <c r="BF162" s="195"/>
      <c r="BG162" s="202"/>
      <c r="BH162" s="203"/>
      <c r="BI162" s="203"/>
      <c r="BJ162" s="203"/>
      <c r="BK162" s="195"/>
      <c r="BL162" s="195"/>
      <c r="BM162" s="195"/>
      <c r="BN162" s="204"/>
      <c r="BO162" s="205"/>
      <c r="BP162" s="195"/>
      <c r="BQ162" s="195"/>
      <c r="BR162" s="120"/>
      <c r="BS162" s="120"/>
    </row>
    <row r="163" ht="15.75" customHeight="1">
      <c r="A163" s="184">
        <v>81.0</v>
      </c>
      <c r="B163" s="185" t="s">
        <v>1775</v>
      </c>
      <c r="C163" s="186">
        <v>45364.0</v>
      </c>
      <c r="D163" s="187" t="s">
        <v>1776</v>
      </c>
      <c r="E163" s="186">
        <v>45293.0</v>
      </c>
      <c r="F163" s="185" t="s">
        <v>1777</v>
      </c>
      <c r="G163" s="185" t="s">
        <v>275</v>
      </c>
      <c r="H163" s="185" t="s">
        <v>664</v>
      </c>
      <c r="I163" s="185" t="s">
        <v>665</v>
      </c>
      <c r="J163" s="185" t="s">
        <v>1617</v>
      </c>
      <c r="K163" s="188">
        <v>20000.0</v>
      </c>
      <c r="L163" s="189">
        <v>15000.0</v>
      </c>
      <c r="M163" s="191" t="s">
        <v>1778</v>
      </c>
      <c r="N163" s="191">
        <v>83.0</v>
      </c>
      <c r="O163" s="191" t="s">
        <v>1779</v>
      </c>
      <c r="P163" s="191" t="s">
        <v>280</v>
      </c>
      <c r="Q163" s="185" t="s">
        <v>667</v>
      </c>
      <c r="R163" s="185" t="s">
        <v>1664</v>
      </c>
      <c r="S163" s="185" t="s">
        <v>1664</v>
      </c>
      <c r="T163" s="192">
        <v>2000.0</v>
      </c>
      <c r="U163" s="193" t="s">
        <v>330</v>
      </c>
      <c r="V163" s="194" t="s">
        <v>471</v>
      </c>
      <c r="W163" s="195"/>
      <c r="X163" s="195"/>
      <c r="Y163" s="196"/>
      <c r="Z163" s="195"/>
      <c r="AA163" s="196"/>
      <c r="AB163" s="197"/>
      <c r="AC163" s="197"/>
      <c r="AD163" s="198"/>
      <c r="AE163" s="185" t="s">
        <v>1780</v>
      </c>
      <c r="AF163" s="185" t="s">
        <v>1781</v>
      </c>
      <c r="AG163" s="185" t="s">
        <v>1782</v>
      </c>
      <c r="AH163" s="185" t="s">
        <v>1668</v>
      </c>
      <c r="AI163" s="195"/>
      <c r="AJ163" s="196"/>
      <c r="AK163" s="192">
        <v>8310545.0</v>
      </c>
      <c r="AL163" s="199">
        <v>45365.0</v>
      </c>
      <c r="AM163" s="196"/>
      <c r="AN163" s="200">
        <v>4500.0</v>
      </c>
      <c r="AO163" s="195"/>
      <c r="AP163" s="185" t="s">
        <v>1783</v>
      </c>
      <c r="AQ163" s="192">
        <v>82.0</v>
      </c>
      <c r="AR163" s="185" t="s">
        <v>1784</v>
      </c>
      <c r="AS163" s="185" t="s">
        <v>1785</v>
      </c>
      <c r="AT163" s="201"/>
      <c r="AU163" s="185" t="s">
        <v>1786</v>
      </c>
      <c r="AV163" s="195"/>
      <c r="AW163" s="195"/>
      <c r="AX163" s="185" t="s">
        <v>1786</v>
      </c>
      <c r="AY163" s="206"/>
      <c r="AZ163" s="205"/>
      <c r="BA163" s="195"/>
      <c r="BB163" s="196"/>
      <c r="BC163" s="195"/>
      <c r="BD163" s="195"/>
      <c r="BE163" s="195"/>
      <c r="BF163" s="195"/>
      <c r="BG163" s="202"/>
      <c r="BH163" s="203"/>
      <c r="BI163" s="203"/>
      <c r="BJ163" s="203"/>
      <c r="BK163" s="195"/>
      <c r="BL163" s="195"/>
      <c r="BM163" s="195"/>
      <c r="BN163" s="207"/>
      <c r="BO163" s="195"/>
      <c r="BP163" s="195"/>
      <c r="BQ163" s="195"/>
      <c r="BR163" s="120"/>
      <c r="BS163" s="120"/>
    </row>
    <row r="164" ht="15.75" customHeight="1">
      <c r="A164" s="184">
        <v>91.0</v>
      </c>
      <c r="B164" s="185" t="s">
        <v>1787</v>
      </c>
      <c r="C164" s="186">
        <v>45372.0</v>
      </c>
      <c r="D164" s="185" t="s">
        <v>1788</v>
      </c>
      <c r="E164" s="186">
        <v>45296.0</v>
      </c>
      <c r="F164" s="185" t="s">
        <v>724</v>
      </c>
      <c r="G164" s="185" t="s">
        <v>275</v>
      </c>
      <c r="H164" s="185" t="s">
        <v>1789</v>
      </c>
      <c r="I164" s="185" t="s">
        <v>277</v>
      </c>
      <c r="J164" s="185" t="s">
        <v>1127</v>
      </c>
      <c r="K164" s="200">
        <v>21000.0</v>
      </c>
      <c r="L164" s="189">
        <v>13650.0</v>
      </c>
      <c r="M164" s="191">
        <v>97200.0</v>
      </c>
      <c r="N164" s="191">
        <v>83.0</v>
      </c>
      <c r="O164" s="191" t="s">
        <v>1790</v>
      </c>
      <c r="P164" s="191" t="s">
        <v>280</v>
      </c>
      <c r="Q164" s="185" t="s">
        <v>692</v>
      </c>
      <c r="R164" s="185" t="s">
        <v>1129</v>
      </c>
      <c r="S164" s="185" t="s">
        <v>1129</v>
      </c>
      <c r="T164" s="192">
        <v>2100.0</v>
      </c>
      <c r="U164" s="193" t="s">
        <v>330</v>
      </c>
      <c r="V164" s="185" t="s">
        <v>826</v>
      </c>
      <c r="W164" s="195"/>
      <c r="X164" s="195"/>
      <c r="Y164" s="196"/>
      <c r="Z164" s="195"/>
      <c r="AA164" s="196"/>
      <c r="AB164" s="197"/>
      <c r="AC164" s="197"/>
      <c r="AD164" s="191" t="s">
        <v>454</v>
      </c>
      <c r="AE164" s="185" t="s">
        <v>1791</v>
      </c>
      <c r="AF164" s="185" t="s">
        <v>1792</v>
      </c>
      <c r="AG164" s="185" t="s">
        <v>1793</v>
      </c>
      <c r="AH164" s="185" t="s">
        <v>1794</v>
      </c>
      <c r="AI164" s="195"/>
      <c r="AJ164" s="196"/>
      <c r="AK164" s="192">
        <v>8530122.0</v>
      </c>
      <c r="AL164" s="199">
        <v>45372.0</v>
      </c>
      <c r="AM164" s="196"/>
      <c r="AN164" s="200">
        <v>3448.0</v>
      </c>
      <c r="AO164" s="195"/>
      <c r="AP164" s="200">
        <v>93752.0</v>
      </c>
      <c r="AQ164" s="192">
        <v>82.0</v>
      </c>
      <c r="AR164" s="185" t="s">
        <v>1795</v>
      </c>
      <c r="AS164" s="185" t="s">
        <v>1796</v>
      </c>
      <c r="AT164" s="201"/>
      <c r="AU164" s="185" t="s">
        <v>1797</v>
      </c>
      <c r="AV164" s="195"/>
      <c r="AW164" s="195"/>
      <c r="AX164" s="185" t="s">
        <v>1797</v>
      </c>
      <c r="AY164" s="208"/>
      <c r="AZ164" s="195"/>
      <c r="BA164" s="195"/>
      <c r="BB164" s="196"/>
      <c r="BC164" s="195"/>
      <c r="BD164" s="195"/>
      <c r="BE164" s="195"/>
      <c r="BF164" s="195"/>
      <c r="BG164" s="202"/>
      <c r="BH164" s="203"/>
      <c r="BI164" s="203"/>
      <c r="BJ164" s="203"/>
      <c r="BK164" s="195"/>
      <c r="BL164" s="195"/>
      <c r="BM164" s="195"/>
      <c r="BN164" s="195"/>
      <c r="BO164" s="195"/>
      <c r="BP164" s="195"/>
      <c r="BQ164" s="195"/>
      <c r="BR164" s="120"/>
      <c r="BS164" s="120"/>
    </row>
    <row r="165" ht="15.75" customHeight="1">
      <c r="A165" s="209">
        <v>10.0</v>
      </c>
      <c r="B165" s="210" t="s">
        <v>1798</v>
      </c>
      <c r="C165" s="211">
        <v>45418.0</v>
      </c>
      <c r="D165" s="212" t="s">
        <v>1799</v>
      </c>
      <c r="E165" s="213">
        <v>45297.0</v>
      </c>
      <c r="F165" s="210" t="s">
        <v>1800</v>
      </c>
      <c r="G165" s="210" t="s">
        <v>275</v>
      </c>
      <c r="H165" s="210" t="s">
        <v>1801</v>
      </c>
      <c r="I165" s="210" t="s">
        <v>1802</v>
      </c>
      <c r="J165" s="210" t="s">
        <v>1803</v>
      </c>
      <c r="K165" s="210" t="s">
        <v>279</v>
      </c>
      <c r="L165" s="214">
        <v>16329.241</v>
      </c>
      <c r="M165" s="215">
        <v>93800.0</v>
      </c>
      <c r="N165" s="215">
        <f t="shared" ref="N165:N180" si="8">M165/L165</f>
        <v>5.744296382</v>
      </c>
      <c r="O165" s="215">
        <v>82.6</v>
      </c>
      <c r="P165" s="215">
        <v>7747879.999999999</v>
      </c>
      <c r="Q165" s="210" t="s">
        <v>385</v>
      </c>
      <c r="R165" s="210" t="s">
        <v>1656</v>
      </c>
      <c r="S165" s="210" t="s">
        <v>141</v>
      </c>
      <c r="T165" s="216" t="s">
        <v>305</v>
      </c>
      <c r="U165" s="210">
        <v>3600.0</v>
      </c>
      <c r="V165" s="216" t="s">
        <v>283</v>
      </c>
      <c r="W165" s="217" t="s">
        <v>1647</v>
      </c>
      <c r="X165" s="210"/>
      <c r="Y165" s="213"/>
      <c r="Z165" s="210"/>
      <c r="AA165" s="213"/>
      <c r="AB165" s="215"/>
      <c r="AC165" s="215"/>
      <c r="AD165" s="215">
        <v>0.0</v>
      </c>
      <c r="AE165" s="216" t="s">
        <v>307</v>
      </c>
      <c r="AF165" s="210" t="s">
        <v>1804</v>
      </c>
      <c r="AG165" s="210" t="s">
        <v>1805</v>
      </c>
      <c r="AH165" s="218">
        <v>2.30240248E9</v>
      </c>
      <c r="AI165" s="210" t="s">
        <v>1806</v>
      </c>
      <c r="AJ165" s="213"/>
      <c r="AK165" s="213"/>
      <c r="AL165" s="210">
        <v>9670904.0</v>
      </c>
      <c r="AM165" s="213">
        <v>45418.0</v>
      </c>
      <c r="AN165" s="213"/>
      <c r="AO165" s="215">
        <v>3765.0</v>
      </c>
      <c r="AP165" s="219">
        <v>0.0</v>
      </c>
      <c r="AQ165" s="215">
        <v>90035.0</v>
      </c>
      <c r="AR165" s="220">
        <v>82.6</v>
      </c>
      <c r="AS165" s="215">
        <v>7436890.999999999</v>
      </c>
      <c r="AT165" s="215">
        <v>260291.0</v>
      </c>
      <c r="AU165" s="213"/>
      <c r="AV165" s="215">
        <v>230543.62099999996</v>
      </c>
      <c r="AW165" s="210"/>
      <c r="AX165" s="210"/>
      <c r="AY165" s="215">
        <v>230543.62099999996</v>
      </c>
      <c r="AZ165" s="210"/>
      <c r="BA165" s="210"/>
      <c r="BB165" s="213"/>
      <c r="BC165" s="210"/>
      <c r="BD165" s="210"/>
      <c r="BE165" s="211"/>
      <c r="BF165" s="210"/>
      <c r="BG165" s="214"/>
      <c r="BH165" s="211"/>
      <c r="BI165" s="211"/>
      <c r="BJ165" s="211"/>
      <c r="BK165" s="215"/>
      <c r="BL165" s="210"/>
      <c r="BM165" s="221">
        <v>93800.0</v>
      </c>
      <c r="BN165" s="210"/>
      <c r="BO165" s="210"/>
      <c r="BP165" s="210"/>
      <c r="BQ165" s="210"/>
      <c r="BR165" s="222"/>
      <c r="BS165" s="120">
        <f t="shared" ref="BS165:BS168" si="9">C165-E165</f>
        <v>121</v>
      </c>
    </row>
    <row r="166" ht="15.75" customHeight="1">
      <c r="A166" s="209">
        <v>23.0</v>
      </c>
      <c r="B166" s="210" t="s">
        <v>1807</v>
      </c>
      <c r="C166" s="211">
        <v>45439.0</v>
      </c>
      <c r="D166" s="218">
        <v>8789.0</v>
      </c>
      <c r="E166" s="213">
        <v>45299.0</v>
      </c>
      <c r="F166" s="210" t="s">
        <v>1808</v>
      </c>
      <c r="G166" s="210" t="s">
        <v>275</v>
      </c>
      <c r="H166" s="210" t="s">
        <v>1674</v>
      </c>
      <c r="I166" s="210" t="s">
        <v>1141</v>
      </c>
      <c r="J166" s="210" t="s">
        <v>666</v>
      </c>
      <c r="K166" s="210" t="s">
        <v>279</v>
      </c>
      <c r="L166" s="214">
        <v>16344.0</v>
      </c>
      <c r="M166" s="215">
        <v>111800.0</v>
      </c>
      <c r="N166" s="215">
        <f t="shared" si="8"/>
        <v>6.840430739</v>
      </c>
      <c r="O166" s="215">
        <v>82.65</v>
      </c>
      <c r="P166" s="215">
        <v>9240270.0</v>
      </c>
      <c r="Q166" s="210" t="s">
        <v>280</v>
      </c>
      <c r="R166" s="210" t="s">
        <v>1646</v>
      </c>
      <c r="S166" s="210" t="s">
        <v>141</v>
      </c>
      <c r="T166" s="216" t="s">
        <v>315</v>
      </c>
      <c r="U166" s="210">
        <v>3600.0</v>
      </c>
      <c r="V166" s="216" t="s">
        <v>283</v>
      </c>
      <c r="W166" s="210" t="s">
        <v>1647</v>
      </c>
      <c r="X166" s="210"/>
      <c r="Y166" s="213"/>
      <c r="Z166" s="210"/>
      <c r="AA166" s="213"/>
      <c r="AB166" s="215"/>
      <c r="AC166" s="215"/>
      <c r="AD166" s="215">
        <v>0.0</v>
      </c>
      <c r="AE166" s="216" t="s">
        <v>454</v>
      </c>
      <c r="AF166" s="210" t="s">
        <v>1809</v>
      </c>
      <c r="AG166" s="210" t="s">
        <v>1810</v>
      </c>
      <c r="AH166" s="210" t="s">
        <v>1811</v>
      </c>
      <c r="AI166" s="210" t="s">
        <v>1692</v>
      </c>
      <c r="AJ166" s="213"/>
      <c r="AK166" s="213"/>
      <c r="AL166" s="210">
        <v>1199107.0</v>
      </c>
      <c r="AM166" s="213">
        <v>45439.0</v>
      </c>
      <c r="AN166" s="213"/>
      <c r="AO166" s="215">
        <v>5170.0</v>
      </c>
      <c r="AP166" s="219">
        <v>0.0</v>
      </c>
      <c r="AQ166" s="215">
        <v>106630.0</v>
      </c>
      <c r="AR166" s="210">
        <v>82.65</v>
      </c>
      <c r="AS166" s="215">
        <v>8812969.5</v>
      </c>
      <c r="AT166" s="215">
        <v>308454.0</v>
      </c>
      <c r="AU166" s="213"/>
      <c r="AV166" s="215">
        <v>273202.05449999997</v>
      </c>
      <c r="AW166" s="210"/>
      <c r="AX166" s="210"/>
      <c r="AY166" s="215">
        <v>273202.05449999997</v>
      </c>
      <c r="AZ166" s="210"/>
      <c r="BA166" s="210"/>
      <c r="BB166" s="213"/>
      <c r="BC166" s="210"/>
      <c r="BD166" s="211"/>
      <c r="BE166" s="211"/>
      <c r="BF166" s="210"/>
      <c r="BG166" s="219"/>
      <c r="BH166" s="211"/>
      <c r="BI166" s="211"/>
      <c r="BJ166" s="211"/>
      <c r="BK166" s="215"/>
      <c r="BL166" s="210"/>
      <c r="BM166" s="221">
        <v>111800.0</v>
      </c>
      <c r="BN166" s="210"/>
      <c r="BO166" s="210"/>
      <c r="BP166" s="210"/>
      <c r="BQ166" s="210"/>
      <c r="BR166" s="222"/>
      <c r="BS166" s="120">
        <f t="shared" si="9"/>
        <v>140</v>
      </c>
    </row>
    <row r="167" ht="15.75" customHeight="1">
      <c r="A167" s="209">
        <v>18.0</v>
      </c>
      <c r="B167" s="210" t="s">
        <v>1812</v>
      </c>
      <c r="C167" s="211">
        <v>45432.0</v>
      </c>
      <c r="D167" s="218">
        <v>8796.0</v>
      </c>
      <c r="E167" s="213">
        <v>45299.0</v>
      </c>
      <c r="F167" s="210" t="s">
        <v>1813</v>
      </c>
      <c r="G167" s="210" t="s">
        <v>275</v>
      </c>
      <c r="H167" s="210" t="s">
        <v>1674</v>
      </c>
      <c r="I167" s="210" t="s">
        <v>1141</v>
      </c>
      <c r="J167" s="210" t="s">
        <v>666</v>
      </c>
      <c r="K167" s="210" t="s">
        <v>279</v>
      </c>
      <c r="L167" s="214">
        <v>16344.0</v>
      </c>
      <c r="M167" s="215">
        <v>111450.0</v>
      </c>
      <c r="N167" s="215">
        <f t="shared" si="8"/>
        <v>6.819016153</v>
      </c>
      <c r="O167" s="215">
        <v>82.65</v>
      </c>
      <c r="P167" s="215">
        <v>9211342.5</v>
      </c>
      <c r="Q167" s="210" t="s">
        <v>280</v>
      </c>
      <c r="R167" s="210" t="s">
        <v>1646</v>
      </c>
      <c r="S167" s="210" t="s">
        <v>141</v>
      </c>
      <c r="T167" s="216" t="s">
        <v>1675</v>
      </c>
      <c r="U167" s="210">
        <v>3600.0</v>
      </c>
      <c r="V167" s="216" t="s">
        <v>283</v>
      </c>
      <c r="W167" s="217" t="s">
        <v>1647</v>
      </c>
      <c r="X167" s="210"/>
      <c r="Y167" s="213"/>
      <c r="Z167" s="210"/>
      <c r="AA167" s="213"/>
      <c r="AB167" s="215"/>
      <c r="AC167" s="215"/>
      <c r="AD167" s="215">
        <v>0.0</v>
      </c>
      <c r="AE167" s="216" t="s">
        <v>454</v>
      </c>
      <c r="AF167" s="210" t="s">
        <v>1814</v>
      </c>
      <c r="AG167" s="218" t="s">
        <v>1815</v>
      </c>
      <c r="AH167" s="210" t="s">
        <v>1816</v>
      </c>
      <c r="AI167" s="210" t="s">
        <v>1651</v>
      </c>
      <c r="AJ167" s="213"/>
      <c r="AK167" s="213"/>
      <c r="AL167" s="210">
        <v>1025527.0</v>
      </c>
      <c r="AM167" s="213">
        <v>45432.0</v>
      </c>
      <c r="AN167" s="213"/>
      <c r="AO167" s="215">
        <v>5170.0</v>
      </c>
      <c r="AP167" s="219">
        <v>0.0</v>
      </c>
      <c r="AQ167" s="215">
        <v>106280.0</v>
      </c>
      <c r="AR167" s="220">
        <v>82.65</v>
      </c>
      <c r="AS167" s="215">
        <v>8784042.0</v>
      </c>
      <c r="AT167" s="215">
        <v>307441.0</v>
      </c>
      <c r="AU167" s="213"/>
      <c r="AV167" s="215">
        <v>272305.302</v>
      </c>
      <c r="AW167" s="210"/>
      <c r="AX167" s="210"/>
      <c r="AY167" s="215">
        <v>272305.302</v>
      </c>
      <c r="AZ167" s="210"/>
      <c r="BA167" s="210"/>
      <c r="BB167" s="213"/>
      <c r="BC167" s="210"/>
      <c r="BD167" s="210"/>
      <c r="BE167" s="211"/>
      <c r="BF167" s="210"/>
      <c r="BG167" s="214"/>
      <c r="BH167" s="211"/>
      <c r="BI167" s="211"/>
      <c r="BJ167" s="211"/>
      <c r="BK167" s="215"/>
      <c r="BL167" s="210"/>
      <c r="BM167" s="221">
        <v>111450.0</v>
      </c>
      <c r="BN167" s="210"/>
      <c r="BO167" s="210"/>
      <c r="BP167" s="210"/>
      <c r="BQ167" s="210"/>
      <c r="BR167" s="222"/>
      <c r="BS167" s="120">
        <f t="shared" si="9"/>
        <v>133</v>
      </c>
    </row>
    <row r="168" ht="15.75" customHeight="1">
      <c r="A168" s="209">
        <v>1.0</v>
      </c>
      <c r="B168" s="210" t="s">
        <v>1817</v>
      </c>
      <c r="C168" s="211">
        <v>45388.0</v>
      </c>
      <c r="D168" s="218">
        <v>8790.0</v>
      </c>
      <c r="E168" s="213">
        <v>45299.0</v>
      </c>
      <c r="F168" s="210" t="s">
        <v>1818</v>
      </c>
      <c r="G168" s="210" t="s">
        <v>275</v>
      </c>
      <c r="H168" s="210" t="s">
        <v>1674</v>
      </c>
      <c r="I168" s="210" t="s">
        <v>1141</v>
      </c>
      <c r="J168" s="210" t="s">
        <v>666</v>
      </c>
      <c r="K168" s="210" t="s">
        <v>279</v>
      </c>
      <c r="L168" s="214">
        <v>16344.0</v>
      </c>
      <c r="M168" s="215">
        <v>115600.0</v>
      </c>
      <c r="N168" s="215">
        <f t="shared" si="8"/>
        <v>7.072931963</v>
      </c>
      <c r="O168" s="215">
        <v>82.6</v>
      </c>
      <c r="P168" s="215">
        <v>9548560.0</v>
      </c>
      <c r="Q168" s="210" t="s">
        <v>280</v>
      </c>
      <c r="R168" s="210" t="s">
        <v>1646</v>
      </c>
      <c r="S168" s="210" t="s">
        <v>141</v>
      </c>
      <c r="T168" s="216" t="s">
        <v>305</v>
      </c>
      <c r="U168" s="223">
        <v>3600.0</v>
      </c>
      <c r="V168" s="216" t="s">
        <v>283</v>
      </c>
      <c r="W168" s="217" t="s">
        <v>1647</v>
      </c>
      <c r="X168" s="210"/>
      <c r="Y168" s="213"/>
      <c r="Z168" s="210"/>
      <c r="AA168" s="213"/>
      <c r="AB168" s="215"/>
      <c r="AC168" s="219"/>
      <c r="AD168" s="221">
        <v>0.0</v>
      </c>
      <c r="AE168" s="216" t="s">
        <v>454</v>
      </c>
      <c r="AF168" s="210" t="s">
        <v>1819</v>
      </c>
      <c r="AG168" s="218" t="s">
        <v>1820</v>
      </c>
      <c r="AH168" s="210" t="s">
        <v>1821</v>
      </c>
      <c r="AI168" s="210" t="s">
        <v>1822</v>
      </c>
      <c r="AJ168" s="213"/>
      <c r="AK168" s="213"/>
      <c r="AL168" s="210">
        <v>8950142.0</v>
      </c>
      <c r="AM168" s="213">
        <v>45388.0</v>
      </c>
      <c r="AN168" s="213"/>
      <c r="AO168" s="215">
        <v>4825.0</v>
      </c>
      <c r="AP168" s="219">
        <v>0.0</v>
      </c>
      <c r="AQ168" s="215">
        <v>110775.0</v>
      </c>
      <c r="AR168" s="220">
        <v>82.6</v>
      </c>
      <c r="AS168" s="215">
        <v>9150015.0</v>
      </c>
      <c r="AT168" s="215">
        <v>274500.0</v>
      </c>
      <c r="AU168" s="213"/>
      <c r="AV168" s="215">
        <v>283650.465</v>
      </c>
      <c r="AW168" s="210"/>
      <c r="AX168" s="210"/>
      <c r="AY168" s="215">
        <v>283650.465</v>
      </c>
      <c r="AZ168" s="210"/>
      <c r="BA168" s="210"/>
      <c r="BB168" s="213"/>
      <c r="BC168" s="211"/>
      <c r="BD168" s="210"/>
      <c r="BE168" s="211"/>
      <c r="BF168" s="210"/>
      <c r="BG168" s="214"/>
      <c r="BH168" s="211"/>
      <c r="BI168" s="211"/>
      <c r="BJ168" s="211"/>
      <c r="BK168" s="215"/>
      <c r="BL168" s="210"/>
      <c r="BM168" s="221">
        <v>115600.0</v>
      </c>
      <c r="BN168" s="210"/>
      <c r="BO168" s="210"/>
      <c r="BP168" s="210"/>
      <c r="BQ168" s="210"/>
      <c r="BR168" s="222"/>
      <c r="BS168" s="120">
        <f t="shared" si="9"/>
        <v>89</v>
      </c>
    </row>
    <row r="169" ht="15.75" customHeight="1">
      <c r="A169" s="209">
        <v>71.0</v>
      </c>
      <c r="B169" s="210" t="s">
        <v>1823</v>
      </c>
      <c r="C169" s="211">
        <v>45471.0</v>
      </c>
      <c r="D169" s="218">
        <v>262237.0</v>
      </c>
      <c r="E169" s="213">
        <v>45302.0</v>
      </c>
      <c r="F169" s="210" t="s">
        <v>1824</v>
      </c>
      <c r="G169" s="210" t="s">
        <v>275</v>
      </c>
      <c r="H169" s="210" t="s">
        <v>1801</v>
      </c>
      <c r="I169" s="210" t="s">
        <v>1802</v>
      </c>
      <c r="J169" s="210" t="s">
        <v>1803</v>
      </c>
      <c r="K169" s="210" t="s">
        <v>279</v>
      </c>
      <c r="L169" s="214">
        <v>16344.0</v>
      </c>
      <c r="M169" s="215">
        <v>120000.0</v>
      </c>
      <c r="N169" s="215">
        <f t="shared" si="8"/>
        <v>7.342143906</v>
      </c>
      <c r="O169" s="215">
        <v>82.6</v>
      </c>
      <c r="P169" s="215">
        <v>9912000.0</v>
      </c>
      <c r="Q169" s="210" t="s">
        <v>280</v>
      </c>
      <c r="R169" s="210" t="s">
        <v>1656</v>
      </c>
      <c r="S169" s="210" t="s">
        <v>141</v>
      </c>
      <c r="T169" s="216" t="s">
        <v>315</v>
      </c>
      <c r="U169" s="210">
        <v>3600.0</v>
      </c>
      <c r="V169" s="216" t="s">
        <v>283</v>
      </c>
      <c r="W169" s="210" t="s">
        <v>1647</v>
      </c>
      <c r="X169" s="210"/>
      <c r="Y169" s="213"/>
      <c r="Z169" s="210"/>
      <c r="AA169" s="213"/>
      <c r="AB169" s="215"/>
      <c r="AC169" s="215"/>
      <c r="AD169" s="215">
        <v>0.0</v>
      </c>
      <c r="AE169" s="216" t="s">
        <v>285</v>
      </c>
      <c r="AF169" s="210" t="s">
        <v>1825</v>
      </c>
      <c r="AG169" s="210" t="s">
        <v>1826</v>
      </c>
      <c r="AH169" s="210" t="s">
        <v>1827</v>
      </c>
      <c r="AI169" s="210" t="s">
        <v>1828</v>
      </c>
      <c r="AJ169" s="213"/>
      <c r="AK169" s="213"/>
      <c r="AL169" s="210">
        <v>2036619.0</v>
      </c>
      <c r="AM169" s="213">
        <v>45471.0</v>
      </c>
      <c r="AN169" s="213"/>
      <c r="AO169" s="215">
        <v>6500.0</v>
      </c>
      <c r="AP169" s="219">
        <v>0.0</v>
      </c>
      <c r="AQ169" s="215">
        <v>113500.0</v>
      </c>
      <c r="AR169" s="220">
        <v>82.6</v>
      </c>
      <c r="AS169" s="215">
        <v>9375100.0</v>
      </c>
      <c r="AT169" s="215">
        <v>328129.0</v>
      </c>
      <c r="AU169" s="213"/>
      <c r="AV169" s="215">
        <v>290628.1</v>
      </c>
      <c r="AW169" s="210"/>
      <c r="AX169" s="210"/>
      <c r="AY169" s="215">
        <v>290628.1</v>
      </c>
      <c r="AZ169" s="210"/>
      <c r="BA169" s="210"/>
      <c r="BB169" s="213"/>
      <c r="BC169" s="210"/>
      <c r="BD169" s="210"/>
      <c r="BE169" s="210"/>
      <c r="BF169" s="210"/>
      <c r="BG169" s="214"/>
      <c r="BH169" s="211"/>
      <c r="BI169" s="211"/>
      <c r="BJ169" s="211"/>
      <c r="BK169" s="220"/>
      <c r="BL169" s="210"/>
      <c r="BM169" s="221">
        <v>120000.0</v>
      </c>
      <c r="BN169" s="210"/>
      <c r="BO169" s="210"/>
      <c r="BP169" s="210"/>
      <c r="BQ169" s="210"/>
      <c r="BR169" s="222"/>
      <c r="BS169" s="124">
        <v>45473.0</v>
      </c>
    </row>
    <row r="170" ht="15.75" customHeight="1">
      <c r="A170" s="209">
        <v>46.0</v>
      </c>
      <c r="B170" s="210" t="s">
        <v>1829</v>
      </c>
      <c r="C170" s="211">
        <v>45457.0</v>
      </c>
      <c r="D170" s="224" t="s">
        <v>1830</v>
      </c>
      <c r="E170" s="213">
        <v>45302.0</v>
      </c>
      <c r="F170" s="210" t="s">
        <v>1831</v>
      </c>
      <c r="G170" s="210" t="s">
        <v>275</v>
      </c>
      <c r="H170" s="210" t="s">
        <v>1801</v>
      </c>
      <c r="I170" s="210" t="s">
        <v>1802</v>
      </c>
      <c r="J170" s="210" t="s">
        <v>1803</v>
      </c>
      <c r="K170" s="210" t="s">
        <v>279</v>
      </c>
      <c r="L170" s="214">
        <v>16329.240303413615</v>
      </c>
      <c r="M170" s="215">
        <v>120000.0</v>
      </c>
      <c r="N170" s="215">
        <f t="shared" si="8"/>
        <v>7.348780333</v>
      </c>
      <c r="O170" s="215">
        <v>82.6</v>
      </c>
      <c r="P170" s="215">
        <v>9912000.0</v>
      </c>
      <c r="Q170" s="210" t="s">
        <v>385</v>
      </c>
      <c r="R170" s="210" t="s">
        <v>1656</v>
      </c>
      <c r="S170" s="210" t="s">
        <v>141</v>
      </c>
      <c r="T170" s="216" t="s">
        <v>315</v>
      </c>
      <c r="U170" s="210">
        <v>3600.0</v>
      </c>
      <c r="V170" s="216" t="s">
        <v>283</v>
      </c>
      <c r="W170" s="210" t="s">
        <v>1647</v>
      </c>
      <c r="X170" s="210"/>
      <c r="Y170" s="213"/>
      <c r="Z170" s="210"/>
      <c r="AA170" s="213"/>
      <c r="AB170" s="215"/>
      <c r="AC170" s="215"/>
      <c r="AD170" s="215">
        <v>0.0</v>
      </c>
      <c r="AE170" s="216"/>
      <c r="AF170" s="210" t="s">
        <v>1832</v>
      </c>
      <c r="AG170" s="210" t="s">
        <v>1833</v>
      </c>
      <c r="AH170" s="210" t="s">
        <v>1834</v>
      </c>
      <c r="AI170" s="210" t="s">
        <v>1835</v>
      </c>
      <c r="AJ170" s="213"/>
      <c r="AK170" s="213"/>
      <c r="AL170" s="210">
        <v>1695821.0</v>
      </c>
      <c r="AM170" s="213">
        <v>45458.0</v>
      </c>
      <c r="AN170" s="213"/>
      <c r="AO170" s="215">
        <v>4765.0</v>
      </c>
      <c r="AP170" s="219">
        <v>0.0</v>
      </c>
      <c r="AQ170" s="215">
        <v>115235.0</v>
      </c>
      <c r="AR170" s="220">
        <v>82.6</v>
      </c>
      <c r="AS170" s="215">
        <v>9518411.0</v>
      </c>
      <c r="AT170" s="215">
        <v>333144.0</v>
      </c>
      <c r="AU170" s="213"/>
      <c r="AV170" s="215">
        <v>295070.741</v>
      </c>
      <c r="AW170" s="210"/>
      <c r="AX170" s="210"/>
      <c r="AY170" s="215">
        <v>295070.741</v>
      </c>
      <c r="AZ170" s="210"/>
      <c r="BA170" s="210"/>
      <c r="BB170" s="213"/>
      <c r="BC170" s="210"/>
      <c r="BD170" s="210"/>
      <c r="BE170" s="210"/>
      <c r="BF170" s="210"/>
      <c r="BG170" s="214"/>
      <c r="BH170" s="211"/>
      <c r="BI170" s="211"/>
      <c r="BJ170" s="211"/>
      <c r="BK170" s="215"/>
      <c r="BL170" s="210"/>
      <c r="BM170" s="221">
        <v>120000.0</v>
      </c>
      <c r="BN170" s="210"/>
      <c r="BO170" s="210"/>
      <c r="BP170" s="210"/>
      <c r="BQ170" s="210"/>
      <c r="BR170" s="222"/>
      <c r="BS170" s="120">
        <f t="shared" ref="BS170:BS172" si="10">C170-E170</f>
        <v>155</v>
      </c>
    </row>
    <row r="171" ht="15.75" customHeight="1">
      <c r="A171" s="209">
        <v>22.0</v>
      </c>
      <c r="B171" s="210" t="s">
        <v>1836</v>
      </c>
      <c r="C171" s="211">
        <v>45437.0</v>
      </c>
      <c r="D171" s="218">
        <v>8822.0</v>
      </c>
      <c r="E171" s="213">
        <v>45306.0</v>
      </c>
      <c r="F171" s="210" t="s">
        <v>1837</v>
      </c>
      <c r="G171" s="210" t="s">
        <v>275</v>
      </c>
      <c r="H171" s="210" t="s">
        <v>1674</v>
      </c>
      <c r="I171" s="210" t="s">
        <v>1141</v>
      </c>
      <c r="J171" s="210" t="s">
        <v>666</v>
      </c>
      <c r="K171" s="210" t="s">
        <v>179</v>
      </c>
      <c r="L171" s="214">
        <v>16344.0</v>
      </c>
      <c r="M171" s="215">
        <v>99000.0</v>
      </c>
      <c r="N171" s="215">
        <f t="shared" si="8"/>
        <v>6.057268722</v>
      </c>
      <c r="O171" s="215">
        <v>82.65</v>
      </c>
      <c r="P171" s="215">
        <v>8182350.000000001</v>
      </c>
      <c r="Q171" s="210" t="s">
        <v>280</v>
      </c>
      <c r="R171" s="210" t="s">
        <v>1688</v>
      </c>
      <c r="S171" s="210" t="s">
        <v>141</v>
      </c>
      <c r="T171" s="216" t="s">
        <v>305</v>
      </c>
      <c r="U171" s="210">
        <v>1600.0</v>
      </c>
      <c r="V171" s="216" t="s">
        <v>283</v>
      </c>
      <c r="W171" s="210" t="s">
        <v>1647</v>
      </c>
      <c r="X171" s="210"/>
      <c r="Y171" s="213"/>
      <c r="Z171" s="210"/>
      <c r="AA171" s="213"/>
      <c r="AB171" s="215"/>
      <c r="AC171" s="215"/>
      <c r="AD171" s="215">
        <v>0.0</v>
      </c>
      <c r="AE171" s="216" t="s">
        <v>285</v>
      </c>
      <c r="AF171" s="210" t="s">
        <v>1838</v>
      </c>
      <c r="AG171" s="218" t="s">
        <v>1839</v>
      </c>
      <c r="AH171" s="210" t="s">
        <v>1840</v>
      </c>
      <c r="AI171" s="210" t="s">
        <v>1841</v>
      </c>
      <c r="AJ171" s="213"/>
      <c r="AK171" s="213"/>
      <c r="AL171" s="210">
        <v>1161048.0</v>
      </c>
      <c r="AM171" s="213">
        <v>45437.0</v>
      </c>
      <c r="AN171" s="213"/>
      <c r="AO171" s="215">
        <v>5100.0</v>
      </c>
      <c r="AP171" s="219">
        <v>0.0</v>
      </c>
      <c r="AQ171" s="215">
        <v>93900.0</v>
      </c>
      <c r="AR171" s="210">
        <v>82.65</v>
      </c>
      <c r="AS171" s="215">
        <v>7760835.000000001</v>
      </c>
      <c r="AT171" s="215">
        <v>271629.0</v>
      </c>
      <c r="AU171" s="213"/>
      <c r="AV171" s="215">
        <v>240585.88500000004</v>
      </c>
      <c r="AW171" s="210"/>
      <c r="AX171" s="210"/>
      <c r="AY171" s="215">
        <v>240585.88500000004</v>
      </c>
      <c r="AZ171" s="210"/>
      <c r="BA171" s="210"/>
      <c r="BB171" s="213"/>
      <c r="BC171" s="210"/>
      <c r="BD171" s="210"/>
      <c r="BE171" s="211"/>
      <c r="BF171" s="210"/>
      <c r="BG171" s="214"/>
      <c r="BH171" s="211"/>
      <c r="BI171" s="211"/>
      <c r="BJ171" s="211"/>
      <c r="BK171" s="215"/>
      <c r="BL171" s="210"/>
      <c r="BM171" s="221">
        <v>99000.0</v>
      </c>
      <c r="BN171" s="210"/>
      <c r="BO171" s="210"/>
      <c r="BP171" s="210"/>
      <c r="BQ171" s="210"/>
      <c r="BR171" s="222"/>
      <c r="BS171" s="120">
        <f t="shared" si="10"/>
        <v>131</v>
      </c>
    </row>
    <row r="172" ht="15.75" customHeight="1">
      <c r="A172" s="209">
        <v>6.0</v>
      </c>
      <c r="B172" s="210" t="s">
        <v>1842</v>
      </c>
      <c r="C172" s="211">
        <v>45405.0</v>
      </c>
      <c r="D172" s="218">
        <v>8821.0</v>
      </c>
      <c r="E172" s="213">
        <v>45306.0</v>
      </c>
      <c r="F172" s="210" t="s">
        <v>1843</v>
      </c>
      <c r="G172" s="210" t="s">
        <v>275</v>
      </c>
      <c r="H172" s="210" t="s">
        <v>1674</v>
      </c>
      <c r="I172" s="210" t="s">
        <v>1141</v>
      </c>
      <c r="J172" s="210" t="s">
        <v>666</v>
      </c>
      <c r="K172" s="210" t="s">
        <v>279</v>
      </c>
      <c r="L172" s="214">
        <v>16344.0</v>
      </c>
      <c r="M172" s="215">
        <v>97560.0</v>
      </c>
      <c r="N172" s="215">
        <f t="shared" si="8"/>
        <v>5.969162996</v>
      </c>
      <c r="O172" s="215">
        <v>82.7</v>
      </c>
      <c r="P172" s="215">
        <v>8068212.0</v>
      </c>
      <c r="Q172" s="210" t="s">
        <v>280</v>
      </c>
      <c r="R172" s="210" t="s">
        <v>1688</v>
      </c>
      <c r="S172" s="210" t="s">
        <v>141</v>
      </c>
      <c r="T172" s="216" t="s">
        <v>305</v>
      </c>
      <c r="U172" s="210">
        <v>1500.0</v>
      </c>
      <c r="V172" s="216" t="s">
        <v>283</v>
      </c>
      <c r="W172" s="217" t="s">
        <v>1647</v>
      </c>
      <c r="X172" s="210"/>
      <c r="Y172" s="213"/>
      <c r="Z172" s="210"/>
      <c r="AA172" s="213"/>
      <c r="AB172" s="215"/>
      <c r="AC172" s="215"/>
      <c r="AD172" s="215">
        <v>0.0</v>
      </c>
      <c r="AE172" s="216" t="s">
        <v>454</v>
      </c>
      <c r="AF172" s="210" t="s">
        <v>1844</v>
      </c>
      <c r="AG172" s="224" t="s">
        <v>1845</v>
      </c>
      <c r="AH172" s="210" t="s">
        <v>1846</v>
      </c>
      <c r="AI172" s="210" t="s">
        <v>1847</v>
      </c>
      <c r="AJ172" s="213"/>
      <c r="AK172" s="213"/>
      <c r="AL172" s="210">
        <v>9336984.0</v>
      </c>
      <c r="AM172" s="213">
        <v>45405.0</v>
      </c>
      <c r="AN172" s="213"/>
      <c r="AO172" s="215">
        <v>5400.0</v>
      </c>
      <c r="AP172" s="219">
        <v>0.0</v>
      </c>
      <c r="AQ172" s="215">
        <v>92160.0</v>
      </c>
      <c r="AR172" s="220">
        <v>82.7</v>
      </c>
      <c r="AS172" s="215">
        <v>7621632.0</v>
      </c>
      <c r="AT172" s="215">
        <v>228649.0</v>
      </c>
      <c r="AU172" s="213"/>
      <c r="AV172" s="215">
        <v>236270.592</v>
      </c>
      <c r="AW172" s="210"/>
      <c r="AX172" s="210"/>
      <c r="AY172" s="215">
        <v>236270.592</v>
      </c>
      <c r="AZ172" s="210"/>
      <c r="BA172" s="210"/>
      <c r="BB172" s="213"/>
      <c r="BC172" s="210"/>
      <c r="BD172" s="210"/>
      <c r="BE172" s="211"/>
      <c r="BF172" s="210"/>
      <c r="BG172" s="214"/>
      <c r="BH172" s="211"/>
      <c r="BI172" s="211"/>
      <c r="BJ172" s="211"/>
      <c r="BK172" s="215"/>
      <c r="BL172" s="210"/>
      <c r="BM172" s="221">
        <v>97560.0</v>
      </c>
      <c r="BN172" s="210"/>
      <c r="BO172" s="210"/>
      <c r="BP172" s="210"/>
      <c r="BQ172" s="210"/>
      <c r="BR172" s="222"/>
      <c r="BS172" s="120">
        <f t="shared" si="10"/>
        <v>99</v>
      </c>
    </row>
    <row r="173" ht="15.75" customHeight="1">
      <c r="A173" s="209">
        <v>104.0</v>
      </c>
      <c r="B173" s="210" t="s">
        <v>1848</v>
      </c>
      <c r="C173" s="211">
        <v>45476.0</v>
      </c>
      <c r="D173" s="210" t="s">
        <v>1849</v>
      </c>
      <c r="E173" s="213">
        <v>45307.0</v>
      </c>
      <c r="F173" s="210" t="s">
        <v>1850</v>
      </c>
      <c r="G173" s="210" t="s">
        <v>275</v>
      </c>
      <c r="H173" s="210" t="s">
        <v>1851</v>
      </c>
      <c r="I173" s="210" t="s">
        <v>1852</v>
      </c>
      <c r="J173" s="210" t="s">
        <v>303</v>
      </c>
      <c r="K173" s="210" t="s">
        <v>279</v>
      </c>
      <c r="L173" s="214">
        <v>15195.265</v>
      </c>
      <c r="M173" s="215">
        <v>113000.0</v>
      </c>
      <c r="N173" s="215">
        <f t="shared" si="8"/>
        <v>7.436527102</v>
      </c>
      <c r="O173" s="215">
        <v>82.6</v>
      </c>
      <c r="P173" s="215">
        <v>9333800.0</v>
      </c>
      <c r="Q173" s="210" t="s">
        <v>385</v>
      </c>
      <c r="R173" s="210" t="s">
        <v>1853</v>
      </c>
      <c r="S173" s="210" t="s">
        <v>141</v>
      </c>
      <c r="T173" s="216" t="s">
        <v>1854</v>
      </c>
      <c r="U173" s="210">
        <v>1675.0</v>
      </c>
      <c r="V173" s="216" t="s">
        <v>283</v>
      </c>
      <c r="W173" s="210" t="s">
        <v>1110</v>
      </c>
      <c r="X173" s="210"/>
      <c r="Y173" s="213"/>
      <c r="Z173" s="210"/>
      <c r="AA173" s="213"/>
      <c r="AB173" s="215"/>
      <c r="AC173" s="215"/>
      <c r="AD173" s="215">
        <v>0.0</v>
      </c>
      <c r="AE173" s="216" t="s">
        <v>334</v>
      </c>
      <c r="AF173" s="210" t="s">
        <v>1855</v>
      </c>
      <c r="AG173" s="218" t="s">
        <v>1856</v>
      </c>
      <c r="AH173" s="210" t="s">
        <v>1857</v>
      </c>
      <c r="AI173" s="210" t="s">
        <v>1858</v>
      </c>
      <c r="AJ173" s="213">
        <v>45491.0</v>
      </c>
      <c r="AK173" s="213"/>
      <c r="AL173" s="210">
        <v>2161169.0</v>
      </c>
      <c r="AM173" s="213">
        <v>45476.0</v>
      </c>
      <c r="AN173" s="213">
        <v>45478.0</v>
      </c>
      <c r="AO173" s="215">
        <v>7106.0</v>
      </c>
      <c r="AP173" s="219">
        <v>0.0</v>
      </c>
      <c r="AQ173" s="215">
        <v>105894.0</v>
      </c>
      <c r="AR173" s="220">
        <v>82.6</v>
      </c>
      <c r="AS173" s="215">
        <v>8746844.399999999</v>
      </c>
      <c r="AT173" s="215">
        <v>306140.0</v>
      </c>
      <c r="AU173" s="213"/>
      <c r="AV173" s="215">
        <v>271152.17639999994</v>
      </c>
      <c r="AW173" s="210"/>
      <c r="AX173" s="210"/>
      <c r="AY173" s="215">
        <v>271152.17639999994</v>
      </c>
      <c r="AZ173" s="210"/>
      <c r="BA173" s="210"/>
      <c r="BB173" s="213"/>
      <c r="BC173" s="210"/>
      <c r="BD173" s="210"/>
      <c r="BE173" s="210"/>
      <c r="BF173" s="210"/>
      <c r="BG173" s="214"/>
      <c r="BH173" s="211"/>
      <c r="BI173" s="211"/>
      <c r="BJ173" s="211"/>
      <c r="BK173" s="210"/>
      <c r="BL173" s="210"/>
      <c r="BM173" s="221">
        <v>113000.0</v>
      </c>
      <c r="BN173" s="210"/>
      <c r="BO173" s="210"/>
      <c r="BP173" s="210"/>
      <c r="BQ173" s="210"/>
      <c r="BR173" s="120"/>
      <c r="BS173" s="124">
        <v>45476.0</v>
      </c>
    </row>
    <row r="174" ht="15.75" customHeight="1">
      <c r="A174" s="209">
        <v>35.0</v>
      </c>
      <c r="B174" s="210" t="s">
        <v>1859</v>
      </c>
      <c r="C174" s="211">
        <v>45448.0</v>
      </c>
      <c r="D174" s="210" t="s">
        <v>1860</v>
      </c>
      <c r="E174" s="213">
        <v>45307.0</v>
      </c>
      <c r="F174" s="210" t="s">
        <v>1861</v>
      </c>
      <c r="G174" s="210" t="s">
        <v>275</v>
      </c>
      <c r="H174" s="210" t="s">
        <v>1851</v>
      </c>
      <c r="I174" s="210" t="s">
        <v>1852</v>
      </c>
      <c r="J174" s="210" t="s">
        <v>303</v>
      </c>
      <c r="K174" s="210" t="s">
        <v>279</v>
      </c>
      <c r="L174" s="214">
        <v>16329.24</v>
      </c>
      <c r="M174" s="215">
        <v>131050.0</v>
      </c>
      <c r="N174" s="215">
        <f t="shared" si="8"/>
        <v>8.025480671</v>
      </c>
      <c r="O174" s="215">
        <v>82.65</v>
      </c>
      <c r="P174" s="215">
        <v>1.08312825E7</v>
      </c>
      <c r="Q174" s="210" t="s">
        <v>385</v>
      </c>
      <c r="R174" s="210" t="s">
        <v>1853</v>
      </c>
      <c r="S174" s="210" t="s">
        <v>141</v>
      </c>
      <c r="T174" s="216" t="s">
        <v>315</v>
      </c>
      <c r="U174" s="210">
        <v>3600.0</v>
      </c>
      <c r="V174" s="216" t="s">
        <v>283</v>
      </c>
      <c r="W174" s="210" t="s">
        <v>1110</v>
      </c>
      <c r="X174" s="210" t="s">
        <v>1862</v>
      </c>
      <c r="Y174" s="213">
        <v>45447.0</v>
      </c>
      <c r="Z174" s="210"/>
      <c r="AA174" s="213"/>
      <c r="AB174" s="215"/>
      <c r="AC174" s="219"/>
      <c r="AD174" s="215">
        <v>0.0</v>
      </c>
      <c r="AE174" s="216" t="s">
        <v>307</v>
      </c>
      <c r="AF174" s="210" t="s">
        <v>1863</v>
      </c>
      <c r="AG174" s="210" t="s">
        <v>1864</v>
      </c>
      <c r="AH174" s="210" t="s">
        <v>1865</v>
      </c>
      <c r="AI174" s="210" t="s">
        <v>391</v>
      </c>
      <c r="AJ174" s="213"/>
      <c r="AK174" s="213"/>
      <c r="AL174" s="210">
        <v>1453370.0</v>
      </c>
      <c r="AM174" s="213">
        <v>45448.0</v>
      </c>
      <c r="AN174" s="213"/>
      <c r="AO174" s="215">
        <v>3765.0</v>
      </c>
      <c r="AP174" s="219">
        <v>0.0</v>
      </c>
      <c r="AQ174" s="215">
        <v>127285.0</v>
      </c>
      <c r="AR174" s="210">
        <v>82.65</v>
      </c>
      <c r="AS174" s="215">
        <v>1.052010525E7</v>
      </c>
      <c r="AT174" s="215">
        <v>368204.0</v>
      </c>
      <c r="AU174" s="213"/>
      <c r="AV174" s="215">
        <v>326123.26275</v>
      </c>
      <c r="AW174" s="210"/>
      <c r="AX174" s="210"/>
      <c r="AY174" s="215">
        <v>326123.26275</v>
      </c>
      <c r="AZ174" s="210"/>
      <c r="BA174" s="210"/>
      <c r="BB174" s="213"/>
      <c r="BC174" s="210"/>
      <c r="BD174" s="210"/>
      <c r="BE174" s="210"/>
      <c r="BF174" s="210"/>
      <c r="BG174" s="225"/>
      <c r="BH174" s="211"/>
      <c r="BI174" s="211"/>
      <c r="BJ174" s="211"/>
      <c r="BK174" s="215"/>
      <c r="BL174" s="210"/>
      <c r="BM174" s="221">
        <v>131050.0</v>
      </c>
      <c r="BN174" s="210"/>
      <c r="BO174" s="210"/>
      <c r="BP174" s="210"/>
      <c r="BQ174" s="210"/>
      <c r="BR174" s="222"/>
      <c r="BS174" s="120"/>
    </row>
    <row r="175" ht="15.75" customHeight="1">
      <c r="A175" s="209">
        <v>37.0</v>
      </c>
      <c r="B175" s="210" t="s">
        <v>1866</v>
      </c>
      <c r="C175" s="211">
        <v>45450.0</v>
      </c>
      <c r="D175" s="218">
        <v>8832.0</v>
      </c>
      <c r="E175" s="213">
        <v>45308.0</v>
      </c>
      <c r="F175" s="210" t="s">
        <v>1867</v>
      </c>
      <c r="G175" s="210" t="s">
        <v>275</v>
      </c>
      <c r="H175" s="210" t="s">
        <v>1674</v>
      </c>
      <c r="I175" s="210" t="s">
        <v>1141</v>
      </c>
      <c r="J175" s="210" t="s">
        <v>666</v>
      </c>
      <c r="K175" s="210" t="s">
        <v>279</v>
      </c>
      <c r="L175" s="214">
        <v>16344.0</v>
      </c>
      <c r="M175" s="215">
        <v>118150.0</v>
      </c>
      <c r="N175" s="215">
        <f t="shared" si="8"/>
        <v>7.228952521</v>
      </c>
      <c r="O175" s="215">
        <v>82.6</v>
      </c>
      <c r="P175" s="215">
        <v>9759190.0</v>
      </c>
      <c r="Q175" s="210" t="s">
        <v>280</v>
      </c>
      <c r="R175" s="210" t="s">
        <v>1688</v>
      </c>
      <c r="S175" s="210" t="s">
        <v>141</v>
      </c>
      <c r="T175" s="216" t="s">
        <v>344</v>
      </c>
      <c r="U175" s="210">
        <v>2700.0</v>
      </c>
      <c r="V175" s="216" t="s">
        <v>283</v>
      </c>
      <c r="W175" s="210" t="s">
        <v>1647</v>
      </c>
      <c r="X175" s="210"/>
      <c r="Y175" s="213"/>
      <c r="Z175" s="210"/>
      <c r="AA175" s="213"/>
      <c r="AB175" s="215"/>
      <c r="AC175" s="215"/>
      <c r="AD175" s="215">
        <v>0.0</v>
      </c>
      <c r="AE175" s="216" t="s">
        <v>285</v>
      </c>
      <c r="AF175" s="210" t="s">
        <v>1868</v>
      </c>
      <c r="AG175" s="210" t="s">
        <v>1869</v>
      </c>
      <c r="AH175" s="210" t="s">
        <v>1870</v>
      </c>
      <c r="AI175" s="210" t="s">
        <v>1871</v>
      </c>
      <c r="AJ175" s="213"/>
      <c r="AK175" s="213"/>
      <c r="AL175" s="210">
        <v>1507171.0</v>
      </c>
      <c r="AM175" s="213">
        <v>45450.0</v>
      </c>
      <c r="AN175" s="213"/>
      <c r="AO175" s="215">
        <v>5000.0</v>
      </c>
      <c r="AP175" s="219">
        <v>0.0</v>
      </c>
      <c r="AQ175" s="215">
        <v>113150.0</v>
      </c>
      <c r="AR175" s="220">
        <v>82.6</v>
      </c>
      <c r="AS175" s="215">
        <v>9346190.0</v>
      </c>
      <c r="AT175" s="215">
        <v>327117.0</v>
      </c>
      <c r="AU175" s="213"/>
      <c r="AV175" s="215">
        <v>289731.89</v>
      </c>
      <c r="AW175" s="210"/>
      <c r="AX175" s="210"/>
      <c r="AY175" s="215">
        <v>289731.89</v>
      </c>
      <c r="AZ175" s="210"/>
      <c r="BA175" s="210"/>
      <c r="BB175" s="213"/>
      <c r="BC175" s="210"/>
      <c r="BD175" s="210"/>
      <c r="BE175" s="210"/>
      <c r="BF175" s="210"/>
      <c r="BG175" s="214"/>
      <c r="BH175" s="211"/>
      <c r="BI175" s="211"/>
      <c r="BJ175" s="211"/>
      <c r="BK175" s="215"/>
      <c r="BL175" s="210"/>
      <c r="BM175" s="221">
        <v>118150.0</v>
      </c>
      <c r="BN175" s="210"/>
      <c r="BO175" s="210"/>
      <c r="BP175" s="210"/>
      <c r="BQ175" s="210"/>
      <c r="BR175" s="222"/>
      <c r="BS175" s="120">
        <f t="shared" ref="BS175:BS178" si="11">C175-E175</f>
        <v>142</v>
      </c>
    </row>
    <row r="176" ht="15.75" customHeight="1">
      <c r="A176" s="209">
        <v>24.0</v>
      </c>
      <c r="B176" s="210" t="s">
        <v>1872</v>
      </c>
      <c r="C176" s="211">
        <v>45440.0</v>
      </c>
      <c r="D176" s="218">
        <v>8835.0</v>
      </c>
      <c r="E176" s="213">
        <v>45309.0</v>
      </c>
      <c r="F176" s="210" t="s">
        <v>1873</v>
      </c>
      <c r="G176" s="210" t="s">
        <v>275</v>
      </c>
      <c r="H176" s="210" t="s">
        <v>1674</v>
      </c>
      <c r="I176" s="210" t="s">
        <v>1141</v>
      </c>
      <c r="J176" s="210" t="s">
        <v>666</v>
      </c>
      <c r="K176" s="210" t="s">
        <v>279</v>
      </c>
      <c r="L176" s="214">
        <v>16329.241044091672</v>
      </c>
      <c r="M176" s="215">
        <v>113500.0</v>
      </c>
      <c r="N176" s="215">
        <f t="shared" si="8"/>
        <v>6.950721083</v>
      </c>
      <c r="O176" s="215">
        <v>82.65</v>
      </c>
      <c r="P176" s="215">
        <v>9380775.0</v>
      </c>
      <c r="Q176" s="210" t="s">
        <v>385</v>
      </c>
      <c r="R176" s="210" t="s">
        <v>1853</v>
      </c>
      <c r="S176" s="210" t="s">
        <v>141</v>
      </c>
      <c r="T176" s="216" t="s">
        <v>536</v>
      </c>
      <c r="U176" s="210">
        <v>3600.0</v>
      </c>
      <c r="V176" s="216" t="s">
        <v>283</v>
      </c>
      <c r="W176" s="210" t="s">
        <v>1647</v>
      </c>
      <c r="X176" s="210"/>
      <c r="Y176" s="213"/>
      <c r="Z176" s="210"/>
      <c r="AA176" s="213"/>
      <c r="AB176" s="215"/>
      <c r="AC176" s="215"/>
      <c r="AD176" s="215">
        <v>0.0</v>
      </c>
      <c r="AE176" s="216" t="s">
        <v>334</v>
      </c>
      <c r="AF176" s="210" t="s">
        <v>1874</v>
      </c>
      <c r="AG176" s="210" t="s">
        <v>1875</v>
      </c>
      <c r="AH176" s="210" t="s">
        <v>1876</v>
      </c>
      <c r="AI176" s="210" t="s">
        <v>1877</v>
      </c>
      <c r="AJ176" s="213"/>
      <c r="AK176" s="213"/>
      <c r="AL176" s="210">
        <v>1238758.0</v>
      </c>
      <c r="AM176" s="213">
        <v>45440.0</v>
      </c>
      <c r="AN176" s="213"/>
      <c r="AO176" s="215">
        <v>3506.0</v>
      </c>
      <c r="AP176" s="219">
        <v>0.0</v>
      </c>
      <c r="AQ176" s="215">
        <v>109994.0</v>
      </c>
      <c r="AR176" s="210">
        <v>82.65</v>
      </c>
      <c r="AS176" s="215">
        <v>9091004.100000001</v>
      </c>
      <c r="AT176" s="215">
        <v>318185.0</v>
      </c>
      <c r="AU176" s="213"/>
      <c r="AV176" s="215">
        <v>281821.12710000004</v>
      </c>
      <c r="AW176" s="210"/>
      <c r="AX176" s="210"/>
      <c r="AY176" s="215">
        <v>281821.12710000004</v>
      </c>
      <c r="AZ176" s="210"/>
      <c r="BA176" s="210"/>
      <c r="BB176" s="213"/>
      <c r="BC176" s="210"/>
      <c r="BD176" s="210"/>
      <c r="BE176" s="211"/>
      <c r="BF176" s="210"/>
      <c r="BG176" s="214"/>
      <c r="BH176" s="211"/>
      <c r="BI176" s="211"/>
      <c r="BJ176" s="211"/>
      <c r="BK176" s="215"/>
      <c r="BL176" s="210"/>
      <c r="BM176" s="221">
        <v>113500.0</v>
      </c>
      <c r="BN176" s="210"/>
      <c r="BO176" s="210"/>
      <c r="BP176" s="210"/>
      <c r="BQ176" s="210"/>
      <c r="BR176" s="222"/>
      <c r="BS176" s="120">
        <f t="shared" si="11"/>
        <v>131</v>
      </c>
    </row>
    <row r="177" ht="15.75" customHeight="1">
      <c r="A177" s="209">
        <v>5.0</v>
      </c>
      <c r="B177" s="210" t="s">
        <v>1878</v>
      </c>
      <c r="C177" s="211">
        <v>45405.0</v>
      </c>
      <c r="D177" s="218">
        <v>8834.0</v>
      </c>
      <c r="E177" s="213">
        <v>45309.0</v>
      </c>
      <c r="F177" s="210" t="s">
        <v>1879</v>
      </c>
      <c r="G177" s="210" t="s">
        <v>275</v>
      </c>
      <c r="H177" s="210" t="s">
        <v>1674</v>
      </c>
      <c r="I177" s="210" t="s">
        <v>1141</v>
      </c>
      <c r="J177" s="210" t="s">
        <v>666</v>
      </c>
      <c r="K177" s="210" t="s">
        <v>162</v>
      </c>
      <c r="L177" s="214">
        <v>15890.0</v>
      </c>
      <c r="M177" s="215">
        <v>119000.0</v>
      </c>
      <c r="N177" s="215">
        <f t="shared" si="8"/>
        <v>7.488986784</v>
      </c>
      <c r="O177" s="215">
        <v>82.7</v>
      </c>
      <c r="P177" s="215">
        <v>9841300.0</v>
      </c>
      <c r="Q177" s="210" t="s">
        <v>280</v>
      </c>
      <c r="R177" s="210" t="s">
        <v>1646</v>
      </c>
      <c r="S177" s="210" t="s">
        <v>141</v>
      </c>
      <c r="T177" s="216" t="s">
        <v>305</v>
      </c>
      <c r="U177" s="210">
        <v>3500.0</v>
      </c>
      <c r="V177" s="216" t="s">
        <v>283</v>
      </c>
      <c r="W177" s="217" t="s">
        <v>1647</v>
      </c>
      <c r="X177" s="210"/>
      <c r="Y177" s="213"/>
      <c r="Z177" s="210"/>
      <c r="AA177" s="213"/>
      <c r="AB177" s="215"/>
      <c r="AC177" s="214"/>
      <c r="AD177" s="215">
        <v>0.0</v>
      </c>
      <c r="AE177" s="216" t="s">
        <v>454</v>
      </c>
      <c r="AF177" s="210" t="s">
        <v>1880</v>
      </c>
      <c r="AG177" s="224" t="s">
        <v>1881</v>
      </c>
      <c r="AH177" s="210" t="s">
        <v>1882</v>
      </c>
      <c r="AI177" s="210" t="s">
        <v>1883</v>
      </c>
      <c r="AJ177" s="213"/>
      <c r="AK177" s="213"/>
      <c r="AL177" s="210">
        <v>9336979.0</v>
      </c>
      <c r="AM177" s="213">
        <v>45405.0</v>
      </c>
      <c r="AN177" s="213"/>
      <c r="AO177" s="215">
        <v>5170.0</v>
      </c>
      <c r="AP177" s="219">
        <v>0.0</v>
      </c>
      <c r="AQ177" s="215">
        <v>113830.0</v>
      </c>
      <c r="AR177" s="220">
        <v>82.7</v>
      </c>
      <c r="AS177" s="215">
        <v>9413741.0</v>
      </c>
      <c r="AT177" s="215">
        <v>282412.0</v>
      </c>
      <c r="AU177" s="213"/>
      <c r="AV177" s="215">
        <v>291825.971</v>
      </c>
      <c r="AW177" s="210"/>
      <c r="AX177" s="210"/>
      <c r="AY177" s="215">
        <v>291825.971</v>
      </c>
      <c r="AZ177" s="210"/>
      <c r="BA177" s="210"/>
      <c r="BB177" s="213"/>
      <c r="BC177" s="210"/>
      <c r="BD177" s="210"/>
      <c r="BE177" s="211"/>
      <c r="BF177" s="210"/>
      <c r="BG177" s="214"/>
      <c r="BH177" s="211"/>
      <c r="BI177" s="211"/>
      <c r="BJ177" s="211"/>
      <c r="BK177" s="215"/>
      <c r="BL177" s="210"/>
      <c r="BM177" s="221">
        <v>119000.0</v>
      </c>
      <c r="BN177" s="210"/>
      <c r="BO177" s="210"/>
      <c r="BP177" s="210"/>
      <c r="BQ177" s="210"/>
      <c r="BR177" s="222"/>
      <c r="BS177" s="120">
        <f t="shared" si="11"/>
        <v>96</v>
      </c>
    </row>
    <row r="178" ht="15.75" customHeight="1">
      <c r="A178" s="209">
        <v>60.0</v>
      </c>
      <c r="B178" s="210" t="s">
        <v>1884</v>
      </c>
      <c r="C178" s="211">
        <v>45468.0</v>
      </c>
      <c r="D178" s="210" t="s">
        <v>1885</v>
      </c>
      <c r="E178" s="213">
        <v>45310.0</v>
      </c>
      <c r="F178" s="210" t="s">
        <v>1886</v>
      </c>
      <c r="G178" s="210" t="s">
        <v>275</v>
      </c>
      <c r="H178" s="210" t="s">
        <v>1851</v>
      </c>
      <c r="I178" s="210" t="s">
        <v>1852</v>
      </c>
      <c r="J178" s="210" t="s">
        <v>303</v>
      </c>
      <c r="K178" s="210" t="s">
        <v>279</v>
      </c>
      <c r="L178" s="214">
        <v>14982.0</v>
      </c>
      <c r="M178" s="215">
        <v>110800.0</v>
      </c>
      <c r="N178" s="215">
        <f t="shared" si="8"/>
        <v>7.395541316</v>
      </c>
      <c r="O178" s="215">
        <v>82.6</v>
      </c>
      <c r="P178" s="215">
        <v>9152080.0</v>
      </c>
      <c r="Q178" s="210" t="s">
        <v>280</v>
      </c>
      <c r="R178" s="210" t="s">
        <v>1887</v>
      </c>
      <c r="S178" s="210" t="s">
        <v>141</v>
      </c>
      <c r="T178" s="216" t="s">
        <v>1888</v>
      </c>
      <c r="U178" s="210">
        <v>2850.0</v>
      </c>
      <c r="V178" s="216" t="s">
        <v>283</v>
      </c>
      <c r="W178" s="210" t="s">
        <v>1110</v>
      </c>
      <c r="X178" s="210" t="s">
        <v>1889</v>
      </c>
      <c r="Y178" s="213">
        <v>45467.0</v>
      </c>
      <c r="Z178" s="210"/>
      <c r="AA178" s="213"/>
      <c r="AB178" s="215"/>
      <c r="AC178" s="219"/>
      <c r="AD178" s="215">
        <v>0.0</v>
      </c>
      <c r="AE178" s="216" t="s">
        <v>285</v>
      </c>
      <c r="AF178" s="210" t="s">
        <v>1890</v>
      </c>
      <c r="AG178" s="210" t="s">
        <v>1891</v>
      </c>
      <c r="AH178" s="210" t="s">
        <v>1892</v>
      </c>
      <c r="AI178" s="210" t="s">
        <v>1893</v>
      </c>
      <c r="AJ178" s="213"/>
      <c r="AK178" s="213"/>
      <c r="AL178" s="210">
        <v>1932468.0</v>
      </c>
      <c r="AM178" s="213">
        <v>45468.0</v>
      </c>
      <c r="AN178" s="213"/>
      <c r="AO178" s="215">
        <v>4400.0</v>
      </c>
      <c r="AP178" s="219"/>
      <c r="AQ178" s="215">
        <v>106400.0</v>
      </c>
      <c r="AR178" s="220">
        <v>82.6</v>
      </c>
      <c r="AS178" s="215">
        <v>8788640.0</v>
      </c>
      <c r="AT178" s="215">
        <v>307602.0</v>
      </c>
      <c r="AU178" s="213"/>
      <c r="AV178" s="215">
        <v>272447.84</v>
      </c>
      <c r="AW178" s="210"/>
      <c r="AX178" s="210"/>
      <c r="AY178" s="215">
        <v>272447.84</v>
      </c>
      <c r="AZ178" s="210"/>
      <c r="BA178" s="210"/>
      <c r="BB178" s="213"/>
      <c r="BC178" s="210"/>
      <c r="BD178" s="210"/>
      <c r="BE178" s="210"/>
      <c r="BF178" s="210"/>
      <c r="BG178" s="214"/>
      <c r="BH178" s="211"/>
      <c r="BI178" s="211"/>
      <c r="BJ178" s="211"/>
      <c r="BK178" s="210"/>
      <c r="BL178" s="210"/>
      <c r="BM178" s="221">
        <v>110800.0</v>
      </c>
      <c r="BN178" s="210"/>
      <c r="BO178" s="210"/>
      <c r="BP178" s="210"/>
      <c r="BQ178" s="210"/>
      <c r="BR178" s="222"/>
      <c r="BS178" s="120">
        <f t="shared" si="11"/>
        <v>158</v>
      </c>
    </row>
    <row r="179" ht="15.75" customHeight="1">
      <c r="A179" s="209">
        <v>34.0</v>
      </c>
      <c r="B179" s="210" t="s">
        <v>1894</v>
      </c>
      <c r="C179" s="211">
        <v>45448.0</v>
      </c>
      <c r="D179" s="210" t="s">
        <v>1895</v>
      </c>
      <c r="E179" s="213">
        <v>45310.0</v>
      </c>
      <c r="F179" s="210" t="s">
        <v>1896</v>
      </c>
      <c r="G179" s="210" t="s">
        <v>275</v>
      </c>
      <c r="H179" s="210" t="s">
        <v>1851</v>
      </c>
      <c r="I179" s="210" t="s">
        <v>1852</v>
      </c>
      <c r="J179" s="210" t="s">
        <v>303</v>
      </c>
      <c r="K179" s="210" t="s">
        <v>279</v>
      </c>
      <c r="L179" s="214">
        <v>14514.879928081486</v>
      </c>
      <c r="M179" s="215">
        <v>98350.0</v>
      </c>
      <c r="N179" s="215">
        <f t="shared" si="8"/>
        <v>6.775805276</v>
      </c>
      <c r="O179" s="215">
        <v>82.65</v>
      </c>
      <c r="P179" s="215">
        <v>8128627.500000001</v>
      </c>
      <c r="Q179" s="210" t="s">
        <v>385</v>
      </c>
      <c r="R179" s="210" t="s">
        <v>1853</v>
      </c>
      <c r="S179" s="210" t="s">
        <v>141</v>
      </c>
      <c r="T179" s="216" t="s">
        <v>305</v>
      </c>
      <c r="U179" s="210">
        <v>3200.0</v>
      </c>
      <c r="V179" s="216" t="s">
        <v>283</v>
      </c>
      <c r="W179" s="210" t="s">
        <v>1110</v>
      </c>
      <c r="X179" s="210" t="s">
        <v>1897</v>
      </c>
      <c r="Y179" s="213">
        <v>45447.0</v>
      </c>
      <c r="Z179" s="210"/>
      <c r="AA179" s="213"/>
      <c r="AB179" s="215"/>
      <c r="AC179" s="215"/>
      <c r="AD179" s="215">
        <v>0.0</v>
      </c>
      <c r="AE179" s="216" t="s">
        <v>307</v>
      </c>
      <c r="AF179" s="210" t="s">
        <v>1898</v>
      </c>
      <c r="AG179" s="210" t="s">
        <v>1899</v>
      </c>
      <c r="AH179" s="210" t="s">
        <v>1900</v>
      </c>
      <c r="AI179" s="210" t="s">
        <v>391</v>
      </c>
      <c r="AJ179" s="213"/>
      <c r="AK179" s="213"/>
      <c r="AL179" s="210">
        <v>1451306.0</v>
      </c>
      <c r="AM179" s="213">
        <v>45448.0</v>
      </c>
      <c r="AN179" s="213"/>
      <c r="AO179" s="215">
        <v>3765.0</v>
      </c>
      <c r="AP179" s="219">
        <v>0.0</v>
      </c>
      <c r="AQ179" s="215">
        <v>94585.0</v>
      </c>
      <c r="AR179" s="210">
        <v>82.65</v>
      </c>
      <c r="AS179" s="215">
        <v>7817450.250000001</v>
      </c>
      <c r="AT179" s="215">
        <v>273611.0</v>
      </c>
      <c r="AU179" s="213"/>
      <c r="AV179" s="215">
        <v>242340.95775000003</v>
      </c>
      <c r="AW179" s="210"/>
      <c r="AX179" s="210"/>
      <c r="AY179" s="215">
        <v>242340.95775000003</v>
      </c>
      <c r="AZ179" s="210"/>
      <c r="BA179" s="210"/>
      <c r="BB179" s="213"/>
      <c r="BC179" s="210"/>
      <c r="BD179" s="210"/>
      <c r="BE179" s="210"/>
      <c r="BF179" s="210"/>
      <c r="BG179" s="214"/>
      <c r="BH179" s="211"/>
      <c r="BI179" s="211"/>
      <c r="BJ179" s="211"/>
      <c r="BK179" s="215"/>
      <c r="BL179" s="210"/>
      <c r="BM179" s="221">
        <v>98350.0</v>
      </c>
      <c r="BN179" s="210"/>
      <c r="BO179" s="210"/>
      <c r="BP179" s="210"/>
      <c r="BQ179" s="210"/>
      <c r="BR179" s="222"/>
      <c r="BS179" s="120"/>
    </row>
    <row r="180" ht="15.75" customHeight="1">
      <c r="A180" s="209">
        <v>14.0</v>
      </c>
      <c r="B180" s="210" t="s">
        <v>1901</v>
      </c>
      <c r="C180" s="211">
        <v>45423.0</v>
      </c>
      <c r="D180" s="218">
        <v>8859.0</v>
      </c>
      <c r="E180" s="213">
        <v>45313.0</v>
      </c>
      <c r="F180" s="210" t="s">
        <v>1902</v>
      </c>
      <c r="G180" s="210" t="s">
        <v>275</v>
      </c>
      <c r="H180" s="210" t="s">
        <v>1674</v>
      </c>
      <c r="I180" s="210" t="s">
        <v>1141</v>
      </c>
      <c r="J180" s="210" t="s">
        <v>666</v>
      </c>
      <c r="K180" s="210" t="s">
        <v>279</v>
      </c>
      <c r="L180" s="214">
        <v>16344.0</v>
      </c>
      <c r="M180" s="215">
        <v>109500.0</v>
      </c>
      <c r="N180" s="215">
        <f t="shared" si="8"/>
        <v>6.699706314</v>
      </c>
      <c r="O180" s="215">
        <v>82.6</v>
      </c>
      <c r="P180" s="215">
        <v>9044700.0</v>
      </c>
      <c r="Q180" s="210" t="s">
        <v>280</v>
      </c>
      <c r="R180" s="210" t="s">
        <v>1853</v>
      </c>
      <c r="S180" s="210" t="s">
        <v>141</v>
      </c>
      <c r="T180" s="216" t="s">
        <v>305</v>
      </c>
      <c r="U180" s="210">
        <v>2850.0</v>
      </c>
      <c r="V180" s="216" t="s">
        <v>283</v>
      </c>
      <c r="W180" s="217" t="s">
        <v>1647</v>
      </c>
      <c r="X180" s="210"/>
      <c r="Y180" s="213"/>
      <c r="Z180" s="210"/>
      <c r="AA180" s="213"/>
      <c r="AB180" s="215"/>
      <c r="AC180" s="215"/>
      <c r="AD180" s="215">
        <v>0.0</v>
      </c>
      <c r="AE180" s="216" t="s">
        <v>316</v>
      </c>
      <c r="AF180" s="210" t="s">
        <v>1903</v>
      </c>
      <c r="AG180" s="210" t="s">
        <v>1904</v>
      </c>
      <c r="AH180" s="210" t="s">
        <v>1905</v>
      </c>
      <c r="AI180" s="210" t="s">
        <v>1906</v>
      </c>
      <c r="AJ180" s="213"/>
      <c r="AK180" s="213"/>
      <c r="AL180" s="210">
        <v>9804773.0</v>
      </c>
      <c r="AM180" s="213">
        <v>45423.0</v>
      </c>
      <c r="AN180" s="213"/>
      <c r="AO180" s="215">
        <v>3437.0</v>
      </c>
      <c r="AP180" s="219">
        <v>0.0</v>
      </c>
      <c r="AQ180" s="215">
        <v>106063.0</v>
      </c>
      <c r="AR180" s="220">
        <v>82.6</v>
      </c>
      <c r="AS180" s="215">
        <v>8760803.799999999</v>
      </c>
      <c r="AT180" s="215">
        <v>306628.0</v>
      </c>
      <c r="AU180" s="213"/>
      <c r="AV180" s="215">
        <v>271584.91779999994</v>
      </c>
      <c r="AW180" s="210"/>
      <c r="AX180" s="210"/>
      <c r="AY180" s="215">
        <v>271584.91779999994</v>
      </c>
      <c r="AZ180" s="210"/>
      <c r="BA180" s="210"/>
      <c r="BB180" s="213"/>
      <c r="BC180" s="210"/>
      <c r="BD180" s="210"/>
      <c r="BE180" s="211"/>
      <c r="BF180" s="210"/>
      <c r="BG180" s="214"/>
      <c r="BH180" s="211"/>
      <c r="BI180" s="211"/>
      <c r="BJ180" s="211"/>
      <c r="BK180" s="215"/>
      <c r="BL180" s="210"/>
      <c r="BM180" s="221">
        <v>109500.0</v>
      </c>
      <c r="BN180" s="210"/>
      <c r="BO180" s="210"/>
      <c r="BP180" s="210"/>
      <c r="BQ180" s="210"/>
      <c r="BR180" s="222"/>
      <c r="BS180" s="120">
        <f>C180-E180</f>
        <v>110</v>
      </c>
    </row>
    <row r="181" ht="15.75" customHeight="1">
      <c r="A181" s="184">
        <v>70.0</v>
      </c>
      <c r="B181" s="226" t="s">
        <v>1907</v>
      </c>
      <c r="C181" s="186">
        <v>45346.0</v>
      </c>
      <c r="D181" s="185" t="s">
        <v>1908</v>
      </c>
      <c r="E181" s="186">
        <v>45313.0</v>
      </c>
      <c r="F181" s="185" t="s">
        <v>416</v>
      </c>
      <c r="G181" s="185" t="s">
        <v>275</v>
      </c>
      <c r="H181" s="185" t="s">
        <v>1909</v>
      </c>
      <c r="I181" s="185" t="s">
        <v>1106</v>
      </c>
      <c r="J181" s="185" t="s">
        <v>279</v>
      </c>
      <c r="K181" s="200">
        <v>17280.0</v>
      </c>
      <c r="L181" s="189">
        <v>17280.0</v>
      </c>
      <c r="M181" s="191">
        <v>89856.0</v>
      </c>
      <c r="N181" s="191">
        <v>83.0</v>
      </c>
      <c r="O181" s="191" t="s">
        <v>1007</v>
      </c>
      <c r="P181" s="191" t="s">
        <v>385</v>
      </c>
      <c r="Q181" s="185" t="s">
        <v>1910</v>
      </c>
      <c r="R181" s="185" t="s">
        <v>1068</v>
      </c>
      <c r="S181" s="185" t="s">
        <v>1068</v>
      </c>
      <c r="T181" s="192">
        <v>1600.0</v>
      </c>
      <c r="U181" s="193" t="s">
        <v>330</v>
      </c>
      <c r="V181" s="185" t="s">
        <v>710</v>
      </c>
      <c r="W181" s="195"/>
      <c r="X181" s="195"/>
      <c r="Y181" s="196"/>
      <c r="Z181" s="195"/>
      <c r="AA181" s="196"/>
      <c r="AB181" s="197"/>
      <c r="AC181" s="197"/>
      <c r="AD181" s="197"/>
      <c r="AE181" s="185" t="s">
        <v>1911</v>
      </c>
      <c r="AF181" s="185" t="s">
        <v>1912</v>
      </c>
      <c r="AG181" s="185" t="s">
        <v>1913</v>
      </c>
      <c r="AH181" s="185" t="s">
        <v>1914</v>
      </c>
      <c r="AI181" s="195"/>
      <c r="AJ181" s="196"/>
      <c r="AK181" s="192">
        <v>7831484.0</v>
      </c>
      <c r="AL181" s="199">
        <v>45348.0</v>
      </c>
      <c r="AM181" s="196"/>
      <c r="AN181" s="200">
        <v>1890.0</v>
      </c>
      <c r="AO181" s="195"/>
      <c r="AP181" s="200">
        <v>87966.0</v>
      </c>
      <c r="AQ181" s="192">
        <v>82.2</v>
      </c>
      <c r="AR181" s="185" t="s">
        <v>1915</v>
      </c>
      <c r="AS181" s="185" t="s">
        <v>1916</v>
      </c>
      <c r="AT181" s="201"/>
      <c r="AU181" s="185" t="s">
        <v>1917</v>
      </c>
      <c r="AV181" s="195"/>
      <c r="AW181" s="195"/>
      <c r="AX181" s="185" t="s">
        <v>1917</v>
      </c>
      <c r="AY181" s="201"/>
      <c r="AZ181" s="195"/>
      <c r="BA181" s="195"/>
      <c r="BB181" s="196"/>
      <c r="BC181" s="195"/>
      <c r="BD181" s="195"/>
      <c r="BE181" s="195"/>
      <c r="BF181" s="195"/>
      <c r="BG181" s="202"/>
      <c r="BH181" s="203"/>
      <c r="BI181" s="203"/>
      <c r="BJ181" s="203"/>
      <c r="BK181" s="195"/>
      <c r="BL181" s="195"/>
      <c r="BM181" s="195"/>
      <c r="BN181" s="195"/>
      <c r="BO181" s="195"/>
      <c r="BP181" s="195"/>
      <c r="BQ181" s="195"/>
      <c r="BR181" s="120"/>
      <c r="BS181" s="120"/>
    </row>
    <row r="182" ht="15.75" customHeight="1">
      <c r="A182" s="209">
        <v>68.0</v>
      </c>
      <c r="B182" s="210" t="s">
        <v>1918</v>
      </c>
      <c r="C182" s="211">
        <v>45470.0</v>
      </c>
      <c r="D182" s="218">
        <v>77707.0</v>
      </c>
      <c r="E182" s="213">
        <v>45316.0</v>
      </c>
      <c r="F182" s="210" t="s">
        <v>1919</v>
      </c>
      <c r="G182" s="210" t="s">
        <v>275</v>
      </c>
      <c r="H182" s="210" t="s">
        <v>1655</v>
      </c>
      <c r="I182" s="210" t="s">
        <v>277</v>
      </c>
      <c r="J182" s="210" t="s">
        <v>303</v>
      </c>
      <c r="K182" s="210" t="s">
        <v>279</v>
      </c>
      <c r="L182" s="214">
        <v>16344.0</v>
      </c>
      <c r="M182" s="215">
        <v>120450.0</v>
      </c>
      <c r="N182" s="215">
        <f>M182/L182</f>
        <v>7.369676946</v>
      </c>
      <c r="O182" s="215">
        <v>82.6</v>
      </c>
      <c r="P182" s="215">
        <v>9949170.0</v>
      </c>
      <c r="Q182" s="210" t="s">
        <v>280</v>
      </c>
      <c r="R182" s="210" t="s">
        <v>1920</v>
      </c>
      <c r="S182" s="210" t="s">
        <v>141</v>
      </c>
      <c r="T182" s="216" t="s">
        <v>1675</v>
      </c>
      <c r="U182" s="210">
        <v>3600.0</v>
      </c>
      <c r="V182" s="216" t="s">
        <v>283</v>
      </c>
      <c r="W182" s="210" t="s">
        <v>1647</v>
      </c>
      <c r="X182" s="210"/>
      <c r="Y182" s="213"/>
      <c r="Z182" s="210"/>
      <c r="AA182" s="213"/>
      <c r="AB182" s="215"/>
      <c r="AC182" s="219"/>
      <c r="AD182" s="215">
        <v>0.0</v>
      </c>
      <c r="AE182" s="216" t="s">
        <v>454</v>
      </c>
      <c r="AF182" s="210" t="s">
        <v>1921</v>
      </c>
      <c r="AG182" s="210" t="s">
        <v>1922</v>
      </c>
      <c r="AH182" s="210" t="s">
        <v>1923</v>
      </c>
      <c r="AI182" s="210" t="s">
        <v>1924</v>
      </c>
      <c r="AJ182" s="213"/>
      <c r="AK182" s="213"/>
      <c r="AL182" s="210">
        <v>2005636.0</v>
      </c>
      <c r="AM182" s="213">
        <v>45470.0</v>
      </c>
      <c r="AN182" s="213"/>
      <c r="AO182" s="215">
        <v>4800.0</v>
      </c>
      <c r="AP182" s="219"/>
      <c r="AQ182" s="215">
        <v>115650.0</v>
      </c>
      <c r="AR182" s="220">
        <v>82.6</v>
      </c>
      <c r="AS182" s="215">
        <v>9552690.0</v>
      </c>
      <c r="AT182" s="215">
        <v>334344.0</v>
      </c>
      <c r="AU182" s="213"/>
      <c r="AV182" s="215">
        <v>296133.39</v>
      </c>
      <c r="AW182" s="210"/>
      <c r="AX182" s="210"/>
      <c r="AY182" s="215">
        <v>296133.39</v>
      </c>
      <c r="AZ182" s="210"/>
      <c r="BA182" s="210"/>
      <c r="BB182" s="213"/>
      <c r="BC182" s="210"/>
      <c r="BD182" s="210"/>
      <c r="BE182" s="210"/>
      <c r="BF182" s="210"/>
      <c r="BG182" s="214"/>
      <c r="BH182" s="211"/>
      <c r="BI182" s="211"/>
      <c r="BJ182" s="211"/>
      <c r="BK182" s="220"/>
      <c r="BL182" s="210"/>
      <c r="BM182" s="221">
        <v>120450.0</v>
      </c>
      <c r="BN182" s="210"/>
      <c r="BO182" s="210"/>
      <c r="BP182" s="210"/>
      <c r="BQ182" s="210"/>
      <c r="BR182" s="222"/>
      <c r="BS182" s="124">
        <v>45476.0</v>
      </c>
    </row>
    <row r="183" ht="15.75" customHeight="1">
      <c r="A183" s="184">
        <v>66.0</v>
      </c>
      <c r="B183" s="226" t="s">
        <v>1925</v>
      </c>
      <c r="C183" s="186">
        <v>45339.0</v>
      </c>
      <c r="D183" s="187">
        <v>1.0</v>
      </c>
      <c r="E183" s="186">
        <v>45318.0</v>
      </c>
      <c r="F183" s="185" t="s">
        <v>1926</v>
      </c>
      <c r="G183" s="185" t="s">
        <v>275</v>
      </c>
      <c r="H183" s="185" t="s">
        <v>1927</v>
      </c>
      <c r="I183" s="185" t="s">
        <v>1928</v>
      </c>
      <c r="J183" s="185" t="s">
        <v>1127</v>
      </c>
      <c r="K183" s="200">
        <v>21000.0</v>
      </c>
      <c r="L183" s="189">
        <v>13650.0</v>
      </c>
      <c r="M183" s="191" t="s">
        <v>1929</v>
      </c>
      <c r="N183" s="191">
        <v>83.0</v>
      </c>
      <c r="O183" s="191" t="s">
        <v>1930</v>
      </c>
      <c r="P183" s="191" t="s">
        <v>502</v>
      </c>
      <c r="Q183" s="185" t="s">
        <v>692</v>
      </c>
      <c r="R183" s="185" t="s">
        <v>1129</v>
      </c>
      <c r="S183" s="185" t="s">
        <v>1129</v>
      </c>
      <c r="T183" s="192">
        <v>2100.0</v>
      </c>
      <c r="U183" s="193" t="s">
        <v>330</v>
      </c>
      <c r="V183" s="185" t="s">
        <v>798</v>
      </c>
      <c r="W183" s="195"/>
      <c r="X183" s="195"/>
      <c r="Y183" s="196"/>
      <c r="Z183" s="195"/>
      <c r="AA183" s="196"/>
      <c r="AB183" s="197"/>
      <c r="AC183" s="197"/>
      <c r="AD183" s="197"/>
      <c r="AE183" s="185" t="s">
        <v>1931</v>
      </c>
      <c r="AF183" s="185" t="s">
        <v>1932</v>
      </c>
      <c r="AG183" s="185" t="s">
        <v>1933</v>
      </c>
      <c r="AH183" s="185" t="s">
        <v>1934</v>
      </c>
      <c r="AI183" s="195"/>
      <c r="AJ183" s="196"/>
      <c r="AK183" s="192">
        <v>7630340.0</v>
      </c>
      <c r="AL183" s="199">
        <v>45340.0</v>
      </c>
      <c r="AM183" s="196"/>
      <c r="AN183" s="200">
        <v>3500.0</v>
      </c>
      <c r="AO183" s="195"/>
      <c r="AP183" s="185" t="s">
        <v>1935</v>
      </c>
      <c r="AQ183" s="192">
        <v>82.2</v>
      </c>
      <c r="AR183" s="185" t="s">
        <v>1936</v>
      </c>
      <c r="AS183" s="185" t="s">
        <v>1937</v>
      </c>
      <c r="AT183" s="201"/>
      <c r="AU183" s="185" t="s">
        <v>1938</v>
      </c>
      <c r="AV183" s="195"/>
      <c r="AW183" s="195"/>
      <c r="AX183" s="185" t="s">
        <v>1938</v>
      </c>
      <c r="AY183" s="201"/>
      <c r="AZ183" s="195"/>
      <c r="BA183" s="195"/>
      <c r="BB183" s="196"/>
      <c r="BC183" s="195"/>
      <c r="BD183" s="195"/>
      <c r="BE183" s="195"/>
      <c r="BF183" s="195"/>
      <c r="BG183" s="202"/>
      <c r="BH183" s="203"/>
      <c r="BI183" s="203"/>
      <c r="BJ183" s="203"/>
      <c r="BK183" s="195"/>
      <c r="BL183" s="195"/>
      <c r="BM183" s="195"/>
      <c r="BN183" s="195"/>
      <c r="BO183" s="195"/>
      <c r="BP183" s="195"/>
      <c r="BQ183" s="195"/>
      <c r="BR183" s="120"/>
      <c r="BS183" s="120"/>
    </row>
    <row r="184" ht="15.75" customHeight="1">
      <c r="A184" s="184">
        <v>67.0</v>
      </c>
      <c r="B184" s="226" t="s">
        <v>1939</v>
      </c>
      <c r="C184" s="186">
        <v>45339.0</v>
      </c>
      <c r="D184" s="187">
        <v>2.0</v>
      </c>
      <c r="E184" s="186">
        <v>45318.0</v>
      </c>
      <c r="F184" s="185" t="s">
        <v>1940</v>
      </c>
      <c r="G184" s="185" t="s">
        <v>275</v>
      </c>
      <c r="H184" s="185" t="s">
        <v>1927</v>
      </c>
      <c r="I184" s="185" t="s">
        <v>1928</v>
      </c>
      <c r="J184" s="185" t="s">
        <v>1127</v>
      </c>
      <c r="K184" s="200">
        <v>21000.0</v>
      </c>
      <c r="L184" s="189">
        <v>13650.0</v>
      </c>
      <c r="M184" s="191" t="s">
        <v>1941</v>
      </c>
      <c r="N184" s="191">
        <v>83.0</v>
      </c>
      <c r="O184" s="191" t="s">
        <v>1942</v>
      </c>
      <c r="P184" s="191" t="s">
        <v>502</v>
      </c>
      <c r="Q184" s="185" t="s">
        <v>692</v>
      </c>
      <c r="R184" s="185" t="s">
        <v>1129</v>
      </c>
      <c r="S184" s="185" t="s">
        <v>1129</v>
      </c>
      <c r="T184" s="192">
        <v>2100.0</v>
      </c>
      <c r="U184" s="193" t="s">
        <v>330</v>
      </c>
      <c r="V184" s="185" t="s">
        <v>798</v>
      </c>
      <c r="W184" s="195"/>
      <c r="X184" s="195"/>
      <c r="Y184" s="196"/>
      <c r="Z184" s="195"/>
      <c r="AA184" s="196"/>
      <c r="AB184" s="197"/>
      <c r="AC184" s="197"/>
      <c r="AD184" s="197"/>
      <c r="AE184" s="185" t="s">
        <v>1943</v>
      </c>
      <c r="AF184" s="185" t="s">
        <v>1944</v>
      </c>
      <c r="AG184" s="185" t="s">
        <v>1945</v>
      </c>
      <c r="AH184" s="185" t="s">
        <v>1934</v>
      </c>
      <c r="AI184" s="195"/>
      <c r="AJ184" s="196"/>
      <c r="AK184" s="192">
        <v>7630341.0</v>
      </c>
      <c r="AL184" s="199">
        <v>45340.0</v>
      </c>
      <c r="AM184" s="196"/>
      <c r="AN184" s="200">
        <v>3500.0</v>
      </c>
      <c r="AO184" s="195"/>
      <c r="AP184" s="185" t="s">
        <v>1946</v>
      </c>
      <c r="AQ184" s="192">
        <v>82.2</v>
      </c>
      <c r="AR184" s="185" t="s">
        <v>1947</v>
      </c>
      <c r="AS184" s="185" t="s">
        <v>1948</v>
      </c>
      <c r="AT184" s="201"/>
      <c r="AU184" s="185" t="s">
        <v>1949</v>
      </c>
      <c r="AV184" s="195"/>
      <c r="AW184" s="195"/>
      <c r="AX184" s="185" t="s">
        <v>1949</v>
      </c>
      <c r="AY184" s="201"/>
      <c r="AZ184" s="195"/>
      <c r="BA184" s="195"/>
      <c r="BB184" s="196"/>
      <c r="BC184" s="195"/>
      <c r="BD184" s="195"/>
      <c r="BE184" s="195"/>
      <c r="BF184" s="195"/>
      <c r="BG184" s="202"/>
      <c r="BH184" s="203"/>
      <c r="BI184" s="203"/>
      <c r="BJ184" s="203"/>
      <c r="BK184" s="195"/>
      <c r="BL184" s="195"/>
      <c r="BM184" s="195"/>
      <c r="BN184" s="195"/>
      <c r="BO184" s="195"/>
      <c r="BP184" s="195"/>
      <c r="BQ184" s="195"/>
      <c r="BR184" s="120"/>
      <c r="BS184" s="120"/>
    </row>
    <row r="185" ht="15.75" customHeight="1">
      <c r="A185" s="184">
        <v>68.0</v>
      </c>
      <c r="B185" s="226" t="s">
        <v>1950</v>
      </c>
      <c r="C185" s="186">
        <v>45339.0</v>
      </c>
      <c r="D185" s="187">
        <v>3.0</v>
      </c>
      <c r="E185" s="186">
        <v>45318.0</v>
      </c>
      <c r="F185" s="185" t="s">
        <v>1951</v>
      </c>
      <c r="G185" s="185" t="s">
        <v>275</v>
      </c>
      <c r="H185" s="185" t="s">
        <v>1927</v>
      </c>
      <c r="I185" s="185" t="s">
        <v>1928</v>
      </c>
      <c r="J185" s="185" t="s">
        <v>1127</v>
      </c>
      <c r="K185" s="200">
        <v>21000.0</v>
      </c>
      <c r="L185" s="189">
        <v>13650.0</v>
      </c>
      <c r="M185" s="191" t="s">
        <v>1952</v>
      </c>
      <c r="N185" s="191">
        <v>83.0</v>
      </c>
      <c r="O185" s="191" t="s">
        <v>1953</v>
      </c>
      <c r="P185" s="191" t="s">
        <v>502</v>
      </c>
      <c r="Q185" s="185" t="s">
        <v>692</v>
      </c>
      <c r="R185" s="185" t="s">
        <v>1129</v>
      </c>
      <c r="S185" s="185" t="s">
        <v>1129</v>
      </c>
      <c r="T185" s="192">
        <v>2100.0</v>
      </c>
      <c r="U185" s="193" t="s">
        <v>330</v>
      </c>
      <c r="V185" s="185" t="s">
        <v>798</v>
      </c>
      <c r="W185" s="195"/>
      <c r="X185" s="195"/>
      <c r="Y185" s="196"/>
      <c r="Z185" s="195"/>
      <c r="AA185" s="196"/>
      <c r="AB185" s="197"/>
      <c r="AC185" s="197"/>
      <c r="AD185" s="197"/>
      <c r="AE185" s="185" t="s">
        <v>1954</v>
      </c>
      <c r="AF185" s="185" t="s">
        <v>1955</v>
      </c>
      <c r="AG185" s="185" t="s">
        <v>1956</v>
      </c>
      <c r="AH185" s="185" t="s">
        <v>1934</v>
      </c>
      <c r="AI185" s="195"/>
      <c r="AJ185" s="196"/>
      <c r="AK185" s="192">
        <v>7630342.0</v>
      </c>
      <c r="AL185" s="199">
        <v>45340.0</v>
      </c>
      <c r="AM185" s="196"/>
      <c r="AN185" s="200">
        <v>3500.0</v>
      </c>
      <c r="AO185" s="195"/>
      <c r="AP185" s="185" t="s">
        <v>1957</v>
      </c>
      <c r="AQ185" s="192">
        <v>82.2</v>
      </c>
      <c r="AR185" s="185" t="s">
        <v>1958</v>
      </c>
      <c r="AS185" s="185" t="s">
        <v>1959</v>
      </c>
      <c r="AT185" s="201"/>
      <c r="AU185" s="185" t="s">
        <v>1960</v>
      </c>
      <c r="AV185" s="195"/>
      <c r="AW185" s="195"/>
      <c r="AX185" s="185" t="s">
        <v>1960</v>
      </c>
      <c r="AY185" s="201"/>
      <c r="AZ185" s="195"/>
      <c r="BA185" s="195"/>
      <c r="BB185" s="196"/>
      <c r="BC185" s="195"/>
      <c r="BD185" s="195"/>
      <c r="BE185" s="195"/>
      <c r="BF185" s="195"/>
      <c r="BG185" s="202"/>
      <c r="BH185" s="203"/>
      <c r="BI185" s="203"/>
      <c r="BJ185" s="203"/>
      <c r="BK185" s="195"/>
      <c r="BL185" s="195"/>
      <c r="BM185" s="195"/>
      <c r="BN185" s="195"/>
      <c r="BO185" s="195"/>
      <c r="BP185" s="195"/>
      <c r="BQ185" s="195"/>
      <c r="BR185" s="120"/>
      <c r="BS185" s="120"/>
    </row>
    <row r="186" ht="15.75" customHeight="1">
      <c r="A186" s="184">
        <v>73.0</v>
      </c>
      <c r="B186" s="185" t="s">
        <v>1961</v>
      </c>
      <c r="C186" s="186">
        <v>45354.0</v>
      </c>
      <c r="D186" s="187">
        <v>4.0</v>
      </c>
      <c r="E186" s="186">
        <v>45318.0</v>
      </c>
      <c r="F186" s="185" t="s">
        <v>1962</v>
      </c>
      <c r="G186" s="185" t="s">
        <v>275</v>
      </c>
      <c r="H186" s="185" t="s">
        <v>1927</v>
      </c>
      <c r="I186" s="185" t="s">
        <v>1928</v>
      </c>
      <c r="J186" s="185" t="s">
        <v>1127</v>
      </c>
      <c r="K186" s="200">
        <v>21000.0</v>
      </c>
      <c r="L186" s="189">
        <v>13650.0</v>
      </c>
      <c r="M186" s="191" t="s">
        <v>1963</v>
      </c>
      <c r="N186" s="191">
        <v>83.0</v>
      </c>
      <c r="O186" s="191" t="s">
        <v>1964</v>
      </c>
      <c r="P186" s="191" t="s">
        <v>502</v>
      </c>
      <c r="Q186" s="185" t="s">
        <v>692</v>
      </c>
      <c r="R186" s="185" t="s">
        <v>1129</v>
      </c>
      <c r="S186" s="185" t="s">
        <v>1129</v>
      </c>
      <c r="T186" s="192">
        <v>2100.0</v>
      </c>
      <c r="U186" s="193" t="s">
        <v>330</v>
      </c>
      <c r="V186" s="185" t="s">
        <v>710</v>
      </c>
      <c r="W186" s="195"/>
      <c r="X186" s="195"/>
      <c r="Y186" s="196"/>
      <c r="Z186" s="195"/>
      <c r="AA186" s="196"/>
      <c r="AB186" s="197"/>
      <c r="AC186" s="197"/>
      <c r="AD186" s="198"/>
      <c r="AE186" s="185" t="s">
        <v>1965</v>
      </c>
      <c r="AF186" s="187">
        <v>360940.0</v>
      </c>
      <c r="AG186" s="185" t="s">
        <v>1966</v>
      </c>
      <c r="AH186" s="185" t="s">
        <v>1967</v>
      </c>
      <c r="AI186" s="195"/>
      <c r="AJ186" s="196"/>
      <c r="AK186" s="192">
        <v>8051683.0</v>
      </c>
      <c r="AL186" s="199">
        <v>45355.0</v>
      </c>
      <c r="AM186" s="196"/>
      <c r="AN186" s="200">
        <v>3800.0</v>
      </c>
      <c r="AO186" s="195"/>
      <c r="AP186" s="185" t="s">
        <v>1968</v>
      </c>
      <c r="AQ186" s="192">
        <v>82.2</v>
      </c>
      <c r="AR186" s="185" t="s">
        <v>1969</v>
      </c>
      <c r="AS186" s="185" t="s">
        <v>1970</v>
      </c>
      <c r="AT186" s="201"/>
      <c r="AU186" s="185" t="s">
        <v>1971</v>
      </c>
      <c r="AV186" s="195"/>
      <c r="AW186" s="195"/>
      <c r="AX186" s="185" t="s">
        <v>1971</v>
      </c>
      <c r="AY186" s="201"/>
      <c r="AZ186" s="195"/>
      <c r="BA186" s="195"/>
      <c r="BB186" s="196"/>
      <c r="BC186" s="195"/>
      <c r="BD186" s="195"/>
      <c r="BE186" s="195"/>
      <c r="BF186" s="195"/>
      <c r="BG186" s="202"/>
      <c r="BH186" s="203"/>
      <c r="BI186" s="203"/>
      <c r="BJ186" s="203"/>
      <c r="BK186" s="195"/>
      <c r="BL186" s="195"/>
      <c r="BM186" s="195"/>
      <c r="BN186" s="195"/>
      <c r="BO186" s="195"/>
      <c r="BP186" s="195"/>
      <c r="BQ186" s="195"/>
      <c r="BR186" s="120"/>
      <c r="BS186" s="120"/>
    </row>
    <row r="187" ht="15.75" customHeight="1">
      <c r="A187" s="184">
        <v>74.0</v>
      </c>
      <c r="B187" s="185" t="s">
        <v>1972</v>
      </c>
      <c r="C187" s="186">
        <v>45357.0</v>
      </c>
      <c r="D187" s="187">
        <v>5.0</v>
      </c>
      <c r="E187" s="186">
        <v>45318.0</v>
      </c>
      <c r="F187" s="185" t="s">
        <v>1244</v>
      </c>
      <c r="G187" s="185" t="s">
        <v>275</v>
      </c>
      <c r="H187" s="185" t="s">
        <v>1927</v>
      </c>
      <c r="I187" s="185" t="s">
        <v>1928</v>
      </c>
      <c r="J187" s="185" t="s">
        <v>1127</v>
      </c>
      <c r="K187" s="200">
        <v>21000.0</v>
      </c>
      <c r="L187" s="189">
        <v>13650.0</v>
      </c>
      <c r="M187" s="191" t="s">
        <v>1929</v>
      </c>
      <c r="N187" s="191">
        <v>83.0</v>
      </c>
      <c r="O187" s="191" t="s">
        <v>1930</v>
      </c>
      <c r="P187" s="191" t="s">
        <v>502</v>
      </c>
      <c r="Q187" s="185" t="s">
        <v>692</v>
      </c>
      <c r="R187" s="185" t="s">
        <v>1129</v>
      </c>
      <c r="S187" s="185" t="s">
        <v>1129</v>
      </c>
      <c r="T187" s="192">
        <v>2100.0</v>
      </c>
      <c r="U187" s="193" t="s">
        <v>330</v>
      </c>
      <c r="V187" s="185" t="s">
        <v>710</v>
      </c>
      <c r="W187" s="195"/>
      <c r="X187" s="195"/>
      <c r="Y187" s="196"/>
      <c r="Z187" s="195"/>
      <c r="AA187" s="196"/>
      <c r="AB187" s="197"/>
      <c r="AC187" s="197"/>
      <c r="AD187" s="198"/>
      <c r="AE187" s="185" t="s">
        <v>1973</v>
      </c>
      <c r="AF187" s="187">
        <v>360995.0</v>
      </c>
      <c r="AG187" s="185" t="s">
        <v>1974</v>
      </c>
      <c r="AH187" s="185" t="s">
        <v>1975</v>
      </c>
      <c r="AI187" s="195"/>
      <c r="AJ187" s="196"/>
      <c r="AK187" s="192">
        <v>8135684.0</v>
      </c>
      <c r="AL187" s="199">
        <v>45358.0</v>
      </c>
      <c r="AM187" s="196"/>
      <c r="AN187" s="200">
        <v>3800.0</v>
      </c>
      <c r="AO187" s="195"/>
      <c r="AP187" s="185" t="s">
        <v>1976</v>
      </c>
      <c r="AQ187" s="192">
        <v>82.2</v>
      </c>
      <c r="AR187" s="185" t="s">
        <v>1977</v>
      </c>
      <c r="AS187" s="185" t="s">
        <v>1978</v>
      </c>
      <c r="AT187" s="201"/>
      <c r="AU187" s="185" t="s">
        <v>1979</v>
      </c>
      <c r="AV187" s="195"/>
      <c r="AW187" s="195"/>
      <c r="AX187" s="185" t="s">
        <v>1979</v>
      </c>
      <c r="AY187" s="201"/>
      <c r="AZ187" s="195"/>
      <c r="BA187" s="195"/>
      <c r="BB187" s="196"/>
      <c r="BC187" s="195"/>
      <c r="BD187" s="195"/>
      <c r="BE187" s="195"/>
      <c r="BF187" s="195"/>
      <c r="BG187" s="202"/>
      <c r="BH187" s="203"/>
      <c r="BI187" s="203"/>
      <c r="BJ187" s="203"/>
      <c r="BK187" s="195"/>
      <c r="BL187" s="195"/>
      <c r="BM187" s="195"/>
      <c r="BN187" s="195"/>
      <c r="BO187" s="195"/>
      <c r="BP187" s="195"/>
      <c r="BQ187" s="195"/>
      <c r="BR187" s="120"/>
      <c r="BS187" s="120"/>
    </row>
    <row r="188" ht="15.75" customHeight="1">
      <c r="A188" s="184">
        <v>75.0</v>
      </c>
      <c r="B188" s="185" t="s">
        <v>1980</v>
      </c>
      <c r="C188" s="186">
        <v>45358.0</v>
      </c>
      <c r="D188" s="187">
        <v>6.0</v>
      </c>
      <c r="E188" s="186">
        <v>45318.0</v>
      </c>
      <c r="F188" s="185" t="s">
        <v>1981</v>
      </c>
      <c r="G188" s="185" t="s">
        <v>275</v>
      </c>
      <c r="H188" s="185" t="s">
        <v>1927</v>
      </c>
      <c r="I188" s="185" t="s">
        <v>1928</v>
      </c>
      <c r="J188" s="185" t="s">
        <v>1127</v>
      </c>
      <c r="K188" s="200">
        <v>21000.0</v>
      </c>
      <c r="L188" s="189">
        <v>13650.0</v>
      </c>
      <c r="M188" s="191" t="s">
        <v>1982</v>
      </c>
      <c r="N188" s="191">
        <v>83.0</v>
      </c>
      <c r="O188" s="191" t="s">
        <v>1983</v>
      </c>
      <c r="P188" s="191" t="s">
        <v>502</v>
      </c>
      <c r="Q188" s="185" t="s">
        <v>692</v>
      </c>
      <c r="R188" s="185" t="s">
        <v>1129</v>
      </c>
      <c r="S188" s="185" t="s">
        <v>1129</v>
      </c>
      <c r="T188" s="192">
        <v>2100.0</v>
      </c>
      <c r="U188" s="193" t="s">
        <v>330</v>
      </c>
      <c r="V188" s="185" t="s">
        <v>710</v>
      </c>
      <c r="W188" s="195"/>
      <c r="X188" s="195"/>
      <c r="Y188" s="196"/>
      <c r="Z188" s="195"/>
      <c r="AA188" s="196"/>
      <c r="AB188" s="197"/>
      <c r="AC188" s="197"/>
      <c r="AD188" s="198"/>
      <c r="AE188" s="185" t="s">
        <v>1984</v>
      </c>
      <c r="AF188" s="187">
        <v>360920.0</v>
      </c>
      <c r="AG188" s="185" t="s">
        <v>1985</v>
      </c>
      <c r="AH188" s="185" t="s">
        <v>1975</v>
      </c>
      <c r="AI188" s="195"/>
      <c r="AJ188" s="196"/>
      <c r="AK188" s="192">
        <v>8136512.0</v>
      </c>
      <c r="AL188" s="199">
        <v>45358.0</v>
      </c>
      <c r="AM188" s="196"/>
      <c r="AN188" s="200">
        <v>3800.0</v>
      </c>
      <c r="AO188" s="195"/>
      <c r="AP188" s="185" t="s">
        <v>1986</v>
      </c>
      <c r="AQ188" s="192">
        <v>82.2</v>
      </c>
      <c r="AR188" s="185" t="s">
        <v>1987</v>
      </c>
      <c r="AS188" s="185" t="s">
        <v>1988</v>
      </c>
      <c r="AT188" s="201"/>
      <c r="AU188" s="185" t="s">
        <v>1989</v>
      </c>
      <c r="AV188" s="195"/>
      <c r="AW188" s="195"/>
      <c r="AX188" s="185" t="s">
        <v>1989</v>
      </c>
      <c r="AY188" s="201"/>
      <c r="AZ188" s="195"/>
      <c r="BA188" s="195"/>
      <c r="BB188" s="196"/>
      <c r="BC188" s="195"/>
      <c r="BD188" s="195"/>
      <c r="BE188" s="195"/>
      <c r="BF188" s="195"/>
      <c r="BG188" s="202"/>
      <c r="BH188" s="203"/>
      <c r="BI188" s="203"/>
      <c r="BJ188" s="203"/>
      <c r="BK188" s="195"/>
      <c r="BL188" s="195"/>
      <c r="BM188" s="195"/>
      <c r="BN188" s="195"/>
      <c r="BO188" s="195"/>
      <c r="BP188" s="195"/>
      <c r="BQ188" s="195"/>
      <c r="BR188" s="120"/>
      <c r="BS188" s="120"/>
    </row>
    <row r="189" ht="15.75" customHeight="1">
      <c r="A189" s="184">
        <v>76.0</v>
      </c>
      <c r="B189" s="185" t="s">
        <v>1990</v>
      </c>
      <c r="C189" s="186">
        <v>45358.0</v>
      </c>
      <c r="D189" s="187">
        <v>7.0</v>
      </c>
      <c r="E189" s="186">
        <v>45318.0</v>
      </c>
      <c r="F189" s="185" t="s">
        <v>1991</v>
      </c>
      <c r="G189" s="185" t="s">
        <v>275</v>
      </c>
      <c r="H189" s="185" t="s">
        <v>1927</v>
      </c>
      <c r="I189" s="185" t="s">
        <v>1928</v>
      </c>
      <c r="J189" s="185" t="s">
        <v>1127</v>
      </c>
      <c r="K189" s="200">
        <v>21000.0</v>
      </c>
      <c r="L189" s="189">
        <v>13650.0</v>
      </c>
      <c r="M189" s="191" t="s">
        <v>1992</v>
      </c>
      <c r="N189" s="191">
        <v>83.0</v>
      </c>
      <c r="O189" s="191" t="s">
        <v>1993</v>
      </c>
      <c r="P189" s="191" t="s">
        <v>280</v>
      </c>
      <c r="Q189" s="185" t="s">
        <v>692</v>
      </c>
      <c r="R189" s="185" t="s">
        <v>1129</v>
      </c>
      <c r="S189" s="185" t="s">
        <v>1129</v>
      </c>
      <c r="T189" s="192">
        <v>2100.0</v>
      </c>
      <c r="U189" s="193" t="s">
        <v>330</v>
      </c>
      <c r="V189" s="185" t="s">
        <v>710</v>
      </c>
      <c r="W189" s="195"/>
      <c r="X189" s="195"/>
      <c r="Y189" s="196"/>
      <c r="Z189" s="195"/>
      <c r="AA189" s="196"/>
      <c r="AB189" s="197"/>
      <c r="AC189" s="197"/>
      <c r="AD189" s="198"/>
      <c r="AE189" s="185" t="s">
        <v>1994</v>
      </c>
      <c r="AF189" s="185" t="s">
        <v>1995</v>
      </c>
      <c r="AG189" s="185" t="s">
        <v>1996</v>
      </c>
      <c r="AH189" s="185" t="s">
        <v>1612</v>
      </c>
      <c r="AI189" s="195"/>
      <c r="AJ189" s="196"/>
      <c r="AK189" s="192">
        <v>8132538.0</v>
      </c>
      <c r="AL189" s="199">
        <v>45358.0</v>
      </c>
      <c r="AM189" s="196"/>
      <c r="AN189" s="200">
        <v>3947.0</v>
      </c>
      <c r="AO189" s="195"/>
      <c r="AP189" s="185" t="s">
        <v>1997</v>
      </c>
      <c r="AQ189" s="192">
        <v>82.2</v>
      </c>
      <c r="AR189" s="185" t="s">
        <v>1998</v>
      </c>
      <c r="AS189" s="185" t="s">
        <v>1999</v>
      </c>
      <c r="AT189" s="201"/>
      <c r="AU189" s="185" t="s">
        <v>2000</v>
      </c>
      <c r="AV189" s="195"/>
      <c r="AW189" s="195"/>
      <c r="AX189" s="185" t="s">
        <v>2000</v>
      </c>
      <c r="AY189" s="201"/>
      <c r="AZ189" s="195"/>
      <c r="BA189" s="195"/>
      <c r="BB189" s="196"/>
      <c r="BC189" s="195"/>
      <c r="BD189" s="195"/>
      <c r="BE189" s="195"/>
      <c r="BF189" s="195"/>
      <c r="BG189" s="202"/>
      <c r="BH189" s="203"/>
      <c r="BI189" s="203"/>
      <c r="BJ189" s="203"/>
      <c r="BK189" s="195"/>
      <c r="BL189" s="195"/>
      <c r="BM189" s="195"/>
      <c r="BN189" s="195"/>
      <c r="BO189" s="195"/>
      <c r="BP189" s="195"/>
      <c r="BQ189" s="195"/>
      <c r="BR189" s="120"/>
      <c r="BS189" s="120"/>
    </row>
    <row r="190" ht="15.75" customHeight="1">
      <c r="A190" s="184">
        <v>77.0</v>
      </c>
      <c r="B190" s="185" t="s">
        <v>2001</v>
      </c>
      <c r="C190" s="186">
        <v>45364.0</v>
      </c>
      <c r="D190" s="187">
        <v>8.0</v>
      </c>
      <c r="E190" s="186">
        <v>45318.0</v>
      </c>
      <c r="F190" s="185" t="s">
        <v>2002</v>
      </c>
      <c r="G190" s="185" t="s">
        <v>275</v>
      </c>
      <c r="H190" s="185" t="s">
        <v>1927</v>
      </c>
      <c r="I190" s="185" t="s">
        <v>1928</v>
      </c>
      <c r="J190" s="185" t="s">
        <v>1127</v>
      </c>
      <c r="K190" s="200">
        <v>21000.0</v>
      </c>
      <c r="L190" s="189">
        <v>13650.0</v>
      </c>
      <c r="M190" s="191" t="s">
        <v>2003</v>
      </c>
      <c r="N190" s="191">
        <v>83.0</v>
      </c>
      <c r="O190" s="191" t="s">
        <v>2004</v>
      </c>
      <c r="P190" s="191" t="s">
        <v>502</v>
      </c>
      <c r="Q190" s="185" t="s">
        <v>692</v>
      </c>
      <c r="R190" s="185" t="s">
        <v>1129</v>
      </c>
      <c r="S190" s="185" t="s">
        <v>1129</v>
      </c>
      <c r="T190" s="192">
        <v>2100.0</v>
      </c>
      <c r="U190" s="193" t="s">
        <v>330</v>
      </c>
      <c r="V190" s="185" t="s">
        <v>710</v>
      </c>
      <c r="W190" s="195"/>
      <c r="X190" s="195"/>
      <c r="Y190" s="196"/>
      <c r="Z190" s="195"/>
      <c r="AA190" s="196"/>
      <c r="AB190" s="197"/>
      <c r="AC190" s="197"/>
      <c r="AD190" s="198"/>
      <c r="AE190" s="185" t="s">
        <v>2005</v>
      </c>
      <c r="AF190" s="187">
        <v>361131.0</v>
      </c>
      <c r="AG190" s="185" t="s">
        <v>2006</v>
      </c>
      <c r="AH190" s="185" t="s">
        <v>1975</v>
      </c>
      <c r="AI190" s="195"/>
      <c r="AJ190" s="196"/>
      <c r="AK190" s="192">
        <v>8202159.0</v>
      </c>
      <c r="AL190" s="199">
        <v>45362.0</v>
      </c>
      <c r="AM190" s="196"/>
      <c r="AN190" s="200">
        <v>3800.0</v>
      </c>
      <c r="AO190" s="195"/>
      <c r="AP190" s="185" t="s">
        <v>2007</v>
      </c>
      <c r="AQ190" s="192">
        <v>82.0</v>
      </c>
      <c r="AR190" s="185" t="s">
        <v>2008</v>
      </c>
      <c r="AS190" s="185" t="s">
        <v>2009</v>
      </c>
      <c r="AT190" s="201"/>
      <c r="AU190" s="185" t="s">
        <v>2010</v>
      </c>
      <c r="AV190" s="195"/>
      <c r="AW190" s="195"/>
      <c r="AX190" s="185" t="s">
        <v>2010</v>
      </c>
      <c r="AY190" s="201"/>
      <c r="AZ190" s="195"/>
      <c r="BA190" s="195"/>
      <c r="BB190" s="196"/>
      <c r="BC190" s="195"/>
      <c r="BD190" s="195"/>
      <c r="BE190" s="195"/>
      <c r="BF190" s="195"/>
      <c r="BG190" s="202"/>
      <c r="BH190" s="203"/>
      <c r="BI190" s="203"/>
      <c r="BJ190" s="203"/>
      <c r="BK190" s="195"/>
      <c r="BL190" s="195"/>
      <c r="BM190" s="195"/>
      <c r="BN190" s="195"/>
      <c r="BO190" s="195"/>
      <c r="BP190" s="195"/>
      <c r="BQ190" s="195"/>
      <c r="BR190" s="120"/>
      <c r="BS190" s="120"/>
    </row>
    <row r="191" ht="15.75" customHeight="1">
      <c r="A191" s="184">
        <v>82.0</v>
      </c>
      <c r="B191" s="185" t="s">
        <v>2011</v>
      </c>
      <c r="C191" s="186">
        <v>45366.0</v>
      </c>
      <c r="D191" s="187">
        <v>9.0</v>
      </c>
      <c r="E191" s="186">
        <v>45318.0</v>
      </c>
      <c r="F191" s="185" t="s">
        <v>2012</v>
      </c>
      <c r="G191" s="185" t="s">
        <v>275</v>
      </c>
      <c r="H191" s="185" t="s">
        <v>1927</v>
      </c>
      <c r="I191" s="185" t="s">
        <v>1928</v>
      </c>
      <c r="J191" s="185" t="s">
        <v>1127</v>
      </c>
      <c r="K191" s="200">
        <v>21000.0</v>
      </c>
      <c r="L191" s="189">
        <v>13650.0</v>
      </c>
      <c r="M191" s="191" t="s">
        <v>1929</v>
      </c>
      <c r="N191" s="191">
        <v>83.0</v>
      </c>
      <c r="O191" s="191" t="s">
        <v>1930</v>
      </c>
      <c r="P191" s="191" t="s">
        <v>502</v>
      </c>
      <c r="Q191" s="185" t="s">
        <v>692</v>
      </c>
      <c r="R191" s="185" t="s">
        <v>1129</v>
      </c>
      <c r="S191" s="185" t="s">
        <v>1129</v>
      </c>
      <c r="T191" s="192">
        <v>2100.0</v>
      </c>
      <c r="U191" s="193" t="s">
        <v>330</v>
      </c>
      <c r="V191" s="185" t="s">
        <v>710</v>
      </c>
      <c r="W191" s="195"/>
      <c r="X191" s="195"/>
      <c r="Y191" s="196"/>
      <c r="Z191" s="195"/>
      <c r="AA191" s="196"/>
      <c r="AB191" s="197"/>
      <c r="AC191" s="197"/>
      <c r="AD191" s="198"/>
      <c r="AE191" s="185" t="s">
        <v>2013</v>
      </c>
      <c r="AF191" s="187">
        <v>361130.0</v>
      </c>
      <c r="AG191" s="185" t="s">
        <v>2014</v>
      </c>
      <c r="AH191" s="185" t="s">
        <v>2015</v>
      </c>
      <c r="AI191" s="195"/>
      <c r="AJ191" s="196"/>
      <c r="AK191" s="192">
        <v>8371604.0</v>
      </c>
      <c r="AL191" s="199">
        <v>45367.0</v>
      </c>
      <c r="AM191" s="196"/>
      <c r="AN191" s="200">
        <v>3800.0</v>
      </c>
      <c r="AO191" s="195"/>
      <c r="AP191" s="185" t="s">
        <v>1976</v>
      </c>
      <c r="AQ191" s="192">
        <v>82.0</v>
      </c>
      <c r="AR191" s="185" t="s">
        <v>2016</v>
      </c>
      <c r="AS191" s="185" t="s">
        <v>2017</v>
      </c>
      <c r="AT191" s="201"/>
      <c r="AU191" s="185" t="s">
        <v>2018</v>
      </c>
      <c r="AV191" s="195"/>
      <c r="AW191" s="195"/>
      <c r="AX191" s="185" t="s">
        <v>2018</v>
      </c>
      <c r="AY191" s="201"/>
      <c r="AZ191" s="195"/>
      <c r="BA191" s="195"/>
      <c r="BB191" s="196"/>
      <c r="BC191" s="195"/>
      <c r="BD191" s="195"/>
      <c r="BE191" s="195"/>
      <c r="BF191" s="195"/>
      <c r="BG191" s="202"/>
      <c r="BH191" s="203"/>
      <c r="BI191" s="203"/>
      <c r="BJ191" s="203"/>
      <c r="BK191" s="195"/>
      <c r="BL191" s="195"/>
      <c r="BM191" s="195"/>
      <c r="BN191" s="195"/>
      <c r="BO191" s="195"/>
      <c r="BP191" s="195"/>
      <c r="BQ191" s="195"/>
      <c r="BR191" s="120"/>
      <c r="BS191" s="120"/>
    </row>
    <row r="192" ht="15.75" customHeight="1">
      <c r="A192" s="184">
        <v>84.0</v>
      </c>
      <c r="B192" s="185" t="s">
        <v>2019</v>
      </c>
      <c r="C192" s="186">
        <v>45369.0</v>
      </c>
      <c r="D192" s="187">
        <v>10.0</v>
      </c>
      <c r="E192" s="186">
        <v>45318.0</v>
      </c>
      <c r="F192" s="185" t="s">
        <v>1272</v>
      </c>
      <c r="G192" s="185" t="s">
        <v>275</v>
      </c>
      <c r="H192" s="185" t="s">
        <v>1927</v>
      </c>
      <c r="I192" s="185" t="s">
        <v>1928</v>
      </c>
      <c r="J192" s="185" t="s">
        <v>1127</v>
      </c>
      <c r="K192" s="200">
        <v>21000.0</v>
      </c>
      <c r="L192" s="189">
        <v>13650.0</v>
      </c>
      <c r="M192" s="191" t="s">
        <v>1929</v>
      </c>
      <c r="N192" s="191">
        <v>83.0</v>
      </c>
      <c r="O192" s="191" t="s">
        <v>1930</v>
      </c>
      <c r="P192" s="191" t="s">
        <v>502</v>
      </c>
      <c r="Q192" s="185" t="s">
        <v>692</v>
      </c>
      <c r="R192" s="185" t="s">
        <v>1129</v>
      </c>
      <c r="S192" s="185" t="s">
        <v>1129</v>
      </c>
      <c r="T192" s="192">
        <v>2100.0</v>
      </c>
      <c r="U192" s="193" t="s">
        <v>330</v>
      </c>
      <c r="V192" s="185" t="s">
        <v>710</v>
      </c>
      <c r="W192" s="195"/>
      <c r="X192" s="195"/>
      <c r="Y192" s="196"/>
      <c r="Z192" s="195"/>
      <c r="AA192" s="196"/>
      <c r="AB192" s="197"/>
      <c r="AC192" s="197"/>
      <c r="AD192" s="198"/>
      <c r="AE192" s="185" t="s">
        <v>2020</v>
      </c>
      <c r="AF192" s="187">
        <v>361115.0</v>
      </c>
      <c r="AG192" s="185" t="s">
        <v>2021</v>
      </c>
      <c r="AH192" s="185" t="s">
        <v>2015</v>
      </c>
      <c r="AI192" s="195"/>
      <c r="AJ192" s="196"/>
      <c r="AK192" s="192">
        <v>8448524.0</v>
      </c>
      <c r="AL192" s="199">
        <v>45370.0</v>
      </c>
      <c r="AM192" s="196"/>
      <c r="AN192" s="200">
        <v>3800.0</v>
      </c>
      <c r="AO192" s="195"/>
      <c r="AP192" s="185" t="s">
        <v>1976</v>
      </c>
      <c r="AQ192" s="192">
        <v>82.0</v>
      </c>
      <c r="AR192" s="185" t="s">
        <v>2016</v>
      </c>
      <c r="AS192" s="185" t="s">
        <v>2017</v>
      </c>
      <c r="AT192" s="201"/>
      <c r="AU192" s="185" t="s">
        <v>2018</v>
      </c>
      <c r="AV192" s="195"/>
      <c r="AW192" s="195"/>
      <c r="AX192" s="185" t="s">
        <v>2018</v>
      </c>
      <c r="AY192" s="201"/>
      <c r="AZ192" s="195"/>
      <c r="BA192" s="195"/>
      <c r="BB192" s="196"/>
      <c r="BC192" s="195"/>
      <c r="BD192" s="195"/>
      <c r="BE192" s="195"/>
      <c r="BF192" s="195"/>
      <c r="BG192" s="202"/>
      <c r="BH192" s="203"/>
      <c r="BI192" s="203"/>
      <c r="BJ192" s="203"/>
      <c r="BK192" s="195"/>
      <c r="BL192" s="195"/>
      <c r="BM192" s="195"/>
      <c r="BN192" s="195"/>
      <c r="BO192" s="195"/>
      <c r="BP192" s="195"/>
      <c r="BQ192" s="195"/>
      <c r="BR192" s="120"/>
      <c r="BS192" s="120"/>
    </row>
    <row r="193" ht="15.75" customHeight="1">
      <c r="A193" s="184">
        <v>85.0</v>
      </c>
      <c r="B193" s="185" t="s">
        <v>2022</v>
      </c>
      <c r="C193" s="186">
        <v>45371.0</v>
      </c>
      <c r="D193" s="187">
        <v>11.0</v>
      </c>
      <c r="E193" s="186">
        <v>45318.0</v>
      </c>
      <c r="F193" s="185" t="s">
        <v>601</v>
      </c>
      <c r="G193" s="185" t="s">
        <v>275</v>
      </c>
      <c r="H193" s="185" t="s">
        <v>1927</v>
      </c>
      <c r="I193" s="185" t="s">
        <v>1928</v>
      </c>
      <c r="J193" s="185" t="s">
        <v>1127</v>
      </c>
      <c r="K193" s="200">
        <v>21000.0</v>
      </c>
      <c r="L193" s="189">
        <v>13650.0</v>
      </c>
      <c r="M193" s="191" t="s">
        <v>2023</v>
      </c>
      <c r="N193" s="191">
        <v>83.0</v>
      </c>
      <c r="O193" s="191" t="s">
        <v>2024</v>
      </c>
      <c r="P193" s="191" t="s">
        <v>280</v>
      </c>
      <c r="Q193" s="185" t="s">
        <v>692</v>
      </c>
      <c r="R193" s="185" t="s">
        <v>1129</v>
      </c>
      <c r="S193" s="185" t="s">
        <v>1129</v>
      </c>
      <c r="T193" s="192">
        <v>2100.0</v>
      </c>
      <c r="U193" s="193" t="s">
        <v>330</v>
      </c>
      <c r="V193" s="185" t="s">
        <v>710</v>
      </c>
      <c r="W193" s="195"/>
      <c r="X193" s="195"/>
      <c r="Y193" s="196"/>
      <c r="Z193" s="195"/>
      <c r="AA193" s="196"/>
      <c r="AB193" s="197"/>
      <c r="AC193" s="197"/>
      <c r="AD193" s="198"/>
      <c r="AE193" s="185" t="s">
        <v>2025</v>
      </c>
      <c r="AF193" s="185" t="s">
        <v>2026</v>
      </c>
      <c r="AG193" s="185" t="s">
        <v>2027</v>
      </c>
      <c r="AH193" s="185" t="s">
        <v>1794</v>
      </c>
      <c r="AI193" s="195"/>
      <c r="AJ193" s="196"/>
      <c r="AK193" s="192">
        <v>8516884.0</v>
      </c>
      <c r="AL193" s="199">
        <v>45372.0</v>
      </c>
      <c r="AM193" s="196"/>
      <c r="AN193" s="200">
        <v>3448.0</v>
      </c>
      <c r="AO193" s="195"/>
      <c r="AP193" s="185" t="s">
        <v>2028</v>
      </c>
      <c r="AQ193" s="192">
        <v>82.0</v>
      </c>
      <c r="AR193" s="185" t="s">
        <v>2029</v>
      </c>
      <c r="AS193" s="185" t="s">
        <v>2030</v>
      </c>
      <c r="AT193" s="201"/>
      <c r="AU193" s="185" t="s">
        <v>2031</v>
      </c>
      <c r="AV193" s="195"/>
      <c r="AW193" s="195"/>
      <c r="AX193" s="185" t="s">
        <v>2031</v>
      </c>
      <c r="AY193" s="227"/>
      <c r="AZ193" s="195"/>
      <c r="BA193" s="195"/>
      <c r="BB193" s="196"/>
      <c r="BC193" s="195"/>
      <c r="BD193" s="195"/>
      <c r="BE193" s="195"/>
      <c r="BF193" s="195"/>
      <c r="BG193" s="202"/>
      <c r="BH193" s="203"/>
      <c r="BI193" s="203"/>
      <c r="BJ193" s="203"/>
      <c r="BK193" s="195"/>
      <c r="BL193" s="195"/>
      <c r="BM193" s="195"/>
      <c r="BN193" s="195"/>
      <c r="BO193" s="195"/>
      <c r="BP193" s="195"/>
      <c r="BQ193" s="195"/>
      <c r="BR193" s="120"/>
      <c r="BS193" s="120"/>
    </row>
    <row r="194" ht="15.75" customHeight="1">
      <c r="A194" s="184">
        <v>86.0</v>
      </c>
      <c r="B194" s="185" t="s">
        <v>2032</v>
      </c>
      <c r="C194" s="186">
        <v>45371.0</v>
      </c>
      <c r="D194" s="187">
        <v>12.0</v>
      </c>
      <c r="E194" s="186">
        <v>45318.0</v>
      </c>
      <c r="F194" s="185" t="s">
        <v>1311</v>
      </c>
      <c r="G194" s="185" t="s">
        <v>275</v>
      </c>
      <c r="H194" s="185" t="s">
        <v>1927</v>
      </c>
      <c r="I194" s="185" t="s">
        <v>1928</v>
      </c>
      <c r="J194" s="185" t="s">
        <v>1127</v>
      </c>
      <c r="K194" s="200">
        <v>21000.0</v>
      </c>
      <c r="L194" s="189">
        <v>13650.0</v>
      </c>
      <c r="M194" s="191" t="s">
        <v>1941</v>
      </c>
      <c r="N194" s="191">
        <v>83.0</v>
      </c>
      <c r="O194" s="191" t="s">
        <v>1942</v>
      </c>
      <c r="P194" s="191" t="s">
        <v>280</v>
      </c>
      <c r="Q194" s="185" t="s">
        <v>2033</v>
      </c>
      <c r="R194" s="185" t="s">
        <v>1129</v>
      </c>
      <c r="S194" s="185" t="s">
        <v>1129</v>
      </c>
      <c r="T194" s="192">
        <v>2100.0</v>
      </c>
      <c r="U194" s="193" t="s">
        <v>330</v>
      </c>
      <c r="V194" s="185" t="s">
        <v>710</v>
      </c>
      <c r="W194" s="195"/>
      <c r="X194" s="195"/>
      <c r="Y194" s="196"/>
      <c r="Z194" s="195"/>
      <c r="AA194" s="196"/>
      <c r="AB194" s="197"/>
      <c r="AC194" s="197"/>
      <c r="AD194" s="228" t="s">
        <v>454</v>
      </c>
      <c r="AE194" s="185" t="s">
        <v>2034</v>
      </c>
      <c r="AF194" s="185" t="s">
        <v>2035</v>
      </c>
      <c r="AG194" s="185" t="s">
        <v>2036</v>
      </c>
      <c r="AH194" s="185" t="s">
        <v>1794</v>
      </c>
      <c r="AI194" s="195"/>
      <c r="AJ194" s="196"/>
      <c r="AK194" s="192">
        <v>8516812.0</v>
      </c>
      <c r="AL194" s="199">
        <v>45372.0</v>
      </c>
      <c r="AM194" s="196"/>
      <c r="AN194" s="200">
        <v>3448.0</v>
      </c>
      <c r="AO194" s="195"/>
      <c r="AP194" s="185" t="s">
        <v>2037</v>
      </c>
      <c r="AQ194" s="192">
        <v>82.0</v>
      </c>
      <c r="AR194" s="185" t="s">
        <v>2038</v>
      </c>
      <c r="AS194" s="185" t="s">
        <v>2039</v>
      </c>
      <c r="AT194" s="201"/>
      <c r="AU194" s="185" t="s">
        <v>2040</v>
      </c>
      <c r="AV194" s="195"/>
      <c r="AW194" s="195"/>
      <c r="AX194" s="185" t="s">
        <v>2040</v>
      </c>
      <c r="AY194" s="201"/>
      <c r="AZ194" s="195"/>
      <c r="BA194" s="195"/>
      <c r="BB194" s="196"/>
      <c r="BC194" s="195"/>
      <c r="BD194" s="195"/>
      <c r="BE194" s="195"/>
      <c r="BF194" s="195"/>
      <c r="BG194" s="202"/>
      <c r="BH194" s="203"/>
      <c r="BI194" s="203"/>
      <c r="BJ194" s="203"/>
      <c r="BK194" s="195"/>
      <c r="BL194" s="195"/>
      <c r="BM194" s="195"/>
      <c r="BN194" s="195"/>
      <c r="BO194" s="195"/>
      <c r="BP194" s="195"/>
      <c r="BQ194" s="195"/>
      <c r="BR194" s="120"/>
      <c r="BS194" s="120"/>
    </row>
    <row r="195" ht="15.75" customHeight="1">
      <c r="A195" s="184">
        <v>87.0</v>
      </c>
      <c r="B195" s="185" t="s">
        <v>2041</v>
      </c>
      <c r="C195" s="186">
        <v>45371.0</v>
      </c>
      <c r="D195" s="187">
        <v>13.0</v>
      </c>
      <c r="E195" s="186">
        <v>45318.0</v>
      </c>
      <c r="F195" s="185" t="s">
        <v>743</v>
      </c>
      <c r="G195" s="185" t="s">
        <v>275</v>
      </c>
      <c r="H195" s="185" t="s">
        <v>1927</v>
      </c>
      <c r="I195" s="185" t="s">
        <v>1928</v>
      </c>
      <c r="J195" s="185" t="s">
        <v>1127</v>
      </c>
      <c r="K195" s="200">
        <v>21000.0</v>
      </c>
      <c r="L195" s="189">
        <v>13650.0</v>
      </c>
      <c r="M195" s="191" t="s">
        <v>2042</v>
      </c>
      <c r="N195" s="191">
        <v>83.0</v>
      </c>
      <c r="O195" s="191" t="s">
        <v>2043</v>
      </c>
      <c r="P195" s="191" t="s">
        <v>280</v>
      </c>
      <c r="Q195" s="185" t="s">
        <v>2033</v>
      </c>
      <c r="R195" s="185" t="s">
        <v>1129</v>
      </c>
      <c r="S195" s="185" t="s">
        <v>1129</v>
      </c>
      <c r="T195" s="192">
        <v>2100.0</v>
      </c>
      <c r="U195" s="193" t="s">
        <v>330</v>
      </c>
      <c r="V195" s="185" t="s">
        <v>710</v>
      </c>
      <c r="W195" s="195"/>
      <c r="X195" s="195"/>
      <c r="Y195" s="196"/>
      <c r="Z195" s="195"/>
      <c r="AA195" s="196"/>
      <c r="AB195" s="197"/>
      <c r="AC195" s="197"/>
      <c r="AD195" s="228" t="s">
        <v>454</v>
      </c>
      <c r="AE195" s="185" t="s">
        <v>2044</v>
      </c>
      <c r="AF195" s="185" t="s">
        <v>2045</v>
      </c>
      <c r="AG195" s="185" t="s">
        <v>2046</v>
      </c>
      <c r="AH195" s="185" t="s">
        <v>1794</v>
      </c>
      <c r="AI195" s="195"/>
      <c r="AJ195" s="196"/>
      <c r="AK195" s="192">
        <v>8517008.0</v>
      </c>
      <c r="AL195" s="199">
        <v>45372.0</v>
      </c>
      <c r="AM195" s="196"/>
      <c r="AN195" s="200">
        <v>3448.0</v>
      </c>
      <c r="AO195" s="195"/>
      <c r="AP195" s="185" t="s">
        <v>2047</v>
      </c>
      <c r="AQ195" s="192">
        <v>82.0</v>
      </c>
      <c r="AR195" s="185" t="s">
        <v>2048</v>
      </c>
      <c r="AS195" s="185" t="s">
        <v>2049</v>
      </c>
      <c r="AT195" s="201"/>
      <c r="AU195" s="185" t="s">
        <v>2050</v>
      </c>
      <c r="AV195" s="195"/>
      <c r="AW195" s="195"/>
      <c r="AX195" s="185" t="s">
        <v>2050</v>
      </c>
      <c r="AY195" s="201"/>
      <c r="AZ195" s="195"/>
      <c r="BA195" s="195"/>
      <c r="BB195" s="196"/>
      <c r="BC195" s="195"/>
      <c r="BD195" s="195"/>
      <c r="BE195" s="195"/>
      <c r="BF195" s="195"/>
      <c r="BG195" s="202"/>
      <c r="BH195" s="203"/>
      <c r="BI195" s="203"/>
      <c r="BJ195" s="203"/>
      <c r="BK195" s="195"/>
      <c r="BL195" s="195"/>
      <c r="BM195" s="195"/>
      <c r="BN195" s="195"/>
      <c r="BO195" s="195"/>
      <c r="BP195" s="195"/>
      <c r="BQ195" s="195"/>
      <c r="BR195" s="120"/>
      <c r="BS195" s="120"/>
    </row>
    <row r="196" ht="15.75" customHeight="1">
      <c r="A196" s="184">
        <v>88.0</v>
      </c>
      <c r="B196" s="185" t="s">
        <v>2051</v>
      </c>
      <c r="C196" s="186">
        <v>45371.0</v>
      </c>
      <c r="D196" s="187">
        <v>14.0</v>
      </c>
      <c r="E196" s="186">
        <v>45318.0</v>
      </c>
      <c r="F196" s="185" t="s">
        <v>2052</v>
      </c>
      <c r="G196" s="185" t="s">
        <v>275</v>
      </c>
      <c r="H196" s="185" t="s">
        <v>1927</v>
      </c>
      <c r="I196" s="185" t="s">
        <v>1928</v>
      </c>
      <c r="J196" s="185" t="s">
        <v>1127</v>
      </c>
      <c r="K196" s="200">
        <v>21000.0</v>
      </c>
      <c r="L196" s="189">
        <v>13650.0</v>
      </c>
      <c r="M196" s="191" t="s">
        <v>2042</v>
      </c>
      <c r="N196" s="191">
        <v>83.0</v>
      </c>
      <c r="O196" s="191" t="s">
        <v>2043</v>
      </c>
      <c r="P196" s="191" t="s">
        <v>280</v>
      </c>
      <c r="Q196" s="185" t="s">
        <v>2033</v>
      </c>
      <c r="R196" s="185" t="s">
        <v>1129</v>
      </c>
      <c r="S196" s="185" t="s">
        <v>1129</v>
      </c>
      <c r="T196" s="192">
        <v>2100.0</v>
      </c>
      <c r="U196" s="193" t="s">
        <v>330</v>
      </c>
      <c r="V196" s="185" t="s">
        <v>710</v>
      </c>
      <c r="W196" s="195"/>
      <c r="X196" s="195"/>
      <c r="Y196" s="196"/>
      <c r="Z196" s="195"/>
      <c r="AA196" s="196"/>
      <c r="AB196" s="197"/>
      <c r="AC196" s="197"/>
      <c r="AD196" s="228" t="s">
        <v>454</v>
      </c>
      <c r="AE196" s="185" t="s">
        <v>2053</v>
      </c>
      <c r="AF196" s="185" t="s">
        <v>2054</v>
      </c>
      <c r="AG196" s="185" t="s">
        <v>2055</v>
      </c>
      <c r="AH196" s="185" t="s">
        <v>2056</v>
      </c>
      <c r="AI196" s="195"/>
      <c r="AJ196" s="196"/>
      <c r="AK196" s="192">
        <v>8516649.0</v>
      </c>
      <c r="AL196" s="199">
        <v>45372.0</v>
      </c>
      <c r="AM196" s="196"/>
      <c r="AN196" s="200">
        <v>3448.0</v>
      </c>
      <c r="AO196" s="195"/>
      <c r="AP196" s="185" t="s">
        <v>2047</v>
      </c>
      <c r="AQ196" s="192">
        <v>82.0</v>
      </c>
      <c r="AR196" s="185" t="s">
        <v>2048</v>
      </c>
      <c r="AS196" s="185" t="s">
        <v>2049</v>
      </c>
      <c r="AT196" s="201"/>
      <c r="AU196" s="185" t="s">
        <v>2050</v>
      </c>
      <c r="AV196" s="195"/>
      <c r="AW196" s="195"/>
      <c r="AX196" s="185" t="s">
        <v>2050</v>
      </c>
      <c r="AY196" s="201"/>
      <c r="AZ196" s="195"/>
      <c r="BA196" s="195"/>
      <c r="BB196" s="196"/>
      <c r="BC196" s="195"/>
      <c r="BD196" s="195"/>
      <c r="BE196" s="195"/>
      <c r="BF196" s="195"/>
      <c r="BG196" s="202"/>
      <c r="BH196" s="203"/>
      <c r="BI196" s="203"/>
      <c r="BJ196" s="203"/>
      <c r="BK196" s="195"/>
      <c r="BL196" s="195"/>
      <c r="BM196" s="195"/>
      <c r="BN196" s="195"/>
      <c r="BO196" s="195"/>
      <c r="BP196" s="195"/>
      <c r="BQ196" s="195"/>
      <c r="BR196" s="120"/>
      <c r="BS196" s="120"/>
    </row>
    <row r="197" ht="15.75" customHeight="1">
      <c r="A197" s="184">
        <v>89.0</v>
      </c>
      <c r="B197" s="185" t="s">
        <v>2057</v>
      </c>
      <c r="C197" s="186">
        <v>45371.0</v>
      </c>
      <c r="D197" s="187">
        <v>15.0</v>
      </c>
      <c r="E197" s="186">
        <v>45318.0</v>
      </c>
      <c r="F197" s="185" t="s">
        <v>460</v>
      </c>
      <c r="G197" s="185" t="s">
        <v>275</v>
      </c>
      <c r="H197" s="185" t="s">
        <v>1927</v>
      </c>
      <c r="I197" s="185" t="s">
        <v>1928</v>
      </c>
      <c r="J197" s="185" t="s">
        <v>1127</v>
      </c>
      <c r="K197" s="200">
        <v>21000.0</v>
      </c>
      <c r="L197" s="189">
        <v>13650.0</v>
      </c>
      <c r="M197" s="191" t="s">
        <v>1941</v>
      </c>
      <c r="N197" s="191">
        <v>83.0</v>
      </c>
      <c r="O197" s="191" t="s">
        <v>1942</v>
      </c>
      <c r="P197" s="191" t="s">
        <v>280</v>
      </c>
      <c r="Q197" s="185" t="s">
        <v>2033</v>
      </c>
      <c r="R197" s="185" t="s">
        <v>1129</v>
      </c>
      <c r="S197" s="185" t="s">
        <v>1129</v>
      </c>
      <c r="T197" s="192">
        <v>2100.0</v>
      </c>
      <c r="U197" s="193" t="s">
        <v>330</v>
      </c>
      <c r="V197" s="185" t="s">
        <v>710</v>
      </c>
      <c r="W197" s="195"/>
      <c r="X197" s="195"/>
      <c r="Y197" s="196"/>
      <c r="Z197" s="195"/>
      <c r="AA197" s="196"/>
      <c r="AB197" s="197"/>
      <c r="AC197" s="197"/>
      <c r="AD197" s="228" t="s">
        <v>454</v>
      </c>
      <c r="AE197" s="185" t="s">
        <v>2058</v>
      </c>
      <c r="AF197" s="185" t="s">
        <v>2059</v>
      </c>
      <c r="AG197" s="185" t="s">
        <v>2060</v>
      </c>
      <c r="AH197" s="185" t="s">
        <v>2056</v>
      </c>
      <c r="AI197" s="195"/>
      <c r="AJ197" s="196"/>
      <c r="AK197" s="192">
        <v>8516645.0</v>
      </c>
      <c r="AL197" s="199">
        <v>45372.0</v>
      </c>
      <c r="AM197" s="196"/>
      <c r="AN197" s="200">
        <v>3448.0</v>
      </c>
      <c r="AO197" s="195"/>
      <c r="AP197" s="185" t="s">
        <v>2037</v>
      </c>
      <c r="AQ197" s="192">
        <v>82.0</v>
      </c>
      <c r="AR197" s="185" t="s">
        <v>2038</v>
      </c>
      <c r="AS197" s="185" t="s">
        <v>2039</v>
      </c>
      <c r="AT197" s="201"/>
      <c r="AU197" s="185" t="s">
        <v>2040</v>
      </c>
      <c r="AV197" s="195"/>
      <c r="AW197" s="195"/>
      <c r="AX197" s="185" t="s">
        <v>2040</v>
      </c>
      <c r="AY197" s="201"/>
      <c r="AZ197" s="195"/>
      <c r="BA197" s="195"/>
      <c r="BB197" s="196"/>
      <c r="BC197" s="195"/>
      <c r="BD197" s="195"/>
      <c r="BE197" s="195"/>
      <c r="BF197" s="195"/>
      <c r="BG197" s="202"/>
      <c r="BH197" s="203"/>
      <c r="BI197" s="203"/>
      <c r="BJ197" s="203"/>
      <c r="BK197" s="195"/>
      <c r="BL197" s="195"/>
      <c r="BM197" s="195"/>
      <c r="BN197" s="195"/>
      <c r="BO197" s="195"/>
      <c r="BP197" s="195"/>
      <c r="BQ197" s="195"/>
      <c r="BR197" s="120"/>
      <c r="BS197" s="120"/>
    </row>
    <row r="198" ht="15.75" customHeight="1">
      <c r="A198" s="184">
        <v>95.0</v>
      </c>
      <c r="B198" s="185" t="s">
        <v>2061</v>
      </c>
      <c r="C198" s="186">
        <v>45376.0</v>
      </c>
      <c r="D198" s="187">
        <v>16.0</v>
      </c>
      <c r="E198" s="186">
        <v>45318.0</v>
      </c>
      <c r="F198" s="185" t="s">
        <v>449</v>
      </c>
      <c r="G198" s="185" t="s">
        <v>275</v>
      </c>
      <c r="H198" s="185" t="s">
        <v>1927</v>
      </c>
      <c r="I198" s="185" t="s">
        <v>1928</v>
      </c>
      <c r="J198" s="185" t="s">
        <v>1127</v>
      </c>
      <c r="K198" s="200">
        <v>21000.0</v>
      </c>
      <c r="L198" s="189">
        <v>13650.0</v>
      </c>
      <c r="M198" s="191" t="s">
        <v>2042</v>
      </c>
      <c r="N198" s="191">
        <v>83.0</v>
      </c>
      <c r="O198" s="191" t="s">
        <v>2043</v>
      </c>
      <c r="P198" s="191" t="s">
        <v>280</v>
      </c>
      <c r="Q198" s="185" t="s">
        <v>2033</v>
      </c>
      <c r="R198" s="185" t="s">
        <v>1129</v>
      </c>
      <c r="S198" s="185" t="s">
        <v>1129</v>
      </c>
      <c r="T198" s="192">
        <v>2100.0</v>
      </c>
      <c r="U198" s="193" t="s">
        <v>330</v>
      </c>
      <c r="V198" s="185" t="s">
        <v>710</v>
      </c>
      <c r="W198" s="195"/>
      <c r="X198" s="195"/>
      <c r="Y198" s="196"/>
      <c r="Z198" s="195"/>
      <c r="AA198" s="196"/>
      <c r="AB198" s="197"/>
      <c r="AC198" s="197"/>
      <c r="AD198" s="191" t="s">
        <v>454</v>
      </c>
      <c r="AE198" s="185" t="s">
        <v>2062</v>
      </c>
      <c r="AF198" s="185" t="s">
        <v>2063</v>
      </c>
      <c r="AG198" s="185" t="s">
        <v>2064</v>
      </c>
      <c r="AH198" s="185" t="s">
        <v>2056</v>
      </c>
      <c r="AI198" s="195"/>
      <c r="AJ198" s="196"/>
      <c r="AK198" s="192">
        <v>8612855.0</v>
      </c>
      <c r="AL198" s="199">
        <v>45376.0</v>
      </c>
      <c r="AM198" s="196"/>
      <c r="AN198" s="200">
        <v>3448.0</v>
      </c>
      <c r="AO198" s="195"/>
      <c r="AP198" s="185" t="s">
        <v>2047</v>
      </c>
      <c r="AQ198" s="192">
        <v>82.0</v>
      </c>
      <c r="AR198" s="185" t="s">
        <v>2048</v>
      </c>
      <c r="AS198" s="185" t="s">
        <v>2049</v>
      </c>
      <c r="AT198" s="201"/>
      <c r="AU198" s="185" t="s">
        <v>2050</v>
      </c>
      <c r="AV198" s="195"/>
      <c r="AW198" s="195"/>
      <c r="AX198" s="185" t="s">
        <v>2050</v>
      </c>
      <c r="AY198" s="201"/>
      <c r="AZ198" s="195"/>
      <c r="BA198" s="195"/>
      <c r="BB198" s="196"/>
      <c r="BC198" s="195"/>
      <c r="BD198" s="195"/>
      <c r="BE198" s="195"/>
      <c r="BF198" s="195"/>
      <c r="BG198" s="202"/>
      <c r="BH198" s="203"/>
      <c r="BI198" s="203"/>
      <c r="BJ198" s="203"/>
      <c r="BK198" s="195"/>
      <c r="BL198" s="195"/>
      <c r="BM198" s="195"/>
      <c r="BN198" s="195"/>
      <c r="BO198" s="195"/>
      <c r="BP198" s="195"/>
      <c r="BQ198" s="195"/>
      <c r="BR198" s="120"/>
      <c r="BS198" s="120"/>
    </row>
    <row r="199" ht="15.75" customHeight="1">
      <c r="A199" s="184">
        <v>96.0</v>
      </c>
      <c r="B199" s="185" t="s">
        <v>2065</v>
      </c>
      <c r="C199" s="186">
        <v>45376.0</v>
      </c>
      <c r="D199" s="187">
        <v>17.0</v>
      </c>
      <c r="E199" s="186">
        <v>45318.0</v>
      </c>
      <c r="F199" s="185" t="s">
        <v>758</v>
      </c>
      <c r="G199" s="185" t="s">
        <v>275</v>
      </c>
      <c r="H199" s="185" t="s">
        <v>1927</v>
      </c>
      <c r="I199" s="185" t="s">
        <v>1928</v>
      </c>
      <c r="J199" s="185" t="s">
        <v>1127</v>
      </c>
      <c r="K199" s="200">
        <v>21000.0</v>
      </c>
      <c r="L199" s="189">
        <v>13650.0</v>
      </c>
      <c r="M199" s="191" t="s">
        <v>1929</v>
      </c>
      <c r="N199" s="191">
        <v>83.0</v>
      </c>
      <c r="O199" s="191" t="s">
        <v>1930</v>
      </c>
      <c r="P199" s="191" t="s">
        <v>280</v>
      </c>
      <c r="Q199" s="185" t="s">
        <v>2033</v>
      </c>
      <c r="R199" s="185" t="s">
        <v>1129</v>
      </c>
      <c r="S199" s="185" t="s">
        <v>1129</v>
      </c>
      <c r="T199" s="192">
        <v>2100.0</v>
      </c>
      <c r="U199" s="193" t="s">
        <v>330</v>
      </c>
      <c r="V199" s="185" t="s">
        <v>710</v>
      </c>
      <c r="W199" s="195"/>
      <c r="X199" s="195"/>
      <c r="Y199" s="196"/>
      <c r="Z199" s="195"/>
      <c r="AA199" s="196"/>
      <c r="AB199" s="197"/>
      <c r="AC199" s="197"/>
      <c r="AD199" s="191" t="s">
        <v>454</v>
      </c>
      <c r="AE199" s="185" t="s">
        <v>2066</v>
      </c>
      <c r="AF199" s="185" t="s">
        <v>2067</v>
      </c>
      <c r="AG199" s="185" t="s">
        <v>2068</v>
      </c>
      <c r="AH199" s="185" t="s">
        <v>2069</v>
      </c>
      <c r="AI199" s="195"/>
      <c r="AJ199" s="196"/>
      <c r="AK199" s="192">
        <v>8612897.0</v>
      </c>
      <c r="AL199" s="199">
        <v>45376.0</v>
      </c>
      <c r="AM199" s="196"/>
      <c r="AN199" s="200">
        <v>3448.0</v>
      </c>
      <c r="AO199" s="195"/>
      <c r="AP199" s="185" t="s">
        <v>2070</v>
      </c>
      <c r="AQ199" s="192">
        <v>82.0</v>
      </c>
      <c r="AR199" s="185" t="s">
        <v>2071</v>
      </c>
      <c r="AS199" s="185" t="s">
        <v>2072</v>
      </c>
      <c r="AT199" s="201"/>
      <c r="AU199" s="185" t="s">
        <v>2073</v>
      </c>
      <c r="AV199" s="195"/>
      <c r="AW199" s="195"/>
      <c r="AX199" s="185" t="s">
        <v>2073</v>
      </c>
      <c r="AY199" s="227"/>
      <c r="AZ199" s="195"/>
      <c r="BA199" s="195"/>
      <c r="BB199" s="196"/>
      <c r="BC199" s="195"/>
      <c r="BD199" s="195"/>
      <c r="BE199" s="195"/>
      <c r="BF199" s="195"/>
      <c r="BG199" s="202"/>
      <c r="BH199" s="203"/>
      <c r="BI199" s="203"/>
      <c r="BJ199" s="203"/>
      <c r="BK199" s="195"/>
      <c r="BL199" s="195"/>
      <c r="BM199" s="195"/>
      <c r="BN199" s="195"/>
      <c r="BO199" s="195"/>
      <c r="BP199" s="195"/>
      <c r="BQ199" s="195"/>
      <c r="BR199" s="120"/>
      <c r="BS199" s="120"/>
    </row>
    <row r="200" ht="15.75" customHeight="1">
      <c r="A200" s="184">
        <v>97.0</v>
      </c>
      <c r="B200" s="185" t="s">
        <v>2074</v>
      </c>
      <c r="C200" s="186">
        <v>45376.0</v>
      </c>
      <c r="D200" s="192">
        <v>18.0</v>
      </c>
      <c r="E200" s="186">
        <v>45318.0</v>
      </c>
      <c r="F200" s="185" t="s">
        <v>2075</v>
      </c>
      <c r="G200" s="185" t="s">
        <v>275</v>
      </c>
      <c r="H200" s="185" t="s">
        <v>1927</v>
      </c>
      <c r="I200" s="185" t="s">
        <v>1928</v>
      </c>
      <c r="J200" s="185" t="s">
        <v>1127</v>
      </c>
      <c r="K200" s="200">
        <v>21000.0</v>
      </c>
      <c r="L200" s="189">
        <v>13650.0</v>
      </c>
      <c r="M200" s="191" t="s">
        <v>1941</v>
      </c>
      <c r="N200" s="191">
        <v>83.0</v>
      </c>
      <c r="O200" s="191" t="s">
        <v>1942</v>
      </c>
      <c r="P200" s="191" t="s">
        <v>280</v>
      </c>
      <c r="Q200" s="185" t="s">
        <v>2033</v>
      </c>
      <c r="R200" s="185" t="s">
        <v>1129</v>
      </c>
      <c r="S200" s="185" t="s">
        <v>1129</v>
      </c>
      <c r="T200" s="192">
        <v>2100.0</v>
      </c>
      <c r="U200" s="193" t="s">
        <v>330</v>
      </c>
      <c r="V200" s="185" t="s">
        <v>710</v>
      </c>
      <c r="W200" s="195"/>
      <c r="X200" s="195"/>
      <c r="Y200" s="196"/>
      <c r="Z200" s="195"/>
      <c r="AA200" s="196"/>
      <c r="AB200" s="197"/>
      <c r="AC200" s="197"/>
      <c r="AD200" s="191" t="s">
        <v>454</v>
      </c>
      <c r="AE200" s="185" t="s">
        <v>2076</v>
      </c>
      <c r="AF200" s="185" t="s">
        <v>2077</v>
      </c>
      <c r="AG200" s="185" t="s">
        <v>2078</v>
      </c>
      <c r="AH200" s="185" t="s">
        <v>2069</v>
      </c>
      <c r="AI200" s="195"/>
      <c r="AJ200" s="196"/>
      <c r="AK200" s="192">
        <v>8612912.0</v>
      </c>
      <c r="AL200" s="199">
        <v>45376.0</v>
      </c>
      <c r="AM200" s="196"/>
      <c r="AN200" s="200">
        <v>3448.0</v>
      </c>
      <c r="AO200" s="195"/>
      <c r="AP200" s="185" t="s">
        <v>2037</v>
      </c>
      <c r="AQ200" s="192">
        <v>82.0</v>
      </c>
      <c r="AR200" s="185" t="s">
        <v>2038</v>
      </c>
      <c r="AS200" s="185" t="s">
        <v>2039</v>
      </c>
      <c r="AT200" s="201"/>
      <c r="AU200" s="185" t="s">
        <v>2040</v>
      </c>
      <c r="AV200" s="195"/>
      <c r="AW200" s="195"/>
      <c r="AX200" s="185" t="s">
        <v>2040</v>
      </c>
      <c r="AY200" s="227"/>
      <c r="AZ200" s="195"/>
      <c r="BA200" s="195"/>
      <c r="BB200" s="196"/>
      <c r="BC200" s="195"/>
      <c r="BD200" s="195"/>
      <c r="BE200" s="195"/>
      <c r="BF200" s="195"/>
      <c r="BG200" s="202"/>
      <c r="BH200" s="203"/>
      <c r="BI200" s="203"/>
      <c r="BJ200" s="203"/>
      <c r="BK200" s="195"/>
      <c r="BL200" s="195"/>
      <c r="BM200" s="195"/>
      <c r="BN200" s="195"/>
      <c r="BO200" s="195"/>
      <c r="BP200" s="195"/>
      <c r="BQ200" s="195"/>
      <c r="BR200" s="120"/>
      <c r="BS200" s="120"/>
    </row>
    <row r="201" ht="15.75" customHeight="1">
      <c r="A201" s="184">
        <v>98.0</v>
      </c>
      <c r="B201" s="185" t="s">
        <v>2079</v>
      </c>
      <c r="C201" s="186">
        <v>45376.0</v>
      </c>
      <c r="D201" s="192">
        <v>19.0</v>
      </c>
      <c r="E201" s="186">
        <v>45318.0</v>
      </c>
      <c r="F201" s="185" t="s">
        <v>2080</v>
      </c>
      <c r="G201" s="185" t="s">
        <v>275</v>
      </c>
      <c r="H201" s="185" t="s">
        <v>1927</v>
      </c>
      <c r="I201" s="185" t="s">
        <v>1928</v>
      </c>
      <c r="J201" s="185" t="s">
        <v>1127</v>
      </c>
      <c r="K201" s="200">
        <v>21000.0</v>
      </c>
      <c r="L201" s="189">
        <v>13650.0</v>
      </c>
      <c r="M201" s="191" t="s">
        <v>2042</v>
      </c>
      <c r="N201" s="191">
        <v>83.0</v>
      </c>
      <c r="O201" s="191" t="s">
        <v>2043</v>
      </c>
      <c r="P201" s="191" t="s">
        <v>280</v>
      </c>
      <c r="Q201" s="185" t="s">
        <v>2033</v>
      </c>
      <c r="R201" s="185" t="s">
        <v>1129</v>
      </c>
      <c r="S201" s="185" t="s">
        <v>1129</v>
      </c>
      <c r="T201" s="192">
        <v>2100.0</v>
      </c>
      <c r="U201" s="193" t="s">
        <v>330</v>
      </c>
      <c r="V201" s="185" t="s">
        <v>710</v>
      </c>
      <c r="W201" s="195"/>
      <c r="X201" s="195"/>
      <c r="Y201" s="196"/>
      <c r="Z201" s="195"/>
      <c r="AA201" s="196"/>
      <c r="AB201" s="197"/>
      <c r="AC201" s="197"/>
      <c r="AD201" s="191" t="s">
        <v>454</v>
      </c>
      <c r="AE201" s="185" t="s">
        <v>2081</v>
      </c>
      <c r="AF201" s="185" t="s">
        <v>2082</v>
      </c>
      <c r="AG201" s="185" t="s">
        <v>2083</v>
      </c>
      <c r="AH201" s="185" t="s">
        <v>2069</v>
      </c>
      <c r="AI201" s="195"/>
      <c r="AJ201" s="196"/>
      <c r="AK201" s="192">
        <v>8613676.0</v>
      </c>
      <c r="AL201" s="199">
        <v>45376.0</v>
      </c>
      <c r="AM201" s="196"/>
      <c r="AN201" s="200">
        <v>3448.0</v>
      </c>
      <c r="AO201" s="195"/>
      <c r="AP201" s="185" t="s">
        <v>2047</v>
      </c>
      <c r="AQ201" s="192">
        <v>82.0</v>
      </c>
      <c r="AR201" s="185" t="s">
        <v>2048</v>
      </c>
      <c r="AS201" s="185" t="s">
        <v>2049</v>
      </c>
      <c r="AT201" s="201"/>
      <c r="AU201" s="185" t="s">
        <v>2050</v>
      </c>
      <c r="AV201" s="195"/>
      <c r="AW201" s="195"/>
      <c r="AX201" s="185" t="s">
        <v>2050</v>
      </c>
      <c r="AY201" s="227"/>
      <c r="AZ201" s="195"/>
      <c r="BA201" s="195"/>
      <c r="BB201" s="196"/>
      <c r="BC201" s="195"/>
      <c r="BD201" s="195"/>
      <c r="BE201" s="195"/>
      <c r="BF201" s="195"/>
      <c r="BG201" s="202"/>
      <c r="BH201" s="203"/>
      <c r="BI201" s="203"/>
      <c r="BJ201" s="203"/>
      <c r="BK201" s="195"/>
      <c r="BL201" s="195"/>
      <c r="BM201" s="195"/>
      <c r="BN201" s="195"/>
      <c r="BO201" s="195"/>
      <c r="BP201" s="195"/>
      <c r="BQ201" s="195"/>
      <c r="BR201" s="120"/>
      <c r="BS201" s="120"/>
    </row>
    <row r="202" ht="15.75" customHeight="1">
      <c r="A202" s="184">
        <v>103.0</v>
      </c>
      <c r="B202" s="185" t="s">
        <v>2084</v>
      </c>
      <c r="C202" s="186">
        <v>45378.0</v>
      </c>
      <c r="D202" s="185" t="s">
        <v>2085</v>
      </c>
      <c r="E202" s="186">
        <v>45320.0</v>
      </c>
      <c r="F202" s="185" t="s">
        <v>435</v>
      </c>
      <c r="G202" s="185" t="s">
        <v>275</v>
      </c>
      <c r="H202" s="185" t="s">
        <v>1330</v>
      </c>
      <c r="I202" s="185" t="s">
        <v>1406</v>
      </c>
      <c r="J202" s="185" t="s">
        <v>279</v>
      </c>
      <c r="K202" s="200">
        <v>17280.0</v>
      </c>
      <c r="L202" s="189">
        <v>17280.0</v>
      </c>
      <c r="M202" s="191">
        <v>91044.0</v>
      </c>
      <c r="N202" s="191">
        <v>83.0</v>
      </c>
      <c r="O202" s="191" t="s">
        <v>2086</v>
      </c>
      <c r="P202" s="191" t="s">
        <v>385</v>
      </c>
      <c r="Q202" s="185" t="s">
        <v>1215</v>
      </c>
      <c r="R202" s="185" t="s">
        <v>329</v>
      </c>
      <c r="S202" s="185" t="s">
        <v>329</v>
      </c>
      <c r="T202" s="192">
        <v>1600.0</v>
      </c>
      <c r="U202" s="193" t="s">
        <v>330</v>
      </c>
      <c r="V202" s="185" t="s">
        <v>331</v>
      </c>
      <c r="W202" s="195"/>
      <c r="X202" s="195"/>
      <c r="Y202" s="196"/>
      <c r="Z202" s="195"/>
      <c r="AA202" s="196"/>
      <c r="AB202" s="197"/>
      <c r="AC202" s="197"/>
      <c r="AD202" s="191" t="s">
        <v>1032</v>
      </c>
      <c r="AE202" s="185" t="s">
        <v>2087</v>
      </c>
      <c r="AF202" s="185" t="s">
        <v>2088</v>
      </c>
      <c r="AG202" s="185" t="s">
        <v>2089</v>
      </c>
      <c r="AH202" s="185" t="s">
        <v>2090</v>
      </c>
      <c r="AI202" s="195"/>
      <c r="AJ202" s="196"/>
      <c r="AK202" s="192">
        <v>8716507.0</v>
      </c>
      <c r="AL202" s="199">
        <v>45379.0</v>
      </c>
      <c r="AM202" s="196"/>
      <c r="AN202" s="200">
        <v>1620.0</v>
      </c>
      <c r="AO202" s="195"/>
      <c r="AP202" s="200">
        <v>89424.0</v>
      </c>
      <c r="AQ202" s="192">
        <v>82.25</v>
      </c>
      <c r="AR202" s="185" t="s">
        <v>2091</v>
      </c>
      <c r="AS202" s="185" t="s">
        <v>2092</v>
      </c>
      <c r="AT202" s="201"/>
      <c r="AU202" s="185" t="s">
        <v>2093</v>
      </c>
      <c r="AV202" s="195"/>
      <c r="AW202" s="195"/>
      <c r="AX202" s="185" t="s">
        <v>2093</v>
      </c>
      <c r="AY202" s="201"/>
      <c r="AZ202" s="195"/>
      <c r="BA202" s="195"/>
      <c r="BB202" s="196"/>
      <c r="BC202" s="195"/>
      <c r="BD202" s="195"/>
      <c r="BE202" s="195"/>
      <c r="BF202" s="195"/>
      <c r="BG202" s="202"/>
      <c r="BH202" s="203"/>
      <c r="BI202" s="203"/>
      <c r="BJ202" s="203"/>
      <c r="BK202" s="195"/>
      <c r="BL202" s="195"/>
      <c r="BM202" s="195"/>
      <c r="BN202" s="195"/>
      <c r="BO202" s="195"/>
      <c r="BP202" s="195"/>
      <c r="BQ202" s="195"/>
      <c r="BR202" s="120"/>
      <c r="BS202" s="120"/>
    </row>
    <row r="203" ht="15.75" customHeight="1">
      <c r="A203" s="209">
        <v>32.0</v>
      </c>
      <c r="B203" s="210" t="s">
        <v>2094</v>
      </c>
      <c r="C203" s="211">
        <v>45446.0</v>
      </c>
      <c r="D203" s="210" t="s">
        <v>2095</v>
      </c>
      <c r="E203" s="213">
        <v>45327.0</v>
      </c>
      <c r="F203" s="210" t="s">
        <v>2096</v>
      </c>
      <c r="G203" s="210" t="s">
        <v>275</v>
      </c>
      <c r="H203" s="210" t="s">
        <v>1644</v>
      </c>
      <c r="I203" s="210" t="s">
        <v>1645</v>
      </c>
      <c r="J203" s="210" t="s">
        <v>666</v>
      </c>
      <c r="K203" s="210" t="s">
        <v>172</v>
      </c>
      <c r="L203" s="214">
        <v>16344.0</v>
      </c>
      <c r="M203" s="215">
        <v>104040.0</v>
      </c>
      <c r="N203" s="215">
        <f t="shared" ref="N203:N204" si="12">M203/L203</f>
        <v>6.365638767</v>
      </c>
      <c r="O203" s="215">
        <v>82.65</v>
      </c>
      <c r="P203" s="215">
        <v>8598906.0</v>
      </c>
      <c r="Q203" s="210" t="s">
        <v>280</v>
      </c>
      <c r="R203" s="210" t="s">
        <v>2097</v>
      </c>
      <c r="S203" s="210" t="s">
        <v>141</v>
      </c>
      <c r="T203" s="216" t="s">
        <v>305</v>
      </c>
      <c r="U203" s="210">
        <v>1600.0</v>
      </c>
      <c r="V203" s="216" t="s">
        <v>283</v>
      </c>
      <c r="W203" s="210" t="s">
        <v>1647</v>
      </c>
      <c r="X203" s="210"/>
      <c r="Y203" s="213"/>
      <c r="Z203" s="210"/>
      <c r="AA203" s="213"/>
      <c r="AB203" s="215"/>
      <c r="AC203" s="215"/>
      <c r="AD203" s="215">
        <v>0.0</v>
      </c>
      <c r="AE203" s="216" t="s">
        <v>1698</v>
      </c>
      <c r="AF203" s="210" t="s">
        <v>2098</v>
      </c>
      <c r="AG203" s="210" t="s">
        <v>2099</v>
      </c>
      <c r="AH203" s="210" t="s">
        <v>2100</v>
      </c>
      <c r="AI203" s="210" t="s">
        <v>1702</v>
      </c>
      <c r="AJ203" s="213"/>
      <c r="AK203" s="213"/>
      <c r="AL203" s="210">
        <v>1396621.0</v>
      </c>
      <c r="AM203" s="213">
        <v>45446.0</v>
      </c>
      <c r="AN203" s="213"/>
      <c r="AO203" s="215">
        <v>4300.0</v>
      </c>
      <c r="AP203" s="219">
        <v>0.0</v>
      </c>
      <c r="AQ203" s="215">
        <v>99740.0</v>
      </c>
      <c r="AR203" s="220">
        <v>82.65</v>
      </c>
      <c r="AS203" s="215">
        <v>8243511.000000001</v>
      </c>
      <c r="AT203" s="215">
        <v>288523.0</v>
      </c>
      <c r="AU203" s="213"/>
      <c r="AV203" s="215">
        <v>255548.84100000001</v>
      </c>
      <c r="AW203" s="210"/>
      <c r="AX203" s="210"/>
      <c r="AY203" s="215">
        <v>255548.84100000001</v>
      </c>
      <c r="AZ203" s="210"/>
      <c r="BA203" s="210"/>
      <c r="BB203" s="213"/>
      <c r="BC203" s="210"/>
      <c r="BD203" s="210"/>
      <c r="BE203" s="211"/>
      <c r="BF203" s="210"/>
      <c r="BG203" s="214"/>
      <c r="BH203" s="211"/>
      <c r="BI203" s="211"/>
      <c r="BJ203" s="211"/>
      <c r="BK203" s="215"/>
      <c r="BL203" s="210"/>
      <c r="BM203" s="221">
        <v>104040.0</v>
      </c>
      <c r="BN203" s="210"/>
      <c r="BO203" s="210"/>
      <c r="BP203" s="210"/>
      <c r="BQ203" s="210"/>
      <c r="BR203" s="222"/>
      <c r="BS203" s="120">
        <f t="shared" ref="BS203:BS204" si="13">C203-E203</f>
        <v>119</v>
      </c>
    </row>
    <row r="204" ht="15.75" customHeight="1">
      <c r="A204" s="209">
        <v>29.0</v>
      </c>
      <c r="B204" s="210" t="s">
        <v>2101</v>
      </c>
      <c r="C204" s="211">
        <v>45443.0</v>
      </c>
      <c r="D204" s="210" t="s">
        <v>2102</v>
      </c>
      <c r="E204" s="213">
        <v>45327.0</v>
      </c>
      <c r="F204" s="210" t="s">
        <v>2103</v>
      </c>
      <c r="G204" s="210" t="s">
        <v>275</v>
      </c>
      <c r="H204" s="210" t="s">
        <v>1644</v>
      </c>
      <c r="I204" s="210" t="s">
        <v>1645</v>
      </c>
      <c r="J204" s="210" t="s">
        <v>666</v>
      </c>
      <c r="K204" s="210" t="s">
        <v>279</v>
      </c>
      <c r="L204" s="214">
        <v>15322.5</v>
      </c>
      <c r="M204" s="215">
        <v>95850.0</v>
      </c>
      <c r="N204" s="215">
        <f t="shared" si="12"/>
        <v>6.255506608</v>
      </c>
      <c r="O204" s="215">
        <v>82.65</v>
      </c>
      <c r="P204" s="215">
        <v>7922002.500000001</v>
      </c>
      <c r="Q204" s="210" t="s">
        <v>280</v>
      </c>
      <c r="R204" s="210" t="s">
        <v>1646</v>
      </c>
      <c r="S204" s="210" t="s">
        <v>141</v>
      </c>
      <c r="T204" s="216" t="s">
        <v>305</v>
      </c>
      <c r="U204" s="210">
        <v>1500.0</v>
      </c>
      <c r="V204" s="216" t="s">
        <v>283</v>
      </c>
      <c r="W204" s="210" t="s">
        <v>1647</v>
      </c>
      <c r="X204" s="210"/>
      <c r="Y204" s="213"/>
      <c r="Z204" s="210"/>
      <c r="AA204" s="213"/>
      <c r="AB204" s="215"/>
      <c r="AC204" s="215"/>
      <c r="AD204" s="215">
        <v>0.0</v>
      </c>
      <c r="AE204" s="216" t="s">
        <v>454</v>
      </c>
      <c r="AF204" s="210" t="s">
        <v>2104</v>
      </c>
      <c r="AG204" s="210" t="s">
        <v>2105</v>
      </c>
      <c r="AH204" s="218" t="s">
        <v>2106</v>
      </c>
      <c r="AI204" s="210" t="s">
        <v>545</v>
      </c>
      <c r="AJ204" s="213"/>
      <c r="AK204" s="213"/>
      <c r="AL204" s="210">
        <v>1327039.0</v>
      </c>
      <c r="AM204" s="213">
        <v>45443.0</v>
      </c>
      <c r="AN204" s="213"/>
      <c r="AO204" s="215">
        <v>5170.0</v>
      </c>
      <c r="AP204" s="219">
        <v>0.0</v>
      </c>
      <c r="AQ204" s="215">
        <v>90680.0</v>
      </c>
      <c r="AR204" s="220">
        <v>82.65</v>
      </c>
      <c r="AS204" s="215">
        <v>7494702.000000001</v>
      </c>
      <c r="AT204" s="215">
        <v>262315.0</v>
      </c>
      <c r="AU204" s="213"/>
      <c r="AV204" s="215">
        <v>232335.76200000002</v>
      </c>
      <c r="AW204" s="210"/>
      <c r="AX204" s="210"/>
      <c r="AY204" s="215">
        <v>232335.76200000002</v>
      </c>
      <c r="AZ204" s="210"/>
      <c r="BA204" s="210"/>
      <c r="BB204" s="213"/>
      <c r="BC204" s="210"/>
      <c r="BD204" s="210"/>
      <c r="BE204" s="211"/>
      <c r="BF204" s="210"/>
      <c r="BG204" s="214"/>
      <c r="BH204" s="211"/>
      <c r="BI204" s="211"/>
      <c r="BJ204" s="211"/>
      <c r="BK204" s="215"/>
      <c r="BL204" s="210"/>
      <c r="BM204" s="221">
        <v>95850.0</v>
      </c>
      <c r="BN204" s="210"/>
      <c r="BO204" s="210"/>
      <c r="BP204" s="210"/>
      <c r="BQ204" s="210"/>
      <c r="BR204" s="222"/>
      <c r="BS204" s="120">
        <f t="shared" si="13"/>
        <v>116</v>
      </c>
    </row>
    <row r="205" ht="15.75" customHeight="1">
      <c r="A205" s="184">
        <v>83.0</v>
      </c>
      <c r="B205" s="185" t="s">
        <v>2107</v>
      </c>
      <c r="C205" s="186">
        <v>45368.0</v>
      </c>
      <c r="D205" s="185" t="s">
        <v>2108</v>
      </c>
      <c r="E205" s="186">
        <v>45346.0</v>
      </c>
      <c r="F205" s="185" t="s">
        <v>2109</v>
      </c>
      <c r="G205" s="185" t="s">
        <v>275</v>
      </c>
      <c r="H205" s="185" t="s">
        <v>700</v>
      </c>
      <c r="I205" s="185" t="s">
        <v>2110</v>
      </c>
      <c r="J205" s="185" t="s">
        <v>1127</v>
      </c>
      <c r="K205" s="200">
        <v>20000.0</v>
      </c>
      <c r="L205" s="189">
        <v>13000.0</v>
      </c>
      <c r="M205" s="191">
        <v>93400.0</v>
      </c>
      <c r="N205" s="191">
        <v>83.0</v>
      </c>
      <c r="O205" s="191" t="s">
        <v>2111</v>
      </c>
      <c r="P205" s="191" t="s">
        <v>280</v>
      </c>
      <c r="Q205" s="185" t="s">
        <v>2033</v>
      </c>
      <c r="R205" s="185" t="s">
        <v>1129</v>
      </c>
      <c r="S205" s="185" t="s">
        <v>1129</v>
      </c>
      <c r="T205" s="192">
        <v>2000.0</v>
      </c>
      <c r="U205" s="193" t="s">
        <v>330</v>
      </c>
      <c r="V205" s="185" t="s">
        <v>492</v>
      </c>
      <c r="W205" s="195"/>
      <c r="X205" s="195"/>
      <c r="Y205" s="196"/>
      <c r="Z205" s="195"/>
      <c r="AA205" s="196"/>
      <c r="AB205" s="197"/>
      <c r="AC205" s="197"/>
      <c r="AD205" s="198"/>
      <c r="AE205" s="185" t="s">
        <v>2112</v>
      </c>
      <c r="AF205" s="185" t="s">
        <v>2113</v>
      </c>
      <c r="AG205" s="185" t="s">
        <v>2114</v>
      </c>
      <c r="AH205" s="185" t="s">
        <v>1713</v>
      </c>
      <c r="AI205" s="195"/>
      <c r="AJ205" s="196"/>
      <c r="AK205" s="192">
        <v>8413545.0</v>
      </c>
      <c r="AL205" s="199">
        <v>45369.0</v>
      </c>
      <c r="AM205" s="196"/>
      <c r="AN205" s="200">
        <v>3947.0</v>
      </c>
      <c r="AO205" s="195"/>
      <c r="AP205" s="200">
        <v>89453.0</v>
      </c>
      <c r="AQ205" s="192">
        <v>82.0</v>
      </c>
      <c r="AR205" s="185" t="s">
        <v>2115</v>
      </c>
      <c r="AS205" s="185" t="s">
        <v>2116</v>
      </c>
      <c r="AT205" s="201"/>
      <c r="AU205" s="185" t="s">
        <v>2117</v>
      </c>
      <c r="AV205" s="195"/>
      <c r="AW205" s="195"/>
      <c r="AX205" s="185" t="s">
        <v>2117</v>
      </c>
      <c r="AY205" s="201"/>
      <c r="AZ205" s="195"/>
      <c r="BA205" s="195"/>
      <c r="BB205" s="196"/>
      <c r="BC205" s="195"/>
      <c r="BD205" s="195"/>
      <c r="BE205" s="195"/>
      <c r="BF205" s="195"/>
      <c r="BG205" s="202"/>
      <c r="BH205" s="203"/>
      <c r="BI205" s="203"/>
      <c r="BJ205" s="203"/>
      <c r="BK205" s="195"/>
      <c r="BL205" s="195"/>
      <c r="BM205" s="195"/>
      <c r="BN205" s="195"/>
      <c r="BO205" s="195"/>
      <c r="BP205" s="195"/>
      <c r="BQ205" s="195"/>
      <c r="BR205" s="120"/>
      <c r="BS205" s="120"/>
    </row>
    <row r="206" ht="15.75" customHeight="1">
      <c r="A206" s="184">
        <v>92.0</v>
      </c>
      <c r="B206" s="185" t="s">
        <v>2118</v>
      </c>
      <c r="C206" s="186">
        <v>45374.0</v>
      </c>
      <c r="D206" s="185" t="s">
        <v>2119</v>
      </c>
      <c r="E206" s="186">
        <v>45358.0</v>
      </c>
      <c r="F206" s="185" t="s">
        <v>654</v>
      </c>
      <c r="G206" s="185" t="s">
        <v>275</v>
      </c>
      <c r="H206" s="185" t="s">
        <v>717</v>
      </c>
      <c r="I206" s="185" t="s">
        <v>2120</v>
      </c>
      <c r="J206" s="185" t="s">
        <v>2121</v>
      </c>
      <c r="K206" s="200">
        <v>18000.0</v>
      </c>
      <c r="L206" s="189">
        <v>18000.0</v>
      </c>
      <c r="M206" s="191">
        <v>87050.0</v>
      </c>
      <c r="N206" s="191">
        <v>83.0</v>
      </c>
      <c r="O206" s="191" t="s">
        <v>2122</v>
      </c>
      <c r="P206" s="191" t="s">
        <v>280</v>
      </c>
      <c r="Q206" s="185" t="s">
        <v>692</v>
      </c>
      <c r="R206" s="185" t="s">
        <v>1129</v>
      </c>
      <c r="S206" s="185" t="s">
        <v>1129</v>
      </c>
      <c r="T206" s="192">
        <v>1800.0</v>
      </c>
      <c r="U206" s="193" t="s">
        <v>330</v>
      </c>
      <c r="V206" s="185" t="s">
        <v>471</v>
      </c>
      <c r="W206" s="195"/>
      <c r="X206" s="195"/>
      <c r="Y206" s="196"/>
      <c r="Z206" s="195"/>
      <c r="AA206" s="196"/>
      <c r="AB206" s="197"/>
      <c r="AC206" s="197"/>
      <c r="AD206" s="191" t="s">
        <v>454</v>
      </c>
      <c r="AE206" s="185" t="s">
        <v>2123</v>
      </c>
      <c r="AF206" s="187" t="s">
        <v>2124</v>
      </c>
      <c r="AG206" s="185" t="s">
        <v>2125</v>
      </c>
      <c r="AH206" s="185" t="s">
        <v>1794</v>
      </c>
      <c r="AI206" s="195"/>
      <c r="AJ206" s="196"/>
      <c r="AK206" s="192">
        <v>8587337.0</v>
      </c>
      <c r="AL206" s="199">
        <v>45374.0</v>
      </c>
      <c r="AM206" s="196"/>
      <c r="AN206" s="200">
        <v>3448.0</v>
      </c>
      <c r="AO206" s="195"/>
      <c r="AP206" s="200">
        <v>83602.0</v>
      </c>
      <c r="AQ206" s="192">
        <v>82.0</v>
      </c>
      <c r="AR206" s="185" t="s">
        <v>2126</v>
      </c>
      <c r="AS206" s="185" t="s">
        <v>2127</v>
      </c>
      <c r="AT206" s="201"/>
      <c r="AU206" s="185" t="s">
        <v>2128</v>
      </c>
      <c r="AV206" s="195"/>
      <c r="AW206" s="195"/>
      <c r="AX206" s="185" t="s">
        <v>2128</v>
      </c>
      <c r="AY206" s="201"/>
      <c r="AZ206" s="195"/>
      <c r="BA206" s="195"/>
      <c r="BB206" s="196"/>
      <c r="BC206" s="195"/>
      <c r="BD206" s="195"/>
      <c r="BE206" s="195"/>
      <c r="BF206" s="195"/>
      <c r="BG206" s="202"/>
      <c r="BH206" s="203"/>
      <c r="BI206" s="203"/>
      <c r="BJ206" s="203"/>
      <c r="BK206" s="195"/>
      <c r="BL206" s="195"/>
      <c r="BM206" s="195"/>
      <c r="BN206" s="195"/>
      <c r="BO206" s="195"/>
      <c r="BP206" s="195"/>
      <c r="BQ206" s="195"/>
      <c r="BR206" s="120"/>
      <c r="BS206" s="120"/>
    </row>
    <row r="207" ht="15.75" customHeight="1">
      <c r="A207" s="184">
        <v>93.0</v>
      </c>
      <c r="B207" s="185" t="s">
        <v>2129</v>
      </c>
      <c r="C207" s="186">
        <v>45374.0</v>
      </c>
      <c r="D207" s="185" t="s">
        <v>2119</v>
      </c>
      <c r="E207" s="186">
        <v>45358.0</v>
      </c>
      <c r="F207" s="185" t="s">
        <v>675</v>
      </c>
      <c r="G207" s="185" t="s">
        <v>275</v>
      </c>
      <c r="H207" s="185" t="s">
        <v>717</v>
      </c>
      <c r="I207" s="185" t="s">
        <v>2120</v>
      </c>
      <c r="J207" s="185" t="s">
        <v>2121</v>
      </c>
      <c r="K207" s="200">
        <v>18000.0</v>
      </c>
      <c r="L207" s="189">
        <v>18000.0</v>
      </c>
      <c r="M207" s="191">
        <v>87050.0</v>
      </c>
      <c r="N207" s="191">
        <v>83.0</v>
      </c>
      <c r="O207" s="191" t="s">
        <v>2122</v>
      </c>
      <c r="P207" s="191" t="s">
        <v>280</v>
      </c>
      <c r="Q207" s="185" t="s">
        <v>692</v>
      </c>
      <c r="R207" s="185" t="s">
        <v>1129</v>
      </c>
      <c r="S207" s="185" t="s">
        <v>1129</v>
      </c>
      <c r="T207" s="192">
        <v>1800.0</v>
      </c>
      <c r="U207" s="193" t="s">
        <v>330</v>
      </c>
      <c r="V207" s="185" t="s">
        <v>471</v>
      </c>
      <c r="W207" s="195"/>
      <c r="X207" s="195"/>
      <c r="Y207" s="196"/>
      <c r="Z207" s="195"/>
      <c r="AA207" s="196"/>
      <c r="AB207" s="197"/>
      <c r="AC207" s="197"/>
      <c r="AD207" s="191" t="s">
        <v>454</v>
      </c>
      <c r="AE207" s="185" t="s">
        <v>2130</v>
      </c>
      <c r="AF207" s="185" t="s">
        <v>2131</v>
      </c>
      <c r="AG207" s="185" t="s">
        <v>2132</v>
      </c>
      <c r="AH207" s="185" t="s">
        <v>1794</v>
      </c>
      <c r="AI207" s="195"/>
      <c r="AJ207" s="196"/>
      <c r="AK207" s="192">
        <v>8588628.0</v>
      </c>
      <c r="AL207" s="199">
        <v>45374.0</v>
      </c>
      <c r="AM207" s="196"/>
      <c r="AN207" s="200">
        <v>3448.0</v>
      </c>
      <c r="AO207" s="195"/>
      <c r="AP207" s="200">
        <v>83602.0</v>
      </c>
      <c r="AQ207" s="192">
        <v>82.0</v>
      </c>
      <c r="AR207" s="185" t="s">
        <v>2126</v>
      </c>
      <c r="AS207" s="185" t="s">
        <v>2127</v>
      </c>
      <c r="AT207" s="201"/>
      <c r="AU207" s="185" t="s">
        <v>2128</v>
      </c>
      <c r="AV207" s="195"/>
      <c r="AW207" s="195"/>
      <c r="AX207" s="185" t="s">
        <v>2128</v>
      </c>
      <c r="AY207" s="201"/>
      <c r="AZ207" s="195"/>
      <c r="BA207" s="195"/>
      <c r="BB207" s="196"/>
      <c r="BC207" s="195"/>
      <c r="BD207" s="195"/>
      <c r="BE207" s="195"/>
      <c r="BF207" s="195"/>
      <c r="BG207" s="202"/>
      <c r="BH207" s="203"/>
      <c r="BI207" s="203"/>
      <c r="BJ207" s="203"/>
      <c r="BK207" s="195"/>
      <c r="BL207" s="195"/>
      <c r="BM207" s="195"/>
      <c r="BN207" s="195"/>
      <c r="BO207" s="195"/>
      <c r="BP207" s="195"/>
      <c r="BQ207" s="195"/>
      <c r="BR207" s="120"/>
      <c r="BS207" s="120"/>
    </row>
    <row r="208" ht="15.75" customHeight="1">
      <c r="A208" s="184">
        <v>94.0</v>
      </c>
      <c r="B208" s="185" t="s">
        <v>2133</v>
      </c>
      <c r="C208" s="186">
        <v>45374.0</v>
      </c>
      <c r="D208" s="185" t="s">
        <v>2119</v>
      </c>
      <c r="E208" s="186">
        <v>45358.0</v>
      </c>
      <c r="F208" s="185" t="s">
        <v>663</v>
      </c>
      <c r="G208" s="185" t="s">
        <v>275</v>
      </c>
      <c r="H208" s="185" t="s">
        <v>717</v>
      </c>
      <c r="I208" s="185" t="s">
        <v>2120</v>
      </c>
      <c r="J208" s="185" t="s">
        <v>2121</v>
      </c>
      <c r="K208" s="200">
        <v>18000.0</v>
      </c>
      <c r="L208" s="189">
        <v>18000.0</v>
      </c>
      <c r="M208" s="191">
        <v>87050.0</v>
      </c>
      <c r="N208" s="191">
        <v>83.0</v>
      </c>
      <c r="O208" s="191" t="s">
        <v>2122</v>
      </c>
      <c r="P208" s="191" t="s">
        <v>280</v>
      </c>
      <c r="Q208" s="185" t="s">
        <v>692</v>
      </c>
      <c r="R208" s="185" t="s">
        <v>1129</v>
      </c>
      <c r="S208" s="185" t="s">
        <v>1129</v>
      </c>
      <c r="T208" s="192">
        <v>1800.0</v>
      </c>
      <c r="U208" s="193" t="s">
        <v>330</v>
      </c>
      <c r="V208" s="185" t="s">
        <v>471</v>
      </c>
      <c r="W208" s="195"/>
      <c r="X208" s="195"/>
      <c r="Y208" s="196"/>
      <c r="Z208" s="195"/>
      <c r="AA208" s="196"/>
      <c r="AB208" s="197"/>
      <c r="AC208" s="197"/>
      <c r="AD208" s="191" t="s">
        <v>454</v>
      </c>
      <c r="AE208" s="185" t="s">
        <v>2134</v>
      </c>
      <c r="AF208" s="185" t="s">
        <v>2135</v>
      </c>
      <c r="AG208" s="185" t="s">
        <v>2136</v>
      </c>
      <c r="AH208" s="185" t="s">
        <v>1794</v>
      </c>
      <c r="AI208" s="195"/>
      <c r="AJ208" s="196"/>
      <c r="AK208" s="192">
        <v>8588623.0</v>
      </c>
      <c r="AL208" s="199">
        <v>45374.0</v>
      </c>
      <c r="AM208" s="196"/>
      <c r="AN208" s="200">
        <v>3448.0</v>
      </c>
      <c r="AO208" s="195"/>
      <c r="AP208" s="200">
        <v>83602.0</v>
      </c>
      <c r="AQ208" s="192">
        <v>82.0</v>
      </c>
      <c r="AR208" s="185" t="s">
        <v>2126</v>
      </c>
      <c r="AS208" s="185" t="s">
        <v>2127</v>
      </c>
      <c r="AT208" s="201"/>
      <c r="AU208" s="185" t="s">
        <v>2128</v>
      </c>
      <c r="AV208" s="195"/>
      <c r="AW208" s="195"/>
      <c r="AX208" s="185" t="s">
        <v>2128</v>
      </c>
      <c r="AY208" s="201"/>
      <c r="AZ208" s="195"/>
      <c r="BA208" s="195"/>
      <c r="BB208" s="196"/>
      <c r="BC208" s="195"/>
      <c r="BD208" s="195"/>
      <c r="BE208" s="195"/>
      <c r="BF208" s="195"/>
      <c r="BG208" s="202"/>
      <c r="BH208" s="203"/>
      <c r="BI208" s="203"/>
      <c r="BJ208" s="203"/>
      <c r="BK208" s="195"/>
      <c r="BL208" s="195"/>
      <c r="BM208" s="195"/>
      <c r="BN208" s="195"/>
      <c r="BO208" s="195"/>
      <c r="BP208" s="195"/>
      <c r="BQ208" s="195"/>
      <c r="BR208" s="120"/>
      <c r="BS208" s="120"/>
    </row>
    <row r="209" ht="15.75" customHeight="1">
      <c r="A209" s="184">
        <v>99.0</v>
      </c>
      <c r="B209" s="185" t="s">
        <v>2137</v>
      </c>
      <c r="C209" s="186">
        <v>45376.0</v>
      </c>
      <c r="D209" s="185" t="s">
        <v>2119</v>
      </c>
      <c r="E209" s="186">
        <v>45358.0</v>
      </c>
      <c r="F209" s="185" t="s">
        <v>683</v>
      </c>
      <c r="G209" s="185" t="s">
        <v>275</v>
      </c>
      <c r="H209" s="185" t="s">
        <v>717</v>
      </c>
      <c r="I209" s="185" t="s">
        <v>2120</v>
      </c>
      <c r="J209" s="185" t="s">
        <v>2121</v>
      </c>
      <c r="K209" s="200">
        <v>18000.0</v>
      </c>
      <c r="L209" s="189">
        <v>18000.0</v>
      </c>
      <c r="M209" s="191">
        <v>87050.0</v>
      </c>
      <c r="N209" s="191">
        <v>83.0</v>
      </c>
      <c r="O209" s="191" t="s">
        <v>2122</v>
      </c>
      <c r="P209" s="191" t="s">
        <v>280</v>
      </c>
      <c r="Q209" s="185" t="s">
        <v>2033</v>
      </c>
      <c r="R209" s="185" t="s">
        <v>1129</v>
      </c>
      <c r="S209" s="185" t="s">
        <v>1129</v>
      </c>
      <c r="T209" s="192">
        <v>1800.0</v>
      </c>
      <c r="U209" s="193" t="s">
        <v>330</v>
      </c>
      <c r="V209" s="185" t="s">
        <v>471</v>
      </c>
      <c r="W209" s="195"/>
      <c r="X209" s="195"/>
      <c r="Y209" s="196"/>
      <c r="Z209" s="195"/>
      <c r="AA209" s="196"/>
      <c r="AB209" s="197"/>
      <c r="AC209" s="197"/>
      <c r="AD209" s="191" t="s">
        <v>454</v>
      </c>
      <c r="AE209" s="185" t="s">
        <v>2138</v>
      </c>
      <c r="AF209" s="185" t="s">
        <v>2139</v>
      </c>
      <c r="AG209" s="185" t="s">
        <v>2140</v>
      </c>
      <c r="AH209" s="185" t="s">
        <v>2141</v>
      </c>
      <c r="AI209" s="195"/>
      <c r="AJ209" s="196"/>
      <c r="AK209" s="192">
        <v>8613620.0</v>
      </c>
      <c r="AL209" s="199">
        <v>45376.0</v>
      </c>
      <c r="AM209" s="196"/>
      <c r="AN209" s="200">
        <v>3448.0</v>
      </c>
      <c r="AO209" s="195"/>
      <c r="AP209" s="200">
        <v>83602.0</v>
      </c>
      <c r="AQ209" s="192">
        <v>82.0</v>
      </c>
      <c r="AR209" s="185" t="s">
        <v>2126</v>
      </c>
      <c r="AS209" s="185" t="s">
        <v>2127</v>
      </c>
      <c r="AT209" s="201"/>
      <c r="AU209" s="185" t="s">
        <v>2128</v>
      </c>
      <c r="AV209" s="195"/>
      <c r="AW209" s="195"/>
      <c r="AX209" s="185" t="s">
        <v>2128</v>
      </c>
      <c r="AY209" s="227"/>
      <c r="AZ209" s="195"/>
      <c r="BA209" s="195"/>
      <c r="BB209" s="196"/>
      <c r="BC209" s="195"/>
      <c r="BD209" s="195"/>
      <c r="BE209" s="195"/>
      <c r="BF209" s="195"/>
      <c r="BG209" s="202"/>
      <c r="BH209" s="203"/>
      <c r="BI209" s="203"/>
      <c r="BJ209" s="203"/>
      <c r="BK209" s="195"/>
      <c r="BL209" s="195"/>
      <c r="BM209" s="195"/>
      <c r="BN209" s="195"/>
      <c r="BO209" s="195"/>
      <c r="BP209" s="195"/>
      <c r="BQ209" s="195"/>
      <c r="BR209" s="120"/>
      <c r="BS209" s="120"/>
    </row>
    <row r="210" ht="15.75" customHeight="1">
      <c r="A210" s="184">
        <v>100.0</v>
      </c>
      <c r="B210" s="185" t="s">
        <v>2142</v>
      </c>
      <c r="C210" s="186">
        <v>45376.0</v>
      </c>
      <c r="D210" s="185" t="s">
        <v>2119</v>
      </c>
      <c r="E210" s="186">
        <v>45358.0</v>
      </c>
      <c r="F210" s="185" t="s">
        <v>2143</v>
      </c>
      <c r="G210" s="185" t="s">
        <v>275</v>
      </c>
      <c r="H210" s="185" t="s">
        <v>717</v>
      </c>
      <c r="I210" s="185" t="s">
        <v>2120</v>
      </c>
      <c r="J210" s="185" t="s">
        <v>2121</v>
      </c>
      <c r="K210" s="200">
        <v>18000.0</v>
      </c>
      <c r="L210" s="189">
        <v>18000.0</v>
      </c>
      <c r="M210" s="191">
        <v>87050.0</v>
      </c>
      <c r="N210" s="191">
        <v>83.0</v>
      </c>
      <c r="O210" s="191" t="s">
        <v>2122</v>
      </c>
      <c r="P210" s="191" t="s">
        <v>280</v>
      </c>
      <c r="Q210" s="185" t="s">
        <v>2033</v>
      </c>
      <c r="R210" s="185" t="s">
        <v>1129</v>
      </c>
      <c r="S210" s="185" t="s">
        <v>1129</v>
      </c>
      <c r="T210" s="192">
        <v>1800.0</v>
      </c>
      <c r="U210" s="193" t="s">
        <v>330</v>
      </c>
      <c r="V210" s="185" t="s">
        <v>471</v>
      </c>
      <c r="W210" s="195"/>
      <c r="X210" s="195"/>
      <c r="Y210" s="196"/>
      <c r="Z210" s="195"/>
      <c r="AA210" s="196"/>
      <c r="AB210" s="197"/>
      <c r="AC210" s="197"/>
      <c r="AD210" s="191" t="s">
        <v>454</v>
      </c>
      <c r="AE210" s="185" t="s">
        <v>2144</v>
      </c>
      <c r="AF210" s="185" t="s">
        <v>2145</v>
      </c>
      <c r="AG210" s="185" t="s">
        <v>2146</v>
      </c>
      <c r="AH210" s="185" t="s">
        <v>2141</v>
      </c>
      <c r="AI210" s="195"/>
      <c r="AJ210" s="196"/>
      <c r="AK210" s="192">
        <v>8614362.0</v>
      </c>
      <c r="AL210" s="199">
        <v>45376.0</v>
      </c>
      <c r="AM210" s="196"/>
      <c r="AN210" s="200">
        <v>3448.0</v>
      </c>
      <c r="AO210" s="195"/>
      <c r="AP210" s="200">
        <v>83602.0</v>
      </c>
      <c r="AQ210" s="192">
        <v>82.0</v>
      </c>
      <c r="AR210" s="185" t="s">
        <v>2126</v>
      </c>
      <c r="AS210" s="185" t="s">
        <v>2127</v>
      </c>
      <c r="AT210" s="201"/>
      <c r="AU210" s="185" t="s">
        <v>2128</v>
      </c>
      <c r="AV210" s="195"/>
      <c r="AW210" s="195"/>
      <c r="AX210" s="185" t="s">
        <v>2128</v>
      </c>
      <c r="AY210" s="201"/>
      <c r="AZ210" s="195"/>
      <c r="BA210" s="195"/>
      <c r="BB210" s="196"/>
      <c r="BC210" s="195"/>
      <c r="BD210" s="195"/>
      <c r="BE210" s="195"/>
      <c r="BF210" s="195"/>
      <c r="BG210" s="202"/>
      <c r="BH210" s="203"/>
      <c r="BI210" s="203"/>
      <c r="BJ210" s="203"/>
      <c r="BK210" s="195"/>
      <c r="BL210" s="195"/>
      <c r="BM210" s="195"/>
      <c r="BN210" s="195"/>
      <c r="BO210" s="195"/>
      <c r="BP210" s="195"/>
      <c r="BQ210" s="195"/>
      <c r="BR210" s="120"/>
      <c r="BS210" s="120"/>
    </row>
    <row r="211" ht="15.75" customHeight="1">
      <c r="A211" s="184">
        <v>101.0</v>
      </c>
      <c r="B211" s="185" t="s">
        <v>2147</v>
      </c>
      <c r="C211" s="186">
        <v>45376.0</v>
      </c>
      <c r="D211" s="185" t="s">
        <v>2119</v>
      </c>
      <c r="E211" s="186">
        <v>45358.0</v>
      </c>
      <c r="F211" s="185" t="s">
        <v>2148</v>
      </c>
      <c r="G211" s="185" t="s">
        <v>275</v>
      </c>
      <c r="H211" s="185" t="s">
        <v>717</v>
      </c>
      <c r="I211" s="185" t="s">
        <v>2120</v>
      </c>
      <c r="J211" s="185" t="s">
        <v>2121</v>
      </c>
      <c r="K211" s="200">
        <v>18000.0</v>
      </c>
      <c r="L211" s="189">
        <v>18000.0</v>
      </c>
      <c r="M211" s="191">
        <v>87050.0</v>
      </c>
      <c r="N211" s="191">
        <v>83.0</v>
      </c>
      <c r="O211" s="191" t="s">
        <v>2122</v>
      </c>
      <c r="P211" s="191" t="s">
        <v>280</v>
      </c>
      <c r="Q211" s="185" t="s">
        <v>2033</v>
      </c>
      <c r="R211" s="185" t="s">
        <v>1129</v>
      </c>
      <c r="S211" s="185" t="s">
        <v>1129</v>
      </c>
      <c r="T211" s="192">
        <v>1800.0</v>
      </c>
      <c r="U211" s="193" t="s">
        <v>330</v>
      </c>
      <c r="V211" s="185" t="s">
        <v>471</v>
      </c>
      <c r="W211" s="195"/>
      <c r="X211" s="195"/>
      <c r="Y211" s="196"/>
      <c r="Z211" s="195"/>
      <c r="AA211" s="196"/>
      <c r="AB211" s="197"/>
      <c r="AC211" s="197"/>
      <c r="AD211" s="191" t="s">
        <v>454</v>
      </c>
      <c r="AE211" s="185" t="s">
        <v>2149</v>
      </c>
      <c r="AF211" s="185" t="s">
        <v>2150</v>
      </c>
      <c r="AG211" s="185" t="s">
        <v>2151</v>
      </c>
      <c r="AH211" s="185" t="s">
        <v>2141</v>
      </c>
      <c r="AI211" s="195"/>
      <c r="AJ211" s="196"/>
      <c r="AK211" s="192">
        <v>8614000.0</v>
      </c>
      <c r="AL211" s="199">
        <v>45376.0</v>
      </c>
      <c r="AM211" s="196"/>
      <c r="AN211" s="200">
        <v>3448.0</v>
      </c>
      <c r="AO211" s="195"/>
      <c r="AP211" s="200">
        <v>83602.0</v>
      </c>
      <c r="AQ211" s="192">
        <v>82.0</v>
      </c>
      <c r="AR211" s="185" t="s">
        <v>2126</v>
      </c>
      <c r="AS211" s="185" t="s">
        <v>2127</v>
      </c>
      <c r="AT211" s="201"/>
      <c r="AU211" s="185" t="s">
        <v>2128</v>
      </c>
      <c r="AV211" s="195"/>
      <c r="AW211" s="195"/>
      <c r="AX211" s="185" t="s">
        <v>2128</v>
      </c>
      <c r="AY211" s="201"/>
      <c r="AZ211" s="195"/>
      <c r="BA211" s="195"/>
      <c r="BB211" s="196"/>
      <c r="BC211" s="195"/>
      <c r="BD211" s="195"/>
      <c r="BE211" s="195"/>
      <c r="BF211" s="195"/>
      <c r="BG211" s="202"/>
      <c r="BH211" s="203"/>
      <c r="BI211" s="203"/>
      <c r="BJ211" s="203"/>
      <c r="BK211" s="195"/>
      <c r="BL211" s="195"/>
      <c r="BM211" s="195"/>
      <c r="BN211" s="195"/>
      <c r="BO211" s="195"/>
      <c r="BP211" s="195"/>
      <c r="BQ211" s="195"/>
      <c r="BR211" s="120"/>
      <c r="BS211" s="120"/>
    </row>
    <row r="212" ht="15.75" customHeight="1">
      <c r="A212" s="184">
        <v>102.0</v>
      </c>
      <c r="B212" s="185" t="s">
        <v>2152</v>
      </c>
      <c r="C212" s="186">
        <v>45376.0</v>
      </c>
      <c r="D212" s="185" t="s">
        <v>2153</v>
      </c>
      <c r="E212" s="186">
        <v>45359.0</v>
      </c>
      <c r="F212" s="185" t="s">
        <v>2154</v>
      </c>
      <c r="G212" s="185" t="s">
        <v>275</v>
      </c>
      <c r="H212" s="185" t="s">
        <v>1731</v>
      </c>
      <c r="I212" s="185" t="s">
        <v>813</v>
      </c>
      <c r="J212" s="185" t="s">
        <v>1127</v>
      </c>
      <c r="K212" s="200">
        <v>20000.0</v>
      </c>
      <c r="L212" s="189">
        <v>13000.0</v>
      </c>
      <c r="M212" s="191">
        <v>98000.0</v>
      </c>
      <c r="N212" s="191">
        <v>83.0</v>
      </c>
      <c r="O212" s="191" t="s">
        <v>2155</v>
      </c>
      <c r="P212" s="191" t="s">
        <v>280</v>
      </c>
      <c r="Q212" s="185" t="s">
        <v>2033</v>
      </c>
      <c r="R212" s="185" t="s">
        <v>1129</v>
      </c>
      <c r="S212" s="185" t="s">
        <v>1129</v>
      </c>
      <c r="T212" s="192">
        <v>2000.0</v>
      </c>
      <c r="U212" s="193" t="s">
        <v>330</v>
      </c>
      <c r="V212" s="185" t="s">
        <v>710</v>
      </c>
      <c r="W212" s="195"/>
      <c r="X212" s="195"/>
      <c r="Y212" s="196"/>
      <c r="Z212" s="195"/>
      <c r="AA212" s="196"/>
      <c r="AB212" s="197"/>
      <c r="AC212" s="197"/>
      <c r="AD212" s="191" t="s">
        <v>454</v>
      </c>
      <c r="AE212" s="185" t="s">
        <v>2156</v>
      </c>
      <c r="AF212" s="185" t="s">
        <v>2157</v>
      </c>
      <c r="AG212" s="185" t="s">
        <v>2158</v>
      </c>
      <c r="AH212" s="185" t="s">
        <v>2141</v>
      </c>
      <c r="AI212" s="195"/>
      <c r="AJ212" s="196"/>
      <c r="AK212" s="192">
        <v>8613694.0</v>
      </c>
      <c r="AL212" s="199">
        <v>45376.0</v>
      </c>
      <c r="AM212" s="196"/>
      <c r="AN212" s="200">
        <v>3448.0</v>
      </c>
      <c r="AO212" s="195"/>
      <c r="AP212" s="200">
        <v>94552.0</v>
      </c>
      <c r="AQ212" s="192">
        <v>82.0</v>
      </c>
      <c r="AR212" s="185" t="s">
        <v>2159</v>
      </c>
      <c r="AS212" s="185" t="s">
        <v>2160</v>
      </c>
      <c r="AT212" s="201"/>
      <c r="AU212" s="185" t="s">
        <v>2161</v>
      </c>
      <c r="AV212" s="195"/>
      <c r="AW212" s="195"/>
      <c r="AX212" s="185" t="s">
        <v>2161</v>
      </c>
      <c r="AY212" s="201"/>
      <c r="AZ212" s="195"/>
      <c r="BA212" s="195"/>
      <c r="BB212" s="196"/>
      <c r="BC212" s="195"/>
      <c r="BD212" s="195"/>
      <c r="BE212" s="195"/>
      <c r="BF212" s="195"/>
      <c r="BG212" s="202"/>
      <c r="BH212" s="203"/>
      <c r="BI212" s="203"/>
      <c r="BJ212" s="203"/>
      <c r="BK212" s="195"/>
      <c r="BL212" s="195"/>
      <c r="BM212" s="195"/>
      <c r="BN212" s="195"/>
      <c r="BO212" s="195"/>
      <c r="BP212" s="195"/>
      <c r="BQ212" s="195"/>
      <c r="BR212" s="120"/>
      <c r="BS212" s="120"/>
    </row>
    <row r="213" ht="15.75" customHeight="1">
      <c r="A213" s="184">
        <v>104.0</v>
      </c>
      <c r="B213" s="185" t="s">
        <v>2162</v>
      </c>
      <c r="C213" s="186">
        <v>45379.0</v>
      </c>
      <c r="D213" s="185" t="s">
        <v>2163</v>
      </c>
      <c r="E213" s="186">
        <v>45376.0</v>
      </c>
      <c r="F213" s="185" t="s">
        <v>2164</v>
      </c>
      <c r="G213" s="185" t="s">
        <v>275</v>
      </c>
      <c r="H213" s="185" t="s">
        <v>1731</v>
      </c>
      <c r="I213" s="185" t="s">
        <v>813</v>
      </c>
      <c r="J213" s="185" t="s">
        <v>1127</v>
      </c>
      <c r="K213" s="200">
        <v>20500.0</v>
      </c>
      <c r="L213" s="189">
        <v>13325.0</v>
      </c>
      <c r="M213" s="191" t="s">
        <v>2165</v>
      </c>
      <c r="N213" s="191">
        <v>83.0</v>
      </c>
      <c r="O213" s="191" t="s">
        <v>2166</v>
      </c>
      <c r="P213" s="191" t="s">
        <v>280</v>
      </c>
      <c r="Q213" s="185" t="s">
        <v>2033</v>
      </c>
      <c r="R213" s="185" t="s">
        <v>1129</v>
      </c>
      <c r="S213" s="185" t="s">
        <v>1129</v>
      </c>
      <c r="T213" s="192">
        <v>2050.0</v>
      </c>
      <c r="U213" s="193" t="s">
        <v>330</v>
      </c>
      <c r="V213" s="185" t="s">
        <v>710</v>
      </c>
      <c r="W213" s="195"/>
      <c r="X213" s="195"/>
      <c r="Y213" s="196"/>
      <c r="Z213" s="195"/>
      <c r="AA213" s="196"/>
      <c r="AB213" s="197"/>
      <c r="AC213" s="197"/>
      <c r="AD213" s="191" t="s">
        <v>454</v>
      </c>
      <c r="AE213" s="185" t="s">
        <v>2167</v>
      </c>
      <c r="AF213" s="185" t="s">
        <v>2168</v>
      </c>
      <c r="AG213" s="185" t="s">
        <v>2169</v>
      </c>
      <c r="AH213" s="185" t="s">
        <v>2170</v>
      </c>
      <c r="AI213" s="195"/>
      <c r="AJ213" s="196"/>
      <c r="AK213" s="192">
        <v>8721759.0</v>
      </c>
      <c r="AL213" s="199">
        <v>45380.0</v>
      </c>
      <c r="AM213" s="196"/>
      <c r="AN213" s="200">
        <v>3448.0</v>
      </c>
      <c r="AO213" s="195"/>
      <c r="AP213" s="185" t="s">
        <v>2171</v>
      </c>
      <c r="AQ213" s="192">
        <v>82.25</v>
      </c>
      <c r="AR213" s="185" t="s">
        <v>2172</v>
      </c>
      <c r="AS213" s="185" t="s">
        <v>2173</v>
      </c>
      <c r="AT213" s="201"/>
      <c r="AU213" s="185" t="s">
        <v>2174</v>
      </c>
      <c r="AV213" s="195"/>
      <c r="AW213" s="195"/>
      <c r="AX213" s="185" t="s">
        <v>2174</v>
      </c>
      <c r="AY213" s="201"/>
      <c r="AZ213" s="195"/>
      <c r="BA213" s="195"/>
      <c r="BB213" s="196"/>
      <c r="BC213" s="195"/>
      <c r="BD213" s="195"/>
      <c r="BE213" s="195"/>
      <c r="BF213" s="195"/>
      <c r="BG213" s="202"/>
      <c r="BH213" s="203"/>
      <c r="BI213" s="203"/>
      <c r="BJ213" s="203"/>
      <c r="BK213" s="195"/>
      <c r="BL213" s="195"/>
      <c r="BM213" s="195"/>
      <c r="BN213" s="195"/>
      <c r="BO213" s="195"/>
      <c r="BP213" s="195"/>
      <c r="BQ213" s="195"/>
      <c r="BR213" s="120"/>
      <c r="BS213" s="120"/>
    </row>
    <row r="214" ht="15.75" customHeight="1">
      <c r="A214" s="184">
        <v>105.0</v>
      </c>
      <c r="B214" s="185" t="s">
        <v>2175</v>
      </c>
      <c r="C214" s="186">
        <v>45379.0</v>
      </c>
      <c r="D214" s="185" t="s">
        <v>2176</v>
      </c>
      <c r="E214" s="186">
        <v>45376.0</v>
      </c>
      <c r="F214" s="185" t="s">
        <v>2177</v>
      </c>
      <c r="G214" s="185" t="s">
        <v>275</v>
      </c>
      <c r="H214" s="185" t="s">
        <v>1731</v>
      </c>
      <c r="I214" s="185" t="s">
        <v>813</v>
      </c>
      <c r="J214" s="185" t="s">
        <v>1127</v>
      </c>
      <c r="K214" s="200">
        <v>20500.0</v>
      </c>
      <c r="L214" s="189">
        <v>13325.0</v>
      </c>
      <c r="M214" s="191" t="s">
        <v>2178</v>
      </c>
      <c r="N214" s="191">
        <v>83.0</v>
      </c>
      <c r="O214" s="191" t="s">
        <v>2179</v>
      </c>
      <c r="P214" s="191" t="s">
        <v>280</v>
      </c>
      <c r="Q214" s="185" t="s">
        <v>2033</v>
      </c>
      <c r="R214" s="185" t="s">
        <v>1129</v>
      </c>
      <c r="S214" s="185" t="s">
        <v>1129</v>
      </c>
      <c r="T214" s="192">
        <v>2050.0</v>
      </c>
      <c r="U214" s="193" t="s">
        <v>330</v>
      </c>
      <c r="V214" s="185" t="s">
        <v>710</v>
      </c>
      <c r="W214" s="195"/>
      <c r="X214" s="195"/>
      <c r="Y214" s="196"/>
      <c r="Z214" s="195"/>
      <c r="AA214" s="196"/>
      <c r="AB214" s="197"/>
      <c r="AC214" s="197"/>
      <c r="AD214" s="191" t="s">
        <v>454</v>
      </c>
      <c r="AE214" s="185" t="s">
        <v>2180</v>
      </c>
      <c r="AF214" s="185" t="s">
        <v>2181</v>
      </c>
      <c r="AG214" s="185" t="s">
        <v>2182</v>
      </c>
      <c r="AH214" s="185" t="s">
        <v>2183</v>
      </c>
      <c r="AI214" s="195"/>
      <c r="AJ214" s="196"/>
      <c r="AK214" s="192">
        <v>8721770.0</v>
      </c>
      <c r="AL214" s="199">
        <v>45380.0</v>
      </c>
      <c r="AM214" s="196"/>
      <c r="AN214" s="200">
        <v>3448.0</v>
      </c>
      <c r="AO214" s="195"/>
      <c r="AP214" s="200">
        <v>97402.0</v>
      </c>
      <c r="AQ214" s="192">
        <v>82.25</v>
      </c>
      <c r="AR214" s="185" t="s">
        <v>2184</v>
      </c>
      <c r="AS214" s="185" t="s">
        <v>2185</v>
      </c>
      <c r="AT214" s="201"/>
      <c r="AU214" s="185" t="s">
        <v>2186</v>
      </c>
      <c r="AV214" s="195"/>
      <c r="AW214" s="195"/>
      <c r="AX214" s="185" t="s">
        <v>2186</v>
      </c>
      <c r="AY214" s="201"/>
      <c r="AZ214" s="195"/>
      <c r="BA214" s="195"/>
      <c r="BB214" s="196"/>
      <c r="BC214" s="195"/>
      <c r="BD214" s="195"/>
      <c r="BE214" s="195"/>
      <c r="BF214" s="195"/>
      <c r="BG214" s="202"/>
      <c r="BH214" s="203"/>
      <c r="BI214" s="203"/>
      <c r="BJ214" s="203"/>
      <c r="BK214" s="195"/>
      <c r="BL214" s="195"/>
      <c r="BM214" s="195"/>
      <c r="BN214" s="195"/>
      <c r="BO214" s="195"/>
      <c r="BP214" s="195"/>
      <c r="BQ214" s="195"/>
      <c r="BR214" s="120"/>
      <c r="BS214" s="120"/>
    </row>
    <row r="215" ht="15.75" customHeight="1">
      <c r="A215" s="184">
        <v>106.0</v>
      </c>
      <c r="B215" s="185" t="s">
        <v>2187</v>
      </c>
      <c r="C215" s="186">
        <v>45379.0</v>
      </c>
      <c r="D215" s="185" t="s">
        <v>2188</v>
      </c>
      <c r="E215" s="186">
        <v>45376.0</v>
      </c>
      <c r="F215" s="185" t="s">
        <v>775</v>
      </c>
      <c r="G215" s="185" t="s">
        <v>275</v>
      </c>
      <c r="H215" s="185" t="s">
        <v>1731</v>
      </c>
      <c r="I215" s="185" t="s">
        <v>813</v>
      </c>
      <c r="J215" s="185" t="s">
        <v>1127</v>
      </c>
      <c r="K215" s="200">
        <v>20500.0</v>
      </c>
      <c r="L215" s="189">
        <v>13325.0</v>
      </c>
      <c r="M215" s="191">
        <v>87350.0</v>
      </c>
      <c r="N215" s="191">
        <v>83.0</v>
      </c>
      <c r="O215" s="191" t="s">
        <v>2189</v>
      </c>
      <c r="P215" s="191" t="s">
        <v>280</v>
      </c>
      <c r="Q215" s="185" t="s">
        <v>2033</v>
      </c>
      <c r="R215" s="185" t="s">
        <v>1129</v>
      </c>
      <c r="S215" s="185" t="s">
        <v>1129</v>
      </c>
      <c r="T215" s="192">
        <v>2050.0</v>
      </c>
      <c r="U215" s="193" t="s">
        <v>330</v>
      </c>
      <c r="V215" s="185" t="s">
        <v>710</v>
      </c>
      <c r="W215" s="195"/>
      <c r="X215" s="195"/>
      <c r="Y215" s="196"/>
      <c r="Z215" s="195"/>
      <c r="AA215" s="196"/>
      <c r="AB215" s="197"/>
      <c r="AC215" s="197"/>
      <c r="AD215" s="197"/>
      <c r="AE215" s="195"/>
      <c r="AF215" s="195"/>
      <c r="AG215" s="195"/>
      <c r="AH215" s="195"/>
      <c r="AI215" s="195"/>
      <c r="AJ215" s="196"/>
      <c r="AK215" s="192">
        <v>8721761.0</v>
      </c>
      <c r="AL215" s="199">
        <v>45380.0</v>
      </c>
      <c r="AM215" s="196"/>
      <c r="AN215" s="200">
        <v>3448.0</v>
      </c>
      <c r="AO215" s="195"/>
      <c r="AP215" s="200">
        <v>83902.0</v>
      </c>
      <c r="AQ215" s="192">
        <v>82.25</v>
      </c>
      <c r="AR215" s="185" t="s">
        <v>2190</v>
      </c>
      <c r="AS215" s="185" t="s">
        <v>2191</v>
      </c>
      <c r="AT215" s="201"/>
      <c r="AU215" s="185" t="s">
        <v>2192</v>
      </c>
      <c r="AV215" s="195"/>
      <c r="AW215" s="195"/>
      <c r="AX215" s="185" t="s">
        <v>2192</v>
      </c>
      <c r="AY215" s="201"/>
      <c r="AZ215" s="195"/>
      <c r="BA215" s="195"/>
      <c r="BB215" s="196"/>
      <c r="BC215" s="195"/>
      <c r="BD215" s="195"/>
      <c r="BE215" s="195"/>
      <c r="BF215" s="195"/>
      <c r="BG215" s="202"/>
      <c r="BH215" s="203"/>
      <c r="BI215" s="203"/>
      <c r="BJ215" s="203"/>
      <c r="BK215" s="195"/>
      <c r="BL215" s="195"/>
      <c r="BM215" s="195"/>
      <c r="BN215" s="195"/>
      <c r="BO215" s="195"/>
      <c r="BP215" s="195"/>
      <c r="BQ215" s="195"/>
      <c r="BR215" s="120"/>
      <c r="BS215" s="120"/>
    </row>
    <row r="216" ht="15.75" customHeight="1">
      <c r="A216" s="209">
        <v>94.0</v>
      </c>
      <c r="B216" s="210" t="s">
        <v>2193</v>
      </c>
      <c r="C216" s="211">
        <v>45472.0</v>
      </c>
      <c r="D216" s="218">
        <v>1.102450738E9</v>
      </c>
      <c r="E216" s="213">
        <v>45388.0</v>
      </c>
      <c r="F216" s="210" t="s">
        <v>2194</v>
      </c>
      <c r="G216" s="210" t="s">
        <v>275</v>
      </c>
      <c r="H216" s="210" t="s">
        <v>2195</v>
      </c>
      <c r="I216" s="210" t="s">
        <v>1406</v>
      </c>
      <c r="J216" s="210" t="s">
        <v>384</v>
      </c>
      <c r="K216" s="210" t="s">
        <v>279</v>
      </c>
      <c r="L216" s="214">
        <v>16344.0</v>
      </c>
      <c r="M216" s="215">
        <v>109200.0</v>
      </c>
      <c r="N216" s="215">
        <f t="shared" ref="N216:N266" si="14">M216/L216</f>
        <v>6.681350954</v>
      </c>
      <c r="O216" s="215">
        <v>82.6</v>
      </c>
      <c r="P216" s="215">
        <v>9019920.0</v>
      </c>
      <c r="Q216" s="210" t="s">
        <v>280</v>
      </c>
      <c r="R216" s="210" t="s">
        <v>2196</v>
      </c>
      <c r="S216" s="210" t="s">
        <v>141</v>
      </c>
      <c r="T216" s="216" t="s">
        <v>1854</v>
      </c>
      <c r="U216" s="210">
        <v>1800.0</v>
      </c>
      <c r="V216" s="216" t="s">
        <v>283</v>
      </c>
      <c r="W216" s="210" t="s">
        <v>2197</v>
      </c>
      <c r="X216" s="210"/>
      <c r="Y216" s="213"/>
      <c r="Z216" s="210"/>
      <c r="AA216" s="213"/>
      <c r="AB216" s="215"/>
      <c r="AC216" s="215"/>
      <c r="AD216" s="215">
        <v>0.0</v>
      </c>
      <c r="AE216" s="216" t="s">
        <v>1146</v>
      </c>
      <c r="AF216" s="210" t="s">
        <v>2198</v>
      </c>
      <c r="AG216" s="210">
        <v>2.6047943E7</v>
      </c>
      <c r="AH216" s="210" t="s">
        <v>2199</v>
      </c>
      <c r="AI216" s="210" t="s">
        <v>2200</v>
      </c>
      <c r="AJ216" s="213">
        <v>45496.0</v>
      </c>
      <c r="AK216" s="213"/>
      <c r="AL216" s="210">
        <v>2055127.0</v>
      </c>
      <c r="AM216" s="213">
        <v>45472.0</v>
      </c>
      <c r="AN216" s="213"/>
      <c r="AO216" s="215">
        <v>8000.0</v>
      </c>
      <c r="AP216" s="219">
        <v>0.0</v>
      </c>
      <c r="AQ216" s="215">
        <v>101200.0</v>
      </c>
      <c r="AR216" s="220">
        <v>82.6</v>
      </c>
      <c r="AS216" s="215">
        <v>8359119.999999999</v>
      </c>
      <c r="AT216" s="215">
        <v>292569.0</v>
      </c>
      <c r="AU216" s="213"/>
      <c r="AV216" s="215">
        <v>259132.71999999997</v>
      </c>
      <c r="AW216" s="210"/>
      <c r="AX216" s="210"/>
      <c r="AY216" s="215">
        <v>259132.71999999997</v>
      </c>
      <c r="AZ216" s="210"/>
      <c r="BA216" s="210"/>
      <c r="BB216" s="213"/>
      <c r="BC216" s="210"/>
      <c r="BD216" s="210"/>
      <c r="BE216" s="210"/>
      <c r="BF216" s="210"/>
      <c r="BG216" s="214"/>
      <c r="BH216" s="211"/>
      <c r="BI216" s="211"/>
      <c r="BJ216" s="211"/>
      <c r="BK216" s="220"/>
      <c r="BL216" s="210"/>
      <c r="BM216" s="221">
        <v>109200.0</v>
      </c>
      <c r="BN216" s="210"/>
      <c r="BO216" s="210"/>
      <c r="BP216" s="210"/>
      <c r="BQ216" s="210"/>
      <c r="BR216" s="120"/>
      <c r="BS216" s="120">
        <f>C216-E216</f>
        <v>84</v>
      </c>
    </row>
    <row r="217" ht="15.75" customHeight="1">
      <c r="A217" s="209">
        <v>78.0</v>
      </c>
      <c r="B217" s="210" t="s">
        <v>2201</v>
      </c>
      <c r="C217" s="211">
        <v>45471.0</v>
      </c>
      <c r="D217" s="218" t="s">
        <v>2202</v>
      </c>
      <c r="E217" s="213">
        <v>45391.0</v>
      </c>
      <c r="F217" s="210" t="s">
        <v>1006</v>
      </c>
      <c r="G217" s="210" t="s">
        <v>275</v>
      </c>
      <c r="H217" s="210" t="s">
        <v>1731</v>
      </c>
      <c r="I217" s="210" t="s">
        <v>813</v>
      </c>
      <c r="J217" s="210" t="s">
        <v>490</v>
      </c>
      <c r="K217" s="210" t="s">
        <v>279</v>
      </c>
      <c r="L217" s="214">
        <v>20000.0</v>
      </c>
      <c r="M217" s="215">
        <v>91400.0</v>
      </c>
      <c r="N217" s="215">
        <f t="shared" si="14"/>
        <v>4.57</v>
      </c>
      <c r="O217" s="215">
        <v>82.6</v>
      </c>
      <c r="P217" s="215">
        <v>7549639.999999999</v>
      </c>
      <c r="Q217" s="210" t="s">
        <v>280</v>
      </c>
      <c r="R217" s="210" t="s">
        <v>692</v>
      </c>
      <c r="S217" s="210" t="s">
        <v>141</v>
      </c>
      <c r="T217" s="216" t="s">
        <v>536</v>
      </c>
      <c r="U217" s="210">
        <v>2000.0</v>
      </c>
      <c r="V217" s="216" t="s">
        <v>283</v>
      </c>
      <c r="W217" s="210" t="s">
        <v>746</v>
      </c>
      <c r="X217" s="210"/>
      <c r="Y217" s="213"/>
      <c r="Z217" s="210"/>
      <c r="AA217" s="213"/>
      <c r="AB217" s="215"/>
      <c r="AC217" s="215"/>
      <c r="AD217" s="215">
        <v>0.0</v>
      </c>
      <c r="AE217" s="216" t="s">
        <v>454</v>
      </c>
      <c r="AF217" s="210" t="s">
        <v>2203</v>
      </c>
      <c r="AG217" s="210" t="s">
        <v>2204</v>
      </c>
      <c r="AH217" s="210" t="s">
        <v>2205</v>
      </c>
      <c r="AI217" s="210" t="s">
        <v>577</v>
      </c>
      <c r="AJ217" s="213"/>
      <c r="AK217" s="213"/>
      <c r="AL217" s="210">
        <v>2039211.0</v>
      </c>
      <c r="AM217" s="213">
        <v>45471.0</v>
      </c>
      <c r="AN217" s="213"/>
      <c r="AO217" s="215">
        <v>3500.0</v>
      </c>
      <c r="AP217" s="219">
        <v>0.0</v>
      </c>
      <c r="AQ217" s="215">
        <v>87900.0</v>
      </c>
      <c r="AR217" s="220">
        <v>82.6</v>
      </c>
      <c r="AS217" s="215">
        <v>7260539.999999999</v>
      </c>
      <c r="AT217" s="215">
        <v>254119.0</v>
      </c>
      <c r="AU217" s="213"/>
      <c r="AV217" s="215">
        <v>225076.73999999996</v>
      </c>
      <c r="AW217" s="210"/>
      <c r="AX217" s="210"/>
      <c r="AY217" s="215">
        <v>225076.73999999996</v>
      </c>
      <c r="AZ217" s="210"/>
      <c r="BA217" s="210"/>
      <c r="BB217" s="213"/>
      <c r="BC217" s="210"/>
      <c r="BD217" s="210"/>
      <c r="BE217" s="210"/>
      <c r="BF217" s="210"/>
      <c r="BG217" s="214"/>
      <c r="BH217" s="211"/>
      <c r="BI217" s="211"/>
      <c r="BJ217" s="211"/>
      <c r="BK217" s="220"/>
      <c r="BL217" s="210"/>
      <c r="BM217" s="221">
        <v>91400.0</v>
      </c>
      <c r="BN217" s="210"/>
      <c r="BO217" s="210"/>
      <c r="BP217" s="210"/>
      <c r="BQ217" s="210"/>
      <c r="BR217" s="120"/>
      <c r="BS217" s="124">
        <v>45474.0</v>
      </c>
    </row>
    <row r="218" ht="15.75" customHeight="1">
      <c r="A218" s="209">
        <v>8.0</v>
      </c>
      <c r="B218" s="210" t="s">
        <v>2206</v>
      </c>
      <c r="C218" s="211">
        <v>45412.0</v>
      </c>
      <c r="D218" s="218">
        <v>8800.0</v>
      </c>
      <c r="E218" s="213">
        <v>45412.0</v>
      </c>
      <c r="F218" s="210" t="s">
        <v>2207</v>
      </c>
      <c r="G218" s="210" t="s">
        <v>275</v>
      </c>
      <c r="H218" s="210" t="s">
        <v>1674</v>
      </c>
      <c r="I218" s="210" t="s">
        <v>1141</v>
      </c>
      <c r="J218" s="210" t="s">
        <v>666</v>
      </c>
      <c r="K218" s="210" t="s">
        <v>279</v>
      </c>
      <c r="L218" s="214">
        <v>16344.0</v>
      </c>
      <c r="M218" s="215">
        <v>105480.0</v>
      </c>
      <c r="N218" s="215">
        <f t="shared" si="14"/>
        <v>6.453744493</v>
      </c>
      <c r="O218" s="215">
        <v>82.7</v>
      </c>
      <c r="P218" s="215">
        <v>8723196.0</v>
      </c>
      <c r="Q218" s="210" t="s">
        <v>280</v>
      </c>
      <c r="R218" s="210" t="s">
        <v>1853</v>
      </c>
      <c r="S218" s="210" t="s">
        <v>141</v>
      </c>
      <c r="T218" s="216" t="s">
        <v>305</v>
      </c>
      <c r="U218" s="210">
        <v>1500.0</v>
      </c>
      <c r="V218" s="216" t="s">
        <v>283</v>
      </c>
      <c r="W218" s="217" t="s">
        <v>1647</v>
      </c>
      <c r="X218" s="210"/>
      <c r="Y218" s="213"/>
      <c r="Z218" s="210"/>
      <c r="AA218" s="213"/>
      <c r="AB218" s="215"/>
      <c r="AC218" s="215"/>
      <c r="AD218" s="215">
        <v>0.0</v>
      </c>
      <c r="AE218" s="216" t="s">
        <v>316</v>
      </c>
      <c r="AF218" s="210" t="s">
        <v>2208</v>
      </c>
      <c r="AG218" s="224" t="s">
        <v>2209</v>
      </c>
      <c r="AH218" s="210" t="s">
        <v>2210</v>
      </c>
      <c r="AI218" s="210" t="s">
        <v>696</v>
      </c>
      <c r="AJ218" s="213"/>
      <c r="AK218" s="213"/>
      <c r="AL218" s="210">
        <v>9516050.0</v>
      </c>
      <c r="AM218" s="213">
        <v>45412.0</v>
      </c>
      <c r="AN218" s="213"/>
      <c r="AO218" s="215">
        <v>3437.0</v>
      </c>
      <c r="AP218" s="219">
        <v>0.0</v>
      </c>
      <c r="AQ218" s="215">
        <v>102043.0</v>
      </c>
      <c r="AR218" s="220">
        <v>82.7</v>
      </c>
      <c r="AS218" s="215">
        <v>8438956.1</v>
      </c>
      <c r="AT218" s="215">
        <v>253169.0</v>
      </c>
      <c r="AU218" s="213"/>
      <c r="AV218" s="215">
        <v>261607.6391</v>
      </c>
      <c r="AW218" s="210"/>
      <c r="AX218" s="210"/>
      <c r="AY218" s="215">
        <v>261607.6391</v>
      </c>
      <c r="AZ218" s="210"/>
      <c r="BA218" s="210"/>
      <c r="BB218" s="213"/>
      <c r="BC218" s="210"/>
      <c r="BD218" s="210"/>
      <c r="BE218" s="211"/>
      <c r="BF218" s="210"/>
      <c r="BG218" s="214"/>
      <c r="BH218" s="211"/>
      <c r="BI218" s="211"/>
      <c r="BJ218" s="211"/>
      <c r="BK218" s="215"/>
      <c r="BL218" s="210"/>
      <c r="BM218" s="221">
        <v>105480.0</v>
      </c>
      <c r="BN218" s="210"/>
      <c r="BO218" s="210"/>
      <c r="BP218" s="210"/>
      <c r="BQ218" s="210"/>
      <c r="BR218" s="222"/>
      <c r="BS218" s="120">
        <f>C218-E218</f>
        <v>0</v>
      </c>
    </row>
    <row r="219" ht="15.75" customHeight="1">
      <c r="A219" s="209">
        <v>101.0</v>
      </c>
      <c r="B219" s="210" t="s">
        <v>2211</v>
      </c>
      <c r="C219" s="211">
        <v>45472.0</v>
      </c>
      <c r="D219" s="210" t="s">
        <v>2212</v>
      </c>
      <c r="E219" s="213">
        <v>45416.0</v>
      </c>
      <c r="F219" s="210" t="s">
        <v>1043</v>
      </c>
      <c r="G219" s="210" t="s">
        <v>275</v>
      </c>
      <c r="H219" s="210" t="s">
        <v>2213</v>
      </c>
      <c r="I219" s="210" t="s">
        <v>2214</v>
      </c>
      <c r="J219" s="210" t="s">
        <v>666</v>
      </c>
      <c r="K219" s="210" t="s">
        <v>279</v>
      </c>
      <c r="L219" s="214">
        <v>14968.471</v>
      </c>
      <c r="M219" s="215">
        <v>101600.0</v>
      </c>
      <c r="N219" s="215">
        <f t="shared" si="14"/>
        <v>6.787600417</v>
      </c>
      <c r="O219" s="215">
        <v>82.6</v>
      </c>
      <c r="P219" s="215">
        <v>8392160.0</v>
      </c>
      <c r="Q219" s="210" t="s">
        <v>385</v>
      </c>
      <c r="R219" s="210" t="s">
        <v>1853</v>
      </c>
      <c r="S219" s="210" t="s">
        <v>141</v>
      </c>
      <c r="T219" s="216" t="s">
        <v>2215</v>
      </c>
      <c r="U219" s="210">
        <v>3300.0</v>
      </c>
      <c r="V219" s="216" t="s">
        <v>283</v>
      </c>
      <c r="W219" s="210" t="s">
        <v>1647</v>
      </c>
      <c r="X219" s="210"/>
      <c r="Y219" s="213"/>
      <c r="Z219" s="210"/>
      <c r="AA219" s="213"/>
      <c r="AB219" s="215"/>
      <c r="AC219" s="215"/>
      <c r="AD219" s="215">
        <v>0.0</v>
      </c>
      <c r="AE219" s="216" t="s">
        <v>334</v>
      </c>
      <c r="AF219" s="210" t="s">
        <v>2216</v>
      </c>
      <c r="AG219" s="218" t="s">
        <v>2217</v>
      </c>
      <c r="AH219" s="210" t="s">
        <v>2218</v>
      </c>
      <c r="AI219" s="210" t="s">
        <v>2219</v>
      </c>
      <c r="AJ219" s="213">
        <v>45497.0</v>
      </c>
      <c r="AK219" s="213"/>
      <c r="AL219" s="210">
        <v>2075131.0</v>
      </c>
      <c r="AM219" s="213">
        <v>45473.0</v>
      </c>
      <c r="AN219" s="213">
        <v>45488.0</v>
      </c>
      <c r="AO219" s="215">
        <v>7106.0</v>
      </c>
      <c r="AP219" s="219">
        <v>0.0</v>
      </c>
      <c r="AQ219" s="215">
        <v>94494.0</v>
      </c>
      <c r="AR219" s="220">
        <v>82.6</v>
      </c>
      <c r="AS219" s="215">
        <v>7805204.399999999</v>
      </c>
      <c r="AT219" s="215">
        <v>273182.0</v>
      </c>
      <c r="AU219" s="213"/>
      <c r="AV219" s="215">
        <v>241961.33639999997</v>
      </c>
      <c r="AW219" s="210"/>
      <c r="AX219" s="210"/>
      <c r="AY219" s="215">
        <v>241961.33639999997</v>
      </c>
      <c r="AZ219" s="210"/>
      <c r="BA219" s="210"/>
      <c r="BB219" s="213"/>
      <c r="BC219" s="210"/>
      <c r="BD219" s="210"/>
      <c r="BE219" s="210"/>
      <c r="BF219" s="210"/>
      <c r="BG219" s="214"/>
      <c r="BH219" s="211"/>
      <c r="BI219" s="211"/>
      <c r="BJ219" s="211"/>
      <c r="BK219" s="210"/>
      <c r="BL219" s="210"/>
      <c r="BM219" s="221">
        <v>101600.0</v>
      </c>
      <c r="BN219" s="210"/>
      <c r="BO219" s="210"/>
      <c r="BP219" s="210"/>
      <c r="BQ219" s="210"/>
      <c r="BR219" s="120"/>
      <c r="BS219" s="124">
        <v>45486.0</v>
      </c>
    </row>
    <row r="220" ht="15.75" customHeight="1">
      <c r="A220" s="209">
        <v>103.0</v>
      </c>
      <c r="B220" s="210" t="s">
        <v>2220</v>
      </c>
      <c r="C220" s="211">
        <v>45472.0</v>
      </c>
      <c r="D220" s="210" t="s">
        <v>2221</v>
      </c>
      <c r="E220" s="213">
        <v>45416.0</v>
      </c>
      <c r="F220" s="210" t="s">
        <v>1224</v>
      </c>
      <c r="G220" s="210" t="s">
        <v>275</v>
      </c>
      <c r="H220" s="210" t="s">
        <v>2213</v>
      </c>
      <c r="I220" s="210" t="s">
        <v>2214</v>
      </c>
      <c r="J220" s="210" t="s">
        <v>666</v>
      </c>
      <c r="K220" s="210" t="s">
        <v>279</v>
      </c>
      <c r="L220" s="214">
        <v>14968.471</v>
      </c>
      <c r="M220" s="215">
        <v>145450.0</v>
      </c>
      <c r="N220" s="215">
        <f t="shared" si="14"/>
        <v>9.717091345</v>
      </c>
      <c r="O220" s="215">
        <v>82.6</v>
      </c>
      <c r="P220" s="215">
        <v>1.201417E7</v>
      </c>
      <c r="Q220" s="210" t="s">
        <v>385</v>
      </c>
      <c r="R220" s="210" t="s">
        <v>1853</v>
      </c>
      <c r="S220" s="210" t="s">
        <v>141</v>
      </c>
      <c r="T220" s="216" t="s">
        <v>315</v>
      </c>
      <c r="U220" s="210">
        <v>3300.0</v>
      </c>
      <c r="V220" s="216" t="s">
        <v>283</v>
      </c>
      <c r="W220" s="210" t="s">
        <v>1647</v>
      </c>
      <c r="X220" s="210"/>
      <c r="Y220" s="213"/>
      <c r="Z220" s="210"/>
      <c r="AA220" s="213"/>
      <c r="AB220" s="215"/>
      <c r="AC220" s="215"/>
      <c r="AD220" s="215">
        <v>0.0</v>
      </c>
      <c r="AE220" s="216" t="s">
        <v>334</v>
      </c>
      <c r="AF220" s="210" t="s">
        <v>2222</v>
      </c>
      <c r="AG220" s="210" t="s">
        <v>2223</v>
      </c>
      <c r="AH220" s="210" t="s">
        <v>2224</v>
      </c>
      <c r="AI220" s="210" t="s">
        <v>1858</v>
      </c>
      <c r="AJ220" s="213">
        <v>45491.0</v>
      </c>
      <c r="AK220" s="213"/>
      <c r="AL220" s="210">
        <v>2075454.0</v>
      </c>
      <c r="AM220" s="213">
        <v>45473.0</v>
      </c>
      <c r="AN220" s="213">
        <v>45478.0</v>
      </c>
      <c r="AO220" s="215">
        <v>7106.0</v>
      </c>
      <c r="AP220" s="219">
        <v>0.0</v>
      </c>
      <c r="AQ220" s="215">
        <v>138344.0</v>
      </c>
      <c r="AR220" s="220">
        <v>82.6</v>
      </c>
      <c r="AS220" s="215">
        <v>1.1427214399999999E7</v>
      </c>
      <c r="AT220" s="215">
        <v>399953.0</v>
      </c>
      <c r="AU220" s="213"/>
      <c r="AV220" s="215">
        <v>354243.64639999997</v>
      </c>
      <c r="AW220" s="210"/>
      <c r="AX220" s="210"/>
      <c r="AY220" s="215">
        <v>354243.64639999997</v>
      </c>
      <c r="AZ220" s="210"/>
      <c r="BA220" s="210"/>
      <c r="BB220" s="213"/>
      <c r="BC220" s="210"/>
      <c r="BD220" s="210"/>
      <c r="BE220" s="210"/>
      <c r="BF220" s="210"/>
      <c r="BG220" s="214"/>
      <c r="BH220" s="211"/>
      <c r="BI220" s="211"/>
      <c r="BJ220" s="211"/>
      <c r="BK220" s="210"/>
      <c r="BL220" s="210"/>
      <c r="BM220" s="221">
        <v>145450.0</v>
      </c>
      <c r="BN220" s="210"/>
      <c r="BO220" s="210"/>
      <c r="BP220" s="210"/>
      <c r="BQ220" s="210"/>
      <c r="BR220" s="120"/>
      <c r="BS220" s="124">
        <v>45477.0</v>
      </c>
    </row>
    <row r="221" ht="15.75" customHeight="1">
      <c r="A221" s="209">
        <v>102.0</v>
      </c>
      <c r="B221" s="210" t="s">
        <v>2225</v>
      </c>
      <c r="C221" s="211">
        <v>45472.0</v>
      </c>
      <c r="D221" s="210" t="s">
        <v>2226</v>
      </c>
      <c r="E221" s="213">
        <v>45416.0</v>
      </c>
      <c r="F221" s="210" t="s">
        <v>1235</v>
      </c>
      <c r="G221" s="210" t="s">
        <v>275</v>
      </c>
      <c r="H221" s="210" t="s">
        <v>2213</v>
      </c>
      <c r="I221" s="210" t="s">
        <v>2214</v>
      </c>
      <c r="J221" s="210" t="s">
        <v>666</v>
      </c>
      <c r="K221" s="210" t="s">
        <v>279</v>
      </c>
      <c r="L221" s="214">
        <v>14968.471</v>
      </c>
      <c r="M221" s="215">
        <v>141075.0</v>
      </c>
      <c r="N221" s="215">
        <f t="shared" si="14"/>
        <v>9.424810323</v>
      </c>
      <c r="O221" s="215">
        <v>82.6</v>
      </c>
      <c r="P221" s="215">
        <v>1.1652795E7</v>
      </c>
      <c r="Q221" s="210" t="s">
        <v>385</v>
      </c>
      <c r="R221" s="210" t="s">
        <v>1853</v>
      </c>
      <c r="S221" s="210" t="s">
        <v>141</v>
      </c>
      <c r="T221" s="216" t="s">
        <v>536</v>
      </c>
      <c r="U221" s="210">
        <v>3300.0</v>
      </c>
      <c r="V221" s="216" t="s">
        <v>283</v>
      </c>
      <c r="W221" s="210" t="s">
        <v>1647</v>
      </c>
      <c r="X221" s="210"/>
      <c r="Y221" s="213"/>
      <c r="Z221" s="210"/>
      <c r="AA221" s="213"/>
      <c r="AB221" s="215"/>
      <c r="AC221" s="215"/>
      <c r="AD221" s="215">
        <v>0.0</v>
      </c>
      <c r="AE221" s="216" t="s">
        <v>334</v>
      </c>
      <c r="AF221" s="210" t="s">
        <v>2227</v>
      </c>
      <c r="AG221" s="210" t="s">
        <v>2228</v>
      </c>
      <c r="AH221" s="210" t="s">
        <v>2229</v>
      </c>
      <c r="AI221" s="210" t="s">
        <v>1858</v>
      </c>
      <c r="AJ221" s="213">
        <v>45491.0</v>
      </c>
      <c r="AK221" s="213"/>
      <c r="AL221" s="210">
        <v>2075290.0</v>
      </c>
      <c r="AM221" s="213">
        <v>45473.0</v>
      </c>
      <c r="AN221" s="213">
        <v>45477.0</v>
      </c>
      <c r="AO221" s="215">
        <v>7106.0</v>
      </c>
      <c r="AP221" s="219">
        <v>0.0</v>
      </c>
      <c r="AQ221" s="215">
        <v>133969.0</v>
      </c>
      <c r="AR221" s="220">
        <v>82.6</v>
      </c>
      <c r="AS221" s="215">
        <v>1.1065839399999999E7</v>
      </c>
      <c r="AT221" s="215">
        <v>387304.0</v>
      </c>
      <c r="AU221" s="213"/>
      <c r="AV221" s="215">
        <v>343041.02139999997</v>
      </c>
      <c r="AW221" s="210"/>
      <c r="AX221" s="210"/>
      <c r="AY221" s="215">
        <v>343041.02139999997</v>
      </c>
      <c r="AZ221" s="210"/>
      <c r="BA221" s="210"/>
      <c r="BB221" s="213"/>
      <c r="BC221" s="210"/>
      <c r="BD221" s="210"/>
      <c r="BE221" s="210"/>
      <c r="BF221" s="210"/>
      <c r="BG221" s="214"/>
      <c r="BH221" s="211"/>
      <c r="BI221" s="211"/>
      <c r="BJ221" s="211"/>
      <c r="BK221" s="220"/>
      <c r="BL221" s="210"/>
      <c r="BM221" s="221">
        <v>141075.0</v>
      </c>
      <c r="BN221" s="210"/>
      <c r="BO221" s="210"/>
      <c r="BP221" s="210"/>
      <c r="BQ221" s="210"/>
      <c r="BR221" s="120"/>
      <c r="BS221" s="124">
        <v>45476.0</v>
      </c>
    </row>
    <row r="222" ht="15.75" customHeight="1">
      <c r="A222" s="209">
        <v>61.0</v>
      </c>
      <c r="B222" s="210" t="s">
        <v>2230</v>
      </c>
      <c r="C222" s="211">
        <v>45468.0</v>
      </c>
      <c r="D222" s="218" t="s">
        <v>2231</v>
      </c>
      <c r="E222" s="213">
        <v>45416.0</v>
      </c>
      <c r="F222" s="210" t="s">
        <v>1213</v>
      </c>
      <c r="G222" s="210" t="s">
        <v>275</v>
      </c>
      <c r="H222" s="210" t="s">
        <v>2213</v>
      </c>
      <c r="I222" s="210" t="s">
        <v>2214</v>
      </c>
      <c r="J222" s="210" t="s">
        <v>666</v>
      </c>
      <c r="K222" s="210" t="s">
        <v>279</v>
      </c>
      <c r="L222" s="214">
        <v>14982.0</v>
      </c>
      <c r="M222" s="215">
        <v>123900.0</v>
      </c>
      <c r="N222" s="215">
        <f t="shared" si="14"/>
        <v>8.269923909</v>
      </c>
      <c r="O222" s="215">
        <v>82.6</v>
      </c>
      <c r="P222" s="215">
        <v>1.023414E7</v>
      </c>
      <c r="Q222" s="210" t="s">
        <v>280</v>
      </c>
      <c r="R222" s="210" t="s">
        <v>1853</v>
      </c>
      <c r="S222" s="210" t="s">
        <v>141</v>
      </c>
      <c r="T222" s="216" t="s">
        <v>305</v>
      </c>
      <c r="U222" s="210">
        <v>3300.0</v>
      </c>
      <c r="V222" s="216" t="s">
        <v>283</v>
      </c>
      <c r="W222" s="210" t="s">
        <v>1647</v>
      </c>
      <c r="X222" s="210"/>
      <c r="Y222" s="213"/>
      <c r="Z222" s="210"/>
      <c r="AA222" s="213"/>
      <c r="AB222" s="215"/>
      <c r="AC222" s="219"/>
      <c r="AD222" s="215">
        <v>0.0</v>
      </c>
      <c r="AE222" s="216" t="s">
        <v>316</v>
      </c>
      <c r="AF222" s="210" t="s">
        <v>2232</v>
      </c>
      <c r="AG222" s="210" t="s">
        <v>2233</v>
      </c>
      <c r="AH222" s="210" t="s">
        <v>2234</v>
      </c>
      <c r="AI222" s="210" t="s">
        <v>320</v>
      </c>
      <c r="AJ222" s="213"/>
      <c r="AK222" s="213"/>
      <c r="AL222" s="210">
        <v>1928785.0</v>
      </c>
      <c r="AM222" s="213">
        <v>45468.0</v>
      </c>
      <c r="AN222" s="213"/>
      <c r="AO222" s="215">
        <v>6747.0</v>
      </c>
      <c r="AP222" s="219"/>
      <c r="AQ222" s="215">
        <v>117153.0</v>
      </c>
      <c r="AR222" s="220">
        <v>82.6</v>
      </c>
      <c r="AS222" s="215">
        <v>9676837.799999999</v>
      </c>
      <c r="AT222" s="215">
        <v>338689.0</v>
      </c>
      <c r="AU222" s="213"/>
      <c r="AV222" s="215">
        <v>299981.97179999994</v>
      </c>
      <c r="AW222" s="210"/>
      <c r="AX222" s="210"/>
      <c r="AY222" s="215">
        <v>299981.97179999994</v>
      </c>
      <c r="AZ222" s="210"/>
      <c r="BA222" s="210"/>
      <c r="BB222" s="213"/>
      <c r="BC222" s="210"/>
      <c r="BD222" s="210"/>
      <c r="BE222" s="210"/>
      <c r="BF222" s="210"/>
      <c r="BG222" s="214"/>
      <c r="BH222" s="211"/>
      <c r="BI222" s="211"/>
      <c r="BJ222" s="211"/>
      <c r="BK222" s="210"/>
      <c r="BL222" s="210"/>
      <c r="BM222" s="221">
        <v>123900.0</v>
      </c>
      <c r="BN222" s="210"/>
      <c r="BO222" s="210"/>
      <c r="BP222" s="210"/>
      <c r="BQ222" s="210"/>
      <c r="BR222" s="222"/>
      <c r="BS222" s="120">
        <f t="shared" ref="BS222:BS223" si="15">C222-E222</f>
        <v>52</v>
      </c>
    </row>
    <row r="223" ht="15.75" customHeight="1">
      <c r="A223" s="209">
        <v>62.0</v>
      </c>
      <c r="B223" s="210" t="s">
        <v>2235</v>
      </c>
      <c r="C223" s="211">
        <v>45468.0</v>
      </c>
      <c r="D223" s="218">
        <v>9581.0</v>
      </c>
      <c r="E223" s="213">
        <v>45426.0</v>
      </c>
      <c r="F223" s="210" t="s">
        <v>1705</v>
      </c>
      <c r="G223" s="210" t="s">
        <v>275</v>
      </c>
      <c r="H223" s="210" t="s">
        <v>1674</v>
      </c>
      <c r="I223" s="210" t="s">
        <v>1141</v>
      </c>
      <c r="J223" s="210" t="s">
        <v>666</v>
      </c>
      <c r="K223" s="210" t="s">
        <v>279</v>
      </c>
      <c r="L223" s="214">
        <v>16344.0</v>
      </c>
      <c r="M223" s="215">
        <v>120900.0</v>
      </c>
      <c r="N223" s="215">
        <f t="shared" si="14"/>
        <v>7.397209985</v>
      </c>
      <c r="O223" s="215">
        <v>82.6</v>
      </c>
      <c r="P223" s="215">
        <v>9986340.0</v>
      </c>
      <c r="Q223" s="210" t="s">
        <v>280</v>
      </c>
      <c r="R223" s="210" t="s">
        <v>1646</v>
      </c>
      <c r="S223" s="210" t="s">
        <v>141</v>
      </c>
      <c r="T223" s="216" t="s">
        <v>305</v>
      </c>
      <c r="U223" s="210">
        <v>3600.0</v>
      </c>
      <c r="V223" s="216" t="s">
        <v>283</v>
      </c>
      <c r="W223" s="210" t="s">
        <v>1647</v>
      </c>
      <c r="X223" s="210"/>
      <c r="Y223" s="213"/>
      <c r="Z223" s="210"/>
      <c r="AA223" s="213"/>
      <c r="AB223" s="215"/>
      <c r="AC223" s="219"/>
      <c r="AD223" s="215">
        <v>0.0</v>
      </c>
      <c r="AE223" s="216" t="s">
        <v>454</v>
      </c>
      <c r="AF223" s="210" t="s">
        <v>2236</v>
      </c>
      <c r="AG223" s="210" t="s">
        <v>2237</v>
      </c>
      <c r="AH223" s="210" t="s">
        <v>2238</v>
      </c>
      <c r="AI223" s="210" t="s">
        <v>2239</v>
      </c>
      <c r="AJ223" s="213"/>
      <c r="AK223" s="213"/>
      <c r="AL223" s="210">
        <v>1939398.0</v>
      </c>
      <c r="AM223" s="213">
        <v>45468.0</v>
      </c>
      <c r="AN223" s="213"/>
      <c r="AO223" s="215">
        <v>5170.0</v>
      </c>
      <c r="AP223" s="219"/>
      <c r="AQ223" s="215">
        <v>115730.0</v>
      </c>
      <c r="AR223" s="220">
        <v>82.6</v>
      </c>
      <c r="AS223" s="215">
        <v>9559298.0</v>
      </c>
      <c r="AT223" s="215">
        <v>334575.0</v>
      </c>
      <c r="AU223" s="213"/>
      <c r="AV223" s="215">
        <v>296338.238</v>
      </c>
      <c r="AW223" s="210"/>
      <c r="AX223" s="210"/>
      <c r="AY223" s="215">
        <v>296338.238</v>
      </c>
      <c r="AZ223" s="210"/>
      <c r="BA223" s="210"/>
      <c r="BB223" s="213"/>
      <c r="BC223" s="210"/>
      <c r="BD223" s="210"/>
      <c r="BE223" s="210"/>
      <c r="BF223" s="210"/>
      <c r="BG223" s="214"/>
      <c r="BH223" s="211"/>
      <c r="BI223" s="211"/>
      <c r="BJ223" s="211"/>
      <c r="BK223" s="210"/>
      <c r="BL223" s="210"/>
      <c r="BM223" s="221">
        <v>120900.0</v>
      </c>
      <c r="BN223" s="210"/>
      <c r="BO223" s="210"/>
      <c r="BP223" s="210"/>
      <c r="BQ223" s="210"/>
      <c r="BR223" s="222"/>
      <c r="BS223" s="120">
        <f t="shared" si="15"/>
        <v>42</v>
      </c>
    </row>
    <row r="224" ht="15.75" customHeight="1">
      <c r="A224" s="209">
        <v>152.0</v>
      </c>
      <c r="B224" s="210" t="s">
        <v>2240</v>
      </c>
      <c r="C224" s="211">
        <v>45532.0</v>
      </c>
      <c r="D224" s="210">
        <v>1.102450608E9</v>
      </c>
      <c r="E224" s="213">
        <v>45427.0</v>
      </c>
      <c r="F224" s="210" t="s">
        <v>2241</v>
      </c>
      <c r="G224" s="210" t="s">
        <v>275</v>
      </c>
      <c r="H224" s="210" t="s">
        <v>2195</v>
      </c>
      <c r="I224" s="210" t="s">
        <v>1406</v>
      </c>
      <c r="J224" s="210" t="s">
        <v>384</v>
      </c>
      <c r="K224" s="210" t="s">
        <v>279</v>
      </c>
      <c r="L224" s="214">
        <v>16344.0</v>
      </c>
      <c r="M224" s="215">
        <v>98000.0</v>
      </c>
      <c r="N224" s="215">
        <f t="shared" si="14"/>
        <v>5.99608419</v>
      </c>
      <c r="O224" s="215">
        <v>83.1</v>
      </c>
      <c r="P224" s="215">
        <v>8143799.999999999</v>
      </c>
      <c r="Q224" s="210" t="s">
        <v>280</v>
      </c>
      <c r="R224" s="210" t="s">
        <v>1646</v>
      </c>
      <c r="S224" s="210" t="s">
        <v>141</v>
      </c>
      <c r="T224" s="216" t="s">
        <v>305</v>
      </c>
      <c r="U224" s="210">
        <v>3600.0</v>
      </c>
      <c r="V224" s="216" t="s">
        <v>283</v>
      </c>
      <c r="W224" s="210" t="s">
        <v>1647</v>
      </c>
      <c r="X224" s="210"/>
      <c r="Y224" s="213"/>
      <c r="Z224" s="210"/>
      <c r="AA224" s="213"/>
      <c r="AB224" s="215"/>
      <c r="AC224" s="215"/>
      <c r="AD224" s="215">
        <v>0.0</v>
      </c>
      <c r="AE224" s="216" t="s">
        <v>454</v>
      </c>
      <c r="AF224" s="210" t="s">
        <v>2242</v>
      </c>
      <c r="AG224" s="229" t="s">
        <v>2243</v>
      </c>
      <c r="AH224" s="230" t="s">
        <v>2244</v>
      </c>
      <c r="AI224" s="210" t="s">
        <v>2245</v>
      </c>
      <c r="AJ224" s="213"/>
      <c r="AK224" s="213"/>
      <c r="AL224" s="210">
        <v>3555930.0</v>
      </c>
      <c r="AM224" s="213">
        <v>45532.0</v>
      </c>
      <c r="AN224" s="213"/>
      <c r="AO224" s="215">
        <v>6970.0</v>
      </c>
      <c r="AP224" s="219">
        <v>0.0</v>
      </c>
      <c r="AQ224" s="215">
        <v>91030.0</v>
      </c>
      <c r="AR224" s="220">
        <v>83.1</v>
      </c>
      <c r="AS224" s="215">
        <v>7564592.999999999</v>
      </c>
      <c r="AT224" s="215">
        <v>264761.0</v>
      </c>
      <c r="AU224" s="213"/>
      <c r="AV224" s="215">
        <v>234502.38299999997</v>
      </c>
      <c r="AW224" s="210"/>
      <c r="AX224" s="210"/>
      <c r="AY224" s="215">
        <v>234502.38299999997</v>
      </c>
      <c r="AZ224" s="210"/>
      <c r="BA224" s="210"/>
      <c r="BB224" s="213"/>
      <c r="BC224" s="210"/>
      <c r="BD224" s="210"/>
      <c r="BE224" s="210"/>
      <c r="BF224" s="210"/>
      <c r="BG224" s="214"/>
      <c r="BH224" s="211"/>
      <c r="BI224" s="211"/>
      <c r="BJ224" s="211"/>
      <c r="BK224" s="210"/>
      <c r="BL224" s="210"/>
      <c r="BM224" s="221">
        <v>98000.0</v>
      </c>
      <c r="BN224" s="210"/>
      <c r="BO224" s="210"/>
      <c r="BP224" s="210"/>
      <c r="BQ224" s="210"/>
      <c r="BR224" s="120"/>
      <c r="BS224" s="120"/>
    </row>
    <row r="225" ht="15.75" customHeight="1">
      <c r="A225" s="209">
        <v>70.0</v>
      </c>
      <c r="B225" s="210" t="s">
        <v>2246</v>
      </c>
      <c r="C225" s="211">
        <v>45470.0</v>
      </c>
      <c r="D225" s="218">
        <v>9607.0</v>
      </c>
      <c r="E225" s="213">
        <v>45432.0</v>
      </c>
      <c r="F225" s="210" t="s">
        <v>1434</v>
      </c>
      <c r="G225" s="210" t="s">
        <v>275</v>
      </c>
      <c r="H225" s="210" t="s">
        <v>1674</v>
      </c>
      <c r="I225" s="210" t="s">
        <v>1141</v>
      </c>
      <c r="J225" s="210" t="s">
        <v>666</v>
      </c>
      <c r="K225" s="210" t="s">
        <v>279</v>
      </c>
      <c r="L225" s="214">
        <v>16344.0</v>
      </c>
      <c r="M225" s="215">
        <v>107950.0</v>
      </c>
      <c r="N225" s="215">
        <f t="shared" si="14"/>
        <v>6.604870289</v>
      </c>
      <c r="O225" s="215">
        <v>82.6</v>
      </c>
      <c r="P225" s="215">
        <v>8916670.0</v>
      </c>
      <c r="Q225" s="210" t="s">
        <v>280</v>
      </c>
      <c r="R225" s="210" t="s">
        <v>1696</v>
      </c>
      <c r="S225" s="210" t="s">
        <v>141</v>
      </c>
      <c r="T225" s="216" t="s">
        <v>305</v>
      </c>
      <c r="U225" s="210">
        <v>3600.0</v>
      </c>
      <c r="V225" s="216" t="s">
        <v>283</v>
      </c>
      <c r="W225" s="210" t="s">
        <v>1647</v>
      </c>
      <c r="X225" s="210"/>
      <c r="Y225" s="213"/>
      <c r="Z225" s="210"/>
      <c r="AA225" s="213"/>
      <c r="AB225" s="215"/>
      <c r="AC225" s="215"/>
      <c r="AD225" s="215">
        <v>0.0</v>
      </c>
      <c r="AE225" s="216" t="s">
        <v>334</v>
      </c>
      <c r="AF225" s="210" t="s">
        <v>2247</v>
      </c>
      <c r="AG225" s="174" t="s">
        <v>2248</v>
      </c>
      <c r="AH225" s="210" t="s">
        <v>2249</v>
      </c>
      <c r="AI225" s="210" t="s">
        <v>2250</v>
      </c>
      <c r="AJ225" s="213"/>
      <c r="AK225" s="213"/>
      <c r="AL225" s="210">
        <v>2004739.0</v>
      </c>
      <c r="AM225" s="213">
        <v>45470.0</v>
      </c>
      <c r="AN225" s="213"/>
      <c r="AO225" s="215">
        <v>5170.0</v>
      </c>
      <c r="AP225" s="219">
        <v>0.0</v>
      </c>
      <c r="AQ225" s="215">
        <v>102780.0</v>
      </c>
      <c r="AR225" s="220">
        <v>82.6</v>
      </c>
      <c r="AS225" s="215">
        <v>8489628.0</v>
      </c>
      <c r="AT225" s="215">
        <v>297137.0</v>
      </c>
      <c r="AU225" s="213"/>
      <c r="AV225" s="215">
        <v>263178.468</v>
      </c>
      <c r="AW225" s="210"/>
      <c r="AX225" s="210"/>
      <c r="AY225" s="215">
        <v>263178.468</v>
      </c>
      <c r="AZ225" s="210"/>
      <c r="BA225" s="210"/>
      <c r="BB225" s="213"/>
      <c r="BC225" s="210"/>
      <c r="BD225" s="210"/>
      <c r="BE225" s="210"/>
      <c r="BF225" s="210"/>
      <c r="BG225" s="214"/>
      <c r="BH225" s="211"/>
      <c r="BI225" s="211"/>
      <c r="BJ225" s="211"/>
      <c r="BK225" s="220"/>
      <c r="BL225" s="210"/>
      <c r="BM225" s="221">
        <v>107950.0</v>
      </c>
      <c r="BN225" s="210"/>
      <c r="BO225" s="210"/>
      <c r="BP225" s="210"/>
      <c r="BQ225" s="210"/>
      <c r="BR225" s="222"/>
      <c r="BS225" s="124">
        <v>45486.0</v>
      </c>
    </row>
    <row r="226" ht="15.75" customHeight="1">
      <c r="A226" s="209">
        <v>73.0</v>
      </c>
      <c r="B226" s="210" t="s">
        <v>2251</v>
      </c>
      <c r="C226" s="211">
        <v>45471.0</v>
      </c>
      <c r="D226" s="218">
        <v>9608.0</v>
      </c>
      <c r="E226" s="213">
        <v>45432.0</v>
      </c>
      <c r="F226" s="210" t="s">
        <v>2252</v>
      </c>
      <c r="G226" s="210" t="s">
        <v>275</v>
      </c>
      <c r="H226" s="210" t="s">
        <v>1674</v>
      </c>
      <c r="I226" s="210" t="s">
        <v>1141</v>
      </c>
      <c r="J226" s="210" t="s">
        <v>666</v>
      </c>
      <c r="K226" s="210" t="s">
        <v>279</v>
      </c>
      <c r="L226" s="214">
        <v>16344.0</v>
      </c>
      <c r="M226" s="215">
        <v>107950.0</v>
      </c>
      <c r="N226" s="215">
        <f t="shared" si="14"/>
        <v>6.604870289</v>
      </c>
      <c r="O226" s="215">
        <v>82.6</v>
      </c>
      <c r="P226" s="215">
        <v>8916670.0</v>
      </c>
      <c r="Q226" s="210" t="s">
        <v>280</v>
      </c>
      <c r="R226" s="210" t="s">
        <v>1696</v>
      </c>
      <c r="S226" s="210" t="s">
        <v>141</v>
      </c>
      <c r="T226" s="216" t="s">
        <v>305</v>
      </c>
      <c r="U226" s="210">
        <v>3600.0</v>
      </c>
      <c r="V226" s="216" t="s">
        <v>283</v>
      </c>
      <c r="W226" s="210" t="s">
        <v>1647</v>
      </c>
      <c r="X226" s="210"/>
      <c r="Y226" s="213"/>
      <c r="Z226" s="210"/>
      <c r="AA226" s="213"/>
      <c r="AB226" s="215"/>
      <c r="AC226" s="215"/>
      <c r="AD226" s="215">
        <v>0.0</v>
      </c>
      <c r="AE226" s="216" t="s">
        <v>334</v>
      </c>
      <c r="AF226" s="210" t="s">
        <v>2253</v>
      </c>
      <c r="AG226" s="210" t="s">
        <v>2254</v>
      </c>
      <c r="AH226" s="210" t="s">
        <v>2255</v>
      </c>
      <c r="AI226" s="210" t="s">
        <v>2250</v>
      </c>
      <c r="AJ226" s="213"/>
      <c r="AK226" s="213"/>
      <c r="AL226" s="210">
        <v>2038798.0</v>
      </c>
      <c r="AM226" s="213">
        <v>45471.0</v>
      </c>
      <c r="AN226" s="213"/>
      <c r="AO226" s="215">
        <v>5170.0</v>
      </c>
      <c r="AP226" s="219">
        <v>0.0</v>
      </c>
      <c r="AQ226" s="215">
        <v>102780.0</v>
      </c>
      <c r="AR226" s="210">
        <v>82.6</v>
      </c>
      <c r="AS226" s="215">
        <v>8489628.0</v>
      </c>
      <c r="AT226" s="215">
        <v>297137.0</v>
      </c>
      <c r="AU226" s="213"/>
      <c r="AV226" s="215">
        <v>263178.468</v>
      </c>
      <c r="AW226" s="210"/>
      <c r="AX226" s="210"/>
      <c r="AY226" s="215">
        <v>263178.468</v>
      </c>
      <c r="AZ226" s="210"/>
      <c r="BA226" s="210"/>
      <c r="BB226" s="213"/>
      <c r="BC226" s="210"/>
      <c r="BD226" s="210"/>
      <c r="BE226" s="210"/>
      <c r="BF226" s="210"/>
      <c r="BG226" s="214"/>
      <c r="BH226" s="211"/>
      <c r="BI226" s="211"/>
      <c r="BJ226" s="211"/>
      <c r="BK226" s="220"/>
      <c r="BL226" s="210"/>
      <c r="BM226" s="221">
        <v>107950.0</v>
      </c>
      <c r="BN226" s="210"/>
      <c r="BO226" s="210"/>
      <c r="BP226" s="210"/>
      <c r="BQ226" s="210"/>
      <c r="BR226" s="120"/>
      <c r="BS226" s="124">
        <v>45486.0</v>
      </c>
    </row>
    <row r="227" ht="15.75" customHeight="1">
      <c r="A227" s="209">
        <v>91.0</v>
      </c>
      <c r="B227" s="210" t="s">
        <v>2256</v>
      </c>
      <c r="C227" s="211">
        <v>45472.0</v>
      </c>
      <c r="D227" s="210" t="s">
        <v>2257</v>
      </c>
      <c r="E227" s="213">
        <v>45436.0</v>
      </c>
      <c r="F227" s="210" t="s">
        <v>1926</v>
      </c>
      <c r="G227" s="210" t="s">
        <v>275</v>
      </c>
      <c r="H227" s="210" t="s">
        <v>2258</v>
      </c>
      <c r="I227" s="210" t="s">
        <v>2259</v>
      </c>
      <c r="J227" s="210" t="s">
        <v>490</v>
      </c>
      <c r="K227" s="210" t="s">
        <v>162</v>
      </c>
      <c r="L227" s="214">
        <v>16344.0</v>
      </c>
      <c r="M227" s="215">
        <v>108000.0</v>
      </c>
      <c r="N227" s="215">
        <f t="shared" si="14"/>
        <v>6.607929515</v>
      </c>
      <c r="O227" s="215">
        <v>82.6</v>
      </c>
      <c r="P227" s="215">
        <v>8920800.0</v>
      </c>
      <c r="Q227" s="210" t="s">
        <v>280</v>
      </c>
      <c r="R227" s="210" t="s">
        <v>2260</v>
      </c>
      <c r="S227" s="210" t="s">
        <v>141</v>
      </c>
      <c r="T227" s="216" t="s">
        <v>1854</v>
      </c>
      <c r="U227" s="210">
        <v>1800.0</v>
      </c>
      <c r="V227" s="216" t="s">
        <v>283</v>
      </c>
      <c r="W227" s="210" t="s">
        <v>2261</v>
      </c>
      <c r="X227" s="210" t="s">
        <v>2262</v>
      </c>
      <c r="Y227" s="213">
        <v>45453.0</v>
      </c>
      <c r="Z227" s="210"/>
      <c r="AA227" s="213"/>
      <c r="AB227" s="215"/>
      <c r="AC227" s="215"/>
      <c r="AD227" s="215">
        <v>0.0</v>
      </c>
      <c r="AE227" s="216" t="s">
        <v>285</v>
      </c>
      <c r="AF227" s="210" t="s">
        <v>2263</v>
      </c>
      <c r="AG227" s="218" t="s">
        <v>2264</v>
      </c>
      <c r="AH227" s="210" t="s">
        <v>2265</v>
      </c>
      <c r="AI227" s="210" t="s">
        <v>2266</v>
      </c>
      <c r="AJ227" s="213">
        <v>45502.0</v>
      </c>
      <c r="AK227" s="213"/>
      <c r="AL227" s="210">
        <v>2056299.0</v>
      </c>
      <c r="AM227" s="213">
        <v>45472.0</v>
      </c>
      <c r="AN227" s="213"/>
      <c r="AO227" s="215">
        <v>8000.0</v>
      </c>
      <c r="AP227" s="219">
        <v>0.0</v>
      </c>
      <c r="AQ227" s="215">
        <v>100000.0</v>
      </c>
      <c r="AR227" s="231">
        <v>82.6</v>
      </c>
      <c r="AS227" s="215">
        <v>8259999.999999999</v>
      </c>
      <c r="AT227" s="215">
        <v>289100.0</v>
      </c>
      <c r="AU227" s="213"/>
      <c r="AV227" s="215">
        <v>256059.99999999997</v>
      </c>
      <c r="AW227" s="210"/>
      <c r="AX227" s="210"/>
      <c r="AY227" s="215">
        <v>256059.99999999997</v>
      </c>
      <c r="AZ227" s="210"/>
      <c r="BA227" s="210"/>
      <c r="BB227" s="213"/>
      <c r="BC227" s="210"/>
      <c r="BD227" s="210"/>
      <c r="BE227" s="210"/>
      <c r="BF227" s="210"/>
      <c r="BG227" s="214"/>
      <c r="BH227" s="211"/>
      <c r="BI227" s="211"/>
      <c r="BJ227" s="211"/>
      <c r="BK227" s="220"/>
      <c r="BL227" s="210"/>
      <c r="BM227" s="221">
        <v>108000.0</v>
      </c>
      <c r="BN227" s="210"/>
      <c r="BO227" s="210"/>
      <c r="BP227" s="210"/>
      <c r="BQ227" s="210"/>
      <c r="BR227" s="120"/>
      <c r="BS227" s="120">
        <f>C227-E227</f>
        <v>36</v>
      </c>
    </row>
    <row r="228" ht="15.75" customHeight="1">
      <c r="A228" s="209">
        <v>149.0</v>
      </c>
      <c r="B228" s="210" t="s">
        <v>2267</v>
      </c>
      <c r="C228" s="211">
        <v>45532.0</v>
      </c>
      <c r="D228" s="210">
        <v>9640.0</v>
      </c>
      <c r="E228" s="213">
        <v>45436.0</v>
      </c>
      <c r="F228" s="210" t="s">
        <v>2268</v>
      </c>
      <c r="G228" s="210" t="s">
        <v>275</v>
      </c>
      <c r="H228" s="210" t="s">
        <v>1674</v>
      </c>
      <c r="I228" s="210" t="s">
        <v>1141</v>
      </c>
      <c r="J228" s="210" t="s">
        <v>666</v>
      </c>
      <c r="K228" s="210" t="s">
        <v>279</v>
      </c>
      <c r="L228" s="214">
        <v>16329.241</v>
      </c>
      <c r="M228" s="215">
        <v>102050.0</v>
      </c>
      <c r="N228" s="215">
        <f t="shared" si="14"/>
        <v>6.249525009</v>
      </c>
      <c r="O228" s="215">
        <v>83.1</v>
      </c>
      <c r="P228" s="215">
        <v>8480355.0</v>
      </c>
      <c r="Q228" s="210" t="s">
        <v>385</v>
      </c>
      <c r="R228" s="210" t="s">
        <v>1853</v>
      </c>
      <c r="S228" s="210" t="s">
        <v>141</v>
      </c>
      <c r="T228" s="216" t="s">
        <v>305</v>
      </c>
      <c r="U228" s="210">
        <v>3600.0</v>
      </c>
      <c r="V228" s="216" t="s">
        <v>283</v>
      </c>
      <c r="W228" s="210" t="s">
        <v>1647</v>
      </c>
      <c r="X228" s="210"/>
      <c r="Y228" s="213"/>
      <c r="Z228" s="210"/>
      <c r="AA228" s="213"/>
      <c r="AB228" s="215"/>
      <c r="AC228" s="215"/>
      <c r="AD228" s="215">
        <v>0.0</v>
      </c>
      <c r="AE228" s="216" t="s">
        <v>334</v>
      </c>
      <c r="AF228" s="210" t="s">
        <v>2269</v>
      </c>
      <c r="AG228" s="210" t="s">
        <v>2270</v>
      </c>
      <c r="AH228" s="210" t="s">
        <v>2271</v>
      </c>
      <c r="AI228" s="210" t="s">
        <v>2272</v>
      </c>
      <c r="AJ228" s="213"/>
      <c r="AK228" s="213"/>
      <c r="AL228" s="210">
        <v>3542931.0</v>
      </c>
      <c r="AM228" s="213">
        <v>45532.0</v>
      </c>
      <c r="AN228" s="213"/>
      <c r="AO228" s="215">
        <v>7036.0</v>
      </c>
      <c r="AP228" s="219">
        <v>0.0</v>
      </c>
      <c r="AQ228" s="215">
        <v>95014.0</v>
      </c>
      <c r="AR228" s="220">
        <v>83.1</v>
      </c>
      <c r="AS228" s="215">
        <v>7895663.399999999</v>
      </c>
      <c r="AT228" s="215">
        <v>276348.0</v>
      </c>
      <c r="AU228" s="213"/>
      <c r="AV228" s="215">
        <v>244765.5654</v>
      </c>
      <c r="AW228" s="210"/>
      <c r="AX228" s="210"/>
      <c r="AY228" s="215">
        <v>244765.5654</v>
      </c>
      <c r="AZ228" s="210"/>
      <c r="BA228" s="210"/>
      <c r="BB228" s="213"/>
      <c r="BC228" s="210"/>
      <c r="BD228" s="210"/>
      <c r="BE228" s="210"/>
      <c r="BF228" s="210"/>
      <c r="BG228" s="214"/>
      <c r="BH228" s="211"/>
      <c r="BI228" s="211"/>
      <c r="BJ228" s="211"/>
      <c r="BK228" s="210"/>
      <c r="BL228" s="210"/>
      <c r="BM228" s="221">
        <v>102050.0</v>
      </c>
      <c r="BN228" s="210"/>
      <c r="BO228" s="210"/>
      <c r="BP228" s="210"/>
      <c r="BQ228" s="210"/>
      <c r="BR228" s="120"/>
      <c r="BS228" s="120"/>
    </row>
    <row r="229" ht="15.75" customHeight="1">
      <c r="A229" s="209">
        <v>74.0</v>
      </c>
      <c r="B229" s="210" t="s">
        <v>2273</v>
      </c>
      <c r="C229" s="211">
        <v>45471.0</v>
      </c>
      <c r="D229" s="218">
        <v>24162.0</v>
      </c>
      <c r="E229" s="213">
        <v>45440.0</v>
      </c>
      <c r="F229" s="210" t="s">
        <v>1940</v>
      </c>
      <c r="G229" s="210" t="s">
        <v>275</v>
      </c>
      <c r="H229" s="210" t="s">
        <v>1687</v>
      </c>
      <c r="I229" s="210" t="s">
        <v>1645</v>
      </c>
      <c r="J229" s="210" t="s">
        <v>666</v>
      </c>
      <c r="K229" s="210" t="s">
        <v>279</v>
      </c>
      <c r="L229" s="214">
        <v>16344.0</v>
      </c>
      <c r="M229" s="215">
        <v>96975.0</v>
      </c>
      <c r="N229" s="215">
        <f t="shared" si="14"/>
        <v>5.933370044</v>
      </c>
      <c r="O229" s="215">
        <v>82.6</v>
      </c>
      <c r="P229" s="215">
        <v>8010134.999999999</v>
      </c>
      <c r="Q229" s="210" t="s">
        <v>280</v>
      </c>
      <c r="R229" s="210" t="s">
        <v>2274</v>
      </c>
      <c r="S229" s="210" t="s">
        <v>141</v>
      </c>
      <c r="T229" s="216" t="s">
        <v>305</v>
      </c>
      <c r="U229" s="210">
        <v>1600.0</v>
      </c>
      <c r="V229" s="216" t="s">
        <v>283</v>
      </c>
      <c r="W229" s="210" t="s">
        <v>1647</v>
      </c>
      <c r="X229" s="210"/>
      <c r="Y229" s="213"/>
      <c r="Z229" s="210"/>
      <c r="AA229" s="213"/>
      <c r="AB229" s="215"/>
      <c r="AC229" s="215"/>
      <c r="AD229" s="215">
        <v>0.0</v>
      </c>
      <c r="AE229" s="216" t="s">
        <v>454</v>
      </c>
      <c r="AF229" s="210" t="s">
        <v>2275</v>
      </c>
      <c r="AG229" s="210" t="s">
        <v>2276</v>
      </c>
      <c r="AH229" s="210" t="s">
        <v>2277</v>
      </c>
      <c r="AI229" s="210" t="s">
        <v>2239</v>
      </c>
      <c r="AJ229" s="213"/>
      <c r="AK229" s="213"/>
      <c r="AL229" s="210">
        <v>2038794.0</v>
      </c>
      <c r="AM229" s="213">
        <v>45471.0</v>
      </c>
      <c r="AN229" s="213"/>
      <c r="AO229" s="215">
        <v>5170.0</v>
      </c>
      <c r="AP229" s="219">
        <v>0.0</v>
      </c>
      <c r="AQ229" s="215">
        <v>91805.0</v>
      </c>
      <c r="AR229" s="220">
        <v>82.6</v>
      </c>
      <c r="AS229" s="215">
        <v>7583092.999999999</v>
      </c>
      <c r="AT229" s="215">
        <v>265408.0</v>
      </c>
      <c r="AU229" s="213"/>
      <c r="AV229" s="215">
        <v>235075.88299999997</v>
      </c>
      <c r="AW229" s="210"/>
      <c r="AX229" s="210"/>
      <c r="AY229" s="215">
        <v>235075.88299999997</v>
      </c>
      <c r="AZ229" s="210"/>
      <c r="BA229" s="210"/>
      <c r="BB229" s="213"/>
      <c r="BC229" s="210"/>
      <c r="BD229" s="210"/>
      <c r="BE229" s="210"/>
      <c r="BF229" s="210"/>
      <c r="BG229" s="214"/>
      <c r="BH229" s="211"/>
      <c r="BI229" s="211"/>
      <c r="BJ229" s="211"/>
      <c r="BK229" s="220"/>
      <c r="BL229" s="210"/>
      <c r="BM229" s="221">
        <v>96975.0</v>
      </c>
      <c r="BN229" s="210"/>
      <c r="BO229" s="210"/>
      <c r="BP229" s="210"/>
      <c r="BQ229" s="210"/>
      <c r="BR229" s="120"/>
      <c r="BS229" s="124">
        <v>45479.0</v>
      </c>
    </row>
    <row r="230" ht="15.75" customHeight="1">
      <c r="A230" s="209">
        <v>69.0</v>
      </c>
      <c r="B230" s="210" t="s">
        <v>2278</v>
      </c>
      <c r="C230" s="211">
        <v>45470.0</v>
      </c>
      <c r="D230" s="210" t="s">
        <v>2279</v>
      </c>
      <c r="E230" s="213">
        <v>45440.0</v>
      </c>
      <c r="F230" s="210" t="s">
        <v>1951</v>
      </c>
      <c r="G230" s="210" t="s">
        <v>275</v>
      </c>
      <c r="H230" s="210" t="s">
        <v>1644</v>
      </c>
      <c r="I230" s="210" t="s">
        <v>1645</v>
      </c>
      <c r="J230" s="210" t="s">
        <v>666</v>
      </c>
      <c r="K230" s="210" t="s">
        <v>279</v>
      </c>
      <c r="L230" s="214">
        <v>16344.0</v>
      </c>
      <c r="M230" s="215">
        <v>96480.0</v>
      </c>
      <c r="N230" s="215">
        <f t="shared" si="14"/>
        <v>5.9030837</v>
      </c>
      <c r="O230" s="215">
        <v>82.6</v>
      </c>
      <c r="P230" s="215">
        <v>7969247.999999999</v>
      </c>
      <c r="Q230" s="210" t="s">
        <v>280</v>
      </c>
      <c r="R230" s="210" t="s">
        <v>1646</v>
      </c>
      <c r="S230" s="210" t="s">
        <v>141</v>
      </c>
      <c r="T230" s="216" t="s">
        <v>305</v>
      </c>
      <c r="U230" s="210">
        <v>1500.0</v>
      </c>
      <c r="V230" s="216" t="s">
        <v>283</v>
      </c>
      <c r="W230" s="210" t="s">
        <v>1647</v>
      </c>
      <c r="X230" s="210"/>
      <c r="Y230" s="213"/>
      <c r="Z230" s="210"/>
      <c r="AA230" s="213"/>
      <c r="AB230" s="215"/>
      <c r="AC230" s="219"/>
      <c r="AD230" s="215">
        <v>0.0</v>
      </c>
      <c r="AE230" s="216" t="s">
        <v>454</v>
      </c>
      <c r="AF230" s="210" t="s">
        <v>2280</v>
      </c>
      <c r="AG230" s="210" t="s">
        <v>2281</v>
      </c>
      <c r="AH230" s="210" t="s">
        <v>2282</v>
      </c>
      <c r="AI230" s="210" t="s">
        <v>2239</v>
      </c>
      <c r="AJ230" s="213"/>
      <c r="AK230" s="213"/>
      <c r="AL230" s="210">
        <v>2004969.0</v>
      </c>
      <c r="AM230" s="213">
        <v>45470.0</v>
      </c>
      <c r="AN230" s="213"/>
      <c r="AO230" s="215">
        <v>5170.0</v>
      </c>
      <c r="AP230" s="219"/>
      <c r="AQ230" s="215">
        <v>91310.0</v>
      </c>
      <c r="AR230" s="220">
        <v>82.6</v>
      </c>
      <c r="AS230" s="215">
        <v>7542205.999999999</v>
      </c>
      <c r="AT230" s="215">
        <v>263977.0</v>
      </c>
      <c r="AU230" s="213"/>
      <c r="AV230" s="215">
        <v>233808.38599999997</v>
      </c>
      <c r="AW230" s="210"/>
      <c r="AX230" s="210"/>
      <c r="AY230" s="215">
        <v>233808.38599999997</v>
      </c>
      <c r="AZ230" s="210"/>
      <c r="BA230" s="210"/>
      <c r="BB230" s="213"/>
      <c r="BC230" s="210"/>
      <c r="BD230" s="210"/>
      <c r="BE230" s="210"/>
      <c r="BF230" s="210"/>
      <c r="BG230" s="214"/>
      <c r="BH230" s="211"/>
      <c r="BI230" s="211"/>
      <c r="BJ230" s="211"/>
      <c r="BK230" s="210"/>
      <c r="BL230" s="210"/>
      <c r="BM230" s="221">
        <v>96480.0</v>
      </c>
      <c r="BN230" s="210"/>
      <c r="BO230" s="210"/>
      <c r="BP230" s="210"/>
      <c r="BQ230" s="210"/>
      <c r="BR230" s="222"/>
      <c r="BS230" s="124">
        <v>45474.0</v>
      </c>
    </row>
    <row r="231" ht="15.75" customHeight="1">
      <c r="A231" s="209">
        <v>65.0</v>
      </c>
      <c r="B231" s="210" t="s">
        <v>2283</v>
      </c>
      <c r="C231" s="211">
        <v>45470.0</v>
      </c>
      <c r="D231" s="218">
        <v>9661.0</v>
      </c>
      <c r="E231" s="213">
        <v>45442.0</v>
      </c>
      <c r="F231" s="210" t="s">
        <v>1981</v>
      </c>
      <c r="G231" s="210" t="s">
        <v>275</v>
      </c>
      <c r="H231" s="210" t="s">
        <v>1674</v>
      </c>
      <c r="I231" s="210" t="s">
        <v>1141</v>
      </c>
      <c r="J231" s="210" t="s">
        <v>666</v>
      </c>
      <c r="K231" s="210" t="s">
        <v>279</v>
      </c>
      <c r="L231" s="214">
        <v>16344.0</v>
      </c>
      <c r="M231" s="215">
        <v>113150.0</v>
      </c>
      <c r="N231" s="215">
        <f t="shared" si="14"/>
        <v>6.923029858</v>
      </c>
      <c r="O231" s="215">
        <v>82.6</v>
      </c>
      <c r="P231" s="215">
        <v>9346190.0</v>
      </c>
      <c r="Q231" s="210" t="s">
        <v>280</v>
      </c>
      <c r="R231" s="210" t="s">
        <v>2284</v>
      </c>
      <c r="S231" s="210" t="s">
        <v>141</v>
      </c>
      <c r="T231" s="216" t="s">
        <v>1675</v>
      </c>
      <c r="U231" s="210">
        <v>2300.0</v>
      </c>
      <c r="V231" s="216" t="s">
        <v>283</v>
      </c>
      <c r="W231" s="210" t="s">
        <v>1647</v>
      </c>
      <c r="X231" s="210"/>
      <c r="Y231" s="213"/>
      <c r="Z231" s="210"/>
      <c r="AA231" s="213"/>
      <c r="AB231" s="215"/>
      <c r="AC231" s="219"/>
      <c r="AD231" s="215">
        <v>0.0</v>
      </c>
      <c r="AE231" s="216" t="s">
        <v>454</v>
      </c>
      <c r="AF231" s="210" t="s">
        <v>2285</v>
      </c>
      <c r="AG231" s="210" t="s">
        <v>2286</v>
      </c>
      <c r="AH231" s="210" t="s">
        <v>2287</v>
      </c>
      <c r="AI231" s="210" t="s">
        <v>2239</v>
      </c>
      <c r="AJ231" s="213"/>
      <c r="AK231" s="213"/>
      <c r="AL231" s="210">
        <v>2004732.0</v>
      </c>
      <c r="AM231" s="213">
        <v>45470.0</v>
      </c>
      <c r="AN231" s="213"/>
      <c r="AO231" s="215">
        <v>5964.0</v>
      </c>
      <c r="AP231" s="219"/>
      <c r="AQ231" s="215">
        <v>107186.0</v>
      </c>
      <c r="AR231" s="220">
        <v>82.6</v>
      </c>
      <c r="AS231" s="215">
        <v>8853563.6</v>
      </c>
      <c r="AT231" s="215">
        <v>309875.0</v>
      </c>
      <c r="AU231" s="213"/>
      <c r="AV231" s="215">
        <v>274460.4716</v>
      </c>
      <c r="AW231" s="210"/>
      <c r="AX231" s="210"/>
      <c r="AY231" s="215">
        <v>274460.4716</v>
      </c>
      <c r="AZ231" s="210"/>
      <c r="BA231" s="210"/>
      <c r="BB231" s="213"/>
      <c r="BC231" s="210"/>
      <c r="BD231" s="210"/>
      <c r="BE231" s="210"/>
      <c r="BF231" s="210"/>
      <c r="BG231" s="214"/>
      <c r="BH231" s="211"/>
      <c r="BI231" s="211"/>
      <c r="BJ231" s="211"/>
      <c r="BK231" s="210"/>
      <c r="BL231" s="210"/>
      <c r="BM231" s="221">
        <v>113150.0</v>
      </c>
      <c r="BN231" s="210"/>
      <c r="BO231" s="210"/>
      <c r="BP231" s="210"/>
      <c r="BQ231" s="210"/>
      <c r="BR231" s="222"/>
      <c r="BS231" s="124">
        <v>45480.0</v>
      </c>
    </row>
    <row r="232" ht="15.75" customHeight="1">
      <c r="A232" s="209">
        <v>76.0</v>
      </c>
      <c r="B232" s="210" t="s">
        <v>2288</v>
      </c>
      <c r="C232" s="211">
        <v>45471.0</v>
      </c>
      <c r="D232" s="218">
        <v>2.0240517E8</v>
      </c>
      <c r="E232" s="213">
        <v>45442.0</v>
      </c>
      <c r="F232" s="210" t="s">
        <v>2002</v>
      </c>
      <c r="G232" s="210" t="s">
        <v>275</v>
      </c>
      <c r="H232" s="210" t="s">
        <v>2289</v>
      </c>
      <c r="I232" s="210" t="s">
        <v>2214</v>
      </c>
      <c r="J232" s="210" t="s">
        <v>666</v>
      </c>
      <c r="K232" s="210" t="s">
        <v>162</v>
      </c>
      <c r="L232" s="214">
        <v>16344.0</v>
      </c>
      <c r="M232" s="215">
        <v>127080.0</v>
      </c>
      <c r="N232" s="215">
        <f t="shared" si="14"/>
        <v>7.775330396</v>
      </c>
      <c r="O232" s="215">
        <v>82.6</v>
      </c>
      <c r="P232" s="215">
        <v>1.0496808E7</v>
      </c>
      <c r="Q232" s="210" t="s">
        <v>280</v>
      </c>
      <c r="R232" s="210" t="s">
        <v>1696</v>
      </c>
      <c r="S232" s="210" t="s">
        <v>141</v>
      </c>
      <c r="T232" s="216" t="s">
        <v>1854</v>
      </c>
      <c r="U232" s="210">
        <v>1800.0</v>
      </c>
      <c r="V232" s="216" t="s">
        <v>283</v>
      </c>
      <c r="W232" s="210" t="s">
        <v>1647</v>
      </c>
      <c r="X232" s="210"/>
      <c r="Y232" s="213"/>
      <c r="Z232" s="210"/>
      <c r="AA232" s="213"/>
      <c r="AB232" s="215"/>
      <c r="AC232" s="215"/>
      <c r="AD232" s="215">
        <v>0.0</v>
      </c>
      <c r="AE232" s="216" t="s">
        <v>334</v>
      </c>
      <c r="AF232" s="210" t="s">
        <v>2290</v>
      </c>
      <c r="AG232" s="210" t="s">
        <v>2291</v>
      </c>
      <c r="AH232" s="210" t="s">
        <v>2292</v>
      </c>
      <c r="AI232" s="210" t="s">
        <v>2250</v>
      </c>
      <c r="AJ232" s="213"/>
      <c r="AK232" s="213"/>
      <c r="AL232" s="210">
        <v>2039118.0</v>
      </c>
      <c r="AM232" s="213">
        <v>45471.0</v>
      </c>
      <c r="AN232" s="213"/>
      <c r="AO232" s="215">
        <v>6650.0</v>
      </c>
      <c r="AP232" s="219">
        <v>0.0</v>
      </c>
      <c r="AQ232" s="215">
        <v>120430.0</v>
      </c>
      <c r="AR232" s="220">
        <v>82.6</v>
      </c>
      <c r="AS232" s="215">
        <v>9947518.0</v>
      </c>
      <c r="AT232" s="215">
        <v>348163.0</v>
      </c>
      <c r="AU232" s="213"/>
      <c r="AV232" s="215">
        <v>308373.058</v>
      </c>
      <c r="AW232" s="210"/>
      <c r="AX232" s="210"/>
      <c r="AY232" s="215">
        <v>308373.058</v>
      </c>
      <c r="AZ232" s="210"/>
      <c r="BA232" s="210"/>
      <c r="BB232" s="213"/>
      <c r="BC232" s="210"/>
      <c r="BD232" s="210"/>
      <c r="BE232" s="210"/>
      <c r="BF232" s="210"/>
      <c r="BG232" s="214"/>
      <c r="BH232" s="211"/>
      <c r="BI232" s="211"/>
      <c r="BJ232" s="211"/>
      <c r="BK232" s="210"/>
      <c r="BL232" s="210"/>
      <c r="BM232" s="221">
        <v>127080.0</v>
      </c>
      <c r="BN232" s="210"/>
      <c r="BO232" s="210"/>
      <c r="BP232" s="210"/>
      <c r="BQ232" s="210"/>
      <c r="BR232" s="120"/>
      <c r="BS232" s="120"/>
    </row>
    <row r="233" ht="15.75" customHeight="1">
      <c r="A233" s="209">
        <v>77.0</v>
      </c>
      <c r="B233" s="210" t="s">
        <v>2293</v>
      </c>
      <c r="C233" s="211">
        <v>45471.0</v>
      </c>
      <c r="D233" s="218">
        <v>2.02405171E8</v>
      </c>
      <c r="E233" s="213">
        <v>45442.0</v>
      </c>
      <c r="F233" s="210" t="s">
        <v>2012</v>
      </c>
      <c r="G233" s="210" t="s">
        <v>275</v>
      </c>
      <c r="H233" s="210" t="s">
        <v>2289</v>
      </c>
      <c r="I233" s="210" t="s">
        <v>2214</v>
      </c>
      <c r="J233" s="210" t="s">
        <v>666</v>
      </c>
      <c r="K233" s="210" t="s">
        <v>162</v>
      </c>
      <c r="L233" s="214">
        <v>16344.0</v>
      </c>
      <c r="M233" s="215">
        <v>127080.0</v>
      </c>
      <c r="N233" s="215">
        <f t="shared" si="14"/>
        <v>7.775330396</v>
      </c>
      <c r="O233" s="215">
        <v>82.6</v>
      </c>
      <c r="P233" s="215">
        <v>1.0496808E7</v>
      </c>
      <c r="Q233" s="210" t="s">
        <v>280</v>
      </c>
      <c r="R233" s="210" t="s">
        <v>1696</v>
      </c>
      <c r="S233" s="210" t="s">
        <v>141</v>
      </c>
      <c r="T233" s="216" t="s">
        <v>1854</v>
      </c>
      <c r="U233" s="210">
        <v>1800.0</v>
      </c>
      <c r="V233" s="216" t="s">
        <v>283</v>
      </c>
      <c r="W233" s="210" t="s">
        <v>1647</v>
      </c>
      <c r="X233" s="210"/>
      <c r="Y233" s="213"/>
      <c r="Z233" s="210"/>
      <c r="AA233" s="213"/>
      <c r="AB233" s="215"/>
      <c r="AC233" s="215"/>
      <c r="AD233" s="215">
        <v>0.0</v>
      </c>
      <c r="AE233" s="216" t="s">
        <v>334</v>
      </c>
      <c r="AF233" s="210" t="s">
        <v>2294</v>
      </c>
      <c r="AG233" s="210" t="s">
        <v>2295</v>
      </c>
      <c r="AH233" s="210" t="s">
        <v>2296</v>
      </c>
      <c r="AI233" s="210" t="s">
        <v>2250</v>
      </c>
      <c r="AJ233" s="213"/>
      <c r="AK233" s="213"/>
      <c r="AL233" s="210">
        <v>2039090.0</v>
      </c>
      <c r="AM233" s="213">
        <v>45471.0</v>
      </c>
      <c r="AN233" s="213"/>
      <c r="AO233" s="215">
        <v>6650.0</v>
      </c>
      <c r="AP233" s="219">
        <v>0.0</v>
      </c>
      <c r="AQ233" s="215">
        <v>120430.0</v>
      </c>
      <c r="AR233" s="220">
        <v>82.6</v>
      </c>
      <c r="AS233" s="215">
        <v>9947518.0</v>
      </c>
      <c r="AT233" s="215">
        <v>348163.0</v>
      </c>
      <c r="AU233" s="213"/>
      <c r="AV233" s="215">
        <v>308373.058</v>
      </c>
      <c r="AW233" s="210"/>
      <c r="AX233" s="210"/>
      <c r="AY233" s="215">
        <v>308373.058</v>
      </c>
      <c r="AZ233" s="210"/>
      <c r="BA233" s="210"/>
      <c r="BB233" s="213"/>
      <c r="BC233" s="210"/>
      <c r="BD233" s="210"/>
      <c r="BE233" s="210"/>
      <c r="BF233" s="210"/>
      <c r="BG233" s="214"/>
      <c r="BH233" s="211"/>
      <c r="BI233" s="211"/>
      <c r="BJ233" s="211"/>
      <c r="BK233" s="220"/>
      <c r="BL233" s="210"/>
      <c r="BM233" s="221">
        <v>127080.0</v>
      </c>
      <c r="BN233" s="210"/>
      <c r="BO233" s="210"/>
      <c r="BP233" s="210"/>
      <c r="BQ233" s="210"/>
      <c r="BR233" s="120"/>
      <c r="BS233" s="120"/>
    </row>
    <row r="234" ht="15.75" customHeight="1">
      <c r="A234" s="209">
        <v>108.0</v>
      </c>
      <c r="B234" s="210" t="s">
        <v>2297</v>
      </c>
      <c r="C234" s="211">
        <v>45502.0</v>
      </c>
      <c r="D234" s="218">
        <v>1.102450734E9</v>
      </c>
      <c r="E234" s="213">
        <v>45442.0</v>
      </c>
      <c r="F234" s="210" t="s">
        <v>1311</v>
      </c>
      <c r="G234" s="210" t="s">
        <v>275</v>
      </c>
      <c r="H234" s="210" t="s">
        <v>2195</v>
      </c>
      <c r="I234" s="210" t="s">
        <v>1406</v>
      </c>
      <c r="J234" s="210" t="s">
        <v>384</v>
      </c>
      <c r="K234" s="210" t="s">
        <v>279</v>
      </c>
      <c r="L234" s="214">
        <v>16344.0</v>
      </c>
      <c r="M234" s="215">
        <v>96800.0</v>
      </c>
      <c r="N234" s="215">
        <f t="shared" si="14"/>
        <v>5.922662751</v>
      </c>
      <c r="O234" s="215">
        <v>82.8</v>
      </c>
      <c r="P234" s="215">
        <v>8015040.0</v>
      </c>
      <c r="Q234" s="210" t="s">
        <v>280</v>
      </c>
      <c r="R234" s="210" t="s">
        <v>1696</v>
      </c>
      <c r="S234" s="210" t="s">
        <v>141</v>
      </c>
      <c r="T234" s="216" t="s">
        <v>305</v>
      </c>
      <c r="U234" s="210">
        <v>3600.0</v>
      </c>
      <c r="V234" s="216" t="s">
        <v>283</v>
      </c>
      <c r="W234" s="210" t="s">
        <v>1647</v>
      </c>
      <c r="X234" s="210"/>
      <c r="Y234" s="213"/>
      <c r="Z234" s="210"/>
      <c r="AA234" s="213"/>
      <c r="AB234" s="215"/>
      <c r="AC234" s="215"/>
      <c r="AD234" s="215">
        <v>0.0</v>
      </c>
      <c r="AE234" s="216" t="s">
        <v>334</v>
      </c>
      <c r="AF234" s="210" t="s">
        <v>2298</v>
      </c>
      <c r="AG234" s="210" t="s">
        <v>2299</v>
      </c>
      <c r="AH234" s="210" t="s">
        <v>2300</v>
      </c>
      <c r="AI234" s="210" t="s">
        <v>2301</v>
      </c>
      <c r="AJ234" s="213">
        <v>45507.0</v>
      </c>
      <c r="AK234" s="213"/>
      <c r="AL234" s="210">
        <v>2796111.0</v>
      </c>
      <c r="AM234" s="213">
        <v>45502.0</v>
      </c>
      <c r="AN234" s="213">
        <v>45504.0</v>
      </c>
      <c r="AO234" s="215">
        <v>6630.0</v>
      </c>
      <c r="AP234" s="219">
        <v>0.0</v>
      </c>
      <c r="AQ234" s="215">
        <v>90170.0</v>
      </c>
      <c r="AR234" s="220">
        <v>82.8</v>
      </c>
      <c r="AS234" s="215">
        <v>7466076.0</v>
      </c>
      <c r="AT234" s="215">
        <v>261313.0</v>
      </c>
      <c r="AU234" s="213"/>
      <c r="AV234" s="215">
        <v>231448.356</v>
      </c>
      <c r="AW234" s="210"/>
      <c r="AX234" s="210"/>
      <c r="AY234" s="215">
        <v>231448.356</v>
      </c>
      <c r="AZ234" s="210"/>
      <c r="BA234" s="210"/>
      <c r="BB234" s="213"/>
      <c r="BC234" s="210"/>
      <c r="BD234" s="210"/>
      <c r="BE234" s="210"/>
      <c r="BF234" s="210"/>
      <c r="BG234" s="214"/>
      <c r="BH234" s="211"/>
      <c r="BI234" s="211"/>
      <c r="BJ234" s="211"/>
      <c r="BK234" s="210"/>
      <c r="BL234" s="210"/>
      <c r="BM234" s="221">
        <v>96800.0</v>
      </c>
      <c r="BN234" s="210"/>
      <c r="BO234" s="210"/>
      <c r="BP234" s="210"/>
      <c r="BQ234" s="210"/>
      <c r="BR234" s="120"/>
      <c r="BS234" s="120"/>
    </row>
    <row r="235" ht="15.75" customHeight="1">
      <c r="A235" s="209">
        <v>132.0</v>
      </c>
      <c r="B235" s="210" t="s">
        <v>2302</v>
      </c>
      <c r="C235" s="211">
        <v>45517.0</v>
      </c>
      <c r="D235" s="218">
        <v>2.02405172E8</v>
      </c>
      <c r="E235" s="213">
        <v>45442.0</v>
      </c>
      <c r="F235" s="210" t="s">
        <v>1991</v>
      </c>
      <c r="G235" s="210" t="s">
        <v>275</v>
      </c>
      <c r="H235" s="210" t="s">
        <v>2289</v>
      </c>
      <c r="I235" s="210" t="s">
        <v>2214</v>
      </c>
      <c r="J235" s="210" t="s">
        <v>666</v>
      </c>
      <c r="K235" s="210" t="s">
        <v>162</v>
      </c>
      <c r="L235" s="214">
        <v>16344.0</v>
      </c>
      <c r="M235" s="215">
        <v>127080.0</v>
      </c>
      <c r="N235" s="215">
        <f t="shared" si="14"/>
        <v>7.775330396</v>
      </c>
      <c r="O235" s="215">
        <v>82.85</v>
      </c>
      <c r="P235" s="215">
        <v>1.0528578E7</v>
      </c>
      <c r="Q235" s="210" t="s">
        <v>280</v>
      </c>
      <c r="R235" s="210" t="s">
        <v>1696</v>
      </c>
      <c r="S235" s="210" t="s">
        <v>141</v>
      </c>
      <c r="T235" s="216" t="s">
        <v>1854</v>
      </c>
      <c r="U235" s="210">
        <v>1800.0</v>
      </c>
      <c r="V235" s="216" t="s">
        <v>283</v>
      </c>
      <c r="W235" s="210" t="s">
        <v>1647</v>
      </c>
      <c r="X235" s="210" t="s">
        <v>2303</v>
      </c>
      <c r="Y235" s="213"/>
      <c r="Z235" s="210"/>
      <c r="AA235" s="213"/>
      <c r="AB235" s="215"/>
      <c r="AC235" s="215"/>
      <c r="AD235" s="215">
        <v>0.0</v>
      </c>
      <c r="AE235" s="216" t="s">
        <v>334</v>
      </c>
      <c r="AF235" s="210" t="s">
        <v>2304</v>
      </c>
      <c r="AG235" s="210" t="s">
        <v>2305</v>
      </c>
      <c r="AH235" s="210" t="s">
        <v>2306</v>
      </c>
      <c r="AI235" s="210" t="s">
        <v>2307</v>
      </c>
      <c r="AJ235" s="213">
        <v>45520.0</v>
      </c>
      <c r="AK235" s="213"/>
      <c r="AL235" s="210">
        <v>3167178.0</v>
      </c>
      <c r="AM235" s="213">
        <v>45517.0</v>
      </c>
      <c r="AN235" s="213">
        <v>45519.0</v>
      </c>
      <c r="AO235" s="215">
        <v>7230.0</v>
      </c>
      <c r="AP235" s="219">
        <v>0.0</v>
      </c>
      <c r="AQ235" s="215">
        <v>119850.0</v>
      </c>
      <c r="AR235" s="220">
        <v>82.85</v>
      </c>
      <c r="AS235" s="215">
        <v>9929572.5</v>
      </c>
      <c r="AT235" s="215">
        <v>347535.0</v>
      </c>
      <c r="AU235" s="213"/>
      <c r="AV235" s="215">
        <v>307816.7475</v>
      </c>
      <c r="AW235" s="210"/>
      <c r="AX235" s="210"/>
      <c r="AY235" s="215">
        <v>307816.7475</v>
      </c>
      <c r="AZ235" s="210"/>
      <c r="BA235" s="210"/>
      <c r="BB235" s="213"/>
      <c r="BC235" s="210"/>
      <c r="BD235" s="210"/>
      <c r="BE235" s="210"/>
      <c r="BF235" s="210"/>
      <c r="BG235" s="214"/>
      <c r="BH235" s="211"/>
      <c r="BI235" s="211"/>
      <c r="BJ235" s="211"/>
      <c r="BK235" s="210"/>
      <c r="BL235" s="210"/>
      <c r="BM235" s="221">
        <v>127080.0</v>
      </c>
      <c r="BN235" s="210"/>
      <c r="BO235" s="210"/>
      <c r="BP235" s="210"/>
      <c r="BQ235" s="210"/>
      <c r="BR235" s="120"/>
      <c r="BS235" s="120"/>
    </row>
    <row r="236" ht="15.75" customHeight="1">
      <c r="A236" s="209">
        <v>90.0</v>
      </c>
      <c r="B236" s="210" t="s">
        <v>2308</v>
      </c>
      <c r="C236" s="211">
        <v>45472.0</v>
      </c>
      <c r="D236" s="210" t="s">
        <v>2309</v>
      </c>
      <c r="E236" s="213">
        <v>45443.0</v>
      </c>
      <c r="F236" s="210" t="s">
        <v>2052</v>
      </c>
      <c r="G236" s="210" t="s">
        <v>275</v>
      </c>
      <c r="H236" s="210" t="s">
        <v>2310</v>
      </c>
      <c r="I236" s="210" t="s">
        <v>1406</v>
      </c>
      <c r="J236" s="210" t="s">
        <v>384</v>
      </c>
      <c r="K236" s="210" t="s">
        <v>162</v>
      </c>
      <c r="L236" s="214">
        <v>16344.0</v>
      </c>
      <c r="M236" s="215">
        <v>131400.0</v>
      </c>
      <c r="N236" s="215">
        <f t="shared" si="14"/>
        <v>8.039647577</v>
      </c>
      <c r="O236" s="215">
        <v>82.6</v>
      </c>
      <c r="P236" s="215">
        <v>1.085364E7</v>
      </c>
      <c r="Q236" s="210" t="s">
        <v>280</v>
      </c>
      <c r="R236" s="210" t="s">
        <v>1646</v>
      </c>
      <c r="S236" s="210" t="s">
        <v>141</v>
      </c>
      <c r="T236" s="216" t="s">
        <v>305</v>
      </c>
      <c r="U236" s="210">
        <v>3600.0</v>
      </c>
      <c r="V236" s="216" t="s">
        <v>283</v>
      </c>
      <c r="W236" s="210" t="s">
        <v>1647</v>
      </c>
      <c r="X236" s="210"/>
      <c r="Y236" s="213"/>
      <c r="Z236" s="210"/>
      <c r="AA236" s="213"/>
      <c r="AB236" s="215"/>
      <c r="AC236" s="215"/>
      <c r="AD236" s="215">
        <v>0.0</v>
      </c>
      <c r="AE236" s="216" t="s">
        <v>454</v>
      </c>
      <c r="AF236" s="210" t="s">
        <v>2311</v>
      </c>
      <c r="AG236" s="218" t="s">
        <v>2312</v>
      </c>
      <c r="AH236" s="210" t="s">
        <v>2313</v>
      </c>
      <c r="AI236" s="210" t="s">
        <v>2314</v>
      </c>
      <c r="AJ236" s="213">
        <v>45491.0</v>
      </c>
      <c r="AK236" s="213"/>
      <c r="AL236" s="210">
        <v>2053510.0</v>
      </c>
      <c r="AM236" s="213">
        <v>45472.0</v>
      </c>
      <c r="AN236" s="213">
        <v>45489.0</v>
      </c>
      <c r="AO236" s="215">
        <v>5170.0</v>
      </c>
      <c r="AP236" s="219">
        <v>0.0</v>
      </c>
      <c r="AQ236" s="215">
        <v>126230.0</v>
      </c>
      <c r="AR236" s="220">
        <v>82.6</v>
      </c>
      <c r="AS236" s="215">
        <v>1.0426598E7</v>
      </c>
      <c r="AT236" s="215">
        <v>364931.0</v>
      </c>
      <c r="AU236" s="213"/>
      <c r="AV236" s="215">
        <v>323224.538</v>
      </c>
      <c r="AW236" s="210"/>
      <c r="AX236" s="210"/>
      <c r="AY236" s="215">
        <v>323224.538</v>
      </c>
      <c r="AZ236" s="210"/>
      <c r="BA236" s="210"/>
      <c r="BB236" s="213"/>
      <c r="BC236" s="210"/>
      <c r="BD236" s="210"/>
      <c r="BE236" s="210"/>
      <c r="BF236" s="210"/>
      <c r="BG236" s="214"/>
      <c r="BH236" s="211"/>
      <c r="BI236" s="211"/>
      <c r="BJ236" s="211"/>
      <c r="BK236" s="220"/>
      <c r="BL236" s="210"/>
      <c r="BM236" s="221">
        <v>131400.0</v>
      </c>
      <c r="BN236" s="210"/>
      <c r="BO236" s="210"/>
      <c r="BP236" s="210"/>
      <c r="BQ236" s="210"/>
      <c r="BR236" s="120"/>
      <c r="BS236" s="124">
        <v>45485.0</v>
      </c>
    </row>
    <row r="237" ht="15.75" customHeight="1">
      <c r="A237" s="209">
        <v>167.0</v>
      </c>
      <c r="B237" s="210" t="s">
        <v>2315</v>
      </c>
      <c r="C237" s="211">
        <v>45533.0</v>
      </c>
      <c r="D237" s="210" t="s">
        <v>2316</v>
      </c>
      <c r="E237" s="213">
        <v>45443.0</v>
      </c>
      <c r="F237" s="210" t="s">
        <v>1244</v>
      </c>
      <c r="G237" s="210" t="s">
        <v>275</v>
      </c>
      <c r="H237" s="210" t="s">
        <v>1755</v>
      </c>
      <c r="I237" s="210" t="s">
        <v>1802</v>
      </c>
      <c r="J237" s="210" t="s">
        <v>384</v>
      </c>
      <c r="K237" s="210" t="s">
        <v>181</v>
      </c>
      <c r="L237" s="214">
        <v>14166.0</v>
      </c>
      <c r="M237" s="215">
        <v>88927.53303964758</v>
      </c>
      <c r="N237" s="215">
        <f t="shared" si="14"/>
        <v>6.27753304</v>
      </c>
      <c r="O237" s="215">
        <v>83.1</v>
      </c>
      <c r="P237" s="215">
        <v>7389877.995594713</v>
      </c>
      <c r="Q237" s="210" t="s">
        <v>280</v>
      </c>
      <c r="R237" s="210" t="s">
        <v>2196</v>
      </c>
      <c r="S237" s="210" t="s">
        <v>141</v>
      </c>
      <c r="T237" s="216" t="s">
        <v>305</v>
      </c>
      <c r="U237" s="210">
        <v>3935.0</v>
      </c>
      <c r="V237" s="216" t="s">
        <v>283</v>
      </c>
      <c r="W237" s="210" t="s">
        <v>1758</v>
      </c>
      <c r="X237" s="210" t="s">
        <v>2317</v>
      </c>
      <c r="Y237" s="213">
        <v>45531.0</v>
      </c>
      <c r="Z237" s="210"/>
      <c r="AA237" s="213"/>
      <c r="AB237" s="215"/>
      <c r="AC237" s="215"/>
      <c r="AD237" s="215">
        <v>0.0</v>
      </c>
      <c r="AE237" s="216" t="s">
        <v>316</v>
      </c>
      <c r="AF237" s="210" t="s">
        <v>2318</v>
      </c>
      <c r="AG237" s="210" t="s">
        <v>2319</v>
      </c>
      <c r="AH237" s="210" t="s">
        <v>2320</v>
      </c>
      <c r="AI237" s="210" t="s">
        <v>913</v>
      </c>
      <c r="AJ237" s="213"/>
      <c r="AK237" s="213"/>
      <c r="AL237" s="210">
        <v>3625685.0</v>
      </c>
      <c r="AM237" s="213">
        <v>45535.0</v>
      </c>
      <c r="AN237" s="213"/>
      <c r="AO237" s="215">
        <v>7000.0</v>
      </c>
      <c r="AP237" s="219">
        <v>0.0</v>
      </c>
      <c r="AQ237" s="215">
        <v>81927.53303964758</v>
      </c>
      <c r="AR237" s="210">
        <v>83.1</v>
      </c>
      <c r="AS237" s="215">
        <v>6808177.995594713</v>
      </c>
      <c r="AT237" s="215">
        <v>238286.0</v>
      </c>
      <c r="AU237" s="213"/>
      <c r="AV237" s="215">
        <v>211053.5178634361</v>
      </c>
      <c r="AW237" s="210"/>
      <c r="AX237" s="210"/>
      <c r="AY237" s="215">
        <v>211053.5178634361</v>
      </c>
      <c r="AZ237" s="210"/>
      <c r="BA237" s="210"/>
      <c r="BB237" s="213"/>
      <c r="BC237" s="210"/>
      <c r="BD237" s="210"/>
      <c r="BE237" s="210"/>
      <c r="BF237" s="210"/>
      <c r="BG237" s="214"/>
      <c r="BH237" s="211"/>
      <c r="BI237" s="211"/>
      <c r="BJ237" s="211"/>
      <c r="BK237" s="210"/>
      <c r="BL237" s="210"/>
      <c r="BM237" s="221">
        <v>88927.53303964758</v>
      </c>
      <c r="BN237" s="210"/>
      <c r="BO237" s="210"/>
      <c r="BP237" s="210"/>
      <c r="BQ237" s="210"/>
      <c r="BR237" s="120"/>
      <c r="BS237" s="120">
        <f>C237-E237</f>
        <v>90</v>
      </c>
    </row>
    <row r="238" ht="15.75" customHeight="1">
      <c r="A238" s="209">
        <v>64.0</v>
      </c>
      <c r="B238" s="210" t="s">
        <v>2321</v>
      </c>
      <c r="C238" s="211">
        <v>45470.0</v>
      </c>
      <c r="D238" s="218">
        <v>77615.0</v>
      </c>
      <c r="E238" s="213">
        <v>45444.0</v>
      </c>
      <c r="F238" s="210" t="s">
        <v>2322</v>
      </c>
      <c r="G238" s="210" t="s">
        <v>275</v>
      </c>
      <c r="H238" s="210" t="s">
        <v>1655</v>
      </c>
      <c r="I238" s="210" t="s">
        <v>277</v>
      </c>
      <c r="J238" s="210" t="s">
        <v>303</v>
      </c>
      <c r="K238" s="210" t="s">
        <v>279</v>
      </c>
      <c r="L238" s="214">
        <v>16344.0</v>
      </c>
      <c r="M238" s="215">
        <v>109000.0</v>
      </c>
      <c r="N238" s="215">
        <f t="shared" si="14"/>
        <v>6.669114048</v>
      </c>
      <c r="O238" s="215">
        <v>82.6</v>
      </c>
      <c r="P238" s="215">
        <v>9003400.0</v>
      </c>
      <c r="Q238" s="210" t="s">
        <v>280</v>
      </c>
      <c r="R238" s="210" t="s">
        <v>2284</v>
      </c>
      <c r="S238" s="210" t="s">
        <v>141</v>
      </c>
      <c r="T238" s="216" t="s">
        <v>536</v>
      </c>
      <c r="U238" s="210">
        <v>3600.0</v>
      </c>
      <c r="V238" s="216" t="s">
        <v>283</v>
      </c>
      <c r="W238" s="210" t="s">
        <v>1647</v>
      </c>
      <c r="X238" s="210"/>
      <c r="Y238" s="213"/>
      <c r="Z238" s="210"/>
      <c r="AA238" s="213"/>
      <c r="AB238" s="215"/>
      <c r="AC238" s="219"/>
      <c r="AD238" s="215">
        <v>0.0</v>
      </c>
      <c r="AE238" s="216" t="s">
        <v>454</v>
      </c>
      <c r="AF238" s="210" t="s">
        <v>2323</v>
      </c>
      <c r="AG238" s="210" t="s">
        <v>2324</v>
      </c>
      <c r="AH238" s="210" t="s">
        <v>2325</v>
      </c>
      <c r="AI238" s="210" t="s">
        <v>2239</v>
      </c>
      <c r="AJ238" s="213"/>
      <c r="AK238" s="213"/>
      <c r="AL238" s="210">
        <v>2004580.0</v>
      </c>
      <c r="AM238" s="213">
        <v>45470.0</v>
      </c>
      <c r="AN238" s="213"/>
      <c r="AO238" s="215">
        <v>5964.0</v>
      </c>
      <c r="AP238" s="219"/>
      <c r="AQ238" s="215">
        <v>103036.0</v>
      </c>
      <c r="AR238" s="220">
        <v>82.6</v>
      </c>
      <c r="AS238" s="215">
        <v>8510773.6</v>
      </c>
      <c r="AT238" s="215">
        <v>297877.0</v>
      </c>
      <c r="AU238" s="213"/>
      <c r="AV238" s="215">
        <v>263833.9816</v>
      </c>
      <c r="AW238" s="210"/>
      <c r="AX238" s="210"/>
      <c r="AY238" s="215">
        <v>263833.9816</v>
      </c>
      <c r="AZ238" s="210"/>
      <c r="BA238" s="210"/>
      <c r="BB238" s="213"/>
      <c r="BC238" s="210"/>
      <c r="BD238" s="210"/>
      <c r="BE238" s="210"/>
      <c r="BF238" s="210"/>
      <c r="BG238" s="214"/>
      <c r="BH238" s="211"/>
      <c r="BI238" s="211"/>
      <c r="BJ238" s="211"/>
      <c r="BK238" s="210"/>
      <c r="BL238" s="210"/>
      <c r="BM238" s="221">
        <v>109000.0</v>
      </c>
      <c r="BN238" s="210"/>
      <c r="BO238" s="210"/>
      <c r="BP238" s="210"/>
      <c r="BQ238" s="210"/>
      <c r="BR238" s="222"/>
      <c r="BS238" s="124">
        <v>45470.0</v>
      </c>
    </row>
    <row r="239" ht="15.75" customHeight="1">
      <c r="A239" s="209">
        <v>63.0</v>
      </c>
      <c r="B239" s="210" t="s">
        <v>2326</v>
      </c>
      <c r="C239" s="211">
        <v>45470.0</v>
      </c>
      <c r="D239" s="218">
        <v>10524.0</v>
      </c>
      <c r="E239" s="213">
        <v>45444.0</v>
      </c>
      <c r="F239" s="210" t="s">
        <v>2327</v>
      </c>
      <c r="G239" s="210" t="s">
        <v>275</v>
      </c>
      <c r="H239" s="210" t="s">
        <v>1655</v>
      </c>
      <c r="I239" s="210" t="s">
        <v>277</v>
      </c>
      <c r="J239" s="210" t="s">
        <v>303</v>
      </c>
      <c r="K239" s="210" t="s">
        <v>279</v>
      </c>
      <c r="L239" s="214">
        <v>16344.0</v>
      </c>
      <c r="M239" s="215">
        <v>109200.0</v>
      </c>
      <c r="N239" s="215">
        <f t="shared" si="14"/>
        <v>6.681350954</v>
      </c>
      <c r="O239" s="215">
        <v>82.6</v>
      </c>
      <c r="P239" s="215">
        <v>9019920.0</v>
      </c>
      <c r="Q239" s="210" t="s">
        <v>280</v>
      </c>
      <c r="R239" s="210" t="s">
        <v>2284</v>
      </c>
      <c r="S239" s="210" t="s">
        <v>141</v>
      </c>
      <c r="T239" s="216" t="s">
        <v>1854</v>
      </c>
      <c r="U239" s="210">
        <v>1800.0</v>
      </c>
      <c r="V239" s="216" t="s">
        <v>283</v>
      </c>
      <c r="W239" s="210" t="s">
        <v>1647</v>
      </c>
      <c r="X239" s="210"/>
      <c r="Y239" s="213"/>
      <c r="Z239" s="210"/>
      <c r="AA239" s="213"/>
      <c r="AB239" s="215"/>
      <c r="AC239" s="219"/>
      <c r="AD239" s="215">
        <v>0.0</v>
      </c>
      <c r="AE239" s="216" t="s">
        <v>454</v>
      </c>
      <c r="AF239" s="210" t="s">
        <v>2328</v>
      </c>
      <c r="AG239" s="210" t="s">
        <v>2329</v>
      </c>
      <c r="AH239" s="210" t="s">
        <v>2330</v>
      </c>
      <c r="AI239" s="210" t="s">
        <v>2239</v>
      </c>
      <c r="AJ239" s="213"/>
      <c r="AK239" s="213"/>
      <c r="AL239" s="210">
        <v>2004499.0</v>
      </c>
      <c r="AM239" s="213">
        <v>45470.0</v>
      </c>
      <c r="AN239" s="213"/>
      <c r="AO239" s="215">
        <v>5964.0</v>
      </c>
      <c r="AP239" s="219"/>
      <c r="AQ239" s="215">
        <v>103236.0</v>
      </c>
      <c r="AR239" s="220">
        <v>82.6</v>
      </c>
      <c r="AS239" s="215">
        <v>8527293.6</v>
      </c>
      <c r="AT239" s="215">
        <v>298455.0</v>
      </c>
      <c r="AU239" s="213"/>
      <c r="AV239" s="215">
        <v>264346.1016</v>
      </c>
      <c r="AW239" s="210"/>
      <c r="AX239" s="210"/>
      <c r="AY239" s="215">
        <v>264346.1016</v>
      </c>
      <c r="AZ239" s="210"/>
      <c r="BA239" s="210"/>
      <c r="BB239" s="213"/>
      <c r="BC239" s="210"/>
      <c r="BD239" s="210"/>
      <c r="BE239" s="210"/>
      <c r="BF239" s="210"/>
      <c r="BG239" s="214"/>
      <c r="BH239" s="211"/>
      <c r="BI239" s="211"/>
      <c r="BJ239" s="211"/>
      <c r="BK239" s="210"/>
      <c r="BL239" s="210"/>
      <c r="BM239" s="221">
        <v>109200.0</v>
      </c>
      <c r="BN239" s="210"/>
      <c r="BO239" s="210"/>
      <c r="BP239" s="210"/>
      <c r="BQ239" s="210"/>
      <c r="BR239" s="222"/>
      <c r="BS239" s="120">
        <f t="shared" ref="BS239:BS240" si="16">C239-E239</f>
        <v>26</v>
      </c>
    </row>
    <row r="240" ht="15.75" customHeight="1">
      <c r="A240" s="209">
        <v>58.0</v>
      </c>
      <c r="B240" s="210" t="s">
        <v>2331</v>
      </c>
      <c r="C240" s="211">
        <v>45467.0</v>
      </c>
      <c r="D240" s="218">
        <v>77614.0</v>
      </c>
      <c r="E240" s="213">
        <v>45444.0</v>
      </c>
      <c r="F240" s="210" t="s">
        <v>2332</v>
      </c>
      <c r="G240" s="210" t="s">
        <v>275</v>
      </c>
      <c r="H240" s="210" t="s">
        <v>1655</v>
      </c>
      <c r="I240" s="210" t="s">
        <v>277</v>
      </c>
      <c r="J240" s="210" t="s">
        <v>303</v>
      </c>
      <c r="K240" s="210" t="s">
        <v>279</v>
      </c>
      <c r="L240" s="214">
        <v>16344.0</v>
      </c>
      <c r="M240" s="215">
        <v>109000.0</v>
      </c>
      <c r="N240" s="215">
        <f t="shared" si="14"/>
        <v>6.669114048</v>
      </c>
      <c r="O240" s="215">
        <v>82.6</v>
      </c>
      <c r="P240" s="215">
        <v>9003400.0</v>
      </c>
      <c r="Q240" s="210" t="s">
        <v>280</v>
      </c>
      <c r="R240" s="210" t="s">
        <v>2284</v>
      </c>
      <c r="S240" s="210" t="s">
        <v>141</v>
      </c>
      <c r="T240" s="216" t="s">
        <v>536</v>
      </c>
      <c r="U240" s="210">
        <v>3600.0</v>
      </c>
      <c r="V240" s="216" t="s">
        <v>283</v>
      </c>
      <c r="W240" s="210" t="s">
        <v>1647</v>
      </c>
      <c r="X240" s="210"/>
      <c r="Y240" s="213"/>
      <c r="Z240" s="210"/>
      <c r="AA240" s="213"/>
      <c r="AB240" s="215"/>
      <c r="AC240" s="215"/>
      <c r="AD240" s="215">
        <v>0.0</v>
      </c>
      <c r="AE240" s="216" t="s">
        <v>454</v>
      </c>
      <c r="AF240" s="210" t="s">
        <v>2333</v>
      </c>
      <c r="AG240" s="210" t="s">
        <v>2334</v>
      </c>
      <c r="AH240" s="210" t="s">
        <v>2335</v>
      </c>
      <c r="AI240" s="210" t="s">
        <v>564</v>
      </c>
      <c r="AJ240" s="213"/>
      <c r="AK240" s="213"/>
      <c r="AL240" s="210">
        <v>1922019.0</v>
      </c>
      <c r="AM240" s="213">
        <v>45468.0</v>
      </c>
      <c r="AN240" s="213"/>
      <c r="AO240" s="215">
        <v>5864.0</v>
      </c>
      <c r="AP240" s="219">
        <v>0.0</v>
      </c>
      <c r="AQ240" s="215">
        <v>103136.0</v>
      </c>
      <c r="AR240" s="220">
        <v>82.6</v>
      </c>
      <c r="AS240" s="215">
        <v>8519033.6</v>
      </c>
      <c r="AT240" s="215">
        <v>298166.0</v>
      </c>
      <c r="AU240" s="213"/>
      <c r="AV240" s="215">
        <v>264090.0416</v>
      </c>
      <c r="AW240" s="210"/>
      <c r="AX240" s="210"/>
      <c r="AY240" s="215">
        <v>264090.0416</v>
      </c>
      <c r="AZ240" s="210"/>
      <c r="BA240" s="210"/>
      <c r="BB240" s="213"/>
      <c r="BC240" s="210"/>
      <c r="BD240" s="210"/>
      <c r="BE240" s="210"/>
      <c r="BF240" s="210"/>
      <c r="BG240" s="214"/>
      <c r="BH240" s="211"/>
      <c r="BI240" s="211"/>
      <c r="BJ240" s="211"/>
      <c r="BK240" s="210"/>
      <c r="BL240" s="210"/>
      <c r="BM240" s="221">
        <v>109000.0</v>
      </c>
      <c r="BN240" s="210"/>
      <c r="BO240" s="210"/>
      <c r="BP240" s="210"/>
      <c r="BQ240" s="210"/>
      <c r="BR240" s="222"/>
      <c r="BS240" s="120">
        <f t="shared" si="16"/>
        <v>23</v>
      </c>
    </row>
    <row r="241" ht="15.75" customHeight="1">
      <c r="A241" s="209">
        <v>88.0</v>
      </c>
      <c r="B241" s="210" t="s">
        <v>2336</v>
      </c>
      <c r="C241" s="211">
        <v>45472.0</v>
      </c>
      <c r="D241" s="218">
        <v>9690.0</v>
      </c>
      <c r="E241" s="213">
        <v>45448.0</v>
      </c>
      <c r="F241" s="210" t="s">
        <v>2080</v>
      </c>
      <c r="G241" s="210" t="s">
        <v>275</v>
      </c>
      <c r="H241" s="210" t="s">
        <v>1674</v>
      </c>
      <c r="I241" s="210" t="s">
        <v>1141</v>
      </c>
      <c r="J241" s="210" t="s">
        <v>666</v>
      </c>
      <c r="K241" s="210" t="s">
        <v>279</v>
      </c>
      <c r="L241" s="214">
        <v>16707.0</v>
      </c>
      <c r="M241" s="215">
        <v>114020.0</v>
      </c>
      <c r="N241" s="215">
        <f t="shared" si="14"/>
        <v>6.824684264</v>
      </c>
      <c r="O241" s="215">
        <v>82.6</v>
      </c>
      <c r="P241" s="215">
        <v>9418052.0</v>
      </c>
      <c r="Q241" s="210" t="s">
        <v>280</v>
      </c>
      <c r="R241" s="210" t="s">
        <v>2337</v>
      </c>
      <c r="S241" s="210" t="s">
        <v>141</v>
      </c>
      <c r="T241" s="216" t="s">
        <v>305</v>
      </c>
      <c r="U241" s="210">
        <v>2000.0</v>
      </c>
      <c r="V241" s="216" t="s">
        <v>283</v>
      </c>
      <c r="W241" s="210" t="s">
        <v>1647</v>
      </c>
      <c r="X241" s="210"/>
      <c r="Y241" s="213"/>
      <c r="Z241" s="210"/>
      <c r="AA241" s="213"/>
      <c r="AB241" s="215"/>
      <c r="AC241" s="214"/>
      <c r="AD241" s="215">
        <v>0.0</v>
      </c>
      <c r="AE241" s="216" t="s">
        <v>293</v>
      </c>
      <c r="AF241" s="210" t="s">
        <v>2338</v>
      </c>
      <c r="AG241" s="210" t="s">
        <v>2339</v>
      </c>
      <c r="AH241" s="210" t="s">
        <v>2340</v>
      </c>
      <c r="AI241" s="210" t="s">
        <v>2341</v>
      </c>
      <c r="AJ241" s="213">
        <v>45503.0</v>
      </c>
      <c r="AK241" s="213"/>
      <c r="AL241" s="210">
        <v>2055453.0</v>
      </c>
      <c r="AM241" s="213">
        <v>45472.0</v>
      </c>
      <c r="AN241" s="213">
        <v>45501.0</v>
      </c>
      <c r="AO241" s="215">
        <v>8000.0</v>
      </c>
      <c r="AP241" s="219">
        <v>0.0</v>
      </c>
      <c r="AQ241" s="215">
        <v>106020.0</v>
      </c>
      <c r="AR241" s="220">
        <v>82.6</v>
      </c>
      <c r="AS241" s="215">
        <v>8757252.0</v>
      </c>
      <c r="AT241" s="215">
        <v>306504.0</v>
      </c>
      <c r="AU241" s="213"/>
      <c r="AV241" s="215">
        <v>271474.812</v>
      </c>
      <c r="AW241" s="210"/>
      <c r="AX241" s="210"/>
      <c r="AY241" s="215">
        <v>271474.812</v>
      </c>
      <c r="AZ241" s="210"/>
      <c r="BA241" s="210"/>
      <c r="BB241" s="213"/>
      <c r="BC241" s="210"/>
      <c r="BD241" s="210"/>
      <c r="BE241" s="210"/>
      <c r="BF241" s="210"/>
      <c r="BG241" s="214"/>
      <c r="BH241" s="211"/>
      <c r="BI241" s="211"/>
      <c r="BJ241" s="211"/>
      <c r="BK241" s="220"/>
      <c r="BL241" s="210"/>
      <c r="BM241" s="221">
        <v>114020.0</v>
      </c>
      <c r="BN241" s="210"/>
      <c r="BO241" s="210"/>
      <c r="BP241" s="210"/>
      <c r="BQ241" s="210"/>
      <c r="BR241" s="120"/>
      <c r="BS241" s="124"/>
    </row>
    <row r="242" ht="15.75" customHeight="1">
      <c r="A242" s="209">
        <v>105.0</v>
      </c>
      <c r="B242" s="210" t="s">
        <v>2342</v>
      </c>
      <c r="C242" s="211">
        <v>45496.0</v>
      </c>
      <c r="D242" s="218">
        <v>14946.0</v>
      </c>
      <c r="E242" s="213">
        <v>45453.0</v>
      </c>
      <c r="F242" s="210" t="s">
        <v>2343</v>
      </c>
      <c r="G242" s="210" t="s">
        <v>275</v>
      </c>
      <c r="H242" s="210" t="s">
        <v>2344</v>
      </c>
      <c r="I242" s="210" t="s">
        <v>2345</v>
      </c>
      <c r="J242" s="210" t="s">
        <v>384</v>
      </c>
      <c r="K242" s="210" t="s">
        <v>152</v>
      </c>
      <c r="L242" s="214">
        <v>15436.0</v>
      </c>
      <c r="M242" s="215">
        <v>144500.0</v>
      </c>
      <c r="N242" s="215">
        <f t="shared" si="14"/>
        <v>9.36123348</v>
      </c>
      <c r="O242" s="215">
        <v>82.8</v>
      </c>
      <c r="P242" s="215">
        <v>1.19646E7</v>
      </c>
      <c r="Q242" s="210" t="s">
        <v>280</v>
      </c>
      <c r="R242" s="210" t="s">
        <v>1696</v>
      </c>
      <c r="S242" s="210" t="s">
        <v>141</v>
      </c>
      <c r="T242" s="216" t="s">
        <v>305</v>
      </c>
      <c r="U242" s="210">
        <v>3400.0</v>
      </c>
      <c r="V242" s="216" t="s">
        <v>283</v>
      </c>
      <c r="W242" s="210" t="s">
        <v>1647</v>
      </c>
      <c r="X242" s="210"/>
      <c r="Y242" s="213"/>
      <c r="Z242" s="210"/>
      <c r="AA242" s="213"/>
      <c r="AB242" s="215"/>
      <c r="AC242" s="215"/>
      <c r="AD242" s="215">
        <v>0.0</v>
      </c>
      <c r="AE242" s="216" t="s">
        <v>334</v>
      </c>
      <c r="AF242" s="210" t="s">
        <v>2346</v>
      </c>
      <c r="AG242" s="218" t="s">
        <v>2347</v>
      </c>
      <c r="AH242" s="210" t="s">
        <v>2348</v>
      </c>
      <c r="AI242" s="210" t="s">
        <v>2301</v>
      </c>
      <c r="AJ242" s="213">
        <v>45501.0</v>
      </c>
      <c r="AK242" s="213"/>
      <c r="AL242" s="210">
        <v>2657114.0</v>
      </c>
      <c r="AM242" s="213">
        <v>45497.0</v>
      </c>
      <c r="AN242" s="213">
        <v>45499.0</v>
      </c>
      <c r="AO242" s="215">
        <v>5880.0</v>
      </c>
      <c r="AP242" s="219">
        <v>0.0</v>
      </c>
      <c r="AQ242" s="215">
        <v>138620.0</v>
      </c>
      <c r="AR242" s="220">
        <v>82.8</v>
      </c>
      <c r="AS242" s="215">
        <v>1.1477736E7</v>
      </c>
      <c r="AT242" s="215">
        <v>401721.0</v>
      </c>
      <c r="AU242" s="213"/>
      <c r="AV242" s="215">
        <v>355809.816</v>
      </c>
      <c r="AW242" s="210"/>
      <c r="AX242" s="210"/>
      <c r="AY242" s="215">
        <v>355809.816</v>
      </c>
      <c r="AZ242" s="210"/>
      <c r="BA242" s="210"/>
      <c r="BB242" s="213"/>
      <c r="BC242" s="210"/>
      <c r="BD242" s="210"/>
      <c r="BE242" s="210"/>
      <c r="BF242" s="210"/>
      <c r="BG242" s="214"/>
      <c r="BH242" s="211"/>
      <c r="BI242" s="211"/>
      <c r="BJ242" s="211"/>
      <c r="BK242" s="220"/>
      <c r="BL242" s="210"/>
      <c r="BM242" s="221">
        <v>144500.0</v>
      </c>
      <c r="BN242" s="210"/>
      <c r="BO242" s="210"/>
      <c r="BP242" s="210"/>
      <c r="BQ242" s="210"/>
      <c r="BR242" s="120"/>
      <c r="BS242" s="120"/>
    </row>
    <row r="243" ht="15.75" customHeight="1">
      <c r="A243" s="209">
        <v>106.0</v>
      </c>
      <c r="B243" s="210" t="s">
        <v>2349</v>
      </c>
      <c r="C243" s="211">
        <v>45496.0</v>
      </c>
      <c r="D243" s="218">
        <v>14948.0</v>
      </c>
      <c r="E243" s="213">
        <v>45453.0</v>
      </c>
      <c r="F243" s="210" t="s">
        <v>2350</v>
      </c>
      <c r="G243" s="210" t="s">
        <v>275</v>
      </c>
      <c r="H243" s="210" t="s">
        <v>2344</v>
      </c>
      <c r="I243" s="210" t="s">
        <v>2345</v>
      </c>
      <c r="J243" s="210" t="s">
        <v>384</v>
      </c>
      <c r="K243" s="210" t="s">
        <v>162</v>
      </c>
      <c r="L243" s="214">
        <v>15436.0</v>
      </c>
      <c r="M243" s="215">
        <v>125800.0</v>
      </c>
      <c r="N243" s="215">
        <f t="shared" si="14"/>
        <v>8.149779736</v>
      </c>
      <c r="O243" s="215">
        <v>82.8</v>
      </c>
      <c r="P243" s="215">
        <v>1.041624E7</v>
      </c>
      <c r="Q243" s="210" t="s">
        <v>280</v>
      </c>
      <c r="R243" s="210" t="s">
        <v>1696</v>
      </c>
      <c r="S243" s="210" t="s">
        <v>141</v>
      </c>
      <c r="T243" s="216" t="s">
        <v>305</v>
      </c>
      <c r="U243" s="210">
        <v>3400.0</v>
      </c>
      <c r="V243" s="216" t="s">
        <v>283</v>
      </c>
      <c r="W243" s="210" t="s">
        <v>1647</v>
      </c>
      <c r="X243" s="210"/>
      <c r="Y243" s="213"/>
      <c r="Z243" s="210"/>
      <c r="AA243" s="213"/>
      <c r="AB243" s="215"/>
      <c r="AC243" s="215"/>
      <c r="AD243" s="215">
        <v>0.0</v>
      </c>
      <c r="AE243" s="216" t="s">
        <v>334</v>
      </c>
      <c r="AF243" s="210" t="s">
        <v>2351</v>
      </c>
      <c r="AG243" s="210" t="s">
        <v>2352</v>
      </c>
      <c r="AH243" s="210" t="s">
        <v>2353</v>
      </c>
      <c r="AI243" s="210" t="s">
        <v>2301</v>
      </c>
      <c r="AJ243" s="213">
        <v>45501.0</v>
      </c>
      <c r="AK243" s="213"/>
      <c r="AL243" s="210">
        <v>2657417.0</v>
      </c>
      <c r="AM243" s="213">
        <v>45497.0</v>
      </c>
      <c r="AN243" s="213">
        <v>45499.0</v>
      </c>
      <c r="AO243" s="215">
        <v>5880.0</v>
      </c>
      <c r="AP243" s="219">
        <v>0.0</v>
      </c>
      <c r="AQ243" s="215">
        <v>119920.0</v>
      </c>
      <c r="AR243" s="220">
        <v>82.8</v>
      </c>
      <c r="AS243" s="215">
        <v>9929376.0</v>
      </c>
      <c r="AT243" s="215">
        <v>347528.0</v>
      </c>
      <c r="AU243" s="213"/>
      <c r="AV243" s="215">
        <v>307810.656</v>
      </c>
      <c r="AW243" s="210"/>
      <c r="AX243" s="210"/>
      <c r="AY243" s="215">
        <v>307810.656</v>
      </c>
      <c r="AZ243" s="210"/>
      <c r="BA243" s="210"/>
      <c r="BB243" s="213"/>
      <c r="BC243" s="210"/>
      <c r="BD243" s="210"/>
      <c r="BE243" s="210"/>
      <c r="BF243" s="210"/>
      <c r="BG243" s="214"/>
      <c r="BH243" s="211"/>
      <c r="BI243" s="211"/>
      <c r="BJ243" s="211"/>
      <c r="BK243" s="210"/>
      <c r="BL243" s="210"/>
      <c r="BM243" s="221">
        <v>125800.0</v>
      </c>
      <c r="BN243" s="210"/>
      <c r="BO243" s="210"/>
      <c r="BP243" s="210"/>
      <c r="BQ243" s="210"/>
      <c r="BR243" s="120"/>
      <c r="BS243" s="120"/>
    </row>
    <row r="244" ht="15.75" customHeight="1">
      <c r="A244" s="209">
        <v>119.0</v>
      </c>
      <c r="B244" s="210" t="s">
        <v>2354</v>
      </c>
      <c r="C244" s="211">
        <v>45502.0</v>
      </c>
      <c r="D244" s="218">
        <v>14947.0</v>
      </c>
      <c r="E244" s="213">
        <v>45453.0</v>
      </c>
      <c r="F244" s="210" t="s">
        <v>487</v>
      </c>
      <c r="G244" s="210" t="s">
        <v>275</v>
      </c>
      <c r="H244" s="210" t="s">
        <v>2344</v>
      </c>
      <c r="I244" s="210" t="s">
        <v>2345</v>
      </c>
      <c r="J244" s="210" t="s">
        <v>384</v>
      </c>
      <c r="K244" s="210" t="s">
        <v>279</v>
      </c>
      <c r="L244" s="214">
        <v>15436.0</v>
      </c>
      <c r="M244" s="215">
        <v>144500.0</v>
      </c>
      <c r="N244" s="215">
        <f t="shared" si="14"/>
        <v>9.36123348</v>
      </c>
      <c r="O244" s="215">
        <v>82.8</v>
      </c>
      <c r="P244" s="215">
        <v>1.19646E7</v>
      </c>
      <c r="Q244" s="210" t="s">
        <v>280</v>
      </c>
      <c r="R244" s="210" t="s">
        <v>1696</v>
      </c>
      <c r="S244" s="210" t="s">
        <v>141</v>
      </c>
      <c r="T244" s="216" t="s">
        <v>305</v>
      </c>
      <c r="U244" s="210">
        <v>3400.0</v>
      </c>
      <c r="V244" s="216" t="s">
        <v>283</v>
      </c>
      <c r="W244" s="210" t="s">
        <v>1647</v>
      </c>
      <c r="X244" s="210"/>
      <c r="Y244" s="213"/>
      <c r="Z244" s="210"/>
      <c r="AA244" s="213"/>
      <c r="AB244" s="215"/>
      <c r="AC244" s="215"/>
      <c r="AD244" s="215">
        <v>0.0</v>
      </c>
      <c r="AE244" s="216" t="s">
        <v>1698</v>
      </c>
      <c r="AF244" s="210" t="s">
        <v>2355</v>
      </c>
      <c r="AG244" s="218" t="s">
        <v>2356</v>
      </c>
      <c r="AH244" s="210" t="s">
        <v>2357</v>
      </c>
      <c r="AI244" s="210" t="s">
        <v>2358</v>
      </c>
      <c r="AJ244" s="213">
        <v>45524.0</v>
      </c>
      <c r="AK244" s="213"/>
      <c r="AL244" s="210">
        <v>2812172.0</v>
      </c>
      <c r="AM244" s="213">
        <v>45503.0</v>
      </c>
      <c r="AN244" s="213">
        <v>45511.0</v>
      </c>
      <c r="AO244" s="215">
        <v>6630.0</v>
      </c>
      <c r="AP244" s="219">
        <v>0.0</v>
      </c>
      <c r="AQ244" s="215">
        <v>137870.0</v>
      </c>
      <c r="AR244" s="220">
        <v>82.8</v>
      </c>
      <c r="AS244" s="215">
        <v>1.1415636E7</v>
      </c>
      <c r="AT244" s="215">
        <v>399547.0</v>
      </c>
      <c r="AU244" s="213"/>
      <c r="AV244" s="215">
        <v>353884.716</v>
      </c>
      <c r="AW244" s="210"/>
      <c r="AX244" s="210"/>
      <c r="AY244" s="215">
        <v>353884.716</v>
      </c>
      <c r="AZ244" s="210"/>
      <c r="BA244" s="210"/>
      <c r="BB244" s="213"/>
      <c r="BC244" s="210"/>
      <c r="BD244" s="210"/>
      <c r="BE244" s="210"/>
      <c r="BF244" s="210"/>
      <c r="BG244" s="214"/>
      <c r="BH244" s="211"/>
      <c r="BI244" s="211"/>
      <c r="BJ244" s="211"/>
      <c r="BK244" s="210"/>
      <c r="BL244" s="210"/>
      <c r="BM244" s="221">
        <v>144500.0</v>
      </c>
      <c r="BN244" s="210"/>
      <c r="BO244" s="210"/>
      <c r="BP244" s="210"/>
      <c r="BQ244" s="210"/>
      <c r="BR244" s="120"/>
      <c r="BS244" s="120"/>
    </row>
    <row r="245" ht="15.75" customHeight="1">
      <c r="A245" s="209">
        <v>135.0</v>
      </c>
      <c r="B245" s="210" t="s">
        <v>2359</v>
      </c>
      <c r="C245" s="211">
        <v>45519.0</v>
      </c>
      <c r="D245" s="218">
        <v>14949.0</v>
      </c>
      <c r="E245" s="213">
        <v>45453.0</v>
      </c>
      <c r="F245" s="210" t="s">
        <v>2360</v>
      </c>
      <c r="G245" s="210" t="s">
        <v>275</v>
      </c>
      <c r="H245" s="210" t="s">
        <v>2344</v>
      </c>
      <c r="I245" s="210" t="s">
        <v>2345</v>
      </c>
      <c r="J245" s="210" t="s">
        <v>384</v>
      </c>
      <c r="K245" s="210" t="s">
        <v>162</v>
      </c>
      <c r="L245" s="214">
        <v>15436.0</v>
      </c>
      <c r="M245" s="215">
        <v>125800.0</v>
      </c>
      <c r="N245" s="215">
        <f t="shared" si="14"/>
        <v>8.149779736</v>
      </c>
      <c r="O245" s="215">
        <v>83.1</v>
      </c>
      <c r="P245" s="215">
        <v>1.045398E7</v>
      </c>
      <c r="Q245" s="210" t="s">
        <v>280</v>
      </c>
      <c r="R245" s="210" t="s">
        <v>1696</v>
      </c>
      <c r="S245" s="210" t="s">
        <v>141</v>
      </c>
      <c r="T245" s="216" t="s">
        <v>305</v>
      </c>
      <c r="U245" s="210">
        <v>3400.0</v>
      </c>
      <c r="V245" s="216" t="s">
        <v>283</v>
      </c>
      <c r="W245" s="210" t="s">
        <v>1647</v>
      </c>
      <c r="X245" s="210"/>
      <c r="Y245" s="213"/>
      <c r="Z245" s="210"/>
      <c r="AA245" s="213"/>
      <c r="AB245" s="215"/>
      <c r="AC245" s="215"/>
      <c r="AD245" s="215">
        <v>0.0</v>
      </c>
      <c r="AE245" s="216" t="s">
        <v>285</v>
      </c>
      <c r="AF245" s="210" t="s">
        <v>2361</v>
      </c>
      <c r="AG245" s="210" t="s">
        <v>2362</v>
      </c>
      <c r="AH245" s="210" t="s">
        <v>2363</v>
      </c>
      <c r="AI245" s="210" t="s">
        <v>2364</v>
      </c>
      <c r="AJ245" s="213"/>
      <c r="AK245" s="213"/>
      <c r="AL245" s="210">
        <v>3227212.0</v>
      </c>
      <c r="AM245" s="213">
        <v>45519.0</v>
      </c>
      <c r="AN245" s="213"/>
      <c r="AO245" s="215">
        <v>7200.0</v>
      </c>
      <c r="AP245" s="219">
        <v>0.0</v>
      </c>
      <c r="AQ245" s="215">
        <v>118600.0</v>
      </c>
      <c r="AR245" s="220">
        <v>83.1</v>
      </c>
      <c r="AS245" s="215">
        <v>9855660.0</v>
      </c>
      <c r="AT245" s="215">
        <v>344948.0</v>
      </c>
      <c r="AU245" s="213"/>
      <c r="AV245" s="215">
        <v>305525.46</v>
      </c>
      <c r="AW245" s="210"/>
      <c r="AX245" s="210"/>
      <c r="AY245" s="215">
        <v>305525.46</v>
      </c>
      <c r="AZ245" s="210"/>
      <c r="BA245" s="210"/>
      <c r="BB245" s="213"/>
      <c r="BC245" s="210"/>
      <c r="BD245" s="210"/>
      <c r="BE245" s="210"/>
      <c r="BF245" s="210"/>
      <c r="BG245" s="214"/>
      <c r="BH245" s="211"/>
      <c r="BI245" s="211"/>
      <c r="BJ245" s="211"/>
      <c r="BK245" s="210"/>
      <c r="BL245" s="210"/>
      <c r="BM245" s="221">
        <v>125800.0</v>
      </c>
      <c r="BN245" s="210"/>
      <c r="BO245" s="210"/>
      <c r="BP245" s="210"/>
      <c r="BQ245" s="210"/>
      <c r="BR245" s="120"/>
      <c r="BS245" s="120"/>
    </row>
    <row r="246" ht="15.75" customHeight="1">
      <c r="A246" s="209">
        <v>128.0</v>
      </c>
      <c r="B246" s="210" t="s">
        <v>2365</v>
      </c>
      <c r="C246" s="211">
        <v>45507.0</v>
      </c>
      <c r="D246" s="218">
        <v>14956.0</v>
      </c>
      <c r="E246" s="213">
        <v>45454.0</v>
      </c>
      <c r="F246" s="210" t="s">
        <v>2366</v>
      </c>
      <c r="G246" s="210" t="s">
        <v>275</v>
      </c>
      <c r="H246" s="210" t="s">
        <v>2344</v>
      </c>
      <c r="I246" s="210" t="s">
        <v>2345</v>
      </c>
      <c r="J246" s="210" t="s">
        <v>384</v>
      </c>
      <c r="K246" s="210" t="s">
        <v>279</v>
      </c>
      <c r="L246" s="214">
        <v>16180.560000000001</v>
      </c>
      <c r="M246" s="215">
        <v>117198.0</v>
      </c>
      <c r="N246" s="215">
        <f t="shared" si="14"/>
        <v>7.243136208</v>
      </c>
      <c r="O246" s="215">
        <v>82.85</v>
      </c>
      <c r="P246" s="215">
        <v>9709854.299999999</v>
      </c>
      <c r="Q246" s="210" t="s">
        <v>280</v>
      </c>
      <c r="R246" s="210" t="s">
        <v>1696</v>
      </c>
      <c r="S246" s="210" t="s">
        <v>141</v>
      </c>
      <c r="T246" s="216" t="s">
        <v>1854</v>
      </c>
      <c r="U246" s="210">
        <v>1782.0</v>
      </c>
      <c r="V246" s="216" t="s">
        <v>283</v>
      </c>
      <c r="W246" s="210" t="s">
        <v>1647</v>
      </c>
      <c r="X246" s="210"/>
      <c r="Y246" s="213"/>
      <c r="Z246" s="210"/>
      <c r="AA246" s="213"/>
      <c r="AB246" s="215"/>
      <c r="AC246" s="215"/>
      <c r="AD246" s="215">
        <v>0.0</v>
      </c>
      <c r="AE246" s="216" t="s">
        <v>285</v>
      </c>
      <c r="AF246" s="210" t="s">
        <v>2367</v>
      </c>
      <c r="AG246" s="210" t="s">
        <v>2368</v>
      </c>
      <c r="AH246" s="210" t="s">
        <v>2369</v>
      </c>
      <c r="AI246" s="210" t="s">
        <v>2370</v>
      </c>
      <c r="AJ246" s="213">
        <v>45522.0</v>
      </c>
      <c r="AK246" s="213"/>
      <c r="AL246" s="210">
        <v>2964878.0</v>
      </c>
      <c r="AM246" s="213">
        <v>45509.0</v>
      </c>
      <c r="AN246" s="213">
        <v>45517.0</v>
      </c>
      <c r="AO246" s="215">
        <v>6300.0</v>
      </c>
      <c r="AP246" s="219">
        <v>0.0</v>
      </c>
      <c r="AQ246" s="215">
        <v>110898.0</v>
      </c>
      <c r="AR246" s="220">
        <v>82.85</v>
      </c>
      <c r="AS246" s="215">
        <v>9187899.299999999</v>
      </c>
      <c r="AT246" s="215">
        <v>321576.0</v>
      </c>
      <c r="AU246" s="213"/>
      <c r="AV246" s="215">
        <v>284824.8783</v>
      </c>
      <c r="AW246" s="210"/>
      <c r="AX246" s="210"/>
      <c r="AY246" s="118">
        <v>284824.8783</v>
      </c>
      <c r="AZ246" s="230"/>
      <c r="BA246" s="210"/>
      <c r="BB246" s="213"/>
      <c r="BC246" s="210"/>
      <c r="BD246" s="210"/>
      <c r="BE246" s="210"/>
      <c r="BF246" s="210"/>
      <c r="BG246" s="214"/>
      <c r="BH246" s="211"/>
      <c r="BI246" s="211"/>
      <c r="BJ246" s="211"/>
      <c r="BK246" s="210"/>
      <c r="BL246" s="210"/>
      <c r="BM246" s="221">
        <v>117198.0</v>
      </c>
      <c r="BN246" s="210"/>
      <c r="BO246" s="210"/>
      <c r="BP246" s="210"/>
      <c r="BQ246" s="210"/>
      <c r="BR246" s="120"/>
      <c r="BS246" s="120"/>
    </row>
    <row r="247" ht="15.75" customHeight="1">
      <c r="A247" s="209">
        <v>79.0</v>
      </c>
      <c r="B247" s="210" t="s">
        <v>2371</v>
      </c>
      <c r="C247" s="211">
        <v>45471.0</v>
      </c>
      <c r="D247" s="232" t="s">
        <v>2372</v>
      </c>
      <c r="E247" s="233">
        <v>45455.0</v>
      </c>
      <c r="F247" s="232" t="s">
        <v>2373</v>
      </c>
      <c r="G247" s="210" t="s">
        <v>275</v>
      </c>
      <c r="H247" s="210" t="s">
        <v>1731</v>
      </c>
      <c r="I247" s="210" t="s">
        <v>813</v>
      </c>
      <c r="J247" s="210" t="s">
        <v>490</v>
      </c>
      <c r="K247" s="210" t="s">
        <v>279</v>
      </c>
      <c r="L247" s="214">
        <v>20000.0</v>
      </c>
      <c r="M247" s="215">
        <v>91400.0</v>
      </c>
      <c r="N247" s="215">
        <f t="shared" si="14"/>
        <v>4.57</v>
      </c>
      <c r="O247" s="215">
        <v>82.6</v>
      </c>
      <c r="P247" s="215">
        <v>7549639.999999999</v>
      </c>
      <c r="Q247" s="210" t="s">
        <v>280</v>
      </c>
      <c r="R247" s="210" t="s">
        <v>692</v>
      </c>
      <c r="S247" s="210" t="s">
        <v>141</v>
      </c>
      <c r="T247" s="216" t="s">
        <v>536</v>
      </c>
      <c r="U247" s="234">
        <v>2000.0</v>
      </c>
      <c r="V247" s="216" t="s">
        <v>283</v>
      </c>
      <c r="W247" s="210" t="s">
        <v>746</v>
      </c>
      <c r="X247" s="210"/>
      <c r="Y247" s="213"/>
      <c r="Z247" s="210"/>
      <c r="AA247" s="213"/>
      <c r="AB247" s="215"/>
      <c r="AC247" s="215"/>
      <c r="AD247" s="215">
        <v>0.0</v>
      </c>
      <c r="AE247" s="216" t="s">
        <v>454</v>
      </c>
      <c r="AF247" s="234" t="s">
        <v>2374</v>
      </c>
      <c r="AG247" s="234" t="s">
        <v>2375</v>
      </c>
      <c r="AH247" s="234" t="s">
        <v>2376</v>
      </c>
      <c r="AI247" s="232" t="s">
        <v>577</v>
      </c>
      <c r="AJ247" s="213"/>
      <c r="AK247" s="213"/>
      <c r="AL247" s="210">
        <v>2039208.0</v>
      </c>
      <c r="AM247" s="213">
        <v>45471.0</v>
      </c>
      <c r="AN247" s="213"/>
      <c r="AO247" s="235">
        <v>3500.0</v>
      </c>
      <c r="AP247" s="219">
        <v>0.0</v>
      </c>
      <c r="AQ247" s="215">
        <v>87900.0</v>
      </c>
      <c r="AR247" s="220">
        <v>82.6</v>
      </c>
      <c r="AS247" s="215">
        <v>7260539.999999999</v>
      </c>
      <c r="AT247" s="215">
        <v>254119.0</v>
      </c>
      <c r="AU247" s="213"/>
      <c r="AV247" s="215">
        <v>225076.73999999996</v>
      </c>
      <c r="AW247" s="210"/>
      <c r="AX247" s="210"/>
      <c r="AY247" s="178">
        <v>225076.73999999996</v>
      </c>
      <c r="AZ247" s="210"/>
      <c r="BA247" s="210"/>
      <c r="BB247" s="213"/>
      <c r="BC247" s="210"/>
      <c r="BD247" s="210"/>
      <c r="BE247" s="210"/>
      <c r="BF247" s="210"/>
      <c r="BG247" s="219"/>
      <c r="BH247" s="211"/>
      <c r="BI247" s="211"/>
      <c r="BJ247" s="211"/>
      <c r="BK247" s="220"/>
      <c r="BL247" s="210"/>
      <c r="BM247" s="221">
        <v>91400.0</v>
      </c>
      <c r="BN247" s="210"/>
      <c r="BO247" s="210"/>
      <c r="BP247" s="210"/>
      <c r="BQ247" s="210"/>
      <c r="BR247" s="120"/>
      <c r="BS247" s="124">
        <v>45478.0</v>
      </c>
    </row>
    <row r="248" ht="15.75" customHeight="1">
      <c r="A248" s="209">
        <v>89.0</v>
      </c>
      <c r="B248" s="210" t="s">
        <v>2377</v>
      </c>
      <c r="C248" s="211">
        <v>45472.0</v>
      </c>
      <c r="D248" s="210" t="s">
        <v>2378</v>
      </c>
      <c r="E248" s="213">
        <v>45456.0</v>
      </c>
      <c r="F248" s="210" t="s">
        <v>2379</v>
      </c>
      <c r="G248" s="210" t="s">
        <v>275</v>
      </c>
      <c r="H248" s="210" t="s">
        <v>1644</v>
      </c>
      <c r="I248" s="210" t="s">
        <v>1645</v>
      </c>
      <c r="J248" s="210" t="s">
        <v>666</v>
      </c>
      <c r="K248" s="210" t="s">
        <v>279</v>
      </c>
      <c r="L248" s="214">
        <v>16344.0</v>
      </c>
      <c r="M248" s="215">
        <v>121800.0</v>
      </c>
      <c r="N248" s="215">
        <f t="shared" si="14"/>
        <v>7.452276065</v>
      </c>
      <c r="O248" s="215">
        <v>82.6</v>
      </c>
      <c r="P248" s="215">
        <v>1.006068E7</v>
      </c>
      <c r="Q248" s="210" t="s">
        <v>280</v>
      </c>
      <c r="R248" s="210" t="s">
        <v>1646</v>
      </c>
      <c r="S248" s="210" t="s">
        <v>141</v>
      </c>
      <c r="T248" s="216" t="s">
        <v>305</v>
      </c>
      <c r="U248" s="210">
        <v>3600.0</v>
      </c>
      <c r="V248" s="216" t="s">
        <v>283</v>
      </c>
      <c r="W248" s="210" t="s">
        <v>1647</v>
      </c>
      <c r="X248" s="210"/>
      <c r="Y248" s="213"/>
      <c r="Z248" s="210"/>
      <c r="AA248" s="213"/>
      <c r="AB248" s="215"/>
      <c r="AC248" s="215"/>
      <c r="AD248" s="215">
        <v>0.0</v>
      </c>
      <c r="AE248" s="216" t="s">
        <v>454</v>
      </c>
      <c r="AF248" s="210" t="s">
        <v>2380</v>
      </c>
      <c r="AG248" s="210" t="s">
        <v>2381</v>
      </c>
      <c r="AH248" s="210" t="s">
        <v>2382</v>
      </c>
      <c r="AI248" s="210" t="s">
        <v>2383</v>
      </c>
      <c r="AJ248" s="213">
        <v>45498.0</v>
      </c>
      <c r="AK248" s="213"/>
      <c r="AL248" s="210">
        <v>2053277.0</v>
      </c>
      <c r="AM248" s="213">
        <v>45472.0</v>
      </c>
      <c r="AN248" s="213">
        <v>45496.0</v>
      </c>
      <c r="AO248" s="215">
        <v>5170.0</v>
      </c>
      <c r="AP248" s="219">
        <v>0.0</v>
      </c>
      <c r="AQ248" s="215">
        <v>116630.0</v>
      </c>
      <c r="AR248" s="220">
        <v>82.6</v>
      </c>
      <c r="AS248" s="215">
        <v>9633638.0</v>
      </c>
      <c r="AT248" s="215">
        <v>337177.0</v>
      </c>
      <c r="AU248" s="213"/>
      <c r="AV248" s="215">
        <v>298642.778</v>
      </c>
      <c r="AW248" s="210"/>
      <c r="AX248" s="210"/>
      <c r="AY248" s="215">
        <v>298642.778</v>
      </c>
      <c r="AZ248" s="210"/>
      <c r="BA248" s="210"/>
      <c r="BB248" s="213"/>
      <c r="BC248" s="210"/>
      <c r="BD248" s="210"/>
      <c r="BE248" s="210"/>
      <c r="BF248" s="210"/>
      <c r="BG248" s="214"/>
      <c r="BH248" s="211"/>
      <c r="BI248" s="211"/>
      <c r="BJ248" s="211"/>
      <c r="BK248" s="220"/>
      <c r="BL248" s="210"/>
      <c r="BM248" s="221">
        <v>121800.0</v>
      </c>
      <c r="BN248" s="210"/>
      <c r="BO248" s="210"/>
      <c r="BP248" s="210"/>
      <c r="BQ248" s="210"/>
      <c r="BR248" s="120"/>
      <c r="BS248" s="120"/>
    </row>
    <row r="249" ht="15.75" customHeight="1">
      <c r="A249" s="209">
        <v>95.0</v>
      </c>
      <c r="B249" s="210" t="s">
        <v>2384</v>
      </c>
      <c r="C249" s="211">
        <v>45472.0</v>
      </c>
      <c r="D249" s="210" t="s">
        <v>2385</v>
      </c>
      <c r="E249" s="213">
        <v>45456.0</v>
      </c>
      <c r="F249" s="210" t="s">
        <v>2386</v>
      </c>
      <c r="G249" s="210" t="s">
        <v>275</v>
      </c>
      <c r="H249" s="210" t="s">
        <v>1644</v>
      </c>
      <c r="I249" s="210" t="s">
        <v>1645</v>
      </c>
      <c r="J249" s="210" t="s">
        <v>666</v>
      </c>
      <c r="K249" s="210" t="s">
        <v>279</v>
      </c>
      <c r="L249" s="214">
        <v>16344.0</v>
      </c>
      <c r="M249" s="215">
        <v>121800.0</v>
      </c>
      <c r="N249" s="215">
        <f t="shared" si="14"/>
        <v>7.452276065</v>
      </c>
      <c r="O249" s="215">
        <v>82.6</v>
      </c>
      <c r="P249" s="215">
        <v>1.006068E7</v>
      </c>
      <c r="Q249" s="210" t="s">
        <v>280</v>
      </c>
      <c r="R249" s="210" t="s">
        <v>1646</v>
      </c>
      <c r="S249" s="210" t="s">
        <v>141</v>
      </c>
      <c r="T249" s="216" t="s">
        <v>305</v>
      </c>
      <c r="U249" s="210">
        <v>3600.0</v>
      </c>
      <c r="V249" s="216" t="s">
        <v>283</v>
      </c>
      <c r="W249" s="210" t="s">
        <v>1647</v>
      </c>
      <c r="X249" s="210"/>
      <c r="Y249" s="213"/>
      <c r="Z249" s="210"/>
      <c r="AA249" s="213"/>
      <c r="AB249" s="215"/>
      <c r="AC249" s="215"/>
      <c r="AD249" s="215">
        <v>0.0</v>
      </c>
      <c r="AE249" s="216" t="s">
        <v>454</v>
      </c>
      <c r="AF249" s="210" t="s">
        <v>2387</v>
      </c>
      <c r="AG249" s="210" t="s">
        <v>2388</v>
      </c>
      <c r="AH249" s="210" t="s">
        <v>2389</v>
      </c>
      <c r="AI249" s="210" t="s">
        <v>458</v>
      </c>
      <c r="AJ249" s="213">
        <v>45512.0</v>
      </c>
      <c r="AK249" s="213"/>
      <c r="AL249" s="210">
        <v>2062141.0</v>
      </c>
      <c r="AM249" s="213">
        <v>45472.0</v>
      </c>
      <c r="AN249" s="213"/>
      <c r="AO249" s="215">
        <v>5170.0</v>
      </c>
      <c r="AP249" s="219">
        <v>0.0</v>
      </c>
      <c r="AQ249" s="215">
        <v>116630.0</v>
      </c>
      <c r="AR249" s="220">
        <v>82.6</v>
      </c>
      <c r="AS249" s="215">
        <v>9633638.0</v>
      </c>
      <c r="AT249" s="215">
        <v>337177.0</v>
      </c>
      <c r="AU249" s="213"/>
      <c r="AV249" s="215">
        <v>298642.778</v>
      </c>
      <c r="AW249" s="210"/>
      <c r="AX249" s="210"/>
      <c r="AY249" s="215">
        <v>298642.778</v>
      </c>
      <c r="AZ249" s="210"/>
      <c r="BA249" s="210"/>
      <c r="BB249" s="213"/>
      <c r="BC249" s="210"/>
      <c r="BD249" s="210"/>
      <c r="BE249" s="210"/>
      <c r="BF249" s="210"/>
      <c r="BG249" s="214"/>
      <c r="BH249" s="211"/>
      <c r="BI249" s="211"/>
      <c r="BJ249" s="211"/>
      <c r="BK249" s="220"/>
      <c r="BL249" s="210"/>
      <c r="BM249" s="221">
        <v>121800.0</v>
      </c>
      <c r="BN249" s="210"/>
      <c r="BO249" s="210"/>
      <c r="BP249" s="210"/>
      <c r="BQ249" s="210"/>
      <c r="BR249" s="120"/>
      <c r="BS249" s="120"/>
    </row>
    <row r="250" ht="15.75" customHeight="1">
      <c r="A250" s="209">
        <v>127.0</v>
      </c>
      <c r="B250" s="210" t="s">
        <v>2390</v>
      </c>
      <c r="C250" s="211">
        <v>45503.0</v>
      </c>
      <c r="D250" s="218">
        <v>9763.0</v>
      </c>
      <c r="E250" s="213">
        <v>45456.0</v>
      </c>
      <c r="F250" s="210" t="s">
        <v>2109</v>
      </c>
      <c r="G250" s="210" t="s">
        <v>275</v>
      </c>
      <c r="H250" s="210" t="s">
        <v>1674</v>
      </c>
      <c r="I250" s="210" t="s">
        <v>1141</v>
      </c>
      <c r="J250" s="210" t="s">
        <v>666</v>
      </c>
      <c r="K250" s="210" t="s">
        <v>279</v>
      </c>
      <c r="L250" s="214">
        <v>14982.0</v>
      </c>
      <c r="M250" s="215">
        <v>107910.0</v>
      </c>
      <c r="N250" s="215">
        <f t="shared" si="14"/>
        <v>7.202643172</v>
      </c>
      <c r="O250" s="215">
        <v>82.8</v>
      </c>
      <c r="P250" s="215">
        <v>8934948.0</v>
      </c>
      <c r="Q250" s="210" t="s">
        <v>280</v>
      </c>
      <c r="R250" s="210" t="s">
        <v>1688</v>
      </c>
      <c r="S250" s="210" t="s">
        <v>141</v>
      </c>
      <c r="T250" s="216" t="s">
        <v>305</v>
      </c>
      <c r="U250" s="210">
        <v>3300.0</v>
      </c>
      <c r="V250" s="216" t="s">
        <v>283</v>
      </c>
      <c r="W250" s="210" t="s">
        <v>1647</v>
      </c>
      <c r="X250" s="210"/>
      <c r="Y250" s="213"/>
      <c r="Z250" s="210"/>
      <c r="AA250" s="213"/>
      <c r="AB250" s="215"/>
      <c r="AC250" s="215"/>
      <c r="AD250" s="215">
        <v>0.0</v>
      </c>
      <c r="AE250" s="216" t="s">
        <v>285</v>
      </c>
      <c r="AF250" s="210" t="s">
        <v>2391</v>
      </c>
      <c r="AG250" s="210" t="s">
        <v>2392</v>
      </c>
      <c r="AH250" s="210" t="s">
        <v>2393</v>
      </c>
      <c r="AI250" s="210" t="s">
        <v>2370</v>
      </c>
      <c r="AJ250" s="213">
        <v>45522.0</v>
      </c>
      <c r="AK250" s="213"/>
      <c r="AL250" s="210">
        <v>2834316.0</v>
      </c>
      <c r="AM250" s="213">
        <v>45503.0</v>
      </c>
      <c r="AN250" s="213">
        <v>45516.0</v>
      </c>
      <c r="AO250" s="215">
        <v>5500.0</v>
      </c>
      <c r="AP250" s="219">
        <v>0.0</v>
      </c>
      <c r="AQ250" s="215">
        <v>102410.0</v>
      </c>
      <c r="AR250" s="220">
        <v>82.8</v>
      </c>
      <c r="AS250" s="215">
        <v>8479548.0</v>
      </c>
      <c r="AT250" s="215">
        <v>296784.0</v>
      </c>
      <c r="AU250" s="213"/>
      <c r="AV250" s="215">
        <v>262865.988</v>
      </c>
      <c r="AW250" s="210"/>
      <c r="AX250" s="210"/>
      <c r="AY250" s="215">
        <v>262865.988</v>
      </c>
      <c r="AZ250" s="210"/>
      <c r="BA250" s="210"/>
      <c r="BB250" s="213"/>
      <c r="BC250" s="210"/>
      <c r="BD250" s="210"/>
      <c r="BE250" s="210"/>
      <c r="BF250" s="210"/>
      <c r="BG250" s="214"/>
      <c r="BH250" s="211"/>
      <c r="BI250" s="211"/>
      <c r="BJ250" s="211"/>
      <c r="BK250" s="210"/>
      <c r="BL250" s="210"/>
      <c r="BM250" s="221">
        <v>107910.0</v>
      </c>
      <c r="BN250" s="210"/>
      <c r="BO250" s="210"/>
      <c r="BP250" s="210"/>
      <c r="BQ250" s="210"/>
      <c r="BR250" s="120"/>
      <c r="BS250" s="120"/>
    </row>
    <row r="251" ht="15.75" customHeight="1">
      <c r="A251" s="209">
        <v>148.0</v>
      </c>
      <c r="B251" s="210" t="s">
        <v>2394</v>
      </c>
      <c r="C251" s="211">
        <v>45530.0</v>
      </c>
      <c r="D251" s="218">
        <v>9764.0</v>
      </c>
      <c r="E251" s="213">
        <v>45456.0</v>
      </c>
      <c r="F251" s="210" t="s">
        <v>2154</v>
      </c>
      <c r="G251" s="210" t="s">
        <v>275</v>
      </c>
      <c r="H251" s="210" t="s">
        <v>1674</v>
      </c>
      <c r="I251" s="210" t="s">
        <v>1141</v>
      </c>
      <c r="J251" s="210" t="s">
        <v>666</v>
      </c>
      <c r="K251" s="210" t="s">
        <v>279</v>
      </c>
      <c r="L251" s="214">
        <v>14982.0</v>
      </c>
      <c r="M251" s="215">
        <v>107195.0</v>
      </c>
      <c r="N251" s="215">
        <f t="shared" si="14"/>
        <v>7.154919236</v>
      </c>
      <c r="O251" s="215">
        <v>83.1</v>
      </c>
      <c r="P251" s="215">
        <v>8907904.5</v>
      </c>
      <c r="Q251" s="210" t="s">
        <v>280</v>
      </c>
      <c r="R251" s="210" t="s">
        <v>1688</v>
      </c>
      <c r="S251" s="210" t="s">
        <v>141</v>
      </c>
      <c r="T251" s="216" t="s">
        <v>1675</v>
      </c>
      <c r="U251" s="210">
        <v>3300.0</v>
      </c>
      <c r="V251" s="216" t="s">
        <v>283</v>
      </c>
      <c r="W251" s="210" t="s">
        <v>1647</v>
      </c>
      <c r="X251" s="210"/>
      <c r="Y251" s="213"/>
      <c r="Z251" s="210"/>
      <c r="AA251" s="213"/>
      <c r="AB251" s="215"/>
      <c r="AC251" s="215"/>
      <c r="AD251" s="236">
        <v>0.0</v>
      </c>
      <c r="AE251" s="216" t="s">
        <v>285</v>
      </c>
      <c r="AF251" s="210" t="s">
        <v>2395</v>
      </c>
      <c r="AG251" s="210" t="s">
        <v>2396</v>
      </c>
      <c r="AH251" s="210" t="s">
        <v>2397</v>
      </c>
      <c r="AI251" s="210" t="s">
        <v>2398</v>
      </c>
      <c r="AJ251" s="213"/>
      <c r="AK251" s="213"/>
      <c r="AL251" s="210">
        <v>3513336.0</v>
      </c>
      <c r="AM251" s="213">
        <v>45531.0</v>
      </c>
      <c r="AN251" s="213"/>
      <c r="AO251" s="215">
        <v>7368.0</v>
      </c>
      <c r="AP251" s="219">
        <v>0.0</v>
      </c>
      <c r="AQ251" s="215">
        <v>99827.0</v>
      </c>
      <c r="AR251" s="220">
        <v>83.1</v>
      </c>
      <c r="AS251" s="215">
        <v>8295623.699999999</v>
      </c>
      <c r="AT251" s="215">
        <v>290347.0</v>
      </c>
      <c r="AU251" s="213"/>
      <c r="AV251" s="215">
        <v>257164.33469999998</v>
      </c>
      <c r="AW251" s="210"/>
      <c r="AX251" s="210"/>
      <c r="AY251" s="215">
        <v>257164.33469999998</v>
      </c>
      <c r="AZ251" s="210"/>
      <c r="BA251" s="210"/>
      <c r="BB251" s="213"/>
      <c r="BC251" s="210"/>
      <c r="BD251" s="210"/>
      <c r="BE251" s="210"/>
      <c r="BF251" s="210"/>
      <c r="BG251" s="214"/>
      <c r="BH251" s="211"/>
      <c r="BI251" s="211"/>
      <c r="BJ251" s="211"/>
      <c r="BK251" s="210"/>
      <c r="BL251" s="210"/>
      <c r="BM251" s="221">
        <v>107195.0</v>
      </c>
      <c r="BN251" s="210"/>
      <c r="BO251" s="210"/>
      <c r="BP251" s="210"/>
      <c r="BQ251" s="210"/>
      <c r="BR251" s="120"/>
      <c r="BS251" s="120"/>
    </row>
    <row r="252" ht="15.75" customHeight="1">
      <c r="A252" s="209">
        <v>151.0</v>
      </c>
      <c r="B252" s="210" t="s">
        <v>2399</v>
      </c>
      <c r="C252" s="211">
        <v>45532.0</v>
      </c>
      <c r="D252" s="210">
        <v>9950.0</v>
      </c>
      <c r="E252" s="213">
        <v>45464.0</v>
      </c>
      <c r="F252" s="210" t="s">
        <v>2400</v>
      </c>
      <c r="G252" s="210" t="s">
        <v>275</v>
      </c>
      <c r="H252" s="210" t="s">
        <v>1674</v>
      </c>
      <c r="I252" s="210" t="s">
        <v>1141</v>
      </c>
      <c r="J252" s="210" t="s">
        <v>666</v>
      </c>
      <c r="K252" s="210" t="s">
        <v>279</v>
      </c>
      <c r="L252" s="214">
        <v>16329.241</v>
      </c>
      <c r="M252" s="215">
        <v>111060.0</v>
      </c>
      <c r="N252" s="215">
        <f t="shared" si="14"/>
        <v>6.801295908</v>
      </c>
      <c r="O252" s="215">
        <v>83.1</v>
      </c>
      <c r="P252" s="215">
        <v>9229086.0</v>
      </c>
      <c r="Q252" s="210" t="s">
        <v>385</v>
      </c>
      <c r="R252" s="210" t="s">
        <v>1853</v>
      </c>
      <c r="S252" s="210" t="s">
        <v>141</v>
      </c>
      <c r="T252" s="216" t="s">
        <v>305</v>
      </c>
      <c r="U252" s="210">
        <v>2130.0</v>
      </c>
      <c r="V252" s="216" t="s">
        <v>283</v>
      </c>
      <c r="W252" s="210" t="s">
        <v>1647</v>
      </c>
      <c r="X252" s="210"/>
      <c r="Y252" s="213"/>
      <c r="Z252" s="210"/>
      <c r="AA252" s="213"/>
      <c r="AB252" s="215"/>
      <c r="AC252" s="215"/>
      <c r="AD252" s="178">
        <v>0.0</v>
      </c>
      <c r="AE252" s="216" t="s">
        <v>334</v>
      </c>
      <c r="AF252" s="210" t="s">
        <v>2401</v>
      </c>
      <c r="AG252" s="210" t="s">
        <v>2402</v>
      </c>
      <c r="AH252" s="210" t="s">
        <v>2403</v>
      </c>
      <c r="AI252" s="210" t="s">
        <v>2272</v>
      </c>
      <c r="AJ252" s="213"/>
      <c r="AK252" s="213"/>
      <c r="AL252" s="210">
        <v>3551106.0</v>
      </c>
      <c r="AM252" s="213">
        <v>45532.0</v>
      </c>
      <c r="AN252" s="213"/>
      <c r="AO252" s="215">
        <v>7036.0</v>
      </c>
      <c r="AP252" s="219">
        <v>0.0</v>
      </c>
      <c r="AQ252" s="215">
        <v>104024.0</v>
      </c>
      <c r="AR252" s="220">
        <v>83.1</v>
      </c>
      <c r="AS252" s="215">
        <v>8644394.399999999</v>
      </c>
      <c r="AT252" s="215">
        <v>302554.0</v>
      </c>
      <c r="AU252" s="213"/>
      <c r="AV252" s="215">
        <v>267976.2263999999</v>
      </c>
      <c r="AW252" s="210"/>
      <c r="AX252" s="210"/>
      <c r="AY252" s="215">
        <v>267976.2263999999</v>
      </c>
      <c r="AZ252" s="210"/>
      <c r="BA252" s="210"/>
      <c r="BB252" s="213"/>
      <c r="BC252" s="210"/>
      <c r="BD252" s="210"/>
      <c r="BE252" s="210"/>
      <c r="BF252" s="210"/>
      <c r="BG252" s="214"/>
      <c r="BH252" s="211"/>
      <c r="BI252" s="211"/>
      <c r="BJ252" s="211"/>
      <c r="BK252" s="210"/>
      <c r="BL252" s="210"/>
      <c r="BM252" s="221">
        <v>111060.0</v>
      </c>
      <c r="BN252" s="210"/>
      <c r="BO252" s="210"/>
      <c r="BP252" s="210"/>
      <c r="BQ252" s="210"/>
      <c r="BR252" s="120"/>
      <c r="BS252" s="120"/>
    </row>
    <row r="253" ht="15.75" customHeight="1">
      <c r="A253" s="209">
        <v>159.0</v>
      </c>
      <c r="B253" s="210" t="s">
        <v>2404</v>
      </c>
      <c r="C253" s="211">
        <v>45533.0</v>
      </c>
      <c r="D253" s="210">
        <v>9799.0</v>
      </c>
      <c r="E253" s="213">
        <v>45467.0</v>
      </c>
      <c r="F253" s="210" t="s">
        <v>2164</v>
      </c>
      <c r="G253" s="210" t="s">
        <v>275</v>
      </c>
      <c r="H253" s="210" t="s">
        <v>1674</v>
      </c>
      <c r="I253" s="210" t="s">
        <v>1141</v>
      </c>
      <c r="J253" s="210" t="s">
        <v>666</v>
      </c>
      <c r="K253" s="210" t="s">
        <v>279</v>
      </c>
      <c r="L253" s="214">
        <v>16344.0</v>
      </c>
      <c r="M253" s="215">
        <v>116500.0</v>
      </c>
      <c r="N253" s="215">
        <f t="shared" si="14"/>
        <v>7.127998042</v>
      </c>
      <c r="O253" s="215">
        <v>83.1</v>
      </c>
      <c r="P253" s="215">
        <v>9681150.0</v>
      </c>
      <c r="Q253" s="210" t="s">
        <v>280</v>
      </c>
      <c r="R253" s="210" t="s">
        <v>1646</v>
      </c>
      <c r="S253" s="210" t="s">
        <v>141</v>
      </c>
      <c r="T253" s="216" t="s">
        <v>305</v>
      </c>
      <c r="U253" s="210">
        <v>3600.0</v>
      </c>
      <c r="V253" s="216" t="s">
        <v>283</v>
      </c>
      <c r="W253" s="210" t="s">
        <v>1647</v>
      </c>
      <c r="X253" s="210"/>
      <c r="Y253" s="213"/>
      <c r="Z253" s="210"/>
      <c r="AA253" s="213"/>
      <c r="AB253" s="215"/>
      <c r="AC253" s="215"/>
      <c r="AD253" s="215">
        <v>0.0</v>
      </c>
      <c r="AE253" s="216" t="s">
        <v>454</v>
      </c>
      <c r="AF253" s="210" t="s">
        <v>2405</v>
      </c>
      <c r="AG253" s="210" t="s">
        <v>2406</v>
      </c>
      <c r="AH253" s="210" t="s">
        <v>2407</v>
      </c>
      <c r="AI253" s="210" t="s">
        <v>890</v>
      </c>
      <c r="AJ253" s="213"/>
      <c r="AK253" s="213"/>
      <c r="AL253" s="210">
        <v>3577713.0</v>
      </c>
      <c r="AM253" s="213">
        <v>45533.0</v>
      </c>
      <c r="AN253" s="213"/>
      <c r="AO253" s="215">
        <v>7170.0</v>
      </c>
      <c r="AP253" s="219">
        <v>0.0</v>
      </c>
      <c r="AQ253" s="215">
        <v>109330.0</v>
      </c>
      <c r="AR253" s="210">
        <v>83.1</v>
      </c>
      <c r="AS253" s="215">
        <v>9085323.0</v>
      </c>
      <c r="AT253" s="215">
        <v>317986.0</v>
      </c>
      <c r="AU253" s="213"/>
      <c r="AV253" s="215">
        <v>281645.013</v>
      </c>
      <c r="AW253" s="210"/>
      <c r="AX253" s="210"/>
      <c r="AY253" s="215">
        <v>281645.013</v>
      </c>
      <c r="AZ253" s="210"/>
      <c r="BA253" s="210"/>
      <c r="BB253" s="213"/>
      <c r="BC253" s="210"/>
      <c r="BD253" s="210"/>
      <c r="BE253" s="210"/>
      <c r="BF253" s="210"/>
      <c r="BG253" s="214"/>
      <c r="BH253" s="211"/>
      <c r="BI253" s="211"/>
      <c r="BJ253" s="211"/>
      <c r="BK253" s="210"/>
      <c r="BL253" s="210"/>
      <c r="BM253" s="221">
        <v>116500.0</v>
      </c>
      <c r="BN253" s="210"/>
      <c r="BO253" s="210"/>
      <c r="BP253" s="210"/>
      <c r="BQ253" s="210"/>
      <c r="BR253" s="120"/>
      <c r="BS253" s="120"/>
    </row>
    <row r="254" ht="15.75" customHeight="1">
      <c r="A254" s="209">
        <v>120.0</v>
      </c>
      <c r="B254" s="210" t="s">
        <v>2408</v>
      </c>
      <c r="C254" s="211">
        <v>45502.0</v>
      </c>
      <c r="D254" s="218">
        <v>9822.0</v>
      </c>
      <c r="E254" s="213">
        <v>45469.0</v>
      </c>
      <c r="F254" s="210" t="s">
        <v>2409</v>
      </c>
      <c r="G254" s="210" t="s">
        <v>275</v>
      </c>
      <c r="H254" s="210" t="s">
        <v>1674</v>
      </c>
      <c r="I254" s="210" t="s">
        <v>1141</v>
      </c>
      <c r="J254" s="210" t="s">
        <v>666</v>
      </c>
      <c r="K254" s="210" t="s">
        <v>279</v>
      </c>
      <c r="L254" s="214">
        <v>16344.0</v>
      </c>
      <c r="M254" s="215">
        <v>113880.0</v>
      </c>
      <c r="N254" s="215">
        <f t="shared" si="14"/>
        <v>6.967694567</v>
      </c>
      <c r="O254" s="215">
        <v>82.8</v>
      </c>
      <c r="P254" s="215">
        <v>9429264.0</v>
      </c>
      <c r="Q254" s="210" t="s">
        <v>280</v>
      </c>
      <c r="R254" s="210" t="s">
        <v>1853</v>
      </c>
      <c r="S254" s="210" t="s">
        <v>141</v>
      </c>
      <c r="T254" s="216" t="s">
        <v>305</v>
      </c>
      <c r="U254" s="210">
        <v>1500.0</v>
      </c>
      <c r="V254" s="216" t="s">
        <v>283</v>
      </c>
      <c r="W254" s="210" t="s">
        <v>1647</v>
      </c>
      <c r="X254" s="210"/>
      <c r="Y254" s="213"/>
      <c r="Z254" s="210"/>
      <c r="AA254" s="213"/>
      <c r="AB254" s="215"/>
      <c r="AC254" s="215"/>
      <c r="AD254" s="215">
        <v>0.0</v>
      </c>
      <c r="AE254" s="216" t="s">
        <v>334</v>
      </c>
      <c r="AF254" s="210" t="s">
        <v>2410</v>
      </c>
      <c r="AG254" s="210" t="s">
        <v>2411</v>
      </c>
      <c r="AH254" s="210" t="s">
        <v>2412</v>
      </c>
      <c r="AI254" s="210" t="s">
        <v>2413</v>
      </c>
      <c r="AJ254" s="213">
        <v>45516.0</v>
      </c>
      <c r="AK254" s="213"/>
      <c r="AL254" s="210">
        <v>2830800.0</v>
      </c>
      <c r="AM254" s="213">
        <v>45503.0</v>
      </c>
      <c r="AN254" s="213">
        <v>45512.0</v>
      </c>
      <c r="AO254" s="215">
        <v>7047.0</v>
      </c>
      <c r="AP254" s="219">
        <v>0.0</v>
      </c>
      <c r="AQ254" s="215">
        <v>106833.0</v>
      </c>
      <c r="AR254" s="220">
        <v>82.8</v>
      </c>
      <c r="AS254" s="215">
        <v>8845772.4</v>
      </c>
      <c r="AT254" s="215">
        <v>309602.0</v>
      </c>
      <c r="AU254" s="213"/>
      <c r="AV254" s="215">
        <v>274218.94440000004</v>
      </c>
      <c r="AW254" s="210"/>
      <c r="AX254" s="210"/>
      <c r="AY254" s="215">
        <v>274218.94440000004</v>
      </c>
      <c r="AZ254" s="210"/>
      <c r="BA254" s="210"/>
      <c r="BB254" s="213"/>
      <c r="BC254" s="210"/>
      <c r="BD254" s="210"/>
      <c r="BE254" s="210"/>
      <c r="BF254" s="210"/>
      <c r="BG254" s="214"/>
      <c r="BH254" s="211"/>
      <c r="BI254" s="211"/>
      <c r="BJ254" s="211"/>
      <c r="BK254" s="210"/>
      <c r="BL254" s="210"/>
      <c r="BM254" s="221">
        <v>113880.0</v>
      </c>
      <c r="BN254" s="210"/>
      <c r="BO254" s="210"/>
      <c r="BP254" s="210"/>
      <c r="BQ254" s="210"/>
      <c r="BR254" s="120"/>
      <c r="BS254" s="120"/>
    </row>
    <row r="255" ht="15.75" customHeight="1">
      <c r="A255" s="209">
        <v>156.0</v>
      </c>
      <c r="B255" s="210" t="s">
        <v>2414</v>
      </c>
      <c r="C255" s="211">
        <v>45532.0</v>
      </c>
      <c r="D255" s="210" t="s">
        <v>2415</v>
      </c>
      <c r="E255" s="213">
        <v>45470.0</v>
      </c>
      <c r="F255" s="210" t="s">
        <v>2416</v>
      </c>
      <c r="G255" s="210" t="s">
        <v>275</v>
      </c>
      <c r="H255" s="210" t="s">
        <v>1655</v>
      </c>
      <c r="I255" s="210" t="s">
        <v>277</v>
      </c>
      <c r="J255" s="210" t="s">
        <v>303</v>
      </c>
      <c r="K255" s="210" t="s">
        <v>279</v>
      </c>
      <c r="L255" s="214">
        <v>16329.241044091672</v>
      </c>
      <c r="M255" s="215">
        <v>124200.0</v>
      </c>
      <c r="N255" s="215">
        <f t="shared" si="14"/>
        <v>7.6059873</v>
      </c>
      <c r="O255" s="215">
        <v>83.1</v>
      </c>
      <c r="P255" s="215">
        <v>1.032102E7</v>
      </c>
      <c r="Q255" s="210" t="s">
        <v>385</v>
      </c>
      <c r="R255" s="210" t="s">
        <v>1853</v>
      </c>
      <c r="S255" s="210" t="s">
        <v>141</v>
      </c>
      <c r="T255" s="216" t="s">
        <v>305</v>
      </c>
      <c r="U255" s="210">
        <v>3600.0</v>
      </c>
      <c r="V255" s="216" t="s">
        <v>283</v>
      </c>
      <c r="W255" s="210" t="s">
        <v>1647</v>
      </c>
      <c r="X255" s="210"/>
      <c r="Y255" s="213"/>
      <c r="Z255" s="210"/>
      <c r="AA255" s="213"/>
      <c r="AB255" s="215"/>
      <c r="AC255" s="215"/>
      <c r="AD255" s="215">
        <v>0.0</v>
      </c>
      <c r="AE255" s="216" t="s">
        <v>334</v>
      </c>
      <c r="AF255" s="210" t="s">
        <v>2417</v>
      </c>
      <c r="AG255" s="210" t="s">
        <v>2418</v>
      </c>
      <c r="AH255" s="210" t="s">
        <v>2419</v>
      </c>
      <c r="AI255" s="210" t="s">
        <v>2420</v>
      </c>
      <c r="AJ255" s="213"/>
      <c r="AK255" s="213"/>
      <c r="AL255" s="210">
        <v>3642315.0</v>
      </c>
      <c r="AM255" s="213">
        <v>45535.0</v>
      </c>
      <c r="AN255" s="213"/>
      <c r="AO255" s="215">
        <v>6536.0</v>
      </c>
      <c r="AP255" s="219">
        <v>0.0</v>
      </c>
      <c r="AQ255" s="215">
        <v>117664.0</v>
      </c>
      <c r="AR255" s="210">
        <v>83.1</v>
      </c>
      <c r="AS255" s="215">
        <v>9777878.399999999</v>
      </c>
      <c r="AT255" s="215">
        <v>342226.0</v>
      </c>
      <c r="AU255" s="213"/>
      <c r="AV255" s="215">
        <v>303114.23039999994</v>
      </c>
      <c r="AW255" s="210"/>
      <c r="AX255" s="210"/>
      <c r="AY255" s="215">
        <v>303114.23039999994</v>
      </c>
      <c r="AZ255" s="210"/>
      <c r="BA255" s="210"/>
      <c r="BB255" s="213"/>
      <c r="BC255" s="210"/>
      <c r="BD255" s="210"/>
      <c r="BE255" s="210"/>
      <c r="BF255" s="210"/>
      <c r="BG255" s="214"/>
      <c r="BH255" s="211"/>
      <c r="BI255" s="211"/>
      <c r="BJ255" s="211"/>
      <c r="BK255" s="210"/>
      <c r="BL255" s="210"/>
      <c r="BM255" s="221">
        <v>124200.0</v>
      </c>
      <c r="BN255" s="210"/>
      <c r="BO255" s="210"/>
      <c r="BP255" s="210"/>
      <c r="BQ255" s="210"/>
      <c r="BR255" s="120"/>
      <c r="BS255" s="120"/>
    </row>
    <row r="256" ht="15.75" customHeight="1">
      <c r="A256" s="209">
        <v>158.0</v>
      </c>
      <c r="B256" s="210" t="s">
        <v>2421</v>
      </c>
      <c r="C256" s="211">
        <v>45533.0</v>
      </c>
      <c r="D256" s="210" t="s">
        <v>2422</v>
      </c>
      <c r="E256" s="213">
        <v>45470.0</v>
      </c>
      <c r="F256" s="210" t="s">
        <v>2423</v>
      </c>
      <c r="G256" s="210" t="s">
        <v>275</v>
      </c>
      <c r="H256" s="210" t="s">
        <v>1655</v>
      </c>
      <c r="I256" s="210" t="s">
        <v>277</v>
      </c>
      <c r="J256" s="210" t="s">
        <v>303</v>
      </c>
      <c r="K256" s="210" t="s">
        <v>279</v>
      </c>
      <c r="L256" s="214">
        <v>16329.241044091672</v>
      </c>
      <c r="M256" s="215">
        <v>112500.0</v>
      </c>
      <c r="N256" s="215">
        <f t="shared" si="14"/>
        <v>6.88948125</v>
      </c>
      <c r="O256" s="215">
        <v>83.1</v>
      </c>
      <c r="P256" s="215">
        <v>9348750.0</v>
      </c>
      <c r="Q256" s="210" t="s">
        <v>385</v>
      </c>
      <c r="R256" s="210" t="s">
        <v>1853</v>
      </c>
      <c r="S256" s="210" t="s">
        <v>141</v>
      </c>
      <c r="T256" s="216" t="s">
        <v>305</v>
      </c>
      <c r="U256" s="210">
        <v>3600.0</v>
      </c>
      <c r="V256" s="216" t="s">
        <v>283</v>
      </c>
      <c r="W256" s="210" t="s">
        <v>1647</v>
      </c>
      <c r="X256" s="210"/>
      <c r="Y256" s="213"/>
      <c r="Z256" s="210"/>
      <c r="AA256" s="213"/>
      <c r="AB256" s="215"/>
      <c r="AC256" s="215"/>
      <c r="AD256" s="215">
        <v>0.0</v>
      </c>
      <c r="AE256" s="216" t="s">
        <v>334</v>
      </c>
      <c r="AF256" s="210" t="s">
        <v>2424</v>
      </c>
      <c r="AG256" s="210" t="s">
        <v>2425</v>
      </c>
      <c r="AH256" s="210" t="s">
        <v>2426</v>
      </c>
      <c r="AI256" s="210" t="s">
        <v>2427</v>
      </c>
      <c r="AJ256" s="213"/>
      <c r="AK256" s="213"/>
      <c r="AL256" s="210">
        <v>3640850.0</v>
      </c>
      <c r="AM256" s="213">
        <v>45535.0</v>
      </c>
      <c r="AN256" s="213"/>
      <c r="AO256" s="215">
        <v>6536.0</v>
      </c>
      <c r="AP256" s="219">
        <v>0.0</v>
      </c>
      <c r="AQ256" s="215">
        <v>105964.0</v>
      </c>
      <c r="AR256" s="210">
        <v>83.1</v>
      </c>
      <c r="AS256" s="215">
        <v>8805608.399999999</v>
      </c>
      <c r="AT256" s="215">
        <v>308196.0</v>
      </c>
      <c r="AU256" s="213"/>
      <c r="AV256" s="215">
        <v>272973.86039999995</v>
      </c>
      <c r="AW256" s="210"/>
      <c r="AX256" s="210"/>
      <c r="AY256" s="215">
        <v>272973.86039999995</v>
      </c>
      <c r="AZ256" s="210"/>
      <c r="BA256" s="210"/>
      <c r="BB256" s="213"/>
      <c r="BC256" s="210"/>
      <c r="BD256" s="210"/>
      <c r="BE256" s="210"/>
      <c r="BF256" s="210"/>
      <c r="BG256" s="214"/>
      <c r="BH256" s="211"/>
      <c r="BI256" s="211"/>
      <c r="BJ256" s="211"/>
      <c r="BK256" s="210"/>
      <c r="BL256" s="210"/>
      <c r="BM256" s="221">
        <v>112500.0</v>
      </c>
      <c r="BN256" s="210"/>
      <c r="BO256" s="210"/>
      <c r="BP256" s="210"/>
      <c r="BQ256" s="210"/>
      <c r="BR256" s="120"/>
      <c r="BS256" s="120"/>
    </row>
    <row r="257" ht="15.75" customHeight="1">
      <c r="A257" s="209">
        <v>121.0</v>
      </c>
      <c r="B257" s="210" t="s">
        <v>2428</v>
      </c>
      <c r="C257" s="211">
        <v>45503.0</v>
      </c>
      <c r="D257" s="218" t="s">
        <v>2429</v>
      </c>
      <c r="E257" s="213">
        <v>45473.0</v>
      </c>
      <c r="F257" s="210" t="s">
        <v>2430</v>
      </c>
      <c r="G257" s="210" t="s">
        <v>275</v>
      </c>
      <c r="H257" s="210" t="s">
        <v>1655</v>
      </c>
      <c r="I257" s="210" t="s">
        <v>277</v>
      </c>
      <c r="J257" s="210" t="s">
        <v>303</v>
      </c>
      <c r="K257" s="210" t="s">
        <v>152</v>
      </c>
      <c r="L257" s="214">
        <v>16344.0</v>
      </c>
      <c r="M257" s="215">
        <v>153000.0</v>
      </c>
      <c r="N257" s="215">
        <f t="shared" si="14"/>
        <v>9.36123348</v>
      </c>
      <c r="O257" s="215">
        <v>82.8</v>
      </c>
      <c r="P257" s="215">
        <v>1.26684E7</v>
      </c>
      <c r="Q257" s="210" t="s">
        <v>280</v>
      </c>
      <c r="R257" s="210" t="s">
        <v>1696</v>
      </c>
      <c r="S257" s="210" t="s">
        <v>141</v>
      </c>
      <c r="T257" s="216" t="s">
        <v>315</v>
      </c>
      <c r="U257" s="210">
        <v>3600.0</v>
      </c>
      <c r="V257" s="216" t="s">
        <v>283</v>
      </c>
      <c r="W257" s="210" t="s">
        <v>1647</v>
      </c>
      <c r="X257" s="210"/>
      <c r="Y257" s="213"/>
      <c r="Z257" s="210"/>
      <c r="AA257" s="213"/>
      <c r="AB257" s="215"/>
      <c r="AC257" s="215"/>
      <c r="AD257" s="215">
        <v>0.0</v>
      </c>
      <c r="AE257" s="216" t="s">
        <v>334</v>
      </c>
      <c r="AF257" s="210" t="s">
        <v>2431</v>
      </c>
      <c r="AG257" s="210" t="s">
        <v>2432</v>
      </c>
      <c r="AH257" s="210" t="s">
        <v>2433</v>
      </c>
      <c r="AI257" s="210" t="s">
        <v>2434</v>
      </c>
      <c r="AJ257" s="213">
        <v>45515.0</v>
      </c>
      <c r="AK257" s="213"/>
      <c r="AL257" s="210">
        <v>2856467.0</v>
      </c>
      <c r="AM257" s="213">
        <v>45504.0</v>
      </c>
      <c r="AN257" s="213">
        <v>45512.0</v>
      </c>
      <c r="AO257" s="215">
        <v>6630.0</v>
      </c>
      <c r="AP257" s="219">
        <v>0.0</v>
      </c>
      <c r="AQ257" s="215">
        <v>146370.0</v>
      </c>
      <c r="AR257" s="220">
        <v>82.8</v>
      </c>
      <c r="AS257" s="215">
        <v>1.2119436E7</v>
      </c>
      <c r="AT257" s="215">
        <v>424180.0</v>
      </c>
      <c r="AU257" s="213"/>
      <c r="AV257" s="215">
        <v>375702.516</v>
      </c>
      <c r="AW257" s="210"/>
      <c r="AX257" s="210"/>
      <c r="AY257" s="118">
        <v>375702.516</v>
      </c>
      <c r="AZ257" s="230"/>
      <c r="BA257" s="210"/>
      <c r="BB257" s="213"/>
      <c r="BC257" s="210"/>
      <c r="BD257" s="210"/>
      <c r="BE257" s="210"/>
      <c r="BF257" s="210"/>
      <c r="BG257" s="214"/>
      <c r="BH257" s="211"/>
      <c r="BI257" s="211"/>
      <c r="BJ257" s="211"/>
      <c r="BK257" s="210"/>
      <c r="BL257" s="210"/>
      <c r="BM257" s="221">
        <v>153000.0</v>
      </c>
      <c r="BN257" s="210"/>
      <c r="BO257" s="210"/>
      <c r="BP257" s="210"/>
      <c r="BQ257" s="210"/>
      <c r="BR257" s="120"/>
      <c r="BS257" s="120"/>
    </row>
    <row r="258" ht="15.75" customHeight="1">
      <c r="A258" s="209">
        <v>125.0</v>
      </c>
      <c r="B258" s="210" t="s">
        <v>2435</v>
      </c>
      <c r="C258" s="211">
        <v>45503.0</v>
      </c>
      <c r="D258" s="210" t="s">
        <v>2436</v>
      </c>
      <c r="E258" s="213">
        <v>45473.0</v>
      </c>
      <c r="F258" s="210" t="s">
        <v>2437</v>
      </c>
      <c r="G258" s="210" t="s">
        <v>275</v>
      </c>
      <c r="H258" s="210" t="s">
        <v>1655</v>
      </c>
      <c r="I258" s="210" t="s">
        <v>277</v>
      </c>
      <c r="J258" s="210" t="s">
        <v>303</v>
      </c>
      <c r="K258" s="210" t="s">
        <v>279</v>
      </c>
      <c r="L258" s="214">
        <v>16344.0</v>
      </c>
      <c r="M258" s="215">
        <v>127300.0</v>
      </c>
      <c r="N258" s="215">
        <f t="shared" si="14"/>
        <v>7.788790994</v>
      </c>
      <c r="O258" s="215">
        <v>82.8</v>
      </c>
      <c r="P258" s="215">
        <v>1.054044E7</v>
      </c>
      <c r="Q258" s="210" t="s">
        <v>280</v>
      </c>
      <c r="R258" s="210" t="s">
        <v>1696</v>
      </c>
      <c r="S258" s="210" t="s">
        <v>141</v>
      </c>
      <c r="T258" s="216" t="s">
        <v>2438</v>
      </c>
      <c r="U258" s="210">
        <v>2600.0</v>
      </c>
      <c r="V258" s="216" t="s">
        <v>283</v>
      </c>
      <c r="W258" s="210" t="s">
        <v>1647</v>
      </c>
      <c r="X258" s="210"/>
      <c r="Y258" s="213"/>
      <c r="Z258" s="210"/>
      <c r="AA258" s="213"/>
      <c r="AB258" s="215"/>
      <c r="AC258" s="215"/>
      <c r="AD258" s="215">
        <v>0.0</v>
      </c>
      <c r="AE258" s="216" t="s">
        <v>285</v>
      </c>
      <c r="AF258" s="210" t="s">
        <v>2439</v>
      </c>
      <c r="AG258" s="210" t="s">
        <v>2440</v>
      </c>
      <c r="AH258" s="210" t="s">
        <v>2441</v>
      </c>
      <c r="AI258" s="210" t="s">
        <v>2442</v>
      </c>
      <c r="AJ258" s="213"/>
      <c r="AK258" s="213"/>
      <c r="AL258" s="210">
        <v>2856462.0</v>
      </c>
      <c r="AM258" s="213">
        <v>45504.0</v>
      </c>
      <c r="AN258" s="213">
        <v>45527.0</v>
      </c>
      <c r="AO258" s="215">
        <v>6630.0</v>
      </c>
      <c r="AP258" s="219">
        <v>0.0</v>
      </c>
      <c r="AQ258" s="215">
        <v>120670.0</v>
      </c>
      <c r="AR258" s="220">
        <v>82.8</v>
      </c>
      <c r="AS258" s="215">
        <v>9991476.0</v>
      </c>
      <c r="AT258" s="215">
        <v>349702.0</v>
      </c>
      <c r="AU258" s="213"/>
      <c r="AV258" s="215">
        <v>309735.756</v>
      </c>
      <c r="AW258" s="210"/>
      <c r="AX258" s="210"/>
      <c r="AY258" s="237">
        <v>309735.756</v>
      </c>
      <c r="AZ258" s="230"/>
      <c r="BA258" s="210"/>
      <c r="BB258" s="213"/>
      <c r="BC258" s="210"/>
      <c r="BD258" s="210"/>
      <c r="BE258" s="210"/>
      <c r="BF258" s="210"/>
      <c r="BG258" s="214"/>
      <c r="BH258" s="211"/>
      <c r="BI258" s="211"/>
      <c r="BJ258" s="211"/>
      <c r="BK258" s="210"/>
      <c r="BL258" s="210"/>
      <c r="BM258" s="221">
        <v>127300.0</v>
      </c>
      <c r="BN258" s="210"/>
      <c r="BO258" s="210"/>
      <c r="BP258" s="210"/>
      <c r="BQ258" s="210"/>
      <c r="BR258" s="120"/>
      <c r="BS258" s="120"/>
    </row>
    <row r="259" ht="15.75" customHeight="1">
      <c r="A259" s="209">
        <v>126.0</v>
      </c>
      <c r="B259" s="210" t="s">
        <v>2443</v>
      </c>
      <c r="C259" s="211">
        <v>45503.0</v>
      </c>
      <c r="D259" s="210" t="s">
        <v>2444</v>
      </c>
      <c r="E259" s="213">
        <v>45473.0</v>
      </c>
      <c r="F259" s="210" t="s">
        <v>2445</v>
      </c>
      <c r="G259" s="210" t="s">
        <v>275</v>
      </c>
      <c r="H259" s="210" t="s">
        <v>1655</v>
      </c>
      <c r="I259" s="210" t="s">
        <v>277</v>
      </c>
      <c r="J259" s="210" t="s">
        <v>303</v>
      </c>
      <c r="K259" s="210" t="s">
        <v>279</v>
      </c>
      <c r="L259" s="214">
        <v>16344.0</v>
      </c>
      <c r="M259" s="215">
        <v>127850.0</v>
      </c>
      <c r="N259" s="215">
        <f t="shared" si="14"/>
        <v>7.822442487</v>
      </c>
      <c r="O259" s="215">
        <v>82.8</v>
      </c>
      <c r="P259" s="215">
        <v>1.058598E7</v>
      </c>
      <c r="Q259" s="210" t="s">
        <v>280</v>
      </c>
      <c r="R259" s="210" t="s">
        <v>1696</v>
      </c>
      <c r="S259" s="210" t="s">
        <v>141</v>
      </c>
      <c r="T259" s="216" t="s">
        <v>305</v>
      </c>
      <c r="U259" s="210">
        <v>3600.0</v>
      </c>
      <c r="V259" s="216" t="s">
        <v>283</v>
      </c>
      <c r="W259" s="210" t="s">
        <v>1647</v>
      </c>
      <c r="X259" s="210"/>
      <c r="Y259" s="213"/>
      <c r="Z259" s="210"/>
      <c r="AA259" s="213"/>
      <c r="AB259" s="215"/>
      <c r="AC259" s="215"/>
      <c r="AD259" s="215">
        <v>0.0</v>
      </c>
      <c r="AE259" s="216" t="s">
        <v>1698</v>
      </c>
      <c r="AF259" s="210" t="s">
        <v>2446</v>
      </c>
      <c r="AG259" s="210" t="s">
        <v>2447</v>
      </c>
      <c r="AH259" s="210" t="s">
        <v>2448</v>
      </c>
      <c r="AI259" s="210" t="s">
        <v>2358</v>
      </c>
      <c r="AJ259" s="213">
        <v>45524.0</v>
      </c>
      <c r="AK259" s="213"/>
      <c r="AL259" s="210">
        <v>2856469.0</v>
      </c>
      <c r="AM259" s="213">
        <v>45504.0</v>
      </c>
      <c r="AN259" s="213">
        <v>45514.0</v>
      </c>
      <c r="AO259" s="215">
        <v>6630.0</v>
      </c>
      <c r="AP259" s="219">
        <v>0.0</v>
      </c>
      <c r="AQ259" s="215">
        <v>121220.0</v>
      </c>
      <c r="AR259" s="220">
        <v>82.8</v>
      </c>
      <c r="AS259" s="215">
        <v>1.0037016E7</v>
      </c>
      <c r="AT259" s="215">
        <v>351296.0</v>
      </c>
      <c r="AU259" s="213"/>
      <c r="AV259" s="215">
        <v>311147.496</v>
      </c>
      <c r="AW259" s="210"/>
      <c r="AX259" s="210"/>
      <c r="AY259" s="237">
        <v>311147.496</v>
      </c>
      <c r="AZ259" s="230"/>
      <c r="BA259" s="210"/>
      <c r="BB259" s="213"/>
      <c r="BC259" s="210"/>
      <c r="BD259" s="210"/>
      <c r="BE259" s="210"/>
      <c r="BF259" s="210"/>
      <c r="BG259" s="214"/>
      <c r="BH259" s="211"/>
      <c r="BI259" s="211"/>
      <c r="BJ259" s="211"/>
      <c r="BK259" s="210"/>
      <c r="BL259" s="210"/>
      <c r="BM259" s="221">
        <v>127850.0</v>
      </c>
      <c r="BN259" s="210"/>
      <c r="BO259" s="210"/>
      <c r="BP259" s="210"/>
      <c r="BQ259" s="210"/>
      <c r="BR259" s="120"/>
      <c r="BS259" s="120"/>
    </row>
    <row r="260" ht="15.75" customHeight="1">
      <c r="A260" s="209">
        <v>140.0</v>
      </c>
      <c r="B260" s="210" t="s">
        <v>2449</v>
      </c>
      <c r="C260" s="211">
        <v>45527.0</v>
      </c>
      <c r="D260" s="210" t="s">
        <v>2450</v>
      </c>
      <c r="E260" s="213">
        <v>45473.0</v>
      </c>
      <c r="F260" s="210" t="s">
        <v>2451</v>
      </c>
      <c r="G260" s="210" t="s">
        <v>275</v>
      </c>
      <c r="H260" s="210" t="s">
        <v>1655</v>
      </c>
      <c r="I260" s="210" t="s">
        <v>277</v>
      </c>
      <c r="J260" s="210" t="s">
        <v>303</v>
      </c>
      <c r="K260" s="210" t="s">
        <v>279</v>
      </c>
      <c r="L260" s="214">
        <v>16344.0</v>
      </c>
      <c r="M260" s="215">
        <v>121500.0</v>
      </c>
      <c r="N260" s="215">
        <f t="shared" si="14"/>
        <v>7.433920705</v>
      </c>
      <c r="O260" s="215">
        <v>83.1</v>
      </c>
      <c r="P260" s="215">
        <v>1.009665E7</v>
      </c>
      <c r="Q260" s="210" t="s">
        <v>280</v>
      </c>
      <c r="R260" s="210" t="s">
        <v>1646</v>
      </c>
      <c r="S260" s="210" t="s">
        <v>141</v>
      </c>
      <c r="T260" s="216" t="s">
        <v>1675</v>
      </c>
      <c r="U260" s="210">
        <v>3600.0</v>
      </c>
      <c r="V260" s="216" t="s">
        <v>283</v>
      </c>
      <c r="W260" s="210" t="s">
        <v>1647</v>
      </c>
      <c r="X260" s="210"/>
      <c r="Y260" s="213"/>
      <c r="Z260" s="210"/>
      <c r="AA260" s="213"/>
      <c r="AB260" s="215"/>
      <c r="AC260" s="215"/>
      <c r="AD260" s="215">
        <v>0.0</v>
      </c>
      <c r="AE260" s="216" t="s">
        <v>454</v>
      </c>
      <c r="AF260" s="210" t="s">
        <v>2452</v>
      </c>
      <c r="AG260" s="210" t="s">
        <v>2453</v>
      </c>
      <c r="AH260" s="210" t="s">
        <v>2454</v>
      </c>
      <c r="AI260" s="210" t="s">
        <v>620</v>
      </c>
      <c r="AJ260" s="213"/>
      <c r="AK260" s="213"/>
      <c r="AL260" s="210">
        <v>3433763.0</v>
      </c>
      <c r="AM260" s="213">
        <v>45527.0</v>
      </c>
      <c r="AN260" s="213"/>
      <c r="AO260" s="215">
        <v>6970.0</v>
      </c>
      <c r="AP260" s="219">
        <v>0.0</v>
      </c>
      <c r="AQ260" s="215">
        <v>114530.0</v>
      </c>
      <c r="AR260" s="220">
        <v>83.1</v>
      </c>
      <c r="AS260" s="215">
        <v>9517443.0</v>
      </c>
      <c r="AT260" s="215">
        <v>333111.0</v>
      </c>
      <c r="AU260" s="213"/>
      <c r="AV260" s="215">
        <v>295040.733</v>
      </c>
      <c r="AW260" s="210"/>
      <c r="AX260" s="210"/>
      <c r="AY260" s="237">
        <v>295040.733</v>
      </c>
      <c r="AZ260" s="230"/>
      <c r="BA260" s="210"/>
      <c r="BB260" s="213"/>
      <c r="BC260" s="210"/>
      <c r="BD260" s="210"/>
      <c r="BE260" s="210"/>
      <c r="BF260" s="210"/>
      <c r="BG260" s="214"/>
      <c r="BH260" s="211"/>
      <c r="BI260" s="211"/>
      <c r="BJ260" s="211"/>
      <c r="BK260" s="210"/>
      <c r="BL260" s="210"/>
      <c r="BM260" s="221">
        <v>121500.0</v>
      </c>
      <c r="BN260" s="210"/>
      <c r="BO260" s="210"/>
      <c r="BP260" s="210"/>
      <c r="BQ260" s="210"/>
      <c r="BR260" s="120"/>
      <c r="BS260" s="120"/>
    </row>
    <row r="261" ht="15.75" customHeight="1">
      <c r="A261" s="209">
        <v>155.0</v>
      </c>
      <c r="B261" s="210" t="s">
        <v>2455</v>
      </c>
      <c r="C261" s="211">
        <v>45532.0</v>
      </c>
      <c r="D261" s="210" t="s">
        <v>2456</v>
      </c>
      <c r="E261" s="213">
        <v>45473.0</v>
      </c>
      <c r="F261" s="210" t="s">
        <v>2457</v>
      </c>
      <c r="G261" s="210" t="s">
        <v>275</v>
      </c>
      <c r="H261" s="210" t="s">
        <v>1655</v>
      </c>
      <c r="I261" s="210" t="s">
        <v>277</v>
      </c>
      <c r="J261" s="210" t="s">
        <v>303</v>
      </c>
      <c r="K261" s="210" t="s">
        <v>279</v>
      </c>
      <c r="L261" s="214">
        <v>16329.240044091672</v>
      </c>
      <c r="M261" s="215">
        <v>111600.0</v>
      </c>
      <c r="N261" s="215">
        <f t="shared" si="14"/>
        <v>6.834365819</v>
      </c>
      <c r="O261" s="215">
        <v>83.1</v>
      </c>
      <c r="P261" s="215">
        <v>9273960.0</v>
      </c>
      <c r="Q261" s="210" t="s">
        <v>385</v>
      </c>
      <c r="R261" s="210" t="s">
        <v>1853</v>
      </c>
      <c r="S261" s="210" t="s">
        <v>141</v>
      </c>
      <c r="T261" s="216" t="s">
        <v>2458</v>
      </c>
      <c r="U261" s="210">
        <v>2100.0</v>
      </c>
      <c r="V261" s="216" t="s">
        <v>283</v>
      </c>
      <c r="W261" s="210" t="s">
        <v>1647</v>
      </c>
      <c r="X261" s="210"/>
      <c r="Y261" s="213"/>
      <c r="Z261" s="210"/>
      <c r="AA261" s="213"/>
      <c r="AB261" s="215"/>
      <c r="AC261" s="215"/>
      <c r="AD261" s="215">
        <v>0.0</v>
      </c>
      <c r="AE261" s="216" t="s">
        <v>334</v>
      </c>
      <c r="AF261" s="210" t="s">
        <v>2459</v>
      </c>
      <c r="AG261" s="210" t="s">
        <v>2460</v>
      </c>
      <c r="AH261" s="210" t="s">
        <v>2461</v>
      </c>
      <c r="AI261" s="210" t="s">
        <v>2420</v>
      </c>
      <c r="AJ261" s="213"/>
      <c r="AK261" s="213"/>
      <c r="AL261" s="210">
        <v>3643302.0</v>
      </c>
      <c r="AM261" s="213">
        <v>45535.0</v>
      </c>
      <c r="AN261" s="213"/>
      <c r="AO261" s="215">
        <v>6536.0</v>
      </c>
      <c r="AP261" s="219">
        <v>0.0</v>
      </c>
      <c r="AQ261" s="215">
        <v>105064.0</v>
      </c>
      <c r="AR261" s="220">
        <v>83.1</v>
      </c>
      <c r="AS261" s="215">
        <v>8730818.399999999</v>
      </c>
      <c r="AT261" s="215">
        <v>305579.0</v>
      </c>
      <c r="AU261" s="213"/>
      <c r="AV261" s="215">
        <v>270655.37039999996</v>
      </c>
      <c r="AW261" s="210"/>
      <c r="AX261" s="210"/>
      <c r="AY261" s="178">
        <v>270655.37039999996</v>
      </c>
      <c r="AZ261" s="210"/>
      <c r="BA261" s="210"/>
      <c r="BB261" s="213"/>
      <c r="BC261" s="210"/>
      <c r="BD261" s="210"/>
      <c r="BE261" s="210"/>
      <c r="BF261" s="210"/>
      <c r="BG261" s="214"/>
      <c r="BH261" s="211"/>
      <c r="BI261" s="211"/>
      <c r="BJ261" s="211"/>
      <c r="BK261" s="210"/>
      <c r="BL261" s="210"/>
      <c r="BM261" s="221">
        <v>111600.0</v>
      </c>
      <c r="BN261" s="210"/>
      <c r="BO261" s="210"/>
      <c r="BP261" s="210"/>
      <c r="BQ261" s="210"/>
      <c r="BR261" s="120"/>
      <c r="BS261" s="120"/>
    </row>
    <row r="262" ht="15.75" customHeight="1">
      <c r="A262" s="209">
        <v>162.0</v>
      </c>
      <c r="B262" s="210" t="s">
        <v>2462</v>
      </c>
      <c r="C262" s="211">
        <v>45533.0</v>
      </c>
      <c r="D262" s="210">
        <v>9931.0</v>
      </c>
      <c r="E262" s="213">
        <v>45481.0</v>
      </c>
      <c r="F262" s="210" t="s">
        <v>2463</v>
      </c>
      <c r="G262" s="210" t="s">
        <v>275</v>
      </c>
      <c r="H262" s="210" t="s">
        <v>1674</v>
      </c>
      <c r="I262" s="210" t="s">
        <v>1141</v>
      </c>
      <c r="J262" s="210" t="s">
        <v>666</v>
      </c>
      <c r="K262" s="210" t="s">
        <v>279</v>
      </c>
      <c r="L262" s="214">
        <v>16344.0</v>
      </c>
      <c r="M262" s="215">
        <v>114030.0</v>
      </c>
      <c r="N262" s="215">
        <f t="shared" si="14"/>
        <v>6.976872247</v>
      </c>
      <c r="O262" s="215">
        <v>83.1</v>
      </c>
      <c r="P262" s="215">
        <v>9475893.0</v>
      </c>
      <c r="Q262" s="210" t="s">
        <v>280</v>
      </c>
      <c r="R262" s="210" t="s">
        <v>1688</v>
      </c>
      <c r="S262" s="210" t="s">
        <v>141</v>
      </c>
      <c r="T262" s="216" t="s">
        <v>305</v>
      </c>
      <c r="U262" s="210">
        <v>2235.0</v>
      </c>
      <c r="V262" s="216" t="s">
        <v>283</v>
      </c>
      <c r="W262" s="210" t="s">
        <v>1647</v>
      </c>
      <c r="X262" s="210"/>
      <c r="Y262" s="213"/>
      <c r="Z262" s="210"/>
      <c r="AA262" s="213"/>
      <c r="AB262" s="215"/>
      <c r="AC262" s="215"/>
      <c r="AD262" s="215">
        <v>0.0</v>
      </c>
      <c r="AE262" s="216" t="s">
        <v>285</v>
      </c>
      <c r="AF262" s="210" t="s">
        <v>2464</v>
      </c>
      <c r="AG262" s="210" t="s">
        <v>2465</v>
      </c>
      <c r="AH262" s="210" t="s">
        <v>2466</v>
      </c>
      <c r="AI262" s="210" t="s">
        <v>2467</v>
      </c>
      <c r="AJ262" s="213"/>
      <c r="AK262" s="213"/>
      <c r="AL262" s="210">
        <v>3583592.0</v>
      </c>
      <c r="AM262" s="213">
        <v>45533.0</v>
      </c>
      <c r="AN262" s="213"/>
      <c r="AO262" s="215">
        <v>7238.0</v>
      </c>
      <c r="AP262" s="219">
        <v>0.0</v>
      </c>
      <c r="AQ262" s="215">
        <v>106792.0</v>
      </c>
      <c r="AR262" s="210">
        <v>83.1</v>
      </c>
      <c r="AS262" s="215">
        <v>8874415.2</v>
      </c>
      <c r="AT262" s="215">
        <v>310605.0</v>
      </c>
      <c r="AU262" s="213"/>
      <c r="AV262" s="215">
        <v>275106.8712</v>
      </c>
      <c r="AW262" s="210"/>
      <c r="AX262" s="210"/>
      <c r="AY262" s="215">
        <v>275106.8712</v>
      </c>
      <c r="AZ262" s="210"/>
      <c r="BA262" s="210"/>
      <c r="BB262" s="213"/>
      <c r="BC262" s="210"/>
      <c r="BD262" s="210"/>
      <c r="BE262" s="210"/>
      <c r="BF262" s="210"/>
      <c r="BG262" s="214"/>
      <c r="BH262" s="211"/>
      <c r="BI262" s="211"/>
      <c r="BJ262" s="211"/>
      <c r="BK262" s="210"/>
      <c r="BL262" s="210"/>
      <c r="BM262" s="221">
        <v>114030.0</v>
      </c>
      <c r="BN262" s="210"/>
      <c r="BO262" s="210"/>
      <c r="BP262" s="210"/>
      <c r="BQ262" s="210"/>
      <c r="BR262" s="120"/>
      <c r="BS262" s="120"/>
    </row>
    <row r="263" ht="15.75" customHeight="1">
      <c r="A263" s="209">
        <v>160.0</v>
      </c>
      <c r="B263" s="210" t="s">
        <v>2468</v>
      </c>
      <c r="C263" s="211">
        <v>45533.0</v>
      </c>
      <c r="D263" s="210">
        <v>9940.0</v>
      </c>
      <c r="E263" s="213">
        <v>45482.0</v>
      </c>
      <c r="F263" s="210" t="s">
        <v>2469</v>
      </c>
      <c r="G263" s="210" t="s">
        <v>275</v>
      </c>
      <c r="H263" s="210" t="s">
        <v>1674</v>
      </c>
      <c r="I263" s="210" t="s">
        <v>1141</v>
      </c>
      <c r="J263" s="210" t="s">
        <v>666</v>
      </c>
      <c r="K263" s="210" t="s">
        <v>279</v>
      </c>
      <c r="L263" s="214">
        <v>16344.0</v>
      </c>
      <c r="M263" s="215">
        <v>117000.0</v>
      </c>
      <c r="N263" s="215">
        <f t="shared" si="14"/>
        <v>7.158590308</v>
      </c>
      <c r="O263" s="215">
        <v>83.1</v>
      </c>
      <c r="P263" s="215">
        <v>9722700.0</v>
      </c>
      <c r="Q263" s="210" t="s">
        <v>280</v>
      </c>
      <c r="R263" s="210" t="s">
        <v>1853</v>
      </c>
      <c r="S263" s="210" t="s">
        <v>141</v>
      </c>
      <c r="T263" s="216" t="s">
        <v>305</v>
      </c>
      <c r="U263" s="210">
        <v>1500.0</v>
      </c>
      <c r="V263" s="216" t="s">
        <v>283</v>
      </c>
      <c r="W263" s="210" t="s">
        <v>1647</v>
      </c>
      <c r="X263" s="210"/>
      <c r="Y263" s="213"/>
      <c r="Z263" s="210"/>
      <c r="AA263" s="213"/>
      <c r="AB263" s="215"/>
      <c r="AC263" s="215"/>
      <c r="AD263" s="215">
        <v>0.0</v>
      </c>
      <c r="AE263" s="216"/>
      <c r="AF263" s="210"/>
      <c r="AG263" s="210"/>
      <c r="AH263" s="210"/>
      <c r="AI263" s="210"/>
      <c r="AJ263" s="213"/>
      <c r="AK263" s="213"/>
      <c r="AL263" s="210">
        <v>3577393.0</v>
      </c>
      <c r="AM263" s="213">
        <v>45533.0</v>
      </c>
      <c r="AN263" s="213"/>
      <c r="AO263" s="215">
        <v>7000.0</v>
      </c>
      <c r="AP263" s="219">
        <v>0.0</v>
      </c>
      <c r="AQ263" s="215">
        <v>110000.0</v>
      </c>
      <c r="AR263" s="210">
        <v>83.1</v>
      </c>
      <c r="AS263" s="215">
        <v>9141000.0</v>
      </c>
      <c r="AT263" s="215">
        <v>319935.0</v>
      </c>
      <c r="AU263" s="213"/>
      <c r="AV263" s="215">
        <v>283371.0</v>
      </c>
      <c r="AW263" s="210"/>
      <c r="AX263" s="210"/>
      <c r="AY263" s="215">
        <v>283371.0</v>
      </c>
      <c r="AZ263" s="210"/>
      <c r="BA263" s="210"/>
      <c r="BB263" s="213"/>
      <c r="BC263" s="210"/>
      <c r="BD263" s="210"/>
      <c r="BE263" s="210"/>
      <c r="BF263" s="210"/>
      <c r="BG263" s="214"/>
      <c r="BH263" s="211"/>
      <c r="BI263" s="211"/>
      <c r="BJ263" s="211"/>
      <c r="BK263" s="210"/>
      <c r="BL263" s="210"/>
      <c r="BM263" s="221">
        <v>117000.0</v>
      </c>
      <c r="BN263" s="210"/>
      <c r="BO263" s="210"/>
      <c r="BP263" s="210"/>
      <c r="BQ263" s="210"/>
      <c r="BR263" s="120"/>
      <c r="BS263" s="120"/>
    </row>
    <row r="264" ht="15.75" customHeight="1">
      <c r="A264" s="209">
        <v>161.0</v>
      </c>
      <c r="B264" s="210" t="s">
        <v>2470</v>
      </c>
      <c r="C264" s="211">
        <v>45533.0</v>
      </c>
      <c r="D264" s="210">
        <v>9942.0</v>
      </c>
      <c r="E264" s="213">
        <v>45482.0</v>
      </c>
      <c r="F264" s="210" t="s">
        <v>2471</v>
      </c>
      <c r="G264" s="210" t="s">
        <v>275</v>
      </c>
      <c r="H264" s="210" t="s">
        <v>1674</v>
      </c>
      <c r="I264" s="210" t="s">
        <v>1141</v>
      </c>
      <c r="J264" s="210" t="s">
        <v>666</v>
      </c>
      <c r="K264" s="210" t="s">
        <v>279</v>
      </c>
      <c r="L264" s="214">
        <v>16344.0</v>
      </c>
      <c r="M264" s="215">
        <v>120350.0</v>
      </c>
      <c r="N264" s="215">
        <f t="shared" si="14"/>
        <v>7.363558492</v>
      </c>
      <c r="O264" s="215">
        <v>83.1</v>
      </c>
      <c r="P264" s="215">
        <v>1.0001085E7</v>
      </c>
      <c r="Q264" s="210" t="s">
        <v>280</v>
      </c>
      <c r="R264" s="210" t="s">
        <v>1853</v>
      </c>
      <c r="S264" s="210" t="s">
        <v>141</v>
      </c>
      <c r="T264" s="216" t="s">
        <v>305</v>
      </c>
      <c r="U264" s="210">
        <v>3600.0</v>
      </c>
      <c r="V264" s="216" t="s">
        <v>283</v>
      </c>
      <c r="W264" s="210" t="s">
        <v>1647</v>
      </c>
      <c r="X264" s="210"/>
      <c r="Y264" s="213"/>
      <c r="Z264" s="210"/>
      <c r="AA264" s="213"/>
      <c r="AB264" s="215"/>
      <c r="AC264" s="215"/>
      <c r="AD264" s="215">
        <v>0.0</v>
      </c>
      <c r="AE264" s="216"/>
      <c r="AF264" s="210"/>
      <c r="AG264" s="210"/>
      <c r="AH264" s="210"/>
      <c r="AI264" s="210"/>
      <c r="AJ264" s="213"/>
      <c r="AK264" s="213"/>
      <c r="AL264" s="210">
        <v>3577394.0</v>
      </c>
      <c r="AM264" s="213">
        <v>45533.0</v>
      </c>
      <c r="AN264" s="213"/>
      <c r="AO264" s="215">
        <v>7000.0</v>
      </c>
      <c r="AP264" s="219">
        <v>0.0</v>
      </c>
      <c r="AQ264" s="215">
        <v>113350.0</v>
      </c>
      <c r="AR264" s="210">
        <v>83.1</v>
      </c>
      <c r="AS264" s="215">
        <v>9419385.0</v>
      </c>
      <c r="AT264" s="215">
        <v>329678.0</v>
      </c>
      <c r="AU264" s="213"/>
      <c r="AV264" s="215">
        <v>292000.935</v>
      </c>
      <c r="AW264" s="210"/>
      <c r="AX264" s="210"/>
      <c r="AY264" s="215">
        <v>292000.935</v>
      </c>
      <c r="AZ264" s="210"/>
      <c r="BA264" s="210"/>
      <c r="BB264" s="213"/>
      <c r="BC264" s="210"/>
      <c r="BD264" s="210"/>
      <c r="BE264" s="210"/>
      <c r="BF264" s="210"/>
      <c r="BG264" s="214"/>
      <c r="BH264" s="211"/>
      <c r="BI264" s="211"/>
      <c r="BJ264" s="211"/>
      <c r="BK264" s="210"/>
      <c r="BL264" s="210"/>
      <c r="BM264" s="221">
        <v>120350.0</v>
      </c>
      <c r="BN264" s="210"/>
      <c r="BO264" s="210"/>
      <c r="BP264" s="210"/>
      <c r="BQ264" s="210"/>
      <c r="BR264" s="120"/>
      <c r="BS264" s="120"/>
    </row>
    <row r="265" ht="15.75" customHeight="1">
      <c r="A265" s="209">
        <v>122.0</v>
      </c>
      <c r="B265" s="210" t="s">
        <v>2472</v>
      </c>
      <c r="C265" s="211">
        <v>45503.0</v>
      </c>
      <c r="D265" s="210" t="s">
        <v>2473</v>
      </c>
      <c r="E265" s="213">
        <v>45499.0</v>
      </c>
      <c r="F265" s="210" t="s">
        <v>2474</v>
      </c>
      <c r="G265" s="210" t="s">
        <v>275</v>
      </c>
      <c r="H265" s="210" t="s">
        <v>1655</v>
      </c>
      <c r="I265" s="210" t="s">
        <v>277</v>
      </c>
      <c r="J265" s="210" t="s">
        <v>303</v>
      </c>
      <c r="K265" s="210" t="s">
        <v>279</v>
      </c>
      <c r="L265" s="214">
        <v>16344.0</v>
      </c>
      <c r="M265" s="215">
        <v>134100.0</v>
      </c>
      <c r="N265" s="215">
        <f t="shared" si="14"/>
        <v>8.204845815</v>
      </c>
      <c r="O265" s="215">
        <v>82.8</v>
      </c>
      <c r="P265" s="215">
        <v>1.110348E7</v>
      </c>
      <c r="Q265" s="210" t="s">
        <v>280</v>
      </c>
      <c r="R265" s="210" t="s">
        <v>1853</v>
      </c>
      <c r="S265" s="210" t="s">
        <v>141</v>
      </c>
      <c r="T265" s="216" t="s">
        <v>1675</v>
      </c>
      <c r="U265" s="210">
        <v>3600.0</v>
      </c>
      <c r="V265" s="216" t="s">
        <v>283</v>
      </c>
      <c r="W265" s="210" t="s">
        <v>1647</v>
      </c>
      <c r="X265" s="210"/>
      <c r="Y265" s="213"/>
      <c r="Z265" s="210"/>
      <c r="AA265" s="213"/>
      <c r="AB265" s="215"/>
      <c r="AC265" s="215"/>
      <c r="AD265" s="215">
        <v>0.0</v>
      </c>
      <c r="AE265" s="216" t="s">
        <v>334</v>
      </c>
      <c r="AF265" s="210" t="s">
        <v>2475</v>
      </c>
      <c r="AG265" s="210" t="s">
        <v>2476</v>
      </c>
      <c r="AH265" s="210" t="s">
        <v>2477</v>
      </c>
      <c r="AI265" s="210" t="s">
        <v>2413</v>
      </c>
      <c r="AJ265" s="213">
        <v>45516.0</v>
      </c>
      <c r="AK265" s="213"/>
      <c r="AL265" s="210">
        <v>2832934.0</v>
      </c>
      <c r="AM265" s="213">
        <v>45503.0</v>
      </c>
      <c r="AN265" s="213"/>
      <c r="AO265" s="215">
        <v>6747.0</v>
      </c>
      <c r="AP265" s="219">
        <v>0.0</v>
      </c>
      <c r="AQ265" s="215">
        <v>127353.0</v>
      </c>
      <c r="AR265" s="220">
        <v>82.8</v>
      </c>
      <c r="AS265" s="215">
        <v>1.05448284E7</v>
      </c>
      <c r="AT265" s="215">
        <v>369069.0</v>
      </c>
      <c r="AU265" s="213"/>
      <c r="AV265" s="215">
        <v>326889.6804</v>
      </c>
      <c r="AW265" s="210"/>
      <c r="AX265" s="210"/>
      <c r="AY265" s="215">
        <v>326889.6804</v>
      </c>
      <c r="AZ265" s="210"/>
      <c r="BA265" s="210"/>
      <c r="BB265" s="213"/>
      <c r="BC265" s="210"/>
      <c r="BD265" s="210"/>
      <c r="BE265" s="210"/>
      <c r="BF265" s="210"/>
      <c r="BG265" s="214"/>
      <c r="BH265" s="211"/>
      <c r="BI265" s="211"/>
      <c r="BJ265" s="211"/>
      <c r="BK265" s="210"/>
      <c r="BL265" s="210"/>
      <c r="BM265" s="221">
        <v>134100.0</v>
      </c>
      <c r="BN265" s="210"/>
      <c r="BO265" s="210"/>
      <c r="BP265" s="210"/>
      <c r="BQ265" s="210"/>
      <c r="BR265" s="120"/>
      <c r="BS265" s="120"/>
    </row>
    <row r="266" ht="15.75" customHeight="1">
      <c r="A266" s="209">
        <v>39.0</v>
      </c>
      <c r="B266" s="210" t="s">
        <v>2478</v>
      </c>
      <c r="C266" s="211">
        <v>45454.0</v>
      </c>
      <c r="D266" s="210" t="s">
        <v>2479</v>
      </c>
      <c r="E266" s="213">
        <v>45505.0</v>
      </c>
      <c r="F266" s="210" t="s">
        <v>2480</v>
      </c>
      <c r="G266" s="210" t="s">
        <v>275</v>
      </c>
      <c r="H266" s="210" t="s">
        <v>1655</v>
      </c>
      <c r="I266" s="210" t="s">
        <v>277</v>
      </c>
      <c r="J266" s="210" t="s">
        <v>303</v>
      </c>
      <c r="K266" s="210" t="s">
        <v>279</v>
      </c>
      <c r="L266" s="214">
        <v>16344.0</v>
      </c>
      <c r="M266" s="215">
        <v>115000.0</v>
      </c>
      <c r="N266" s="215">
        <f t="shared" si="14"/>
        <v>7.036221243</v>
      </c>
      <c r="O266" s="215">
        <v>82.6</v>
      </c>
      <c r="P266" s="215">
        <v>9499000.0</v>
      </c>
      <c r="Q266" s="210" t="s">
        <v>280</v>
      </c>
      <c r="R266" s="210" t="s">
        <v>1696</v>
      </c>
      <c r="S266" s="210" t="s">
        <v>141</v>
      </c>
      <c r="T266" s="216" t="s">
        <v>1888</v>
      </c>
      <c r="U266" s="210">
        <v>2650.0</v>
      </c>
      <c r="V266" s="216" t="s">
        <v>283</v>
      </c>
      <c r="W266" s="210" t="s">
        <v>1647</v>
      </c>
      <c r="X266" s="210"/>
      <c r="Y266" s="213"/>
      <c r="Z266" s="210"/>
      <c r="AA266" s="213"/>
      <c r="AB266" s="215"/>
      <c r="AC266" s="215"/>
      <c r="AD266" s="215">
        <v>0.0</v>
      </c>
      <c r="AE266" s="216"/>
      <c r="AF266" s="210" t="s">
        <v>2481</v>
      </c>
      <c r="AG266" s="210" t="s">
        <v>2482</v>
      </c>
      <c r="AH266" s="210" t="s">
        <v>2483</v>
      </c>
      <c r="AI266" s="210" t="s">
        <v>2484</v>
      </c>
      <c r="AJ266" s="213"/>
      <c r="AK266" s="213"/>
      <c r="AL266" s="210">
        <v>1608183.0</v>
      </c>
      <c r="AM266" s="213">
        <v>45455.0</v>
      </c>
      <c r="AN266" s="213"/>
      <c r="AO266" s="215">
        <v>4400.0</v>
      </c>
      <c r="AP266" s="219">
        <v>0.0</v>
      </c>
      <c r="AQ266" s="215">
        <v>110600.0</v>
      </c>
      <c r="AR266" s="220">
        <v>82.6</v>
      </c>
      <c r="AS266" s="215">
        <v>9135560.0</v>
      </c>
      <c r="AT266" s="215">
        <v>319745.0</v>
      </c>
      <c r="AU266" s="213"/>
      <c r="AV266" s="215">
        <v>283202.36</v>
      </c>
      <c r="AW266" s="210"/>
      <c r="AX266" s="210"/>
      <c r="AY266" s="215">
        <v>283202.36</v>
      </c>
      <c r="AZ266" s="210"/>
      <c r="BA266" s="210"/>
      <c r="BB266" s="213"/>
      <c r="BC266" s="210"/>
      <c r="BD266" s="210"/>
      <c r="BE266" s="210"/>
      <c r="BF266" s="210"/>
      <c r="BG266" s="214"/>
      <c r="BH266" s="211"/>
      <c r="BI266" s="211"/>
      <c r="BJ266" s="211"/>
      <c r="BK266" s="210"/>
      <c r="BL266" s="210"/>
      <c r="BM266" s="221">
        <v>115000.0</v>
      </c>
      <c r="BN266" s="210"/>
      <c r="BO266" s="210"/>
      <c r="BP266" s="210"/>
      <c r="BQ266" s="210"/>
      <c r="BR266" s="222"/>
      <c r="BS266" s="120">
        <f>C266-E266</f>
        <v>-51</v>
      </c>
    </row>
    <row r="267" ht="15.75" customHeight="1">
      <c r="A267" s="238" t="s">
        <v>202</v>
      </c>
      <c r="B267" s="239" t="s">
        <v>203</v>
      </c>
      <c r="C267" s="239" t="s">
        <v>2485</v>
      </c>
      <c r="D267" s="239" t="s">
        <v>205</v>
      </c>
      <c r="E267" s="239" t="s">
        <v>206</v>
      </c>
      <c r="F267" s="239" t="s">
        <v>207</v>
      </c>
      <c r="G267" s="239" t="s">
        <v>208</v>
      </c>
      <c r="H267" s="239" t="s">
        <v>209</v>
      </c>
      <c r="I267" s="239" t="s">
        <v>210</v>
      </c>
      <c r="J267" s="239" t="s">
        <v>212</v>
      </c>
      <c r="K267" s="239" t="s">
        <v>2486</v>
      </c>
      <c r="L267" s="240" t="s">
        <v>2487</v>
      </c>
      <c r="M267" s="241" t="s">
        <v>214</v>
      </c>
      <c r="N267" s="241" t="s">
        <v>259</v>
      </c>
      <c r="O267" s="241" t="s">
        <v>217</v>
      </c>
      <c r="P267" s="241" t="s">
        <v>218</v>
      </c>
      <c r="Q267" s="239" t="s">
        <v>219</v>
      </c>
      <c r="R267" s="239" t="s">
        <v>220</v>
      </c>
      <c r="S267" s="239" t="s">
        <v>221</v>
      </c>
      <c r="T267" s="239" t="s">
        <v>222</v>
      </c>
      <c r="U267" s="239" t="s">
        <v>223</v>
      </c>
      <c r="V267" s="239" t="s">
        <v>224</v>
      </c>
      <c r="W267" s="239" t="s">
        <v>225</v>
      </c>
      <c r="X267" s="239" t="s">
        <v>226</v>
      </c>
      <c r="Y267" s="239" t="s">
        <v>227</v>
      </c>
      <c r="Z267" s="239" t="s">
        <v>228</v>
      </c>
      <c r="AA267" s="239" t="s">
        <v>229</v>
      </c>
      <c r="AB267" s="241" t="s">
        <v>230</v>
      </c>
      <c r="AC267" s="241" t="s">
        <v>231</v>
      </c>
      <c r="AD267" s="241" t="s">
        <v>232</v>
      </c>
      <c r="AE267" s="239" t="s">
        <v>233</v>
      </c>
      <c r="AF267" s="239" t="s">
        <v>234</v>
      </c>
      <c r="AG267" s="239" t="s">
        <v>235</v>
      </c>
      <c r="AH267" s="239" t="s">
        <v>236</v>
      </c>
      <c r="AI267" s="239" t="s">
        <v>237</v>
      </c>
      <c r="AJ267" s="239" t="s">
        <v>238</v>
      </c>
      <c r="AK267" s="239" t="s">
        <v>239</v>
      </c>
      <c r="AL267" s="239" t="s">
        <v>240</v>
      </c>
      <c r="AM267" s="239" t="s">
        <v>241</v>
      </c>
      <c r="AN267" s="239" t="s">
        <v>133</v>
      </c>
      <c r="AO267" s="239" t="s">
        <v>242</v>
      </c>
      <c r="AP267" s="239" t="s">
        <v>243</v>
      </c>
      <c r="AQ267" s="239" t="s">
        <v>244</v>
      </c>
      <c r="AR267" s="239" t="s">
        <v>245</v>
      </c>
      <c r="AS267" s="239" t="s">
        <v>246</v>
      </c>
      <c r="AT267" s="242" t="s">
        <v>247</v>
      </c>
      <c r="AU267" s="239" t="s">
        <v>248</v>
      </c>
      <c r="AV267" s="239" t="s">
        <v>249</v>
      </c>
      <c r="AW267" s="239" t="s">
        <v>250</v>
      </c>
      <c r="AX267" s="239" t="s">
        <v>251</v>
      </c>
      <c r="AY267" s="242" t="s">
        <v>252</v>
      </c>
      <c r="AZ267" s="239" t="s">
        <v>253</v>
      </c>
      <c r="BA267" s="239" t="s">
        <v>254</v>
      </c>
      <c r="BB267" s="239" t="s">
        <v>255</v>
      </c>
      <c r="BC267" s="239" t="s">
        <v>256</v>
      </c>
      <c r="BD267" s="239" t="s">
        <v>257</v>
      </c>
      <c r="BE267" s="239" t="s">
        <v>258</v>
      </c>
      <c r="BF267" s="239" t="s">
        <v>259</v>
      </c>
      <c r="BG267" s="240" t="s">
        <v>260</v>
      </c>
      <c r="BH267" s="239" t="s">
        <v>261</v>
      </c>
      <c r="BI267" s="239" t="s">
        <v>262</v>
      </c>
      <c r="BJ267" s="239" t="s">
        <v>263</v>
      </c>
      <c r="BK267" s="239" t="s">
        <v>2488</v>
      </c>
      <c r="BL267" s="239" t="s">
        <v>265</v>
      </c>
      <c r="BM267" s="239" t="s">
        <v>266</v>
      </c>
      <c r="BN267" s="239" t="s">
        <v>267</v>
      </c>
      <c r="BO267" s="239" t="s">
        <v>268</v>
      </c>
      <c r="BP267" s="239" t="s">
        <v>269</v>
      </c>
      <c r="BQ267" s="239" t="s">
        <v>2489</v>
      </c>
      <c r="BR267" s="120"/>
      <c r="BS267" s="120"/>
    </row>
    <row r="268" ht="15.75" customHeight="1">
      <c r="A268" s="120"/>
      <c r="B268" s="120"/>
      <c r="C268" s="243"/>
      <c r="D268" s="120"/>
      <c r="E268" s="243"/>
      <c r="F268" s="120"/>
      <c r="G268" s="120"/>
      <c r="H268" s="120"/>
      <c r="I268" s="120"/>
      <c r="J268" s="120"/>
      <c r="K268" s="120"/>
      <c r="L268" s="244"/>
      <c r="M268" s="245"/>
      <c r="N268" s="245"/>
      <c r="O268" s="245"/>
      <c r="P268" s="245"/>
      <c r="Q268" s="120"/>
      <c r="R268" s="120"/>
      <c r="S268" s="120"/>
      <c r="T268" s="222"/>
      <c r="U268" s="120"/>
      <c r="V268" s="120"/>
      <c r="W268" s="120"/>
      <c r="X268" s="120"/>
      <c r="Y268" s="243"/>
      <c r="Z268" s="120"/>
      <c r="AA268" s="243"/>
      <c r="AB268" s="245"/>
      <c r="AC268" s="245"/>
      <c r="AD268" s="245"/>
      <c r="AE268" s="222"/>
      <c r="AF268" s="120"/>
      <c r="AG268" s="120"/>
      <c r="AH268" s="120"/>
      <c r="AI268" s="120"/>
      <c r="AJ268" s="243"/>
      <c r="AK268" s="243"/>
      <c r="AL268" s="120"/>
      <c r="AM268" s="243"/>
      <c r="AN268" s="243"/>
      <c r="AO268" s="120"/>
      <c r="AP268" s="120"/>
      <c r="AQ268" s="120"/>
      <c r="AR268" s="120"/>
      <c r="AS268" s="120"/>
      <c r="AT268" s="246"/>
      <c r="AU268" s="243"/>
      <c r="AV268" s="120"/>
      <c r="AW268" s="120"/>
      <c r="AX268" s="120"/>
      <c r="AY268" s="246"/>
      <c r="AZ268" s="120"/>
      <c r="BA268" s="120"/>
      <c r="BB268" s="243"/>
      <c r="BC268" s="120"/>
      <c r="BD268" s="120"/>
      <c r="BE268" s="120"/>
      <c r="BF268" s="120"/>
      <c r="BG268" s="244"/>
      <c r="BH268" s="124"/>
      <c r="BI268" s="124"/>
      <c r="BJ268" s="124"/>
      <c r="BK268" s="120"/>
      <c r="BL268" s="120"/>
      <c r="BM268" s="120"/>
      <c r="BN268" s="120"/>
      <c r="BO268" s="120"/>
      <c r="BP268" s="120"/>
      <c r="BQ268" s="120"/>
      <c r="BR268" s="120"/>
      <c r="BS268" s="120"/>
    </row>
    <row r="269" ht="15.75" customHeight="1">
      <c r="A269" s="120"/>
      <c r="B269" s="120"/>
      <c r="C269" s="243"/>
      <c r="D269" s="120"/>
      <c r="E269" s="243"/>
      <c r="F269" s="120"/>
      <c r="G269" s="120"/>
      <c r="H269" s="120"/>
      <c r="I269" s="120"/>
      <c r="J269" s="120"/>
      <c r="K269" s="120"/>
      <c r="L269" s="244"/>
      <c r="M269" s="245"/>
      <c r="N269" s="245"/>
      <c r="O269" s="245"/>
      <c r="P269" s="245"/>
      <c r="Q269" s="120"/>
      <c r="R269" s="120"/>
      <c r="S269" s="120"/>
      <c r="T269" s="222"/>
      <c r="U269" s="120"/>
      <c r="V269" s="120"/>
      <c r="W269" s="120"/>
      <c r="X269" s="120"/>
      <c r="Y269" s="243"/>
      <c r="Z269" s="120"/>
      <c r="AA269" s="243"/>
      <c r="AB269" s="245"/>
      <c r="AC269" s="245"/>
      <c r="AD269" s="245"/>
      <c r="AE269" s="222"/>
      <c r="AF269" s="120"/>
      <c r="AG269" s="120"/>
      <c r="AH269" s="120"/>
      <c r="AI269" s="120"/>
      <c r="AJ269" s="243"/>
      <c r="AK269" s="243"/>
      <c r="AL269" s="120"/>
      <c r="AM269" s="243"/>
      <c r="AN269" s="243"/>
      <c r="AO269" s="120"/>
      <c r="AP269" s="120"/>
      <c r="AQ269" s="120"/>
      <c r="AR269" s="120"/>
      <c r="AS269" s="120"/>
      <c r="AT269" s="246"/>
      <c r="AU269" s="243"/>
      <c r="AV269" s="120"/>
      <c r="AW269" s="120"/>
      <c r="AX269" s="120"/>
      <c r="AY269" s="246"/>
      <c r="AZ269" s="120"/>
      <c r="BA269" s="120"/>
      <c r="BB269" s="243"/>
      <c r="BC269" s="120"/>
      <c r="BD269" s="120"/>
      <c r="BE269" s="120"/>
      <c r="BF269" s="120"/>
      <c r="BG269" s="244"/>
      <c r="BH269" s="124"/>
      <c r="BI269" s="124"/>
      <c r="BJ269" s="124"/>
      <c r="BK269" s="120"/>
      <c r="BL269" s="120"/>
      <c r="BM269" s="120"/>
      <c r="BN269" s="120"/>
      <c r="BO269" s="120"/>
      <c r="BP269" s="120"/>
      <c r="BQ269" s="120"/>
      <c r="BR269" s="120"/>
      <c r="BS269" s="120"/>
    </row>
    <row r="270" ht="15.75" customHeight="1">
      <c r="A270" s="120"/>
      <c r="B270" s="120"/>
      <c r="C270" s="243"/>
      <c r="D270" s="120"/>
      <c r="E270" s="243"/>
      <c r="F270" s="120"/>
      <c r="G270" s="120"/>
      <c r="H270" s="120"/>
      <c r="I270" s="120"/>
      <c r="J270" s="120"/>
      <c r="K270" s="120"/>
      <c r="L270" s="244"/>
      <c r="M270" s="245"/>
      <c r="N270" s="245"/>
      <c r="O270" s="245"/>
      <c r="P270" s="245"/>
      <c r="Q270" s="120"/>
      <c r="R270" s="120"/>
      <c r="S270" s="120"/>
      <c r="T270" s="222"/>
      <c r="U270" s="120"/>
      <c r="V270" s="120"/>
      <c r="W270" s="120"/>
      <c r="X270" s="120"/>
      <c r="Y270" s="243"/>
      <c r="Z270" s="120"/>
      <c r="AA270" s="243"/>
      <c r="AB270" s="245"/>
      <c r="AC270" s="245"/>
      <c r="AD270" s="245"/>
      <c r="AE270" s="222"/>
      <c r="AF270" s="120"/>
      <c r="AG270" s="120"/>
      <c r="AH270" s="120"/>
      <c r="AI270" s="120"/>
      <c r="AJ270" s="243"/>
      <c r="AK270" s="243"/>
      <c r="AL270" s="120"/>
      <c r="AM270" s="243"/>
      <c r="AN270" s="243"/>
      <c r="AO270" s="120"/>
      <c r="AP270" s="120"/>
      <c r="AQ270" s="120"/>
      <c r="AR270" s="120"/>
      <c r="AS270" s="120"/>
      <c r="AT270" s="246"/>
      <c r="AU270" s="243"/>
      <c r="AV270" s="120"/>
      <c r="AW270" s="120"/>
      <c r="AX270" s="120"/>
      <c r="AY270" s="246"/>
      <c r="AZ270" s="120"/>
      <c r="BA270" s="120"/>
      <c r="BB270" s="243"/>
      <c r="BC270" s="120"/>
      <c r="BD270" s="120"/>
      <c r="BE270" s="120"/>
      <c r="BF270" s="120"/>
      <c r="BG270" s="244"/>
      <c r="BH270" s="124"/>
      <c r="BI270" s="124"/>
      <c r="BJ270" s="124"/>
      <c r="BK270" s="120"/>
      <c r="BL270" s="120"/>
      <c r="BM270" s="120"/>
      <c r="BN270" s="120"/>
      <c r="BO270" s="120"/>
      <c r="BP270" s="120"/>
      <c r="BQ270" s="120"/>
      <c r="BR270" s="120"/>
      <c r="BS270" s="120"/>
    </row>
    <row r="271" ht="15.75" customHeight="1">
      <c r="A271" s="120"/>
      <c r="B271" s="120"/>
      <c r="C271" s="243"/>
      <c r="D271" s="120"/>
      <c r="E271" s="243"/>
      <c r="F271" s="120"/>
      <c r="G271" s="120"/>
      <c r="H271" s="120"/>
      <c r="I271" s="120"/>
      <c r="J271" s="120"/>
      <c r="K271" s="120"/>
      <c r="L271" s="244"/>
      <c r="M271" s="245"/>
      <c r="N271" s="245"/>
      <c r="O271" s="245"/>
      <c r="P271" s="245"/>
      <c r="Q271" s="120"/>
      <c r="R271" s="120"/>
      <c r="S271" s="120"/>
      <c r="T271" s="222"/>
      <c r="U271" s="120"/>
      <c r="V271" s="120"/>
      <c r="W271" s="120"/>
      <c r="X271" s="120"/>
      <c r="Y271" s="243"/>
      <c r="Z271" s="120"/>
      <c r="AA271" s="243"/>
      <c r="AB271" s="245"/>
      <c r="AC271" s="245"/>
      <c r="AD271" s="245"/>
      <c r="AE271" s="222"/>
      <c r="AF271" s="120"/>
      <c r="AG271" s="120"/>
      <c r="AH271" s="120"/>
      <c r="AI271" s="120"/>
      <c r="AJ271" s="243"/>
      <c r="AK271" s="243"/>
      <c r="AL271" s="120"/>
      <c r="AM271" s="243"/>
      <c r="AN271" s="243"/>
      <c r="AO271" s="120"/>
      <c r="AP271" s="120"/>
      <c r="AQ271" s="120"/>
      <c r="AR271" s="120"/>
      <c r="AS271" s="120"/>
      <c r="AT271" s="246"/>
      <c r="AU271" s="243"/>
      <c r="AV271" s="120"/>
      <c r="AW271" s="120"/>
      <c r="AX271" s="120"/>
      <c r="AY271" s="246"/>
      <c r="AZ271" s="120"/>
      <c r="BA271" s="120"/>
      <c r="BB271" s="243"/>
      <c r="BC271" s="120"/>
      <c r="BD271" s="120"/>
      <c r="BE271" s="120"/>
      <c r="BF271" s="120"/>
      <c r="BG271" s="244"/>
      <c r="BH271" s="124"/>
      <c r="BI271" s="124"/>
      <c r="BJ271" s="124"/>
      <c r="BK271" s="120"/>
      <c r="BL271" s="120"/>
      <c r="BM271" s="120"/>
      <c r="BN271" s="120"/>
      <c r="BO271" s="120"/>
      <c r="BP271" s="120"/>
      <c r="BQ271" s="120"/>
      <c r="BR271" s="120"/>
      <c r="BS271" s="120"/>
    </row>
    <row r="272" ht="15.75" customHeight="1">
      <c r="A272" s="120"/>
      <c r="B272" s="120"/>
      <c r="C272" s="243"/>
      <c r="D272" s="120"/>
      <c r="E272" s="243"/>
      <c r="F272" s="120"/>
      <c r="G272" s="120"/>
      <c r="H272" s="120"/>
      <c r="I272" s="120"/>
      <c r="J272" s="120"/>
      <c r="K272" s="120"/>
      <c r="L272" s="244"/>
      <c r="M272" s="245"/>
      <c r="N272" s="245"/>
      <c r="O272" s="245"/>
      <c r="P272" s="245"/>
      <c r="Q272" s="120"/>
      <c r="R272" s="120"/>
      <c r="S272" s="120"/>
      <c r="T272" s="222"/>
      <c r="U272" s="120"/>
      <c r="V272" s="120"/>
      <c r="W272" s="120"/>
      <c r="X272" s="120"/>
      <c r="Y272" s="243"/>
      <c r="Z272" s="120"/>
      <c r="AA272" s="243"/>
      <c r="AB272" s="245"/>
      <c r="AC272" s="245"/>
      <c r="AD272" s="245"/>
      <c r="AE272" s="222"/>
      <c r="AF272" s="120"/>
      <c r="AG272" s="120"/>
      <c r="AH272" s="120"/>
      <c r="AI272" s="120"/>
      <c r="AJ272" s="243"/>
      <c r="AK272" s="243"/>
      <c r="AL272" s="120"/>
      <c r="AM272" s="243"/>
      <c r="AN272" s="243"/>
      <c r="AO272" s="120"/>
      <c r="AP272" s="120"/>
      <c r="AQ272" s="120"/>
      <c r="AR272" s="120"/>
      <c r="AS272" s="120"/>
      <c r="AT272" s="246"/>
      <c r="AU272" s="243"/>
      <c r="AV272" s="120"/>
      <c r="AW272" s="120"/>
      <c r="AX272" s="120"/>
      <c r="AY272" s="246"/>
      <c r="AZ272" s="120"/>
      <c r="BA272" s="120"/>
      <c r="BB272" s="243"/>
      <c r="BC272" s="120"/>
      <c r="BD272" s="120"/>
      <c r="BE272" s="120"/>
      <c r="BF272" s="120"/>
      <c r="BG272" s="244"/>
      <c r="BH272" s="124"/>
      <c r="BI272" s="124"/>
      <c r="BJ272" s="124"/>
      <c r="BK272" s="120"/>
      <c r="BL272" s="120"/>
      <c r="BM272" s="120"/>
      <c r="BN272" s="120"/>
      <c r="BO272" s="120"/>
      <c r="BP272" s="120"/>
      <c r="BQ272" s="120"/>
      <c r="BR272" s="120"/>
      <c r="BS272" s="120"/>
    </row>
    <row r="273" ht="15.75" customHeight="1">
      <c r="A273" s="120"/>
      <c r="B273" s="120"/>
      <c r="C273" s="243"/>
      <c r="D273" s="120"/>
      <c r="E273" s="243"/>
      <c r="F273" s="120"/>
      <c r="G273" s="120"/>
      <c r="H273" s="120"/>
      <c r="I273" s="120"/>
      <c r="J273" s="120"/>
      <c r="K273" s="120"/>
      <c r="L273" s="244"/>
      <c r="M273" s="245"/>
      <c r="N273" s="245"/>
      <c r="O273" s="245"/>
      <c r="P273" s="245"/>
      <c r="Q273" s="120"/>
      <c r="R273" s="120"/>
      <c r="S273" s="120"/>
      <c r="T273" s="222"/>
      <c r="U273" s="120"/>
      <c r="V273" s="120"/>
      <c r="W273" s="120"/>
      <c r="X273" s="120"/>
      <c r="Y273" s="243"/>
      <c r="Z273" s="120"/>
      <c r="AA273" s="243"/>
      <c r="AB273" s="245"/>
      <c r="AC273" s="245"/>
      <c r="AD273" s="245"/>
      <c r="AE273" s="222"/>
      <c r="AF273" s="120"/>
      <c r="AG273" s="120"/>
      <c r="AH273" s="120"/>
      <c r="AI273" s="120"/>
      <c r="AJ273" s="243"/>
      <c r="AK273" s="243"/>
      <c r="AL273" s="120"/>
      <c r="AM273" s="243"/>
      <c r="AN273" s="243"/>
      <c r="AO273" s="120"/>
      <c r="AP273" s="120"/>
      <c r="AQ273" s="120"/>
      <c r="AR273" s="120"/>
      <c r="AS273" s="120"/>
      <c r="AT273" s="246"/>
      <c r="AU273" s="243"/>
      <c r="AV273" s="120"/>
      <c r="AW273" s="120"/>
      <c r="AX273" s="120"/>
      <c r="AY273" s="246"/>
      <c r="AZ273" s="120"/>
      <c r="BA273" s="120"/>
      <c r="BB273" s="243"/>
      <c r="BC273" s="120"/>
      <c r="BD273" s="120"/>
      <c r="BE273" s="120"/>
      <c r="BF273" s="120"/>
      <c r="BG273" s="244"/>
      <c r="BH273" s="124"/>
      <c r="BI273" s="124"/>
      <c r="BJ273" s="124"/>
      <c r="BK273" s="120"/>
      <c r="BL273" s="120"/>
      <c r="BM273" s="120"/>
      <c r="BN273" s="120"/>
      <c r="BO273" s="120"/>
      <c r="BP273" s="120"/>
      <c r="BQ273" s="120"/>
      <c r="BR273" s="120"/>
      <c r="BS273" s="120"/>
    </row>
    <row r="274" ht="15.75" customHeight="1">
      <c r="A274" s="120"/>
      <c r="B274" s="120"/>
      <c r="C274" s="243"/>
      <c r="D274" s="120"/>
      <c r="E274" s="243"/>
      <c r="F274" s="120"/>
      <c r="G274" s="120"/>
      <c r="H274" s="120"/>
      <c r="I274" s="120"/>
      <c r="J274" s="120"/>
      <c r="K274" s="120"/>
      <c r="L274" s="244"/>
      <c r="M274" s="245"/>
      <c r="N274" s="245"/>
      <c r="O274" s="245"/>
      <c r="P274" s="245"/>
      <c r="Q274" s="120"/>
      <c r="R274" s="120"/>
      <c r="S274" s="120"/>
      <c r="T274" s="222"/>
      <c r="U274" s="120"/>
      <c r="V274" s="120"/>
      <c r="W274" s="120"/>
      <c r="X274" s="120"/>
      <c r="Y274" s="243"/>
      <c r="Z274" s="120"/>
      <c r="AA274" s="243"/>
      <c r="AB274" s="245"/>
      <c r="AC274" s="245"/>
      <c r="AD274" s="245"/>
      <c r="AE274" s="222"/>
      <c r="AF274" s="120"/>
      <c r="AG274" s="120"/>
      <c r="AH274" s="120"/>
      <c r="AI274" s="120"/>
      <c r="AJ274" s="243"/>
      <c r="AK274" s="243"/>
      <c r="AL274" s="120"/>
      <c r="AM274" s="243"/>
      <c r="AN274" s="243"/>
      <c r="AO274" s="120"/>
      <c r="AP274" s="120"/>
      <c r="AQ274" s="120"/>
      <c r="AR274" s="120"/>
      <c r="AS274" s="120"/>
      <c r="AT274" s="246"/>
      <c r="AU274" s="243"/>
      <c r="AV274" s="120"/>
      <c r="AW274" s="120"/>
      <c r="AX274" s="120"/>
      <c r="AY274" s="246"/>
      <c r="AZ274" s="120"/>
      <c r="BA274" s="120"/>
      <c r="BB274" s="243"/>
      <c r="BC274" s="120"/>
      <c r="BD274" s="120"/>
      <c r="BE274" s="120"/>
      <c r="BF274" s="120"/>
      <c r="BG274" s="244"/>
      <c r="BH274" s="124"/>
      <c r="BI274" s="124"/>
      <c r="BJ274" s="124"/>
      <c r="BK274" s="120"/>
      <c r="BL274" s="120"/>
      <c r="BM274" s="120"/>
      <c r="BN274" s="120"/>
      <c r="BO274" s="120"/>
      <c r="BP274" s="120"/>
      <c r="BQ274" s="120"/>
      <c r="BR274" s="120"/>
      <c r="BS274" s="120"/>
    </row>
    <row r="275" ht="15.75" customHeight="1">
      <c r="A275" s="120"/>
      <c r="B275" s="120"/>
      <c r="C275" s="243"/>
      <c r="D275" s="120"/>
      <c r="E275" s="243"/>
      <c r="F275" s="120"/>
      <c r="G275" s="120"/>
      <c r="H275" s="120"/>
      <c r="I275" s="120"/>
      <c r="J275" s="120"/>
      <c r="K275" s="120"/>
      <c r="L275" s="244"/>
      <c r="M275" s="245"/>
      <c r="N275" s="245"/>
      <c r="O275" s="245"/>
      <c r="P275" s="245"/>
      <c r="Q275" s="120"/>
      <c r="R275" s="120"/>
      <c r="S275" s="120"/>
      <c r="T275" s="222"/>
      <c r="U275" s="120"/>
      <c r="V275" s="120"/>
      <c r="W275" s="120"/>
      <c r="X275" s="120"/>
      <c r="Y275" s="243"/>
      <c r="Z275" s="120"/>
      <c r="AA275" s="243"/>
      <c r="AB275" s="245"/>
      <c r="AC275" s="245"/>
      <c r="AD275" s="245"/>
      <c r="AE275" s="222"/>
      <c r="AF275" s="120"/>
      <c r="AG275" s="120"/>
      <c r="AH275" s="120"/>
      <c r="AI275" s="120"/>
      <c r="AJ275" s="243"/>
      <c r="AK275" s="243"/>
      <c r="AL275" s="120"/>
      <c r="AM275" s="243"/>
      <c r="AN275" s="243"/>
      <c r="AO275" s="120"/>
      <c r="AP275" s="120"/>
      <c r="AQ275" s="120"/>
      <c r="AR275" s="120"/>
      <c r="AS275" s="120"/>
      <c r="AT275" s="246"/>
      <c r="AU275" s="243"/>
      <c r="AV275" s="120"/>
      <c r="AW275" s="120"/>
      <c r="AX275" s="120"/>
      <c r="AY275" s="246"/>
      <c r="AZ275" s="120"/>
      <c r="BA275" s="120"/>
      <c r="BB275" s="243"/>
      <c r="BC275" s="120"/>
      <c r="BD275" s="120"/>
      <c r="BE275" s="120"/>
      <c r="BF275" s="120"/>
      <c r="BG275" s="244"/>
      <c r="BH275" s="124"/>
      <c r="BI275" s="124"/>
      <c r="BJ275" s="124"/>
      <c r="BK275" s="120"/>
      <c r="BL275" s="120"/>
      <c r="BM275" s="120"/>
      <c r="BN275" s="120"/>
      <c r="BO275" s="120"/>
      <c r="BP275" s="120"/>
      <c r="BQ275" s="120"/>
      <c r="BR275" s="120"/>
      <c r="BS275" s="120"/>
    </row>
    <row r="276" ht="15.75" customHeight="1">
      <c r="A276" s="120"/>
      <c r="B276" s="120"/>
      <c r="C276" s="243"/>
      <c r="D276" s="120"/>
      <c r="E276" s="243"/>
      <c r="F276" s="120"/>
      <c r="G276" s="120"/>
      <c r="H276" s="120"/>
      <c r="I276" s="120"/>
      <c r="J276" s="120"/>
      <c r="K276" s="120"/>
      <c r="L276" s="244"/>
      <c r="M276" s="245"/>
      <c r="N276" s="245"/>
      <c r="O276" s="245"/>
      <c r="P276" s="245"/>
      <c r="Q276" s="120"/>
      <c r="R276" s="120"/>
      <c r="S276" s="120"/>
      <c r="T276" s="222"/>
      <c r="U276" s="120"/>
      <c r="V276" s="120"/>
      <c r="W276" s="120"/>
      <c r="X276" s="120"/>
      <c r="Y276" s="243"/>
      <c r="Z276" s="120"/>
      <c r="AA276" s="243"/>
      <c r="AB276" s="245"/>
      <c r="AC276" s="245"/>
      <c r="AD276" s="245"/>
      <c r="AE276" s="222"/>
      <c r="AF276" s="120"/>
      <c r="AG276" s="120"/>
      <c r="AH276" s="120"/>
      <c r="AI276" s="120"/>
      <c r="AJ276" s="243"/>
      <c r="AK276" s="243"/>
      <c r="AL276" s="120"/>
      <c r="AM276" s="243"/>
      <c r="AN276" s="243"/>
      <c r="AO276" s="120"/>
      <c r="AP276" s="120"/>
      <c r="AQ276" s="120"/>
      <c r="AR276" s="120"/>
      <c r="AS276" s="120"/>
      <c r="AT276" s="246"/>
      <c r="AU276" s="243"/>
      <c r="AV276" s="120"/>
      <c r="AW276" s="120"/>
      <c r="AX276" s="120"/>
      <c r="AY276" s="246"/>
      <c r="AZ276" s="120"/>
      <c r="BA276" s="120"/>
      <c r="BB276" s="243"/>
      <c r="BC276" s="120"/>
      <c r="BD276" s="120"/>
      <c r="BE276" s="120"/>
      <c r="BF276" s="120"/>
      <c r="BG276" s="244"/>
      <c r="BH276" s="124"/>
      <c r="BI276" s="124"/>
      <c r="BJ276" s="124"/>
      <c r="BK276" s="120"/>
      <c r="BL276" s="120"/>
      <c r="BM276" s="120"/>
      <c r="BN276" s="120"/>
      <c r="BO276" s="120"/>
      <c r="BP276" s="120"/>
      <c r="BQ276" s="120"/>
      <c r="BR276" s="120"/>
      <c r="BS276" s="120"/>
    </row>
    <row r="277" ht="15.75" customHeight="1">
      <c r="A277" s="120"/>
      <c r="B277" s="120"/>
      <c r="C277" s="243"/>
      <c r="D277" s="120"/>
      <c r="E277" s="243"/>
      <c r="F277" s="120"/>
      <c r="G277" s="120"/>
      <c r="H277" s="120"/>
      <c r="I277" s="120"/>
      <c r="J277" s="120"/>
      <c r="K277" s="120"/>
      <c r="L277" s="244"/>
      <c r="M277" s="245"/>
      <c r="N277" s="245"/>
      <c r="O277" s="245"/>
      <c r="P277" s="245"/>
      <c r="Q277" s="120"/>
      <c r="R277" s="120"/>
      <c r="S277" s="120"/>
      <c r="T277" s="222"/>
      <c r="U277" s="120"/>
      <c r="V277" s="120"/>
      <c r="W277" s="120"/>
      <c r="X277" s="120"/>
      <c r="Y277" s="243"/>
      <c r="Z277" s="120"/>
      <c r="AA277" s="243"/>
      <c r="AB277" s="245"/>
      <c r="AC277" s="245"/>
      <c r="AD277" s="245"/>
      <c r="AE277" s="222"/>
      <c r="AF277" s="120"/>
      <c r="AG277" s="120"/>
      <c r="AH277" s="120"/>
      <c r="AI277" s="120"/>
      <c r="AJ277" s="243"/>
      <c r="AK277" s="243"/>
      <c r="AL277" s="120"/>
      <c r="AM277" s="243"/>
      <c r="AN277" s="243"/>
      <c r="AO277" s="120"/>
      <c r="AP277" s="120"/>
      <c r="AQ277" s="120"/>
      <c r="AR277" s="120"/>
      <c r="AS277" s="120"/>
      <c r="AT277" s="246"/>
      <c r="AU277" s="243"/>
      <c r="AV277" s="120"/>
      <c r="AW277" s="120"/>
      <c r="AX277" s="120"/>
      <c r="AY277" s="246"/>
      <c r="AZ277" s="120"/>
      <c r="BA277" s="120"/>
      <c r="BB277" s="243"/>
      <c r="BC277" s="120"/>
      <c r="BD277" s="120"/>
      <c r="BE277" s="120"/>
      <c r="BF277" s="120"/>
      <c r="BG277" s="244"/>
      <c r="BH277" s="124"/>
      <c r="BI277" s="124"/>
      <c r="BJ277" s="124"/>
      <c r="BK277" s="120"/>
      <c r="BL277" s="120"/>
      <c r="BM277" s="120"/>
      <c r="BN277" s="120"/>
      <c r="BO277" s="120"/>
      <c r="BP277" s="120"/>
      <c r="BQ277" s="120"/>
      <c r="BR277" s="120"/>
      <c r="BS277" s="120"/>
    </row>
    <row r="278" ht="15.75" customHeight="1">
      <c r="A278" s="120"/>
      <c r="B278" s="120"/>
      <c r="C278" s="243"/>
      <c r="D278" s="120"/>
      <c r="E278" s="243"/>
      <c r="F278" s="120"/>
      <c r="G278" s="120"/>
      <c r="H278" s="120"/>
      <c r="I278" s="120"/>
      <c r="J278" s="120"/>
      <c r="K278" s="120"/>
      <c r="L278" s="244"/>
      <c r="M278" s="245"/>
      <c r="N278" s="245"/>
      <c r="O278" s="245"/>
      <c r="P278" s="245"/>
      <c r="Q278" s="120"/>
      <c r="R278" s="120"/>
      <c r="S278" s="120"/>
      <c r="T278" s="222"/>
      <c r="U278" s="120"/>
      <c r="V278" s="120"/>
      <c r="W278" s="120"/>
      <c r="X278" s="120"/>
      <c r="Y278" s="243"/>
      <c r="Z278" s="120"/>
      <c r="AA278" s="243"/>
      <c r="AB278" s="245"/>
      <c r="AC278" s="245"/>
      <c r="AD278" s="245"/>
      <c r="AE278" s="222"/>
      <c r="AF278" s="120"/>
      <c r="AG278" s="120"/>
      <c r="AH278" s="120"/>
      <c r="AI278" s="120"/>
      <c r="AJ278" s="243"/>
      <c r="AK278" s="243"/>
      <c r="AL278" s="120"/>
      <c r="AM278" s="243"/>
      <c r="AN278" s="243"/>
      <c r="AO278" s="120"/>
      <c r="AP278" s="120"/>
      <c r="AQ278" s="120"/>
      <c r="AR278" s="120"/>
      <c r="AS278" s="120"/>
      <c r="AT278" s="246"/>
      <c r="AU278" s="243"/>
      <c r="AV278" s="120"/>
      <c r="AW278" s="120"/>
      <c r="AX278" s="120"/>
      <c r="AY278" s="246"/>
      <c r="AZ278" s="120"/>
      <c r="BA278" s="120"/>
      <c r="BB278" s="243"/>
      <c r="BC278" s="120"/>
      <c r="BD278" s="120"/>
      <c r="BE278" s="120"/>
      <c r="BF278" s="120"/>
      <c r="BG278" s="244"/>
      <c r="BH278" s="124"/>
      <c r="BI278" s="124"/>
      <c r="BJ278" s="124"/>
      <c r="BK278" s="120"/>
      <c r="BL278" s="120"/>
      <c r="BM278" s="120"/>
      <c r="BN278" s="120"/>
      <c r="BO278" s="120"/>
      <c r="BP278" s="120"/>
      <c r="BQ278" s="120"/>
      <c r="BR278" s="120"/>
      <c r="BS278" s="120"/>
    </row>
    <row r="279" ht="15.75" customHeight="1">
      <c r="A279" s="120"/>
      <c r="B279" s="120"/>
      <c r="C279" s="243"/>
      <c r="D279" s="120"/>
      <c r="E279" s="243"/>
      <c r="F279" s="120"/>
      <c r="G279" s="120"/>
      <c r="H279" s="120"/>
      <c r="I279" s="120"/>
      <c r="J279" s="120"/>
      <c r="K279" s="120"/>
      <c r="L279" s="244"/>
      <c r="M279" s="245"/>
      <c r="N279" s="245"/>
      <c r="O279" s="245"/>
      <c r="P279" s="245"/>
      <c r="Q279" s="120"/>
      <c r="R279" s="120"/>
      <c r="S279" s="120"/>
      <c r="T279" s="222"/>
      <c r="U279" s="120"/>
      <c r="V279" s="120"/>
      <c r="W279" s="120"/>
      <c r="X279" s="120"/>
      <c r="Y279" s="243"/>
      <c r="Z279" s="120"/>
      <c r="AA279" s="243"/>
      <c r="AB279" s="245"/>
      <c r="AC279" s="245"/>
      <c r="AD279" s="245"/>
      <c r="AE279" s="222"/>
      <c r="AF279" s="120"/>
      <c r="AG279" s="120"/>
      <c r="AH279" s="120"/>
      <c r="AI279" s="120"/>
      <c r="AJ279" s="243"/>
      <c r="AK279" s="243"/>
      <c r="AL279" s="120"/>
      <c r="AM279" s="243"/>
      <c r="AN279" s="243"/>
      <c r="AO279" s="120"/>
      <c r="AP279" s="120"/>
      <c r="AQ279" s="120"/>
      <c r="AR279" s="120"/>
      <c r="AS279" s="120"/>
      <c r="AT279" s="246"/>
      <c r="AU279" s="243"/>
      <c r="AV279" s="120"/>
      <c r="AW279" s="120"/>
      <c r="AX279" s="120"/>
      <c r="AY279" s="246"/>
      <c r="AZ279" s="120"/>
      <c r="BA279" s="120"/>
      <c r="BB279" s="243"/>
      <c r="BC279" s="120"/>
      <c r="BD279" s="120"/>
      <c r="BE279" s="120"/>
      <c r="BF279" s="120"/>
      <c r="BG279" s="244"/>
      <c r="BH279" s="124"/>
      <c r="BI279" s="124"/>
      <c r="BJ279" s="124"/>
      <c r="BK279" s="120"/>
      <c r="BL279" s="120"/>
      <c r="BM279" s="120"/>
      <c r="BN279" s="120"/>
      <c r="BO279" s="120"/>
      <c r="BP279" s="120"/>
      <c r="BQ279" s="120"/>
      <c r="BR279" s="120"/>
      <c r="BS279" s="120"/>
    </row>
    <row r="280" ht="15.75" customHeight="1">
      <c r="A280" s="120"/>
      <c r="B280" s="120"/>
      <c r="C280" s="243"/>
      <c r="D280" s="120"/>
      <c r="E280" s="243"/>
      <c r="F280" s="120"/>
      <c r="G280" s="120"/>
      <c r="H280" s="120"/>
      <c r="I280" s="120"/>
      <c r="J280" s="120"/>
      <c r="K280" s="120"/>
      <c r="L280" s="244"/>
      <c r="M280" s="245"/>
      <c r="N280" s="245"/>
      <c r="O280" s="245"/>
      <c r="P280" s="245"/>
      <c r="Q280" s="120"/>
      <c r="R280" s="120"/>
      <c r="S280" s="120"/>
      <c r="T280" s="222"/>
      <c r="U280" s="120"/>
      <c r="V280" s="120"/>
      <c r="W280" s="120"/>
      <c r="X280" s="120"/>
      <c r="Y280" s="243"/>
      <c r="Z280" s="120"/>
      <c r="AA280" s="243"/>
      <c r="AB280" s="245"/>
      <c r="AC280" s="245"/>
      <c r="AD280" s="245"/>
      <c r="AE280" s="222"/>
      <c r="AF280" s="120"/>
      <c r="AG280" s="120"/>
      <c r="AH280" s="120"/>
      <c r="AI280" s="120"/>
      <c r="AJ280" s="243"/>
      <c r="AK280" s="243"/>
      <c r="AL280" s="120"/>
      <c r="AM280" s="243"/>
      <c r="AN280" s="243"/>
      <c r="AO280" s="120"/>
      <c r="AP280" s="120"/>
      <c r="AQ280" s="120"/>
      <c r="AR280" s="120"/>
      <c r="AS280" s="120"/>
      <c r="AT280" s="246"/>
      <c r="AU280" s="243"/>
      <c r="AV280" s="120"/>
      <c r="AW280" s="120"/>
      <c r="AX280" s="120"/>
      <c r="AY280" s="246"/>
      <c r="AZ280" s="120"/>
      <c r="BA280" s="120"/>
      <c r="BB280" s="243"/>
      <c r="BC280" s="120"/>
      <c r="BD280" s="120"/>
      <c r="BE280" s="120"/>
      <c r="BF280" s="120"/>
      <c r="BG280" s="244"/>
      <c r="BH280" s="124"/>
      <c r="BI280" s="124"/>
      <c r="BJ280" s="124"/>
      <c r="BK280" s="120"/>
      <c r="BL280" s="120"/>
      <c r="BM280" s="120"/>
      <c r="BN280" s="120"/>
      <c r="BO280" s="120"/>
      <c r="BP280" s="120"/>
      <c r="BQ280" s="120"/>
      <c r="BR280" s="120"/>
      <c r="BS280" s="120"/>
    </row>
    <row r="281" ht="15.75" customHeight="1">
      <c r="A281" s="120"/>
      <c r="B281" s="120"/>
      <c r="C281" s="243"/>
      <c r="D281" s="120"/>
      <c r="E281" s="243"/>
      <c r="F281" s="120"/>
      <c r="G281" s="120"/>
      <c r="H281" s="120"/>
      <c r="I281" s="120"/>
      <c r="J281" s="120"/>
      <c r="K281" s="120"/>
      <c r="L281" s="244"/>
      <c r="M281" s="245"/>
      <c r="N281" s="245"/>
      <c r="O281" s="245"/>
      <c r="P281" s="245"/>
      <c r="Q281" s="120"/>
      <c r="R281" s="120"/>
      <c r="S281" s="120"/>
      <c r="T281" s="222"/>
      <c r="U281" s="120"/>
      <c r="V281" s="120"/>
      <c r="W281" s="120"/>
      <c r="X281" s="120"/>
      <c r="Y281" s="243"/>
      <c r="Z281" s="120"/>
      <c r="AA281" s="243"/>
      <c r="AB281" s="245"/>
      <c r="AC281" s="245"/>
      <c r="AD281" s="245"/>
      <c r="AE281" s="222"/>
      <c r="AF281" s="120"/>
      <c r="AG281" s="120"/>
      <c r="AH281" s="120"/>
      <c r="AI281" s="120"/>
      <c r="AJ281" s="243"/>
      <c r="AK281" s="243"/>
      <c r="AL281" s="120"/>
      <c r="AM281" s="243"/>
      <c r="AN281" s="243"/>
      <c r="AO281" s="120"/>
      <c r="AP281" s="120"/>
      <c r="AQ281" s="120"/>
      <c r="AR281" s="120"/>
      <c r="AS281" s="120"/>
      <c r="AT281" s="246"/>
      <c r="AU281" s="243"/>
      <c r="AV281" s="120"/>
      <c r="AW281" s="120"/>
      <c r="AX281" s="120"/>
      <c r="AY281" s="246"/>
      <c r="AZ281" s="120"/>
      <c r="BA281" s="120"/>
      <c r="BB281" s="243"/>
      <c r="BC281" s="120"/>
      <c r="BD281" s="120"/>
      <c r="BE281" s="120"/>
      <c r="BF281" s="120"/>
      <c r="BG281" s="244"/>
      <c r="BH281" s="124"/>
      <c r="BI281" s="124"/>
      <c r="BJ281" s="124"/>
      <c r="BK281" s="120"/>
      <c r="BL281" s="120"/>
      <c r="BM281" s="120"/>
      <c r="BN281" s="120"/>
      <c r="BO281" s="120"/>
      <c r="BP281" s="120"/>
      <c r="BQ281" s="120"/>
      <c r="BR281" s="120"/>
      <c r="BS281" s="120"/>
    </row>
    <row r="282" ht="15.75" customHeight="1">
      <c r="A282" s="120"/>
      <c r="B282" s="120"/>
      <c r="C282" s="243"/>
      <c r="D282" s="120"/>
      <c r="E282" s="243"/>
      <c r="F282" s="120"/>
      <c r="G282" s="120"/>
      <c r="H282" s="120"/>
      <c r="I282" s="120"/>
      <c r="J282" s="120"/>
      <c r="K282" s="120"/>
      <c r="L282" s="244"/>
      <c r="M282" s="245"/>
      <c r="N282" s="245"/>
      <c r="O282" s="245"/>
      <c r="P282" s="245"/>
      <c r="Q282" s="120"/>
      <c r="R282" s="120"/>
      <c r="S282" s="120"/>
      <c r="T282" s="222"/>
      <c r="U282" s="120"/>
      <c r="V282" s="120"/>
      <c r="W282" s="120"/>
      <c r="X282" s="120"/>
      <c r="Y282" s="243"/>
      <c r="Z282" s="120"/>
      <c r="AA282" s="243"/>
      <c r="AB282" s="245"/>
      <c r="AC282" s="245"/>
      <c r="AD282" s="245"/>
      <c r="AE282" s="222"/>
      <c r="AF282" s="120"/>
      <c r="AG282" s="120"/>
      <c r="AH282" s="120"/>
      <c r="AI282" s="120"/>
      <c r="AJ282" s="243"/>
      <c r="AK282" s="243"/>
      <c r="AL282" s="120"/>
      <c r="AM282" s="243"/>
      <c r="AN282" s="243"/>
      <c r="AO282" s="120"/>
      <c r="AP282" s="120"/>
      <c r="AQ282" s="120"/>
      <c r="AR282" s="120"/>
      <c r="AS282" s="120"/>
      <c r="AT282" s="246"/>
      <c r="AU282" s="243"/>
      <c r="AV282" s="120"/>
      <c r="AW282" s="120"/>
      <c r="AX282" s="120"/>
      <c r="AY282" s="246"/>
      <c r="AZ282" s="120"/>
      <c r="BA282" s="120"/>
      <c r="BB282" s="243"/>
      <c r="BC282" s="120"/>
      <c r="BD282" s="120"/>
      <c r="BE282" s="120"/>
      <c r="BF282" s="120"/>
      <c r="BG282" s="244"/>
      <c r="BH282" s="124"/>
      <c r="BI282" s="124"/>
      <c r="BJ282" s="124"/>
      <c r="BK282" s="120"/>
      <c r="BL282" s="120"/>
      <c r="BM282" s="120"/>
      <c r="BN282" s="120"/>
      <c r="BO282" s="120"/>
      <c r="BP282" s="120"/>
      <c r="BQ282" s="120"/>
      <c r="BR282" s="120"/>
      <c r="BS282" s="120"/>
    </row>
    <row r="283" ht="15.75" customHeight="1">
      <c r="A283" s="120"/>
      <c r="B283" s="120"/>
      <c r="C283" s="243"/>
      <c r="D283" s="120"/>
      <c r="E283" s="243"/>
      <c r="F283" s="120"/>
      <c r="G283" s="120"/>
      <c r="H283" s="120"/>
      <c r="I283" s="120"/>
      <c r="J283" s="120"/>
      <c r="K283" s="120"/>
      <c r="L283" s="244"/>
      <c r="M283" s="245"/>
      <c r="N283" s="245"/>
      <c r="O283" s="245"/>
      <c r="P283" s="245"/>
      <c r="Q283" s="120"/>
      <c r="R283" s="120"/>
      <c r="S283" s="120"/>
      <c r="T283" s="222"/>
      <c r="U283" s="120"/>
      <c r="V283" s="120"/>
      <c r="W283" s="120"/>
      <c r="X283" s="120"/>
      <c r="Y283" s="243"/>
      <c r="Z283" s="120"/>
      <c r="AA283" s="243"/>
      <c r="AB283" s="245"/>
      <c r="AC283" s="245"/>
      <c r="AD283" s="245"/>
      <c r="AE283" s="222"/>
      <c r="AF283" s="120"/>
      <c r="AG283" s="120"/>
      <c r="AH283" s="120"/>
      <c r="AI283" s="120"/>
      <c r="AJ283" s="243"/>
      <c r="AK283" s="243"/>
      <c r="AL283" s="120"/>
      <c r="AM283" s="243"/>
      <c r="AN283" s="243"/>
      <c r="AO283" s="120"/>
      <c r="AP283" s="120"/>
      <c r="AQ283" s="120"/>
      <c r="AR283" s="120"/>
      <c r="AS283" s="120"/>
      <c r="AT283" s="246"/>
      <c r="AU283" s="243"/>
      <c r="AV283" s="120"/>
      <c r="AW283" s="120"/>
      <c r="AX283" s="120"/>
      <c r="AY283" s="246"/>
      <c r="AZ283" s="120"/>
      <c r="BA283" s="120"/>
      <c r="BB283" s="243"/>
      <c r="BC283" s="120"/>
      <c r="BD283" s="120"/>
      <c r="BE283" s="120"/>
      <c r="BF283" s="120"/>
      <c r="BG283" s="244"/>
      <c r="BH283" s="124"/>
      <c r="BI283" s="124"/>
      <c r="BJ283" s="124"/>
      <c r="BK283" s="120"/>
      <c r="BL283" s="120"/>
      <c r="BM283" s="120"/>
      <c r="BN283" s="120"/>
      <c r="BO283" s="120"/>
      <c r="BP283" s="120"/>
      <c r="BQ283" s="120"/>
      <c r="BR283" s="120"/>
      <c r="BS283" s="120"/>
    </row>
    <row r="284" ht="15.75" customHeight="1">
      <c r="A284" s="120"/>
      <c r="B284" s="120"/>
      <c r="C284" s="243"/>
      <c r="D284" s="120"/>
      <c r="E284" s="243"/>
      <c r="F284" s="120"/>
      <c r="G284" s="120"/>
      <c r="H284" s="120"/>
      <c r="I284" s="120"/>
      <c r="J284" s="120"/>
      <c r="K284" s="120"/>
      <c r="L284" s="244"/>
      <c r="M284" s="245"/>
      <c r="N284" s="245"/>
      <c r="O284" s="245"/>
      <c r="P284" s="245"/>
      <c r="Q284" s="120"/>
      <c r="R284" s="120"/>
      <c r="S284" s="120"/>
      <c r="T284" s="222"/>
      <c r="U284" s="120"/>
      <c r="V284" s="120"/>
      <c r="W284" s="120"/>
      <c r="X284" s="120"/>
      <c r="Y284" s="243"/>
      <c r="Z284" s="120"/>
      <c r="AA284" s="243"/>
      <c r="AB284" s="245"/>
      <c r="AC284" s="245"/>
      <c r="AD284" s="245"/>
      <c r="AE284" s="222"/>
      <c r="AF284" s="120"/>
      <c r="AG284" s="120"/>
      <c r="AH284" s="120"/>
      <c r="AI284" s="120"/>
      <c r="AJ284" s="243"/>
      <c r="AK284" s="243"/>
      <c r="AL284" s="120"/>
      <c r="AM284" s="243"/>
      <c r="AN284" s="243"/>
      <c r="AO284" s="120"/>
      <c r="AP284" s="120"/>
      <c r="AQ284" s="120"/>
      <c r="AR284" s="120"/>
      <c r="AS284" s="120"/>
      <c r="AT284" s="246"/>
      <c r="AU284" s="243"/>
      <c r="AV284" s="120"/>
      <c r="AW284" s="120"/>
      <c r="AX284" s="120"/>
      <c r="AY284" s="246"/>
      <c r="AZ284" s="120"/>
      <c r="BA284" s="120"/>
      <c r="BB284" s="243"/>
      <c r="BC284" s="120"/>
      <c r="BD284" s="120"/>
      <c r="BE284" s="120"/>
      <c r="BF284" s="120"/>
      <c r="BG284" s="244"/>
      <c r="BH284" s="124"/>
      <c r="BI284" s="124"/>
      <c r="BJ284" s="124"/>
      <c r="BK284" s="120"/>
      <c r="BL284" s="120"/>
      <c r="BM284" s="120"/>
      <c r="BN284" s="120"/>
      <c r="BO284" s="120"/>
      <c r="BP284" s="120"/>
      <c r="BQ284" s="120"/>
      <c r="BR284" s="120"/>
      <c r="BS284" s="120"/>
    </row>
    <row r="285" ht="15.75" customHeight="1">
      <c r="A285" s="120"/>
      <c r="B285" s="120"/>
      <c r="C285" s="243"/>
      <c r="D285" s="120"/>
      <c r="E285" s="243"/>
      <c r="F285" s="120"/>
      <c r="G285" s="120"/>
      <c r="H285" s="120"/>
      <c r="I285" s="120"/>
      <c r="J285" s="120"/>
      <c r="K285" s="120"/>
      <c r="L285" s="244"/>
      <c r="M285" s="245"/>
      <c r="N285" s="245"/>
      <c r="O285" s="245"/>
      <c r="P285" s="245"/>
      <c r="Q285" s="120"/>
      <c r="R285" s="120"/>
      <c r="S285" s="120"/>
      <c r="T285" s="222"/>
      <c r="U285" s="120"/>
      <c r="V285" s="120"/>
      <c r="W285" s="120"/>
      <c r="X285" s="120"/>
      <c r="Y285" s="243"/>
      <c r="Z285" s="120"/>
      <c r="AA285" s="243"/>
      <c r="AB285" s="245"/>
      <c r="AC285" s="245"/>
      <c r="AD285" s="245"/>
      <c r="AE285" s="222"/>
      <c r="AF285" s="120"/>
      <c r="AG285" s="120"/>
      <c r="AH285" s="120"/>
      <c r="AI285" s="120"/>
      <c r="AJ285" s="243"/>
      <c r="AK285" s="243"/>
      <c r="AL285" s="120"/>
      <c r="AM285" s="243"/>
      <c r="AN285" s="243"/>
      <c r="AO285" s="120"/>
      <c r="AP285" s="120"/>
      <c r="AQ285" s="120"/>
      <c r="AR285" s="120"/>
      <c r="AS285" s="120"/>
      <c r="AT285" s="246"/>
      <c r="AU285" s="243"/>
      <c r="AV285" s="120"/>
      <c r="AW285" s="120"/>
      <c r="AX285" s="120"/>
      <c r="AY285" s="246"/>
      <c r="AZ285" s="120"/>
      <c r="BA285" s="120"/>
      <c r="BB285" s="243"/>
      <c r="BC285" s="120"/>
      <c r="BD285" s="120"/>
      <c r="BE285" s="120"/>
      <c r="BF285" s="120"/>
      <c r="BG285" s="244"/>
      <c r="BH285" s="124"/>
      <c r="BI285" s="124"/>
      <c r="BJ285" s="124"/>
      <c r="BK285" s="120"/>
      <c r="BL285" s="120"/>
      <c r="BM285" s="120"/>
      <c r="BN285" s="120"/>
      <c r="BO285" s="120"/>
      <c r="BP285" s="120"/>
      <c r="BQ285" s="120"/>
      <c r="BR285" s="120"/>
      <c r="BS285" s="120"/>
    </row>
    <row r="286" ht="15.75" customHeight="1">
      <c r="A286" s="120"/>
      <c r="B286" s="120"/>
      <c r="C286" s="243"/>
      <c r="D286" s="120"/>
      <c r="E286" s="243"/>
      <c r="F286" s="120"/>
      <c r="G286" s="120"/>
      <c r="H286" s="120"/>
      <c r="I286" s="120"/>
      <c r="J286" s="120"/>
      <c r="K286" s="120"/>
      <c r="L286" s="244"/>
      <c r="M286" s="245"/>
      <c r="N286" s="245"/>
      <c r="O286" s="245"/>
      <c r="P286" s="245"/>
      <c r="Q286" s="120"/>
      <c r="R286" s="120"/>
      <c r="S286" s="120"/>
      <c r="T286" s="222"/>
      <c r="U286" s="120"/>
      <c r="V286" s="120"/>
      <c r="W286" s="120"/>
      <c r="X286" s="120"/>
      <c r="Y286" s="243"/>
      <c r="Z286" s="120"/>
      <c r="AA286" s="243"/>
      <c r="AB286" s="245"/>
      <c r="AC286" s="245"/>
      <c r="AD286" s="245"/>
      <c r="AE286" s="222"/>
      <c r="AF286" s="120"/>
      <c r="AG286" s="120"/>
      <c r="AH286" s="120"/>
      <c r="AI286" s="120"/>
      <c r="AJ286" s="243"/>
      <c r="AK286" s="243"/>
      <c r="AL286" s="120"/>
      <c r="AM286" s="243"/>
      <c r="AN286" s="243"/>
      <c r="AO286" s="120"/>
      <c r="AP286" s="120"/>
      <c r="AQ286" s="120"/>
      <c r="AR286" s="120"/>
      <c r="AS286" s="120"/>
      <c r="AT286" s="246"/>
      <c r="AU286" s="243"/>
      <c r="AV286" s="120"/>
      <c r="AW286" s="120"/>
      <c r="AX286" s="120"/>
      <c r="AY286" s="246"/>
      <c r="AZ286" s="120"/>
      <c r="BA286" s="120"/>
      <c r="BB286" s="243"/>
      <c r="BC286" s="120"/>
      <c r="BD286" s="120"/>
      <c r="BE286" s="120"/>
      <c r="BF286" s="120"/>
      <c r="BG286" s="244"/>
      <c r="BH286" s="124"/>
      <c r="BI286" s="124"/>
      <c r="BJ286" s="124"/>
      <c r="BK286" s="120"/>
      <c r="BL286" s="120"/>
      <c r="BM286" s="120"/>
      <c r="BN286" s="120"/>
      <c r="BO286" s="120"/>
      <c r="BP286" s="120"/>
      <c r="BQ286" s="120"/>
      <c r="BR286" s="120"/>
      <c r="BS286" s="120"/>
    </row>
    <row r="287" ht="15.75" customHeight="1">
      <c r="A287" s="120"/>
      <c r="B287" s="120"/>
      <c r="C287" s="243"/>
      <c r="D287" s="120"/>
      <c r="E287" s="243"/>
      <c r="F287" s="120"/>
      <c r="G287" s="120"/>
      <c r="H287" s="120"/>
      <c r="I287" s="120"/>
      <c r="J287" s="120"/>
      <c r="K287" s="120"/>
      <c r="L287" s="244"/>
      <c r="M287" s="245"/>
      <c r="N287" s="245"/>
      <c r="O287" s="245"/>
      <c r="P287" s="245"/>
      <c r="Q287" s="120"/>
      <c r="R287" s="120"/>
      <c r="S287" s="120"/>
      <c r="T287" s="222"/>
      <c r="U287" s="120"/>
      <c r="V287" s="120"/>
      <c r="W287" s="120"/>
      <c r="X287" s="120"/>
      <c r="Y287" s="243"/>
      <c r="Z287" s="120"/>
      <c r="AA287" s="243"/>
      <c r="AB287" s="245"/>
      <c r="AC287" s="245"/>
      <c r="AD287" s="245"/>
      <c r="AE287" s="222"/>
      <c r="AF287" s="120"/>
      <c r="AG287" s="120"/>
      <c r="AH287" s="120"/>
      <c r="AI287" s="120"/>
      <c r="AJ287" s="243"/>
      <c r="AK287" s="243"/>
      <c r="AL287" s="120"/>
      <c r="AM287" s="243"/>
      <c r="AN287" s="243"/>
      <c r="AO287" s="120"/>
      <c r="AP287" s="120"/>
      <c r="AQ287" s="120"/>
      <c r="AR287" s="120"/>
      <c r="AS287" s="120"/>
      <c r="AT287" s="246"/>
      <c r="AU287" s="243"/>
      <c r="AV287" s="120"/>
      <c r="AW287" s="120"/>
      <c r="AX287" s="120"/>
      <c r="AY287" s="246"/>
      <c r="AZ287" s="120"/>
      <c r="BA287" s="120"/>
      <c r="BB287" s="243"/>
      <c r="BC287" s="120"/>
      <c r="BD287" s="120"/>
      <c r="BE287" s="120"/>
      <c r="BF287" s="120"/>
      <c r="BG287" s="244"/>
      <c r="BH287" s="124"/>
      <c r="BI287" s="124"/>
      <c r="BJ287" s="124"/>
      <c r="BK287" s="120"/>
      <c r="BL287" s="120"/>
      <c r="BM287" s="120"/>
      <c r="BN287" s="120"/>
      <c r="BO287" s="120"/>
      <c r="BP287" s="120"/>
      <c r="BQ287" s="120"/>
      <c r="BR287" s="120"/>
      <c r="BS287" s="120"/>
    </row>
    <row r="288" ht="15.75" customHeight="1">
      <c r="A288" s="120"/>
      <c r="B288" s="120"/>
      <c r="C288" s="243"/>
      <c r="D288" s="120"/>
      <c r="E288" s="243"/>
      <c r="F288" s="120"/>
      <c r="G288" s="120"/>
      <c r="H288" s="120"/>
      <c r="I288" s="120"/>
      <c r="J288" s="120"/>
      <c r="K288" s="120"/>
      <c r="L288" s="244"/>
      <c r="M288" s="245"/>
      <c r="N288" s="245"/>
      <c r="O288" s="245"/>
      <c r="P288" s="245"/>
      <c r="Q288" s="120"/>
      <c r="R288" s="120"/>
      <c r="S288" s="120"/>
      <c r="T288" s="222"/>
      <c r="U288" s="120"/>
      <c r="V288" s="120"/>
      <c r="W288" s="120"/>
      <c r="X288" s="120"/>
      <c r="Y288" s="243"/>
      <c r="Z288" s="120"/>
      <c r="AA288" s="243"/>
      <c r="AB288" s="245"/>
      <c r="AC288" s="245"/>
      <c r="AD288" s="245"/>
      <c r="AE288" s="222"/>
      <c r="AF288" s="120"/>
      <c r="AG288" s="120"/>
      <c r="AH288" s="120"/>
      <c r="AI288" s="120"/>
      <c r="AJ288" s="243"/>
      <c r="AK288" s="243"/>
      <c r="AL288" s="120"/>
      <c r="AM288" s="243"/>
      <c r="AN288" s="243"/>
      <c r="AO288" s="120"/>
      <c r="AP288" s="120"/>
      <c r="AQ288" s="120"/>
      <c r="AR288" s="120"/>
      <c r="AS288" s="120"/>
      <c r="AT288" s="246"/>
      <c r="AU288" s="243"/>
      <c r="AV288" s="120"/>
      <c r="AW288" s="120"/>
      <c r="AX288" s="120"/>
      <c r="AY288" s="246"/>
      <c r="AZ288" s="120"/>
      <c r="BA288" s="120"/>
      <c r="BB288" s="243"/>
      <c r="BC288" s="120"/>
      <c r="BD288" s="120"/>
      <c r="BE288" s="120"/>
      <c r="BF288" s="120"/>
      <c r="BG288" s="244"/>
      <c r="BH288" s="124"/>
      <c r="BI288" s="124"/>
      <c r="BJ288" s="124"/>
      <c r="BK288" s="120"/>
      <c r="BL288" s="120"/>
      <c r="BM288" s="120"/>
      <c r="BN288" s="120"/>
      <c r="BO288" s="120"/>
      <c r="BP288" s="120"/>
      <c r="BQ288" s="120"/>
      <c r="BR288" s="120"/>
      <c r="BS288" s="120"/>
    </row>
    <row r="289" ht="15.75" customHeight="1">
      <c r="A289" s="120"/>
      <c r="B289" s="120"/>
      <c r="C289" s="243"/>
      <c r="D289" s="120"/>
      <c r="E289" s="243"/>
      <c r="F289" s="120"/>
      <c r="G289" s="120"/>
      <c r="H289" s="120"/>
      <c r="I289" s="120"/>
      <c r="J289" s="120"/>
      <c r="K289" s="120"/>
      <c r="L289" s="244"/>
      <c r="M289" s="245"/>
      <c r="N289" s="245"/>
      <c r="O289" s="245"/>
      <c r="P289" s="245"/>
      <c r="Q289" s="120"/>
      <c r="R289" s="120"/>
      <c r="S289" s="120"/>
      <c r="T289" s="222"/>
      <c r="U289" s="120"/>
      <c r="V289" s="120"/>
      <c r="W289" s="120"/>
      <c r="X289" s="120"/>
      <c r="Y289" s="243"/>
      <c r="Z289" s="120"/>
      <c r="AA289" s="243"/>
      <c r="AB289" s="245"/>
      <c r="AC289" s="245"/>
      <c r="AD289" s="245"/>
      <c r="AE289" s="222"/>
      <c r="AF289" s="120"/>
      <c r="AG289" s="120"/>
      <c r="AH289" s="120"/>
      <c r="AI289" s="120"/>
      <c r="AJ289" s="243"/>
      <c r="AK289" s="243"/>
      <c r="AL289" s="120"/>
      <c r="AM289" s="243"/>
      <c r="AN289" s="243"/>
      <c r="AO289" s="120"/>
      <c r="AP289" s="120"/>
      <c r="AQ289" s="120"/>
      <c r="AR289" s="120"/>
      <c r="AS289" s="120"/>
      <c r="AT289" s="246"/>
      <c r="AU289" s="243"/>
      <c r="AV289" s="120"/>
      <c r="AW289" s="120"/>
      <c r="AX289" s="120"/>
      <c r="AY289" s="246"/>
      <c r="AZ289" s="120"/>
      <c r="BA289" s="120"/>
      <c r="BB289" s="243"/>
      <c r="BC289" s="120"/>
      <c r="BD289" s="120"/>
      <c r="BE289" s="120"/>
      <c r="BF289" s="120"/>
      <c r="BG289" s="244"/>
      <c r="BH289" s="124"/>
      <c r="BI289" s="124"/>
      <c r="BJ289" s="124"/>
      <c r="BK289" s="120"/>
      <c r="BL289" s="120"/>
      <c r="BM289" s="120"/>
      <c r="BN289" s="120"/>
      <c r="BO289" s="120"/>
      <c r="BP289" s="120"/>
      <c r="BQ289" s="120"/>
      <c r="BR289" s="120"/>
      <c r="BS289" s="120"/>
    </row>
    <row r="290" ht="15.75" customHeight="1">
      <c r="A290" s="120"/>
      <c r="B290" s="120"/>
      <c r="C290" s="243"/>
      <c r="D290" s="120"/>
      <c r="E290" s="243"/>
      <c r="F290" s="120"/>
      <c r="G290" s="120"/>
      <c r="H290" s="120"/>
      <c r="I290" s="120"/>
      <c r="J290" s="120"/>
      <c r="K290" s="120"/>
      <c r="L290" s="244"/>
      <c r="M290" s="245"/>
      <c r="N290" s="245"/>
      <c r="O290" s="245"/>
      <c r="P290" s="245"/>
      <c r="Q290" s="120"/>
      <c r="R290" s="120"/>
      <c r="S290" s="120"/>
      <c r="T290" s="222"/>
      <c r="U290" s="120"/>
      <c r="V290" s="120"/>
      <c r="W290" s="120"/>
      <c r="X290" s="120"/>
      <c r="Y290" s="243"/>
      <c r="Z290" s="120"/>
      <c r="AA290" s="243"/>
      <c r="AB290" s="245"/>
      <c r="AC290" s="245"/>
      <c r="AD290" s="245"/>
      <c r="AE290" s="222"/>
      <c r="AF290" s="120"/>
      <c r="AG290" s="120"/>
      <c r="AH290" s="120"/>
      <c r="AI290" s="120"/>
      <c r="AJ290" s="243"/>
      <c r="AK290" s="243"/>
      <c r="AL290" s="120"/>
      <c r="AM290" s="243"/>
      <c r="AN290" s="243"/>
      <c r="AO290" s="120"/>
      <c r="AP290" s="120"/>
      <c r="AQ290" s="120"/>
      <c r="AR290" s="120"/>
      <c r="AS290" s="120"/>
      <c r="AT290" s="246"/>
      <c r="AU290" s="243"/>
      <c r="AV290" s="120"/>
      <c r="AW290" s="120"/>
      <c r="AX290" s="120"/>
      <c r="AY290" s="246"/>
      <c r="AZ290" s="120"/>
      <c r="BA290" s="120"/>
      <c r="BB290" s="243"/>
      <c r="BC290" s="120"/>
      <c r="BD290" s="120"/>
      <c r="BE290" s="120"/>
      <c r="BF290" s="120"/>
      <c r="BG290" s="244"/>
      <c r="BH290" s="124"/>
      <c r="BI290" s="124"/>
      <c r="BJ290" s="124"/>
      <c r="BK290" s="120"/>
      <c r="BL290" s="120"/>
      <c r="BM290" s="120"/>
      <c r="BN290" s="120"/>
      <c r="BO290" s="120"/>
      <c r="BP290" s="120"/>
      <c r="BQ290" s="120"/>
      <c r="BR290" s="120"/>
      <c r="BS290" s="120"/>
    </row>
    <row r="291" ht="15.75" customHeight="1">
      <c r="A291" s="120"/>
      <c r="B291" s="120"/>
      <c r="C291" s="243"/>
      <c r="D291" s="120"/>
      <c r="E291" s="243"/>
      <c r="F291" s="120"/>
      <c r="G291" s="120"/>
      <c r="H291" s="120"/>
      <c r="I291" s="120"/>
      <c r="J291" s="120"/>
      <c r="K291" s="120"/>
      <c r="L291" s="244"/>
      <c r="M291" s="245"/>
      <c r="N291" s="245"/>
      <c r="O291" s="245"/>
      <c r="P291" s="245"/>
      <c r="Q291" s="120"/>
      <c r="R291" s="120"/>
      <c r="S291" s="120"/>
      <c r="T291" s="222"/>
      <c r="U291" s="120"/>
      <c r="V291" s="120"/>
      <c r="W291" s="120"/>
      <c r="X291" s="120"/>
      <c r="Y291" s="243"/>
      <c r="Z291" s="120"/>
      <c r="AA291" s="243"/>
      <c r="AB291" s="245"/>
      <c r="AC291" s="245"/>
      <c r="AD291" s="245"/>
      <c r="AE291" s="222"/>
      <c r="AF291" s="120"/>
      <c r="AG291" s="120"/>
      <c r="AH291" s="120"/>
      <c r="AI291" s="120"/>
      <c r="AJ291" s="243"/>
      <c r="AK291" s="243"/>
      <c r="AL291" s="120"/>
      <c r="AM291" s="243"/>
      <c r="AN291" s="243"/>
      <c r="AO291" s="120"/>
      <c r="AP291" s="120"/>
      <c r="AQ291" s="120"/>
      <c r="AR291" s="120"/>
      <c r="AS291" s="120"/>
      <c r="AT291" s="246"/>
      <c r="AU291" s="243"/>
      <c r="AV291" s="120"/>
      <c r="AW291" s="120"/>
      <c r="AX291" s="120"/>
      <c r="AY291" s="246"/>
      <c r="AZ291" s="120"/>
      <c r="BA291" s="120"/>
      <c r="BB291" s="243"/>
      <c r="BC291" s="120"/>
      <c r="BD291" s="120"/>
      <c r="BE291" s="120"/>
      <c r="BF291" s="120"/>
      <c r="BG291" s="244"/>
      <c r="BH291" s="124"/>
      <c r="BI291" s="124"/>
      <c r="BJ291" s="124"/>
      <c r="BK291" s="120"/>
      <c r="BL291" s="120"/>
      <c r="BM291" s="120"/>
      <c r="BN291" s="120"/>
      <c r="BO291" s="120"/>
      <c r="BP291" s="120"/>
      <c r="BQ291" s="120"/>
      <c r="BR291" s="120"/>
      <c r="BS291" s="120"/>
    </row>
    <row r="292" ht="15.75" customHeight="1">
      <c r="A292" s="120"/>
      <c r="B292" s="120"/>
      <c r="C292" s="243"/>
      <c r="D292" s="120"/>
      <c r="E292" s="243"/>
      <c r="F292" s="120"/>
      <c r="G292" s="120"/>
      <c r="H292" s="120"/>
      <c r="I292" s="120"/>
      <c r="J292" s="120"/>
      <c r="K292" s="120"/>
      <c r="L292" s="244"/>
      <c r="M292" s="245"/>
      <c r="N292" s="245"/>
      <c r="O292" s="245"/>
      <c r="P292" s="245"/>
      <c r="Q292" s="120"/>
      <c r="R292" s="120"/>
      <c r="S292" s="120"/>
      <c r="T292" s="222"/>
      <c r="U292" s="120"/>
      <c r="V292" s="120"/>
      <c r="W292" s="120"/>
      <c r="X292" s="120"/>
      <c r="Y292" s="243"/>
      <c r="Z292" s="120"/>
      <c r="AA292" s="243"/>
      <c r="AB292" s="245"/>
      <c r="AC292" s="245"/>
      <c r="AD292" s="245"/>
      <c r="AE292" s="222"/>
      <c r="AF292" s="120"/>
      <c r="AG292" s="120"/>
      <c r="AH292" s="120"/>
      <c r="AI292" s="120"/>
      <c r="AJ292" s="243"/>
      <c r="AK292" s="243"/>
      <c r="AL292" s="120"/>
      <c r="AM292" s="243"/>
      <c r="AN292" s="243"/>
      <c r="AO292" s="120"/>
      <c r="AP292" s="120"/>
      <c r="AQ292" s="120"/>
      <c r="AR292" s="120"/>
      <c r="AS292" s="120"/>
      <c r="AT292" s="246"/>
      <c r="AU292" s="243"/>
      <c r="AV292" s="120"/>
      <c r="AW292" s="120"/>
      <c r="AX292" s="120"/>
      <c r="AY292" s="246"/>
      <c r="AZ292" s="120"/>
      <c r="BA292" s="120"/>
      <c r="BB292" s="243"/>
      <c r="BC292" s="120"/>
      <c r="BD292" s="120"/>
      <c r="BE292" s="120"/>
      <c r="BF292" s="120"/>
      <c r="BG292" s="244"/>
      <c r="BH292" s="124"/>
      <c r="BI292" s="124"/>
      <c r="BJ292" s="124"/>
      <c r="BK292" s="120"/>
      <c r="BL292" s="120"/>
      <c r="BM292" s="120"/>
      <c r="BN292" s="120"/>
      <c r="BO292" s="120"/>
      <c r="BP292" s="120"/>
      <c r="BQ292" s="120"/>
      <c r="BR292" s="120"/>
      <c r="BS292" s="120"/>
    </row>
    <row r="293" ht="15.75" customHeight="1">
      <c r="A293" s="120"/>
      <c r="B293" s="120"/>
      <c r="C293" s="243"/>
      <c r="D293" s="120"/>
      <c r="E293" s="243"/>
      <c r="F293" s="120"/>
      <c r="G293" s="120"/>
      <c r="H293" s="120"/>
      <c r="I293" s="120"/>
      <c r="J293" s="120"/>
      <c r="K293" s="120"/>
      <c r="L293" s="244"/>
      <c r="M293" s="245"/>
      <c r="N293" s="245"/>
      <c r="O293" s="245"/>
      <c r="P293" s="245"/>
      <c r="Q293" s="120"/>
      <c r="R293" s="120"/>
      <c r="S293" s="120"/>
      <c r="T293" s="222"/>
      <c r="U293" s="120"/>
      <c r="V293" s="120"/>
      <c r="W293" s="120"/>
      <c r="X293" s="120"/>
      <c r="Y293" s="243"/>
      <c r="Z293" s="120"/>
      <c r="AA293" s="243"/>
      <c r="AB293" s="245"/>
      <c r="AC293" s="245"/>
      <c r="AD293" s="245"/>
      <c r="AE293" s="222"/>
      <c r="AF293" s="120"/>
      <c r="AG293" s="120"/>
      <c r="AH293" s="120"/>
      <c r="AI293" s="120"/>
      <c r="AJ293" s="243"/>
      <c r="AK293" s="243"/>
      <c r="AL293" s="120"/>
      <c r="AM293" s="243"/>
      <c r="AN293" s="243"/>
      <c r="AO293" s="120"/>
      <c r="AP293" s="120"/>
      <c r="AQ293" s="120"/>
      <c r="AR293" s="120"/>
      <c r="AS293" s="120"/>
      <c r="AT293" s="246"/>
      <c r="AU293" s="243"/>
      <c r="AV293" s="120"/>
      <c r="AW293" s="120"/>
      <c r="AX293" s="120"/>
      <c r="AY293" s="246"/>
      <c r="AZ293" s="120"/>
      <c r="BA293" s="120"/>
      <c r="BB293" s="243"/>
      <c r="BC293" s="120"/>
      <c r="BD293" s="120"/>
      <c r="BE293" s="120"/>
      <c r="BF293" s="120"/>
      <c r="BG293" s="244"/>
      <c r="BH293" s="124"/>
      <c r="BI293" s="124"/>
      <c r="BJ293" s="124"/>
      <c r="BK293" s="120"/>
      <c r="BL293" s="120"/>
      <c r="BM293" s="120"/>
      <c r="BN293" s="120"/>
      <c r="BO293" s="120"/>
      <c r="BP293" s="120"/>
      <c r="BQ293" s="120"/>
      <c r="BR293" s="120"/>
      <c r="BS293" s="120"/>
    </row>
    <row r="294" ht="15.75" customHeight="1">
      <c r="A294" s="120"/>
      <c r="B294" s="120"/>
      <c r="C294" s="243"/>
      <c r="D294" s="120"/>
      <c r="E294" s="243"/>
      <c r="F294" s="120"/>
      <c r="G294" s="120"/>
      <c r="H294" s="120"/>
      <c r="I294" s="120"/>
      <c r="J294" s="120"/>
      <c r="K294" s="120"/>
      <c r="L294" s="244"/>
      <c r="M294" s="245"/>
      <c r="N294" s="245"/>
      <c r="O294" s="245"/>
      <c r="P294" s="245"/>
      <c r="Q294" s="120"/>
      <c r="R294" s="120"/>
      <c r="S294" s="120"/>
      <c r="T294" s="222"/>
      <c r="U294" s="120"/>
      <c r="V294" s="120"/>
      <c r="W294" s="120"/>
      <c r="X294" s="120"/>
      <c r="Y294" s="243"/>
      <c r="Z294" s="120"/>
      <c r="AA294" s="243"/>
      <c r="AB294" s="245"/>
      <c r="AC294" s="245"/>
      <c r="AD294" s="245"/>
      <c r="AE294" s="222"/>
      <c r="AF294" s="120"/>
      <c r="AG294" s="120"/>
      <c r="AH294" s="120"/>
      <c r="AI294" s="120"/>
      <c r="AJ294" s="243"/>
      <c r="AK294" s="243"/>
      <c r="AL294" s="120"/>
      <c r="AM294" s="243"/>
      <c r="AN294" s="243"/>
      <c r="AO294" s="120"/>
      <c r="AP294" s="120"/>
      <c r="AQ294" s="120"/>
      <c r="AR294" s="120"/>
      <c r="AS294" s="120"/>
      <c r="AT294" s="246"/>
      <c r="AU294" s="243"/>
      <c r="AV294" s="120"/>
      <c r="AW294" s="120"/>
      <c r="AX294" s="120"/>
      <c r="AY294" s="246"/>
      <c r="AZ294" s="120"/>
      <c r="BA294" s="120"/>
      <c r="BB294" s="243"/>
      <c r="BC294" s="120"/>
      <c r="BD294" s="120"/>
      <c r="BE294" s="120"/>
      <c r="BF294" s="120"/>
      <c r="BG294" s="244"/>
      <c r="BH294" s="124"/>
      <c r="BI294" s="124"/>
      <c r="BJ294" s="124"/>
      <c r="BK294" s="120"/>
      <c r="BL294" s="120"/>
      <c r="BM294" s="120"/>
      <c r="BN294" s="120"/>
      <c r="BO294" s="120"/>
      <c r="BP294" s="120"/>
      <c r="BQ294" s="120"/>
      <c r="BR294" s="120"/>
      <c r="BS294" s="120"/>
    </row>
    <row r="295" ht="15.75" customHeight="1">
      <c r="A295" s="120"/>
      <c r="B295" s="120"/>
      <c r="C295" s="243"/>
      <c r="D295" s="120"/>
      <c r="E295" s="243"/>
      <c r="F295" s="120"/>
      <c r="G295" s="120"/>
      <c r="H295" s="120"/>
      <c r="I295" s="120"/>
      <c r="J295" s="120"/>
      <c r="K295" s="120"/>
      <c r="L295" s="244"/>
      <c r="M295" s="245"/>
      <c r="N295" s="245"/>
      <c r="O295" s="245"/>
      <c r="P295" s="245"/>
      <c r="Q295" s="120"/>
      <c r="R295" s="120"/>
      <c r="S295" s="120"/>
      <c r="T295" s="222"/>
      <c r="U295" s="120"/>
      <c r="V295" s="120"/>
      <c r="W295" s="120"/>
      <c r="X295" s="120"/>
      <c r="Y295" s="243"/>
      <c r="Z295" s="120"/>
      <c r="AA295" s="243"/>
      <c r="AB295" s="245"/>
      <c r="AC295" s="245"/>
      <c r="AD295" s="245"/>
      <c r="AE295" s="222"/>
      <c r="AF295" s="120"/>
      <c r="AG295" s="120"/>
      <c r="AH295" s="120"/>
      <c r="AI295" s="120"/>
      <c r="AJ295" s="243"/>
      <c r="AK295" s="243"/>
      <c r="AL295" s="120"/>
      <c r="AM295" s="243"/>
      <c r="AN295" s="243"/>
      <c r="AO295" s="120"/>
      <c r="AP295" s="120"/>
      <c r="AQ295" s="120"/>
      <c r="AR295" s="120"/>
      <c r="AS295" s="120"/>
      <c r="AT295" s="246"/>
      <c r="AU295" s="243"/>
      <c r="AV295" s="120"/>
      <c r="AW295" s="120"/>
      <c r="AX295" s="120"/>
      <c r="AY295" s="246"/>
      <c r="AZ295" s="120"/>
      <c r="BA295" s="120"/>
      <c r="BB295" s="243"/>
      <c r="BC295" s="120"/>
      <c r="BD295" s="120"/>
      <c r="BE295" s="120"/>
      <c r="BF295" s="120"/>
      <c r="BG295" s="244"/>
      <c r="BH295" s="124"/>
      <c r="BI295" s="124"/>
      <c r="BJ295" s="124"/>
      <c r="BK295" s="120"/>
      <c r="BL295" s="120"/>
      <c r="BM295" s="120"/>
      <c r="BN295" s="120"/>
      <c r="BO295" s="120"/>
      <c r="BP295" s="120"/>
      <c r="BQ295" s="120"/>
      <c r="BR295" s="120"/>
      <c r="BS295" s="120"/>
    </row>
    <row r="296" ht="15.75" customHeight="1">
      <c r="A296" s="120"/>
      <c r="B296" s="120"/>
      <c r="C296" s="243"/>
      <c r="D296" s="120"/>
      <c r="E296" s="243"/>
      <c r="F296" s="120"/>
      <c r="G296" s="120"/>
      <c r="H296" s="120"/>
      <c r="I296" s="120"/>
      <c r="J296" s="120"/>
      <c r="K296" s="120"/>
      <c r="L296" s="244"/>
      <c r="M296" s="245"/>
      <c r="N296" s="245"/>
      <c r="O296" s="245"/>
      <c r="P296" s="245"/>
      <c r="Q296" s="120"/>
      <c r="R296" s="120"/>
      <c r="S296" s="120"/>
      <c r="T296" s="222"/>
      <c r="U296" s="120"/>
      <c r="V296" s="120"/>
      <c r="W296" s="120"/>
      <c r="X296" s="120"/>
      <c r="Y296" s="243"/>
      <c r="Z296" s="120"/>
      <c r="AA296" s="243"/>
      <c r="AB296" s="245"/>
      <c r="AC296" s="245"/>
      <c r="AD296" s="245"/>
      <c r="AE296" s="222"/>
      <c r="AF296" s="120"/>
      <c r="AG296" s="120"/>
      <c r="AH296" s="120"/>
      <c r="AI296" s="120"/>
      <c r="AJ296" s="243"/>
      <c r="AK296" s="243"/>
      <c r="AL296" s="120"/>
      <c r="AM296" s="243"/>
      <c r="AN296" s="243"/>
      <c r="AO296" s="120"/>
      <c r="AP296" s="120"/>
      <c r="AQ296" s="120"/>
      <c r="AR296" s="120"/>
      <c r="AS296" s="120"/>
      <c r="AT296" s="246"/>
      <c r="AU296" s="243"/>
      <c r="AV296" s="120"/>
      <c r="AW296" s="120"/>
      <c r="AX296" s="120"/>
      <c r="AY296" s="246"/>
      <c r="AZ296" s="120"/>
      <c r="BA296" s="120"/>
      <c r="BB296" s="243"/>
      <c r="BC296" s="120"/>
      <c r="BD296" s="120"/>
      <c r="BE296" s="120"/>
      <c r="BF296" s="120"/>
      <c r="BG296" s="244"/>
      <c r="BH296" s="124"/>
      <c r="BI296" s="124"/>
      <c r="BJ296" s="124"/>
      <c r="BK296" s="120"/>
      <c r="BL296" s="120"/>
      <c r="BM296" s="120"/>
      <c r="BN296" s="120"/>
      <c r="BO296" s="120"/>
      <c r="BP296" s="120"/>
      <c r="BQ296" s="120"/>
      <c r="BR296" s="120"/>
      <c r="BS296" s="120"/>
    </row>
    <row r="297" ht="15.75" customHeight="1">
      <c r="A297" s="120"/>
      <c r="B297" s="120"/>
      <c r="C297" s="243"/>
      <c r="D297" s="120"/>
      <c r="E297" s="243"/>
      <c r="F297" s="120"/>
      <c r="G297" s="120"/>
      <c r="H297" s="120"/>
      <c r="I297" s="120"/>
      <c r="J297" s="120"/>
      <c r="K297" s="120"/>
      <c r="L297" s="244"/>
      <c r="M297" s="245"/>
      <c r="N297" s="245"/>
      <c r="O297" s="245"/>
      <c r="P297" s="245"/>
      <c r="Q297" s="120"/>
      <c r="R297" s="120"/>
      <c r="S297" s="120"/>
      <c r="T297" s="222"/>
      <c r="U297" s="120"/>
      <c r="V297" s="120"/>
      <c r="W297" s="120"/>
      <c r="X297" s="120"/>
      <c r="Y297" s="243"/>
      <c r="Z297" s="120"/>
      <c r="AA297" s="243"/>
      <c r="AB297" s="245"/>
      <c r="AC297" s="245"/>
      <c r="AD297" s="245"/>
      <c r="AE297" s="222"/>
      <c r="AF297" s="120"/>
      <c r="AG297" s="120"/>
      <c r="AH297" s="120"/>
      <c r="AI297" s="120"/>
      <c r="AJ297" s="243"/>
      <c r="AK297" s="243"/>
      <c r="AL297" s="120"/>
      <c r="AM297" s="243"/>
      <c r="AN297" s="243"/>
      <c r="AO297" s="120"/>
      <c r="AP297" s="120"/>
      <c r="AQ297" s="120"/>
      <c r="AR297" s="120"/>
      <c r="AS297" s="120"/>
      <c r="AT297" s="246"/>
      <c r="AU297" s="243"/>
      <c r="AV297" s="120"/>
      <c r="AW297" s="120"/>
      <c r="AX297" s="120"/>
      <c r="AY297" s="246"/>
      <c r="AZ297" s="120"/>
      <c r="BA297" s="120"/>
      <c r="BB297" s="243"/>
      <c r="BC297" s="120"/>
      <c r="BD297" s="120"/>
      <c r="BE297" s="120"/>
      <c r="BF297" s="120"/>
      <c r="BG297" s="244"/>
      <c r="BH297" s="124"/>
      <c r="BI297" s="124"/>
      <c r="BJ297" s="124"/>
      <c r="BK297" s="120"/>
      <c r="BL297" s="120"/>
      <c r="BM297" s="120"/>
      <c r="BN297" s="120"/>
      <c r="BO297" s="120"/>
      <c r="BP297" s="120"/>
      <c r="BQ297" s="120"/>
      <c r="BR297" s="120"/>
      <c r="BS297" s="120"/>
    </row>
    <row r="298" ht="15.75" customHeight="1">
      <c r="A298" s="120"/>
      <c r="B298" s="120"/>
      <c r="C298" s="243"/>
      <c r="D298" s="120"/>
      <c r="E298" s="243"/>
      <c r="F298" s="120"/>
      <c r="G298" s="120"/>
      <c r="H298" s="120"/>
      <c r="I298" s="120"/>
      <c r="J298" s="120"/>
      <c r="K298" s="120"/>
      <c r="L298" s="244"/>
      <c r="M298" s="245"/>
      <c r="N298" s="245"/>
      <c r="O298" s="245"/>
      <c r="P298" s="245"/>
      <c r="Q298" s="120"/>
      <c r="R298" s="120"/>
      <c r="S298" s="120"/>
      <c r="T298" s="222"/>
      <c r="U298" s="120"/>
      <c r="V298" s="120"/>
      <c r="W298" s="120"/>
      <c r="X298" s="120"/>
      <c r="Y298" s="243"/>
      <c r="Z298" s="120"/>
      <c r="AA298" s="243"/>
      <c r="AB298" s="245"/>
      <c r="AC298" s="245"/>
      <c r="AD298" s="245"/>
      <c r="AE298" s="222"/>
      <c r="AF298" s="120"/>
      <c r="AG298" s="120"/>
      <c r="AH298" s="120"/>
      <c r="AI298" s="120"/>
      <c r="AJ298" s="243"/>
      <c r="AK298" s="243"/>
      <c r="AL298" s="120"/>
      <c r="AM298" s="243"/>
      <c r="AN298" s="243"/>
      <c r="AO298" s="120"/>
      <c r="AP298" s="120"/>
      <c r="AQ298" s="120"/>
      <c r="AR298" s="120"/>
      <c r="AS298" s="120"/>
      <c r="AT298" s="246"/>
      <c r="AU298" s="243"/>
      <c r="AV298" s="120"/>
      <c r="AW298" s="120"/>
      <c r="AX298" s="120"/>
      <c r="AY298" s="246"/>
      <c r="AZ298" s="120"/>
      <c r="BA298" s="120"/>
      <c r="BB298" s="243"/>
      <c r="BC298" s="120"/>
      <c r="BD298" s="120"/>
      <c r="BE298" s="120"/>
      <c r="BF298" s="120"/>
      <c r="BG298" s="244"/>
      <c r="BH298" s="124"/>
      <c r="BI298" s="124"/>
      <c r="BJ298" s="124"/>
      <c r="BK298" s="120"/>
      <c r="BL298" s="120"/>
      <c r="BM298" s="120"/>
      <c r="BN298" s="120"/>
      <c r="BO298" s="120"/>
      <c r="BP298" s="120"/>
      <c r="BQ298" s="120"/>
      <c r="BR298" s="120"/>
      <c r="BS298" s="120"/>
    </row>
    <row r="299" ht="15.75" customHeight="1">
      <c r="A299" s="120"/>
      <c r="B299" s="120"/>
      <c r="C299" s="243"/>
      <c r="D299" s="120"/>
      <c r="E299" s="243"/>
      <c r="F299" s="120"/>
      <c r="G299" s="120"/>
      <c r="H299" s="120"/>
      <c r="I299" s="120"/>
      <c r="J299" s="120"/>
      <c r="K299" s="120"/>
      <c r="L299" s="244"/>
      <c r="M299" s="245"/>
      <c r="N299" s="245"/>
      <c r="O299" s="245"/>
      <c r="P299" s="245"/>
      <c r="Q299" s="120"/>
      <c r="R299" s="120"/>
      <c r="S299" s="120"/>
      <c r="T299" s="222"/>
      <c r="U299" s="120"/>
      <c r="V299" s="120"/>
      <c r="W299" s="120"/>
      <c r="X299" s="120"/>
      <c r="Y299" s="243"/>
      <c r="Z299" s="120"/>
      <c r="AA299" s="243"/>
      <c r="AB299" s="245"/>
      <c r="AC299" s="245"/>
      <c r="AD299" s="245"/>
      <c r="AE299" s="222"/>
      <c r="AF299" s="120"/>
      <c r="AG299" s="120"/>
      <c r="AH299" s="120"/>
      <c r="AI299" s="120"/>
      <c r="AJ299" s="243"/>
      <c r="AK299" s="243"/>
      <c r="AL299" s="120"/>
      <c r="AM299" s="243"/>
      <c r="AN299" s="243"/>
      <c r="AO299" s="120"/>
      <c r="AP299" s="120"/>
      <c r="AQ299" s="120"/>
      <c r="AR299" s="120"/>
      <c r="AS299" s="120"/>
      <c r="AT299" s="246"/>
      <c r="AU299" s="243"/>
      <c r="AV299" s="120"/>
      <c r="AW299" s="120"/>
      <c r="AX299" s="120"/>
      <c r="AY299" s="246"/>
      <c r="AZ299" s="120"/>
      <c r="BA299" s="120"/>
      <c r="BB299" s="243"/>
      <c r="BC299" s="120"/>
      <c r="BD299" s="120"/>
      <c r="BE299" s="120"/>
      <c r="BF299" s="120"/>
      <c r="BG299" s="244"/>
      <c r="BH299" s="124"/>
      <c r="BI299" s="124"/>
      <c r="BJ299" s="124"/>
      <c r="BK299" s="120"/>
      <c r="BL299" s="120"/>
      <c r="BM299" s="120"/>
      <c r="BN299" s="120"/>
      <c r="BO299" s="120"/>
      <c r="BP299" s="120"/>
      <c r="BQ299" s="120"/>
      <c r="BR299" s="120"/>
      <c r="BS299" s="120"/>
    </row>
    <row r="300" ht="15.75" customHeight="1">
      <c r="A300" s="120"/>
      <c r="B300" s="120"/>
      <c r="C300" s="243"/>
      <c r="D300" s="120"/>
      <c r="E300" s="243"/>
      <c r="F300" s="120"/>
      <c r="G300" s="120"/>
      <c r="H300" s="120"/>
      <c r="I300" s="120"/>
      <c r="J300" s="120"/>
      <c r="K300" s="120"/>
      <c r="L300" s="244"/>
      <c r="M300" s="245"/>
      <c r="N300" s="245"/>
      <c r="O300" s="245"/>
      <c r="P300" s="245"/>
      <c r="Q300" s="120"/>
      <c r="R300" s="120"/>
      <c r="S300" s="120"/>
      <c r="T300" s="222"/>
      <c r="U300" s="120"/>
      <c r="V300" s="120"/>
      <c r="W300" s="120"/>
      <c r="X300" s="120"/>
      <c r="Y300" s="243"/>
      <c r="Z300" s="120"/>
      <c r="AA300" s="243"/>
      <c r="AB300" s="245"/>
      <c r="AC300" s="245"/>
      <c r="AD300" s="245"/>
      <c r="AE300" s="222"/>
      <c r="AF300" s="120"/>
      <c r="AG300" s="120"/>
      <c r="AH300" s="120"/>
      <c r="AI300" s="120"/>
      <c r="AJ300" s="243"/>
      <c r="AK300" s="243"/>
      <c r="AL300" s="120"/>
      <c r="AM300" s="243"/>
      <c r="AN300" s="243"/>
      <c r="AO300" s="120"/>
      <c r="AP300" s="120"/>
      <c r="AQ300" s="120"/>
      <c r="AR300" s="120"/>
      <c r="AS300" s="120"/>
      <c r="AT300" s="246"/>
      <c r="AU300" s="243"/>
      <c r="AV300" s="120"/>
      <c r="AW300" s="120"/>
      <c r="AX300" s="120"/>
      <c r="AY300" s="246"/>
      <c r="AZ300" s="120"/>
      <c r="BA300" s="120"/>
      <c r="BB300" s="243"/>
      <c r="BC300" s="120"/>
      <c r="BD300" s="120"/>
      <c r="BE300" s="120"/>
      <c r="BF300" s="120"/>
      <c r="BG300" s="244"/>
      <c r="BH300" s="124"/>
      <c r="BI300" s="124"/>
      <c r="BJ300" s="124"/>
      <c r="BK300" s="120"/>
      <c r="BL300" s="120"/>
      <c r="BM300" s="120"/>
      <c r="BN300" s="120"/>
      <c r="BO300" s="120"/>
      <c r="BP300" s="120"/>
      <c r="BQ300" s="120"/>
      <c r="BR300" s="120"/>
      <c r="BS300" s="120"/>
    </row>
    <row r="301" ht="15.75" customHeight="1">
      <c r="A301" s="120"/>
      <c r="B301" s="120"/>
      <c r="C301" s="243"/>
      <c r="D301" s="120"/>
      <c r="E301" s="243"/>
      <c r="F301" s="120"/>
      <c r="G301" s="120"/>
      <c r="H301" s="120"/>
      <c r="I301" s="120"/>
      <c r="J301" s="120"/>
      <c r="K301" s="120"/>
      <c r="L301" s="244"/>
      <c r="M301" s="245"/>
      <c r="N301" s="245"/>
      <c r="O301" s="245"/>
      <c r="P301" s="245"/>
      <c r="Q301" s="120"/>
      <c r="R301" s="120"/>
      <c r="S301" s="120"/>
      <c r="T301" s="222"/>
      <c r="U301" s="120"/>
      <c r="V301" s="120"/>
      <c r="W301" s="120"/>
      <c r="X301" s="120"/>
      <c r="Y301" s="243"/>
      <c r="Z301" s="120"/>
      <c r="AA301" s="243"/>
      <c r="AB301" s="245"/>
      <c r="AC301" s="245"/>
      <c r="AD301" s="245"/>
      <c r="AE301" s="222"/>
      <c r="AF301" s="120"/>
      <c r="AG301" s="120"/>
      <c r="AH301" s="120"/>
      <c r="AI301" s="120"/>
      <c r="AJ301" s="243"/>
      <c r="AK301" s="243"/>
      <c r="AL301" s="120"/>
      <c r="AM301" s="243"/>
      <c r="AN301" s="243"/>
      <c r="AO301" s="120"/>
      <c r="AP301" s="120"/>
      <c r="AQ301" s="120"/>
      <c r="AR301" s="120"/>
      <c r="AS301" s="120"/>
      <c r="AT301" s="246"/>
      <c r="AU301" s="243"/>
      <c r="AV301" s="120"/>
      <c r="AW301" s="120"/>
      <c r="AX301" s="120"/>
      <c r="AY301" s="246"/>
      <c r="AZ301" s="120"/>
      <c r="BA301" s="120"/>
      <c r="BB301" s="243"/>
      <c r="BC301" s="120"/>
      <c r="BD301" s="120"/>
      <c r="BE301" s="120"/>
      <c r="BF301" s="120"/>
      <c r="BG301" s="244"/>
      <c r="BH301" s="124"/>
      <c r="BI301" s="124"/>
      <c r="BJ301" s="124"/>
      <c r="BK301" s="120"/>
      <c r="BL301" s="120"/>
      <c r="BM301" s="120"/>
      <c r="BN301" s="120"/>
      <c r="BO301" s="120"/>
      <c r="BP301" s="120"/>
      <c r="BQ301" s="120"/>
      <c r="BR301" s="120"/>
      <c r="BS301" s="120"/>
    </row>
    <row r="302" ht="15.75" customHeight="1">
      <c r="A302" s="120"/>
      <c r="B302" s="120"/>
      <c r="C302" s="243"/>
      <c r="D302" s="120"/>
      <c r="E302" s="243"/>
      <c r="F302" s="120"/>
      <c r="G302" s="120"/>
      <c r="H302" s="120"/>
      <c r="I302" s="120"/>
      <c r="J302" s="120"/>
      <c r="K302" s="120"/>
      <c r="L302" s="244"/>
      <c r="M302" s="245"/>
      <c r="N302" s="245"/>
      <c r="O302" s="245"/>
      <c r="P302" s="245"/>
      <c r="Q302" s="120"/>
      <c r="R302" s="120"/>
      <c r="S302" s="120"/>
      <c r="T302" s="222"/>
      <c r="U302" s="120"/>
      <c r="V302" s="120"/>
      <c r="W302" s="120"/>
      <c r="X302" s="120"/>
      <c r="Y302" s="243"/>
      <c r="Z302" s="120"/>
      <c r="AA302" s="243"/>
      <c r="AB302" s="245"/>
      <c r="AC302" s="245"/>
      <c r="AD302" s="245"/>
      <c r="AE302" s="222"/>
      <c r="AF302" s="120"/>
      <c r="AG302" s="120"/>
      <c r="AH302" s="120"/>
      <c r="AI302" s="120"/>
      <c r="AJ302" s="243"/>
      <c r="AK302" s="243"/>
      <c r="AL302" s="120"/>
      <c r="AM302" s="243"/>
      <c r="AN302" s="243"/>
      <c r="AO302" s="120"/>
      <c r="AP302" s="120"/>
      <c r="AQ302" s="120"/>
      <c r="AR302" s="120"/>
      <c r="AS302" s="120"/>
      <c r="AT302" s="246"/>
      <c r="AU302" s="243"/>
      <c r="AV302" s="120"/>
      <c r="AW302" s="120"/>
      <c r="AX302" s="120"/>
      <c r="AY302" s="246"/>
      <c r="AZ302" s="120"/>
      <c r="BA302" s="120"/>
      <c r="BB302" s="243"/>
      <c r="BC302" s="120"/>
      <c r="BD302" s="120"/>
      <c r="BE302" s="120"/>
      <c r="BF302" s="120"/>
      <c r="BG302" s="244"/>
      <c r="BH302" s="124"/>
      <c r="BI302" s="124"/>
      <c r="BJ302" s="124"/>
      <c r="BK302" s="120"/>
      <c r="BL302" s="120"/>
      <c r="BM302" s="120"/>
      <c r="BN302" s="120"/>
      <c r="BO302" s="120"/>
      <c r="BP302" s="120"/>
      <c r="BQ302" s="120"/>
      <c r="BR302" s="120"/>
      <c r="BS302" s="120"/>
    </row>
    <row r="303" ht="15.75" customHeight="1">
      <c r="A303" s="120"/>
      <c r="B303" s="120"/>
      <c r="C303" s="243"/>
      <c r="D303" s="120"/>
      <c r="E303" s="243"/>
      <c r="F303" s="120"/>
      <c r="G303" s="120"/>
      <c r="H303" s="120"/>
      <c r="I303" s="120"/>
      <c r="J303" s="120"/>
      <c r="K303" s="120"/>
      <c r="L303" s="244"/>
      <c r="M303" s="245"/>
      <c r="N303" s="245"/>
      <c r="O303" s="245"/>
      <c r="P303" s="245"/>
      <c r="Q303" s="120"/>
      <c r="R303" s="120"/>
      <c r="S303" s="120"/>
      <c r="T303" s="222"/>
      <c r="U303" s="120"/>
      <c r="V303" s="120"/>
      <c r="W303" s="120"/>
      <c r="X303" s="120"/>
      <c r="Y303" s="243"/>
      <c r="Z303" s="120"/>
      <c r="AA303" s="243"/>
      <c r="AB303" s="245"/>
      <c r="AC303" s="245"/>
      <c r="AD303" s="245"/>
      <c r="AE303" s="222"/>
      <c r="AF303" s="120"/>
      <c r="AG303" s="120"/>
      <c r="AH303" s="120"/>
      <c r="AI303" s="120"/>
      <c r="AJ303" s="243"/>
      <c r="AK303" s="243"/>
      <c r="AL303" s="120"/>
      <c r="AM303" s="243"/>
      <c r="AN303" s="243"/>
      <c r="AO303" s="120"/>
      <c r="AP303" s="120"/>
      <c r="AQ303" s="120"/>
      <c r="AR303" s="120"/>
      <c r="AS303" s="120"/>
      <c r="AT303" s="246"/>
      <c r="AU303" s="243"/>
      <c r="AV303" s="120"/>
      <c r="AW303" s="120"/>
      <c r="AX303" s="120"/>
      <c r="AY303" s="246"/>
      <c r="AZ303" s="120"/>
      <c r="BA303" s="120"/>
      <c r="BB303" s="243"/>
      <c r="BC303" s="120"/>
      <c r="BD303" s="120"/>
      <c r="BE303" s="120"/>
      <c r="BF303" s="120"/>
      <c r="BG303" s="244"/>
      <c r="BH303" s="124"/>
      <c r="BI303" s="124"/>
      <c r="BJ303" s="124"/>
      <c r="BK303" s="120"/>
      <c r="BL303" s="120"/>
      <c r="BM303" s="120"/>
      <c r="BN303" s="120"/>
      <c r="BO303" s="120"/>
      <c r="BP303" s="120"/>
      <c r="BQ303" s="120"/>
      <c r="BR303" s="120"/>
      <c r="BS303" s="120"/>
    </row>
    <row r="304" ht="15.75" customHeight="1">
      <c r="A304" s="120"/>
      <c r="B304" s="120"/>
      <c r="C304" s="243"/>
      <c r="D304" s="120"/>
      <c r="E304" s="243"/>
      <c r="F304" s="120"/>
      <c r="G304" s="120"/>
      <c r="H304" s="120"/>
      <c r="I304" s="120"/>
      <c r="J304" s="120"/>
      <c r="K304" s="120"/>
      <c r="L304" s="244"/>
      <c r="M304" s="245"/>
      <c r="N304" s="245"/>
      <c r="O304" s="245"/>
      <c r="P304" s="245"/>
      <c r="Q304" s="120"/>
      <c r="R304" s="120"/>
      <c r="S304" s="120"/>
      <c r="T304" s="222"/>
      <c r="U304" s="120"/>
      <c r="V304" s="120"/>
      <c r="W304" s="120"/>
      <c r="X304" s="120"/>
      <c r="Y304" s="243"/>
      <c r="Z304" s="120"/>
      <c r="AA304" s="243"/>
      <c r="AB304" s="245"/>
      <c r="AC304" s="245"/>
      <c r="AD304" s="245"/>
      <c r="AE304" s="222"/>
      <c r="AF304" s="120"/>
      <c r="AG304" s="120"/>
      <c r="AH304" s="120"/>
      <c r="AI304" s="120"/>
      <c r="AJ304" s="243"/>
      <c r="AK304" s="243"/>
      <c r="AL304" s="120"/>
      <c r="AM304" s="243"/>
      <c r="AN304" s="243"/>
      <c r="AO304" s="120"/>
      <c r="AP304" s="120"/>
      <c r="AQ304" s="120"/>
      <c r="AR304" s="120"/>
      <c r="AS304" s="120"/>
      <c r="AT304" s="246"/>
      <c r="AU304" s="243"/>
      <c r="AV304" s="120"/>
      <c r="AW304" s="120"/>
      <c r="AX304" s="120"/>
      <c r="AY304" s="246"/>
      <c r="AZ304" s="120"/>
      <c r="BA304" s="120"/>
      <c r="BB304" s="243"/>
      <c r="BC304" s="120"/>
      <c r="BD304" s="120"/>
      <c r="BE304" s="120"/>
      <c r="BF304" s="120"/>
      <c r="BG304" s="244"/>
      <c r="BH304" s="124"/>
      <c r="BI304" s="124"/>
      <c r="BJ304" s="124"/>
      <c r="BK304" s="120"/>
      <c r="BL304" s="120"/>
      <c r="BM304" s="120"/>
      <c r="BN304" s="120"/>
      <c r="BO304" s="120"/>
      <c r="BP304" s="120"/>
      <c r="BQ304" s="120"/>
      <c r="BR304" s="120"/>
      <c r="BS304" s="120"/>
    </row>
    <row r="305" ht="15.75" customHeight="1">
      <c r="A305" s="120"/>
      <c r="B305" s="120"/>
      <c r="C305" s="243"/>
      <c r="D305" s="120"/>
      <c r="E305" s="243"/>
      <c r="F305" s="120"/>
      <c r="G305" s="120"/>
      <c r="H305" s="120"/>
      <c r="I305" s="120"/>
      <c r="J305" s="120"/>
      <c r="K305" s="120"/>
      <c r="L305" s="244"/>
      <c r="M305" s="245"/>
      <c r="N305" s="245"/>
      <c r="O305" s="245"/>
      <c r="P305" s="245"/>
      <c r="Q305" s="120"/>
      <c r="R305" s="120"/>
      <c r="S305" s="120"/>
      <c r="T305" s="222"/>
      <c r="U305" s="120"/>
      <c r="V305" s="120"/>
      <c r="W305" s="120"/>
      <c r="X305" s="120"/>
      <c r="Y305" s="243"/>
      <c r="Z305" s="120"/>
      <c r="AA305" s="243"/>
      <c r="AB305" s="245"/>
      <c r="AC305" s="245"/>
      <c r="AD305" s="245"/>
      <c r="AE305" s="222"/>
      <c r="AF305" s="120"/>
      <c r="AG305" s="120"/>
      <c r="AH305" s="120"/>
      <c r="AI305" s="120"/>
      <c r="AJ305" s="243"/>
      <c r="AK305" s="243"/>
      <c r="AL305" s="120"/>
      <c r="AM305" s="243"/>
      <c r="AN305" s="243"/>
      <c r="AO305" s="120"/>
      <c r="AP305" s="120"/>
      <c r="AQ305" s="120"/>
      <c r="AR305" s="120"/>
      <c r="AS305" s="120"/>
      <c r="AT305" s="246"/>
      <c r="AU305" s="243"/>
      <c r="AV305" s="120"/>
      <c r="AW305" s="120"/>
      <c r="AX305" s="120"/>
      <c r="AY305" s="246"/>
      <c r="AZ305" s="120"/>
      <c r="BA305" s="120"/>
      <c r="BB305" s="243"/>
      <c r="BC305" s="120"/>
      <c r="BD305" s="120"/>
      <c r="BE305" s="120"/>
      <c r="BF305" s="120"/>
      <c r="BG305" s="244"/>
      <c r="BH305" s="124"/>
      <c r="BI305" s="124"/>
      <c r="BJ305" s="124"/>
      <c r="BK305" s="120"/>
      <c r="BL305" s="120"/>
      <c r="BM305" s="120"/>
      <c r="BN305" s="120"/>
      <c r="BO305" s="120"/>
      <c r="BP305" s="120"/>
      <c r="BQ305" s="120"/>
      <c r="BR305" s="120"/>
      <c r="BS305" s="120"/>
    </row>
    <row r="306" ht="15.75" customHeight="1">
      <c r="A306" s="120"/>
      <c r="B306" s="120"/>
      <c r="C306" s="243"/>
      <c r="D306" s="120"/>
      <c r="E306" s="243"/>
      <c r="F306" s="120"/>
      <c r="G306" s="120"/>
      <c r="H306" s="120"/>
      <c r="I306" s="120"/>
      <c r="J306" s="120"/>
      <c r="K306" s="120"/>
      <c r="L306" s="244"/>
      <c r="M306" s="245"/>
      <c r="N306" s="245"/>
      <c r="O306" s="245"/>
      <c r="P306" s="245"/>
      <c r="Q306" s="120"/>
      <c r="R306" s="120"/>
      <c r="S306" s="120"/>
      <c r="T306" s="222"/>
      <c r="U306" s="120"/>
      <c r="V306" s="120"/>
      <c r="W306" s="120"/>
      <c r="X306" s="120"/>
      <c r="Y306" s="243"/>
      <c r="Z306" s="120"/>
      <c r="AA306" s="243"/>
      <c r="AB306" s="245"/>
      <c r="AC306" s="245"/>
      <c r="AD306" s="245"/>
      <c r="AE306" s="222"/>
      <c r="AF306" s="120"/>
      <c r="AG306" s="120"/>
      <c r="AH306" s="120"/>
      <c r="AI306" s="120"/>
      <c r="AJ306" s="243"/>
      <c r="AK306" s="243"/>
      <c r="AL306" s="120"/>
      <c r="AM306" s="243"/>
      <c r="AN306" s="243"/>
      <c r="AO306" s="120"/>
      <c r="AP306" s="120"/>
      <c r="AQ306" s="120"/>
      <c r="AR306" s="120"/>
      <c r="AS306" s="120"/>
      <c r="AT306" s="246"/>
      <c r="AU306" s="243"/>
      <c r="AV306" s="120"/>
      <c r="AW306" s="120"/>
      <c r="AX306" s="120"/>
      <c r="AY306" s="246"/>
      <c r="AZ306" s="120"/>
      <c r="BA306" s="120"/>
      <c r="BB306" s="243"/>
      <c r="BC306" s="120"/>
      <c r="BD306" s="120"/>
      <c r="BE306" s="120"/>
      <c r="BF306" s="120"/>
      <c r="BG306" s="244"/>
      <c r="BH306" s="124"/>
      <c r="BI306" s="124"/>
      <c r="BJ306" s="124"/>
      <c r="BK306" s="120"/>
      <c r="BL306" s="120"/>
      <c r="BM306" s="120"/>
      <c r="BN306" s="120"/>
      <c r="BO306" s="120"/>
      <c r="BP306" s="120"/>
      <c r="BQ306" s="120"/>
      <c r="BR306" s="120"/>
      <c r="BS306" s="120"/>
    </row>
    <row r="307" ht="15.75" customHeight="1">
      <c r="A307" s="120"/>
      <c r="B307" s="120"/>
      <c r="C307" s="243"/>
      <c r="D307" s="120"/>
      <c r="E307" s="243"/>
      <c r="F307" s="120"/>
      <c r="G307" s="120"/>
      <c r="H307" s="120"/>
      <c r="I307" s="120"/>
      <c r="J307" s="120"/>
      <c r="K307" s="120"/>
      <c r="L307" s="244"/>
      <c r="M307" s="245"/>
      <c r="N307" s="245"/>
      <c r="O307" s="245"/>
      <c r="P307" s="245"/>
      <c r="Q307" s="120"/>
      <c r="R307" s="120"/>
      <c r="S307" s="120"/>
      <c r="T307" s="222"/>
      <c r="U307" s="120"/>
      <c r="V307" s="120"/>
      <c r="W307" s="120"/>
      <c r="X307" s="120"/>
      <c r="Y307" s="243"/>
      <c r="Z307" s="120"/>
      <c r="AA307" s="243"/>
      <c r="AB307" s="245"/>
      <c r="AC307" s="245"/>
      <c r="AD307" s="245"/>
      <c r="AE307" s="222"/>
      <c r="AF307" s="120"/>
      <c r="AG307" s="120"/>
      <c r="AH307" s="120"/>
      <c r="AI307" s="120"/>
      <c r="AJ307" s="243"/>
      <c r="AK307" s="243"/>
      <c r="AL307" s="120"/>
      <c r="AM307" s="243"/>
      <c r="AN307" s="243"/>
      <c r="AO307" s="120"/>
      <c r="AP307" s="120"/>
      <c r="AQ307" s="120"/>
      <c r="AR307" s="120"/>
      <c r="AS307" s="120"/>
      <c r="AT307" s="246"/>
      <c r="AU307" s="243"/>
      <c r="AV307" s="120"/>
      <c r="AW307" s="120"/>
      <c r="AX307" s="120"/>
      <c r="AY307" s="246"/>
      <c r="AZ307" s="120"/>
      <c r="BA307" s="120"/>
      <c r="BB307" s="243"/>
      <c r="BC307" s="120"/>
      <c r="BD307" s="120"/>
      <c r="BE307" s="120"/>
      <c r="BF307" s="120"/>
      <c r="BG307" s="244"/>
      <c r="BH307" s="124"/>
      <c r="BI307" s="124"/>
      <c r="BJ307" s="124"/>
      <c r="BK307" s="120"/>
      <c r="BL307" s="120"/>
      <c r="BM307" s="120"/>
      <c r="BN307" s="120"/>
      <c r="BO307" s="120"/>
      <c r="BP307" s="120"/>
      <c r="BQ307" s="120"/>
      <c r="BR307" s="120"/>
      <c r="BS307" s="120"/>
    </row>
    <row r="308" ht="15.75" customHeight="1">
      <c r="A308" s="120"/>
      <c r="B308" s="120"/>
      <c r="C308" s="243"/>
      <c r="D308" s="120"/>
      <c r="E308" s="243"/>
      <c r="F308" s="120"/>
      <c r="G308" s="120"/>
      <c r="H308" s="120"/>
      <c r="I308" s="120"/>
      <c r="J308" s="120"/>
      <c r="K308" s="120"/>
      <c r="L308" s="244"/>
      <c r="M308" s="245"/>
      <c r="N308" s="245"/>
      <c r="O308" s="245"/>
      <c r="P308" s="245"/>
      <c r="Q308" s="120"/>
      <c r="R308" s="120"/>
      <c r="S308" s="120"/>
      <c r="T308" s="222"/>
      <c r="U308" s="120"/>
      <c r="V308" s="120"/>
      <c r="W308" s="120"/>
      <c r="X308" s="120"/>
      <c r="Y308" s="243"/>
      <c r="Z308" s="120"/>
      <c r="AA308" s="243"/>
      <c r="AB308" s="245"/>
      <c r="AC308" s="245"/>
      <c r="AD308" s="245"/>
      <c r="AE308" s="222"/>
      <c r="AF308" s="120"/>
      <c r="AG308" s="120"/>
      <c r="AH308" s="120"/>
      <c r="AI308" s="120"/>
      <c r="AJ308" s="243"/>
      <c r="AK308" s="243"/>
      <c r="AL308" s="120"/>
      <c r="AM308" s="243"/>
      <c r="AN308" s="243"/>
      <c r="AO308" s="120"/>
      <c r="AP308" s="120"/>
      <c r="AQ308" s="120"/>
      <c r="AR308" s="120"/>
      <c r="AS308" s="120"/>
      <c r="AT308" s="246"/>
      <c r="AU308" s="243"/>
      <c r="AV308" s="120"/>
      <c r="AW308" s="120"/>
      <c r="AX308" s="120"/>
      <c r="AY308" s="246"/>
      <c r="AZ308" s="120"/>
      <c r="BA308" s="120"/>
      <c r="BB308" s="243"/>
      <c r="BC308" s="120"/>
      <c r="BD308" s="120"/>
      <c r="BE308" s="120"/>
      <c r="BF308" s="120"/>
      <c r="BG308" s="244"/>
      <c r="BH308" s="124"/>
      <c r="BI308" s="124"/>
      <c r="BJ308" s="124"/>
      <c r="BK308" s="120"/>
      <c r="BL308" s="120"/>
      <c r="BM308" s="120"/>
      <c r="BN308" s="120"/>
      <c r="BO308" s="120"/>
      <c r="BP308" s="120"/>
      <c r="BQ308" s="120"/>
      <c r="BR308" s="120"/>
      <c r="BS308" s="120"/>
    </row>
    <row r="309" ht="15.75" customHeight="1">
      <c r="A309" s="120"/>
      <c r="B309" s="120"/>
      <c r="C309" s="243"/>
      <c r="D309" s="120"/>
      <c r="E309" s="243"/>
      <c r="F309" s="120"/>
      <c r="G309" s="120"/>
      <c r="H309" s="120"/>
      <c r="I309" s="120"/>
      <c r="J309" s="120"/>
      <c r="K309" s="120"/>
      <c r="L309" s="244"/>
      <c r="M309" s="245"/>
      <c r="N309" s="245"/>
      <c r="O309" s="245"/>
      <c r="P309" s="245"/>
      <c r="Q309" s="120"/>
      <c r="R309" s="120"/>
      <c r="S309" s="120"/>
      <c r="T309" s="222"/>
      <c r="U309" s="120"/>
      <c r="V309" s="120"/>
      <c r="W309" s="120"/>
      <c r="X309" s="120"/>
      <c r="Y309" s="243"/>
      <c r="Z309" s="120"/>
      <c r="AA309" s="243"/>
      <c r="AB309" s="245"/>
      <c r="AC309" s="245"/>
      <c r="AD309" s="245"/>
      <c r="AE309" s="222"/>
      <c r="AF309" s="120"/>
      <c r="AG309" s="120"/>
      <c r="AH309" s="120"/>
      <c r="AI309" s="120"/>
      <c r="AJ309" s="243"/>
      <c r="AK309" s="243"/>
      <c r="AL309" s="120"/>
      <c r="AM309" s="243"/>
      <c r="AN309" s="243"/>
      <c r="AO309" s="120"/>
      <c r="AP309" s="120"/>
      <c r="AQ309" s="120"/>
      <c r="AR309" s="120"/>
      <c r="AS309" s="120"/>
      <c r="AT309" s="246"/>
      <c r="AU309" s="243"/>
      <c r="AV309" s="120"/>
      <c r="AW309" s="120"/>
      <c r="AX309" s="120"/>
      <c r="AY309" s="246"/>
      <c r="AZ309" s="120"/>
      <c r="BA309" s="120"/>
      <c r="BB309" s="243"/>
      <c r="BC309" s="120"/>
      <c r="BD309" s="120"/>
      <c r="BE309" s="120"/>
      <c r="BF309" s="120"/>
      <c r="BG309" s="244"/>
      <c r="BH309" s="124"/>
      <c r="BI309" s="124"/>
      <c r="BJ309" s="124"/>
      <c r="BK309" s="120"/>
      <c r="BL309" s="120"/>
      <c r="BM309" s="120"/>
      <c r="BN309" s="120"/>
      <c r="BO309" s="120"/>
      <c r="BP309" s="120"/>
      <c r="BQ309" s="120"/>
      <c r="BR309" s="120"/>
      <c r="BS309" s="120"/>
    </row>
    <row r="310" ht="15.75" customHeight="1">
      <c r="A310" s="120"/>
      <c r="B310" s="120"/>
      <c r="C310" s="243"/>
      <c r="D310" s="120"/>
      <c r="E310" s="243"/>
      <c r="F310" s="120"/>
      <c r="G310" s="120"/>
      <c r="H310" s="120"/>
      <c r="I310" s="120"/>
      <c r="J310" s="120"/>
      <c r="K310" s="120"/>
      <c r="L310" s="244"/>
      <c r="M310" s="245"/>
      <c r="N310" s="245"/>
      <c r="O310" s="245"/>
      <c r="P310" s="245"/>
      <c r="Q310" s="120"/>
      <c r="R310" s="120"/>
      <c r="S310" s="120"/>
      <c r="T310" s="222"/>
      <c r="U310" s="120"/>
      <c r="V310" s="120"/>
      <c r="W310" s="120"/>
      <c r="X310" s="120"/>
      <c r="Y310" s="243"/>
      <c r="Z310" s="120"/>
      <c r="AA310" s="243"/>
      <c r="AB310" s="245"/>
      <c r="AC310" s="245"/>
      <c r="AD310" s="245"/>
      <c r="AE310" s="222"/>
      <c r="AF310" s="120"/>
      <c r="AG310" s="120"/>
      <c r="AH310" s="120"/>
      <c r="AI310" s="120"/>
      <c r="AJ310" s="243"/>
      <c r="AK310" s="243"/>
      <c r="AL310" s="120"/>
      <c r="AM310" s="243"/>
      <c r="AN310" s="243"/>
      <c r="AO310" s="120"/>
      <c r="AP310" s="120"/>
      <c r="AQ310" s="120"/>
      <c r="AR310" s="120"/>
      <c r="AS310" s="120"/>
      <c r="AT310" s="246"/>
      <c r="AU310" s="243"/>
      <c r="AV310" s="120"/>
      <c r="AW310" s="120"/>
      <c r="AX310" s="120"/>
      <c r="AY310" s="246"/>
      <c r="AZ310" s="120"/>
      <c r="BA310" s="120"/>
      <c r="BB310" s="243"/>
      <c r="BC310" s="120"/>
      <c r="BD310" s="120"/>
      <c r="BE310" s="120"/>
      <c r="BF310" s="120"/>
      <c r="BG310" s="244"/>
      <c r="BH310" s="124"/>
      <c r="BI310" s="124"/>
      <c r="BJ310" s="124"/>
      <c r="BK310" s="120"/>
      <c r="BL310" s="120"/>
      <c r="BM310" s="120"/>
      <c r="BN310" s="120"/>
      <c r="BO310" s="120"/>
      <c r="BP310" s="120"/>
      <c r="BQ310" s="120"/>
      <c r="BR310" s="120"/>
      <c r="BS310" s="120"/>
    </row>
    <row r="311" ht="15.75" customHeight="1">
      <c r="A311" s="120"/>
      <c r="B311" s="120"/>
      <c r="C311" s="243"/>
      <c r="D311" s="120"/>
      <c r="E311" s="243"/>
      <c r="F311" s="120"/>
      <c r="G311" s="120"/>
      <c r="H311" s="120"/>
      <c r="I311" s="120"/>
      <c r="J311" s="120"/>
      <c r="K311" s="120"/>
      <c r="L311" s="244"/>
      <c r="M311" s="245"/>
      <c r="N311" s="245"/>
      <c r="O311" s="245"/>
      <c r="P311" s="245"/>
      <c r="Q311" s="120"/>
      <c r="R311" s="120"/>
      <c r="S311" s="120"/>
      <c r="T311" s="222"/>
      <c r="U311" s="120"/>
      <c r="V311" s="120"/>
      <c r="W311" s="120"/>
      <c r="X311" s="120"/>
      <c r="Y311" s="243"/>
      <c r="Z311" s="120"/>
      <c r="AA311" s="243"/>
      <c r="AB311" s="245"/>
      <c r="AC311" s="245"/>
      <c r="AD311" s="245"/>
      <c r="AE311" s="222"/>
      <c r="AF311" s="120"/>
      <c r="AG311" s="120"/>
      <c r="AH311" s="120"/>
      <c r="AI311" s="120"/>
      <c r="AJ311" s="243"/>
      <c r="AK311" s="243"/>
      <c r="AL311" s="120"/>
      <c r="AM311" s="243"/>
      <c r="AN311" s="243"/>
      <c r="AO311" s="120"/>
      <c r="AP311" s="120"/>
      <c r="AQ311" s="120"/>
      <c r="AR311" s="120"/>
      <c r="AS311" s="120"/>
      <c r="AT311" s="246"/>
      <c r="AU311" s="243"/>
      <c r="AV311" s="120"/>
      <c r="AW311" s="120"/>
      <c r="AX311" s="120"/>
      <c r="AY311" s="246"/>
      <c r="AZ311" s="120"/>
      <c r="BA311" s="120"/>
      <c r="BB311" s="243"/>
      <c r="BC311" s="120"/>
      <c r="BD311" s="120"/>
      <c r="BE311" s="120"/>
      <c r="BF311" s="120"/>
      <c r="BG311" s="244"/>
      <c r="BH311" s="124"/>
      <c r="BI311" s="124"/>
      <c r="BJ311" s="124"/>
      <c r="BK311" s="120"/>
      <c r="BL311" s="120"/>
      <c r="BM311" s="120"/>
      <c r="BN311" s="120"/>
      <c r="BO311" s="120"/>
      <c r="BP311" s="120"/>
      <c r="BQ311" s="120"/>
      <c r="BR311" s="120"/>
      <c r="BS311" s="120"/>
    </row>
    <row r="312" ht="15.75" customHeight="1">
      <c r="A312" s="120"/>
      <c r="B312" s="120"/>
      <c r="C312" s="243"/>
      <c r="D312" s="120"/>
      <c r="E312" s="243"/>
      <c r="F312" s="120"/>
      <c r="G312" s="120"/>
      <c r="H312" s="120"/>
      <c r="I312" s="120"/>
      <c r="J312" s="120"/>
      <c r="K312" s="120"/>
      <c r="L312" s="244"/>
      <c r="M312" s="245"/>
      <c r="N312" s="245"/>
      <c r="O312" s="245"/>
      <c r="P312" s="245"/>
      <c r="Q312" s="120"/>
      <c r="R312" s="120"/>
      <c r="S312" s="120"/>
      <c r="T312" s="222"/>
      <c r="U312" s="120"/>
      <c r="V312" s="120"/>
      <c r="W312" s="120"/>
      <c r="X312" s="120"/>
      <c r="Y312" s="243"/>
      <c r="Z312" s="120"/>
      <c r="AA312" s="243"/>
      <c r="AB312" s="245"/>
      <c r="AC312" s="245"/>
      <c r="AD312" s="245"/>
      <c r="AE312" s="222"/>
      <c r="AF312" s="120"/>
      <c r="AG312" s="120"/>
      <c r="AH312" s="120"/>
      <c r="AI312" s="120"/>
      <c r="AJ312" s="243"/>
      <c r="AK312" s="243"/>
      <c r="AL312" s="120"/>
      <c r="AM312" s="243"/>
      <c r="AN312" s="243"/>
      <c r="AO312" s="120"/>
      <c r="AP312" s="120"/>
      <c r="AQ312" s="120"/>
      <c r="AR312" s="120"/>
      <c r="AS312" s="120"/>
      <c r="AT312" s="246"/>
      <c r="AU312" s="243"/>
      <c r="AV312" s="120"/>
      <c r="AW312" s="120"/>
      <c r="AX312" s="120"/>
      <c r="AY312" s="246"/>
      <c r="AZ312" s="120"/>
      <c r="BA312" s="120"/>
      <c r="BB312" s="243"/>
      <c r="BC312" s="120"/>
      <c r="BD312" s="120"/>
      <c r="BE312" s="120"/>
      <c r="BF312" s="120"/>
      <c r="BG312" s="244"/>
      <c r="BH312" s="124"/>
      <c r="BI312" s="124"/>
      <c r="BJ312" s="124"/>
      <c r="BK312" s="120"/>
      <c r="BL312" s="120"/>
      <c r="BM312" s="120"/>
      <c r="BN312" s="120"/>
      <c r="BO312" s="120"/>
      <c r="BP312" s="120"/>
      <c r="BQ312" s="120"/>
      <c r="BR312" s="120"/>
      <c r="BS312" s="120"/>
    </row>
    <row r="313" ht="15.75" customHeight="1">
      <c r="A313" s="120"/>
      <c r="B313" s="120"/>
      <c r="C313" s="243"/>
      <c r="D313" s="120"/>
      <c r="E313" s="243"/>
      <c r="F313" s="120"/>
      <c r="G313" s="120"/>
      <c r="H313" s="120"/>
      <c r="I313" s="120"/>
      <c r="J313" s="120"/>
      <c r="K313" s="120"/>
      <c r="L313" s="244"/>
      <c r="M313" s="245"/>
      <c r="N313" s="245"/>
      <c r="O313" s="245"/>
      <c r="P313" s="245"/>
      <c r="Q313" s="120"/>
      <c r="R313" s="120"/>
      <c r="S313" s="120"/>
      <c r="T313" s="222"/>
      <c r="U313" s="120"/>
      <c r="V313" s="120"/>
      <c r="W313" s="120"/>
      <c r="X313" s="120"/>
      <c r="Y313" s="243"/>
      <c r="Z313" s="120"/>
      <c r="AA313" s="243"/>
      <c r="AB313" s="245"/>
      <c r="AC313" s="245"/>
      <c r="AD313" s="245"/>
      <c r="AE313" s="222"/>
      <c r="AF313" s="120"/>
      <c r="AG313" s="120"/>
      <c r="AH313" s="120"/>
      <c r="AI313" s="120"/>
      <c r="AJ313" s="243"/>
      <c r="AK313" s="243"/>
      <c r="AL313" s="120"/>
      <c r="AM313" s="243"/>
      <c r="AN313" s="243"/>
      <c r="AO313" s="120"/>
      <c r="AP313" s="120"/>
      <c r="AQ313" s="120"/>
      <c r="AR313" s="120"/>
      <c r="AS313" s="120"/>
      <c r="AT313" s="246"/>
      <c r="AU313" s="243"/>
      <c r="AV313" s="120"/>
      <c r="AW313" s="120"/>
      <c r="AX313" s="120"/>
      <c r="AY313" s="246"/>
      <c r="AZ313" s="120"/>
      <c r="BA313" s="120"/>
      <c r="BB313" s="243"/>
      <c r="BC313" s="120"/>
      <c r="BD313" s="120"/>
      <c r="BE313" s="120"/>
      <c r="BF313" s="120"/>
      <c r="BG313" s="244"/>
      <c r="BH313" s="124"/>
      <c r="BI313" s="124"/>
      <c r="BJ313" s="124"/>
      <c r="BK313" s="120"/>
      <c r="BL313" s="120"/>
      <c r="BM313" s="120"/>
      <c r="BN313" s="120"/>
      <c r="BO313" s="120"/>
      <c r="BP313" s="120"/>
      <c r="BQ313" s="120"/>
      <c r="BR313" s="120"/>
      <c r="BS313" s="120"/>
    </row>
    <row r="314" ht="15.75" customHeight="1">
      <c r="A314" s="120"/>
      <c r="B314" s="120"/>
      <c r="C314" s="243"/>
      <c r="D314" s="120"/>
      <c r="E314" s="243"/>
      <c r="F314" s="120"/>
      <c r="G314" s="120"/>
      <c r="H314" s="120"/>
      <c r="I314" s="120"/>
      <c r="J314" s="120"/>
      <c r="K314" s="120"/>
      <c r="L314" s="244"/>
      <c r="M314" s="245"/>
      <c r="N314" s="245"/>
      <c r="O314" s="245"/>
      <c r="P314" s="245"/>
      <c r="Q314" s="120"/>
      <c r="R314" s="120"/>
      <c r="S314" s="120"/>
      <c r="T314" s="222"/>
      <c r="U314" s="120"/>
      <c r="V314" s="120"/>
      <c r="W314" s="120"/>
      <c r="X314" s="120"/>
      <c r="Y314" s="243"/>
      <c r="Z314" s="120"/>
      <c r="AA314" s="243"/>
      <c r="AB314" s="245"/>
      <c r="AC314" s="245"/>
      <c r="AD314" s="245"/>
      <c r="AE314" s="222"/>
      <c r="AF314" s="120"/>
      <c r="AG314" s="120"/>
      <c r="AH314" s="120"/>
      <c r="AI314" s="120"/>
      <c r="AJ314" s="243"/>
      <c r="AK314" s="243"/>
      <c r="AL314" s="120"/>
      <c r="AM314" s="243"/>
      <c r="AN314" s="243"/>
      <c r="AO314" s="120"/>
      <c r="AP314" s="120"/>
      <c r="AQ314" s="120"/>
      <c r="AR314" s="120"/>
      <c r="AS314" s="120"/>
      <c r="AT314" s="246"/>
      <c r="AU314" s="243"/>
      <c r="AV314" s="120"/>
      <c r="AW314" s="120"/>
      <c r="AX314" s="120"/>
      <c r="AY314" s="246"/>
      <c r="AZ314" s="120"/>
      <c r="BA314" s="120"/>
      <c r="BB314" s="243"/>
      <c r="BC314" s="120"/>
      <c r="BD314" s="120"/>
      <c r="BE314" s="120"/>
      <c r="BF314" s="120"/>
      <c r="BG314" s="244"/>
      <c r="BH314" s="124"/>
      <c r="BI314" s="124"/>
      <c r="BJ314" s="124"/>
      <c r="BK314" s="120"/>
      <c r="BL314" s="120"/>
      <c r="BM314" s="120"/>
      <c r="BN314" s="120"/>
      <c r="BO314" s="120"/>
      <c r="BP314" s="120"/>
      <c r="BQ314" s="120"/>
      <c r="BR314" s="120"/>
      <c r="BS314" s="120"/>
    </row>
    <row r="315" ht="15.75" customHeight="1">
      <c r="A315" s="120"/>
      <c r="B315" s="120"/>
      <c r="C315" s="243"/>
      <c r="D315" s="120"/>
      <c r="E315" s="243"/>
      <c r="F315" s="120"/>
      <c r="G315" s="120"/>
      <c r="H315" s="120"/>
      <c r="I315" s="120"/>
      <c r="J315" s="120"/>
      <c r="K315" s="120"/>
      <c r="L315" s="244"/>
      <c r="M315" s="245"/>
      <c r="N315" s="245"/>
      <c r="O315" s="245"/>
      <c r="P315" s="245"/>
      <c r="Q315" s="120"/>
      <c r="R315" s="120"/>
      <c r="S315" s="120"/>
      <c r="T315" s="222"/>
      <c r="U315" s="120"/>
      <c r="V315" s="120"/>
      <c r="W315" s="120"/>
      <c r="X315" s="120"/>
      <c r="Y315" s="243"/>
      <c r="Z315" s="120"/>
      <c r="AA315" s="243"/>
      <c r="AB315" s="245"/>
      <c r="AC315" s="245"/>
      <c r="AD315" s="245"/>
      <c r="AE315" s="222"/>
      <c r="AF315" s="120"/>
      <c r="AG315" s="120"/>
      <c r="AH315" s="120"/>
      <c r="AI315" s="120"/>
      <c r="AJ315" s="243"/>
      <c r="AK315" s="243"/>
      <c r="AL315" s="120"/>
      <c r="AM315" s="243"/>
      <c r="AN315" s="243"/>
      <c r="AO315" s="120"/>
      <c r="AP315" s="120"/>
      <c r="AQ315" s="120"/>
      <c r="AR315" s="120"/>
      <c r="AS315" s="120"/>
      <c r="AT315" s="246"/>
      <c r="AU315" s="243"/>
      <c r="AV315" s="120"/>
      <c r="AW315" s="120"/>
      <c r="AX315" s="120"/>
      <c r="AY315" s="246"/>
      <c r="AZ315" s="120"/>
      <c r="BA315" s="120"/>
      <c r="BB315" s="243"/>
      <c r="BC315" s="120"/>
      <c r="BD315" s="120"/>
      <c r="BE315" s="120"/>
      <c r="BF315" s="120"/>
      <c r="BG315" s="244"/>
      <c r="BH315" s="124"/>
      <c r="BI315" s="124"/>
      <c r="BJ315" s="124"/>
      <c r="BK315" s="120"/>
      <c r="BL315" s="120"/>
      <c r="BM315" s="120"/>
      <c r="BN315" s="120"/>
      <c r="BO315" s="120"/>
      <c r="BP315" s="120"/>
      <c r="BQ315" s="120"/>
      <c r="BR315" s="120"/>
      <c r="BS315" s="120"/>
    </row>
    <row r="316" ht="15.75" customHeight="1">
      <c r="A316" s="120"/>
      <c r="B316" s="120"/>
      <c r="C316" s="243"/>
      <c r="D316" s="120"/>
      <c r="E316" s="243"/>
      <c r="F316" s="120"/>
      <c r="G316" s="120"/>
      <c r="H316" s="120"/>
      <c r="I316" s="120"/>
      <c r="J316" s="120"/>
      <c r="K316" s="120"/>
      <c r="L316" s="244"/>
      <c r="M316" s="245"/>
      <c r="N316" s="245"/>
      <c r="O316" s="245"/>
      <c r="P316" s="245"/>
      <c r="Q316" s="120"/>
      <c r="R316" s="120"/>
      <c r="S316" s="120"/>
      <c r="T316" s="222"/>
      <c r="U316" s="120"/>
      <c r="V316" s="120"/>
      <c r="W316" s="120"/>
      <c r="X316" s="120"/>
      <c r="Y316" s="243"/>
      <c r="Z316" s="120"/>
      <c r="AA316" s="243"/>
      <c r="AB316" s="245"/>
      <c r="AC316" s="245"/>
      <c r="AD316" s="245"/>
      <c r="AE316" s="222"/>
      <c r="AF316" s="120"/>
      <c r="AG316" s="120"/>
      <c r="AH316" s="120"/>
      <c r="AI316" s="120"/>
      <c r="AJ316" s="243"/>
      <c r="AK316" s="243"/>
      <c r="AL316" s="120"/>
      <c r="AM316" s="243"/>
      <c r="AN316" s="243"/>
      <c r="AO316" s="120"/>
      <c r="AP316" s="120"/>
      <c r="AQ316" s="120"/>
      <c r="AR316" s="120"/>
      <c r="AS316" s="120"/>
      <c r="AT316" s="246"/>
      <c r="AU316" s="243"/>
      <c r="AV316" s="120"/>
      <c r="AW316" s="120"/>
      <c r="AX316" s="120"/>
      <c r="AY316" s="246"/>
      <c r="AZ316" s="120"/>
      <c r="BA316" s="120"/>
      <c r="BB316" s="243"/>
      <c r="BC316" s="120"/>
      <c r="BD316" s="120"/>
      <c r="BE316" s="120"/>
      <c r="BF316" s="120"/>
      <c r="BG316" s="244"/>
      <c r="BH316" s="124"/>
      <c r="BI316" s="124"/>
      <c r="BJ316" s="124"/>
      <c r="BK316" s="120"/>
      <c r="BL316" s="120"/>
      <c r="BM316" s="120"/>
      <c r="BN316" s="120"/>
      <c r="BO316" s="120"/>
      <c r="BP316" s="120"/>
      <c r="BQ316" s="120"/>
      <c r="BR316" s="120"/>
      <c r="BS316" s="120"/>
    </row>
    <row r="317" ht="15.75" customHeight="1">
      <c r="A317" s="120"/>
      <c r="B317" s="120"/>
      <c r="C317" s="243"/>
      <c r="D317" s="120"/>
      <c r="E317" s="243"/>
      <c r="F317" s="120"/>
      <c r="G317" s="120"/>
      <c r="H317" s="120"/>
      <c r="I317" s="120"/>
      <c r="J317" s="120"/>
      <c r="K317" s="120"/>
      <c r="L317" s="244"/>
      <c r="M317" s="245"/>
      <c r="N317" s="245"/>
      <c r="O317" s="245"/>
      <c r="P317" s="245"/>
      <c r="Q317" s="120"/>
      <c r="R317" s="120"/>
      <c r="S317" s="120"/>
      <c r="T317" s="222"/>
      <c r="U317" s="120"/>
      <c r="V317" s="120"/>
      <c r="W317" s="120"/>
      <c r="X317" s="120"/>
      <c r="Y317" s="243"/>
      <c r="Z317" s="120"/>
      <c r="AA317" s="243"/>
      <c r="AB317" s="245"/>
      <c r="AC317" s="245"/>
      <c r="AD317" s="245"/>
      <c r="AE317" s="222"/>
      <c r="AF317" s="120"/>
      <c r="AG317" s="120"/>
      <c r="AH317" s="120"/>
      <c r="AI317" s="120"/>
      <c r="AJ317" s="243"/>
      <c r="AK317" s="243"/>
      <c r="AL317" s="120"/>
      <c r="AM317" s="243"/>
      <c r="AN317" s="243"/>
      <c r="AO317" s="120"/>
      <c r="AP317" s="120"/>
      <c r="AQ317" s="120"/>
      <c r="AR317" s="120"/>
      <c r="AS317" s="120"/>
      <c r="AT317" s="246"/>
      <c r="AU317" s="243"/>
      <c r="AV317" s="120"/>
      <c r="AW317" s="120"/>
      <c r="AX317" s="120"/>
      <c r="AY317" s="246"/>
      <c r="AZ317" s="120"/>
      <c r="BA317" s="120"/>
      <c r="BB317" s="243"/>
      <c r="BC317" s="120"/>
      <c r="BD317" s="120"/>
      <c r="BE317" s="120"/>
      <c r="BF317" s="120"/>
      <c r="BG317" s="244"/>
      <c r="BH317" s="124"/>
      <c r="BI317" s="124"/>
      <c r="BJ317" s="124"/>
      <c r="BK317" s="120"/>
      <c r="BL317" s="120"/>
      <c r="BM317" s="120"/>
      <c r="BN317" s="120"/>
      <c r="BO317" s="120"/>
      <c r="BP317" s="120"/>
      <c r="BQ317" s="120"/>
      <c r="BR317" s="120"/>
      <c r="BS317" s="120"/>
    </row>
    <row r="318" ht="15.75" customHeight="1">
      <c r="A318" s="120"/>
      <c r="B318" s="120"/>
      <c r="C318" s="243"/>
      <c r="D318" s="120"/>
      <c r="E318" s="243"/>
      <c r="F318" s="120"/>
      <c r="G318" s="120"/>
      <c r="H318" s="120"/>
      <c r="I318" s="120"/>
      <c r="J318" s="120"/>
      <c r="K318" s="120"/>
      <c r="L318" s="244"/>
      <c r="M318" s="245"/>
      <c r="N318" s="245"/>
      <c r="O318" s="245"/>
      <c r="P318" s="245"/>
      <c r="Q318" s="120"/>
      <c r="R318" s="120"/>
      <c r="S318" s="120"/>
      <c r="T318" s="222"/>
      <c r="U318" s="120"/>
      <c r="V318" s="120"/>
      <c r="W318" s="120"/>
      <c r="X318" s="120"/>
      <c r="Y318" s="243"/>
      <c r="Z318" s="120"/>
      <c r="AA318" s="243"/>
      <c r="AB318" s="245"/>
      <c r="AC318" s="245"/>
      <c r="AD318" s="245"/>
      <c r="AE318" s="222"/>
      <c r="AF318" s="120"/>
      <c r="AG318" s="120"/>
      <c r="AH318" s="120"/>
      <c r="AI318" s="120"/>
      <c r="AJ318" s="243"/>
      <c r="AK318" s="243"/>
      <c r="AL318" s="120"/>
      <c r="AM318" s="243"/>
      <c r="AN318" s="243"/>
      <c r="AO318" s="120"/>
      <c r="AP318" s="120"/>
      <c r="AQ318" s="120"/>
      <c r="AR318" s="120"/>
      <c r="AS318" s="120"/>
      <c r="AT318" s="246"/>
      <c r="AU318" s="243"/>
      <c r="AV318" s="120"/>
      <c r="AW318" s="120"/>
      <c r="AX318" s="120"/>
      <c r="AY318" s="246"/>
      <c r="AZ318" s="120"/>
      <c r="BA318" s="120"/>
      <c r="BB318" s="243"/>
      <c r="BC318" s="120"/>
      <c r="BD318" s="120"/>
      <c r="BE318" s="120"/>
      <c r="BF318" s="120"/>
      <c r="BG318" s="244"/>
      <c r="BH318" s="124"/>
      <c r="BI318" s="124"/>
      <c r="BJ318" s="124"/>
      <c r="BK318" s="120"/>
      <c r="BL318" s="120"/>
      <c r="BM318" s="120"/>
      <c r="BN318" s="120"/>
      <c r="BO318" s="120"/>
      <c r="BP318" s="120"/>
      <c r="BQ318" s="120"/>
      <c r="BR318" s="120"/>
      <c r="BS318" s="120"/>
    </row>
    <row r="319" ht="15.75" customHeight="1">
      <c r="A319" s="120"/>
      <c r="B319" s="120"/>
      <c r="C319" s="243"/>
      <c r="D319" s="120"/>
      <c r="E319" s="243"/>
      <c r="F319" s="120"/>
      <c r="G319" s="120"/>
      <c r="H319" s="120"/>
      <c r="I319" s="120"/>
      <c r="J319" s="120"/>
      <c r="K319" s="120"/>
      <c r="L319" s="244"/>
      <c r="M319" s="245"/>
      <c r="N319" s="245"/>
      <c r="O319" s="245"/>
      <c r="P319" s="245"/>
      <c r="Q319" s="120"/>
      <c r="R319" s="120"/>
      <c r="S319" s="120"/>
      <c r="T319" s="222"/>
      <c r="U319" s="120"/>
      <c r="V319" s="120"/>
      <c r="W319" s="120"/>
      <c r="X319" s="120"/>
      <c r="Y319" s="243"/>
      <c r="Z319" s="120"/>
      <c r="AA319" s="243"/>
      <c r="AB319" s="245"/>
      <c r="AC319" s="245"/>
      <c r="AD319" s="245"/>
      <c r="AE319" s="222"/>
      <c r="AF319" s="120"/>
      <c r="AG319" s="120"/>
      <c r="AH319" s="120"/>
      <c r="AI319" s="120"/>
      <c r="AJ319" s="243"/>
      <c r="AK319" s="243"/>
      <c r="AL319" s="120"/>
      <c r="AM319" s="243"/>
      <c r="AN319" s="243"/>
      <c r="AO319" s="120"/>
      <c r="AP319" s="120"/>
      <c r="AQ319" s="120"/>
      <c r="AR319" s="120"/>
      <c r="AS319" s="120"/>
      <c r="AT319" s="246"/>
      <c r="AU319" s="243"/>
      <c r="AV319" s="120"/>
      <c r="AW319" s="120"/>
      <c r="AX319" s="120"/>
      <c r="AY319" s="246"/>
      <c r="AZ319" s="120"/>
      <c r="BA319" s="120"/>
      <c r="BB319" s="243"/>
      <c r="BC319" s="120"/>
      <c r="BD319" s="120"/>
      <c r="BE319" s="120"/>
      <c r="BF319" s="120"/>
      <c r="BG319" s="244"/>
      <c r="BH319" s="124"/>
      <c r="BI319" s="124"/>
      <c r="BJ319" s="124"/>
      <c r="BK319" s="120"/>
      <c r="BL319" s="120"/>
      <c r="BM319" s="120"/>
      <c r="BN319" s="120"/>
      <c r="BO319" s="120"/>
      <c r="BP319" s="120"/>
      <c r="BQ319" s="120"/>
      <c r="BR319" s="120"/>
      <c r="BS319" s="120"/>
    </row>
    <row r="320" ht="15.75" customHeight="1">
      <c r="A320" s="120"/>
      <c r="B320" s="120"/>
      <c r="C320" s="243"/>
      <c r="D320" s="120"/>
      <c r="E320" s="243"/>
      <c r="F320" s="120"/>
      <c r="G320" s="120"/>
      <c r="H320" s="120"/>
      <c r="I320" s="120"/>
      <c r="J320" s="120"/>
      <c r="K320" s="120"/>
      <c r="L320" s="244"/>
      <c r="M320" s="245"/>
      <c r="N320" s="245"/>
      <c r="O320" s="245"/>
      <c r="P320" s="245"/>
      <c r="Q320" s="120"/>
      <c r="R320" s="120"/>
      <c r="S320" s="120"/>
      <c r="T320" s="222"/>
      <c r="U320" s="120"/>
      <c r="V320" s="120"/>
      <c r="W320" s="120"/>
      <c r="X320" s="120"/>
      <c r="Y320" s="243"/>
      <c r="Z320" s="120"/>
      <c r="AA320" s="243"/>
      <c r="AB320" s="245"/>
      <c r="AC320" s="245"/>
      <c r="AD320" s="245"/>
      <c r="AE320" s="222"/>
      <c r="AF320" s="120"/>
      <c r="AG320" s="120"/>
      <c r="AH320" s="120"/>
      <c r="AI320" s="120"/>
      <c r="AJ320" s="243"/>
      <c r="AK320" s="243"/>
      <c r="AL320" s="120"/>
      <c r="AM320" s="243"/>
      <c r="AN320" s="243"/>
      <c r="AO320" s="120"/>
      <c r="AP320" s="120"/>
      <c r="AQ320" s="120"/>
      <c r="AR320" s="120"/>
      <c r="AS320" s="120"/>
      <c r="AT320" s="246"/>
      <c r="AU320" s="243"/>
      <c r="AV320" s="120"/>
      <c r="AW320" s="120"/>
      <c r="AX320" s="120"/>
      <c r="AY320" s="246"/>
      <c r="AZ320" s="120"/>
      <c r="BA320" s="120"/>
      <c r="BB320" s="243"/>
      <c r="BC320" s="120"/>
      <c r="BD320" s="120"/>
      <c r="BE320" s="120"/>
      <c r="BF320" s="120"/>
      <c r="BG320" s="244"/>
      <c r="BH320" s="124"/>
      <c r="BI320" s="124"/>
      <c r="BJ320" s="124"/>
      <c r="BK320" s="120"/>
      <c r="BL320" s="120"/>
      <c r="BM320" s="120"/>
      <c r="BN320" s="120"/>
      <c r="BO320" s="120"/>
      <c r="BP320" s="120"/>
      <c r="BQ320" s="120"/>
      <c r="BR320" s="120"/>
      <c r="BS320" s="120"/>
    </row>
    <row r="321" ht="15.75" customHeight="1">
      <c r="A321" s="120"/>
      <c r="B321" s="120"/>
      <c r="C321" s="243"/>
      <c r="D321" s="120"/>
      <c r="E321" s="243"/>
      <c r="F321" s="120"/>
      <c r="G321" s="120"/>
      <c r="H321" s="120"/>
      <c r="I321" s="120"/>
      <c r="J321" s="120"/>
      <c r="K321" s="120"/>
      <c r="L321" s="244"/>
      <c r="M321" s="245"/>
      <c r="N321" s="245"/>
      <c r="O321" s="245"/>
      <c r="P321" s="245"/>
      <c r="Q321" s="120"/>
      <c r="R321" s="120"/>
      <c r="S321" s="120"/>
      <c r="T321" s="222"/>
      <c r="U321" s="120"/>
      <c r="V321" s="120"/>
      <c r="W321" s="120"/>
      <c r="X321" s="120"/>
      <c r="Y321" s="243"/>
      <c r="Z321" s="120"/>
      <c r="AA321" s="243"/>
      <c r="AB321" s="245"/>
      <c r="AC321" s="245"/>
      <c r="AD321" s="245"/>
      <c r="AE321" s="222"/>
      <c r="AF321" s="120"/>
      <c r="AG321" s="120"/>
      <c r="AH321" s="120"/>
      <c r="AI321" s="120"/>
      <c r="AJ321" s="243"/>
      <c r="AK321" s="243"/>
      <c r="AL321" s="120"/>
      <c r="AM321" s="243"/>
      <c r="AN321" s="243"/>
      <c r="AO321" s="120"/>
      <c r="AP321" s="120"/>
      <c r="AQ321" s="120"/>
      <c r="AR321" s="120"/>
      <c r="AS321" s="120"/>
      <c r="AT321" s="246"/>
      <c r="AU321" s="243"/>
      <c r="AV321" s="120"/>
      <c r="AW321" s="120"/>
      <c r="AX321" s="120"/>
      <c r="AY321" s="246"/>
      <c r="AZ321" s="120"/>
      <c r="BA321" s="120"/>
      <c r="BB321" s="243"/>
      <c r="BC321" s="120"/>
      <c r="BD321" s="120"/>
      <c r="BE321" s="120"/>
      <c r="BF321" s="120"/>
      <c r="BG321" s="244"/>
      <c r="BH321" s="124"/>
      <c r="BI321" s="124"/>
      <c r="BJ321" s="124"/>
      <c r="BK321" s="120"/>
      <c r="BL321" s="120"/>
      <c r="BM321" s="120"/>
      <c r="BN321" s="120"/>
      <c r="BO321" s="120"/>
      <c r="BP321" s="120"/>
      <c r="BQ321" s="120"/>
      <c r="BR321" s="120"/>
      <c r="BS321" s="120"/>
    </row>
    <row r="322" ht="15.75" customHeight="1">
      <c r="A322" s="120"/>
      <c r="B322" s="120"/>
      <c r="C322" s="243"/>
      <c r="D322" s="120"/>
      <c r="E322" s="243"/>
      <c r="F322" s="120"/>
      <c r="G322" s="120"/>
      <c r="H322" s="120"/>
      <c r="I322" s="120"/>
      <c r="J322" s="120"/>
      <c r="K322" s="120"/>
      <c r="L322" s="244"/>
      <c r="M322" s="245"/>
      <c r="N322" s="245"/>
      <c r="O322" s="245"/>
      <c r="P322" s="245"/>
      <c r="Q322" s="120"/>
      <c r="R322" s="120"/>
      <c r="S322" s="120"/>
      <c r="T322" s="222"/>
      <c r="U322" s="120"/>
      <c r="V322" s="120"/>
      <c r="W322" s="120"/>
      <c r="X322" s="120"/>
      <c r="Y322" s="243"/>
      <c r="Z322" s="120"/>
      <c r="AA322" s="243"/>
      <c r="AB322" s="245"/>
      <c r="AC322" s="245"/>
      <c r="AD322" s="245"/>
      <c r="AE322" s="222"/>
      <c r="AF322" s="120"/>
      <c r="AG322" s="120"/>
      <c r="AH322" s="120"/>
      <c r="AI322" s="120"/>
      <c r="AJ322" s="243"/>
      <c r="AK322" s="243"/>
      <c r="AL322" s="120"/>
      <c r="AM322" s="243"/>
      <c r="AN322" s="243"/>
      <c r="AO322" s="120"/>
      <c r="AP322" s="120"/>
      <c r="AQ322" s="120"/>
      <c r="AR322" s="120"/>
      <c r="AS322" s="120"/>
      <c r="AT322" s="246"/>
      <c r="AU322" s="243"/>
      <c r="AV322" s="120"/>
      <c r="AW322" s="120"/>
      <c r="AX322" s="120"/>
      <c r="AY322" s="246"/>
      <c r="AZ322" s="120"/>
      <c r="BA322" s="120"/>
      <c r="BB322" s="243"/>
      <c r="BC322" s="120"/>
      <c r="BD322" s="120"/>
      <c r="BE322" s="120"/>
      <c r="BF322" s="120"/>
      <c r="BG322" s="244"/>
      <c r="BH322" s="124"/>
      <c r="BI322" s="124"/>
      <c r="BJ322" s="124"/>
      <c r="BK322" s="120"/>
      <c r="BL322" s="120"/>
      <c r="BM322" s="120"/>
      <c r="BN322" s="120"/>
      <c r="BO322" s="120"/>
      <c r="BP322" s="120"/>
      <c r="BQ322" s="120"/>
      <c r="BR322" s="120"/>
      <c r="BS322" s="120"/>
    </row>
    <row r="323" ht="15.75" customHeight="1">
      <c r="A323" s="120"/>
      <c r="B323" s="120"/>
      <c r="C323" s="243"/>
      <c r="D323" s="120"/>
      <c r="E323" s="243"/>
      <c r="F323" s="120"/>
      <c r="G323" s="120"/>
      <c r="H323" s="120"/>
      <c r="I323" s="120"/>
      <c r="J323" s="120"/>
      <c r="K323" s="120"/>
      <c r="L323" s="244"/>
      <c r="M323" s="245"/>
      <c r="N323" s="245"/>
      <c r="O323" s="245"/>
      <c r="P323" s="245"/>
      <c r="Q323" s="120"/>
      <c r="R323" s="120"/>
      <c r="S323" s="120"/>
      <c r="T323" s="222"/>
      <c r="U323" s="120"/>
      <c r="V323" s="120"/>
      <c r="W323" s="120"/>
      <c r="X323" s="120"/>
      <c r="Y323" s="243"/>
      <c r="Z323" s="120"/>
      <c r="AA323" s="243"/>
      <c r="AB323" s="245"/>
      <c r="AC323" s="245"/>
      <c r="AD323" s="245"/>
      <c r="AE323" s="222"/>
      <c r="AF323" s="120"/>
      <c r="AG323" s="120"/>
      <c r="AH323" s="120"/>
      <c r="AI323" s="120"/>
      <c r="AJ323" s="243"/>
      <c r="AK323" s="243"/>
      <c r="AL323" s="120"/>
      <c r="AM323" s="243"/>
      <c r="AN323" s="243"/>
      <c r="AO323" s="120"/>
      <c r="AP323" s="120"/>
      <c r="AQ323" s="120"/>
      <c r="AR323" s="120"/>
      <c r="AS323" s="120"/>
      <c r="AT323" s="246"/>
      <c r="AU323" s="243"/>
      <c r="AV323" s="120"/>
      <c r="AW323" s="120"/>
      <c r="AX323" s="120"/>
      <c r="AY323" s="246"/>
      <c r="AZ323" s="120"/>
      <c r="BA323" s="120"/>
      <c r="BB323" s="243"/>
      <c r="BC323" s="120"/>
      <c r="BD323" s="120"/>
      <c r="BE323" s="120"/>
      <c r="BF323" s="120"/>
      <c r="BG323" s="244"/>
      <c r="BH323" s="124"/>
      <c r="BI323" s="124"/>
      <c r="BJ323" s="124"/>
      <c r="BK323" s="120"/>
      <c r="BL323" s="120"/>
      <c r="BM323" s="120"/>
      <c r="BN323" s="120"/>
      <c r="BO323" s="120"/>
      <c r="BP323" s="120"/>
      <c r="BQ323" s="120"/>
      <c r="BR323" s="120"/>
      <c r="BS323" s="120"/>
    </row>
    <row r="324" ht="15.75" customHeight="1">
      <c r="A324" s="120"/>
      <c r="B324" s="120"/>
      <c r="C324" s="243"/>
      <c r="D324" s="120"/>
      <c r="E324" s="243"/>
      <c r="F324" s="120"/>
      <c r="G324" s="120"/>
      <c r="H324" s="120"/>
      <c r="I324" s="120"/>
      <c r="J324" s="120"/>
      <c r="K324" s="120"/>
      <c r="L324" s="244"/>
      <c r="M324" s="245"/>
      <c r="N324" s="245"/>
      <c r="O324" s="245"/>
      <c r="P324" s="245"/>
      <c r="Q324" s="120"/>
      <c r="R324" s="120"/>
      <c r="S324" s="120"/>
      <c r="T324" s="222"/>
      <c r="U324" s="120"/>
      <c r="V324" s="120"/>
      <c r="W324" s="120"/>
      <c r="X324" s="120"/>
      <c r="Y324" s="243"/>
      <c r="Z324" s="120"/>
      <c r="AA324" s="243"/>
      <c r="AB324" s="245"/>
      <c r="AC324" s="245"/>
      <c r="AD324" s="245"/>
      <c r="AE324" s="222"/>
      <c r="AF324" s="120"/>
      <c r="AG324" s="120"/>
      <c r="AH324" s="120"/>
      <c r="AI324" s="120"/>
      <c r="AJ324" s="243"/>
      <c r="AK324" s="243"/>
      <c r="AL324" s="120"/>
      <c r="AM324" s="243"/>
      <c r="AN324" s="243"/>
      <c r="AO324" s="120"/>
      <c r="AP324" s="120"/>
      <c r="AQ324" s="120"/>
      <c r="AR324" s="120"/>
      <c r="AS324" s="120"/>
      <c r="AT324" s="246"/>
      <c r="AU324" s="243"/>
      <c r="AV324" s="120"/>
      <c r="AW324" s="120"/>
      <c r="AX324" s="120"/>
      <c r="AY324" s="246"/>
      <c r="AZ324" s="120"/>
      <c r="BA324" s="120"/>
      <c r="BB324" s="243"/>
      <c r="BC324" s="120"/>
      <c r="BD324" s="120"/>
      <c r="BE324" s="120"/>
      <c r="BF324" s="120"/>
      <c r="BG324" s="244"/>
      <c r="BH324" s="124"/>
      <c r="BI324" s="124"/>
      <c r="BJ324" s="124"/>
      <c r="BK324" s="120"/>
      <c r="BL324" s="120"/>
      <c r="BM324" s="120"/>
      <c r="BN324" s="120"/>
      <c r="BO324" s="120"/>
      <c r="BP324" s="120"/>
      <c r="BQ324" s="120"/>
      <c r="BR324" s="120"/>
      <c r="BS324" s="120"/>
    </row>
    <row r="325" ht="15.75" customHeight="1">
      <c r="A325" s="120"/>
      <c r="B325" s="120"/>
      <c r="C325" s="243"/>
      <c r="D325" s="120"/>
      <c r="E325" s="243"/>
      <c r="F325" s="120"/>
      <c r="G325" s="120"/>
      <c r="H325" s="120"/>
      <c r="I325" s="120"/>
      <c r="J325" s="120"/>
      <c r="K325" s="120"/>
      <c r="L325" s="244"/>
      <c r="M325" s="245"/>
      <c r="N325" s="245"/>
      <c r="O325" s="245"/>
      <c r="P325" s="245"/>
      <c r="Q325" s="120"/>
      <c r="R325" s="120"/>
      <c r="S325" s="120"/>
      <c r="T325" s="222"/>
      <c r="U325" s="120"/>
      <c r="V325" s="120"/>
      <c r="W325" s="120"/>
      <c r="X325" s="120"/>
      <c r="Y325" s="243"/>
      <c r="Z325" s="120"/>
      <c r="AA325" s="243"/>
      <c r="AB325" s="245"/>
      <c r="AC325" s="245"/>
      <c r="AD325" s="245"/>
      <c r="AE325" s="222"/>
      <c r="AF325" s="120"/>
      <c r="AG325" s="120"/>
      <c r="AH325" s="120"/>
      <c r="AI325" s="120"/>
      <c r="AJ325" s="243"/>
      <c r="AK325" s="243"/>
      <c r="AL325" s="120"/>
      <c r="AM325" s="243"/>
      <c r="AN325" s="243"/>
      <c r="AO325" s="120"/>
      <c r="AP325" s="120"/>
      <c r="AQ325" s="120"/>
      <c r="AR325" s="120"/>
      <c r="AS325" s="120"/>
      <c r="AT325" s="246"/>
      <c r="AU325" s="243"/>
      <c r="AV325" s="120"/>
      <c r="AW325" s="120"/>
      <c r="AX325" s="120"/>
      <c r="AY325" s="246"/>
      <c r="AZ325" s="120"/>
      <c r="BA325" s="120"/>
      <c r="BB325" s="243"/>
      <c r="BC325" s="120"/>
      <c r="BD325" s="120"/>
      <c r="BE325" s="120"/>
      <c r="BF325" s="120"/>
      <c r="BG325" s="244"/>
      <c r="BH325" s="124"/>
      <c r="BI325" s="124"/>
      <c r="BJ325" s="124"/>
      <c r="BK325" s="120"/>
      <c r="BL325" s="120"/>
      <c r="BM325" s="120"/>
      <c r="BN325" s="120"/>
      <c r="BO325" s="120"/>
      <c r="BP325" s="120"/>
      <c r="BQ325" s="120"/>
      <c r="BR325" s="120"/>
      <c r="BS325" s="120"/>
    </row>
    <row r="326" ht="15.75" customHeight="1">
      <c r="A326" s="120"/>
      <c r="B326" s="120"/>
      <c r="C326" s="243"/>
      <c r="D326" s="120"/>
      <c r="E326" s="243"/>
      <c r="F326" s="120"/>
      <c r="G326" s="120"/>
      <c r="H326" s="120"/>
      <c r="I326" s="120"/>
      <c r="J326" s="120"/>
      <c r="K326" s="120"/>
      <c r="L326" s="244"/>
      <c r="M326" s="245"/>
      <c r="N326" s="245"/>
      <c r="O326" s="245"/>
      <c r="P326" s="245"/>
      <c r="Q326" s="120"/>
      <c r="R326" s="120"/>
      <c r="S326" s="120"/>
      <c r="T326" s="222"/>
      <c r="U326" s="120"/>
      <c r="V326" s="120"/>
      <c r="W326" s="120"/>
      <c r="X326" s="120"/>
      <c r="Y326" s="243"/>
      <c r="Z326" s="120"/>
      <c r="AA326" s="243"/>
      <c r="AB326" s="245"/>
      <c r="AC326" s="245"/>
      <c r="AD326" s="245"/>
      <c r="AE326" s="222"/>
      <c r="AF326" s="120"/>
      <c r="AG326" s="120"/>
      <c r="AH326" s="120"/>
      <c r="AI326" s="120"/>
      <c r="AJ326" s="243"/>
      <c r="AK326" s="243"/>
      <c r="AL326" s="120"/>
      <c r="AM326" s="243"/>
      <c r="AN326" s="243"/>
      <c r="AO326" s="120"/>
      <c r="AP326" s="120"/>
      <c r="AQ326" s="120"/>
      <c r="AR326" s="120"/>
      <c r="AS326" s="120"/>
      <c r="AT326" s="246"/>
      <c r="AU326" s="243"/>
      <c r="AV326" s="120"/>
      <c r="AW326" s="120"/>
      <c r="AX326" s="120"/>
      <c r="AY326" s="246"/>
      <c r="AZ326" s="120"/>
      <c r="BA326" s="120"/>
      <c r="BB326" s="243"/>
      <c r="BC326" s="120"/>
      <c r="BD326" s="120"/>
      <c r="BE326" s="120"/>
      <c r="BF326" s="120"/>
      <c r="BG326" s="244"/>
      <c r="BH326" s="124"/>
      <c r="BI326" s="124"/>
      <c r="BJ326" s="124"/>
      <c r="BK326" s="120"/>
      <c r="BL326" s="120"/>
      <c r="BM326" s="120"/>
      <c r="BN326" s="120"/>
      <c r="BO326" s="120"/>
      <c r="BP326" s="120"/>
      <c r="BQ326" s="120"/>
      <c r="BR326" s="120"/>
      <c r="BS326" s="120"/>
    </row>
    <row r="327" ht="15.75" customHeight="1">
      <c r="A327" s="120"/>
      <c r="B327" s="120"/>
      <c r="C327" s="243"/>
      <c r="D327" s="120"/>
      <c r="E327" s="243"/>
      <c r="F327" s="120"/>
      <c r="G327" s="120"/>
      <c r="H327" s="120"/>
      <c r="I327" s="120"/>
      <c r="J327" s="120"/>
      <c r="K327" s="120"/>
      <c r="L327" s="244"/>
      <c r="M327" s="245"/>
      <c r="N327" s="245"/>
      <c r="O327" s="245"/>
      <c r="P327" s="245"/>
      <c r="Q327" s="120"/>
      <c r="R327" s="120"/>
      <c r="S327" s="120"/>
      <c r="T327" s="222"/>
      <c r="U327" s="120"/>
      <c r="V327" s="120"/>
      <c r="W327" s="120"/>
      <c r="X327" s="120"/>
      <c r="Y327" s="243"/>
      <c r="Z327" s="120"/>
      <c r="AA327" s="243"/>
      <c r="AB327" s="245"/>
      <c r="AC327" s="245"/>
      <c r="AD327" s="245"/>
      <c r="AE327" s="222"/>
      <c r="AF327" s="120"/>
      <c r="AG327" s="120"/>
      <c r="AH327" s="120"/>
      <c r="AI327" s="120"/>
      <c r="AJ327" s="243"/>
      <c r="AK327" s="243"/>
      <c r="AL327" s="120"/>
      <c r="AM327" s="243"/>
      <c r="AN327" s="243"/>
      <c r="AO327" s="120"/>
      <c r="AP327" s="120"/>
      <c r="AQ327" s="120"/>
      <c r="AR327" s="120"/>
      <c r="AS327" s="120"/>
      <c r="AT327" s="246"/>
      <c r="AU327" s="243"/>
      <c r="AV327" s="120"/>
      <c r="AW327" s="120"/>
      <c r="AX327" s="120"/>
      <c r="AY327" s="246"/>
      <c r="AZ327" s="120"/>
      <c r="BA327" s="120"/>
      <c r="BB327" s="243"/>
      <c r="BC327" s="120"/>
      <c r="BD327" s="120"/>
      <c r="BE327" s="120"/>
      <c r="BF327" s="120"/>
      <c r="BG327" s="244"/>
      <c r="BH327" s="124"/>
      <c r="BI327" s="124"/>
      <c r="BJ327" s="124"/>
      <c r="BK327" s="120"/>
      <c r="BL327" s="120"/>
      <c r="BM327" s="120"/>
      <c r="BN327" s="120"/>
      <c r="BO327" s="120"/>
      <c r="BP327" s="120"/>
      <c r="BQ327" s="120"/>
      <c r="BR327" s="120"/>
      <c r="BS327" s="120"/>
    </row>
    <row r="328" ht="15.75" customHeight="1">
      <c r="A328" s="120"/>
      <c r="B328" s="120"/>
      <c r="C328" s="243"/>
      <c r="D328" s="120"/>
      <c r="E328" s="243"/>
      <c r="F328" s="120"/>
      <c r="G328" s="120"/>
      <c r="H328" s="120"/>
      <c r="I328" s="120"/>
      <c r="J328" s="120"/>
      <c r="K328" s="120"/>
      <c r="L328" s="244"/>
      <c r="M328" s="245"/>
      <c r="N328" s="245"/>
      <c r="O328" s="245"/>
      <c r="P328" s="245"/>
      <c r="Q328" s="120"/>
      <c r="R328" s="120"/>
      <c r="S328" s="120"/>
      <c r="T328" s="222"/>
      <c r="U328" s="120"/>
      <c r="V328" s="120"/>
      <c r="W328" s="120"/>
      <c r="X328" s="120"/>
      <c r="Y328" s="243"/>
      <c r="Z328" s="120"/>
      <c r="AA328" s="243"/>
      <c r="AB328" s="245"/>
      <c r="AC328" s="245"/>
      <c r="AD328" s="245"/>
      <c r="AE328" s="222"/>
      <c r="AF328" s="120"/>
      <c r="AG328" s="120"/>
      <c r="AH328" s="120"/>
      <c r="AI328" s="120"/>
      <c r="AJ328" s="243"/>
      <c r="AK328" s="243"/>
      <c r="AL328" s="120"/>
      <c r="AM328" s="243"/>
      <c r="AN328" s="243"/>
      <c r="AO328" s="120"/>
      <c r="AP328" s="120"/>
      <c r="AQ328" s="120"/>
      <c r="AR328" s="120"/>
      <c r="AS328" s="120"/>
      <c r="AT328" s="246"/>
      <c r="AU328" s="243"/>
      <c r="AV328" s="120"/>
      <c r="AW328" s="120"/>
      <c r="AX328" s="120"/>
      <c r="AY328" s="246"/>
      <c r="AZ328" s="120"/>
      <c r="BA328" s="120"/>
      <c r="BB328" s="243"/>
      <c r="BC328" s="120"/>
      <c r="BD328" s="120"/>
      <c r="BE328" s="120"/>
      <c r="BF328" s="120"/>
      <c r="BG328" s="244"/>
      <c r="BH328" s="124"/>
      <c r="BI328" s="124"/>
      <c r="BJ328" s="124"/>
      <c r="BK328" s="120"/>
      <c r="BL328" s="120"/>
      <c r="BM328" s="120"/>
      <c r="BN328" s="120"/>
      <c r="BO328" s="120"/>
      <c r="BP328" s="120"/>
      <c r="BQ328" s="120"/>
      <c r="BR328" s="120"/>
      <c r="BS328" s="120"/>
    </row>
    <row r="329" ht="15.75" customHeight="1">
      <c r="A329" s="120"/>
      <c r="B329" s="120"/>
      <c r="C329" s="243"/>
      <c r="D329" s="120"/>
      <c r="E329" s="243"/>
      <c r="F329" s="120"/>
      <c r="G329" s="120"/>
      <c r="H329" s="120"/>
      <c r="I329" s="120"/>
      <c r="J329" s="120"/>
      <c r="K329" s="120"/>
      <c r="L329" s="244"/>
      <c r="M329" s="245"/>
      <c r="N329" s="245"/>
      <c r="O329" s="245"/>
      <c r="P329" s="245"/>
      <c r="Q329" s="120"/>
      <c r="R329" s="120"/>
      <c r="S329" s="120"/>
      <c r="T329" s="222"/>
      <c r="U329" s="120"/>
      <c r="V329" s="120"/>
      <c r="W329" s="120"/>
      <c r="X329" s="120"/>
      <c r="Y329" s="243"/>
      <c r="Z329" s="120"/>
      <c r="AA329" s="243"/>
      <c r="AB329" s="245"/>
      <c r="AC329" s="245"/>
      <c r="AD329" s="245"/>
      <c r="AE329" s="222"/>
      <c r="AF329" s="120"/>
      <c r="AG329" s="120"/>
      <c r="AH329" s="120"/>
      <c r="AI329" s="120"/>
      <c r="AJ329" s="243"/>
      <c r="AK329" s="243"/>
      <c r="AL329" s="120"/>
      <c r="AM329" s="243"/>
      <c r="AN329" s="243"/>
      <c r="AO329" s="120"/>
      <c r="AP329" s="120"/>
      <c r="AQ329" s="120"/>
      <c r="AR329" s="120"/>
      <c r="AS329" s="120"/>
      <c r="AT329" s="246"/>
      <c r="AU329" s="243"/>
      <c r="AV329" s="120"/>
      <c r="AW329" s="120"/>
      <c r="AX329" s="120"/>
      <c r="AY329" s="246"/>
      <c r="AZ329" s="120"/>
      <c r="BA329" s="120"/>
      <c r="BB329" s="243"/>
      <c r="BC329" s="120"/>
      <c r="BD329" s="120"/>
      <c r="BE329" s="120"/>
      <c r="BF329" s="120"/>
      <c r="BG329" s="244"/>
      <c r="BH329" s="124"/>
      <c r="BI329" s="124"/>
      <c r="BJ329" s="124"/>
      <c r="BK329" s="120"/>
      <c r="BL329" s="120"/>
      <c r="BM329" s="120"/>
      <c r="BN329" s="120"/>
      <c r="BO329" s="120"/>
      <c r="BP329" s="120"/>
      <c r="BQ329" s="120"/>
      <c r="BR329" s="120"/>
      <c r="BS329" s="120"/>
    </row>
    <row r="330" ht="15.75" customHeight="1">
      <c r="A330" s="120"/>
      <c r="B330" s="120"/>
      <c r="C330" s="243"/>
      <c r="D330" s="120"/>
      <c r="E330" s="243"/>
      <c r="F330" s="120"/>
      <c r="G330" s="120"/>
      <c r="H330" s="120"/>
      <c r="I330" s="120"/>
      <c r="J330" s="120"/>
      <c r="K330" s="120"/>
      <c r="L330" s="244"/>
      <c r="M330" s="245"/>
      <c r="N330" s="245"/>
      <c r="O330" s="245"/>
      <c r="P330" s="245"/>
      <c r="Q330" s="120"/>
      <c r="R330" s="120"/>
      <c r="S330" s="120"/>
      <c r="T330" s="222"/>
      <c r="U330" s="120"/>
      <c r="V330" s="120"/>
      <c r="W330" s="120"/>
      <c r="X330" s="120"/>
      <c r="Y330" s="243"/>
      <c r="Z330" s="120"/>
      <c r="AA330" s="243"/>
      <c r="AB330" s="245"/>
      <c r="AC330" s="245"/>
      <c r="AD330" s="245"/>
      <c r="AE330" s="222"/>
      <c r="AF330" s="120"/>
      <c r="AG330" s="120"/>
      <c r="AH330" s="120"/>
      <c r="AI330" s="120"/>
      <c r="AJ330" s="243"/>
      <c r="AK330" s="243"/>
      <c r="AL330" s="120"/>
      <c r="AM330" s="243"/>
      <c r="AN330" s="243"/>
      <c r="AO330" s="120"/>
      <c r="AP330" s="120"/>
      <c r="AQ330" s="120"/>
      <c r="AR330" s="120"/>
      <c r="AS330" s="120"/>
      <c r="AT330" s="246"/>
      <c r="AU330" s="243"/>
      <c r="AV330" s="120"/>
      <c r="AW330" s="120"/>
      <c r="AX330" s="120"/>
      <c r="AY330" s="246"/>
      <c r="AZ330" s="120"/>
      <c r="BA330" s="120"/>
      <c r="BB330" s="243"/>
      <c r="BC330" s="120"/>
      <c r="BD330" s="120"/>
      <c r="BE330" s="120"/>
      <c r="BF330" s="120"/>
      <c r="BG330" s="244"/>
      <c r="BH330" s="124"/>
      <c r="BI330" s="124"/>
      <c r="BJ330" s="124"/>
      <c r="BK330" s="120"/>
      <c r="BL330" s="120"/>
      <c r="BM330" s="120"/>
      <c r="BN330" s="120"/>
      <c r="BO330" s="120"/>
      <c r="BP330" s="120"/>
      <c r="BQ330" s="120"/>
      <c r="BR330" s="120"/>
      <c r="BS330" s="120"/>
    </row>
    <row r="331" ht="15.75" customHeight="1">
      <c r="A331" s="120"/>
      <c r="B331" s="120"/>
      <c r="C331" s="243"/>
      <c r="D331" s="120"/>
      <c r="E331" s="243"/>
      <c r="F331" s="120"/>
      <c r="G331" s="120"/>
      <c r="H331" s="120"/>
      <c r="I331" s="120"/>
      <c r="J331" s="120"/>
      <c r="K331" s="120"/>
      <c r="L331" s="244"/>
      <c r="M331" s="245"/>
      <c r="N331" s="245"/>
      <c r="O331" s="245"/>
      <c r="P331" s="245"/>
      <c r="Q331" s="120"/>
      <c r="R331" s="120"/>
      <c r="S331" s="120"/>
      <c r="T331" s="222"/>
      <c r="U331" s="120"/>
      <c r="V331" s="120"/>
      <c r="W331" s="120"/>
      <c r="X331" s="120"/>
      <c r="Y331" s="243"/>
      <c r="Z331" s="120"/>
      <c r="AA331" s="243"/>
      <c r="AB331" s="245"/>
      <c r="AC331" s="245"/>
      <c r="AD331" s="245"/>
      <c r="AE331" s="222"/>
      <c r="AF331" s="120"/>
      <c r="AG331" s="120"/>
      <c r="AH331" s="120"/>
      <c r="AI331" s="120"/>
      <c r="AJ331" s="243"/>
      <c r="AK331" s="243"/>
      <c r="AL331" s="120"/>
      <c r="AM331" s="243"/>
      <c r="AN331" s="243"/>
      <c r="AO331" s="120"/>
      <c r="AP331" s="120"/>
      <c r="AQ331" s="120"/>
      <c r="AR331" s="120"/>
      <c r="AS331" s="120"/>
      <c r="AT331" s="246"/>
      <c r="AU331" s="243"/>
      <c r="AV331" s="120"/>
      <c r="AW331" s="120"/>
      <c r="AX331" s="120"/>
      <c r="AY331" s="246"/>
      <c r="AZ331" s="120"/>
      <c r="BA331" s="120"/>
      <c r="BB331" s="243"/>
      <c r="BC331" s="120"/>
      <c r="BD331" s="120"/>
      <c r="BE331" s="120"/>
      <c r="BF331" s="120"/>
      <c r="BG331" s="244"/>
      <c r="BH331" s="124"/>
      <c r="BI331" s="124"/>
      <c r="BJ331" s="124"/>
      <c r="BK331" s="120"/>
      <c r="BL331" s="120"/>
      <c r="BM331" s="120"/>
      <c r="BN331" s="120"/>
      <c r="BO331" s="120"/>
      <c r="BP331" s="120"/>
      <c r="BQ331" s="120"/>
      <c r="BR331" s="120"/>
      <c r="BS331" s="120"/>
    </row>
    <row r="332" ht="15.75" customHeight="1">
      <c r="A332" s="120"/>
      <c r="B332" s="120"/>
      <c r="C332" s="243"/>
      <c r="D332" s="120"/>
      <c r="E332" s="243"/>
      <c r="F332" s="120"/>
      <c r="G332" s="120"/>
      <c r="H332" s="120"/>
      <c r="I332" s="120"/>
      <c r="J332" s="120"/>
      <c r="K332" s="120"/>
      <c r="L332" s="244"/>
      <c r="M332" s="245"/>
      <c r="N332" s="245"/>
      <c r="O332" s="245"/>
      <c r="P332" s="245"/>
      <c r="Q332" s="120"/>
      <c r="R332" s="120"/>
      <c r="S332" s="120"/>
      <c r="T332" s="222"/>
      <c r="U332" s="120"/>
      <c r="V332" s="120"/>
      <c r="W332" s="120"/>
      <c r="X332" s="120"/>
      <c r="Y332" s="243"/>
      <c r="Z332" s="120"/>
      <c r="AA332" s="243"/>
      <c r="AB332" s="245"/>
      <c r="AC332" s="245"/>
      <c r="AD332" s="245"/>
      <c r="AE332" s="222"/>
      <c r="AF332" s="120"/>
      <c r="AG332" s="120"/>
      <c r="AH332" s="120"/>
      <c r="AI332" s="120"/>
      <c r="AJ332" s="243"/>
      <c r="AK332" s="243"/>
      <c r="AL332" s="120"/>
      <c r="AM332" s="243"/>
      <c r="AN332" s="243"/>
      <c r="AO332" s="120"/>
      <c r="AP332" s="120"/>
      <c r="AQ332" s="120"/>
      <c r="AR332" s="120"/>
      <c r="AS332" s="120"/>
      <c r="AT332" s="246"/>
      <c r="AU332" s="243"/>
      <c r="AV332" s="120"/>
      <c r="AW332" s="120"/>
      <c r="AX332" s="120"/>
      <c r="AY332" s="246"/>
      <c r="AZ332" s="120"/>
      <c r="BA332" s="120"/>
      <c r="BB332" s="243"/>
      <c r="BC332" s="120"/>
      <c r="BD332" s="120"/>
      <c r="BE332" s="120"/>
      <c r="BF332" s="120"/>
      <c r="BG332" s="244"/>
      <c r="BH332" s="124"/>
      <c r="BI332" s="124"/>
      <c r="BJ332" s="124"/>
      <c r="BK332" s="120"/>
      <c r="BL332" s="120"/>
      <c r="BM332" s="120"/>
      <c r="BN332" s="120"/>
      <c r="BO332" s="120"/>
      <c r="BP332" s="120"/>
      <c r="BQ332" s="120"/>
      <c r="BR332" s="120"/>
      <c r="BS332" s="120"/>
    </row>
    <row r="333" ht="15.75" customHeight="1">
      <c r="A333" s="120"/>
      <c r="B333" s="120"/>
      <c r="C333" s="243"/>
      <c r="D333" s="120"/>
      <c r="E333" s="243"/>
      <c r="F333" s="120"/>
      <c r="G333" s="120"/>
      <c r="H333" s="120"/>
      <c r="I333" s="120"/>
      <c r="J333" s="120"/>
      <c r="K333" s="120"/>
      <c r="L333" s="244"/>
      <c r="M333" s="245"/>
      <c r="N333" s="245"/>
      <c r="O333" s="245"/>
      <c r="P333" s="245"/>
      <c r="Q333" s="120"/>
      <c r="R333" s="120"/>
      <c r="S333" s="120"/>
      <c r="T333" s="222"/>
      <c r="U333" s="120"/>
      <c r="V333" s="120"/>
      <c r="W333" s="120"/>
      <c r="X333" s="120"/>
      <c r="Y333" s="243"/>
      <c r="Z333" s="120"/>
      <c r="AA333" s="243"/>
      <c r="AB333" s="245"/>
      <c r="AC333" s="245"/>
      <c r="AD333" s="245"/>
      <c r="AE333" s="222"/>
      <c r="AF333" s="120"/>
      <c r="AG333" s="120"/>
      <c r="AH333" s="120"/>
      <c r="AI333" s="120"/>
      <c r="AJ333" s="243"/>
      <c r="AK333" s="243"/>
      <c r="AL333" s="120"/>
      <c r="AM333" s="243"/>
      <c r="AN333" s="243"/>
      <c r="AO333" s="120"/>
      <c r="AP333" s="120"/>
      <c r="AQ333" s="120"/>
      <c r="AR333" s="120"/>
      <c r="AS333" s="120"/>
      <c r="AT333" s="246"/>
      <c r="AU333" s="243"/>
      <c r="AV333" s="120"/>
      <c r="AW333" s="120"/>
      <c r="AX333" s="120"/>
      <c r="AY333" s="246"/>
      <c r="AZ333" s="120"/>
      <c r="BA333" s="120"/>
      <c r="BB333" s="243"/>
      <c r="BC333" s="120"/>
      <c r="BD333" s="120"/>
      <c r="BE333" s="120"/>
      <c r="BF333" s="120"/>
      <c r="BG333" s="244"/>
      <c r="BH333" s="124"/>
      <c r="BI333" s="124"/>
      <c r="BJ333" s="124"/>
      <c r="BK333" s="120"/>
      <c r="BL333" s="120"/>
      <c r="BM333" s="120"/>
      <c r="BN333" s="120"/>
      <c r="BO333" s="120"/>
      <c r="BP333" s="120"/>
      <c r="BQ333" s="120"/>
      <c r="BR333" s="120"/>
      <c r="BS333" s="120"/>
    </row>
    <row r="334" ht="15.75" customHeight="1">
      <c r="A334" s="120"/>
      <c r="B334" s="120"/>
      <c r="C334" s="243"/>
      <c r="D334" s="120"/>
      <c r="E334" s="243"/>
      <c r="F334" s="120"/>
      <c r="G334" s="120"/>
      <c r="H334" s="120"/>
      <c r="I334" s="120"/>
      <c r="J334" s="120"/>
      <c r="K334" s="120"/>
      <c r="L334" s="244"/>
      <c r="M334" s="245"/>
      <c r="N334" s="245"/>
      <c r="O334" s="245"/>
      <c r="P334" s="245"/>
      <c r="Q334" s="120"/>
      <c r="R334" s="120"/>
      <c r="S334" s="120"/>
      <c r="T334" s="222"/>
      <c r="U334" s="120"/>
      <c r="V334" s="120"/>
      <c r="W334" s="120"/>
      <c r="X334" s="120"/>
      <c r="Y334" s="243"/>
      <c r="Z334" s="120"/>
      <c r="AA334" s="243"/>
      <c r="AB334" s="245"/>
      <c r="AC334" s="245"/>
      <c r="AD334" s="245"/>
      <c r="AE334" s="222"/>
      <c r="AF334" s="120"/>
      <c r="AG334" s="120"/>
      <c r="AH334" s="120"/>
      <c r="AI334" s="120"/>
      <c r="AJ334" s="243"/>
      <c r="AK334" s="243"/>
      <c r="AL334" s="120"/>
      <c r="AM334" s="243"/>
      <c r="AN334" s="243"/>
      <c r="AO334" s="120"/>
      <c r="AP334" s="120"/>
      <c r="AQ334" s="120"/>
      <c r="AR334" s="120"/>
      <c r="AS334" s="120"/>
      <c r="AT334" s="246"/>
      <c r="AU334" s="243"/>
      <c r="AV334" s="120"/>
      <c r="AW334" s="120"/>
      <c r="AX334" s="120"/>
      <c r="AY334" s="246"/>
      <c r="AZ334" s="120"/>
      <c r="BA334" s="120"/>
      <c r="BB334" s="243"/>
      <c r="BC334" s="120"/>
      <c r="BD334" s="120"/>
      <c r="BE334" s="120"/>
      <c r="BF334" s="120"/>
      <c r="BG334" s="244"/>
      <c r="BH334" s="124"/>
      <c r="BI334" s="124"/>
      <c r="BJ334" s="124"/>
      <c r="BK334" s="120"/>
      <c r="BL334" s="120"/>
      <c r="BM334" s="120"/>
      <c r="BN334" s="120"/>
      <c r="BO334" s="120"/>
      <c r="BP334" s="120"/>
      <c r="BQ334" s="120"/>
      <c r="BR334" s="120"/>
      <c r="BS334" s="120"/>
    </row>
    <row r="335" ht="15.75" customHeight="1">
      <c r="A335" s="120"/>
      <c r="B335" s="120"/>
      <c r="C335" s="243"/>
      <c r="D335" s="120"/>
      <c r="E335" s="243"/>
      <c r="F335" s="120"/>
      <c r="G335" s="120"/>
      <c r="H335" s="120"/>
      <c r="I335" s="120"/>
      <c r="J335" s="120"/>
      <c r="K335" s="120"/>
      <c r="L335" s="244"/>
      <c r="M335" s="245"/>
      <c r="N335" s="245"/>
      <c r="O335" s="245"/>
      <c r="P335" s="245"/>
      <c r="Q335" s="120"/>
      <c r="R335" s="120"/>
      <c r="S335" s="120"/>
      <c r="T335" s="222"/>
      <c r="U335" s="120"/>
      <c r="V335" s="120"/>
      <c r="W335" s="120"/>
      <c r="X335" s="120"/>
      <c r="Y335" s="243"/>
      <c r="Z335" s="120"/>
      <c r="AA335" s="243"/>
      <c r="AB335" s="245"/>
      <c r="AC335" s="245"/>
      <c r="AD335" s="245"/>
      <c r="AE335" s="222"/>
      <c r="AF335" s="120"/>
      <c r="AG335" s="120"/>
      <c r="AH335" s="120"/>
      <c r="AI335" s="120"/>
      <c r="AJ335" s="243"/>
      <c r="AK335" s="243"/>
      <c r="AL335" s="120"/>
      <c r="AM335" s="243"/>
      <c r="AN335" s="243"/>
      <c r="AO335" s="120"/>
      <c r="AP335" s="120"/>
      <c r="AQ335" s="120"/>
      <c r="AR335" s="120"/>
      <c r="AS335" s="120"/>
      <c r="AT335" s="246"/>
      <c r="AU335" s="243"/>
      <c r="AV335" s="120"/>
      <c r="AW335" s="120"/>
      <c r="AX335" s="120"/>
      <c r="AY335" s="246"/>
      <c r="AZ335" s="120"/>
      <c r="BA335" s="120"/>
      <c r="BB335" s="243"/>
      <c r="BC335" s="120"/>
      <c r="BD335" s="120"/>
      <c r="BE335" s="120"/>
      <c r="BF335" s="120"/>
      <c r="BG335" s="244"/>
      <c r="BH335" s="124"/>
      <c r="BI335" s="124"/>
      <c r="BJ335" s="124"/>
      <c r="BK335" s="120"/>
      <c r="BL335" s="120"/>
      <c r="BM335" s="120"/>
      <c r="BN335" s="120"/>
      <c r="BO335" s="120"/>
      <c r="BP335" s="120"/>
      <c r="BQ335" s="120"/>
      <c r="BR335" s="120"/>
      <c r="BS335" s="120"/>
    </row>
    <row r="336" ht="15.75" customHeight="1">
      <c r="A336" s="120"/>
      <c r="B336" s="120"/>
      <c r="C336" s="243"/>
      <c r="D336" s="120"/>
      <c r="E336" s="243"/>
      <c r="F336" s="120"/>
      <c r="G336" s="120"/>
      <c r="H336" s="120"/>
      <c r="I336" s="120"/>
      <c r="J336" s="120"/>
      <c r="K336" s="120"/>
      <c r="L336" s="244"/>
      <c r="M336" s="245"/>
      <c r="N336" s="245"/>
      <c r="O336" s="245"/>
      <c r="P336" s="245"/>
      <c r="Q336" s="120"/>
      <c r="R336" s="120"/>
      <c r="S336" s="120"/>
      <c r="T336" s="222"/>
      <c r="U336" s="120"/>
      <c r="V336" s="120"/>
      <c r="W336" s="120"/>
      <c r="X336" s="120"/>
      <c r="Y336" s="243"/>
      <c r="Z336" s="120"/>
      <c r="AA336" s="243"/>
      <c r="AB336" s="245"/>
      <c r="AC336" s="245"/>
      <c r="AD336" s="245"/>
      <c r="AE336" s="222"/>
      <c r="AF336" s="120"/>
      <c r="AG336" s="120"/>
      <c r="AH336" s="120"/>
      <c r="AI336" s="120"/>
      <c r="AJ336" s="243"/>
      <c r="AK336" s="243"/>
      <c r="AL336" s="120"/>
      <c r="AM336" s="243"/>
      <c r="AN336" s="243"/>
      <c r="AO336" s="120"/>
      <c r="AP336" s="120"/>
      <c r="AQ336" s="120"/>
      <c r="AR336" s="120"/>
      <c r="AS336" s="120"/>
      <c r="AT336" s="246"/>
      <c r="AU336" s="243"/>
      <c r="AV336" s="120"/>
      <c r="AW336" s="120"/>
      <c r="AX336" s="120"/>
      <c r="AY336" s="246"/>
      <c r="AZ336" s="120"/>
      <c r="BA336" s="120"/>
      <c r="BB336" s="243"/>
      <c r="BC336" s="120"/>
      <c r="BD336" s="120"/>
      <c r="BE336" s="120"/>
      <c r="BF336" s="120"/>
      <c r="BG336" s="244"/>
      <c r="BH336" s="124"/>
      <c r="BI336" s="124"/>
      <c r="BJ336" s="124"/>
      <c r="BK336" s="120"/>
      <c r="BL336" s="120"/>
      <c r="BM336" s="120"/>
      <c r="BN336" s="120"/>
      <c r="BO336" s="120"/>
      <c r="BP336" s="120"/>
      <c r="BQ336" s="120"/>
      <c r="BR336" s="120"/>
      <c r="BS336" s="120"/>
    </row>
    <row r="337" ht="15.75" customHeight="1">
      <c r="A337" s="120"/>
      <c r="B337" s="120"/>
      <c r="C337" s="243"/>
      <c r="D337" s="120"/>
      <c r="E337" s="243"/>
      <c r="F337" s="120"/>
      <c r="G337" s="120"/>
      <c r="H337" s="120"/>
      <c r="I337" s="120"/>
      <c r="J337" s="120"/>
      <c r="K337" s="120"/>
      <c r="L337" s="244"/>
      <c r="M337" s="245"/>
      <c r="N337" s="245"/>
      <c r="O337" s="245"/>
      <c r="P337" s="245"/>
      <c r="Q337" s="120"/>
      <c r="R337" s="120"/>
      <c r="S337" s="120"/>
      <c r="T337" s="222"/>
      <c r="U337" s="120"/>
      <c r="V337" s="120"/>
      <c r="W337" s="120"/>
      <c r="X337" s="120"/>
      <c r="Y337" s="243"/>
      <c r="Z337" s="120"/>
      <c r="AA337" s="243"/>
      <c r="AB337" s="245"/>
      <c r="AC337" s="245"/>
      <c r="AD337" s="245"/>
      <c r="AE337" s="222"/>
      <c r="AF337" s="120"/>
      <c r="AG337" s="120"/>
      <c r="AH337" s="120"/>
      <c r="AI337" s="120"/>
      <c r="AJ337" s="243"/>
      <c r="AK337" s="243"/>
      <c r="AL337" s="120"/>
      <c r="AM337" s="243"/>
      <c r="AN337" s="243"/>
      <c r="AO337" s="120"/>
      <c r="AP337" s="120"/>
      <c r="AQ337" s="120"/>
      <c r="AR337" s="120"/>
      <c r="AS337" s="120"/>
      <c r="AT337" s="246"/>
      <c r="AU337" s="243"/>
      <c r="AV337" s="120"/>
      <c r="AW337" s="120"/>
      <c r="AX337" s="120"/>
      <c r="AY337" s="246"/>
      <c r="AZ337" s="120"/>
      <c r="BA337" s="120"/>
      <c r="BB337" s="243"/>
      <c r="BC337" s="120"/>
      <c r="BD337" s="120"/>
      <c r="BE337" s="120"/>
      <c r="BF337" s="120"/>
      <c r="BG337" s="244"/>
      <c r="BH337" s="124"/>
      <c r="BI337" s="124"/>
      <c r="BJ337" s="124"/>
      <c r="BK337" s="120"/>
      <c r="BL337" s="120"/>
      <c r="BM337" s="120"/>
      <c r="BN337" s="120"/>
      <c r="BO337" s="120"/>
      <c r="BP337" s="120"/>
      <c r="BQ337" s="120"/>
      <c r="BR337" s="120"/>
      <c r="BS337" s="120"/>
    </row>
    <row r="338" ht="15.75" customHeight="1">
      <c r="A338" s="120"/>
      <c r="B338" s="120"/>
      <c r="C338" s="243"/>
      <c r="D338" s="120"/>
      <c r="E338" s="243"/>
      <c r="F338" s="120"/>
      <c r="G338" s="120"/>
      <c r="H338" s="120"/>
      <c r="I338" s="120"/>
      <c r="J338" s="120"/>
      <c r="K338" s="120"/>
      <c r="L338" s="244"/>
      <c r="M338" s="245"/>
      <c r="N338" s="245"/>
      <c r="O338" s="245"/>
      <c r="P338" s="245"/>
      <c r="Q338" s="120"/>
      <c r="R338" s="120"/>
      <c r="S338" s="120"/>
      <c r="T338" s="222"/>
      <c r="U338" s="120"/>
      <c r="V338" s="120"/>
      <c r="W338" s="120"/>
      <c r="X338" s="120"/>
      <c r="Y338" s="243"/>
      <c r="Z338" s="120"/>
      <c r="AA338" s="243"/>
      <c r="AB338" s="245"/>
      <c r="AC338" s="245"/>
      <c r="AD338" s="245"/>
      <c r="AE338" s="222"/>
      <c r="AF338" s="120"/>
      <c r="AG338" s="120"/>
      <c r="AH338" s="120"/>
      <c r="AI338" s="120"/>
      <c r="AJ338" s="243"/>
      <c r="AK338" s="243"/>
      <c r="AL338" s="120"/>
      <c r="AM338" s="243"/>
      <c r="AN338" s="243"/>
      <c r="AO338" s="120"/>
      <c r="AP338" s="120"/>
      <c r="AQ338" s="120"/>
      <c r="AR338" s="120"/>
      <c r="AS338" s="120"/>
      <c r="AT338" s="246"/>
      <c r="AU338" s="243"/>
      <c r="AV338" s="120"/>
      <c r="AW338" s="120"/>
      <c r="AX338" s="120"/>
      <c r="AY338" s="246"/>
      <c r="AZ338" s="120"/>
      <c r="BA338" s="120"/>
      <c r="BB338" s="243"/>
      <c r="BC338" s="120"/>
      <c r="BD338" s="120"/>
      <c r="BE338" s="120"/>
      <c r="BF338" s="120"/>
      <c r="BG338" s="244"/>
      <c r="BH338" s="124"/>
      <c r="BI338" s="124"/>
      <c r="BJ338" s="124"/>
      <c r="BK338" s="120"/>
      <c r="BL338" s="120"/>
      <c r="BM338" s="120"/>
      <c r="BN338" s="120"/>
      <c r="BO338" s="120"/>
      <c r="BP338" s="120"/>
      <c r="BQ338" s="120"/>
      <c r="BR338" s="120"/>
      <c r="BS338" s="120"/>
    </row>
    <row r="339" ht="15.75" customHeight="1">
      <c r="A339" s="120"/>
      <c r="B339" s="120"/>
      <c r="C339" s="243"/>
      <c r="D339" s="120"/>
      <c r="E339" s="243"/>
      <c r="F339" s="120"/>
      <c r="G339" s="120"/>
      <c r="H339" s="120"/>
      <c r="I339" s="120"/>
      <c r="J339" s="120"/>
      <c r="K339" s="120"/>
      <c r="L339" s="244"/>
      <c r="M339" s="245"/>
      <c r="N339" s="245"/>
      <c r="O339" s="245"/>
      <c r="P339" s="245"/>
      <c r="Q339" s="120"/>
      <c r="R339" s="120"/>
      <c r="S339" s="120"/>
      <c r="T339" s="222"/>
      <c r="U339" s="120"/>
      <c r="V339" s="120"/>
      <c r="W339" s="120"/>
      <c r="X339" s="120"/>
      <c r="Y339" s="243"/>
      <c r="Z339" s="120"/>
      <c r="AA339" s="243"/>
      <c r="AB339" s="245"/>
      <c r="AC339" s="245"/>
      <c r="AD339" s="245"/>
      <c r="AE339" s="222"/>
      <c r="AF339" s="120"/>
      <c r="AG339" s="120"/>
      <c r="AH339" s="120"/>
      <c r="AI339" s="120"/>
      <c r="AJ339" s="243"/>
      <c r="AK339" s="243"/>
      <c r="AL339" s="120"/>
      <c r="AM339" s="243"/>
      <c r="AN339" s="243"/>
      <c r="AO339" s="120"/>
      <c r="AP339" s="120"/>
      <c r="AQ339" s="120"/>
      <c r="AR339" s="120"/>
      <c r="AS339" s="120"/>
      <c r="AT339" s="246"/>
      <c r="AU339" s="243"/>
      <c r="AV339" s="120"/>
      <c r="AW339" s="120"/>
      <c r="AX339" s="120"/>
      <c r="AY339" s="246"/>
      <c r="AZ339" s="120"/>
      <c r="BA339" s="120"/>
      <c r="BB339" s="243"/>
      <c r="BC339" s="120"/>
      <c r="BD339" s="120"/>
      <c r="BE339" s="120"/>
      <c r="BF339" s="120"/>
      <c r="BG339" s="244"/>
      <c r="BH339" s="124"/>
      <c r="BI339" s="124"/>
      <c r="BJ339" s="124"/>
      <c r="BK339" s="120"/>
      <c r="BL339" s="120"/>
      <c r="BM339" s="120"/>
      <c r="BN339" s="120"/>
      <c r="BO339" s="120"/>
      <c r="BP339" s="120"/>
      <c r="BQ339" s="120"/>
      <c r="BR339" s="120"/>
      <c r="BS339" s="120"/>
    </row>
    <row r="340" ht="15.75" customHeight="1">
      <c r="A340" s="120"/>
      <c r="B340" s="120"/>
      <c r="C340" s="243"/>
      <c r="D340" s="120"/>
      <c r="E340" s="243"/>
      <c r="F340" s="120"/>
      <c r="G340" s="120"/>
      <c r="H340" s="120"/>
      <c r="I340" s="120"/>
      <c r="J340" s="120"/>
      <c r="K340" s="120"/>
      <c r="L340" s="244"/>
      <c r="M340" s="245"/>
      <c r="N340" s="245"/>
      <c r="O340" s="245"/>
      <c r="P340" s="245"/>
      <c r="Q340" s="120"/>
      <c r="R340" s="120"/>
      <c r="S340" s="120"/>
      <c r="T340" s="222"/>
      <c r="U340" s="120"/>
      <c r="V340" s="120"/>
      <c r="W340" s="120"/>
      <c r="X340" s="120"/>
      <c r="Y340" s="243"/>
      <c r="Z340" s="120"/>
      <c r="AA340" s="243"/>
      <c r="AB340" s="245"/>
      <c r="AC340" s="245"/>
      <c r="AD340" s="245"/>
      <c r="AE340" s="222"/>
      <c r="AF340" s="120"/>
      <c r="AG340" s="120"/>
      <c r="AH340" s="120"/>
      <c r="AI340" s="120"/>
      <c r="AJ340" s="243"/>
      <c r="AK340" s="243"/>
      <c r="AL340" s="120"/>
      <c r="AM340" s="243"/>
      <c r="AN340" s="243"/>
      <c r="AO340" s="120"/>
      <c r="AP340" s="120"/>
      <c r="AQ340" s="120"/>
      <c r="AR340" s="120"/>
      <c r="AS340" s="120"/>
      <c r="AT340" s="246"/>
      <c r="AU340" s="243"/>
      <c r="AV340" s="120"/>
      <c r="AW340" s="120"/>
      <c r="AX340" s="120"/>
      <c r="AY340" s="246"/>
      <c r="AZ340" s="120"/>
      <c r="BA340" s="120"/>
      <c r="BB340" s="243"/>
      <c r="BC340" s="120"/>
      <c r="BD340" s="120"/>
      <c r="BE340" s="120"/>
      <c r="BF340" s="120"/>
      <c r="BG340" s="244"/>
      <c r="BH340" s="124"/>
      <c r="BI340" s="124"/>
      <c r="BJ340" s="124"/>
      <c r="BK340" s="120"/>
      <c r="BL340" s="120"/>
      <c r="BM340" s="120"/>
      <c r="BN340" s="120"/>
      <c r="BO340" s="120"/>
      <c r="BP340" s="120"/>
      <c r="BQ340" s="120"/>
      <c r="BR340" s="120"/>
      <c r="BS340" s="120"/>
    </row>
    <row r="341" ht="15.75" customHeight="1">
      <c r="A341" s="120"/>
      <c r="B341" s="120"/>
      <c r="C341" s="243"/>
      <c r="D341" s="120"/>
      <c r="E341" s="243"/>
      <c r="F341" s="120"/>
      <c r="G341" s="120"/>
      <c r="H341" s="120"/>
      <c r="I341" s="120"/>
      <c r="J341" s="120"/>
      <c r="K341" s="120"/>
      <c r="L341" s="244"/>
      <c r="M341" s="245"/>
      <c r="N341" s="245"/>
      <c r="O341" s="245"/>
      <c r="P341" s="245"/>
      <c r="Q341" s="120"/>
      <c r="R341" s="120"/>
      <c r="S341" s="120"/>
      <c r="T341" s="222"/>
      <c r="U341" s="120"/>
      <c r="V341" s="120"/>
      <c r="W341" s="120"/>
      <c r="X341" s="120"/>
      <c r="Y341" s="243"/>
      <c r="Z341" s="120"/>
      <c r="AA341" s="243"/>
      <c r="AB341" s="245"/>
      <c r="AC341" s="245"/>
      <c r="AD341" s="245"/>
      <c r="AE341" s="222"/>
      <c r="AF341" s="120"/>
      <c r="AG341" s="120"/>
      <c r="AH341" s="120"/>
      <c r="AI341" s="120"/>
      <c r="AJ341" s="243"/>
      <c r="AK341" s="243"/>
      <c r="AL341" s="120"/>
      <c r="AM341" s="243"/>
      <c r="AN341" s="243"/>
      <c r="AO341" s="120"/>
      <c r="AP341" s="120"/>
      <c r="AQ341" s="120"/>
      <c r="AR341" s="120"/>
      <c r="AS341" s="120"/>
      <c r="AT341" s="246"/>
      <c r="AU341" s="243"/>
      <c r="AV341" s="120"/>
      <c r="AW341" s="120"/>
      <c r="AX341" s="120"/>
      <c r="AY341" s="246"/>
      <c r="AZ341" s="120"/>
      <c r="BA341" s="120"/>
      <c r="BB341" s="243"/>
      <c r="BC341" s="120"/>
      <c r="BD341" s="120"/>
      <c r="BE341" s="120"/>
      <c r="BF341" s="120"/>
      <c r="BG341" s="244"/>
      <c r="BH341" s="124"/>
      <c r="BI341" s="124"/>
      <c r="BJ341" s="124"/>
      <c r="BK341" s="120"/>
      <c r="BL341" s="120"/>
      <c r="BM341" s="120"/>
      <c r="BN341" s="120"/>
      <c r="BO341" s="120"/>
      <c r="BP341" s="120"/>
      <c r="BQ341" s="120"/>
      <c r="BR341" s="120"/>
      <c r="BS341" s="120"/>
    </row>
    <row r="342" ht="15.75" customHeight="1">
      <c r="A342" s="120"/>
      <c r="B342" s="120"/>
      <c r="C342" s="243"/>
      <c r="D342" s="120"/>
      <c r="E342" s="243"/>
      <c r="F342" s="120"/>
      <c r="G342" s="120"/>
      <c r="H342" s="120"/>
      <c r="I342" s="120"/>
      <c r="J342" s="120"/>
      <c r="K342" s="120"/>
      <c r="L342" s="244"/>
      <c r="M342" s="245"/>
      <c r="N342" s="245"/>
      <c r="O342" s="245"/>
      <c r="P342" s="245"/>
      <c r="Q342" s="120"/>
      <c r="R342" s="120"/>
      <c r="S342" s="120"/>
      <c r="T342" s="222"/>
      <c r="U342" s="120"/>
      <c r="V342" s="120"/>
      <c r="W342" s="120"/>
      <c r="X342" s="120"/>
      <c r="Y342" s="243"/>
      <c r="Z342" s="120"/>
      <c r="AA342" s="243"/>
      <c r="AB342" s="245"/>
      <c r="AC342" s="245"/>
      <c r="AD342" s="245"/>
      <c r="AE342" s="222"/>
      <c r="AF342" s="120"/>
      <c r="AG342" s="120"/>
      <c r="AH342" s="120"/>
      <c r="AI342" s="120"/>
      <c r="AJ342" s="243"/>
      <c r="AK342" s="243"/>
      <c r="AL342" s="120"/>
      <c r="AM342" s="243"/>
      <c r="AN342" s="243"/>
      <c r="AO342" s="120"/>
      <c r="AP342" s="120"/>
      <c r="AQ342" s="120"/>
      <c r="AR342" s="120"/>
      <c r="AS342" s="120"/>
      <c r="AT342" s="246"/>
      <c r="AU342" s="243"/>
      <c r="AV342" s="120"/>
      <c r="AW342" s="120"/>
      <c r="AX342" s="120"/>
      <c r="AY342" s="246"/>
      <c r="AZ342" s="120"/>
      <c r="BA342" s="120"/>
      <c r="BB342" s="243"/>
      <c r="BC342" s="120"/>
      <c r="BD342" s="120"/>
      <c r="BE342" s="120"/>
      <c r="BF342" s="120"/>
      <c r="BG342" s="244"/>
      <c r="BH342" s="124"/>
      <c r="BI342" s="124"/>
      <c r="BJ342" s="124"/>
      <c r="BK342" s="120"/>
      <c r="BL342" s="120"/>
      <c r="BM342" s="120"/>
      <c r="BN342" s="120"/>
      <c r="BO342" s="120"/>
      <c r="BP342" s="120"/>
      <c r="BQ342" s="120"/>
      <c r="BR342" s="120"/>
      <c r="BS342" s="120"/>
    </row>
    <row r="343" ht="15.75" customHeight="1">
      <c r="A343" s="120"/>
      <c r="B343" s="120"/>
      <c r="C343" s="243"/>
      <c r="D343" s="120"/>
      <c r="E343" s="243"/>
      <c r="F343" s="120"/>
      <c r="G343" s="120"/>
      <c r="H343" s="120"/>
      <c r="I343" s="120"/>
      <c r="J343" s="120"/>
      <c r="K343" s="120"/>
      <c r="L343" s="244"/>
      <c r="M343" s="245"/>
      <c r="N343" s="245"/>
      <c r="O343" s="245"/>
      <c r="P343" s="245"/>
      <c r="Q343" s="120"/>
      <c r="R343" s="120"/>
      <c r="S343" s="120"/>
      <c r="T343" s="222"/>
      <c r="U343" s="120"/>
      <c r="V343" s="120"/>
      <c r="W343" s="120"/>
      <c r="X343" s="120"/>
      <c r="Y343" s="243"/>
      <c r="Z343" s="120"/>
      <c r="AA343" s="243"/>
      <c r="AB343" s="245"/>
      <c r="AC343" s="245"/>
      <c r="AD343" s="245"/>
      <c r="AE343" s="222"/>
      <c r="AF343" s="120"/>
      <c r="AG343" s="120"/>
      <c r="AH343" s="120"/>
      <c r="AI343" s="120"/>
      <c r="AJ343" s="243"/>
      <c r="AK343" s="243"/>
      <c r="AL343" s="120"/>
      <c r="AM343" s="243"/>
      <c r="AN343" s="243"/>
      <c r="AO343" s="120"/>
      <c r="AP343" s="120"/>
      <c r="AQ343" s="120"/>
      <c r="AR343" s="120"/>
      <c r="AS343" s="120"/>
      <c r="AT343" s="246"/>
      <c r="AU343" s="243"/>
      <c r="AV343" s="120"/>
      <c r="AW343" s="120"/>
      <c r="AX343" s="120"/>
      <c r="AY343" s="246"/>
      <c r="AZ343" s="120"/>
      <c r="BA343" s="120"/>
      <c r="BB343" s="243"/>
      <c r="BC343" s="120"/>
      <c r="BD343" s="120"/>
      <c r="BE343" s="120"/>
      <c r="BF343" s="120"/>
      <c r="BG343" s="244"/>
      <c r="BH343" s="124"/>
      <c r="BI343" s="124"/>
      <c r="BJ343" s="124"/>
      <c r="BK343" s="120"/>
      <c r="BL343" s="120"/>
      <c r="BM343" s="120"/>
      <c r="BN343" s="120"/>
      <c r="BO343" s="120"/>
      <c r="BP343" s="120"/>
      <c r="BQ343" s="120"/>
      <c r="BR343" s="120"/>
      <c r="BS343" s="120"/>
    </row>
    <row r="344" ht="15.75" customHeight="1">
      <c r="A344" s="120"/>
      <c r="B344" s="120"/>
      <c r="C344" s="243"/>
      <c r="D344" s="120"/>
      <c r="E344" s="243"/>
      <c r="F344" s="120"/>
      <c r="G344" s="120"/>
      <c r="H344" s="120"/>
      <c r="I344" s="120"/>
      <c r="J344" s="120"/>
      <c r="K344" s="120"/>
      <c r="L344" s="244"/>
      <c r="M344" s="245"/>
      <c r="N344" s="245"/>
      <c r="O344" s="245"/>
      <c r="P344" s="245"/>
      <c r="Q344" s="120"/>
      <c r="R344" s="120"/>
      <c r="S344" s="120"/>
      <c r="T344" s="222"/>
      <c r="U344" s="120"/>
      <c r="V344" s="120"/>
      <c r="W344" s="120"/>
      <c r="X344" s="120"/>
      <c r="Y344" s="243"/>
      <c r="Z344" s="120"/>
      <c r="AA344" s="243"/>
      <c r="AB344" s="245"/>
      <c r="AC344" s="245"/>
      <c r="AD344" s="245"/>
      <c r="AE344" s="222"/>
      <c r="AF344" s="120"/>
      <c r="AG344" s="120"/>
      <c r="AH344" s="120"/>
      <c r="AI344" s="120"/>
      <c r="AJ344" s="243"/>
      <c r="AK344" s="243"/>
      <c r="AL344" s="120"/>
      <c r="AM344" s="243"/>
      <c r="AN344" s="243"/>
      <c r="AO344" s="120"/>
      <c r="AP344" s="120"/>
      <c r="AQ344" s="120"/>
      <c r="AR344" s="120"/>
      <c r="AS344" s="120"/>
      <c r="AT344" s="246"/>
      <c r="AU344" s="243"/>
      <c r="AV344" s="120"/>
      <c r="AW344" s="120"/>
      <c r="AX344" s="120"/>
      <c r="AY344" s="246"/>
      <c r="AZ344" s="120"/>
      <c r="BA344" s="120"/>
      <c r="BB344" s="243"/>
      <c r="BC344" s="120"/>
      <c r="BD344" s="120"/>
      <c r="BE344" s="120"/>
      <c r="BF344" s="120"/>
      <c r="BG344" s="244"/>
      <c r="BH344" s="124"/>
      <c r="BI344" s="124"/>
      <c r="BJ344" s="124"/>
      <c r="BK344" s="120"/>
      <c r="BL344" s="120"/>
      <c r="BM344" s="120"/>
      <c r="BN344" s="120"/>
      <c r="BO344" s="120"/>
      <c r="BP344" s="120"/>
      <c r="BQ344" s="120"/>
      <c r="BR344" s="120"/>
      <c r="BS344" s="120"/>
    </row>
    <row r="345" ht="15.75" customHeight="1">
      <c r="A345" s="120"/>
      <c r="B345" s="120"/>
      <c r="C345" s="243"/>
      <c r="D345" s="120"/>
      <c r="E345" s="243"/>
      <c r="F345" s="120"/>
      <c r="G345" s="120"/>
      <c r="H345" s="120"/>
      <c r="I345" s="120"/>
      <c r="J345" s="120"/>
      <c r="K345" s="120"/>
      <c r="L345" s="244"/>
      <c r="M345" s="245"/>
      <c r="N345" s="245"/>
      <c r="O345" s="245"/>
      <c r="P345" s="245"/>
      <c r="Q345" s="120"/>
      <c r="R345" s="120"/>
      <c r="S345" s="120"/>
      <c r="T345" s="222"/>
      <c r="U345" s="120"/>
      <c r="V345" s="120"/>
      <c r="W345" s="120"/>
      <c r="X345" s="120"/>
      <c r="Y345" s="243"/>
      <c r="Z345" s="120"/>
      <c r="AA345" s="243"/>
      <c r="AB345" s="245"/>
      <c r="AC345" s="245"/>
      <c r="AD345" s="245"/>
      <c r="AE345" s="222"/>
      <c r="AF345" s="120"/>
      <c r="AG345" s="120"/>
      <c r="AH345" s="120"/>
      <c r="AI345" s="120"/>
      <c r="AJ345" s="243"/>
      <c r="AK345" s="243"/>
      <c r="AL345" s="120"/>
      <c r="AM345" s="243"/>
      <c r="AN345" s="243"/>
      <c r="AO345" s="120"/>
      <c r="AP345" s="120"/>
      <c r="AQ345" s="120"/>
      <c r="AR345" s="120"/>
      <c r="AS345" s="120"/>
      <c r="AT345" s="246"/>
      <c r="AU345" s="243"/>
      <c r="AV345" s="120"/>
      <c r="AW345" s="120"/>
      <c r="AX345" s="120"/>
      <c r="AY345" s="246"/>
      <c r="AZ345" s="120"/>
      <c r="BA345" s="120"/>
      <c r="BB345" s="243"/>
      <c r="BC345" s="120"/>
      <c r="BD345" s="120"/>
      <c r="BE345" s="120"/>
      <c r="BF345" s="120"/>
      <c r="BG345" s="244"/>
      <c r="BH345" s="124"/>
      <c r="BI345" s="124"/>
      <c r="BJ345" s="124"/>
      <c r="BK345" s="120"/>
      <c r="BL345" s="120"/>
      <c r="BM345" s="120"/>
      <c r="BN345" s="120"/>
      <c r="BO345" s="120"/>
      <c r="BP345" s="120"/>
      <c r="BQ345" s="120"/>
      <c r="BR345" s="120"/>
      <c r="BS345" s="120"/>
    </row>
    <row r="346" ht="15.75" customHeight="1">
      <c r="A346" s="120"/>
      <c r="B346" s="120"/>
      <c r="C346" s="243"/>
      <c r="D346" s="120"/>
      <c r="E346" s="243"/>
      <c r="F346" s="120"/>
      <c r="G346" s="120"/>
      <c r="H346" s="120"/>
      <c r="I346" s="120"/>
      <c r="J346" s="120"/>
      <c r="K346" s="120"/>
      <c r="L346" s="244"/>
      <c r="M346" s="245"/>
      <c r="N346" s="245"/>
      <c r="O346" s="245"/>
      <c r="P346" s="245"/>
      <c r="Q346" s="120"/>
      <c r="R346" s="120"/>
      <c r="S346" s="120"/>
      <c r="T346" s="222"/>
      <c r="U346" s="120"/>
      <c r="V346" s="120"/>
      <c r="W346" s="120"/>
      <c r="X346" s="120"/>
      <c r="Y346" s="243"/>
      <c r="Z346" s="120"/>
      <c r="AA346" s="243"/>
      <c r="AB346" s="245"/>
      <c r="AC346" s="245"/>
      <c r="AD346" s="245"/>
      <c r="AE346" s="222"/>
      <c r="AF346" s="120"/>
      <c r="AG346" s="120"/>
      <c r="AH346" s="120"/>
      <c r="AI346" s="120"/>
      <c r="AJ346" s="243"/>
      <c r="AK346" s="243"/>
      <c r="AL346" s="120"/>
      <c r="AM346" s="243"/>
      <c r="AN346" s="243"/>
      <c r="AO346" s="120"/>
      <c r="AP346" s="120"/>
      <c r="AQ346" s="120"/>
      <c r="AR346" s="120"/>
      <c r="AS346" s="120"/>
      <c r="AT346" s="246"/>
      <c r="AU346" s="243"/>
      <c r="AV346" s="120"/>
      <c r="AW346" s="120"/>
      <c r="AX346" s="120"/>
      <c r="AY346" s="246"/>
      <c r="AZ346" s="120"/>
      <c r="BA346" s="120"/>
      <c r="BB346" s="243"/>
      <c r="BC346" s="120"/>
      <c r="BD346" s="120"/>
      <c r="BE346" s="120"/>
      <c r="BF346" s="120"/>
      <c r="BG346" s="244"/>
      <c r="BH346" s="124"/>
      <c r="BI346" s="124"/>
      <c r="BJ346" s="124"/>
      <c r="BK346" s="120"/>
      <c r="BL346" s="120"/>
      <c r="BM346" s="120"/>
      <c r="BN346" s="120"/>
      <c r="BO346" s="120"/>
      <c r="BP346" s="120"/>
      <c r="BQ346" s="120"/>
      <c r="BR346" s="120"/>
      <c r="BS346" s="120"/>
    </row>
    <row r="347" ht="15.75" customHeight="1">
      <c r="A347" s="120"/>
      <c r="B347" s="120"/>
      <c r="C347" s="243"/>
      <c r="D347" s="120"/>
      <c r="E347" s="243"/>
      <c r="F347" s="120"/>
      <c r="G347" s="120"/>
      <c r="H347" s="120"/>
      <c r="I347" s="120"/>
      <c r="J347" s="120"/>
      <c r="K347" s="120"/>
      <c r="L347" s="244"/>
      <c r="M347" s="245"/>
      <c r="N347" s="245"/>
      <c r="O347" s="245"/>
      <c r="P347" s="245"/>
      <c r="Q347" s="120"/>
      <c r="R347" s="120"/>
      <c r="S347" s="120"/>
      <c r="T347" s="222"/>
      <c r="U347" s="120"/>
      <c r="V347" s="120"/>
      <c r="W347" s="120"/>
      <c r="X347" s="120"/>
      <c r="Y347" s="243"/>
      <c r="Z347" s="120"/>
      <c r="AA347" s="243"/>
      <c r="AB347" s="245"/>
      <c r="AC347" s="245"/>
      <c r="AD347" s="245"/>
      <c r="AE347" s="222"/>
      <c r="AF347" s="120"/>
      <c r="AG347" s="120"/>
      <c r="AH347" s="120"/>
      <c r="AI347" s="120"/>
      <c r="AJ347" s="243"/>
      <c r="AK347" s="243"/>
      <c r="AL347" s="120"/>
      <c r="AM347" s="243"/>
      <c r="AN347" s="243"/>
      <c r="AO347" s="120"/>
      <c r="AP347" s="120"/>
      <c r="AQ347" s="120"/>
      <c r="AR347" s="120"/>
      <c r="AS347" s="120"/>
      <c r="AT347" s="246"/>
      <c r="AU347" s="243"/>
      <c r="AV347" s="120"/>
      <c r="AW347" s="120"/>
      <c r="AX347" s="120"/>
      <c r="AY347" s="246"/>
      <c r="AZ347" s="120"/>
      <c r="BA347" s="120"/>
      <c r="BB347" s="243"/>
      <c r="BC347" s="120"/>
      <c r="BD347" s="120"/>
      <c r="BE347" s="120"/>
      <c r="BF347" s="120"/>
      <c r="BG347" s="244"/>
      <c r="BH347" s="124"/>
      <c r="BI347" s="124"/>
      <c r="BJ347" s="124"/>
      <c r="BK347" s="120"/>
      <c r="BL347" s="120"/>
      <c r="BM347" s="120"/>
      <c r="BN347" s="120"/>
      <c r="BO347" s="120"/>
      <c r="BP347" s="120"/>
      <c r="BQ347" s="120"/>
      <c r="BR347" s="120"/>
      <c r="BS347" s="120"/>
    </row>
    <row r="348" ht="15.75" customHeight="1">
      <c r="A348" s="120"/>
      <c r="B348" s="120"/>
      <c r="C348" s="243"/>
      <c r="D348" s="120"/>
      <c r="E348" s="243"/>
      <c r="F348" s="120"/>
      <c r="G348" s="120"/>
      <c r="H348" s="120"/>
      <c r="I348" s="120"/>
      <c r="J348" s="120"/>
      <c r="K348" s="120"/>
      <c r="L348" s="244"/>
      <c r="M348" s="245"/>
      <c r="N348" s="245"/>
      <c r="O348" s="245"/>
      <c r="P348" s="245"/>
      <c r="Q348" s="120"/>
      <c r="R348" s="120"/>
      <c r="S348" s="120"/>
      <c r="T348" s="222"/>
      <c r="U348" s="120"/>
      <c r="V348" s="120"/>
      <c r="W348" s="120"/>
      <c r="X348" s="120"/>
      <c r="Y348" s="243"/>
      <c r="Z348" s="120"/>
      <c r="AA348" s="243"/>
      <c r="AB348" s="245"/>
      <c r="AC348" s="245"/>
      <c r="AD348" s="245"/>
      <c r="AE348" s="222"/>
      <c r="AF348" s="120"/>
      <c r="AG348" s="120"/>
      <c r="AH348" s="120"/>
      <c r="AI348" s="120"/>
      <c r="AJ348" s="243"/>
      <c r="AK348" s="243"/>
      <c r="AL348" s="120"/>
      <c r="AM348" s="243"/>
      <c r="AN348" s="243"/>
      <c r="AO348" s="120"/>
      <c r="AP348" s="120"/>
      <c r="AQ348" s="120"/>
      <c r="AR348" s="120"/>
      <c r="AS348" s="120"/>
      <c r="AT348" s="246"/>
      <c r="AU348" s="243"/>
      <c r="AV348" s="120"/>
      <c r="AW348" s="120"/>
      <c r="AX348" s="120"/>
      <c r="AY348" s="246"/>
      <c r="AZ348" s="120"/>
      <c r="BA348" s="120"/>
      <c r="BB348" s="243"/>
      <c r="BC348" s="120"/>
      <c r="BD348" s="120"/>
      <c r="BE348" s="120"/>
      <c r="BF348" s="120"/>
      <c r="BG348" s="244"/>
      <c r="BH348" s="124"/>
      <c r="BI348" s="124"/>
      <c r="BJ348" s="124"/>
      <c r="BK348" s="120"/>
      <c r="BL348" s="120"/>
      <c r="BM348" s="120"/>
      <c r="BN348" s="120"/>
      <c r="BO348" s="120"/>
      <c r="BP348" s="120"/>
      <c r="BQ348" s="120"/>
      <c r="BR348" s="120"/>
      <c r="BS348" s="120"/>
    </row>
    <row r="349" ht="15.75" customHeight="1">
      <c r="A349" s="120"/>
      <c r="B349" s="120"/>
      <c r="C349" s="243"/>
      <c r="D349" s="120"/>
      <c r="E349" s="243"/>
      <c r="F349" s="120"/>
      <c r="G349" s="120"/>
      <c r="H349" s="120"/>
      <c r="I349" s="120"/>
      <c r="J349" s="120"/>
      <c r="K349" s="120"/>
      <c r="L349" s="244"/>
      <c r="M349" s="245"/>
      <c r="N349" s="245"/>
      <c r="O349" s="245"/>
      <c r="P349" s="245"/>
      <c r="Q349" s="120"/>
      <c r="R349" s="120"/>
      <c r="S349" s="120"/>
      <c r="T349" s="222"/>
      <c r="U349" s="120"/>
      <c r="V349" s="120"/>
      <c r="W349" s="120"/>
      <c r="X349" s="120"/>
      <c r="Y349" s="243"/>
      <c r="Z349" s="120"/>
      <c r="AA349" s="243"/>
      <c r="AB349" s="245"/>
      <c r="AC349" s="245"/>
      <c r="AD349" s="245"/>
      <c r="AE349" s="222"/>
      <c r="AF349" s="120"/>
      <c r="AG349" s="120"/>
      <c r="AH349" s="120"/>
      <c r="AI349" s="120"/>
      <c r="AJ349" s="243"/>
      <c r="AK349" s="243"/>
      <c r="AL349" s="120"/>
      <c r="AM349" s="243"/>
      <c r="AN349" s="243"/>
      <c r="AO349" s="120"/>
      <c r="AP349" s="120"/>
      <c r="AQ349" s="120"/>
      <c r="AR349" s="120"/>
      <c r="AS349" s="120"/>
      <c r="AT349" s="246"/>
      <c r="AU349" s="243"/>
      <c r="AV349" s="120"/>
      <c r="AW349" s="120"/>
      <c r="AX349" s="120"/>
      <c r="AY349" s="246"/>
      <c r="AZ349" s="120"/>
      <c r="BA349" s="120"/>
      <c r="BB349" s="243"/>
      <c r="BC349" s="120"/>
      <c r="BD349" s="120"/>
      <c r="BE349" s="120"/>
      <c r="BF349" s="120"/>
      <c r="BG349" s="244"/>
      <c r="BH349" s="124"/>
      <c r="BI349" s="124"/>
      <c r="BJ349" s="124"/>
      <c r="BK349" s="120"/>
      <c r="BL349" s="120"/>
      <c r="BM349" s="120"/>
      <c r="BN349" s="120"/>
      <c r="BO349" s="120"/>
      <c r="BP349" s="120"/>
      <c r="BQ349" s="120"/>
      <c r="BR349" s="120"/>
      <c r="BS349" s="120"/>
    </row>
    <row r="350" ht="15.75" customHeight="1">
      <c r="A350" s="120"/>
      <c r="B350" s="120"/>
      <c r="C350" s="243"/>
      <c r="D350" s="120"/>
      <c r="E350" s="243"/>
      <c r="F350" s="120"/>
      <c r="G350" s="120"/>
      <c r="H350" s="120"/>
      <c r="I350" s="120"/>
      <c r="J350" s="120"/>
      <c r="K350" s="120"/>
      <c r="L350" s="244"/>
      <c r="M350" s="245"/>
      <c r="N350" s="245"/>
      <c r="O350" s="245"/>
      <c r="P350" s="245"/>
      <c r="Q350" s="120"/>
      <c r="R350" s="120"/>
      <c r="S350" s="120"/>
      <c r="T350" s="222"/>
      <c r="U350" s="120"/>
      <c r="V350" s="120"/>
      <c r="W350" s="120"/>
      <c r="X350" s="120"/>
      <c r="Y350" s="243"/>
      <c r="Z350" s="120"/>
      <c r="AA350" s="243"/>
      <c r="AB350" s="245"/>
      <c r="AC350" s="245"/>
      <c r="AD350" s="245"/>
      <c r="AE350" s="222"/>
      <c r="AF350" s="120"/>
      <c r="AG350" s="120"/>
      <c r="AH350" s="120"/>
      <c r="AI350" s="120"/>
      <c r="AJ350" s="243"/>
      <c r="AK350" s="243"/>
      <c r="AL350" s="120"/>
      <c r="AM350" s="243"/>
      <c r="AN350" s="243"/>
      <c r="AO350" s="120"/>
      <c r="AP350" s="120"/>
      <c r="AQ350" s="120"/>
      <c r="AR350" s="120"/>
      <c r="AS350" s="120"/>
      <c r="AT350" s="246"/>
      <c r="AU350" s="243"/>
      <c r="AV350" s="120"/>
      <c r="AW350" s="120"/>
      <c r="AX350" s="120"/>
      <c r="AY350" s="246"/>
      <c r="AZ350" s="120"/>
      <c r="BA350" s="120"/>
      <c r="BB350" s="243"/>
      <c r="BC350" s="120"/>
      <c r="BD350" s="120"/>
      <c r="BE350" s="120"/>
      <c r="BF350" s="120"/>
      <c r="BG350" s="244"/>
      <c r="BH350" s="124"/>
      <c r="BI350" s="124"/>
      <c r="BJ350" s="124"/>
      <c r="BK350" s="120"/>
      <c r="BL350" s="120"/>
      <c r="BM350" s="120"/>
      <c r="BN350" s="120"/>
      <c r="BO350" s="120"/>
      <c r="BP350" s="120"/>
      <c r="BQ350" s="120"/>
      <c r="BR350" s="120"/>
      <c r="BS350" s="120"/>
    </row>
    <row r="351" ht="15.75" customHeight="1">
      <c r="A351" s="120"/>
      <c r="B351" s="120"/>
      <c r="C351" s="243"/>
      <c r="D351" s="120"/>
      <c r="E351" s="243"/>
      <c r="F351" s="120"/>
      <c r="G351" s="120"/>
      <c r="H351" s="120"/>
      <c r="I351" s="120"/>
      <c r="J351" s="120"/>
      <c r="K351" s="120"/>
      <c r="L351" s="244"/>
      <c r="M351" s="245"/>
      <c r="N351" s="245"/>
      <c r="O351" s="245"/>
      <c r="P351" s="245"/>
      <c r="Q351" s="120"/>
      <c r="R351" s="120"/>
      <c r="S351" s="120"/>
      <c r="T351" s="222"/>
      <c r="U351" s="120"/>
      <c r="V351" s="120"/>
      <c r="W351" s="120"/>
      <c r="X351" s="120"/>
      <c r="Y351" s="243"/>
      <c r="Z351" s="120"/>
      <c r="AA351" s="243"/>
      <c r="AB351" s="245"/>
      <c r="AC351" s="245"/>
      <c r="AD351" s="245"/>
      <c r="AE351" s="222"/>
      <c r="AF351" s="120"/>
      <c r="AG351" s="120"/>
      <c r="AH351" s="120"/>
      <c r="AI351" s="120"/>
      <c r="AJ351" s="243"/>
      <c r="AK351" s="243"/>
      <c r="AL351" s="120"/>
      <c r="AM351" s="243"/>
      <c r="AN351" s="243"/>
      <c r="AO351" s="120"/>
      <c r="AP351" s="120"/>
      <c r="AQ351" s="120"/>
      <c r="AR351" s="120"/>
      <c r="AS351" s="120"/>
      <c r="AT351" s="246"/>
      <c r="AU351" s="243"/>
      <c r="AV351" s="120"/>
      <c r="AW351" s="120"/>
      <c r="AX351" s="120"/>
      <c r="AY351" s="246"/>
      <c r="AZ351" s="120"/>
      <c r="BA351" s="120"/>
      <c r="BB351" s="243"/>
      <c r="BC351" s="120"/>
      <c r="BD351" s="120"/>
      <c r="BE351" s="120"/>
      <c r="BF351" s="120"/>
      <c r="BG351" s="244"/>
      <c r="BH351" s="124"/>
      <c r="BI351" s="124"/>
      <c r="BJ351" s="124"/>
      <c r="BK351" s="120"/>
      <c r="BL351" s="120"/>
      <c r="BM351" s="120"/>
      <c r="BN351" s="120"/>
      <c r="BO351" s="120"/>
      <c r="BP351" s="120"/>
      <c r="BQ351" s="120"/>
      <c r="BR351" s="120"/>
      <c r="BS351" s="120"/>
    </row>
    <row r="352" ht="15.75" customHeight="1">
      <c r="A352" s="120"/>
      <c r="B352" s="120"/>
      <c r="C352" s="243"/>
      <c r="D352" s="120"/>
      <c r="E352" s="243"/>
      <c r="F352" s="120"/>
      <c r="G352" s="120"/>
      <c r="H352" s="120"/>
      <c r="I352" s="120"/>
      <c r="J352" s="120"/>
      <c r="K352" s="120"/>
      <c r="L352" s="244"/>
      <c r="M352" s="245"/>
      <c r="N352" s="245"/>
      <c r="O352" s="245"/>
      <c r="P352" s="245"/>
      <c r="Q352" s="120"/>
      <c r="R352" s="120"/>
      <c r="S352" s="120"/>
      <c r="T352" s="222"/>
      <c r="U352" s="120"/>
      <c r="V352" s="120"/>
      <c r="W352" s="120"/>
      <c r="X352" s="120"/>
      <c r="Y352" s="243"/>
      <c r="Z352" s="120"/>
      <c r="AA352" s="243"/>
      <c r="AB352" s="245"/>
      <c r="AC352" s="245"/>
      <c r="AD352" s="245"/>
      <c r="AE352" s="222"/>
      <c r="AF352" s="120"/>
      <c r="AG352" s="120"/>
      <c r="AH352" s="120"/>
      <c r="AI352" s="120"/>
      <c r="AJ352" s="243"/>
      <c r="AK352" s="243"/>
      <c r="AL352" s="120"/>
      <c r="AM352" s="243"/>
      <c r="AN352" s="243"/>
      <c r="AO352" s="120"/>
      <c r="AP352" s="120"/>
      <c r="AQ352" s="120"/>
      <c r="AR352" s="120"/>
      <c r="AS352" s="120"/>
      <c r="AT352" s="246"/>
      <c r="AU352" s="243"/>
      <c r="AV352" s="120"/>
      <c r="AW352" s="120"/>
      <c r="AX352" s="120"/>
      <c r="AY352" s="246"/>
      <c r="AZ352" s="120"/>
      <c r="BA352" s="120"/>
      <c r="BB352" s="243"/>
      <c r="BC352" s="120"/>
      <c r="BD352" s="120"/>
      <c r="BE352" s="120"/>
      <c r="BF352" s="120"/>
      <c r="BG352" s="244"/>
      <c r="BH352" s="124"/>
      <c r="BI352" s="124"/>
      <c r="BJ352" s="124"/>
      <c r="BK352" s="120"/>
      <c r="BL352" s="120"/>
      <c r="BM352" s="120"/>
      <c r="BN352" s="120"/>
      <c r="BO352" s="120"/>
      <c r="BP352" s="120"/>
      <c r="BQ352" s="120"/>
      <c r="BR352" s="120"/>
      <c r="BS352" s="120"/>
    </row>
    <row r="353" ht="15.75" customHeight="1">
      <c r="A353" s="120"/>
      <c r="B353" s="120"/>
      <c r="C353" s="243"/>
      <c r="D353" s="120"/>
      <c r="E353" s="243"/>
      <c r="F353" s="120"/>
      <c r="G353" s="120"/>
      <c r="H353" s="120"/>
      <c r="I353" s="120"/>
      <c r="J353" s="120"/>
      <c r="K353" s="120"/>
      <c r="L353" s="244"/>
      <c r="M353" s="245"/>
      <c r="N353" s="245"/>
      <c r="O353" s="245"/>
      <c r="P353" s="245"/>
      <c r="Q353" s="120"/>
      <c r="R353" s="120"/>
      <c r="S353" s="120"/>
      <c r="T353" s="222"/>
      <c r="U353" s="120"/>
      <c r="V353" s="120"/>
      <c r="W353" s="120"/>
      <c r="X353" s="120"/>
      <c r="Y353" s="243"/>
      <c r="Z353" s="120"/>
      <c r="AA353" s="243"/>
      <c r="AB353" s="245"/>
      <c r="AC353" s="245"/>
      <c r="AD353" s="245"/>
      <c r="AE353" s="222"/>
      <c r="AF353" s="120"/>
      <c r="AG353" s="120"/>
      <c r="AH353" s="120"/>
      <c r="AI353" s="120"/>
      <c r="AJ353" s="243"/>
      <c r="AK353" s="243"/>
      <c r="AL353" s="120"/>
      <c r="AM353" s="243"/>
      <c r="AN353" s="243"/>
      <c r="AO353" s="120"/>
      <c r="AP353" s="120"/>
      <c r="AQ353" s="120"/>
      <c r="AR353" s="120"/>
      <c r="AS353" s="120"/>
      <c r="AT353" s="246"/>
      <c r="AU353" s="243"/>
      <c r="AV353" s="120"/>
      <c r="AW353" s="120"/>
      <c r="AX353" s="120"/>
      <c r="AY353" s="246"/>
      <c r="AZ353" s="120"/>
      <c r="BA353" s="120"/>
      <c r="BB353" s="243"/>
      <c r="BC353" s="120"/>
      <c r="BD353" s="120"/>
      <c r="BE353" s="120"/>
      <c r="BF353" s="120"/>
      <c r="BG353" s="244"/>
      <c r="BH353" s="124"/>
      <c r="BI353" s="124"/>
      <c r="BJ353" s="124"/>
      <c r="BK353" s="120"/>
      <c r="BL353" s="120"/>
      <c r="BM353" s="120"/>
      <c r="BN353" s="120"/>
      <c r="BO353" s="120"/>
      <c r="BP353" s="120"/>
      <c r="BQ353" s="120"/>
      <c r="BR353" s="120"/>
      <c r="BS353" s="120"/>
    </row>
    <row r="354" ht="15.75" customHeight="1">
      <c r="A354" s="120"/>
      <c r="B354" s="120"/>
      <c r="C354" s="243"/>
      <c r="D354" s="120"/>
      <c r="E354" s="243"/>
      <c r="F354" s="120"/>
      <c r="G354" s="120"/>
      <c r="H354" s="120"/>
      <c r="I354" s="120"/>
      <c r="J354" s="120"/>
      <c r="K354" s="120"/>
      <c r="L354" s="244"/>
      <c r="M354" s="245"/>
      <c r="N354" s="245"/>
      <c r="O354" s="245"/>
      <c r="P354" s="245"/>
      <c r="Q354" s="120"/>
      <c r="R354" s="120"/>
      <c r="S354" s="120"/>
      <c r="T354" s="222"/>
      <c r="U354" s="120"/>
      <c r="V354" s="120"/>
      <c r="W354" s="120"/>
      <c r="X354" s="120"/>
      <c r="Y354" s="243"/>
      <c r="Z354" s="120"/>
      <c r="AA354" s="243"/>
      <c r="AB354" s="245"/>
      <c r="AC354" s="245"/>
      <c r="AD354" s="245"/>
      <c r="AE354" s="222"/>
      <c r="AF354" s="120"/>
      <c r="AG354" s="120"/>
      <c r="AH354" s="120"/>
      <c r="AI354" s="120"/>
      <c r="AJ354" s="243"/>
      <c r="AK354" s="243"/>
      <c r="AL354" s="120"/>
      <c r="AM354" s="243"/>
      <c r="AN354" s="243"/>
      <c r="AO354" s="120"/>
      <c r="AP354" s="120"/>
      <c r="AQ354" s="120"/>
      <c r="AR354" s="120"/>
      <c r="AS354" s="120"/>
      <c r="AT354" s="246"/>
      <c r="AU354" s="243"/>
      <c r="AV354" s="120"/>
      <c r="AW354" s="120"/>
      <c r="AX354" s="120"/>
      <c r="AY354" s="246"/>
      <c r="AZ354" s="120"/>
      <c r="BA354" s="120"/>
      <c r="BB354" s="243"/>
      <c r="BC354" s="120"/>
      <c r="BD354" s="120"/>
      <c r="BE354" s="120"/>
      <c r="BF354" s="120"/>
      <c r="BG354" s="244"/>
      <c r="BH354" s="124"/>
      <c r="BI354" s="124"/>
      <c r="BJ354" s="124"/>
      <c r="BK354" s="120"/>
      <c r="BL354" s="120"/>
      <c r="BM354" s="120"/>
      <c r="BN354" s="120"/>
      <c r="BO354" s="120"/>
      <c r="BP354" s="120"/>
      <c r="BQ354" s="120"/>
      <c r="BR354" s="120"/>
      <c r="BS354" s="120"/>
    </row>
    <row r="355" ht="15.75" customHeight="1">
      <c r="A355" s="120"/>
      <c r="B355" s="120"/>
      <c r="C355" s="243"/>
      <c r="D355" s="120"/>
      <c r="E355" s="243"/>
      <c r="F355" s="120"/>
      <c r="G355" s="120"/>
      <c r="H355" s="120"/>
      <c r="I355" s="120"/>
      <c r="J355" s="120"/>
      <c r="K355" s="120"/>
      <c r="L355" s="244"/>
      <c r="M355" s="245"/>
      <c r="N355" s="245"/>
      <c r="O355" s="245"/>
      <c r="P355" s="245"/>
      <c r="Q355" s="120"/>
      <c r="R355" s="120"/>
      <c r="S355" s="120"/>
      <c r="T355" s="222"/>
      <c r="U355" s="120"/>
      <c r="V355" s="120"/>
      <c r="W355" s="120"/>
      <c r="X355" s="120"/>
      <c r="Y355" s="243"/>
      <c r="Z355" s="120"/>
      <c r="AA355" s="243"/>
      <c r="AB355" s="245"/>
      <c r="AC355" s="245"/>
      <c r="AD355" s="245"/>
      <c r="AE355" s="222"/>
      <c r="AF355" s="120"/>
      <c r="AG355" s="120"/>
      <c r="AH355" s="120"/>
      <c r="AI355" s="120"/>
      <c r="AJ355" s="243"/>
      <c r="AK355" s="243"/>
      <c r="AL355" s="120"/>
      <c r="AM355" s="243"/>
      <c r="AN355" s="243"/>
      <c r="AO355" s="120"/>
      <c r="AP355" s="120"/>
      <c r="AQ355" s="120"/>
      <c r="AR355" s="120"/>
      <c r="AS355" s="120"/>
      <c r="AT355" s="246"/>
      <c r="AU355" s="243"/>
      <c r="AV355" s="120"/>
      <c r="AW355" s="120"/>
      <c r="AX355" s="120"/>
      <c r="AY355" s="246"/>
      <c r="AZ355" s="120"/>
      <c r="BA355" s="120"/>
      <c r="BB355" s="243"/>
      <c r="BC355" s="120"/>
      <c r="BD355" s="120"/>
      <c r="BE355" s="120"/>
      <c r="BF355" s="120"/>
      <c r="BG355" s="244"/>
      <c r="BH355" s="124"/>
      <c r="BI355" s="124"/>
      <c r="BJ355" s="124"/>
      <c r="BK355" s="120"/>
      <c r="BL355" s="120"/>
      <c r="BM355" s="120"/>
      <c r="BN355" s="120"/>
      <c r="BO355" s="120"/>
      <c r="BP355" s="120"/>
      <c r="BQ355" s="120"/>
      <c r="BR355" s="120"/>
      <c r="BS355" s="120"/>
    </row>
    <row r="356" ht="15.75" customHeight="1">
      <c r="A356" s="120"/>
      <c r="B356" s="120"/>
      <c r="C356" s="243"/>
      <c r="D356" s="120"/>
      <c r="E356" s="243"/>
      <c r="F356" s="120"/>
      <c r="G356" s="120"/>
      <c r="H356" s="120"/>
      <c r="I356" s="120"/>
      <c r="J356" s="120"/>
      <c r="K356" s="120"/>
      <c r="L356" s="244"/>
      <c r="M356" s="245"/>
      <c r="N356" s="245"/>
      <c r="O356" s="245"/>
      <c r="P356" s="245"/>
      <c r="Q356" s="120"/>
      <c r="R356" s="120"/>
      <c r="S356" s="120"/>
      <c r="T356" s="222"/>
      <c r="U356" s="120"/>
      <c r="V356" s="120"/>
      <c r="W356" s="120"/>
      <c r="X356" s="120"/>
      <c r="Y356" s="243"/>
      <c r="Z356" s="120"/>
      <c r="AA356" s="243"/>
      <c r="AB356" s="245"/>
      <c r="AC356" s="245"/>
      <c r="AD356" s="245"/>
      <c r="AE356" s="222"/>
      <c r="AF356" s="120"/>
      <c r="AG356" s="120"/>
      <c r="AH356" s="120"/>
      <c r="AI356" s="120"/>
      <c r="AJ356" s="243"/>
      <c r="AK356" s="243"/>
      <c r="AL356" s="120"/>
      <c r="AM356" s="243"/>
      <c r="AN356" s="243"/>
      <c r="AO356" s="120"/>
      <c r="AP356" s="120"/>
      <c r="AQ356" s="120"/>
      <c r="AR356" s="120"/>
      <c r="AS356" s="120"/>
      <c r="AT356" s="246"/>
      <c r="AU356" s="243"/>
      <c r="AV356" s="120"/>
      <c r="AW356" s="120"/>
      <c r="AX356" s="120"/>
      <c r="AY356" s="246"/>
      <c r="AZ356" s="120"/>
      <c r="BA356" s="120"/>
      <c r="BB356" s="243"/>
      <c r="BC356" s="120"/>
      <c r="BD356" s="120"/>
      <c r="BE356" s="120"/>
      <c r="BF356" s="120"/>
      <c r="BG356" s="244"/>
      <c r="BH356" s="124"/>
      <c r="BI356" s="124"/>
      <c r="BJ356" s="124"/>
      <c r="BK356" s="120"/>
      <c r="BL356" s="120"/>
      <c r="BM356" s="120"/>
      <c r="BN356" s="120"/>
      <c r="BO356" s="120"/>
      <c r="BP356" s="120"/>
      <c r="BQ356" s="120"/>
      <c r="BR356" s="120"/>
      <c r="BS356" s="120"/>
    </row>
    <row r="357" ht="15.75" customHeight="1">
      <c r="A357" s="120"/>
      <c r="B357" s="120"/>
      <c r="C357" s="243"/>
      <c r="D357" s="120"/>
      <c r="E357" s="243"/>
      <c r="F357" s="120"/>
      <c r="G357" s="120"/>
      <c r="H357" s="120"/>
      <c r="I357" s="120"/>
      <c r="J357" s="120"/>
      <c r="K357" s="120"/>
      <c r="L357" s="244"/>
      <c r="M357" s="245"/>
      <c r="N357" s="245"/>
      <c r="O357" s="245"/>
      <c r="P357" s="245"/>
      <c r="Q357" s="120"/>
      <c r="R357" s="120"/>
      <c r="S357" s="120"/>
      <c r="T357" s="222"/>
      <c r="U357" s="120"/>
      <c r="V357" s="120"/>
      <c r="W357" s="120"/>
      <c r="X357" s="120"/>
      <c r="Y357" s="243"/>
      <c r="Z357" s="120"/>
      <c r="AA357" s="243"/>
      <c r="AB357" s="245"/>
      <c r="AC357" s="245"/>
      <c r="AD357" s="245"/>
      <c r="AE357" s="222"/>
      <c r="AF357" s="120"/>
      <c r="AG357" s="120"/>
      <c r="AH357" s="120"/>
      <c r="AI357" s="120"/>
      <c r="AJ357" s="243"/>
      <c r="AK357" s="243"/>
      <c r="AL357" s="120"/>
      <c r="AM357" s="243"/>
      <c r="AN357" s="243"/>
      <c r="AO357" s="120"/>
      <c r="AP357" s="120"/>
      <c r="AQ357" s="120"/>
      <c r="AR357" s="120"/>
      <c r="AS357" s="120"/>
      <c r="AT357" s="246"/>
      <c r="AU357" s="243"/>
      <c r="AV357" s="120"/>
      <c r="AW357" s="120"/>
      <c r="AX357" s="120"/>
      <c r="AY357" s="246"/>
      <c r="AZ357" s="120"/>
      <c r="BA357" s="120"/>
      <c r="BB357" s="243"/>
      <c r="BC357" s="120"/>
      <c r="BD357" s="120"/>
      <c r="BE357" s="120"/>
      <c r="BF357" s="120"/>
      <c r="BG357" s="244"/>
      <c r="BH357" s="124"/>
      <c r="BI357" s="124"/>
      <c r="BJ357" s="124"/>
      <c r="BK357" s="120"/>
      <c r="BL357" s="120"/>
      <c r="BM357" s="120"/>
      <c r="BN357" s="120"/>
      <c r="BO357" s="120"/>
      <c r="BP357" s="120"/>
      <c r="BQ357" s="120"/>
      <c r="BR357" s="120"/>
      <c r="BS357" s="120"/>
    </row>
    <row r="358" ht="15.75" customHeight="1">
      <c r="A358" s="120"/>
      <c r="B358" s="120"/>
      <c r="C358" s="243"/>
      <c r="D358" s="120"/>
      <c r="E358" s="243"/>
      <c r="F358" s="120"/>
      <c r="G358" s="120"/>
      <c r="H358" s="120"/>
      <c r="I358" s="120"/>
      <c r="J358" s="120"/>
      <c r="K358" s="120"/>
      <c r="L358" s="244"/>
      <c r="M358" s="245"/>
      <c r="N358" s="245"/>
      <c r="O358" s="245"/>
      <c r="P358" s="245"/>
      <c r="Q358" s="120"/>
      <c r="R358" s="120"/>
      <c r="S358" s="120"/>
      <c r="T358" s="222"/>
      <c r="U358" s="120"/>
      <c r="V358" s="120"/>
      <c r="W358" s="120"/>
      <c r="X358" s="120"/>
      <c r="Y358" s="243"/>
      <c r="Z358" s="120"/>
      <c r="AA358" s="243"/>
      <c r="AB358" s="245"/>
      <c r="AC358" s="245"/>
      <c r="AD358" s="245"/>
      <c r="AE358" s="222"/>
      <c r="AF358" s="120"/>
      <c r="AG358" s="120"/>
      <c r="AH358" s="120"/>
      <c r="AI358" s="120"/>
      <c r="AJ358" s="243"/>
      <c r="AK358" s="243"/>
      <c r="AL358" s="120"/>
      <c r="AM358" s="243"/>
      <c r="AN358" s="243"/>
      <c r="AO358" s="120"/>
      <c r="AP358" s="120"/>
      <c r="AQ358" s="120"/>
      <c r="AR358" s="120"/>
      <c r="AS358" s="120"/>
      <c r="AT358" s="246"/>
      <c r="AU358" s="243"/>
      <c r="AV358" s="120"/>
      <c r="AW358" s="120"/>
      <c r="AX358" s="120"/>
      <c r="AY358" s="246"/>
      <c r="AZ358" s="120"/>
      <c r="BA358" s="120"/>
      <c r="BB358" s="243"/>
      <c r="BC358" s="120"/>
      <c r="BD358" s="120"/>
      <c r="BE358" s="120"/>
      <c r="BF358" s="120"/>
      <c r="BG358" s="244"/>
      <c r="BH358" s="124"/>
      <c r="BI358" s="124"/>
      <c r="BJ358" s="124"/>
      <c r="BK358" s="120"/>
      <c r="BL358" s="120"/>
      <c r="BM358" s="120"/>
      <c r="BN358" s="120"/>
      <c r="BO358" s="120"/>
      <c r="BP358" s="120"/>
      <c r="BQ358" s="120"/>
      <c r="BR358" s="120"/>
      <c r="BS358" s="120"/>
    </row>
    <row r="359" ht="15.75" customHeight="1">
      <c r="A359" s="120"/>
      <c r="B359" s="120"/>
      <c r="C359" s="243"/>
      <c r="D359" s="120"/>
      <c r="E359" s="243"/>
      <c r="F359" s="120"/>
      <c r="G359" s="120"/>
      <c r="H359" s="120"/>
      <c r="I359" s="120"/>
      <c r="J359" s="120"/>
      <c r="K359" s="120"/>
      <c r="L359" s="244"/>
      <c r="M359" s="245"/>
      <c r="N359" s="245"/>
      <c r="O359" s="245"/>
      <c r="P359" s="245"/>
      <c r="Q359" s="120"/>
      <c r="R359" s="120"/>
      <c r="S359" s="120"/>
      <c r="T359" s="222"/>
      <c r="U359" s="120"/>
      <c r="V359" s="120"/>
      <c r="W359" s="120"/>
      <c r="X359" s="120"/>
      <c r="Y359" s="243"/>
      <c r="Z359" s="120"/>
      <c r="AA359" s="243"/>
      <c r="AB359" s="245"/>
      <c r="AC359" s="245"/>
      <c r="AD359" s="245"/>
      <c r="AE359" s="222"/>
      <c r="AF359" s="120"/>
      <c r="AG359" s="120"/>
      <c r="AH359" s="120"/>
      <c r="AI359" s="120"/>
      <c r="AJ359" s="243"/>
      <c r="AK359" s="243"/>
      <c r="AL359" s="120"/>
      <c r="AM359" s="243"/>
      <c r="AN359" s="243"/>
      <c r="AO359" s="120"/>
      <c r="AP359" s="120"/>
      <c r="AQ359" s="120"/>
      <c r="AR359" s="120"/>
      <c r="AS359" s="120"/>
      <c r="AT359" s="246"/>
      <c r="AU359" s="243"/>
      <c r="AV359" s="120"/>
      <c r="AW359" s="120"/>
      <c r="AX359" s="120"/>
      <c r="AY359" s="246"/>
      <c r="AZ359" s="120"/>
      <c r="BA359" s="120"/>
      <c r="BB359" s="243"/>
      <c r="BC359" s="120"/>
      <c r="BD359" s="120"/>
      <c r="BE359" s="120"/>
      <c r="BF359" s="120"/>
      <c r="BG359" s="244"/>
      <c r="BH359" s="124"/>
      <c r="BI359" s="124"/>
      <c r="BJ359" s="124"/>
      <c r="BK359" s="120"/>
      <c r="BL359" s="120"/>
      <c r="BM359" s="120"/>
      <c r="BN359" s="120"/>
      <c r="BO359" s="120"/>
      <c r="BP359" s="120"/>
      <c r="BQ359" s="120"/>
      <c r="BR359" s="120"/>
      <c r="BS359" s="120"/>
    </row>
    <row r="360" ht="15.75" customHeight="1">
      <c r="A360" s="120"/>
      <c r="B360" s="120"/>
      <c r="C360" s="243"/>
      <c r="D360" s="120"/>
      <c r="E360" s="243"/>
      <c r="F360" s="120"/>
      <c r="G360" s="120"/>
      <c r="H360" s="120"/>
      <c r="I360" s="120"/>
      <c r="J360" s="120"/>
      <c r="K360" s="120"/>
      <c r="L360" s="244"/>
      <c r="M360" s="245"/>
      <c r="N360" s="245"/>
      <c r="O360" s="245"/>
      <c r="P360" s="245"/>
      <c r="Q360" s="120"/>
      <c r="R360" s="120"/>
      <c r="S360" s="120"/>
      <c r="T360" s="222"/>
      <c r="U360" s="120"/>
      <c r="V360" s="120"/>
      <c r="W360" s="120"/>
      <c r="X360" s="120"/>
      <c r="Y360" s="243"/>
      <c r="Z360" s="120"/>
      <c r="AA360" s="243"/>
      <c r="AB360" s="245"/>
      <c r="AC360" s="245"/>
      <c r="AD360" s="245"/>
      <c r="AE360" s="222"/>
      <c r="AF360" s="120"/>
      <c r="AG360" s="120"/>
      <c r="AH360" s="120"/>
      <c r="AI360" s="120"/>
      <c r="AJ360" s="243"/>
      <c r="AK360" s="243"/>
      <c r="AL360" s="120"/>
      <c r="AM360" s="243"/>
      <c r="AN360" s="243"/>
      <c r="AO360" s="120"/>
      <c r="AP360" s="120"/>
      <c r="AQ360" s="120"/>
      <c r="AR360" s="120"/>
      <c r="AS360" s="120"/>
      <c r="AT360" s="246"/>
      <c r="AU360" s="243"/>
      <c r="AV360" s="120"/>
      <c r="AW360" s="120"/>
      <c r="AX360" s="120"/>
      <c r="AY360" s="246"/>
      <c r="AZ360" s="120"/>
      <c r="BA360" s="120"/>
      <c r="BB360" s="243"/>
      <c r="BC360" s="120"/>
      <c r="BD360" s="120"/>
      <c r="BE360" s="120"/>
      <c r="BF360" s="120"/>
      <c r="BG360" s="244"/>
      <c r="BH360" s="124"/>
      <c r="BI360" s="124"/>
      <c r="BJ360" s="124"/>
      <c r="BK360" s="120"/>
      <c r="BL360" s="120"/>
      <c r="BM360" s="120"/>
      <c r="BN360" s="120"/>
      <c r="BO360" s="120"/>
      <c r="BP360" s="120"/>
      <c r="BQ360" s="120"/>
      <c r="BR360" s="120"/>
      <c r="BS360" s="120"/>
    </row>
    <row r="361" ht="15.75" customHeight="1">
      <c r="A361" s="120"/>
      <c r="B361" s="120"/>
      <c r="C361" s="243"/>
      <c r="D361" s="120"/>
      <c r="E361" s="243"/>
      <c r="F361" s="120"/>
      <c r="G361" s="120"/>
      <c r="H361" s="120"/>
      <c r="I361" s="120"/>
      <c r="J361" s="120"/>
      <c r="K361" s="120"/>
      <c r="L361" s="244"/>
      <c r="M361" s="245"/>
      <c r="N361" s="245"/>
      <c r="O361" s="245"/>
      <c r="P361" s="245"/>
      <c r="Q361" s="120"/>
      <c r="R361" s="120"/>
      <c r="S361" s="120"/>
      <c r="T361" s="222"/>
      <c r="U361" s="120"/>
      <c r="V361" s="120"/>
      <c r="W361" s="120"/>
      <c r="X361" s="120"/>
      <c r="Y361" s="243"/>
      <c r="Z361" s="120"/>
      <c r="AA361" s="243"/>
      <c r="AB361" s="245"/>
      <c r="AC361" s="245"/>
      <c r="AD361" s="245"/>
      <c r="AE361" s="222"/>
      <c r="AF361" s="120"/>
      <c r="AG361" s="120"/>
      <c r="AH361" s="120"/>
      <c r="AI361" s="120"/>
      <c r="AJ361" s="243"/>
      <c r="AK361" s="243"/>
      <c r="AL361" s="120"/>
      <c r="AM361" s="243"/>
      <c r="AN361" s="243"/>
      <c r="AO361" s="120"/>
      <c r="AP361" s="120"/>
      <c r="AQ361" s="120"/>
      <c r="AR361" s="120"/>
      <c r="AS361" s="120"/>
      <c r="AT361" s="246"/>
      <c r="AU361" s="243"/>
      <c r="AV361" s="120"/>
      <c r="AW361" s="120"/>
      <c r="AX361" s="120"/>
      <c r="AY361" s="246"/>
      <c r="AZ361" s="120"/>
      <c r="BA361" s="120"/>
      <c r="BB361" s="243"/>
      <c r="BC361" s="120"/>
      <c r="BD361" s="120"/>
      <c r="BE361" s="120"/>
      <c r="BF361" s="120"/>
      <c r="BG361" s="244"/>
      <c r="BH361" s="124"/>
      <c r="BI361" s="124"/>
      <c r="BJ361" s="124"/>
      <c r="BK361" s="120"/>
      <c r="BL361" s="120"/>
      <c r="BM361" s="120"/>
      <c r="BN361" s="120"/>
      <c r="BO361" s="120"/>
      <c r="BP361" s="120"/>
      <c r="BQ361" s="120"/>
      <c r="BR361" s="120"/>
      <c r="BS361" s="120"/>
    </row>
    <row r="362" ht="15.75" customHeight="1">
      <c r="A362" s="120"/>
      <c r="B362" s="120"/>
      <c r="C362" s="243"/>
      <c r="D362" s="120"/>
      <c r="E362" s="243"/>
      <c r="F362" s="120"/>
      <c r="G362" s="120"/>
      <c r="H362" s="120"/>
      <c r="I362" s="120"/>
      <c r="J362" s="120"/>
      <c r="K362" s="120"/>
      <c r="L362" s="244"/>
      <c r="M362" s="245"/>
      <c r="N362" s="245"/>
      <c r="O362" s="245"/>
      <c r="P362" s="245"/>
      <c r="Q362" s="120"/>
      <c r="R362" s="120"/>
      <c r="S362" s="120"/>
      <c r="T362" s="222"/>
      <c r="U362" s="120"/>
      <c r="V362" s="120"/>
      <c r="W362" s="120"/>
      <c r="X362" s="120"/>
      <c r="Y362" s="243"/>
      <c r="Z362" s="120"/>
      <c r="AA362" s="243"/>
      <c r="AB362" s="245"/>
      <c r="AC362" s="245"/>
      <c r="AD362" s="245"/>
      <c r="AE362" s="222"/>
      <c r="AF362" s="120"/>
      <c r="AG362" s="120"/>
      <c r="AH362" s="120"/>
      <c r="AI362" s="120"/>
      <c r="AJ362" s="243"/>
      <c r="AK362" s="243"/>
      <c r="AL362" s="120"/>
      <c r="AM362" s="243"/>
      <c r="AN362" s="243"/>
      <c r="AO362" s="120"/>
      <c r="AP362" s="120"/>
      <c r="AQ362" s="120"/>
      <c r="AR362" s="120"/>
      <c r="AS362" s="120"/>
      <c r="AT362" s="246"/>
      <c r="AU362" s="243"/>
      <c r="AV362" s="120"/>
      <c r="AW362" s="120"/>
      <c r="AX362" s="120"/>
      <c r="AY362" s="246"/>
      <c r="AZ362" s="120"/>
      <c r="BA362" s="120"/>
      <c r="BB362" s="243"/>
      <c r="BC362" s="120"/>
      <c r="BD362" s="120"/>
      <c r="BE362" s="120"/>
      <c r="BF362" s="120"/>
      <c r="BG362" s="244"/>
      <c r="BH362" s="124"/>
      <c r="BI362" s="124"/>
      <c r="BJ362" s="124"/>
      <c r="BK362" s="120"/>
      <c r="BL362" s="120"/>
      <c r="BM362" s="120"/>
      <c r="BN362" s="120"/>
      <c r="BO362" s="120"/>
      <c r="BP362" s="120"/>
      <c r="BQ362" s="120"/>
      <c r="BR362" s="120"/>
      <c r="BS362" s="120"/>
    </row>
    <row r="363" ht="15.75" customHeight="1">
      <c r="A363" s="120"/>
      <c r="B363" s="120"/>
      <c r="C363" s="243"/>
      <c r="D363" s="120"/>
      <c r="E363" s="243"/>
      <c r="F363" s="120"/>
      <c r="G363" s="120"/>
      <c r="H363" s="120"/>
      <c r="I363" s="120"/>
      <c r="J363" s="120"/>
      <c r="K363" s="120"/>
      <c r="L363" s="244"/>
      <c r="M363" s="245"/>
      <c r="N363" s="245"/>
      <c r="O363" s="245"/>
      <c r="P363" s="245"/>
      <c r="Q363" s="120"/>
      <c r="R363" s="120"/>
      <c r="S363" s="120"/>
      <c r="T363" s="222"/>
      <c r="U363" s="120"/>
      <c r="V363" s="120"/>
      <c r="W363" s="120"/>
      <c r="X363" s="120"/>
      <c r="Y363" s="243"/>
      <c r="Z363" s="120"/>
      <c r="AA363" s="243"/>
      <c r="AB363" s="245"/>
      <c r="AC363" s="245"/>
      <c r="AD363" s="245"/>
      <c r="AE363" s="222"/>
      <c r="AF363" s="120"/>
      <c r="AG363" s="120"/>
      <c r="AH363" s="120"/>
      <c r="AI363" s="120"/>
      <c r="AJ363" s="243"/>
      <c r="AK363" s="243"/>
      <c r="AL363" s="120"/>
      <c r="AM363" s="243"/>
      <c r="AN363" s="243"/>
      <c r="AO363" s="120"/>
      <c r="AP363" s="120"/>
      <c r="AQ363" s="120"/>
      <c r="AR363" s="120"/>
      <c r="AS363" s="120"/>
      <c r="AT363" s="246"/>
      <c r="AU363" s="243"/>
      <c r="AV363" s="120"/>
      <c r="AW363" s="120"/>
      <c r="AX363" s="120"/>
      <c r="AY363" s="246"/>
      <c r="AZ363" s="120"/>
      <c r="BA363" s="120"/>
      <c r="BB363" s="243"/>
      <c r="BC363" s="120"/>
      <c r="BD363" s="120"/>
      <c r="BE363" s="120"/>
      <c r="BF363" s="120"/>
      <c r="BG363" s="244"/>
      <c r="BH363" s="124"/>
      <c r="BI363" s="124"/>
      <c r="BJ363" s="124"/>
      <c r="BK363" s="120"/>
      <c r="BL363" s="120"/>
      <c r="BM363" s="120"/>
      <c r="BN363" s="120"/>
      <c r="BO363" s="120"/>
      <c r="BP363" s="120"/>
      <c r="BQ363" s="120"/>
      <c r="BR363" s="120"/>
      <c r="BS363" s="120"/>
    </row>
    <row r="364" ht="15.75" customHeight="1">
      <c r="A364" s="120"/>
      <c r="B364" s="120"/>
      <c r="C364" s="243"/>
      <c r="D364" s="120"/>
      <c r="E364" s="243"/>
      <c r="F364" s="120"/>
      <c r="G364" s="120"/>
      <c r="H364" s="120"/>
      <c r="I364" s="120"/>
      <c r="J364" s="120"/>
      <c r="K364" s="120"/>
      <c r="L364" s="244"/>
      <c r="M364" s="245"/>
      <c r="N364" s="245"/>
      <c r="O364" s="245"/>
      <c r="P364" s="245"/>
      <c r="Q364" s="120"/>
      <c r="R364" s="120"/>
      <c r="S364" s="120"/>
      <c r="T364" s="222"/>
      <c r="U364" s="120"/>
      <c r="V364" s="120"/>
      <c r="W364" s="120"/>
      <c r="X364" s="120"/>
      <c r="Y364" s="243"/>
      <c r="Z364" s="120"/>
      <c r="AA364" s="243"/>
      <c r="AB364" s="245"/>
      <c r="AC364" s="245"/>
      <c r="AD364" s="245"/>
      <c r="AE364" s="222"/>
      <c r="AF364" s="120"/>
      <c r="AG364" s="120"/>
      <c r="AH364" s="120"/>
      <c r="AI364" s="120"/>
      <c r="AJ364" s="243"/>
      <c r="AK364" s="243"/>
      <c r="AL364" s="120"/>
      <c r="AM364" s="243"/>
      <c r="AN364" s="243"/>
      <c r="AO364" s="120"/>
      <c r="AP364" s="120"/>
      <c r="AQ364" s="120"/>
      <c r="AR364" s="120"/>
      <c r="AS364" s="120"/>
      <c r="AT364" s="246"/>
      <c r="AU364" s="243"/>
      <c r="AV364" s="120"/>
      <c r="AW364" s="120"/>
      <c r="AX364" s="120"/>
      <c r="AY364" s="246"/>
      <c r="AZ364" s="120"/>
      <c r="BA364" s="120"/>
      <c r="BB364" s="243"/>
      <c r="BC364" s="120"/>
      <c r="BD364" s="120"/>
      <c r="BE364" s="120"/>
      <c r="BF364" s="120"/>
      <c r="BG364" s="244"/>
      <c r="BH364" s="124"/>
      <c r="BI364" s="124"/>
      <c r="BJ364" s="124"/>
      <c r="BK364" s="120"/>
      <c r="BL364" s="120"/>
      <c r="BM364" s="120"/>
      <c r="BN364" s="120"/>
      <c r="BO364" s="120"/>
      <c r="BP364" s="120"/>
      <c r="BQ364" s="120"/>
      <c r="BR364" s="120"/>
      <c r="BS364" s="120"/>
    </row>
    <row r="365" ht="15.75" customHeight="1">
      <c r="A365" s="120"/>
      <c r="B365" s="120"/>
      <c r="C365" s="243"/>
      <c r="D365" s="120"/>
      <c r="E365" s="243"/>
      <c r="F365" s="120"/>
      <c r="G365" s="120"/>
      <c r="H365" s="120"/>
      <c r="I365" s="120"/>
      <c r="J365" s="120"/>
      <c r="K365" s="120"/>
      <c r="L365" s="244"/>
      <c r="M365" s="245"/>
      <c r="N365" s="245"/>
      <c r="O365" s="245"/>
      <c r="P365" s="245"/>
      <c r="Q365" s="120"/>
      <c r="R365" s="120"/>
      <c r="S365" s="120"/>
      <c r="T365" s="222"/>
      <c r="U365" s="120"/>
      <c r="V365" s="120"/>
      <c r="W365" s="120"/>
      <c r="X365" s="120"/>
      <c r="Y365" s="243"/>
      <c r="Z365" s="120"/>
      <c r="AA365" s="243"/>
      <c r="AB365" s="245"/>
      <c r="AC365" s="245"/>
      <c r="AD365" s="245"/>
      <c r="AE365" s="222"/>
      <c r="AF365" s="120"/>
      <c r="AG365" s="120"/>
      <c r="AH365" s="120"/>
      <c r="AI365" s="120"/>
      <c r="AJ365" s="243"/>
      <c r="AK365" s="243"/>
      <c r="AL365" s="120"/>
      <c r="AM365" s="243"/>
      <c r="AN365" s="243"/>
      <c r="AO365" s="120"/>
      <c r="AP365" s="120"/>
      <c r="AQ365" s="120"/>
      <c r="AR365" s="120"/>
      <c r="AS365" s="120"/>
      <c r="AT365" s="246"/>
      <c r="AU365" s="243"/>
      <c r="AV365" s="120"/>
      <c r="AW365" s="120"/>
      <c r="AX365" s="120"/>
      <c r="AY365" s="246"/>
      <c r="AZ365" s="120"/>
      <c r="BA365" s="120"/>
      <c r="BB365" s="243"/>
      <c r="BC365" s="120"/>
      <c r="BD365" s="120"/>
      <c r="BE365" s="120"/>
      <c r="BF365" s="120"/>
      <c r="BG365" s="244"/>
      <c r="BH365" s="124"/>
      <c r="BI365" s="124"/>
      <c r="BJ365" s="124"/>
      <c r="BK365" s="120"/>
      <c r="BL365" s="120"/>
      <c r="BM365" s="120"/>
      <c r="BN365" s="120"/>
      <c r="BO365" s="120"/>
      <c r="BP365" s="120"/>
      <c r="BQ365" s="120"/>
      <c r="BR365" s="120"/>
      <c r="BS365" s="120"/>
    </row>
    <row r="366" ht="15.75" customHeight="1">
      <c r="A366" s="120"/>
      <c r="B366" s="120"/>
      <c r="C366" s="243"/>
      <c r="D366" s="120"/>
      <c r="E366" s="243"/>
      <c r="F366" s="120"/>
      <c r="G366" s="120"/>
      <c r="H366" s="120"/>
      <c r="I366" s="120"/>
      <c r="J366" s="120"/>
      <c r="K366" s="120"/>
      <c r="L366" s="244"/>
      <c r="M366" s="245"/>
      <c r="N366" s="245"/>
      <c r="O366" s="245"/>
      <c r="P366" s="245"/>
      <c r="Q366" s="120"/>
      <c r="R366" s="120"/>
      <c r="S366" s="120"/>
      <c r="T366" s="222"/>
      <c r="U366" s="120"/>
      <c r="V366" s="120"/>
      <c r="W366" s="120"/>
      <c r="X366" s="120"/>
      <c r="Y366" s="243"/>
      <c r="Z366" s="120"/>
      <c r="AA366" s="243"/>
      <c r="AB366" s="245"/>
      <c r="AC366" s="245"/>
      <c r="AD366" s="245"/>
      <c r="AE366" s="222"/>
      <c r="AF366" s="120"/>
      <c r="AG366" s="120"/>
      <c r="AH366" s="120"/>
      <c r="AI366" s="120"/>
      <c r="AJ366" s="243"/>
      <c r="AK366" s="243"/>
      <c r="AL366" s="120"/>
      <c r="AM366" s="243"/>
      <c r="AN366" s="243"/>
      <c r="AO366" s="120"/>
      <c r="AP366" s="120"/>
      <c r="AQ366" s="120"/>
      <c r="AR366" s="120"/>
      <c r="AS366" s="120"/>
      <c r="AT366" s="246"/>
      <c r="AU366" s="243"/>
      <c r="AV366" s="120"/>
      <c r="AW366" s="120"/>
      <c r="AX366" s="120"/>
      <c r="AY366" s="246"/>
      <c r="AZ366" s="120"/>
      <c r="BA366" s="120"/>
      <c r="BB366" s="243"/>
      <c r="BC366" s="120"/>
      <c r="BD366" s="120"/>
      <c r="BE366" s="120"/>
      <c r="BF366" s="120"/>
      <c r="BG366" s="244"/>
      <c r="BH366" s="124"/>
      <c r="BI366" s="124"/>
      <c r="BJ366" s="124"/>
      <c r="BK366" s="120"/>
      <c r="BL366" s="120"/>
      <c r="BM366" s="120"/>
      <c r="BN366" s="120"/>
      <c r="BO366" s="120"/>
      <c r="BP366" s="120"/>
      <c r="BQ366" s="120"/>
      <c r="BR366" s="120"/>
      <c r="BS366" s="120"/>
    </row>
    <row r="367" ht="15.75" customHeight="1">
      <c r="A367" s="120"/>
      <c r="B367" s="120"/>
      <c r="C367" s="243"/>
      <c r="D367" s="120"/>
      <c r="E367" s="243"/>
      <c r="F367" s="120"/>
      <c r="G367" s="120"/>
      <c r="H367" s="120"/>
      <c r="I367" s="120"/>
      <c r="J367" s="120"/>
      <c r="K367" s="120"/>
      <c r="L367" s="244"/>
      <c r="M367" s="245"/>
      <c r="N367" s="245"/>
      <c r="O367" s="245"/>
      <c r="P367" s="245"/>
      <c r="Q367" s="120"/>
      <c r="R367" s="120"/>
      <c r="S367" s="120"/>
      <c r="T367" s="222"/>
      <c r="U367" s="120"/>
      <c r="V367" s="120"/>
      <c r="W367" s="120"/>
      <c r="X367" s="120"/>
      <c r="Y367" s="243"/>
      <c r="Z367" s="120"/>
      <c r="AA367" s="243"/>
      <c r="AB367" s="245"/>
      <c r="AC367" s="245"/>
      <c r="AD367" s="245"/>
      <c r="AE367" s="222"/>
      <c r="AF367" s="120"/>
      <c r="AG367" s="120"/>
      <c r="AH367" s="120"/>
      <c r="AI367" s="120"/>
      <c r="AJ367" s="243"/>
      <c r="AK367" s="243"/>
      <c r="AL367" s="120"/>
      <c r="AM367" s="243"/>
      <c r="AN367" s="243"/>
      <c r="AO367" s="120"/>
      <c r="AP367" s="120"/>
      <c r="AQ367" s="120"/>
      <c r="AR367" s="120"/>
      <c r="AS367" s="120"/>
      <c r="AT367" s="246"/>
      <c r="AU367" s="243"/>
      <c r="AV367" s="120"/>
      <c r="AW367" s="120"/>
      <c r="AX367" s="120"/>
      <c r="AY367" s="246"/>
      <c r="AZ367" s="120"/>
      <c r="BA367" s="120"/>
      <c r="BB367" s="243"/>
      <c r="BC367" s="120"/>
      <c r="BD367" s="120"/>
      <c r="BE367" s="120"/>
      <c r="BF367" s="120"/>
      <c r="BG367" s="244"/>
      <c r="BH367" s="124"/>
      <c r="BI367" s="124"/>
      <c r="BJ367" s="124"/>
      <c r="BK367" s="120"/>
      <c r="BL367" s="120"/>
      <c r="BM367" s="120"/>
      <c r="BN367" s="120"/>
      <c r="BO367" s="120"/>
      <c r="BP367" s="120"/>
      <c r="BQ367" s="120"/>
      <c r="BR367" s="120"/>
      <c r="BS367" s="120"/>
    </row>
    <row r="368" ht="15.75" customHeight="1">
      <c r="A368" s="120"/>
      <c r="B368" s="120"/>
      <c r="C368" s="243"/>
      <c r="D368" s="120"/>
      <c r="E368" s="243"/>
      <c r="F368" s="120"/>
      <c r="G368" s="120"/>
      <c r="H368" s="120"/>
      <c r="I368" s="120"/>
      <c r="J368" s="120"/>
      <c r="K368" s="120"/>
      <c r="L368" s="244"/>
      <c r="M368" s="245"/>
      <c r="N368" s="245"/>
      <c r="O368" s="245"/>
      <c r="P368" s="245"/>
      <c r="Q368" s="120"/>
      <c r="R368" s="120"/>
      <c r="S368" s="120"/>
      <c r="T368" s="222"/>
      <c r="U368" s="120"/>
      <c r="V368" s="120"/>
      <c r="W368" s="120"/>
      <c r="X368" s="120"/>
      <c r="Y368" s="243"/>
      <c r="Z368" s="120"/>
      <c r="AA368" s="243"/>
      <c r="AB368" s="245"/>
      <c r="AC368" s="245"/>
      <c r="AD368" s="245"/>
      <c r="AE368" s="222"/>
      <c r="AF368" s="120"/>
      <c r="AG368" s="120"/>
      <c r="AH368" s="120"/>
      <c r="AI368" s="120"/>
      <c r="AJ368" s="243"/>
      <c r="AK368" s="243"/>
      <c r="AL368" s="120"/>
      <c r="AM368" s="243"/>
      <c r="AN368" s="243"/>
      <c r="AO368" s="120"/>
      <c r="AP368" s="120"/>
      <c r="AQ368" s="120"/>
      <c r="AR368" s="120"/>
      <c r="AS368" s="120"/>
      <c r="AT368" s="246"/>
      <c r="AU368" s="243"/>
      <c r="AV368" s="120"/>
      <c r="AW368" s="120"/>
      <c r="AX368" s="120"/>
      <c r="AY368" s="246"/>
      <c r="AZ368" s="120"/>
      <c r="BA368" s="120"/>
      <c r="BB368" s="243"/>
      <c r="BC368" s="120"/>
      <c r="BD368" s="120"/>
      <c r="BE368" s="120"/>
      <c r="BF368" s="120"/>
      <c r="BG368" s="244"/>
      <c r="BH368" s="124"/>
      <c r="BI368" s="124"/>
      <c r="BJ368" s="124"/>
      <c r="BK368" s="120"/>
      <c r="BL368" s="120"/>
      <c r="BM368" s="120"/>
      <c r="BN368" s="120"/>
      <c r="BO368" s="120"/>
      <c r="BP368" s="120"/>
      <c r="BQ368" s="120"/>
      <c r="BR368" s="120"/>
      <c r="BS368" s="120"/>
    </row>
    <row r="369" ht="15.75" customHeight="1">
      <c r="A369" s="120"/>
      <c r="B369" s="120"/>
      <c r="C369" s="243"/>
      <c r="D369" s="120"/>
      <c r="E369" s="243"/>
      <c r="F369" s="120"/>
      <c r="G369" s="120"/>
      <c r="H369" s="120"/>
      <c r="I369" s="120"/>
      <c r="J369" s="120"/>
      <c r="K369" s="120"/>
      <c r="L369" s="244"/>
      <c r="M369" s="245"/>
      <c r="N369" s="245"/>
      <c r="O369" s="245"/>
      <c r="P369" s="245"/>
      <c r="Q369" s="120"/>
      <c r="R369" s="120"/>
      <c r="S369" s="120"/>
      <c r="T369" s="222"/>
      <c r="U369" s="120"/>
      <c r="V369" s="120"/>
      <c r="W369" s="120"/>
      <c r="X369" s="120"/>
      <c r="Y369" s="243"/>
      <c r="Z369" s="120"/>
      <c r="AA369" s="243"/>
      <c r="AB369" s="245"/>
      <c r="AC369" s="245"/>
      <c r="AD369" s="245"/>
      <c r="AE369" s="222"/>
      <c r="AF369" s="120"/>
      <c r="AG369" s="120"/>
      <c r="AH369" s="120"/>
      <c r="AI369" s="120"/>
      <c r="AJ369" s="243"/>
      <c r="AK369" s="243"/>
      <c r="AL369" s="120"/>
      <c r="AM369" s="243"/>
      <c r="AN369" s="243"/>
      <c r="AO369" s="120"/>
      <c r="AP369" s="120"/>
      <c r="AQ369" s="120"/>
      <c r="AR369" s="120"/>
      <c r="AS369" s="120"/>
      <c r="AT369" s="246"/>
      <c r="AU369" s="243"/>
      <c r="AV369" s="120"/>
      <c r="AW369" s="120"/>
      <c r="AX369" s="120"/>
      <c r="AY369" s="246"/>
      <c r="AZ369" s="120"/>
      <c r="BA369" s="120"/>
      <c r="BB369" s="243"/>
      <c r="BC369" s="120"/>
      <c r="BD369" s="120"/>
      <c r="BE369" s="120"/>
      <c r="BF369" s="120"/>
      <c r="BG369" s="244"/>
      <c r="BH369" s="124"/>
      <c r="BI369" s="124"/>
      <c r="BJ369" s="124"/>
      <c r="BK369" s="120"/>
      <c r="BL369" s="120"/>
      <c r="BM369" s="120"/>
      <c r="BN369" s="120"/>
      <c r="BO369" s="120"/>
      <c r="BP369" s="120"/>
      <c r="BQ369" s="120"/>
      <c r="BR369" s="120"/>
      <c r="BS369" s="120"/>
    </row>
    <row r="370" ht="15.75" customHeight="1">
      <c r="A370" s="120"/>
      <c r="B370" s="120"/>
      <c r="C370" s="243"/>
      <c r="D370" s="120"/>
      <c r="E370" s="243"/>
      <c r="F370" s="120"/>
      <c r="G370" s="120"/>
      <c r="H370" s="120"/>
      <c r="I370" s="120"/>
      <c r="J370" s="120"/>
      <c r="K370" s="120"/>
      <c r="L370" s="244"/>
      <c r="M370" s="245"/>
      <c r="N370" s="245"/>
      <c r="O370" s="245"/>
      <c r="P370" s="245"/>
      <c r="Q370" s="120"/>
      <c r="R370" s="120"/>
      <c r="S370" s="120"/>
      <c r="T370" s="222"/>
      <c r="U370" s="120"/>
      <c r="V370" s="120"/>
      <c r="W370" s="120"/>
      <c r="X370" s="120"/>
      <c r="Y370" s="243"/>
      <c r="Z370" s="120"/>
      <c r="AA370" s="243"/>
      <c r="AB370" s="245"/>
      <c r="AC370" s="245"/>
      <c r="AD370" s="245"/>
      <c r="AE370" s="222"/>
      <c r="AF370" s="120"/>
      <c r="AG370" s="120"/>
      <c r="AH370" s="120"/>
      <c r="AI370" s="120"/>
      <c r="AJ370" s="243"/>
      <c r="AK370" s="243"/>
      <c r="AL370" s="120"/>
      <c r="AM370" s="243"/>
      <c r="AN370" s="243"/>
      <c r="AO370" s="120"/>
      <c r="AP370" s="120"/>
      <c r="AQ370" s="120"/>
      <c r="AR370" s="120"/>
      <c r="AS370" s="120"/>
      <c r="AT370" s="246"/>
      <c r="AU370" s="243"/>
      <c r="AV370" s="120"/>
      <c r="AW370" s="120"/>
      <c r="AX370" s="120"/>
      <c r="AY370" s="246"/>
      <c r="AZ370" s="120"/>
      <c r="BA370" s="120"/>
      <c r="BB370" s="243"/>
      <c r="BC370" s="120"/>
      <c r="BD370" s="120"/>
      <c r="BE370" s="120"/>
      <c r="BF370" s="120"/>
      <c r="BG370" s="244"/>
      <c r="BH370" s="124"/>
      <c r="BI370" s="124"/>
      <c r="BJ370" s="124"/>
      <c r="BK370" s="120"/>
      <c r="BL370" s="120"/>
      <c r="BM370" s="120"/>
      <c r="BN370" s="120"/>
      <c r="BO370" s="120"/>
      <c r="BP370" s="120"/>
      <c r="BQ370" s="120"/>
      <c r="BR370" s="120"/>
      <c r="BS370" s="120"/>
    </row>
    <row r="371" ht="15.75" customHeight="1">
      <c r="A371" s="120"/>
      <c r="B371" s="120"/>
      <c r="C371" s="243"/>
      <c r="D371" s="120"/>
      <c r="E371" s="243"/>
      <c r="F371" s="120"/>
      <c r="G371" s="120"/>
      <c r="H371" s="120"/>
      <c r="I371" s="120"/>
      <c r="J371" s="120"/>
      <c r="K371" s="120"/>
      <c r="L371" s="244"/>
      <c r="M371" s="245"/>
      <c r="N371" s="245"/>
      <c r="O371" s="245"/>
      <c r="P371" s="245"/>
      <c r="Q371" s="120"/>
      <c r="R371" s="120"/>
      <c r="S371" s="120"/>
      <c r="T371" s="222"/>
      <c r="U371" s="120"/>
      <c r="V371" s="120"/>
      <c r="W371" s="120"/>
      <c r="X371" s="120"/>
      <c r="Y371" s="243"/>
      <c r="Z371" s="120"/>
      <c r="AA371" s="243"/>
      <c r="AB371" s="245"/>
      <c r="AC371" s="245"/>
      <c r="AD371" s="245"/>
      <c r="AE371" s="222"/>
      <c r="AF371" s="120"/>
      <c r="AG371" s="120"/>
      <c r="AH371" s="120"/>
      <c r="AI371" s="120"/>
      <c r="AJ371" s="243"/>
      <c r="AK371" s="243"/>
      <c r="AL371" s="120"/>
      <c r="AM371" s="243"/>
      <c r="AN371" s="243"/>
      <c r="AO371" s="120"/>
      <c r="AP371" s="120"/>
      <c r="AQ371" s="120"/>
      <c r="AR371" s="120"/>
      <c r="AS371" s="120"/>
      <c r="AT371" s="246"/>
      <c r="AU371" s="243"/>
      <c r="AV371" s="120"/>
      <c r="AW371" s="120"/>
      <c r="AX371" s="120"/>
      <c r="AY371" s="246"/>
      <c r="AZ371" s="120"/>
      <c r="BA371" s="120"/>
      <c r="BB371" s="243"/>
      <c r="BC371" s="120"/>
      <c r="BD371" s="120"/>
      <c r="BE371" s="120"/>
      <c r="BF371" s="120"/>
      <c r="BG371" s="244"/>
      <c r="BH371" s="124"/>
      <c r="BI371" s="124"/>
      <c r="BJ371" s="124"/>
      <c r="BK371" s="120"/>
      <c r="BL371" s="120"/>
      <c r="BM371" s="120"/>
      <c r="BN371" s="120"/>
      <c r="BO371" s="120"/>
      <c r="BP371" s="120"/>
      <c r="BQ371" s="120"/>
      <c r="BR371" s="120"/>
      <c r="BS371" s="120"/>
    </row>
    <row r="372" ht="15.75" customHeight="1">
      <c r="A372" s="120"/>
      <c r="B372" s="120"/>
      <c r="C372" s="243"/>
      <c r="D372" s="120"/>
      <c r="E372" s="243"/>
      <c r="F372" s="120"/>
      <c r="G372" s="120"/>
      <c r="H372" s="120"/>
      <c r="I372" s="120"/>
      <c r="J372" s="120"/>
      <c r="K372" s="120"/>
      <c r="L372" s="244"/>
      <c r="M372" s="245"/>
      <c r="N372" s="245"/>
      <c r="O372" s="245"/>
      <c r="P372" s="245"/>
      <c r="Q372" s="120"/>
      <c r="R372" s="120"/>
      <c r="S372" s="120"/>
      <c r="T372" s="222"/>
      <c r="U372" s="120"/>
      <c r="V372" s="120"/>
      <c r="W372" s="120"/>
      <c r="X372" s="120"/>
      <c r="Y372" s="243"/>
      <c r="Z372" s="120"/>
      <c r="AA372" s="243"/>
      <c r="AB372" s="245"/>
      <c r="AC372" s="245"/>
      <c r="AD372" s="245"/>
      <c r="AE372" s="222"/>
      <c r="AF372" s="120"/>
      <c r="AG372" s="120"/>
      <c r="AH372" s="120"/>
      <c r="AI372" s="120"/>
      <c r="AJ372" s="243"/>
      <c r="AK372" s="243"/>
      <c r="AL372" s="120"/>
      <c r="AM372" s="243"/>
      <c r="AN372" s="243"/>
      <c r="AO372" s="120"/>
      <c r="AP372" s="120"/>
      <c r="AQ372" s="120"/>
      <c r="AR372" s="120"/>
      <c r="AS372" s="120"/>
      <c r="AT372" s="246"/>
      <c r="AU372" s="243"/>
      <c r="AV372" s="120"/>
      <c r="AW372" s="120"/>
      <c r="AX372" s="120"/>
      <c r="AY372" s="246"/>
      <c r="AZ372" s="120"/>
      <c r="BA372" s="120"/>
      <c r="BB372" s="243"/>
      <c r="BC372" s="120"/>
      <c r="BD372" s="120"/>
      <c r="BE372" s="120"/>
      <c r="BF372" s="120"/>
      <c r="BG372" s="244"/>
      <c r="BH372" s="124"/>
      <c r="BI372" s="124"/>
      <c r="BJ372" s="124"/>
      <c r="BK372" s="120"/>
      <c r="BL372" s="120"/>
      <c r="BM372" s="120"/>
      <c r="BN372" s="120"/>
      <c r="BO372" s="120"/>
      <c r="BP372" s="120"/>
      <c r="BQ372" s="120"/>
      <c r="BR372" s="120"/>
      <c r="BS372" s="120"/>
    </row>
    <row r="373" ht="15.75" customHeight="1">
      <c r="A373" s="120"/>
      <c r="B373" s="120"/>
      <c r="C373" s="243"/>
      <c r="D373" s="120"/>
      <c r="E373" s="243"/>
      <c r="F373" s="120"/>
      <c r="G373" s="120"/>
      <c r="H373" s="120"/>
      <c r="I373" s="120"/>
      <c r="J373" s="120"/>
      <c r="K373" s="120"/>
      <c r="L373" s="244"/>
      <c r="M373" s="245"/>
      <c r="N373" s="245"/>
      <c r="O373" s="245"/>
      <c r="P373" s="245"/>
      <c r="Q373" s="120"/>
      <c r="R373" s="120"/>
      <c r="S373" s="120"/>
      <c r="T373" s="222"/>
      <c r="U373" s="120"/>
      <c r="V373" s="120"/>
      <c r="W373" s="120"/>
      <c r="X373" s="120"/>
      <c r="Y373" s="243"/>
      <c r="Z373" s="120"/>
      <c r="AA373" s="243"/>
      <c r="AB373" s="245"/>
      <c r="AC373" s="245"/>
      <c r="AD373" s="245"/>
      <c r="AE373" s="222"/>
      <c r="AF373" s="120"/>
      <c r="AG373" s="120"/>
      <c r="AH373" s="120"/>
      <c r="AI373" s="120"/>
      <c r="AJ373" s="243"/>
      <c r="AK373" s="243"/>
      <c r="AL373" s="120"/>
      <c r="AM373" s="243"/>
      <c r="AN373" s="243"/>
      <c r="AO373" s="120"/>
      <c r="AP373" s="120"/>
      <c r="AQ373" s="120"/>
      <c r="AR373" s="120"/>
      <c r="AS373" s="120"/>
      <c r="AT373" s="246"/>
      <c r="AU373" s="243"/>
      <c r="AV373" s="120"/>
      <c r="AW373" s="120"/>
      <c r="AX373" s="120"/>
      <c r="AY373" s="246"/>
      <c r="AZ373" s="120"/>
      <c r="BA373" s="120"/>
      <c r="BB373" s="243"/>
      <c r="BC373" s="120"/>
      <c r="BD373" s="120"/>
      <c r="BE373" s="120"/>
      <c r="BF373" s="120"/>
      <c r="BG373" s="244"/>
      <c r="BH373" s="124"/>
      <c r="BI373" s="124"/>
      <c r="BJ373" s="124"/>
      <c r="BK373" s="120"/>
      <c r="BL373" s="120"/>
      <c r="BM373" s="120"/>
      <c r="BN373" s="120"/>
      <c r="BO373" s="120"/>
      <c r="BP373" s="120"/>
      <c r="BQ373" s="120"/>
      <c r="BR373" s="120"/>
      <c r="BS373" s="120"/>
    </row>
    <row r="374" ht="15.75" customHeight="1">
      <c r="A374" s="120"/>
      <c r="B374" s="120"/>
      <c r="C374" s="243"/>
      <c r="D374" s="120"/>
      <c r="E374" s="243"/>
      <c r="F374" s="120"/>
      <c r="G374" s="120"/>
      <c r="H374" s="120"/>
      <c r="I374" s="120"/>
      <c r="J374" s="120"/>
      <c r="K374" s="120"/>
      <c r="L374" s="244"/>
      <c r="M374" s="245"/>
      <c r="N374" s="245"/>
      <c r="O374" s="245"/>
      <c r="P374" s="245"/>
      <c r="Q374" s="120"/>
      <c r="R374" s="120"/>
      <c r="S374" s="120"/>
      <c r="T374" s="222"/>
      <c r="U374" s="120"/>
      <c r="V374" s="120"/>
      <c r="W374" s="120"/>
      <c r="X374" s="120"/>
      <c r="Y374" s="243"/>
      <c r="Z374" s="120"/>
      <c r="AA374" s="243"/>
      <c r="AB374" s="245"/>
      <c r="AC374" s="245"/>
      <c r="AD374" s="245"/>
      <c r="AE374" s="222"/>
      <c r="AF374" s="120"/>
      <c r="AG374" s="120"/>
      <c r="AH374" s="120"/>
      <c r="AI374" s="120"/>
      <c r="AJ374" s="243"/>
      <c r="AK374" s="243"/>
      <c r="AL374" s="120"/>
      <c r="AM374" s="243"/>
      <c r="AN374" s="243"/>
      <c r="AO374" s="120"/>
      <c r="AP374" s="120"/>
      <c r="AQ374" s="120"/>
      <c r="AR374" s="120"/>
      <c r="AS374" s="120"/>
      <c r="AT374" s="246"/>
      <c r="AU374" s="243"/>
      <c r="AV374" s="120"/>
      <c r="AW374" s="120"/>
      <c r="AX374" s="120"/>
      <c r="AY374" s="246"/>
      <c r="AZ374" s="120"/>
      <c r="BA374" s="120"/>
      <c r="BB374" s="243"/>
      <c r="BC374" s="120"/>
      <c r="BD374" s="120"/>
      <c r="BE374" s="120"/>
      <c r="BF374" s="120"/>
      <c r="BG374" s="244"/>
      <c r="BH374" s="124"/>
      <c r="BI374" s="124"/>
      <c r="BJ374" s="124"/>
      <c r="BK374" s="120"/>
      <c r="BL374" s="120"/>
      <c r="BM374" s="120"/>
      <c r="BN374" s="120"/>
      <c r="BO374" s="120"/>
      <c r="BP374" s="120"/>
      <c r="BQ374" s="120"/>
      <c r="BR374" s="120"/>
      <c r="BS374" s="120"/>
    </row>
    <row r="375" ht="15.75" customHeight="1">
      <c r="A375" s="120"/>
      <c r="B375" s="120"/>
      <c r="C375" s="243"/>
      <c r="D375" s="120"/>
      <c r="E375" s="243"/>
      <c r="F375" s="120"/>
      <c r="G375" s="120"/>
      <c r="H375" s="120"/>
      <c r="I375" s="120"/>
      <c r="J375" s="120"/>
      <c r="K375" s="120"/>
      <c r="L375" s="244"/>
      <c r="M375" s="245"/>
      <c r="N375" s="245"/>
      <c r="O375" s="245"/>
      <c r="P375" s="245"/>
      <c r="Q375" s="120"/>
      <c r="R375" s="120"/>
      <c r="S375" s="120"/>
      <c r="T375" s="222"/>
      <c r="U375" s="120"/>
      <c r="V375" s="120"/>
      <c r="W375" s="120"/>
      <c r="X375" s="120"/>
      <c r="Y375" s="243"/>
      <c r="Z375" s="120"/>
      <c r="AA375" s="243"/>
      <c r="AB375" s="245"/>
      <c r="AC375" s="245"/>
      <c r="AD375" s="245"/>
      <c r="AE375" s="222"/>
      <c r="AF375" s="120"/>
      <c r="AG375" s="120"/>
      <c r="AH375" s="120"/>
      <c r="AI375" s="120"/>
      <c r="AJ375" s="243"/>
      <c r="AK375" s="243"/>
      <c r="AL375" s="120"/>
      <c r="AM375" s="243"/>
      <c r="AN375" s="243"/>
      <c r="AO375" s="120"/>
      <c r="AP375" s="120"/>
      <c r="AQ375" s="120"/>
      <c r="AR375" s="120"/>
      <c r="AS375" s="120"/>
      <c r="AT375" s="246"/>
      <c r="AU375" s="243"/>
      <c r="AV375" s="120"/>
      <c r="AW375" s="120"/>
      <c r="AX375" s="120"/>
      <c r="AY375" s="246"/>
      <c r="AZ375" s="120"/>
      <c r="BA375" s="120"/>
      <c r="BB375" s="243"/>
      <c r="BC375" s="120"/>
      <c r="BD375" s="120"/>
      <c r="BE375" s="120"/>
      <c r="BF375" s="120"/>
      <c r="BG375" s="244"/>
      <c r="BH375" s="124"/>
      <c r="BI375" s="124"/>
      <c r="BJ375" s="124"/>
      <c r="BK375" s="120"/>
      <c r="BL375" s="120"/>
      <c r="BM375" s="120"/>
      <c r="BN375" s="120"/>
      <c r="BO375" s="120"/>
      <c r="BP375" s="120"/>
      <c r="BQ375" s="120"/>
      <c r="BR375" s="120"/>
      <c r="BS375" s="120"/>
    </row>
    <row r="376" ht="15.75" customHeight="1">
      <c r="A376" s="120"/>
      <c r="B376" s="120"/>
      <c r="C376" s="243"/>
      <c r="D376" s="120"/>
      <c r="E376" s="243"/>
      <c r="F376" s="120"/>
      <c r="G376" s="120"/>
      <c r="H376" s="120"/>
      <c r="I376" s="120"/>
      <c r="J376" s="120"/>
      <c r="K376" s="120"/>
      <c r="L376" s="244"/>
      <c r="M376" s="245"/>
      <c r="N376" s="245"/>
      <c r="O376" s="245"/>
      <c r="P376" s="245"/>
      <c r="Q376" s="120"/>
      <c r="R376" s="120"/>
      <c r="S376" s="120"/>
      <c r="T376" s="222"/>
      <c r="U376" s="120"/>
      <c r="V376" s="120"/>
      <c r="W376" s="120"/>
      <c r="X376" s="120"/>
      <c r="Y376" s="243"/>
      <c r="Z376" s="120"/>
      <c r="AA376" s="243"/>
      <c r="AB376" s="245"/>
      <c r="AC376" s="245"/>
      <c r="AD376" s="245"/>
      <c r="AE376" s="222"/>
      <c r="AF376" s="120"/>
      <c r="AG376" s="120"/>
      <c r="AH376" s="120"/>
      <c r="AI376" s="120"/>
      <c r="AJ376" s="243"/>
      <c r="AK376" s="243"/>
      <c r="AL376" s="120"/>
      <c r="AM376" s="243"/>
      <c r="AN376" s="243"/>
      <c r="AO376" s="120"/>
      <c r="AP376" s="120"/>
      <c r="AQ376" s="120"/>
      <c r="AR376" s="120"/>
      <c r="AS376" s="120"/>
      <c r="AT376" s="246"/>
      <c r="AU376" s="243"/>
      <c r="AV376" s="120"/>
      <c r="AW376" s="120"/>
      <c r="AX376" s="120"/>
      <c r="AY376" s="246"/>
      <c r="AZ376" s="120"/>
      <c r="BA376" s="120"/>
      <c r="BB376" s="243"/>
      <c r="BC376" s="120"/>
      <c r="BD376" s="120"/>
      <c r="BE376" s="120"/>
      <c r="BF376" s="120"/>
      <c r="BG376" s="244"/>
      <c r="BH376" s="124"/>
      <c r="BI376" s="124"/>
      <c r="BJ376" s="124"/>
      <c r="BK376" s="120"/>
      <c r="BL376" s="120"/>
      <c r="BM376" s="120"/>
      <c r="BN376" s="120"/>
      <c r="BO376" s="120"/>
      <c r="BP376" s="120"/>
      <c r="BQ376" s="120"/>
      <c r="BR376" s="120"/>
      <c r="BS376" s="120"/>
    </row>
    <row r="377" ht="15.75" customHeight="1">
      <c r="A377" s="120"/>
      <c r="B377" s="120"/>
      <c r="C377" s="243"/>
      <c r="D377" s="120"/>
      <c r="E377" s="243"/>
      <c r="F377" s="120"/>
      <c r="G377" s="120"/>
      <c r="H377" s="120"/>
      <c r="I377" s="120"/>
      <c r="J377" s="120"/>
      <c r="K377" s="120"/>
      <c r="L377" s="244"/>
      <c r="M377" s="245"/>
      <c r="N377" s="245"/>
      <c r="O377" s="245"/>
      <c r="P377" s="245"/>
      <c r="Q377" s="120"/>
      <c r="R377" s="120"/>
      <c r="S377" s="120"/>
      <c r="T377" s="222"/>
      <c r="U377" s="120"/>
      <c r="V377" s="120"/>
      <c r="W377" s="120"/>
      <c r="X377" s="120"/>
      <c r="Y377" s="243"/>
      <c r="Z377" s="120"/>
      <c r="AA377" s="243"/>
      <c r="AB377" s="245"/>
      <c r="AC377" s="245"/>
      <c r="AD377" s="245"/>
      <c r="AE377" s="222"/>
      <c r="AF377" s="120"/>
      <c r="AG377" s="120"/>
      <c r="AH377" s="120"/>
      <c r="AI377" s="120"/>
      <c r="AJ377" s="243"/>
      <c r="AK377" s="243"/>
      <c r="AL377" s="120"/>
      <c r="AM377" s="243"/>
      <c r="AN377" s="243"/>
      <c r="AO377" s="120"/>
      <c r="AP377" s="120"/>
      <c r="AQ377" s="120"/>
      <c r="AR377" s="120"/>
      <c r="AS377" s="120"/>
      <c r="AT377" s="246"/>
      <c r="AU377" s="243"/>
      <c r="AV377" s="120"/>
      <c r="AW377" s="120"/>
      <c r="AX377" s="120"/>
      <c r="AY377" s="246"/>
      <c r="AZ377" s="120"/>
      <c r="BA377" s="120"/>
      <c r="BB377" s="243"/>
      <c r="BC377" s="120"/>
      <c r="BD377" s="120"/>
      <c r="BE377" s="120"/>
      <c r="BF377" s="120"/>
      <c r="BG377" s="244"/>
      <c r="BH377" s="124"/>
      <c r="BI377" s="124"/>
      <c r="BJ377" s="124"/>
      <c r="BK377" s="120"/>
      <c r="BL377" s="120"/>
      <c r="BM377" s="120"/>
      <c r="BN377" s="120"/>
      <c r="BO377" s="120"/>
      <c r="BP377" s="120"/>
      <c r="BQ377" s="120"/>
      <c r="BR377" s="120"/>
      <c r="BS377" s="120"/>
    </row>
    <row r="378" ht="15.75" customHeight="1">
      <c r="A378" s="120"/>
      <c r="B378" s="120"/>
      <c r="C378" s="243"/>
      <c r="D378" s="120"/>
      <c r="E378" s="243"/>
      <c r="F378" s="120"/>
      <c r="G378" s="120"/>
      <c r="H378" s="120"/>
      <c r="I378" s="120"/>
      <c r="J378" s="120"/>
      <c r="K378" s="120"/>
      <c r="L378" s="244"/>
      <c r="M378" s="245"/>
      <c r="N378" s="245"/>
      <c r="O378" s="245"/>
      <c r="P378" s="245"/>
      <c r="Q378" s="120"/>
      <c r="R378" s="120"/>
      <c r="S378" s="120"/>
      <c r="T378" s="222"/>
      <c r="U378" s="120"/>
      <c r="V378" s="120"/>
      <c r="W378" s="120"/>
      <c r="X378" s="120"/>
      <c r="Y378" s="243"/>
      <c r="Z378" s="120"/>
      <c r="AA378" s="243"/>
      <c r="AB378" s="245"/>
      <c r="AC378" s="245"/>
      <c r="AD378" s="245"/>
      <c r="AE378" s="222"/>
      <c r="AF378" s="120"/>
      <c r="AG378" s="120"/>
      <c r="AH378" s="120"/>
      <c r="AI378" s="120"/>
      <c r="AJ378" s="243"/>
      <c r="AK378" s="243"/>
      <c r="AL378" s="120"/>
      <c r="AM378" s="243"/>
      <c r="AN378" s="243"/>
      <c r="AO378" s="120"/>
      <c r="AP378" s="120"/>
      <c r="AQ378" s="120"/>
      <c r="AR378" s="120"/>
      <c r="AS378" s="120"/>
      <c r="AT378" s="246"/>
      <c r="AU378" s="243"/>
      <c r="AV378" s="120"/>
      <c r="AW378" s="120"/>
      <c r="AX378" s="120"/>
      <c r="AY378" s="246"/>
      <c r="AZ378" s="120"/>
      <c r="BA378" s="120"/>
      <c r="BB378" s="243"/>
      <c r="BC378" s="120"/>
      <c r="BD378" s="120"/>
      <c r="BE378" s="120"/>
      <c r="BF378" s="120"/>
      <c r="BG378" s="244"/>
      <c r="BH378" s="124"/>
      <c r="BI378" s="124"/>
      <c r="BJ378" s="124"/>
      <c r="BK378" s="120"/>
      <c r="BL378" s="120"/>
      <c r="BM378" s="120"/>
      <c r="BN378" s="120"/>
      <c r="BO378" s="120"/>
      <c r="BP378" s="120"/>
      <c r="BQ378" s="120"/>
      <c r="BR378" s="120"/>
      <c r="BS378" s="120"/>
    </row>
    <row r="379" ht="15.75" customHeight="1">
      <c r="A379" s="120"/>
      <c r="B379" s="120"/>
      <c r="C379" s="243"/>
      <c r="D379" s="120"/>
      <c r="E379" s="243"/>
      <c r="F379" s="120"/>
      <c r="G379" s="120"/>
      <c r="H379" s="120"/>
      <c r="I379" s="120"/>
      <c r="J379" s="120"/>
      <c r="K379" s="120"/>
      <c r="L379" s="244"/>
      <c r="M379" s="245"/>
      <c r="N379" s="245"/>
      <c r="O379" s="245"/>
      <c r="P379" s="245"/>
      <c r="Q379" s="120"/>
      <c r="R379" s="120"/>
      <c r="S379" s="120"/>
      <c r="T379" s="222"/>
      <c r="U379" s="120"/>
      <c r="V379" s="120"/>
      <c r="W379" s="120"/>
      <c r="X379" s="120"/>
      <c r="Y379" s="243"/>
      <c r="Z379" s="120"/>
      <c r="AA379" s="243"/>
      <c r="AB379" s="245"/>
      <c r="AC379" s="245"/>
      <c r="AD379" s="245"/>
      <c r="AE379" s="222"/>
      <c r="AF379" s="120"/>
      <c r="AG379" s="120"/>
      <c r="AH379" s="120"/>
      <c r="AI379" s="120"/>
      <c r="AJ379" s="243"/>
      <c r="AK379" s="243"/>
      <c r="AL379" s="120"/>
      <c r="AM379" s="243"/>
      <c r="AN379" s="243"/>
      <c r="AO379" s="120"/>
      <c r="AP379" s="120"/>
      <c r="AQ379" s="120"/>
      <c r="AR379" s="120"/>
      <c r="AS379" s="120"/>
      <c r="AT379" s="246"/>
      <c r="AU379" s="243"/>
      <c r="AV379" s="120"/>
      <c r="AW379" s="120"/>
      <c r="AX379" s="120"/>
      <c r="AY379" s="246"/>
      <c r="AZ379" s="120"/>
      <c r="BA379" s="120"/>
      <c r="BB379" s="243"/>
      <c r="BC379" s="120"/>
      <c r="BD379" s="120"/>
      <c r="BE379" s="120"/>
      <c r="BF379" s="120"/>
      <c r="BG379" s="244"/>
      <c r="BH379" s="124"/>
      <c r="BI379" s="124"/>
      <c r="BJ379" s="124"/>
      <c r="BK379" s="120"/>
      <c r="BL379" s="120"/>
      <c r="BM379" s="120"/>
      <c r="BN379" s="120"/>
      <c r="BO379" s="120"/>
      <c r="BP379" s="120"/>
      <c r="BQ379" s="120"/>
      <c r="BR379" s="120"/>
      <c r="BS379" s="120"/>
    </row>
    <row r="380" ht="15.75" customHeight="1">
      <c r="A380" s="120"/>
      <c r="B380" s="120"/>
      <c r="C380" s="243"/>
      <c r="D380" s="120"/>
      <c r="E380" s="243"/>
      <c r="F380" s="120"/>
      <c r="G380" s="120"/>
      <c r="H380" s="120"/>
      <c r="I380" s="120"/>
      <c r="J380" s="120"/>
      <c r="K380" s="120"/>
      <c r="L380" s="244"/>
      <c r="M380" s="245"/>
      <c r="N380" s="245"/>
      <c r="O380" s="245"/>
      <c r="P380" s="245"/>
      <c r="Q380" s="120"/>
      <c r="R380" s="120"/>
      <c r="S380" s="120"/>
      <c r="T380" s="222"/>
      <c r="U380" s="120"/>
      <c r="V380" s="120"/>
      <c r="W380" s="120"/>
      <c r="X380" s="120"/>
      <c r="Y380" s="243"/>
      <c r="Z380" s="120"/>
      <c r="AA380" s="243"/>
      <c r="AB380" s="245"/>
      <c r="AC380" s="245"/>
      <c r="AD380" s="245"/>
      <c r="AE380" s="222"/>
      <c r="AF380" s="120"/>
      <c r="AG380" s="120"/>
      <c r="AH380" s="120"/>
      <c r="AI380" s="120"/>
      <c r="AJ380" s="243"/>
      <c r="AK380" s="243"/>
      <c r="AL380" s="120"/>
      <c r="AM380" s="243"/>
      <c r="AN380" s="243"/>
      <c r="AO380" s="120"/>
      <c r="AP380" s="120"/>
      <c r="AQ380" s="120"/>
      <c r="AR380" s="120"/>
      <c r="AS380" s="120"/>
      <c r="AT380" s="246"/>
      <c r="AU380" s="243"/>
      <c r="AV380" s="120"/>
      <c r="AW380" s="120"/>
      <c r="AX380" s="120"/>
      <c r="AY380" s="246"/>
      <c r="AZ380" s="120"/>
      <c r="BA380" s="120"/>
      <c r="BB380" s="243"/>
      <c r="BC380" s="120"/>
      <c r="BD380" s="120"/>
      <c r="BE380" s="120"/>
      <c r="BF380" s="120"/>
      <c r="BG380" s="244"/>
      <c r="BH380" s="124"/>
      <c r="BI380" s="124"/>
      <c r="BJ380" s="124"/>
      <c r="BK380" s="120"/>
      <c r="BL380" s="120"/>
      <c r="BM380" s="120"/>
      <c r="BN380" s="120"/>
      <c r="BO380" s="120"/>
      <c r="BP380" s="120"/>
      <c r="BQ380" s="120"/>
      <c r="BR380" s="120"/>
      <c r="BS380" s="120"/>
    </row>
    <row r="381" ht="15.75" customHeight="1">
      <c r="A381" s="120"/>
      <c r="B381" s="120"/>
      <c r="C381" s="243"/>
      <c r="D381" s="120"/>
      <c r="E381" s="243"/>
      <c r="F381" s="120"/>
      <c r="G381" s="120"/>
      <c r="H381" s="120"/>
      <c r="I381" s="120"/>
      <c r="J381" s="120"/>
      <c r="K381" s="120"/>
      <c r="L381" s="244"/>
      <c r="M381" s="245"/>
      <c r="N381" s="245"/>
      <c r="O381" s="245"/>
      <c r="P381" s="245"/>
      <c r="Q381" s="120"/>
      <c r="R381" s="120"/>
      <c r="S381" s="120"/>
      <c r="T381" s="222"/>
      <c r="U381" s="120"/>
      <c r="V381" s="120"/>
      <c r="W381" s="120"/>
      <c r="X381" s="120"/>
      <c r="Y381" s="243"/>
      <c r="Z381" s="120"/>
      <c r="AA381" s="243"/>
      <c r="AB381" s="245"/>
      <c r="AC381" s="245"/>
      <c r="AD381" s="245"/>
      <c r="AE381" s="222"/>
      <c r="AF381" s="120"/>
      <c r="AG381" s="120"/>
      <c r="AH381" s="120"/>
      <c r="AI381" s="120"/>
      <c r="AJ381" s="243"/>
      <c r="AK381" s="243"/>
      <c r="AL381" s="120"/>
      <c r="AM381" s="243"/>
      <c r="AN381" s="243"/>
      <c r="AO381" s="120"/>
      <c r="AP381" s="120"/>
      <c r="AQ381" s="120"/>
      <c r="AR381" s="120"/>
      <c r="AS381" s="120"/>
      <c r="AT381" s="246"/>
      <c r="AU381" s="243"/>
      <c r="AV381" s="120"/>
      <c r="AW381" s="120"/>
      <c r="AX381" s="120"/>
      <c r="AY381" s="246"/>
      <c r="AZ381" s="120"/>
      <c r="BA381" s="120"/>
      <c r="BB381" s="243"/>
      <c r="BC381" s="120"/>
      <c r="BD381" s="120"/>
      <c r="BE381" s="120"/>
      <c r="BF381" s="120"/>
      <c r="BG381" s="244"/>
      <c r="BH381" s="124"/>
      <c r="BI381" s="124"/>
      <c r="BJ381" s="124"/>
      <c r="BK381" s="120"/>
      <c r="BL381" s="120"/>
      <c r="BM381" s="120"/>
      <c r="BN381" s="120"/>
      <c r="BO381" s="120"/>
      <c r="BP381" s="120"/>
      <c r="BQ381" s="120"/>
      <c r="BR381" s="120"/>
      <c r="BS381" s="120"/>
    </row>
    <row r="382" ht="15.75" customHeight="1">
      <c r="A382" s="120"/>
      <c r="B382" s="120"/>
      <c r="C382" s="243"/>
      <c r="D382" s="120"/>
      <c r="E382" s="243"/>
      <c r="F382" s="120"/>
      <c r="G382" s="120"/>
      <c r="H382" s="120"/>
      <c r="I382" s="120"/>
      <c r="J382" s="120"/>
      <c r="K382" s="120"/>
      <c r="L382" s="244"/>
      <c r="M382" s="245"/>
      <c r="N382" s="245"/>
      <c r="O382" s="245"/>
      <c r="P382" s="245"/>
      <c r="Q382" s="120"/>
      <c r="R382" s="120"/>
      <c r="S382" s="120"/>
      <c r="T382" s="222"/>
      <c r="U382" s="120"/>
      <c r="V382" s="120"/>
      <c r="W382" s="120"/>
      <c r="X382" s="120"/>
      <c r="Y382" s="243"/>
      <c r="Z382" s="120"/>
      <c r="AA382" s="243"/>
      <c r="AB382" s="245"/>
      <c r="AC382" s="245"/>
      <c r="AD382" s="245"/>
      <c r="AE382" s="222"/>
      <c r="AF382" s="120"/>
      <c r="AG382" s="120"/>
      <c r="AH382" s="120"/>
      <c r="AI382" s="120"/>
      <c r="AJ382" s="243"/>
      <c r="AK382" s="243"/>
      <c r="AL382" s="120"/>
      <c r="AM382" s="243"/>
      <c r="AN382" s="243"/>
      <c r="AO382" s="120"/>
      <c r="AP382" s="120"/>
      <c r="AQ382" s="120"/>
      <c r="AR382" s="120"/>
      <c r="AS382" s="120"/>
      <c r="AT382" s="246"/>
      <c r="AU382" s="243"/>
      <c r="AV382" s="120"/>
      <c r="AW382" s="120"/>
      <c r="AX382" s="120"/>
      <c r="AY382" s="246"/>
      <c r="AZ382" s="120"/>
      <c r="BA382" s="120"/>
      <c r="BB382" s="243"/>
      <c r="BC382" s="120"/>
      <c r="BD382" s="120"/>
      <c r="BE382" s="120"/>
      <c r="BF382" s="120"/>
      <c r="BG382" s="244"/>
      <c r="BH382" s="124"/>
      <c r="BI382" s="124"/>
      <c r="BJ382" s="124"/>
      <c r="BK382" s="120"/>
      <c r="BL382" s="120"/>
      <c r="BM382" s="120"/>
      <c r="BN382" s="120"/>
      <c r="BO382" s="120"/>
      <c r="BP382" s="120"/>
      <c r="BQ382" s="120"/>
      <c r="BR382" s="120"/>
      <c r="BS382" s="120"/>
    </row>
    <row r="383" ht="15.75" customHeight="1">
      <c r="A383" s="120"/>
      <c r="B383" s="120"/>
      <c r="C383" s="243"/>
      <c r="D383" s="120"/>
      <c r="E383" s="243"/>
      <c r="F383" s="120"/>
      <c r="G383" s="120"/>
      <c r="H383" s="120"/>
      <c r="I383" s="120"/>
      <c r="J383" s="120"/>
      <c r="K383" s="120"/>
      <c r="L383" s="244"/>
      <c r="M383" s="245"/>
      <c r="N383" s="245"/>
      <c r="O383" s="245"/>
      <c r="P383" s="245"/>
      <c r="Q383" s="120"/>
      <c r="R383" s="120"/>
      <c r="S383" s="120"/>
      <c r="T383" s="222"/>
      <c r="U383" s="120"/>
      <c r="V383" s="120"/>
      <c r="W383" s="120"/>
      <c r="X383" s="120"/>
      <c r="Y383" s="243"/>
      <c r="Z383" s="120"/>
      <c r="AA383" s="243"/>
      <c r="AB383" s="245"/>
      <c r="AC383" s="245"/>
      <c r="AD383" s="245"/>
      <c r="AE383" s="222"/>
      <c r="AF383" s="120"/>
      <c r="AG383" s="120"/>
      <c r="AH383" s="120"/>
      <c r="AI383" s="120"/>
      <c r="AJ383" s="243"/>
      <c r="AK383" s="243"/>
      <c r="AL383" s="120"/>
      <c r="AM383" s="243"/>
      <c r="AN383" s="243"/>
      <c r="AO383" s="120"/>
      <c r="AP383" s="120"/>
      <c r="AQ383" s="120"/>
      <c r="AR383" s="120"/>
      <c r="AS383" s="120"/>
      <c r="AT383" s="246"/>
      <c r="AU383" s="243"/>
      <c r="AV383" s="120"/>
      <c r="AW383" s="120"/>
      <c r="AX383" s="120"/>
      <c r="AY383" s="246"/>
      <c r="AZ383" s="120"/>
      <c r="BA383" s="120"/>
      <c r="BB383" s="243"/>
      <c r="BC383" s="120"/>
      <c r="BD383" s="120"/>
      <c r="BE383" s="120"/>
      <c r="BF383" s="120"/>
      <c r="BG383" s="244"/>
      <c r="BH383" s="124"/>
      <c r="BI383" s="124"/>
      <c r="BJ383" s="124"/>
      <c r="BK383" s="120"/>
      <c r="BL383" s="120"/>
      <c r="BM383" s="120"/>
      <c r="BN383" s="120"/>
      <c r="BO383" s="120"/>
      <c r="BP383" s="120"/>
      <c r="BQ383" s="120"/>
      <c r="BR383" s="120"/>
      <c r="BS383" s="120"/>
    </row>
    <row r="384" ht="15.75" customHeight="1">
      <c r="A384" s="120"/>
      <c r="B384" s="120"/>
      <c r="C384" s="243"/>
      <c r="D384" s="120"/>
      <c r="E384" s="243"/>
      <c r="F384" s="120"/>
      <c r="G384" s="120"/>
      <c r="H384" s="120"/>
      <c r="I384" s="120"/>
      <c r="J384" s="120"/>
      <c r="K384" s="120"/>
      <c r="L384" s="244"/>
      <c r="M384" s="245"/>
      <c r="N384" s="245"/>
      <c r="O384" s="245"/>
      <c r="P384" s="245"/>
      <c r="Q384" s="120"/>
      <c r="R384" s="120"/>
      <c r="S384" s="120"/>
      <c r="T384" s="222"/>
      <c r="U384" s="120"/>
      <c r="V384" s="120"/>
      <c r="W384" s="120"/>
      <c r="X384" s="120"/>
      <c r="Y384" s="243"/>
      <c r="Z384" s="120"/>
      <c r="AA384" s="243"/>
      <c r="AB384" s="245"/>
      <c r="AC384" s="245"/>
      <c r="AD384" s="245"/>
      <c r="AE384" s="222"/>
      <c r="AF384" s="120"/>
      <c r="AG384" s="120"/>
      <c r="AH384" s="120"/>
      <c r="AI384" s="120"/>
      <c r="AJ384" s="243"/>
      <c r="AK384" s="243"/>
      <c r="AL384" s="120"/>
      <c r="AM384" s="243"/>
      <c r="AN384" s="243"/>
      <c r="AO384" s="120"/>
      <c r="AP384" s="120"/>
      <c r="AQ384" s="120"/>
      <c r="AR384" s="120"/>
      <c r="AS384" s="120"/>
      <c r="AT384" s="246"/>
      <c r="AU384" s="243"/>
      <c r="AV384" s="120"/>
      <c r="AW384" s="120"/>
      <c r="AX384" s="120"/>
      <c r="AY384" s="246"/>
      <c r="AZ384" s="120"/>
      <c r="BA384" s="120"/>
      <c r="BB384" s="243"/>
      <c r="BC384" s="120"/>
      <c r="BD384" s="120"/>
      <c r="BE384" s="120"/>
      <c r="BF384" s="120"/>
      <c r="BG384" s="244"/>
      <c r="BH384" s="124"/>
      <c r="BI384" s="124"/>
      <c r="BJ384" s="124"/>
      <c r="BK384" s="120"/>
      <c r="BL384" s="120"/>
      <c r="BM384" s="120"/>
      <c r="BN384" s="120"/>
      <c r="BO384" s="120"/>
      <c r="BP384" s="120"/>
      <c r="BQ384" s="120"/>
      <c r="BR384" s="120"/>
      <c r="BS384" s="120"/>
    </row>
    <row r="385" ht="15.75" customHeight="1">
      <c r="A385" s="120"/>
      <c r="B385" s="120"/>
      <c r="C385" s="243"/>
      <c r="D385" s="120"/>
      <c r="E385" s="243"/>
      <c r="F385" s="120"/>
      <c r="G385" s="120"/>
      <c r="H385" s="120"/>
      <c r="I385" s="120"/>
      <c r="J385" s="120"/>
      <c r="K385" s="120"/>
      <c r="L385" s="244"/>
      <c r="M385" s="245"/>
      <c r="N385" s="245"/>
      <c r="O385" s="245"/>
      <c r="P385" s="245"/>
      <c r="Q385" s="120"/>
      <c r="R385" s="120"/>
      <c r="S385" s="120"/>
      <c r="T385" s="222"/>
      <c r="U385" s="120"/>
      <c r="V385" s="120"/>
      <c r="W385" s="120"/>
      <c r="X385" s="120"/>
      <c r="Y385" s="243"/>
      <c r="Z385" s="120"/>
      <c r="AA385" s="243"/>
      <c r="AB385" s="245"/>
      <c r="AC385" s="245"/>
      <c r="AD385" s="245"/>
      <c r="AE385" s="222"/>
      <c r="AF385" s="120"/>
      <c r="AG385" s="120"/>
      <c r="AH385" s="120"/>
      <c r="AI385" s="120"/>
      <c r="AJ385" s="243"/>
      <c r="AK385" s="243"/>
      <c r="AL385" s="120"/>
      <c r="AM385" s="243"/>
      <c r="AN385" s="243"/>
      <c r="AO385" s="120"/>
      <c r="AP385" s="120"/>
      <c r="AQ385" s="120"/>
      <c r="AR385" s="120"/>
      <c r="AS385" s="120"/>
      <c r="AT385" s="246"/>
      <c r="AU385" s="243"/>
      <c r="AV385" s="120"/>
      <c r="AW385" s="120"/>
      <c r="AX385" s="120"/>
      <c r="AY385" s="246"/>
      <c r="AZ385" s="120"/>
      <c r="BA385" s="120"/>
      <c r="BB385" s="243"/>
      <c r="BC385" s="120"/>
      <c r="BD385" s="120"/>
      <c r="BE385" s="120"/>
      <c r="BF385" s="120"/>
      <c r="BG385" s="244"/>
      <c r="BH385" s="124"/>
      <c r="BI385" s="124"/>
      <c r="BJ385" s="124"/>
      <c r="BK385" s="120"/>
      <c r="BL385" s="120"/>
      <c r="BM385" s="120"/>
      <c r="BN385" s="120"/>
      <c r="BO385" s="120"/>
      <c r="BP385" s="120"/>
      <c r="BQ385" s="120"/>
      <c r="BR385" s="120"/>
      <c r="BS385" s="120"/>
    </row>
    <row r="386" ht="15.75" customHeight="1">
      <c r="A386" s="120"/>
      <c r="B386" s="120"/>
      <c r="C386" s="243"/>
      <c r="D386" s="120"/>
      <c r="E386" s="243"/>
      <c r="F386" s="120"/>
      <c r="G386" s="120"/>
      <c r="H386" s="120"/>
      <c r="I386" s="120"/>
      <c r="J386" s="120"/>
      <c r="K386" s="120"/>
      <c r="L386" s="244"/>
      <c r="M386" s="245"/>
      <c r="N386" s="245"/>
      <c r="O386" s="245"/>
      <c r="P386" s="245"/>
      <c r="Q386" s="120"/>
      <c r="R386" s="120"/>
      <c r="S386" s="120"/>
      <c r="T386" s="222"/>
      <c r="U386" s="120"/>
      <c r="V386" s="120"/>
      <c r="W386" s="120"/>
      <c r="X386" s="120"/>
      <c r="Y386" s="243"/>
      <c r="Z386" s="120"/>
      <c r="AA386" s="243"/>
      <c r="AB386" s="245"/>
      <c r="AC386" s="245"/>
      <c r="AD386" s="245"/>
      <c r="AE386" s="222"/>
      <c r="AF386" s="120"/>
      <c r="AG386" s="120"/>
      <c r="AH386" s="120"/>
      <c r="AI386" s="120"/>
      <c r="AJ386" s="243"/>
      <c r="AK386" s="243"/>
      <c r="AL386" s="120"/>
      <c r="AM386" s="243"/>
      <c r="AN386" s="243"/>
      <c r="AO386" s="120"/>
      <c r="AP386" s="120"/>
      <c r="AQ386" s="120"/>
      <c r="AR386" s="120"/>
      <c r="AS386" s="120"/>
      <c r="AT386" s="246"/>
      <c r="AU386" s="243"/>
      <c r="AV386" s="120"/>
      <c r="AW386" s="120"/>
      <c r="AX386" s="120"/>
      <c r="AY386" s="246"/>
      <c r="AZ386" s="120"/>
      <c r="BA386" s="120"/>
      <c r="BB386" s="243"/>
      <c r="BC386" s="120"/>
      <c r="BD386" s="120"/>
      <c r="BE386" s="120"/>
      <c r="BF386" s="120"/>
      <c r="BG386" s="244"/>
      <c r="BH386" s="124"/>
      <c r="BI386" s="124"/>
      <c r="BJ386" s="124"/>
      <c r="BK386" s="120"/>
      <c r="BL386" s="120"/>
      <c r="BM386" s="120"/>
      <c r="BN386" s="120"/>
      <c r="BO386" s="120"/>
      <c r="BP386" s="120"/>
      <c r="BQ386" s="120"/>
      <c r="BR386" s="120"/>
      <c r="BS386" s="120"/>
    </row>
    <row r="387" ht="15.75" customHeight="1">
      <c r="A387" s="120"/>
      <c r="B387" s="120"/>
      <c r="C387" s="243"/>
      <c r="D387" s="120"/>
      <c r="E387" s="243"/>
      <c r="F387" s="120"/>
      <c r="G387" s="120"/>
      <c r="H387" s="120"/>
      <c r="I387" s="120"/>
      <c r="J387" s="120"/>
      <c r="K387" s="120"/>
      <c r="L387" s="244"/>
      <c r="M387" s="245"/>
      <c r="N387" s="245"/>
      <c r="O387" s="245"/>
      <c r="P387" s="245"/>
      <c r="Q387" s="120"/>
      <c r="R387" s="120"/>
      <c r="S387" s="120"/>
      <c r="T387" s="222"/>
      <c r="U387" s="120"/>
      <c r="V387" s="120"/>
      <c r="W387" s="120"/>
      <c r="X387" s="120"/>
      <c r="Y387" s="243"/>
      <c r="Z387" s="120"/>
      <c r="AA387" s="243"/>
      <c r="AB387" s="245"/>
      <c r="AC387" s="245"/>
      <c r="AD387" s="245"/>
      <c r="AE387" s="222"/>
      <c r="AF387" s="120"/>
      <c r="AG387" s="120"/>
      <c r="AH387" s="120"/>
      <c r="AI387" s="120"/>
      <c r="AJ387" s="243"/>
      <c r="AK387" s="243"/>
      <c r="AL387" s="120"/>
      <c r="AM387" s="243"/>
      <c r="AN387" s="243"/>
      <c r="AO387" s="120"/>
      <c r="AP387" s="120"/>
      <c r="AQ387" s="120"/>
      <c r="AR387" s="120"/>
      <c r="AS387" s="120"/>
      <c r="AT387" s="246"/>
      <c r="AU387" s="243"/>
      <c r="AV387" s="120"/>
      <c r="AW387" s="120"/>
      <c r="AX387" s="120"/>
      <c r="AY387" s="246"/>
      <c r="AZ387" s="120"/>
      <c r="BA387" s="120"/>
      <c r="BB387" s="243"/>
      <c r="BC387" s="120"/>
      <c r="BD387" s="120"/>
      <c r="BE387" s="120"/>
      <c r="BF387" s="120"/>
      <c r="BG387" s="244"/>
      <c r="BH387" s="124"/>
      <c r="BI387" s="124"/>
      <c r="BJ387" s="124"/>
      <c r="BK387" s="120"/>
      <c r="BL387" s="120"/>
      <c r="BM387" s="120"/>
      <c r="BN387" s="120"/>
      <c r="BO387" s="120"/>
      <c r="BP387" s="120"/>
      <c r="BQ387" s="120"/>
      <c r="BR387" s="120"/>
      <c r="BS387" s="120"/>
    </row>
    <row r="388" ht="15.75" customHeight="1">
      <c r="A388" s="120"/>
      <c r="B388" s="120"/>
      <c r="C388" s="243"/>
      <c r="D388" s="120"/>
      <c r="E388" s="243"/>
      <c r="F388" s="120"/>
      <c r="G388" s="120"/>
      <c r="H388" s="120"/>
      <c r="I388" s="120"/>
      <c r="J388" s="120"/>
      <c r="K388" s="120"/>
      <c r="L388" s="244"/>
      <c r="M388" s="245"/>
      <c r="N388" s="245"/>
      <c r="O388" s="245"/>
      <c r="P388" s="245"/>
      <c r="Q388" s="120"/>
      <c r="R388" s="120"/>
      <c r="S388" s="120"/>
      <c r="T388" s="222"/>
      <c r="U388" s="120"/>
      <c r="V388" s="120"/>
      <c r="W388" s="120"/>
      <c r="X388" s="120"/>
      <c r="Y388" s="243"/>
      <c r="Z388" s="120"/>
      <c r="AA388" s="243"/>
      <c r="AB388" s="245"/>
      <c r="AC388" s="245"/>
      <c r="AD388" s="245"/>
      <c r="AE388" s="222"/>
      <c r="AF388" s="120"/>
      <c r="AG388" s="120"/>
      <c r="AH388" s="120"/>
      <c r="AI388" s="120"/>
      <c r="AJ388" s="243"/>
      <c r="AK388" s="243"/>
      <c r="AL388" s="120"/>
      <c r="AM388" s="243"/>
      <c r="AN388" s="243"/>
      <c r="AO388" s="120"/>
      <c r="AP388" s="120"/>
      <c r="AQ388" s="120"/>
      <c r="AR388" s="120"/>
      <c r="AS388" s="120"/>
      <c r="AT388" s="246"/>
      <c r="AU388" s="243"/>
      <c r="AV388" s="120"/>
      <c r="AW388" s="120"/>
      <c r="AX388" s="120"/>
      <c r="AY388" s="246"/>
      <c r="AZ388" s="120"/>
      <c r="BA388" s="120"/>
      <c r="BB388" s="243"/>
      <c r="BC388" s="120"/>
      <c r="BD388" s="120"/>
      <c r="BE388" s="120"/>
      <c r="BF388" s="120"/>
      <c r="BG388" s="244"/>
      <c r="BH388" s="124"/>
      <c r="BI388" s="124"/>
      <c r="BJ388" s="124"/>
      <c r="BK388" s="120"/>
      <c r="BL388" s="120"/>
      <c r="BM388" s="120"/>
      <c r="BN388" s="120"/>
      <c r="BO388" s="120"/>
      <c r="BP388" s="120"/>
      <c r="BQ388" s="120"/>
      <c r="BR388" s="120"/>
      <c r="BS388" s="120"/>
    </row>
    <row r="389" ht="15.75" customHeight="1">
      <c r="A389" s="120"/>
      <c r="B389" s="120"/>
      <c r="C389" s="243"/>
      <c r="D389" s="120"/>
      <c r="E389" s="243"/>
      <c r="F389" s="120"/>
      <c r="G389" s="120"/>
      <c r="H389" s="120"/>
      <c r="I389" s="120"/>
      <c r="J389" s="120"/>
      <c r="K389" s="120"/>
      <c r="L389" s="244"/>
      <c r="M389" s="245"/>
      <c r="N389" s="245"/>
      <c r="O389" s="245"/>
      <c r="P389" s="245"/>
      <c r="Q389" s="120"/>
      <c r="R389" s="120"/>
      <c r="S389" s="120"/>
      <c r="T389" s="222"/>
      <c r="U389" s="120"/>
      <c r="V389" s="120"/>
      <c r="W389" s="120"/>
      <c r="X389" s="120"/>
      <c r="Y389" s="243"/>
      <c r="Z389" s="120"/>
      <c r="AA389" s="243"/>
      <c r="AB389" s="245"/>
      <c r="AC389" s="245"/>
      <c r="AD389" s="245"/>
      <c r="AE389" s="222"/>
      <c r="AF389" s="120"/>
      <c r="AG389" s="120"/>
      <c r="AH389" s="120"/>
      <c r="AI389" s="120"/>
      <c r="AJ389" s="243"/>
      <c r="AK389" s="243"/>
      <c r="AL389" s="120"/>
      <c r="AM389" s="243"/>
      <c r="AN389" s="243"/>
      <c r="AO389" s="120"/>
      <c r="AP389" s="120"/>
      <c r="AQ389" s="120"/>
      <c r="AR389" s="120"/>
      <c r="AS389" s="120"/>
      <c r="AT389" s="246"/>
      <c r="AU389" s="243"/>
      <c r="AV389" s="120"/>
      <c r="AW389" s="120"/>
      <c r="AX389" s="120"/>
      <c r="AY389" s="246"/>
      <c r="AZ389" s="120"/>
      <c r="BA389" s="120"/>
      <c r="BB389" s="243"/>
      <c r="BC389" s="120"/>
      <c r="BD389" s="120"/>
      <c r="BE389" s="120"/>
      <c r="BF389" s="120"/>
      <c r="BG389" s="244"/>
      <c r="BH389" s="124"/>
      <c r="BI389" s="124"/>
      <c r="BJ389" s="124"/>
      <c r="BK389" s="120"/>
      <c r="BL389" s="120"/>
      <c r="BM389" s="120"/>
      <c r="BN389" s="120"/>
      <c r="BO389" s="120"/>
      <c r="BP389" s="120"/>
      <c r="BQ389" s="120"/>
      <c r="BR389" s="120"/>
      <c r="BS389" s="120"/>
    </row>
    <row r="390" ht="15.75" customHeight="1">
      <c r="A390" s="120"/>
      <c r="B390" s="120"/>
      <c r="C390" s="243"/>
      <c r="D390" s="120"/>
      <c r="E390" s="243"/>
      <c r="F390" s="120"/>
      <c r="G390" s="120"/>
      <c r="H390" s="120"/>
      <c r="I390" s="120"/>
      <c r="J390" s="120"/>
      <c r="K390" s="120"/>
      <c r="L390" s="244"/>
      <c r="M390" s="245"/>
      <c r="N390" s="245"/>
      <c r="O390" s="245"/>
      <c r="P390" s="245"/>
      <c r="Q390" s="120"/>
      <c r="R390" s="120"/>
      <c r="S390" s="120"/>
      <c r="T390" s="222"/>
      <c r="U390" s="120"/>
      <c r="V390" s="120"/>
      <c r="W390" s="120"/>
      <c r="X390" s="120"/>
      <c r="Y390" s="243"/>
      <c r="Z390" s="120"/>
      <c r="AA390" s="243"/>
      <c r="AB390" s="245"/>
      <c r="AC390" s="245"/>
      <c r="AD390" s="245"/>
      <c r="AE390" s="222"/>
      <c r="AF390" s="120"/>
      <c r="AG390" s="120"/>
      <c r="AH390" s="120"/>
      <c r="AI390" s="120"/>
      <c r="AJ390" s="243"/>
      <c r="AK390" s="243"/>
      <c r="AL390" s="120"/>
      <c r="AM390" s="243"/>
      <c r="AN390" s="243"/>
      <c r="AO390" s="120"/>
      <c r="AP390" s="120"/>
      <c r="AQ390" s="120"/>
      <c r="AR390" s="120"/>
      <c r="AS390" s="120"/>
      <c r="AT390" s="246"/>
      <c r="AU390" s="243"/>
      <c r="AV390" s="120"/>
      <c r="AW390" s="120"/>
      <c r="AX390" s="120"/>
      <c r="AY390" s="246"/>
      <c r="AZ390" s="120"/>
      <c r="BA390" s="120"/>
      <c r="BB390" s="243"/>
      <c r="BC390" s="120"/>
      <c r="BD390" s="120"/>
      <c r="BE390" s="120"/>
      <c r="BF390" s="120"/>
      <c r="BG390" s="244"/>
      <c r="BH390" s="124"/>
      <c r="BI390" s="124"/>
      <c r="BJ390" s="124"/>
      <c r="BK390" s="120"/>
      <c r="BL390" s="120"/>
      <c r="BM390" s="120"/>
      <c r="BN390" s="120"/>
      <c r="BO390" s="120"/>
      <c r="BP390" s="120"/>
      <c r="BQ390" s="120"/>
      <c r="BR390" s="120"/>
      <c r="BS390" s="120"/>
    </row>
    <row r="391" ht="15.75" customHeight="1">
      <c r="A391" s="120"/>
      <c r="B391" s="120"/>
      <c r="C391" s="243"/>
      <c r="D391" s="120"/>
      <c r="E391" s="243"/>
      <c r="F391" s="120"/>
      <c r="G391" s="120"/>
      <c r="H391" s="120"/>
      <c r="I391" s="120"/>
      <c r="J391" s="120"/>
      <c r="K391" s="120"/>
      <c r="L391" s="244"/>
      <c r="M391" s="245"/>
      <c r="N391" s="245"/>
      <c r="O391" s="245"/>
      <c r="P391" s="245"/>
      <c r="Q391" s="120"/>
      <c r="R391" s="120"/>
      <c r="S391" s="120"/>
      <c r="T391" s="222"/>
      <c r="U391" s="120"/>
      <c r="V391" s="120"/>
      <c r="W391" s="120"/>
      <c r="X391" s="120"/>
      <c r="Y391" s="243"/>
      <c r="Z391" s="120"/>
      <c r="AA391" s="243"/>
      <c r="AB391" s="245"/>
      <c r="AC391" s="245"/>
      <c r="AD391" s="245"/>
      <c r="AE391" s="222"/>
      <c r="AF391" s="120"/>
      <c r="AG391" s="120"/>
      <c r="AH391" s="120"/>
      <c r="AI391" s="120"/>
      <c r="AJ391" s="243"/>
      <c r="AK391" s="243"/>
      <c r="AL391" s="120"/>
      <c r="AM391" s="243"/>
      <c r="AN391" s="243"/>
      <c r="AO391" s="120"/>
      <c r="AP391" s="120"/>
      <c r="AQ391" s="120"/>
      <c r="AR391" s="120"/>
      <c r="AS391" s="120"/>
      <c r="AT391" s="246"/>
      <c r="AU391" s="243"/>
      <c r="AV391" s="120"/>
      <c r="AW391" s="120"/>
      <c r="AX391" s="120"/>
      <c r="AY391" s="246"/>
      <c r="AZ391" s="120"/>
      <c r="BA391" s="120"/>
      <c r="BB391" s="243"/>
      <c r="BC391" s="120"/>
      <c r="BD391" s="120"/>
      <c r="BE391" s="120"/>
      <c r="BF391" s="120"/>
      <c r="BG391" s="244"/>
      <c r="BH391" s="124"/>
      <c r="BI391" s="124"/>
      <c r="BJ391" s="124"/>
      <c r="BK391" s="120"/>
      <c r="BL391" s="120"/>
      <c r="BM391" s="120"/>
      <c r="BN391" s="120"/>
      <c r="BO391" s="120"/>
      <c r="BP391" s="120"/>
      <c r="BQ391" s="120"/>
      <c r="BR391" s="120"/>
      <c r="BS391" s="120"/>
    </row>
    <row r="392" ht="15.75" customHeight="1">
      <c r="A392" s="120"/>
      <c r="B392" s="120"/>
      <c r="C392" s="243"/>
      <c r="D392" s="120"/>
      <c r="E392" s="243"/>
      <c r="F392" s="120"/>
      <c r="G392" s="120"/>
      <c r="H392" s="120"/>
      <c r="I392" s="120"/>
      <c r="J392" s="120"/>
      <c r="K392" s="120"/>
      <c r="L392" s="244"/>
      <c r="M392" s="245"/>
      <c r="N392" s="245"/>
      <c r="O392" s="245"/>
      <c r="P392" s="245"/>
      <c r="Q392" s="120"/>
      <c r="R392" s="120"/>
      <c r="S392" s="120"/>
      <c r="T392" s="222"/>
      <c r="U392" s="120"/>
      <c r="V392" s="120"/>
      <c r="W392" s="120"/>
      <c r="X392" s="120"/>
      <c r="Y392" s="243"/>
      <c r="Z392" s="120"/>
      <c r="AA392" s="243"/>
      <c r="AB392" s="245"/>
      <c r="AC392" s="245"/>
      <c r="AD392" s="245"/>
      <c r="AE392" s="222"/>
      <c r="AF392" s="120"/>
      <c r="AG392" s="120"/>
      <c r="AH392" s="120"/>
      <c r="AI392" s="120"/>
      <c r="AJ392" s="243"/>
      <c r="AK392" s="243"/>
      <c r="AL392" s="120"/>
      <c r="AM392" s="243"/>
      <c r="AN392" s="243"/>
      <c r="AO392" s="120"/>
      <c r="AP392" s="120"/>
      <c r="AQ392" s="120"/>
      <c r="AR392" s="120"/>
      <c r="AS392" s="120"/>
      <c r="AT392" s="246"/>
      <c r="AU392" s="243"/>
      <c r="AV392" s="120"/>
      <c r="AW392" s="120"/>
      <c r="AX392" s="120"/>
      <c r="AY392" s="246"/>
      <c r="AZ392" s="120"/>
      <c r="BA392" s="120"/>
      <c r="BB392" s="243"/>
      <c r="BC392" s="120"/>
      <c r="BD392" s="120"/>
      <c r="BE392" s="120"/>
      <c r="BF392" s="120"/>
      <c r="BG392" s="244"/>
      <c r="BH392" s="124"/>
      <c r="BI392" s="124"/>
      <c r="BJ392" s="124"/>
      <c r="BK392" s="120"/>
      <c r="BL392" s="120"/>
      <c r="BM392" s="120"/>
      <c r="BN392" s="120"/>
      <c r="BO392" s="120"/>
      <c r="BP392" s="120"/>
      <c r="BQ392" s="120"/>
      <c r="BR392" s="120"/>
      <c r="BS392" s="120"/>
    </row>
    <row r="393" ht="15.75" customHeight="1">
      <c r="A393" s="120"/>
      <c r="B393" s="120"/>
      <c r="C393" s="243"/>
      <c r="D393" s="120"/>
      <c r="E393" s="243"/>
      <c r="F393" s="120"/>
      <c r="G393" s="120"/>
      <c r="H393" s="120"/>
      <c r="I393" s="120"/>
      <c r="J393" s="120"/>
      <c r="K393" s="120"/>
      <c r="L393" s="244"/>
      <c r="M393" s="245"/>
      <c r="N393" s="245"/>
      <c r="O393" s="245"/>
      <c r="P393" s="245"/>
      <c r="Q393" s="120"/>
      <c r="R393" s="120"/>
      <c r="S393" s="120"/>
      <c r="T393" s="222"/>
      <c r="U393" s="120"/>
      <c r="V393" s="120"/>
      <c r="W393" s="120"/>
      <c r="X393" s="120"/>
      <c r="Y393" s="243"/>
      <c r="Z393" s="120"/>
      <c r="AA393" s="243"/>
      <c r="AB393" s="245"/>
      <c r="AC393" s="245"/>
      <c r="AD393" s="245"/>
      <c r="AE393" s="222"/>
      <c r="AF393" s="120"/>
      <c r="AG393" s="120"/>
      <c r="AH393" s="120"/>
      <c r="AI393" s="120"/>
      <c r="AJ393" s="243"/>
      <c r="AK393" s="243"/>
      <c r="AL393" s="120"/>
      <c r="AM393" s="243"/>
      <c r="AN393" s="243"/>
      <c r="AO393" s="120"/>
      <c r="AP393" s="120"/>
      <c r="AQ393" s="120"/>
      <c r="AR393" s="120"/>
      <c r="AS393" s="120"/>
      <c r="AT393" s="246"/>
      <c r="AU393" s="243"/>
      <c r="AV393" s="120"/>
      <c r="AW393" s="120"/>
      <c r="AX393" s="120"/>
      <c r="AY393" s="246"/>
      <c r="AZ393" s="120"/>
      <c r="BA393" s="120"/>
      <c r="BB393" s="243"/>
      <c r="BC393" s="120"/>
      <c r="BD393" s="120"/>
      <c r="BE393" s="120"/>
      <c r="BF393" s="120"/>
      <c r="BG393" s="244"/>
      <c r="BH393" s="124"/>
      <c r="BI393" s="124"/>
      <c r="BJ393" s="124"/>
      <c r="BK393" s="120"/>
      <c r="BL393" s="120"/>
      <c r="BM393" s="120"/>
      <c r="BN393" s="120"/>
      <c r="BO393" s="120"/>
      <c r="BP393" s="120"/>
      <c r="BQ393" s="120"/>
      <c r="BR393" s="120"/>
      <c r="BS393" s="120"/>
    </row>
    <row r="394" ht="15.75" customHeight="1">
      <c r="A394" s="120"/>
      <c r="B394" s="120"/>
      <c r="C394" s="243"/>
      <c r="D394" s="120"/>
      <c r="E394" s="243"/>
      <c r="F394" s="120"/>
      <c r="G394" s="120"/>
      <c r="H394" s="120"/>
      <c r="I394" s="120"/>
      <c r="J394" s="120"/>
      <c r="K394" s="120"/>
      <c r="L394" s="244"/>
      <c r="M394" s="245"/>
      <c r="N394" s="245"/>
      <c r="O394" s="245"/>
      <c r="P394" s="245"/>
      <c r="Q394" s="120"/>
      <c r="R394" s="120"/>
      <c r="S394" s="120"/>
      <c r="T394" s="222"/>
      <c r="U394" s="120"/>
      <c r="V394" s="120"/>
      <c r="W394" s="120"/>
      <c r="X394" s="120"/>
      <c r="Y394" s="243"/>
      <c r="Z394" s="120"/>
      <c r="AA394" s="243"/>
      <c r="AB394" s="245"/>
      <c r="AC394" s="245"/>
      <c r="AD394" s="245"/>
      <c r="AE394" s="222"/>
      <c r="AF394" s="120"/>
      <c r="AG394" s="120"/>
      <c r="AH394" s="120"/>
      <c r="AI394" s="120"/>
      <c r="AJ394" s="243"/>
      <c r="AK394" s="243"/>
      <c r="AL394" s="120"/>
      <c r="AM394" s="243"/>
      <c r="AN394" s="243"/>
      <c r="AO394" s="120"/>
      <c r="AP394" s="120"/>
      <c r="AQ394" s="120"/>
      <c r="AR394" s="120"/>
      <c r="AS394" s="120"/>
      <c r="AT394" s="246"/>
      <c r="AU394" s="243"/>
      <c r="AV394" s="120"/>
      <c r="AW394" s="120"/>
      <c r="AX394" s="120"/>
      <c r="AY394" s="246"/>
      <c r="AZ394" s="120"/>
      <c r="BA394" s="120"/>
      <c r="BB394" s="243"/>
      <c r="BC394" s="120"/>
      <c r="BD394" s="120"/>
      <c r="BE394" s="120"/>
      <c r="BF394" s="120"/>
      <c r="BG394" s="244"/>
      <c r="BH394" s="124"/>
      <c r="BI394" s="124"/>
      <c r="BJ394" s="124"/>
      <c r="BK394" s="120"/>
      <c r="BL394" s="120"/>
      <c r="BM394" s="120"/>
      <c r="BN394" s="120"/>
      <c r="BO394" s="120"/>
      <c r="BP394" s="120"/>
      <c r="BQ394" s="120"/>
      <c r="BR394" s="120"/>
      <c r="BS394" s="120"/>
    </row>
    <row r="395" ht="15.75" customHeight="1">
      <c r="A395" s="120"/>
      <c r="B395" s="120"/>
      <c r="C395" s="243"/>
      <c r="D395" s="120"/>
      <c r="E395" s="243"/>
      <c r="F395" s="120"/>
      <c r="G395" s="120"/>
      <c r="H395" s="120"/>
      <c r="I395" s="120"/>
      <c r="J395" s="120"/>
      <c r="K395" s="120"/>
      <c r="L395" s="244"/>
      <c r="M395" s="245"/>
      <c r="N395" s="245"/>
      <c r="O395" s="245"/>
      <c r="P395" s="245"/>
      <c r="Q395" s="120"/>
      <c r="R395" s="120"/>
      <c r="S395" s="120"/>
      <c r="T395" s="222"/>
      <c r="U395" s="120"/>
      <c r="V395" s="120"/>
      <c r="W395" s="120"/>
      <c r="X395" s="120"/>
      <c r="Y395" s="243"/>
      <c r="Z395" s="120"/>
      <c r="AA395" s="243"/>
      <c r="AB395" s="245"/>
      <c r="AC395" s="245"/>
      <c r="AD395" s="245"/>
      <c r="AE395" s="222"/>
      <c r="AF395" s="120"/>
      <c r="AG395" s="120"/>
      <c r="AH395" s="120"/>
      <c r="AI395" s="120"/>
      <c r="AJ395" s="243"/>
      <c r="AK395" s="243"/>
      <c r="AL395" s="120"/>
      <c r="AM395" s="243"/>
      <c r="AN395" s="243"/>
      <c r="AO395" s="120"/>
      <c r="AP395" s="120"/>
      <c r="AQ395" s="120"/>
      <c r="AR395" s="120"/>
      <c r="AS395" s="120"/>
      <c r="AT395" s="246"/>
      <c r="AU395" s="243"/>
      <c r="AV395" s="120"/>
      <c r="AW395" s="120"/>
      <c r="AX395" s="120"/>
      <c r="AY395" s="246"/>
      <c r="AZ395" s="120"/>
      <c r="BA395" s="120"/>
      <c r="BB395" s="243"/>
      <c r="BC395" s="120"/>
      <c r="BD395" s="120"/>
      <c r="BE395" s="120"/>
      <c r="BF395" s="120"/>
      <c r="BG395" s="244"/>
      <c r="BH395" s="124"/>
      <c r="BI395" s="124"/>
      <c r="BJ395" s="124"/>
      <c r="BK395" s="120"/>
      <c r="BL395" s="120"/>
      <c r="BM395" s="120"/>
      <c r="BN395" s="120"/>
      <c r="BO395" s="120"/>
      <c r="BP395" s="120"/>
      <c r="BQ395" s="120"/>
      <c r="BR395" s="120"/>
      <c r="BS395" s="120"/>
    </row>
    <row r="396" ht="15.75" customHeight="1">
      <c r="A396" s="120"/>
      <c r="B396" s="120"/>
      <c r="C396" s="243"/>
      <c r="D396" s="120"/>
      <c r="E396" s="243"/>
      <c r="F396" s="120"/>
      <c r="G396" s="120"/>
      <c r="H396" s="120"/>
      <c r="I396" s="120"/>
      <c r="J396" s="120"/>
      <c r="K396" s="120"/>
      <c r="L396" s="244"/>
      <c r="M396" s="245"/>
      <c r="N396" s="245"/>
      <c r="O396" s="245"/>
      <c r="P396" s="245"/>
      <c r="Q396" s="120"/>
      <c r="R396" s="120"/>
      <c r="S396" s="120"/>
      <c r="T396" s="222"/>
      <c r="U396" s="120"/>
      <c r="V396" s="120"/>
      <c r="W396" s="120"/>
      <c r="X396" s="120"/>
      <c r="Y396" s="243"/>
      <c r="Z396" s="120"/>
      <c r="AA396" s="243"/>
      <c r="AB396" s="245"/>
      <c r="AC396" s="245"/>
      <c r="AD396" s="245"/>
      <c r="AE396" s="222"/>
      <c r="AF396" s="120"/>
      <c r="AG396" s="120"/>
      <c r="AH396" s="120"/>
      <c r="AI396" s="120"/>
      <c r="AJ396" s="243"/>
      <c r="AK396" s="243"/>
      <c r="AL396" s="120"/>
      <c r="AM396" s="243"/>
      <c r="AN396" s="243"/>
      <c r="AO396" s="120"/>
      <c r="AP396" s="120"/>
      <c r="AQ396" s="120"/>
      <c r="AR396" s="120"/>
      <c r="AS396" s="120"/>
      <c r="AT396" s="246"/>
      <c r="AU396" s="243"/>
      <c r="AV396" s="120"/>
      <c r="AW396" s="120"/>
      <c r="AX396" s="120"/>
      <c r="AY396" s="246"/>
      <c r="AZ396" s="120"/>
      <c r="BA396" s="120"/>
      <c r="BB396" s="243"/>
      <c r="BC396" s="120"/>
      <c r="BD396" s="120"/>
      <c r="BE396" s="120"/>
      <c r="BF396" s="120"/>
      <c r="BG396" s="244"/>
      <c r="BH396" s="124"/>
      <c r="BI396" s="124"/>
      <c r="BJ396" s="124"/>
      <c r="BK396" s="120"/>
      <c r="BL396" s="120"/>
      <c r="BM396" s="120"/>
      <c r="BN396" s="120"/>
      <c r="BO396" s="120"/>
      <c r="BP396" s="120"/>
      <c r="BQ396" s="120"/>
      <c r="BR396" s="120"/>
      <c r="BS396" s="120"/>
    </row>
    <row r="397" ht="15.75" customHeight="1">
      <c r="A397" s="120"/>
      <c r="B397" s="120"/>
      <c r="C397" s="243"/>
      <c r="D397" s="120"/>
      <c r="E397" s="243"/>
      <c r="F397" s="120"/>
      <c r="G397" s="120"/>
      <c r="H397" s="120"/>
      <c r="I397" s="120"/>
      <c r="J397" s="120"/>
      <c r="K397" s="120"/>
      <c r="L397" s="244"/>
      <c r="M397" s="245"/>
      <c r="N397" s="245"/>
      <c r="O397" s="245"/>
      <c r="P397" s="245"/>
      <c r="Q397" s="120"/>
      <c r="R397" s="120"/>
      <c r="S397" s="120"/>
      <c r="T397" s="222"/>
      <c r="U397" s="120"/>
      <c r="V397" s="120"/>
      <c r="W397" s="120"/>
      <c r="X397" s="120"/>
      <c r="Y397" s="243"/>
      <c r="Z397" s="120"/>
      <c r="AA397" s="243"/>
      <c r="AB397" s="245"/>
      <c r="AC397" s="245"/>
      <c r="AD397" s="245"/>
      <c r="AE397" s="222"/>
      <c r="AF397" s="120"/>
      <c r="AG397" s="120"/>
      <c r="AH397" s="120"/>
      <c r="AI397" s="120"/>
      <c r="AJ397" s="243"/>
      <c r="AK397" s="243"/>
      <c r="AL397" s="120"/>
      <c r="AM397" s="243"/>
      <c r="AN397" s="243"/>
      <c r="AO397" s="120"/>
      <c r="AP397" s="120"/>
      <c r="AQ397" s="120"/>
      <c r="AR397" s="120"/>
      <c r="AS397" s="120"/>
      <c r="AT397" s="246"/>
      <c r="AU397" s="243"/>
      <c r="AV397" s="120"/>
      <c r="AW397" s="120"/>
      <c r="AX397" s="120"/>
      <c r="AY397" s="246"/>
      <c r="AZ397" s="120"/>
      <c r="BA397" s="120"/>
      <c r="BB397" s="243"/>
      <c r="BC397" s="120"/>
      <c r="BD397" s="120"/>
      <c r="BE397" s="120"/>
      <c r="BF397" s="120"/>
      <c r="BG397" s="244"/>
      <c r="BH397" s="124"/>
      <c r="BI397" s="124"/>
      <c r="BJ397" s="124"/>
      <c r="BK397" s="120"/>
      <c r="BL397" s="120"/>
      <c r="BM397" s="120"/>
      <c r="BN397" s="120"/>
      <c r="BO397" s="120"/>
      <c r="BP397" s="120"/>
      <c r="BQ397" s="120"/>
      <c r="BR397" s="120"/>
      <c r="BS397" s="120"/>
    </row>
    <row r="398" ht="15.75" customHeight="1">
      <c r="A398" s="120"/>
      <c r="B398" s="120"/>
      <c r="C398" s="243"/>
      <c r="D398" s="120"/>
      <c r="E398" s="243"/>
      <c r="F398" s="120"/>
      <c r="G398" s="120"/>
      <c r="H398" s="120"/>
      <c r="I398" s="120"/>
      <c r="J398" s="120"/>
      <c r="K398" s="120"/>
      <c r="L398" s="244"/>
      <c r="M398" s="245"/>
      <c r="N398" s="245"/>
      <c r="O398" s="245"/>
      <c r="P398" s="245"/>
      <c r="Q398" s="120"/>
      <c r="R398" s="120"/>
      <c r="S398" s="120"/>
      <c r="T398" s="222"/>
      <c r="U398" s="120"/>
      <c r="V398" s="120"/>
      <c r="W398" s="120"/>
      <c r="X398" s="120"/>
      <c r="Y398" s="243"/>
      <c r="Z398" s="120"/>
      <c r="AA398" s="243"/>
      <c r="AB398" s="245"/>
      <c r="AC398" s="245"/>
      <c r="AD398" s="245"/>
      <c r="AE398" s="222"/>
      <c r="AF398" s="120"/>
      <c r="AG398" s="120"/>
      <c r="AH398" s="120"/>
      <c r="AI398" s="120"/>
      <c r="AJ398" s="243"/>
      <c r="AK398" s="243"/>
      <c r="AL398" s="120"/>
      <c r="AM398" s="243"/>
      <c r="AN398" s="243"/>
      <c r="AO398" s="120"/>
      <c r="AP398" s="120"/>
      <c r="AQ398" s="120"/>
      <c r="AR398" s="120"/>
      <c r="AS398" s="120"/>
      <c r="AT398" s="246"/>
      <c r="AU398" s="243"/>
      <c r="AV398" s="120"/>
      <c r="AW398" s="120"/>
      <c r="AX398" s="120"/>
      <c r="AY398" s="246"/>
      <c r="AZ398" s="120"/>
      <c r="BA398" s="120"/>
      <c r="BB398" s="243"/>
      <c r="BC398" s="120"/>
      <c r="BD398" s="120"/>
      <c r="BE398" s="120"/>
      <c r="BF398" s="120"/>
      <c r="BG398" s="244"/>
      <c r="BH398" s="124"/>
      <c r="BI398" s="124"/>
      <c r="BJ398" s="124"/>
      <c r="BK398" s="120"/>
      <c r="BL398" s="120"/>
      <c r="BM398" s="120"/>
      <c r="BN398" s="120"/>
      <c r="BO398" s="120"/>
      <c r="BP398" s="120"/>
      <c r="BQ398" s="120"/>
      <c r="BR398" s="120"/>
      <c r="BS398" s="120"/>
    </row>
    <row r="399" ht="15.75" customHeight="1">
      <c r="A399" s="120"/>
      <c r="B399" s="120"/>
      <c r="C399" s="243"/>
      <c r="D399" s="120"/>
      <c r="E399" s="243"/>
      <c r="F399" s="120"/>
      <c r="G399" s="120"/>
      <c r="H399" s="120"/>
      <c r="I399" s="120"/>
      <c r="J399" s="120"/>
      <c r="K399" s="120"/>
      <c r="L399" s="244"/>
      <c r="M399" s="245"/>
      <c r="N399" s="245"/>
      <c r="O399" s="245"/>
      <c r="P399" s="245"/>
      <c r="Q399" s="120"/>
      <c r="R399" s="120"/>
      <c r="S399" s="120"/>
      <c r="T399" s="222"/>
      <c r="U399" s="120"/>
      <c r="V399" s="120"/>
      <c r="W399" s="120"/>
      <c r="X399" s="120"/>
      <c r="Y399" s="243"/>
      <c r="Z399" s="120"/>
      <c r="AA399" s="243"/>
      <c r="AB399" s="245"/>
      <c r="AC399" s="245"/>
      <c r="AD399" s="245"/>
      <c r="AE399" s="222"/>
      <c r="AF399" s="120"/>
      <c r="AG399" s="120"/>
      <c r="AH399" s="120"/>
      <c r="AI399" s="120"/>
      <c r="AJ399" s="243"/>
      <c r="AK399" s="243"/>
      <c r="AL399" s="120"/>
      <c r="AM399" s="243"/>
      <c r="AN399" s="243"/>
      <c r="AO399" s="120"/>
      <c r="AP399" s="120"/>
      <c r="AQ399" s="120"/>
      <c r="AR399" s="120"/>
      <c r="AS399" s="120"/>
      <c r="AT399" s="246"/>
      <c r="AU399" s="243"/>
      <c r="AV399" s="120"/>
      <c r="AW399" s="120"/>
      <c r="AX399" s="120"/>
      <c r="AY399" s="246"/>
      <c r="AZ399" s="120"/>
      <c r="BA399" s="120"/>
      <c r="BB399" s="243"/>
      <c r="BC399" s="120"/>
      <c r="BD399" s="120"/>
      <c r="BE399" s="120"/>
      <c r="BF399" s="120"/>
      <c r="BG399" s="244"/>
      <c r="BH399" s="124"/>
      <c r="BI399" s="124"/>
      <c r="BJ399" s="124"/>
      <c r="BK399" s="120"/>
      <c r="BL399" s="120"/>
      <c r="BM399" s="120"/>
      <c r="BN399" s="120"/>
      <c r="BO399" s="120"/>
      <c r="BP399" s="120"/>
      <c r="BQ399" s="120"/>
      <c r="BR399" s="120"/>
      <c r="BS399" s="120"/>
    </row>
    <row r="400" ht="15.75" customHeight="1">
      <c r="A400" s="120"/>
      <c r="B400" s="120"/>
      <c r="C400" s="243"/>
      <c r="D400" s="120"/>
      <c r="E400" s="243"/>
      <c r="F400" s="120"/>
      <c r="G400" s="120"/>
      <c r="H400" s="120"/>
      <c r="I400" s="120"/>
      <c r="J400" s="120"/>
      <c r="K400" s="120"/>
      <c r="L400" s="244"/>
      <c r="M400" s="245"/>
      <c r="N400" s="245"/>
      <c r="O400" s="245"/>
      <c r="P400" s="245"/>
      <c r="Q400" s="120"/>
      <c r="R400" s="120"/>
      <c r="S400" s="120"/>
      <c r="T400" s="222"/>
      <c r="U400" s="120"/>
      <c r="V400" s="120"/>
      <c r="W400" s="120"/>
      <c r="X400" s="120"/>
      <c r="Y400" s="243"/>
      <c r="Z400" s="120"/>
      <c r="AA400" s="243"/>
      <c r="AB400" s="245"/>
      <c r="AC400" s="245"/>
      <c r="AD400" s="245"/>
      <c r="AE400" s="222"/>
      <c r="AF400" s="120"/>
      <c r="AG400" s="120"/>
      <c r="AH400" s="120"/>
      <c r="AI400" s="120"/>
      <c r="AJ400" s="243"/>
      <c r="AK400" s="243"/>
      <c r="AL400" s="120"/>
      <c r="AM400" s="243"/>
      <c r="AN400" s="243"/>
      <c r="AO400" s="120"/>
      <c r="AP400" s="120"/>
      <c r="AQ400" s="120"/>
      <c r="AR400" s="120"/>
      <c r="AS400" s="120"/>
      <c r="AT400" s="246"/>
      <c r="AU400" s="243"/>
      <c r="AV400" s="120"/>
      <c r="AW400" s="120"/>
      <c r="AX400" s="120"/>
      <c r="AY400" s="246"/>
      <c r="AZ400" s="120"/>
      <c r="BA400" s="120"/>
      <c r="BB400" s="243"/>
      <c r="BC400" s="120"/>
      <c r="BD400" s="120"/>
      <c r="BE400" s="120"/>
      <c r="BF400" s="120"/>
      <c r="BG400" s="244"/>
      <c r="BH400" s="124"/>
      <c r="BI400" s="124"/>
      <c r="BJ400" s="124"/>
      <c r="BK400" s="120"/>
      <c r="BL400" s="120"/>
      <c r="BM400" s="120"/>
      <c r="BN400" s="120"/>
      <c r="BO400" s="120"/>
      <c r="BP400" s="120"/>
      <c r="BQ400" s="120"/>
      <c r="BR400" s="120"/>
      <c r="BS400" s="120"/>
    </row>
    <row r="401" ht="15.75" customHeight="1">
      <c r="A401" s="120"/>
      <c r="B401" s="120"/>
      <c r="C401" s="243"/>
      <c r="D401" s="120"/>
      <c r="E401" s="243"/>
      <c r="F401" s="120"/>
      <c r="G401" s="120"/>
      <c r="H401" s="120"/>
      <c r="I401" s="120"/>
      <c r="J401" s="120"/>
      <c r="K401" s="120"/>
      <c r="L401" s="244"/>
      <c r="M401" s="245"/>
      <c r="N401" s="245"/>
      <c r="O401" s="245"/>
      <c r="P401" s="245"/>
      <c r="Q401" s="120"/>
      <c r="R401" s="120"/>
      <c r="S401" s="120"/>
      <c r="T401" s="222"/>
      <c r="U401" s="120"/>
      <c r="V401" s="120"/>
      <c r="W401" s="120"/>
      <c r="X401" s="120"/>
      <c r="Y401" s="243"/>
      <c r="Z401" s="120"/>
      <c r="AA401" s="243"/>
      <c r="AB401" s="245"/>
      <c r="AC401" s="245"/>
      <c r="AD401" s="245"/>
      <c r="AE401" s="222"/>
      <c r="AF401" s="120"/>
      <c r="AG401" s="120"/>
      <c r="AH401" s="120"/>
      <c r="AI401" s="120"/>
      <c r="AJ401" s="243"/>
      <c r="AK401" s="243"/>
      <c r="AL401" s="120"/>
      <c r="AM401" s="243"/>
      <c r="AN401" s="243"/>
      <c r="AO401" s="120"/>
      <c r="AP401" s="120"/>
      <c r="AQ401" s="120"/>
      <c r="AR401" s="120"/>
      <c r="AS401" s="120"/>
      <c r="AT401" s="246"/>
      <c r="AU401" s="243"/>
      <c r="AV401" s="120"/>
      <c r="AW401" s="120"/>
      <c r="AX401" s="120"/>
      <c r="AY401" s="246"/>
      <c r="AZ401" s="120"/>
      <c r="BA401" s="120"/>
      <c r="BB401" s="243"/>
      <c r="BC401" s="120"/>
      <c r="BD401" s="120"/>
      <c r="BE401" s="120"/>
      <c r="BF401" s="120"/>
      <c r="BG401" s="244"/>
      <c r="BH401" s="124"/>
      <c r="BI401" s="124"/>
      <c r="BJ401" s="124"/>
      <c r="BK401" s="120"/>
      <c r="BL401" s="120"/>
      <c r="BM401" s="120"/>
      <c r="BN401" s="120"/>
      <c r="BO401" s="120"/>
      <c r="BP401" s="120"/>
      <c r="BQ401" s="120"/>
      <c r="BR401" s="120"/>
      <c r="BS401" s="120"/>
    </row>
    <row r="402" ht="15.75" customHeight="1">
      <c r="A402" s="120"/>
      <c r="B402" s="120"/>
      <c r="C402" s="243"/>
      <c r="D402" s="120"/>
      <c r="E402" s="243"/>
      <c r="F402" s="120"/>
      <c r="G402" s="120"/>
      <c r="H402" s="120"/>
      <c r="I402" s="120"/>
      <c r="J402" s="120"/>
      <c r="K402" s="120"/>
      <c r="L402" s="244"/>
      <c r="M402" s="245"/>
      <c r="N402" s="245"/>
      <c r="O402" s="245"/>
      <c r="P402" s="245"/>
      <c r="Q402" s="120"/>
      <c r="R402" s="120"/>
      <c r="S402" s="120"/>
      <c r="T402" s="222"/>
      <c r="U402" s="120"/>
      <c r="V402" s="120"/>
      <c r="W402" s="120"/>
      <c r="X402" s="120"/>
      <c r="Y402" s="243"/>
      <c r="Z402" s="120"/>
      <c r="AA402" s="243"/>
      <c r="AB402" s="245"/>
      <c r="AC402" s="245"/>
      <c r="AD402" s="245"/>
      <c r="AE402" s="222"/>
      <c r="AF402" s="120"/>
      <c r="AG402" s="120"/>
      <c r="AH402" s="120"/>
      <c r="AI402" s="120"/>
      <c r="AJ402" s="243"/>
      <c r="AK402" s="243"/>
      <c r="AL402" s="120"/>
      <c r="AM402" s="243"/>
      <c r="AN402" s="243"/>
      <c r="AO402" s="120"/>
      <c r="AP402" s="120"/>
      <c r="AQ402" s="120"/>
      <c r="AR402" s="120"/>
      <c r="AS402" s="120"/>
      <c r="AT402" s="246"/>
      <c r="AU402" s="243"/>
      <c r="AV402" s="120"/>
      <c r="AW402" s="120"/>
      <c r="AX402" s="120"/>
      <c r="AY402" s="246"/>
      <c r="AZ402" s="120"/>
      <c r="BA402" s="120"/>
      <c r="BB402" s="243"/>
      <c r="BC402" s="120"/>
      <c r="BD402" s="120"/>
      <c r="BE402" s="120"/>
      <c r="BF402" s="120"/>
      <c r="BG402" s="244"/>
      <c r="BH402" s="124"/>
      <c r="BI402" s="124"/>
      <c r="BJ402" s="124"/>
      <c r="BK402" s="120"/>
      <c r="BL402" s="120"/>
      <c r="BM402" s="120"/>
      <c r="BN402" s="120"/>
      <c r="BO402" s="120"/>
      <c r="BP402" s="120"/>
      <c r="BQ402" s="120"/>
      <c r="BR402" s="120"/>
      <c r="BS402" s="120"/>
    </row>
    <row r="403" ht="15.75" customHeight="1">
      <c r="A403" s="120"/>
      <c r="B403" s="120"/>
      <c r="C403" s="243"/>
      <c r="D403" s="120"/>
      <c r="E403" s="243"/>
      <c r="F403" s="120"/>
      <c r="G403" s="120"/>
      <c r="H403" s="120"/>
      <c r="I403" s="120"/>
      <c r="J403" s="120"/>
      <c r="K403" s="120"/>
      <c r="L403" s="244"/>
      <c r="M403" s="245"/>
      <c r="N403" s="245"/>
      <c r="O403" s="245"/>
      <c r="P403" s="245"/>
      <c r="Q403" s="120"/>
      <c r="R403" s="120"/>
      <c r="S403" s="120"/>
      <c r="T403" s="222"/>
      <c r="U403" s="120"/>
      <c r="V403" s="120"/>
      <c r="W403" s="120"/>
      <c r="X403" s="120"/>
      <c r="Y403" s="243"/>
      <c r="Z403" s="120"/>
      <c r="AA403" s="243"/>
      <c r="AB403" s="245"/>
      <c r="AC403" s="245"/>
      <c r="AD403" s="245"/>
      <c r="AE403" s="222"/>
      <c r="AF403" s="120"/>
      <c r="AG403" s="120"/>
      <c r="AH403" s="120"/>
      <c r="AI403" s="120"/>
      <c r="AJ403" s="243"/>
      <c r="AK403" s="243"/>
      <c r="AL403" s="120"/>
      <c r="AM403" s="243"/>
      <c r="AN403" s="243"/>
      <c r="AO403" s="120"/>
      <c r="AP403" s="120"/>
      <c r="AQ403" s="120"/>
      <c r="AR403" s="120"/>
      <c r="AS403" s="120"/>
      <c r="AT403" s="246"/>
      <c r="AU403" s="243"/>
      <c r="AV403" s="120"/>
      <c r="AW403" s="120"/>
      <c r="AX403" s="120"/>
      <c r="AY403" s="246"/>
      <c r="AZ403" s="120"/>
      <c r="BA403" s="120"/>
      <c r="BB403" s="243"/>
      <c r="BC403" s="120"/>
      <c r="BD403" s="120"/>
      <c r="BE403" s="120"/>
      <c r="BF403" s="120"/>
      <c r="BG403" s="244"/>
      <c r="BH403" s="124"/>
      <c r="BI403" s="124"/>
      <c r="BJ403" s="124"/>
      <c r="BK403" s="120"/>
      <c r="BL403" s="120"/>
      <c r="BM403" s="120"/>
      <c r="BN403" s="120"/>
      <c r="BO403" s="120"/>
      <c r="BP403" s="120"/>
      <c r="BQ403" s="120"/>
      <c r="BR403" s="120"/>
      <c r="BS403" s="120"/>
    </row>
    <row r="404" ht="15.75" customHeight="1">
      <c r="A404" s="120"/>
      <c r="B404" s="120"/>
      <c r="C404" s="243"/>
      <c r="D404" s="120"/>
      <c r="E404" s="243"/>
      <c r="F404" s="120"/>
      <c r="G404" s="120"/>
      <c r="H404" s="120"/>
      <c r="I404" s="120"/>
      <c r="J404" s="120"/>
      <c r="K404" s="120"/>
      <c r="L404" s="244"/>
      <c r="M404" s="245"/>
      <c r="N404" s="245"/>
      <c r="O404" s="245"/>
      <c r="P404" s="245"/>
      <c r="Q404" s="120"/>
      <c r="R404" s="120"/>
      <c r="S404" s="120"/>
      <c r="T404" s="222"/>
      <c r="U404" s="120"/>
      <c r="V404" s="120"/>
      <c r="W404" s="120"/>
      <c r="X404" s="120"/>
      <c r="Y404" s="243"/>
      <c r="Z404" s="120"/>
      <c r="AA404" s="243"/>
      <c r="AB404" s="245"/>
      <c r="AC404" s="245"/>
      <c r="AD404" s="245"/>
      <c r="AE404" s="222"/>
      <c r="AF404" s="120"/>
      <c r="AG404" s="120"/>
      <c r="AH404" s="120"/>
      <c r="AI404" s="120"/>
      <c r="AJ404" s="243"/>
      <c r="AK404" s="243"/>
      <c r="AL404" s="120"/>
      <c r="AM404" s="243"/>
      <c r="AN404" s="243"/>
      <c r="AO404" s="120"/>
      <c r="AP404" s="120"/>
      <c r="AQ404" s="120"/>
      <c r="AR404" s="120"/>
      <c r="AS404" s="120"/>
      <c r="AT404" s="246"/>
      <c r="AU404" s="243"/>
      <c r="AV404" s="120"/>
      <c r="AW404" s="120"/>
      <c r="AX404" s="120"/>
      <c r="AY404" s="246"/>
      <c r="AZ404" s="120"/>
      <c r="BA404" s="120"/>
      <c r="BB404" s="243"/>
      <c r="BC404" s="120"/>
      <c r="BD404" s="120"/>
      <c r="BE404" s="120"/>
      <c r="BF404" s="120"/>
      <c r="BG404" s="244"/>
      <c r="BH404" s="124"/>
      <c r="BI404" s="124"/>
      <c r="BJ404" s="124"/>
      <c r="BK404" s="120"/>
      <c r="BL404" s="120"/>
      <c r="BM404" s="120"/>
      <c r="BN404" s="120"/>
      <c r="BO404" s="120"/>
      <c r="BP404" s="120"/>
      <c r="BQ404" s="120"/>
      <c r="BR404" s="120"/>
      <c r="BS404" s="120"/>
    </row>
    <row r="405" ht="15.75" customHeight="1">
      <c r="A405" s="120"/>
      <c r="B405" s="120"/>
      <c r="C405" s="243"/>
      <c r="D405" s="120"/>
      <c r="E405" s="243"/>
      <c r="F405" s="120"/>
      <c r="G405" s="120"/>
      <c r="H405" s="120"/>
      <c r="I405" s="120"/>
      <c r="J405" s="120"/>
      <c r="K405" s="120"/>
      <c r="L405" s="244"/>
      <c r="M405" s="245"/>
      <c r="N405" s="245"/>
      <c r="O405" s="245"/>
      <c r="P405" s="245"/>
      <c r="Q405" s="120"/>
      <c r="R405" s="120"/>
      <c r="S405" s="120"/>
      <c r="T405" s="222"/>
      <c r="U405" s="120"/>
      <c r="V405" s="120"/>
      <c r="W405" s="120"/>
      <c r="X405" s="120"/>
      <c r="Y405" s="243"/>
      <c r="Z405" s="120"/>
      <c r="AA405" s="243"/>
      <c r="AB405" s="245"/>
      <c r="AC405" s="245"/>
      <c r="AD405" s="245"/>
      <c r="AE405" s="222"/>
      <c r="AF405" s="120"/>
      <c r="AG405" s="120"/>
      <c r="AH405" s="120"/>
      <c r="AI405" s="120"/>
      <c r="AJ405" s="243"/>
      <c r="AK405" s="243"/>
      <c r="AL405" s="120"/>
      <c r="AM405" s="243"/>
      <c r="AN405" s="243"/>
      <c r="AO405" s="120"/>
      <c r="AP405" s="120"/>
      <c r="AQ405" s="120"/>
      <c r="AR405" s="120"/>
      <c r="AS405" s="120"/>
      <c r="AT405" s="246"/>
      <c r="AU405" s="243"/>
      <c r="AV405" s="120"/>
      <c r="AW405" s="120"/>
      <c r="AX405" s="120"/>
      <c r="AY405" s="246"/>
      <c r="AZ405" s="120"/>
      <c r="BA405" s="120"/>
      <c r="BB405" s="243"/>
      <c r="BC405" s="120"/>
      <c r="BD405" s="120"/>
      <c r="BE405" s="120"/>
      <c r="BF405" s="120"/>
      <c r="BG405" s="244"/>
      <c r="BH405" s="124"/>
      <c r="BI405" s="124"/>
      <c r="BJ405" s="124"/>
      <c r="BK405" s="120"/>
      <c r="BL405" s="120"/>
      <c r="BM405" s="120"/>
      <c r="BN405" s="120"/>
      <c r="BO405" s="120"/>
      <c r="BP405" s="120"/>
      <c r="BQ405" s="120"/>
      <c r="BR405" s="120"/>
      <c r="BS405" s="120"/>
    </row>
    <row r="406" ht="15.75" customHeight="1">
      <c r="A406" s="120"/>
      <c r="B406" s="120"/>
      <c r="C406" s="243"/>
      <c r="D406" s="120"/>
      <c r="E406" s="243"/>
      <c r="F406" s="120"/>
      <c r="G406" s="120"/>
      <c r="H406" s="120"/>
      <c r="I406" s="120"/>
      <c r="J406" s="120"/>
      <c r="K406" s="120"/>
      <c r="L406" s="244"/>
      <c r="M406" s="245"/>
      <c r="N406" s="245"/>
      <c r="O406" s="245"/>
      <c r="P406" s="245"/>
      <c r="Q406" s="120"/>
      <c r="R406" s="120"/>
      <c r="S406" s="120"/>
      <c r="T406" s="222"/>
      <c r="U406" s="120"/>
      <c r="V406" s="120"/>
      <c r="W406" s="120"/>
      <c r="X406" s="120"/>
      <c r="Y406" s="243"/>
      <c r="Z406" s="120"/>
      <c r="AA406" s="243"/>
      <c r="AB406" s="245"/>
      <c r="AC406" s="245"/>
      <c r="AD406" s="245"/>
      <c r="AE406" s="222"/>
      <c r="AF406" s="120"/>
      <c r="AG406" s="120"/>
      <c r="AH406" s="120"/>
      <c r="AI406" s="120"/>
      <c r="AJ406" s="243"/>
      <c r="AK406" s="243"/>
      <c r="AL406" s="120"/>
      <c r="AM406" s="243"/>
      <c r="AN406" s="243"/>
      <c r="AO406" s="120"/>
      <c r="AP406" s="120"/>
      <c r="AQ406" s="120"/>
      <c r="AR406" s="120"/>
      <c r="AS406" s="120"/>
      <c r="AT406" s="246"/>
      <c r="AU406" s="243"/>
      <c r="AV406" s="120"/>
      <c r="AW406" s="120"/>
      <c r="AX406" s="120"/>
      <c r="AY406" s="246"/>
      <c r="AZ406" s="120"/>
      <c r="BA406" s="120"/>
      <c r="BB406" s="243"/>
      <c r="BC406" s="120"/>
      <c r="BD406" s="120"/>
      <c r="BE406" s="120"/>
      <c r="BF406" s="120"/>
      <c r="BG406" s="244"/>
      <c r="BH406" s="124"/>
      <c r="BI406" s="124"/>
      <c r="BJ406" s="124"/>
      <c r="BK406" s="120"/>
      <c r="BL406" s="120"/>
      <c r="BM406" s="120"/>
      <c r="BN406" s="120"/>
      <c r="BO406" s="120"/>
      <c r="BP406" s="120"/>
      <c r="BQ406" s="120"/>
      <c r="BR406" s="120"/>
      <c r="BS406" s="120"/>
    </row>
    <row r="407" ht="15.75" customHeight="1">
      <c r="A407" s="120"/>
      <c r="B407" s="120"/>
      <c r="C407" s="243"/>
      <c r="D407" s="120"/>
      <c r="E407" s="243"/>
      <c r="F407" s="120"/>
      <c r="G407" s="120"/>
      <c r="H407" s="120"/>
      <c r="I407" s="120"/>
      <c r="J407" s="120"/>
      <c r="K407" s="120"/>
      <c r="L407" s="244"/>
      <c r="M407" s="245"/>
      <c r="N407" s="245"/>
      <c r="O407" s="245"/>
      <c r="P407" s="245"/>
      <c r="Q407" s="120"/>
      <c r="R407" s="120"/>
      <c r="S407" s="120"/>
      <c r="T407" s="222"/>
      <c r="U407" s="120"/>
      <c r="V407" s="120"/>
      <c r="W407" s="120"/>
      <c r="X407" s="120"/>
      <c r="Y407" s="243"/>
      <c r="Z407" s="120"/>
      <c r="AA407" s="243"/>
      <c r="AB407" s="245"/>
      <c r="AC407" s="245"/>
      <c r="AD407" s="245"/>
      <c r="AE407" s="222"/>
      <c r="AF407" s="120"/>
      <c r="AG407" s="120"/>
      <c r="AH407" s="120"/>
      <c r="AI407" s="120"/>
      <c r="AJ407" s="243"/>
      <c r="AK407" s="243"/>
      <c r="AL407" s="120"/>
      <c r="AM407" s="243"/>
      <c r="AN407" s="243"/>
      <c r="AO407" s="120"/>
      <c r="AP407" s="120"/>
      <c r="AQ407" s="120"/>
      <c r="AR407" s="120"/>
      <c r="AS407" s="120"/>
      <c r="AT407" s="246"/>
      <c r="AU407" s="243"/>
      <c r="AV407" s="120"/>
      <c r="AW407" s="120"/>
      <c r="AX407" s="120"/>
      <c r="AY407" s="246"/>
      <c r="AZ407" s="120"/>
      <c r="BA407" s="120"/>
      <c r="BB407" s="243"/>
      <c r="BC407" s="120"/>
      <c r="BD407" s="120"/>
      <c r="BE407" s="120"/>
      <c r="BF407" s="120"/>
      <c r="BG407" s="244"/>
      <c r="BH407" s="124"/>
      <c r="BI407" s="124"/>
      <c r="BJ407" s="124"/>
      <c r="BK407" s="120"/>
      <c r="BL407" s="120"/>
      <c r="BM407" s="120"/>
      <c r="BN407" s="120"/>
      <c r="BO407" s="120"/>
      <c r="BP407" s="120"/>
      <c r="BQ407" s="120"/>
      <c r="BR407" s="120"/>
      <c r="BS407" s="120"/>
    </row>
    <row r="408" ht="15.75" customHeight="1">
      <c r="A408" s="120"/>
      <c r="B408" s="120"/>
      <c r="C408" s="243"/>
      <c r="D408" s="120"/>
      <c r="E408" s="243"/>
      <c r="F408" s="120"/>
      <c r="G408" s="120"/>
      <c r="H408" s="120"/>
      <c r="I408" s="120"/>
      <c r="J408" s="120"/>
      <c r="K408" s="120"/>
      <c r="L408" s="244"/>
      <c r="M408" s="245"/>
      <c r="N408" s="245"/>
      <c r="O408" s="245"/>
      <c r="P408" s="245"/>
      <c r="Q408" s="120"/>
      <c r="R408" s="120"/>
      <c r="S408" s="120"/>
      <c r="T408" s="222"/>
      <c r="U408" s="120"/>
      <c r="V408" s="120"/>
      <c r="W408" s="120"/>
      <c r="X408" s="120"/>
      <c r="Y408" s="243"/>
      <c r="Z408" s="120"/>
      <c r="AA408" s="243"/>
      <c r="AB408" s="245"/>
      <c r="AC408" s="245"/>
      <c r="AD408" s="245"/>
      <c r="AE408" s="222"/>
      <c r="AF408" s="120"/>
      <c r="AG408" s="120"/>
      <c r="AH408" s="120"/>
      <c r="AI408" s="120"/>
      <c r="AJ408" s="243"/>
      <c r="AK408" s="243"/>
      <c r="AL408" s="120"/>
      <c r="AM408" s="243"/>
      <c r="AN408" s="243"/>
      <c r="AO408" s="120"/>
      <c r="AP408" s="120"/>
      <c r="AQ408" s="120"/>
      <c r="AR408" s="120"/>
      <c r="AS408" s="120"/>
      <c r="AT408" s="246"/>
      <c r="AU408" s="243"/>
      <c r="AV408" s="120"/>
      <c r="AW408" s="120"/>
      <c r="AX408" s="120"/>
      <c r="AY408" s="246"/>
      <c r="AZ408" s="120"/>
      <c r="BA408" s="120"/>
      <c r="BB408" s="243"/>
      <c r="BC408" s="120"/>
      <c r="BD408" s="120"/>
      <c r="BE408" s="120"/>
      <c r="BF408" s="120"/>
      <c r="BG408" s="244"/>
      <c r="BH408" s="124"/>
      <c r="BI408" s="124"/>
      <c r="BJ408" s="124"/>
      <c r="BK408" s="120"/>
      <c r="BL408" s="120"/>
      <c r="BM408" s="120"/>
      <c r="BN408" s="120"/>
      <c r="BO408" s="120"/>
      <c r="BP408" s="120"/>
      <c r="BQ408" s="120"/>
      <c r="BR408" s="120"/>
      <c r="BS408" s="120"/>
    </row>
    <row r="409" ht="15.75" customHeight="1">
      <c r="A409" s="120"/>
      <c r="B409" s="120"/>
      <c r="C409" s="243"/>
      <c r="D409" s="120"/>
      <c r="E409" s="243"/>
      <c r="F409" s="120"/>
      <c r="G409" s="120"/>
      <c r="H409" s="120"/>
      <c r="I409" s="120"/>
      <c r="J409" s="120"/>
      <c r="K409" s="120"/>
      <c r="L409" s="244"/>
      <c r="M409" s="245"/>
      <c r="N409" s="245"/>
      <c r="O409" s="245"/>
      <c r="P409" s="245"/>
      <c r="Q409" s="120"/>
      <c r="R409" s="120"/>
      <c r="S409" s="120"/>
      <c r="T409" s="222"/>
      <c r="U409" s="120"/>
      <c r="V409" s="120"/>
      <c r="W409" s="120"/>
      <c r="X409" s="120"/>
      <c r="Y409" s="243"/>
      <c r="Z409" s="120"/>
      <c r="AA409" s="243"/>
      <c r="AB409" s="245"/>
      <c r="AC409" s="245"/>
      <c r="AD409" s="245"/>
      <c r="AE409" s="222"/>
      <c r="AF409" s="120"/>
      <c r="AG409" s="120"/>
      <c r="AH409" s="120"/>
      <c r="AI409" s="120"/>
      <c r="AJ409" s="243"/>
      <c r="AK409" s="243"/>
      <c r="AL409" s="120"/>
      <c r="AM409" s="243"/>
      <c r="AN409" s="243"/>
      <c r="AO409" s="120"/>
      <c r="AP409" s="120"/>
      <c r="AQ409" s="120"/>
      <c r="AR409" s="120"/>
      <c r="AS409" s="120"/>
      <c r="AT409" s="246"/>
      <c r="AU409" s="243"/>
      <c r="AV409" s="120"/>
      <c r="AW409" s="120"/>
      <c r="AX409" s="120"/>
      <c r="AY409" s="246"/>
      <c r="AZ409" s="120"/>
      <c r="BA409" s="120"/>
      <c r="BB409" s="243"/>
      <c r="BC409" s="120"/>
      <c r="BD409" s="120"/>
      <c r="BE409" s="120"/>
      <c r="BF409" s="120"/>
      <c r="BG409" s="244"/>
      <c r="BH409" s="124"/>
      <c r="BI409" s="124"/>
      <c r="BJ409" s="124"/>
      <c r="BK409" s="120"/>
      <c r="BL409" s="120"/>
      <c r="BM409" s="120"/>
      <c r="BN409" s="120"/>
      <c r="BO409" s="120"/>
      <c r="BP409" s="120"/>
      <c r="BQ409" s="120"/>
      <c r="BR409" s="120"/>
      <c r="BS409" s="120"/>
    </row>
    <row r="410" ht="15.75" customHeight="1">
      <c r="A410" s="120"/>
      <c r="B410" s="120"/>
      <c r="C410" s="243"/>
      <c r="D410" s="120"/>
      <c r="E410" s="243"/>
      <c r="F410" s="120"/>
      <c r="G410" s="120"/>
      <c r="H410" s="120"/>
      <c r="I410" s="120"/>
      <c r="J410" s="120"/>
      <c r="K410" s="120"/>
      <c r="L410" s="244"/>
      <c r="M410" s="245"/>
      <c r="N410" s="245"/>
      <c r="O410" s="245"/>
      <c r="P410" s="245"/>
      <c r="Q410" s="120"/>
      <c r="R410" s="120"/>
      <c r="S410" s="120"/>
      <c r="T410" s="222"/>
      <c r="U410" s="120"/>
      <c r="V410" s="120"/>
      <c r="W410" s="120"/>
      <c r="X410" s="120"/>
      <c r="Y410" s="243"/>
      <c r="Z410" s="120"/>
      <c r="AA410" s="243"/>
      <c r="AB410" s="245"/>
      <c r="AC410" s="245"/>
      <c r="AD410" s="245"/>
      <c r="AE410" s="222"/>
      <c r="AF410" s="120"/>
      <c r="AG410" s="120"/>
      <c r="AH410" s="120"/>
      <c r="AI410" s="120"/>
      <c r="AJ410" s="243"/>
      <c r="AK410" s="243"/>
      <c r="AL410" s="120"/>
      <c r="AM410" s="243"/>
      <c r="AN410" s="243"/>
      <c r="AO410" s="120"/>
      <c r="AP410" s="120"/>
      <c r="AQ410" s="120"/>
      <c r="AR410" s="120"/>
      <c r="AS410" s="120"/>
      <c r="AT410" s="246"/>
      <c r="AU410" s="243"/>
      <c r="AV410" s="120"/>
      <c r="AW410" s="120"/>
      <c r="AX410" s="120"/>
      <c r="AY410" s="246"/>
      <c r="AZ410" s="120"/>
      <c r="BA410" s="120"/>
      <c r="BB410" s="243"/>
      <c r="BC410" s="120"/>
      <c r="BD410" s="120"/>
      <c r="BE410" s="120"/>
      <c r="BF410" s="120"/>
      <c r="BG410" s="244"/>
      <c r="BH410" s="124"/>
      <c r="BI410" s="124"/>
      <c r="BJ410" s="124"/>
      <c r="BK410" s="120"/>
      <c r="BL410" s="120"/>
      <c r="BM410" s="120"/>
      <c r="BN410" s="120"/>
      <c r="BO410" s="120"/>
      <c r="BP410" s="120"/>
      <c r="BQ410" s="120"/>
      <c r="BR410" s="120"/>
      <c r="BS410" s="120"/>
    </row>
    <row r="411" ht="15.75" customHeight="1">
      <c r="A411" s="120"/>
      <c r="B411" s="120"/>
      <c r="C411" s="243"/>
      <c r="D411" s="120"/>
      <c r="E411" s="243"/>
      <c r="F411" s="120"/>
      <c r="G411" s="120"/>
      <c r="H411" s="120"/>
      <c r="I411" s="120"/>
      <c r="J411" s="120"/>
      <c r="K411" s="120"/>
      <c r="L411" s="244"/>
      <c r="M411" s="245"/>
      <c r="N411" s="245"/>
      <c r="O411" s="245"/>
      <c r="P411" s="245"/>
      <c r="Q411" s="120"/>
      <c r="R411" s="120"/>
      <c r="S411" s="120"/>
      <c r="T411" s="222"/>
      <c r="U411" s="120"/>
      <c r="V411" s="120"/>
      <c r="W411" s="120"/>
      <c r="X411" s="120"/>
      <c r="Y411" s="243"/>
      <c r="Z411" s="120"/>
      <c r="AA411" s="243"/>
      <c r="AB411" s="245"/>
      <c r="AC411" s="245"/>
      <c r="AD411" s="245"/>
      <c r="AE411" s="222"/>
      <c r="AF411" s="120"/>
      <c r="AG411" s="120"/>
      <c r="AH411" s="120"/>
      <c r="AI411" s="120"/>
      <c r="AJ411" s="243"/>
      <c r="AK411" s="243"/>
      <c r="AL411" s="120"/>
      <c r="AM411" s="243"/>
      <c r="AN411" s="243"/>
      <c r="AO411" s="120"/>
      <c r="AP411" s="120"/>
      <c r="AQ411" s="120"/>
      <c r="AR411" s="120"/>
      <c r="AS411" s="120"/>
      <c r="AT411" s="246"/>
      <c r="AU411" s="243"/>
      <c r="AV411" s="120"/>
      <c r="AW411" s="120"/>
      <c r="AX411" s="120"/>
      <c r="AY411" s="246"/>
      <c r="AZ411" s="120"/>
      <c r="BA411" s="120"/>
      <c r="BB411" s="243"/>
      <c r="BC411" s="120"/>
      <c r="BD411" s="120"/>
      <c r="BE411" s="120"/>
      <c r="BF411" s="120"/>
      <c r="BG411" s="244"/>
      <c r="BH411" s="124"/>
      <c r="BI411" s="124"/>
      <c r="BJ411" s="124"/>
      <c r="BK411" s="120"/>
      <c r="BL411" s="120"/>
      <c r="BM411" s="120"/>
      <c r="BN411" s="120"/>
      <c r="BO411" s="120"/>
      <c r="BP411" s="120"/>
      <c r="BQ411" s="120"/>
      <c r="BR411" s="120"/>
      <c r="BS411" s="120"/>
    </row>
    <row r="412" ht="15.75" customHeight="1">
      <c r="A412" s="120"/>
      <c r="B412" s="120"/>
      <c r="C412" s="243"/>
      <c r="D412" s="120"/>
      <c r="E412" s="243"/>
      <c r="F412" s="120"/>
      <c r="G412" s="120"/>
      <c r="H412" s="120"/>
      <c r="I412" s="120"/>
      <c r="J412" s="120"/>
      <c r="K412" s="120"/>
      <c r="L412" s="244"/>
      <c r="M412" s="245"/>
      <c r="N412" s="245"/>
      <c r="O412" s="245"/>
      <c r="P412" s="245"/>
      <c r="Q412" s="120"/>
      <c r="R412" s="120"/>
      <c r="S412" s="120"/>
      <c r="T412" s="222"/>
      <c r="U412" s="120"/>
      <c r="V412" s="120"/>
      <c r="W412" s="120"/>
      <c r="X412" s="120"/>
      <c r="Y412" s="243"/>
      <c r="Z412" s="120"/>
      <c r="AA412" s="243"/>
      <c r="AB412" s="245"/>
      <c r="AC412" s="245"/>
      <c r="AD412" s="245"/>
      <c r="AE412" s="222"/>
      <c r="AF412" s="120"/>
      <c r="AG412" s="120"/>
      <c r="AH412" s="120"/>
      <c r="AI412" s="120"/>
      <c r="AJ412" s="243"/>
      <c r="AK412" s="243"/>
      <c r="AL412" s="120"/>
      <c r="AM412" s="243"/>
      <c r="AN412" s="243"/>
      <c r="AO412" s="120"/>
      <c r="AP412" s="120"/>
      <c r="AQ412" s="120"/>
      <c r="AR412" s="120"/>
      <c r="AS412" s="120"/>
      <c r="AT412" s="246"/>
      <c r="AU412" s="243"/>
      <c r="AV412" s="120"/>
      <c r="AW412" s="120"/>
      <c r="AX412" s="120"/>
      <c r="AY412" s="246"/>
      <c r="AZ412" s="120"/>
      <c r="BA412" s="120"/>
      <c r="BB412" s="243"/>
      <c r="BC412" s="120"/>
      <c r="BD412" s="120"/>
      <c r="BE412" s="120"/>
      <c r="BF412" s="120"/>
      <c r="BG412" s="244"/>
      <c r="BH412" s="124"/>
      <c r="BI412" s="124"/>
      <c r="BJ412" s="124"/>
      <c r="BK412" s="120"/>
      <c r="BL412" s="120"/>
      <c r="BM412" s="120"/>
      <c r="BN412" s="120"/>
      <c r="BO412" s="120"/>
      <c r="BP412" s="120"/>
      <c r="BQ412" s="120"/>
      <c r="BR412" s="120"/>
      <c r="BS412" s="120"/>
    </row>
    <row r="413" ht="15.75" customHeight="1">
      <c r="A413" s="120"/>
      <c r="B413" s="120"/>
      <c r="C413" s="243"/>
      <c r="D413" s="120"/>
      <c r="E413" s="243"/>
      <c r="F413" s="120"/>
      <c r="G413" s="120"/>
      <c r="H413" s="120"/>
      <c r="I413" s="120"/>
      <c r="J413" s="120"/>
      <c r="K413" s="120"/>
      <c r="L413" s="244"/>
      <c r="M413" s="245"/>
      <c r="N413" s="245"/>
      <c r="O413" s="245"/>
      <c r="P413" s="245"/>
      <c r="Q413" s="120"/>
      <c r="R413" s="120"/>
      <c r="S413" s="120"/>
      <c r="T413" s="222"/>
      <c r="U413" s="120"/>
      <c r="V413" s="120"/>
      <c r="W413" s="120"/>
      <c r="X413" s="120"/>
      <c r="Y413" s="243"/>
      <c r="Z413" s="120"/>
      <c r="AA413" s="243"/>
      <c r="AB413" s="245"/>
      <c r="AC413" s="245"/>
      <c r="AD413" s="245"/>
      <c r="AE413" s="222"/>
      <c r="AF413" s="120"/>
      <c r="AG413" s="120"/>
      <c r="AH413" s="120"/>
      <c r="AI413" s="120"/>
      <c r="AJ413" s="243"/>
      <c r="AK413" s="243"/>
      <c r="AL413" s="120"/>
      <c r="AM413" s="243"/>
      <c r="AN413" s="243"/>
      <c r="AO413" s="120"/>
      <c r="AP413" s="120"/>
      <c r="AQ413" s="120"/>
      <c r="AR413" s="120"/>
      <c r="AS413" s="120"/>
      <c r="AT413" s="246"/>
      <c r="AU413" s="243"/>
      <c r="AV413" s="120"/>
      <c r="AW413" s="120"/>
      <c r="AX413" s="120"/>
      <c r="AY413" s="246"/>
      <c r="AZ413" s="120"/>
      <c r="BA413" s="120"/>
      <c r="BB413" s="243"/>
      <c r="BC413" s="120"/>
      <c r="BD413" s="120"/>
      <c r="BE413" s="120"/>
      <c r="BF413" s="120"/>
      <c r="BG413" s="244"/>
      <c r="BH413" s="124"/>
      <c r="BI413" s="124"/>
      <c r="BJ413" s="124"/>
      <c r="BK413" s="120"/>
      <c r="BL413" s="120"/>
      <c r="BM413" s="120"/>
      <c r="BN413" s="120"/>
      <c r="BO413" s="120"/>
      <c r="BP413" s="120"/>
      <c r="BQ413" s="120"/>
      <c r="BR413" s="120"/>
      <c r="BS413" s="120"/>
    </row>
    <row r="414" ht="15.75" customHeight="1">
      <c r="A414" s="120"/>
      <c r="B414" s="120"/>
      <c r="C414" s="243"/>
      <c r="D414" s="120"/>
      <c r="E414" s="243"/>
      <c r="F414" s="120"/>
      <c r="G414" s="120"/>
      <c r="H414" s="120"/>
      <c r="I414" s="120"/>
      <c r="J414" s="120"/>
      <c r="K414" s="120"/>
      <c r="L414" s="244"/>
      <c r="M414" s="245"/>
      <c r="N414" s="245"/>
      <c r="O414" s="245"/>
      <c r="P414" s="245"/>
      <c r="Q414" s="120"/>
      <c r="R414" s="120"/>
      <c r="S414" s="120"/>
      <c r="T414" s="222"/>
      <c r="U414" s="120"/>
      <c r="V414" s="120"/>
      <c r="W414" s="120"/>
      <c r="X414" s="120"/>
      <c r="Y414" s="243"/>
      <c r="Z414" s="120"/>
      <c r="AA414" s="243"/>
      <c r="AB414" s="245"/>
      <c r="AC414" s="245"/>
      <c r="AD414" s="245"/>
      <c r="AE414" s="222"/>
      <c r="AF414" s="120"/>
      <c r="AG414" s="120"/>
      <c r="AH414" s="120"/>
      <c r="AI414" s="120"/>
      <c r="AJ414" s="243"/>
      <c r="AK414" s="243"/>
      <c r="AL414" s="120"/>
      <c r="AM414" s="243"/>
      <c r="AN414" s="243"/>
      <c r="AO414" s="120"/>
      <c r="AP414" s="120"/>
      <c r="AQ414" s="120"/>
      <c r="AR414" s="120"/>
      <c r="AS414" s="120"/>
      <c r="AT414" s="246"/>
      <c r="AU414" s="243"/>
      <c r="AV414" s="120"/>
      <c r="AW414" s="120"/>
      <c r="AX414" s="120"/>
      <c r="AY414" s="246"/>
      <c r="AZ414" s="120"/>
      <c r="BA414" s="120"/>
      <c r="BB414" s="243"/>
      <c r="BC414" s="120"/>
      <c r="BD414" s="120"/>
      <c r="BE414" s="120"/>
      <c r="BF414" s="120"/>
      <c r="BG414" s="244"/>
      <c r="BH414" s="124"/>
      <c r="BI414" s="124"/>
      <c r="BJ414" s="124"/>
      <c r="BK414" s="120"/>
      <c r="BL414" s="120"/>
      <c r="BM414" s="120"/>
      <c r="BN414" s="120"/>
      <c r="BO414" s="120"/>
      <c r="BP414" s="120"/>
      <c r="BQ414" s="120"/>
      <c r="BR414" s="120"/>
      <c r="BS414" s="120"/>
    </row>
    <row r="415" ht="15.75" customHeight="1">
      <c r="A415" s="120"/>
      <c r="B415" s="120"/>
      <c r="C415" s="243"/>
      <c r="D415" s="120"/>
      <c r="E415" s="243"/>
      <c r="F415" s="120"/>
      <c r="G415" s="120"/>
      <c r="H415" s="120"/>
      <c r="I415" s="120"/>
      <c r="J415" s="120"/>
      <c r="K415" s="120"/>
      <c r="L415" s="244"/>
      <c r="M415" s="245"/>
      <c r="N415" s="245"/>
      <c r="O415" s="245"/>
      <c r="P415" s="245"/>
      <c r="Q415" s="120"/>
      <c r="R415" s="120"/>
      <c r="S415" s="120"/>
      <c r="T415" s="222"/>
      <c r="U415" s="120"/>
      <c r="V415" s="120"/>
      <c r="W415" s="120"/>
      <c r="X415" s="120"/>
      <c r="Y415" s="243"/>
      <c r="Z415" s="120"/>
      <c r="AA415" s="243"/>
      <c r="AB415" s="245"/>
      <c r="AC415" s="245"/>
      <c r="AD415" s="245"/>
      <c r="AE415" s="222"/>
      <c r="AF415" s="120"/>
      <c r="AG415" s="120"/>
      <c r="AH415" s="120"/>
      <c r="AI415" s="120"/>
      <c r="AJ415" s="243"/>
      <c r="AK415" s="243"/>
      <c r="AL415" s="120"/>
      <c r="AM415" s="243"/>
      <c r="AN415" s="243"/>
      <c r="AO415" s="120"/>
      <c r="AP415" s="120"/>
      <c r="AQ415" s="120"/>
      <c r="AR415" s="120"/>
      <c r="AS415" s="120"/>
      <c r="AT415" s="246"/>
      <c r="AU415" s="243"/>
      <c r="AV415" s="120"/>
      <c r="AW415" s="120"/>
      <c r="AX415" s="120"/>
      <c r="AY415" s="246"/>
      <c r="AZ415" s="120"/>
      <c r="BA415" s="120"/>
      <c r="BB415" s="243"/>
      <c r="BC415" s="120"/>
      <c r="BD415" s="120"/>
      <c r="BE415" s="120"/>
      <c r="BF415" s="120"/>
      <c r="BG415" s="244"/>
      <c r="BH415" s="124"/>
      <c r="BI415" s="124"/>
      <c r="BJ415" s="124"/>
      <c r="BK415" s="120"/>
      <c r="BL415" s="120"/>
      <c r="BM415" s="120"/>
      <c r="BN415" s="120"/>
      <c r="BO415" s="120"/>
      <c r="BP415" s="120"/>
      <c r="BQ415" s="120"/>
      <c r="BR415" s="120"/>
      <c r="BS415" s="120"/>
    </row>
    <row r="416" ht="15.75" customHeight="1">
      <c r="A416" s="120"/>
      <c r="B416" s="120"/>
      <c r="C416" s="243"/>
      <c r="D416" s="120"/>
      <c r="E416" s="243"/>
      <c r="F416" s="120"/>
      <c r="G416" s="120"/>
      <c r="H416" s="120"/>
      <c r="I416" s="120"/>
      <c r="J416" s="120"/>
      <c r="K416" s="120"/>
      <c r="L416" s="244"/>
      <c r="M416" s="245"/>
      <c r="N416" s="245"/>
      <c r="O416" s="245"/>
      <c r="P416" s="245"/>
      <c r="Q416" s="120"/>
      <c r="R416" s="120"/>
      <c r="S416" s="120"/>
      <c r="T416" s="222"/>
      <c r="U416" s="120"/>
      <c r="V416" s="120"/>
      <c r="W416" s="120"/>
      <c r="X416" s="120"/>
      <c r="Y416" s="243"/>
      <c r="Z416" s="120"/>
      <c r="AA416" s="243"/>
      <c r="AB416" s="245"/>
      <c r="AC416" s="245"/>
      <c r="AD416" s="245"/>
      <c r="AE416" s="222"/>
      <c r="AF416" s="120"/>
      <c r="AG416" s="120"/>
      <c r="AH416" s="120"/>
      <c r="AI416" s="120"/>
      <c r="AJ416" s="243"/>
      <c r="AK416" s="243"/>
      <c r="AL416" s="120"/>
      <c r="AM416" s="243"/>
      <c r="AN416" s="243"/>
      <c r="AO416" s="120"/>
      <c r="AP416" s="120"/>
      <c r="AQ416" s="120"/>
      <c r="AR416" s="120"/>
      <c r="AS416" s="120"/>
      <c r="AT416" s="246"/>
      <c r="AU416" s="243"/>
      <c r="AV416" s="120"/>
      <c r="AW416" s="120"/>
      <c r="AX416" s="120"/>
      <c r="AY416" s="246"/>
      <c r="AZ416" s="120"/>
      <c r="BA416" s="120"/>
      <c r="BB416" s="243"/>
      <c r="BC416" s="120"/>
      <c r="BD416" s="120"/>
      <c r="BE416" s="120"/>
      <c r="BF416" s="120"/>
      <c r="BG416" s="244"/>
      <c r="BH416" s="124"/>
      <c r="BI416" s="124"/>
      <c r="BJ416" s="124"/>
      <c r="BK416" s="120"/>
      <c r="BL416" s="120"/>
      <c r="BM416" s="120"/>
      <c r="BN416" s="120"/>
      <c r="BO416" s="120"/>
      <c r="BP416" s="120"/>
      <c r="BQ416" s="120"/>
      <c r="BR416" s="120"/>
      <c r="BS416" s="120"/>
    </row>
    <row r="417" ht="15.75" customHeight="1">
      <c r="A417" s="120"/>
      <c r="B417" s="120"/>
      <c r="C417" s="243"/>
      <c r="D417" s="120"/>
      <c r="E417" s="243"/>
      <c r="F417" s="120"/>
      <c r="G417" s="120"/>
      <c r="H417" s="120"/>
      <c r="I417" s="120"/>
      <c r="J417" s="120"/>
      <c r="K417" s="120"/>
      <c r="L417" s="244"/>
      <c r="M417" s="245"/>
      <c r="N417" s="245"/>
      <c r="O417" s="245"/>
      <c r="P417" s="245"/>
      <c r="Q417" s="120"/>
      <c r="R417" s="120"/>
      <c r="S417" s="120"/>
      <c r="T417" s="222"/>
      <c r="U417" s="120"/>
      <c r="V417" s="120"/>
      <c r="W417" s="120"/>
      <c r="X417" s="120"/>
      <c r="Y417" s="243"/>
      <c r="Z417" s="120"/>
      <c r="AA417" s="243"/>
      <c r="AB417" s="245"/>
      <c r="AC417" s="245"/>
      <c r="AD417" s="245"/>
      <c r="AE417" s="222"/>
      <c r="AF417" s="120"/>
      <c r="AG417" s="120"/>
      <c r="AH417" s="120"/>
      <c r="AI417" s="120"/>
      <c r="AJ417" s="243"/>
      <c r="AK417" s="243"/>
      <c r="AL417" s="120"/>
      <c r="AM417" s="243"/>
      <c r="AN417" s="243"/>
      <c r="AO417" s="120"/>
      <c r="AP417" s="120"/>
      <c r="AQ417" s="120"/>
      <c r="AR417" s="120"/>
      <c r="AS417" s="120"/>
      <c r="AT417" s="246"/>
      <c r="AU417" s="243"/>
      <c r="AV417" s="120"/>
      <c r="AW417" s="120"/>
      <c r="AX417" s="120"/>
      <c r="AY417" s="246"/>
      <c r="AZ417" s="120"/>
      <c r="BA417" s="120"/>
      <c r="BB417" s="243"/>
      <c r="BC417" s="120"/>
      <c r="BD417" s="120"/>
      <c r="BE417" s="120"/>
      <c r="BF417" s="120"/>
      <c r="BG417" s="244"/>
      <c r="BH417" s="124"/>
      <c r="BI417" s="124"/>
      <c r="BJ417" s="124"/>
      <c r="BK417" s="120"/>
      <c r="BL417" s="120"/>
      <c r="BM417" s="120"/>
      <c r="BN417" s="120"/>
      <c r="BO417" s="120"/>
      <c r="BP417" s="120"/>
      <c r="BQ417" s="120"/>
      <c r="BR417" s="120"/>
      <c r="BS417" s="120"/>
    </row>
    <row r="418" ht="15.75" customHeight="1">
      <c r="A418" s="120"/>
      <c r="B418" s="120"/>
      <c r="C418" s="243"/>
      <c r="D418" s="120"/>
      <c r="E418" s="243"/>
      <c r="F418" s="120"/>
      <c r="G418" s="120"/>
      <c r="H418" s="120"/>
      <c r="I418" s="120"/>
      <c r="J418" s="120"/>
      <c r="K418" s="120"/>
      <c r="L418" s="244"/>
      <c r="M418" s="245"/>
      <c r="N418" s="245"/>
      <c r="O418" s="245"/>
      <c r="P418" s="245"/>
      <c r="Q418" s="120"/>
      <c r="R418" s="120"/>
      <c r="S418" s="120"/>
      <c r="T418" s="222"/>
      <c r="U418" s="120"/>
      <c r="V418" s="120"/>
      <c r="W418" s="120"/>
      <c r="X418" s="120"/>
      <c r="Y418" s="243"/>
      <c r="Z418" s="120"/>
      <c r="AA418" s="243"/>
      <c r="AB418" s="245"/>
      <c r="AC418" s="245"/>
      <c r="AD418" s="245"/>
      <c r="AE418" s="222"/>
      <c r="AF418" s="120"/>
      <c r="AG418" s="120"/>
      <c r="AH418" s="120"/>
      <c r="AI418" s="120"/>
      <c r="AJ418" s="243"/>
      <c r="AK418" s="243"/>
      <c r="AL418" s="120"/>
      <c r="AM418" s="243"/>
      <c r="AN418" s="243"/>
      <c r="AO418" s="120"/>
      <c r="AP418" s="120"/>
      <c r="AQ418" s="120"/>
      <c r="AR418" s="120"/>
      <c r="AS418" s="120"/>
      <c r="AT418" s="246"/>
      <c r="AU418" s="243"/>
      <c r="AV418" s="120"/>
      <c r="AW418" s="120"/>
      <c r="AX418" s="120"/>
      <c r="AY418" s="246"/>
      <c r="AZ418" s="120"/>
      <c r="BA418" s="120"/>
      <c r="BB418" s="243"/>
      <c r="BC418" s="120"/>
      <c r="BD418" s="120"/>
      <c r="BE418" s="120"/>
      <c r="BF418" s="120"/>
      <c r="BG418" s="244"/>
      <c r="BH418" s="124"/>
      <c r="BI418" s="124"/>
      <c r="BJ418" s="124"/>
      <c r="BK418" s="120"/>
      <c r="BL418" s="120"/>
      <c r="BM418" s="120"/>
      <c r="BN418" s="120"/>
      <c r="BO418" s="120"/>
      <c r="BP418" s="120"/>
      <c r="BQ418" s="120"/>
      <c r="BR418" s="120"/>
      <c r="BS418" s="120"/>
    </row>
    <row r="419" ht="15.75" customHeight="1">
      <c r="A419" s="120"/>
      <c r="B419" s="120"/>
      <c r="C419" s="243"/>
      <c r="D419" s="120"/>
      <c r="E419" s="243"/>
      <c r="F419" s="120"/>
      <c r="G419" s="120"/>
      <c r="H419" s="120"/>
      <c r="I419" s="120"/>
      <c r="J419" s="120"/>
      <c r="K419" s="120"/>
      <c r="L419" s="244"/>
      <c r="M419" s="245"/>
      <c r="N419" s="245"/>
      <c r="O419" s="245"/>
      <c r="P419" s="245"/>
      <c r="Q419" s="120"/>
      <c r="R419" s="120"/>
      <c r="S419" s="120"/>
      <c r="T419" s="222"/>
      <c r="U419" s="120"/>
      <c r="V419" s="120"/>
      <c r="W419" s="120"/>
      <c r="X419" s="120"/>
      <c r="Y419" s="243"/>
      <c r="Z419" s="120"/>
      <c r="AA419" s="243"/>
      <c r="AB419" s="245"/>
      <c r="AC419" s="245"/>
      <c r="AD419" s="245"/>
      <c r="AE419" s="222"/>
      <c r="AF419" s="120"/>
      <c r="AG419" s="120"/>
      <c r="AH419" s="120"/>
      <c r="AI419" s="120"/>
      <c r="AJ419" s="243"/>
      <c r="AK419" s="243"/>
      <c r="AL419" s="120"/>
      <c r="AM419" s="243"/>
      <c r="AN419" s="243"/>
      <c r="AO419" s="120"/>
      <c r="AP419" s="120"/>
      <c r="AQ419" s="120"/>
      <c r="AR419" s="120"/>
      <c r="AS419" s="120"/>
      <c r="AT419" s="246"/>
      <c r="AU419" s="243"/>
      <c r="AV419" s="120"/>
      <c r="AW419" s="120"/>
      <c r="AX419" s="120"/>
      <c r="AY419" s="246"/>
      <c r="AZ419" s="120"/>
      <c r="BA419" s="120"/>
      <c r="BB419" s="243"/>
      <c r="BC419" s="120"/>
      <c r="BD419" s="120"/>
      <c r="BE419" s="120"/>
      <c r="BF419" s="120"/>
      <c r="BG419" s="244"/>
      <c r="BH419" s="124"/>
      <c r="BI419" s="124"/>
      <c r="BJ419" s="124"/>
      <c r="BK419" s="120"/>
      <c r="BL419" s="120"/>
      <c r="BM419" s="120"/>
      <c r="BN419" s="120"/>
      <c r="BO419" s="120"/>
      <c r="BP419" s="120"/>
      <c r="BQ419" s="120"/>
      <c r="BR419" s="120"/>
      <c r="BS419" s="120"/>
    </row>
    <row r="420" ht="15.75" customHeight="1">
      <c r="A420" s="120"/>
      <c r="B420" s="120"/>
      <c r="C420" s="243"/>
      <c r="D420" s="120"/>
      <c r="E420" s="243"/>
      <c r="F420" s="120"/>
      <c r="G420" s="120"/>
      <c r="H420" s="120"/>
      <c r="I420" s="120"/>
      <c r="J420" s="120"/>
      <c r="K420" s="120"/>
      <c r="L420" s="244"/>
      <c r="M420" s="245"/>
      <c r="N420" s="245"/>
      <c r="O420" s="245"/>
      <c r="P420" s="245"/>
      <c r="Q420" s="120"/>
      <c r="R420" s="120"/>
      <c r="S420" s="120"/>
      <c r="T420" s="222"/>
      <c r="U420" s="120"/>
      <c r="V420" s="120"/>
      <c r="W420" s="120"/>
      <c r="X420" s="120"/>
      <c r="Y420" s="243"/>
      <c r="Z420" s="120"/>
      <c r="AA420" s="243"/>
      <c r="AB420" s="245"/>
      <c r="AC420" s="245"/>
      <c r="AD420" s="245"/>
      <c r="AE420" s="222"/>
      <c r="AF420" s="120"/>
      <c r="AG420" s="120"/>
      <c r="AH420" s="120"/>
      <c r="AI420" s="120"/>
      <c r="AJ420" s="243"/>
      <c r="AK420" s="243"/>
      <c r="AL420" s="120"/>
      <c r="AM420" s="243"/>
      <c r="AN420" s="243"/>
      <c r="AO420" s="120"/>
      <c r="AP420" s="120"/>
      <c r="AQ420" s="120"/>
      <c r="AR420" s="120"/>
      <c r="AS420" s="120"/>
      <c r="AT420" s="246"/>
      <c r="AU420" s="243"/>
      <c r="AV420" s="120"/>
      <c r="AW420" s="120"/>
      <c r="AX420" s="120"/>
      <c r="AY420" s="246"/>
      <c r="AZ420" s="120"/>
      <c r="BA420" s="120"/>
      <c r="BB420" s="243"/>
      <c r="BC420" s="120"/>
      <c r="BD420" s="120"/>
      <c r="BE420" s="120"/>
      <c r="BF420" s="120"/>
      <c r="BG420" s="244"/>
      <c r="BH420" s="124"/>
      <c r="BI420" s="124"/>
      <c r="BJ420" s="124"/>
      <c r="BK420" s="120"/>
      <c r="BL420" s="120"/>
      <c r="BM420" s="120"/>
      <c r="BN420" s="120"/>
      <c r="BO420" s="120"/>
      <c r="BP420" s="120"/>
      <c r="BQ420" s="120"/>
      <c r="BR420" s="120"/>
      <c r="BS420" s="120"/>
    </row>
    <row r="421" ht="15.75" customHeight="1">
      <c r="A421" s="120"/>
      <c r="B421" s="120"/>
      <c r="C421" s="243"/>
      <c r="D421" s="120"/>
      <c r="E421" s="243"/>
      <c r="F421" s="120"/>
      <c r="G421" s="120"/>
      <c r="H421" s="120"/>
      <c r="I421" s="120"/>
      <c r="J421" s="120"/>
      <c r="K421" s="120"/>
      <c r="L421" s="244"/>
      <c r="M421" s="245"/>
      <c r="N421" s="245"/>
      <c r="O421" s="245"/>
      <c r="P421" s="245"/>
      <c r="Q421" s="120"/>
      <c r="R421" s="120"/>
      <c r="S421" s="120"/>
      <c r="T421" s="222"/>
      <c r="U421" s="120"/>
      <c r="V421" s="120"/>
      <c r="W421" s="120"/>
      <c r="X421" s="120"/>
      <c r="Y421" s="243"/>
      <c r="Z421" s="120"/>
      <c r="AA421" s="243"/>
      <c r="AB421" s="245"/>
      <c r="AC421" s="245"/>
      <c r="AD421" s="245"/>
      <c r="AE421" s="222"/>
      <c r="AF421" s="120"/>
      <c r="AG421" s="120"/>
      <c r="AH421" s="120"/>
      <c r="AI421" s="120"/>
      <c r="AJ421" s="243"/>
      <c r="AK421" s="243"/>
      <c r="AL421" s="120"/>
      <c r="AM421" s="243"/>
      <c r="AN421" s="243"/>
      <c r="AO421" s="120"/>
      <c r="AP421" s="120"/>
      <c r="AQ421" s="120"/>
      <c r="AR421" s="120"/>
      <c r="AS421" s="120"/>
      <c r="AT421" s="246"/>
      <c r="AU421" s="243"/>
      <c r="AV421" s="120"/>
      <c r="AW421" s="120"/>
      <c r="AX421" s="120"/>
      <c r="AY421" s="246"/>
      <c r="AZ421" s="120"/>
      <c r="BA421" s="120"/>
      <c r="BB421" s="243"/>
      <c r="BC421" s="120"/>
      <c r="BD421" s="120"/>
      <c r="BE421" s="120"/>
      <c r="BF421" s="120"/>
      <c r="BG421" s="244"/>
      <c r="BH421" s="124"/>
      <c r="BI421" s="124"/>
      <c r="BJ421" s="124"/>
      <c r="BK421" s="120"/>
      <c r="BL421" s="120"/>
      <c r="BM421" s="120"/>
      <c r="BN421" s="120"/>
      <c r="BO421" s="120"/>
      <c r="BP421" s="120"/>
      <c r="BQ421" s="120"/>
      <c r="BR421" s="120"/>
      <c r="BS421" s="120"/>
    </row>
    <row r="422" ht="15.75" customHeight="1">
      <c r="A422" s="120"/>
      <c r="B422" s="120"/>
      <c r="C422" s="243"/>
      <c r="D422" s="120"/>
      <c r="E422" s="243"/>
      <c r="F422" s="120"/>
      <c r="G422" s="120"/>
      <c r="H422" s="120"/>
      <c r="I422" s="120"/>
      <c r="J422" s="120"/>
      <c r="K422" s="120"/>
      <c r="L422" s="244"/>
      <c r="M422" s="245"/>
      <c r="N422" s="245"/>
      <c r="O422" s="245"/>
      <c r="P422" s="245"/>
      <c r="Q422" s="120"/>
      <c r="R422" s="120"/>
      <c r="S422" s="120"/>
      <c r="T422" s="222"/>
      <c r="U422" s="120"/>
      <c r="V422" s="120"/>
      <c r="W422" s="120"/>
      <c r="X422" s="120"/>
      <c r="Y422" s="243"/>
      <c r="Z422" s="120"/>
      <c r="AA422" s="243"/>
      <c r="AB422" s="245"/>
      <c r="AC422" s="245"/>
      <c r="AD422" s="245"/>
      <c r="AE422" s="222"/>
      <c r="AF422" s="120"/>
      <c r="AG422" s="120"/>
      <c r="AH422" s="120"/>
      <c r="AI422" s="120"/>
      <c r="AJ422" s="243"/>
      <c r="AK422" s="243"/>
      <c r="AL422" s="120"/>
      <c r="AM422" s="243"/>
      <c r="AN422" s="243"/>
      <c r="AO422" s="120"/>
      <c r="AP422" s="120"/>
      <c r="AQ422" s="120"/>
      <c r="AR422" s="120"/>
      <c r="AS422" s="120"/>
      <c r="AT422" s="246"/>
      <c r="AU422" s="243"/>
      <c r="AV422" s="120"/>
      <c r="AW422" s="120"/>
      <c r="AX422" s="120"/>
      <c r="AY422" s="246"/>
      <c r="AZ422" s="120"/>
      <c r="BA422" s="120"/>
      <c r="BB422" s="243"/>
      <c r="BC422" s="120"/>
      <c r="BD422" s="120"/>
      <c r="BE422" s="120"/>
      <c r="BF422" s="120"/>
      <c r="BG422" s="244"/>
      <c r="BH422" s="124"/>
      <c r="BI422" s="124"/>
      <c r="BJ422" s="124"/>
      <c r="BK422" s="120"/>
      <c r="BL422" s="120"/>
      <c r="BM422" s="120"/>
      <c r="BN422" s="120"/>
      <c r="BO422" s="120"/>
      <c r="BP422" s="120"/>
      <c r="BQ422" s="120"/>
      <c r="BR422" s="120"/>
      <c r="BS422" s="120"/>
    </row>
    <row r="423" ht="15.75" customHeight="1">
      <c r="A423" s="120"/>
      <c r="B423" s="120"/>
      <c r="C423" s="243"/>
      <c r="D423" s="120"/>
      <c r="E423" s="243"/>
      <c r="F423" s="120"/>
      <c r="G423" s="120"/>
      <c r="H423" s="120"/>
      <c r="I423" s="120"/>
      <c r="J423" s="120"/>
      <c r="K423" s="120"/>
      <c r="L423" s="244"/>
      <c r="M423" s="245"/>
      <c r="N423" s="245"/>
      <c r="O423" s="245"/>
      <c r="P423" s="245"/>
      <c r="Q423" s="120"/>
      <c r="R423" s="120"/>
      <c r="S423" s="120"/>
      <c r="T423" s="222"/>
      <c r="U423" s="120"/>
      <c r="V423" s="120"/>
      <c r="W423" s="120"/>
      <c r="X423" s="120"/>
      <c r="Y423" s="243"/>
      <c r="Z423" s="120"/>
      <c r="AA423" s="243"/>
      <c r="AB423" s="245"/>
      <c r="AC423" s="245"/>
      <c r="AD423" s="245"/>
      <c r="AE423" s="222"/>
      <c r="AF423" s="120"/>
      <c r="AG423" s="120"/>
      <c r="AH423" s="120"/>
      <c r="AI423" s="120"/>
      <c r="AJ423" s="243"/>
      <c r="AK423" s="243"/>
      <c r="AL423" s="120"/>
      <c r="AM423" s="243"/>
      <c r="AN423" s="243"/>
      <c r="AO423" s="120"/>
      <c r="AP423" s="120"/>
      <c r="AQ423" s="120"/>
      <c r="AR423" s="120"/>
      <c r="AS423" s="120"/>
      <c r="AT423" s="246"/>
      <c r="AU423" s="243"/>
      <c r="AV423" s="120"/>
      <c r="AW423" s="120"/>
      <c r="AX423" s="120"/>
      <c r="AY423" s="246"/>
      <c r="AZ423" s="120"/>
      <c r="BA423" s="120"/>
      <c r="BB423" s="243"/>
      <c r="BC423" s="120"/>
      <c r="BD423" s="120"/>
      <c r="BE423" s="120"/>
      <c r="BF423" s="120"/>
      <c r="BG423" s="244"/>
      <c r="BH423" s="124"/>
      <c r="BI423" s="124"/>
      <c r="BJ423" s="124"/>
      <c r="BK423" s="120"/>
      <c r="BL423" s="120"/>
      <c r="BM423" s="120"/>
      <c r="BN423" s="120"/>
      <c r="BO423" s="120"/>
      <c r="BP423" s="120"/>
      <c r="BQ423" s="120"/>
      <c r="BR423" s="120"/>
      <c r="BS423" s="120"/>
    </row>
    <row r="424" ht="15.75" customHeight="1">
      <c r="A424" s="120"/>
      <c r="B424" s="120"/>
      <c r="C424" s="243"/>
      <c r="D424" s="120"/>
      <c r="E424" s="243"/>
      <c r="F424" s="120"/>
      <c r="G424" s="120"/>
      <c r="H424" s="120"/>
      <c r="I424" s="120"/>
      <c r="J424" s="120"/>
      <c r="K424" s="120"/>
      <c r="L424" s="244"/>
      <c r="M424" s="245"/>
      <c r="N424" s="245"/>
      <c r="O424" s="245"/>
      <c r="P424" s="245"/>
      <c r="Q424" s="120"/>
      <c r="R424" s="120"/>
      <c r="S424" s="120"/>
      <c r="T424" s="222"/>
      <c r="U424" s="120"/>
      <c r="V424" s="120"/>
      <c r="W424" s="120"/>
      <c r="X424" s="120"/>
      <c r="Y424" s="243"/>
      <c r="Z424" s="120"/>
      <c r="AA424" s="243"/>
      <c r="AB424" s="245"/>
      <c r="AC424" s="245"/>
      <c r="AD424" s="245"/>
      <c r="AE424" s="222"/>
      <c r="AF424" s="120"/>
      <c r="AG424" s="120"/>
      <c r="AH424" s="120"/>
      <c r="AI424" s="120"/>
      <c r="AJ424" s="243"/>
      <c r="AK424" s="243"/>
      <c r="AL424" s="120"/>
      <c r="AM424" s="243"/>
      <c r="AN424" s="243"/>
      <c r="AO424" s="120"/>
      <c r="AP424" s="120"/>
      <c r="AQ424" s="120"/>
      <c r="AR424" s="120"/>
      <c r="AS424" s="120"/>
      <c r="AT424" s="246"/>
      <c r="AU424" s="243"/>
      <c r="AV424" s="120"/>
      <c r="AW424" s="120"/>
      <c r="AX424" s="120"/>
      <c r="AY424" s="246"/>
      <c r="AZ424" s="120"/>
      <c r="BA424" s="120"/>
      <c r="BB424" s="243"/>
      <c r="BC424" s="120"/>
      <c r="BD424" s="120"/>
      <c r="BE424" s="120"/>
      <c r="BF424" s="120"/>
      <c r="BG424" s="244"/>
      <c r="BH424" s="124"/>
      <c r="BI424" s="124"/>
      <c r="BJ424" s="124"/>
      <c r="BK424" s="120"/>
      <c r="BL424" s="120"/>
      <c r="BM424" s="120"/>
      <c r="BN424" s="120"/>
      <c r="BO424" s="120"/>
      <c r="BP424" s="120"/>
      <c r="BQ424" s="120"/>
      <c r="BR424" s="120"/>
      <c r="BS424" s="120"/>
    </row>
    <row r="425" ht="15.75" customHeight="1">
      <c r="A425" s="120"/>
      <c r="B425" s="120"/>
      <c r="C425" s="243"/>
      <c r="D425" s="120"/>
      <c r="E425" s="243"/>
      <c r="F425" s="120"/>
      <c r="G425" s="120"/>
      <c r="H425" s="120"/>
      <c r="I425" s="120"/>
      <c r="J425" s="120"/>
      <c r="K425" s="120"/>
      <c r="L425" s="244"/>
      <c r="M425" s="245"/>
      <c r="N425" s="245"/>
      <c r="O425" s="245"/>
      <c r="P425" s="245"/>
      <c r="Q425" s="120"/>
      <c r="R425" s="120"/>
      <c r="S425" s="120"/>
      <c r="T425" s="222"/>
      <c r="U425" s="120"/>
      <c r="V425" s="120"/>
      <c r="W425" s="120"/>
      <c r="X425" s="120"/>
      <c r="Y425" s="243"/>
      <c r="Z425" s="120"/>
      <c r="AA425" s="243"/>
      <c r="AB425" s="245"/>
      <c r="AC425" s="245"/>
      <c r="AD425" s="245"/>
      <c r="AE425" s="222"/>
      <c r="AF425" s="120"/>
      <c r="AG425" s="120"/>
      <c r="AH425" s="120"/>
      <c r="AI425" s="120"/>
      <c r="AJ425" s="243"/>
      <c r="AK425" s="243"/>
      <c r="AL425" s="120"/>
      <c r="AM425" s="243"/>
      <c r="AN425" s="243"/>
      <c r="AO425" s="120"/>
      <c r="AP425" s="120"/>
      <c r="AQ425" s="120"/>
      <c r="AR425" s="120"/>
      <c r="AS425" s="120"/>
      <c r="AT425" s="246"/>
      <c r="AU425" s="243"/>
      <c r="AV425" s="120"/>
      <c r="AW425" s="120"/>
      <c r="AX425" s="120"/>
      <c r="AY425" s="246"/>
      <c r="AZ425" s="120"/>
      <c r="BA425" s="120"/>
      <c r="BB425" s="243"/>
      <c r="BC425" s="120"/>
      <c r="BD425" s="120"/>
      <c r="BE425" s="120"/>
      <c r="BF425" s="120"/>
      <c r="BG425" s="244"/>
      <c r="BH425" s="124"/>
      <c r="BI425" s="124"/>
      <c r="BJ425" s="124"/>
      <c r="BK425" s="120"/>
      <c r="BL425" s="120"/>
      <c r="BM425" s="120"/>
      <c r="BN425" s="120"/>
      <c r="BO425" s="120"/>
      <c r="BP425" s="120"/>
      <c r="BQ425" s="120"/>
      <c r="BR425" s="120"/>
      <c r="BS425" s="120"/>
    </row>
    <row r="426" ht="15.75" customHeight="1">
      <c r="A426" s="120"/>
      <c r="B426" s="120"/>
      <c r="C426" s="243"/>
      <c r="D426" s="120"/>
      <c r="E426" s="243"/>
      <c r="F426" s="120"/>
      <c r="G426" s="120"/>
      <c r="H426" s="120"/>
      <c r="I426" s="120"/>
      <c r="J426" s="120"/>
      <c r="K426" s="120"/>
      <c r="L426" s="244"/>
      <c r="M426" s="245"/>
      <c r="N426" s="245"/>
      <c r="O426" s="245"/>
      <c r="P426" s="245"/>
      <c r="Q426" s="120"/>
      <c r="R426" s="120"/>
      <c r="S426" s="120"/>
      <c r="T426" s="222"/>
      <c r="U426" s="120"/>
      <c r="V426" s="120"/>
      <c r="W426" s="120"/>
      <c r="X426" s="120"/>
      <c r="Y426" s="243"/>
      <c r="Z426" s="120"/>
      <c r="AA426" s="243"/>
      <c r="AB426" s="245"/>
      <c r="AC426" s="245"/>
      <c r="AD426" s="245"/>
      <c r="AE426" s="222"/>
      <c r="AF426" s="120"/>
      <c r="AG426" s="120"/>
      <c r="AH426" s="120"/>
      <c r="AI426" s="120"/>
      <c r="AJ426" s="243"/>
      <c r="AK426" s="243"/>
      <c r="AL426" s="120"/>
      <c r="AM426" s="243"/>
      <c r="AN426" s="243"/>
      <c r="AO426" s="120"/>
      <c r="AP426" s="120"/>
      <c r="AQ426" s="120"/>
      <c r="AR426" s="120"/>
      <c r="AS426" s="120"/>
      <c r="AT426" s="246"/>
      <c r="AU426" s="243"/>
      <c r="AV426" s="120"/>
      <c r="AW426" s="120"/>
      <c r="AX426" s="120"/>
      <c r="AY426" s="246"/>
      <c r="AZ426" s="120"/>
      <c r="BA426" s="120"/>
      <c r="BB426" s="243"/>
      <c r="BC426" s="120"/>
      <c r="BD426" s="120"/>
      <c r="BE426" s="120"/>
      <c r="BF426" s="120"/>
      <c r="BG426" s="244"/>
      <c r="BH426" s="124"/>
      <c r="BI426" s="124"/>
      <c r="BJ426" s="124"/>
      <c r="BK426" s="120"/>
      <c r="BL426" s="120"/>
      <c r="BM426" s="120"/>
      <c r="BN426" s="120"/>
      <c r="BO426" s="120"/>
      <c r="BP426" s="120"/>
      <c r="BQ426" s="120"/>
      <c r="BR426" s="120"/>
      <c r="BS426" s="120"/>
    </row>
    <row r="427" ht="15.75" customHeight="1">
      <c r="A427" s="120"/>
      <c r="B427" s="120"/>
      <c r="C427" s="243"/>
      <c r="D427" s="120"/>
      <c r="E427" s="243"/>
      <c r="F427" s="120"/>
      <c r="G427" s="120"/>
      <c r="H427" s="120"/>
      <c r="I427" s="120"/>
      <c r="J427" s="120"/>
      <c r="K427" s="120"/>
      <c r="L427" s="244"/>
      <c r="M427" s="245"/>
      <c r="N427" s="245"/>
      <c r="O427" s="245"/>
      <c r="P427" s="245"/>
      <c r="Q427" s="120"/>
      <c r="R427" s="120"/>
      <c r="S427" s="120"/>
      <c r="T427" s="222"/>
      <c r="U427" s="120"/>
      <c r="V427" s="120"/>
      <c r="W427" s="120"/>
      <c r="X427" s="120"/>
      <c r="Y427" s="243"/>
      <c r="Z427" s="120"/>
      <c r="AA427" s="243"/>
      <c r="AB427" s="245"/>
      <c r="AC427" s="245"/>
      <c r="AD427" s="245"/>
      <c r="AE427" s="222"/>
      <c r="AF427" s="120"/>
      <c r="AG427" s="120"/>
      <c r="AH427" s="120"/>
      <c r="AI427" s="120"/>
      <c r="AJ427" s="243"/>
      <c r="AK427" s="243"/>
      <c r="AL427" s="120"/>
      <c r="AM427" s="243"/>
      <c r="AN427" s="243"/>
      <c r="AO427" s="120"/>
      <c r="AP427" s="120"/>
      <c r="AQ427" s="120"/>
      <c r="AR427" s="120"/>
      <c r="AS427" s="120"/>
      <c r="AT427" s="246"/>
      <c r="AU427" s="243"/>
      <c r="AV427" s="120"/>
      <c r="AW427" s="120"/>
      <c r="AX427" s="120"/>
      <c r="AY427" s="246"/>
      <c r="AZ427" s="120"/>
      <c r="BA427" s="120"/>
      <c r="BB427" s="243"/>
      <c r="BC427" s="120"/>
      <c r="BD427" s="120"/>
      <c r="BE427" s="120"/>
      <c r="BF427" s="120"/>
      <c r="BG427" s="244"/>
      <c r="BH427" s="124"/>
      <c r="BI427" s="124"/>
      <c r="BJ427" s="124"/>
      <c r="BK427" s="120"/>
      <c r="BL427" s="120"/>
      <c r="BM427" s="120"/>
      <c r="BN427" s="120"/>
      <c r="BO427" s="120"/>
      <c r="BP427" s="120"/>
      <c r="BQ427" s="120"/>
      <c r="BR427" s="120"/>
      <c r="BS427" s="120"/>
    </row>
    <row r="428" ht="15.75" customHeight="1">
      <c r="A428" s="120"/>
      <c r="B428" s="120"/>
      <c r="C428" s="243"/>
      <c r="D428" s="120"/>
      <c r="E428" s="243"/>
      <c r="F428" s="120"/>
      <c r="G428" s="120"/>
      <c r="H428" s="120"/>
      <c r="I428" s="120"/>
      <c r="J428" s="120"/>
      <c r="K428" s="120"/>
      <c r="L428" s="244"/>
      <c r="M428" s="245"/>
      <c r="N428" s="245"/>
      <c r="O428" s="245"/>
      <c r="P428" s="245"/>
      <c r="Q428" s="120"/>
      <c r="R428" s="120"/>
      <c r="S428" s="120"/>
      <c r="T428" s="222"/>
      <c r="U428" s="120"/>
      <c r="V428" s="120"/>
      <c r="W428" s="120"/>
      <c r="X428" s="120"/>
      <c r="Y428" s="243"/>
      <c r="Z428" s="120"/>
      <c r="AA428" s="243"/>
      <c r="AB428" s="245"/>
      <c r="AC428" s="245"/>
      <c r="AD428" s="245"/>
      <c r="AE428" s="222"/>
      <c r="AF428" s="120"/>
      <c r="AG428" s="120"/>
      <c r="AH428" s="120"/>
      <c r="AI428" s="120"/>
      <c r="AJ428" s="243"/>
      <c r="AK428" s="243"/>
      <c r="AL428" s="120"/>
      <c r="AM428" s="243"/>
      <c r="AN428" s="243"/>
      <c r="AO428" s="120"/>
      <c r="AP428" s="120"/>
      <c r="AQ428" s="120"/>
      <c r="AR428" s="120"/>
      <c r="AS428" s="120"/>
      <c r="AT428" s="246"/>
      <c r="AU428" s="243"/>
      <c r="AV428" s="120"/>
      <c r="AW428" s="120"/>
      <c r="AX428" s="120"/>
      <c r="AY428" s="246"/>
      <c r="AZ428" s="120"/>
      <c r="BA428" s="120"/>
      <c r="BB428" s="243"/>
      <c r="BC428" s="120"/>
      <c r="BD428" s="120"/>
      <c r="BE428" s="120"/>
      <c r="BF428" s="120"/>
      <c r="BG428" s="244"/>
      <c r="BH428" s="124"/>
      <c r="BI428" s="124"/>
      <c r="BJ428" s="124"/>
      <c r="BK428" s="120"/>
      <c r="BL428" s="120"/>
      <c r="BM428" s="120"/>
      <c r="BN428" s="120"/>
      <c r="BO428" s="120"/>
      <c r="BP428" s="120"/>
      <c r="BQ428" s="120"/>
      <c r="BR428" s="120"/>
      <c r="BS428" s="120"/>
    </row>
    <row r="429" ht="15.75" customHeight="1">
      <c r="A429" s="120"/>
      <c r="B429" s="120"/>
      <c r="C429" s="243"/>
      <c r="D429" s="120"/>
      <c r="E429" s="243"/>
      <c r="F429" s="120"/>
      <c r="G429" s="120"/>
      <c r="H429" s="120"/>
      <c r="I429" s="120"/>
      <c r="J429" s="120"/>
      <c r="K429" s="120"/>
      <c r="L429" s="244"/>
      <c r="M429" s="245"/>
      <c r="N429" s="245"/>
      <c r="O429" s="245"/>
      <c r="P429" s="245"/>
      <c r="Q429" s="120"/>
      <c r="R429" s="120"/>
      <c r="S429" s="120"/>
      <c r="T429" s="222"/>
      <c r="U429" s="120"/>
      <c r="V429" s="120"/>
      <c r="W429" s="120"/>
      <c r="X429" s="120"/>
      <c r="Y429" s="243"/>
      <c r="Z429" s="120"/>
      <c r="AA429" s="243"/>
      <c r="AB429" s="245"/>
      <c r="AC429" s="245"/>
      <c r="AD429" s="245"/>
      <c r="AE429" s="222"/>
      <c r="AF429" s="120"/>
      <c r="AG429" s="120"/>
      <c r="AH429" s="120"/>
      <c r="AI429" s="120"/>
      <c r="AJ429" s="243"/>
      <c r="AK429" s="243"/>
      <c r="AL429" s="120"/>
      <c r="AM429" s="243"/>
      <c r="AN429" s="243"/>
      <c r="AO429" s="120"/>
      <c r="AP429" s="120"/>
      <c r="AQ429" s="120"/>
      <c r="AR429" s="120"/>
      <c r="AS429" s="120"/>
      <c r="AT429" s="246"/>
      <c r="AU429" s="243"/>
      <c r="AV429" s="120"/>
      <c r="AW429" s="120"/>
      <c r="AX429" s="120"/>
      <c r="AY429" s="246"/>
      <c r="AZ429" s="120"/>
      <c r="BA429" s="120"/>
      <c r="BB429" s="243"/>
      <c r="BC429" s="120"/>
      <c r="BD429" s="120"/>
      <c r="BE429" s="120"/>
      <c r="BF429" s="120"/>
      <c r="BG429" s="244"/>
      <c r="BH429" s="124"/>
      <c r="BI429" s="124"/>
      <c r="BJ429" s="124"/>
      <c r="BK429" s="120"/>
      <c r="BL429" s="120"/>
      <c r="BM429" s="120"/>
      <c r="BN429" s="120"/>
      <c r="BO429" s="120"/>
      <c r="BP429" s="120"/>
      <c r="BQ429" s="120"/>
      <c r="BR429" s="120"/>
      <c r="BS429" s="120"/>
    </row>
    <row r="430" ht="15.75" customHeight="1">
      <c r="A430" s="120"/>
      <c r="B430" s="120"/>
      <c r="C430" s="243"/>
      <c r="D430" s="120"/>
      <c r="E430" s="243"/>
      <c r="F430" s="120"/>
      <c r="G430" s="120"/>
      <c r="H430" s="120"/>
      <c r="I430" s="120"/>
      <c r="J430" s="120"/>
      <c r="K430" s="120"/>
      <c r="L430" s="244"/>
      <c r="M430" s="245"/>
      <c r="N430" s="245"/>
      <c r="O430" s="245"/>
      <c r="P430" s="245"/>
      <c r="Q430" s="120"/>
      <c r="R430" s="120"/>
      <c r="S430" s="120"/>
      <c r="T430" s="222"/>
      <c r="U430" s="120"/>
      <c r="V430" s="120"/>
      <c r="W430" s="120"/>
      <c r="X430" s="120"/>
      <c r="Y430" s="243"/>
      <c r="Z430" s="120"/>
      <c r="AA430" s="243"/>
      <c r="AB430" s="245"/>
      <c r="AC430" s="245"/>
      <c r="AD430" s="245"/>
      <c r="AE430" s="222"/>
      <c r="AF430" s="120"/>
      <c r="AG430" s="120"/>
      <c r="AH430" s="120"/>
      <c r="AI430" s="120"/>
      <c r="AJ430" s="243"/>
      <c r="AK430" s="243"/>
      <c r="AL430" s="120"/>
      <c r="AM430" s="243"/>
      <c r="AN430" s="243"/>
      <c r="AO430" s="120"/>
      <c r="AP430" s="120"/>
      <c r="AQ430" s="120"/>
      <c r="AR430" s="120"/>
      <c r="AS430" s="120"/>
      <c r="AT430" s="246"/>
      <c r="AU430" s="243"/>
      <c r="AV430" s="120"/>
      <c r="AW430" s="120"/>
      <c r="AX430" s="120"/>
      <c r="AY430" s="246"/>
      <c r="AZ430" s="120"/>
      <c r="BA430" s="120"/>
      <c r="BB430" s="243"/>
      <c r="BC430" s="120"/>
      <c r="BD430" s="120"/>
      <c r="BE430" s="120"/>
      <c r="BF430" s="120"/>
      <c r="BG430" s="244"/>
      <c r="BH430" s="124"/>
      <c r="BI430" s="124"/>
      <c r="BJ430" s="124"/>
      <c r="BK430" s="120"/>
      <c r="BL430" s="120"/>
      <c r="BM430" s="120"/>
      <c r="BN430" s="120"/>
      <c r="BO430" s="120"/>
      <c r="BP430" s="120"/>
      <c r="BQ430" s="120"/>
      <c r="BR430" s="120"/>
      <c r="BS430" s="120"/>
    </row>
    <row r="431" ht="15.75" customHeight="1">
      <c r="A431" s="120"/>
      <c r="B431" s="120"/>
      <c r="C431" s="243"/>
      <c r="D431" s="120"/>
      <c r="E431" s="243"/>
      <c r="F431" s="120"/>
      <c r="G431" s="120"/>
      <c r="H431" s="120"/>
      <c r="I431" s="120"/>
      <c r="J431" s="120"/>
      <c r="K431" s="120"/>
      <c r="L431" s="244"/>
      <c r="M431" s="245"/>
      <c r="N431" s="245"/>
      <c r="O431" s="245"/>
      <c r="P431" s="245"/>
      <c r="Q431" s="120"/>
      <c r="R431" s="120"/>
      <c r="S431" s="120"/>
      <c r="T431" s="222"/>
      <c r="U431" s="120"/>
      <c r="V431" s="120"/>
      <c r="W431" s="120"/>
      <c r="X431" s="120"/>
      <c r="Y431" s="243"/>
      <c r="Z431" s="120"/>
      <c r="AA431" s="243"/>
      <c r="AB431" s="245"/>
      <c r="AC431" s="245"/>
      <c r="AD431" s="245"/>
      <c r="AE431" s="222"/>
      <c r="AF431" s="120"/>
      <c r="AG431" s="120"/>
      <c r="AH431" s="120"/>
      <c r="AI431" s="120"/>
      <c r="AJ431" s="243"/>
      <c r="AK431" s="243"/>
      <c r="AL431" s="120"/>
      <c r="AM431" s="243"/>
      <c r="AN431" s="243"/>
      <c r="AO431" s="120"/>
      <c r="AP431" s="120"/>
      <c r="AQ431" s="120"/>
      <c r="AR431" s="120"/>
      <c r="AS431" s="120"/>
      <c r="AT431" s="246"/>
      <c r="AU431" s="243"/>
      <c r="AV431" s="120"/>
      <c r="AW431" s="120"/>
      <c r="AX431" s="120"/>
      <c r="AY431" s="246"/>
      <c r="AZ431" s="120"/>
      <c r="BA431" s="120"/>
      <c r="BB431" s="243"/>
      <c r="BC431" s="120"/>
      <c r="BD431" s="120"/>
      <c r="BE431" s="120"/>
      <c r="BF431" s="120"/>
      <c r="BG431" s="244"/>
      <c r="BH431" s="124"/>
      <c r="BI431" s="124"/>
      <c r="BJ431" s="124"/>
      <c r="BK431" s="120"/>
      <c r="BL431" s="120"/>
      <c r="BM431" s="120"/>
      <c r="BN431" s="120"/>
      <c r="BO431" s="120"/>
      <c r="BP431" s="120"/>
      <c r="BQ431" s="120"/>
      <c r="BR431" s="120"/>
      <c r="BS431" s="120"/>
    </row>
    <row r="432" ht="15.75" customHeight="1">
      <c r="A432" s="120"/>
      <c r="B432" s="120"/>
      <c r="C432" s="243"/>
      <c r="D432" s="120"/>
      <c r="E432" s="243"/>
      <c r="F432" s="120"/>
      <c r="G432" s="120"/>
      <c r="H432" s="120"/>
      <c r="I432" s="120"/>
      <c r="J432" s="120"/>
      <c r="K432" s="120"/>
      <c r="L432" s="244"/>
      <c r="M432" s="245"/>
      <c r="N432" s="245"/>
      <c r="O432" s="245"/>
      <c r="P432" s="245"/>
      <c r="Q432" s="120"/>
      <c r="R432" s="120"/>
      <c r="S432" s="120"/>
      <c r="T432" s="222"/>
      <c r="U432" s="120"/>
      <c r="V432" s="120"/>
      <c r="W432" s="120"/>
      <c r="X432" s="120"/>
      <c r="Y432" s="243"/>
      <c r="Z432" s="120"/>
      <c r="AA432" s="243"/>
      <c r="AB432" s="245"/>
      <c r="AC432" s="245"/>
      <c r="AD432" s="245"/>
      <c r="AE432" s="222"/>
      <c r="AF432" s="120"/>
      <c r="AG432" s="120"/>
      <c r="AH432" s="120"/>
      <c r="AI432" s="120"/>
      <c r="AJ432" s="243"/>
      <c r="AK432" s="243"/>
      <c r="AL432" s="120"/>
      <c r="AM432" s="243"/>
      <c r="AN432" s="243"/>
      <c r="AO432" s="120"/>
      <c r="AP432" s="120"/>
      <c r="AQ432" s="120"/>
      <c r="AR432" s="120"/>
      <c r="AS432" s="120"/>
      <c r="AT432" s="246"/>
      <c r="AU432" s="243"/>
      <c r="AV432" s="120"/>
      <c r="AW432" s="120"/>
      <c r="AX432" s="120"/>
      <c r="AY432" s="246"/>
      <c r="AZ432" s="120"/>
      <c r="BA432" s="120"/>
      <c r="BB432" s="243"/>
      <c r="BC432" s="120"/>
      <c r="BD432" s="120"/>
      <c r="BE432" s="120"/>
      <c r="BF432" s="120"/>
      <c r="BG432" s="244"/>
      <c r="BH432" s="124"/>
      <c r="BI432" s="124"/>
      <c r="BJ432" s="124"/>
      <c r="BK432" s="120"/>
      <c r="BL432" s="120"/>
      <c r="BM432" s="120"/>
      <c r="BN432" s="120"/>
      <c r="BO432" s="120"/>
      <c r="BP432" s="120"/>
      <c r="BQ432" s="120"/>
      <c r="BR432" s="120"/>
      <c r="BS432" s="120"/>
    </row>
    <row r="433" ht="15.75" customHeight="1">
      <c r="A433" s="120"/>
      <c r="B433" s="120"/>
      <c r="C433" s="243"/>
      <c r="D433" s="120"/>
      <c r="E433" s="243"/>
      <c r="F433" s="120"/>
      <c r="G433" s="120"/>
      <c r="H433" s="120"/>
      <c r="I433" s="120"/>
      <c r="J433" s="120"/>
      <c r="K433" s="120"/>
      <c r="L433" s="244"/>
      <c r="M433" s="245"/>
      <c r="N433" s="245"/>
      <c r="O433" s="245"/>
      <c r="P433" s="245"/>
      <c r="Q433" s="120"/>
      <c r="R433" s="120"/>
      <c r="S433" s="120"/>
      <c r="T433" s="222"/>
      <c r="U433" s="120"/>
      <c r="V433" s="120"/>
      <c r="W433" s="120"/>
      <c r="X433" s="120"/>
      <c r="Y433" s="243"/>
      <c r="Z433" s="120"/>
      <c r="AA433" s="243"/>
      <c r="AB433" s="245"/>
      <c r="AC433" s="245"/>
      <c r="AD433" s="245"/>
      <c r="AE433" s="222"/>
      <c r="AF433" s="120"/>
      <c r="AG433" s="120"/>
      <c r="AH433" s="120"/>
      <c r="AI433" s="120"/>
      <c r="AJ433" s="243"/>
      <c r="AK433" s="243"/>
      <c r="AL433" s="120"/>
      <c r="AM433" s="243"/>
      <c r="AN433" s="243"/>
      <c r="AO433" s="120"/>
      <c r="AP433" s="120"/>
      <c r="AQ433" s="120"/>
      <c r="AR433" s="120"/>
      <c r="AS433" s="120"/>
      <c r="AT433" s="246"/>
      <c r="AU433" s="243"/>
      <c r="AV433" s="120"/>
      <c r="AW433" s="120"/>
      <c r="AX433" s="120"/>
      <c r="AY433" s="246"/>
      <c r="AZ433" s="120"/>
      <c r="BA433" s="120"/>
      <c r="BB433" s="243"/>
      <c r="BC433" s="120"/>
      <c r="BD433" s="120"/>
      <c r="BE433" s="120"/>
      <c r="BF433" s="120"/>
      <c r="BG433" s="244"/>
      <c r="BH433" s="124"/>
      <c r="BI433" s="124"/>
      <c r="BJ433" s="124"/>
      <c r="BK433" s="120"/>
      <c r="BL433" s="120"/>
      <c r="BM433" s="120"/>
      <c r="BN433" s="120"/>
      <c r="BO433" s="120"/>
      <c r="BP433" s="120"/>
      <c r="BQ433" s="120"/>
      <c r="BR433" s="120"/>
      <c r="BS433" s="120"/>
    </row>
    <row r="434" ht="15.75" customHeight="1">
      <c r="A434" s="120"/>
      <c r="B434" s="120"/>
      <c r="C434" s="243"/>
      <c r="D434" s="120"/>
      <c r="E434" s="243"/>
      <c r="F434" s="120"/>
      <c r="G434" s="120"/>
      <c r="H434" s="120"/>
      <c r="I434" s="120"/>
      <c r="J434" s="120"/>
      <c r="K434" s="120"/>
      <c r="L434" s="244"/>
      <c r="M434" s="245"/>
      <c r="N434" s="245"/>
      <c r="O434" s="245"/>
      <c r="P434" s="245"/>
      <c r="Q434" s="120"/>
      <c r="R434" s="120"/>
      <c r="S434" s="120"/>
      <c r="T434" s="222"/>
      <c r="U434" s="120"/>
      <c r="V434" s="120"/>
      <c r="W434" s="120"/>
      <c r="X434" s="120"/>
      <c r="Y434" s="243"/>
      <c r="Z434" s="120"/>
      <c r="AA434" s="243"/>
      <c r="AB434" s="245"/>
      <c r="AC434" s="245"/>
      <c r="AD434" s="245"/>
      <c r="AE434" s="222"/>
      <c r="AF434" s="120"/>
      <c r="AG434" s="120"/>
      <c r="AH434" s="120"/>
      <c r="AI434" s="120"/>
      <c r="AJ434" s="243"/>
      <c r="AK434" s="243"/>
      <c r="AL434" s="120"/>
      <c r="AM434" s="243"/>
      <c r="AN434" s="243"/>
      <c r="AO434" s="120"/>
      <c r="AP434" s="120"/>
      <c r="AQ434" s="120"/>
      <c r="AR434" s="120"/>
      <c r="AS434" s="120"/>
      <c r="AT434" s="246"/>
      <c r="AU434" s="243"/>
      <c r="AV434" s="120"/>
      <c r="AW434" s="120"/>
      <c r="AX434" s="120"/>
      <c r="AY434" s="246"/>
      <c r="AZ434" s="120"/>
      <c r="BA434" s="120"/>
      <c r="BB434" s="243"/>
      <c r="BC434" s="120"/>
      <c r="BD434" s="120"/>
      <c r="BE434" s="120"/>
      <c r="BF434" s="120"/>
      <c r="BG434" s="244"/>
      <c r="BH434" s="124"/>
      <c r="BI434" s="124"/>
      <c r="BJ434" s="124"/>
      <c r="BK434" s="120"/>
      <c r="BL434" s="120"/>
      <c r="BM434" s="120"/>
      <c r="BN434" s="120"/>
      <c r="BO434" s="120"/>
      <c r="BP434" s="120"/>
      <c r="BQ434" s="120"/>
      <c r="BR434" s="120"/>
      <c r="BS434" s="120"/>
    </row>
    <row r="435" ht="15.75" customHeight="1">
      <c r="A435" s="120"/>
      <c r="B435" s="120"/>
      <c r="C435" s="243"/>
      <c r="D435" s="120"/>
      <c r="E435" s="243"/>
      <c r="F435" s="120"/>
      <c r="G435" s="120"/>
      <c r="H435" s="120"/>
      <c r="I435" s="120"/>
      <c r="J435" s="120"/>
      <c r="K435" s="120"/>
      <c r="L435" s="244"/>
      <c r="M435" s="245"/>
      <c r="N435" s="245"/>
      <c r="O435" s="245"/>
      <c r="P435" s="245"/>
      <c r="Q435" s="120"/>
      <c r="R435" s="120"/>
      <c r="S435" s="120"/>
      <c r="T435" s="222"/>
      <c r="U435" s="120"/>
      <c r="V435" s="120"/>
      <c r="W435" s="120"/>
      <c r="X435" s="120"/>
      <c r="Y435" s="243"/>
      <c r="Z435" s="120"/>
      <c r="AA435" s="243"/>
      <c r="AB435" s="245"/>
      <c r="AC435" s="245"/>
      <c r="AD435" s="245"/>
      <c r="AE435" s="222"/>
      <c r="AF435" s="120"/>
      <c r="AG435" s="120"/>
      <c r="AH435" s="120"/>
      <c r="AI435" s="120"/>
      <c r="AJ435" s="243"/>
      <c r="AK435" s="243"/>
      <c r="AL435" s="120"/>
      <c r="AM435" s="243"/>
      <c r="AN435" s="243"/>
      <c r="AO435" s="120"/>
      <c r="AP435" s="120"/>
      <c r="AQ435" s="120"/>
      <c r="AR435" s="120"/>
      <c r="AS435" s="120"/>
      <c r="AT435" s="246"/>
      <c r="AU435" s="243"/>
      <c r="AV435" s="120"/>
      <c r="AW435" s="120"/>
      <c r="AX435" s="120"/>
      <c r="AY435" s="246"/>
      <c r="AZ435" s="120"/>
      <c r="BA435" s="120"/>
      <c r="BB435" s="243"/>
      <c r="BC435" s="120"/>
      <c r="BD435" s="120"/>
      <c r="BE435" s="120"/>
      <c r="BF435" s="120"/>
      <c r="BG435" s="244"/>
      <c r="BH435" s="124"/>
      <c r="BI435" s="124"/>
      <c r="BJ435" s="124"/>
      <c r="BK435" s="120"/>
      <c r="BL435" s="120"/>
      <c r="BM435" s="120"/>
      <c r="BN435" s="120"/>
      <c r="BO435" s="120"/>
      <c r="BP435" s="120"/>
      <c r="BQ435" s="120"/>
      <c r="BR435" s="120"/>
      <c r="BS435" s="120"/>
    </row>
    <row r="436" ht="15.75" customHeight="1">
      <c r="A436" s="120"/>
      <c r="B436" s="120"/>
      <c r="C436" s="243"/>
      <c r="D436" s="120"/>
      <c r="E436" s="243"/>
      <c r="F436" s="120"/>
      <c r="G436" s="120"/>
      <c r="H436" s="120"/>
      <c r="I436" s="120"/>
      <c r="J436" s="120"/>
      <c r="K436" s="120"/>
      <c r="L436" s="244"/>
      <c r="M436" s="245"/>
      <c r="N436" s="245"/>
      <c r="O436" s="245"/>
      <c r="P436" s="245"/>
      <c r="Q436" s="120"/>
      <c r="R436" s="120"/>
      <c r="S436" s="120"/>
      <c r="T436" s="222"/>
      <c r="U436" s="120"/>
      <c r="V436" s="120"/>
      <c r="W436" s="120"/>
      <c r="X436" s="120"/>
      <c r="Y436" s="243"/>
      <c r="Z436" s="120"/>
      <c r="AA436" s="243"/>
      <c r="AB436" s="245"/>
      <c r="AC436" s="245"/>
      <c r="AD436" s="245"/>
      <c r="AE436" s="222"/>
      <c r="AF436" s="120"/>
      <c r="AG436" s="120"/>
      <c r="AH436" s="120"/>
      <c r="AI436" s="120"/>
      <c r="AJ436" s="243"/>
      <c r="AK436" s="243"/>
      <c r="AL436" s="120"/>
      <c r="AM436" s="243"/>
      <c r="AN436" s="243"/>
      <c r="AO436" s="120"/>
      <c r="AP436" s="120"/>
      <c r="AQ436" s="120"/>
      <c r="AR436" s="120"/>
      <c r="AS436" s="120"/>
      <c r="AT436" s="246"/>
      <c r="AU436" s="243"/>
      <c r="AV436" s="120"/>
      <c r="AW436" s="120"/>
      <c r="AX436" s="120"/>
      <c r="AY436" s="246"/>
      <c r="AZ436" s="120"/>
      <c r="BA436" s="120"/>
      <c r="BB436" s="243"/>
      <c r="BC436" s="120"/>
      <c r="BD436" s="120"/>
      <c r="BE436" s="120"/>
      <c r="BF436" s="120"/>
      <c r="BG436" s="244"/>
      <c r="BH436" s="124"/>
      <c r="BI436" s="124"/>
      <c r="BJ436" s="124"/>
      <c r="BK436" s="120"/>
      <c r="BL436" s="120"/>
      <c r="BM436" s="120"/>
      <c r="BN436" s="120"/>
      <c r="BO436" s="120"/>
      <c r="BP436" s="120"/>
      <c r="BQ436" s="120"/>
      <c r="BR436" s="120"/>
      <c r="BS436" s="120"/>
    </row>
    <row r="437" ht="15.75" customHeight="1">
      <c r="A437" s="120"/>
      <c r="B437" s="120"/>
      <c r="C437" s="243"/>
      <c r="D437" s="120"/>
      <c r="E437" s="243"/>
      <c r="F437" s="120"/>
      <c r="G437" s="120"/>
      <c r="H437" s="120"/>
      <c r="I437" s="120"/>
      <c r="J437" s="120"/>
      <c r="K437" s="120"/>
      <c r="L437" s="244"/>
      <c r="M437" s="245"/>
      <c r="N437" s="245"/>
      <c r="O437" s="245"/>
      <c r="P437" s="245"/>
      <c r="Q437" s="120"/>
      <c r="R437" s="120"/>
      <c r="S437" s="120"/>
      <c r="T437" s="222"/>
      <c r="U437" s="120"/>
      <c r="V437" s="120"/>
      <c r="W437" s="120"/>
      <c r="X437" s="120"/>
      <c r="Y437" s="243"/>
      <c r="Z437" s="120"/>
      <c r="AA437" s="243"/>
      <c r="AB437" s="245"/>
      <c r="AC437" s="245"/>
      <c r="AD437" s="245"/>
      <c r="AE437" s="222"/>
      <c r="AF437" s="120"/>
      <c r="AG437" s="120"/>
      <c r="AH437" s="120"/>
      <c r="AI437" s="120"/>
      <c r="AJ437" s="243"/>
      <c r="AK437" s="243"/>
      <c r="AL437" s="120"/>
      <c r="AM437" s="243"/>
      <c r="AN437" s="243"/>
      <c r="AO437" s="120"/>
      <c r="AP437" s="120"/>
      <c r="AQ437" s="120"/>
      <c r="AR437" s="120"/>
      <c r="AS437" s="120"/>
      <c r="AT437" s="246"/>
      <c r="AU437" s="243"/>
      <c r="AV437" s="120"/>
      <c r="AW437" s="120"/>
      <c r="AX437" s="120"/>
      <c r="AY437" s="246"/>
      <c r="AZ437" s="120"/>
      <c r="BA437" s="120"/>
      <c r="BB437" s="243"/>
      <c r="BC437" s="120"/>
      <c r="BD437" s="120"/>
      <c r="BE437" s="120"/>
      <c r="BF437" s="120"/>
      <c r="BG437" s="244"/>
      <c r="BH437" s="124"/>
      <c r="BI437" s="124"/>
      <c r="BJ437" s="124"/>
      <c r="BK437" s="120"/>
      <c r="BL437" s="120"/>
      <c r="BM437" s="120"/>
      <c r="BN437" s="120"/>
      <c r="BO437" s="120"/>
      <c r="BP437" s="120"/>
      <c r="BQ437" s="120"/>
      <c r="BR437" s="120"/>
      <c r="BS437" s="120"/>
    </row>
    <row r="438" ht="15.75" customHeight="1">
      <c r="A438" s="120"/>
      <c r="B438" s="120"/>
      <c r="C438" s="243"/>
      <c r="D438" s="120"/>
      <c r="E438" s="243"/>
      <c r="F438" s="120"/>
      <c r="G438" s="120"/>
      <c r="H438" s="120"/>
      <c r="I438" s="120"/>
      <c r="J438" s="120"/>
      <c r="K438" s="120"/>
      <c r="L438" s="244"/>
      <c r="M438" s="245"/>
      <c r="N438" s="245"/>
      <c r="O438" s="245"/>
      <c r="P438" s="245"/>
      <c r="Q438" s="120"/>
      <c r="R438" s="120"/>
      <c r="S438" s="120"/>
      <c r="T438" s="222"/>
      <c r="U438" s="120"/>
      <c r="V438" s="120"/>
      <c r="W438" s="120"/>
      <c r="X438" s="120"/>
      <c r="Y438" s="243"/>
      <c r="Z438" s="120"/>
      <c r="AA438" s="243"/>
      <c r="AB438" s="245"/>
      <c r="AC438" s="245"/>
      <c r="AD438" s="245"/>
      <c r="AE438" s="222"/>
      <c r="AF438" s="120"/>
      <c r="AG438" s="120"/>
      <c r="AH438" s="120"/>
      <c r="AI438" s="120"/>
      <c r="AJ438" s="243"/>
      <c r="AK438" s="243"/>
      <c r="AL438" s="120"/>
      <c r="AM438" s="243"/>
      <c r="AN438" s="243"/>
      <c r="AO438" s="120"/>
      <c r="AP438" s="120"/>
      <c r="AQ438" s="120"/>
      <c r="AR438" s="120"/>
      <c r="AS438" s="120"/>
      <c r="AT438" s="246"/>
      <c r="AU438" s="243"/>
      <c r="AV438" s="120"/>
      <c r="AW438" s="120"/>
      <c r="AX438" s="120"/>
      <c r="AY438" s="246"/>
      <c r="AZ438" s="120"/>
      <c r="BA438" s="120"/>
      <c r="BB438" s="243"/>
      <c r="BC438" s="120"/>
      <c r="BD438" s="120"/>
      <c r="BE438" s="120"/>
      <c r="BF438" s="120"/>
      <c r="BG438" s="244"/>
      <c r="BH438" s="124"/>
      <c r="BI438" s="124"/>
      <c r="BJ438" s="124"/>
      <c r="BK438" s="120"/>
      <c r="BL438" s="120"/>
      <c r="BM438" s="120"/>
      <c r="BN438" s="120"/>
      <c r="BO438" s="120"/>
      <c r="BP438" s="120"/>
      <c r="BQ438" s="120"/>
      <c r="BR438" s="120"/>
      <c r="BS438" s="120"/>
    </row>
    <row r="439" ht="15.75" customHeight="1">
      <c r="A439" s="120"/>
      <c r="B439" s="120"/>
      <c r="C439" s="243"/>
      <c r="D439" s="120"/>
      <c r="E439" s="243"/>
      <c r="F439" s="120"/>
      <c r="G439" s="120"/>
      <c r="H439" s="120"/>
      <c r="I439" s="120"/>
      <c r="J439" s="120"/>
      <c r="K439" s="120"/>
      <c r="L439" s="244"/>
      <c r="M439" s="245"/>
      <c r="N439" s="245"/>
      <c r="O439" s="245"/>
      <c r="P439" s="245"/>
      <c r="Q439" s="120"/>
      <c r="R439" s="120"/>
      <c r="S439" s="120"/>
      <c r="T439" s="222"/>
      <c r="U439" s="120"/>
      <c r="V439" s="120"/>
      <c r="W439" s="120"/>
      <c r="X439" s="120"/>
      <c r="Y439" s="243"/>
      <c r="Z439" s="120"/>
      <c r="AA439" s="243"/>
      <c r="AB439" s="245"/>
      <c r="AC439" s="245"/>
      <c r="AD439" s="245"/>
      <c r="AE439" s="222"/>
      <c r="AF439" s="120"/>
      <c r="AG439" s="120"/>
      <c r="AH439" s="120"/>
      <c r="AI439" s="120"/>
      <c r="AJ439" s="243"/>
      <c r="AK439" s="243"/>
      <c r="AL439" s="120"/>
      <c r="AM439" s="243"/>
      <c r="AN439" s="243"/>
      <c r="AO439" s="120"/>
      <c r="AP439" s="120"/>
      <c r="AQ439" s="120"/>
      <c r="AR439" s="120"/>
      <c r="AS439" s="120"/>
      <c r="AT439" s="246"/>
      <c r="AU439" s="243"/>
      <c r="AV439" s="120"/>
      <c r="AW439" s="120"/>
      <c r="AX439" s="120"/>
      <c r="AY439" s="246"/>
      <c r="AZ439" s="120"/>
      <c r="BA439" s="120"/>
      <c r="BB439" s="243"/>
      <c r="BC439" s="120"/>
      <c r="BD439" s="120"/>
      <c r="BE439" s="120"/>
      <c r="BF439" s="120"/>
      <c r="BG439" s="244"/>
      <c r="BH439" s="124"/>
      <c r="BI439" s="124"/>
      <c r="BJ439" s="124"/>
      <c r="BK439" s="120"/>
      <c r="BL439" s="120"/>
      <c r="BM439" s="120"/>
      <c r="BN439" s="120"/>
      <c r="BO439" s="120"/>
      <c r="BP439" s="120"/>
      <c r="BQ439" s="120"/>
      <c r="BR439" s="120"/>
      <c r="BS439" s="120"/>
    </row>
    <row r="440" ht="15.75" customHeight="1">
      <c r="A440" s="120"/>
      <c r="B440" s="120"/>
      <c r="C440" s="243"/>
      <c r="D440" s="120"/>
      <c r="E440" s="243"/>
      <c r="F440" s="120"/>
      <c r="G440" s="120"/>
      <c r="H440" s="120"/>
      <c r="I440" s="120"/>
      <c r="J440" s="120"/>
      <c r="K440" s="120"/>
      <c r="L440" s="244"/>
      <c r="M440" s="245"/>
      <c r="N440" s="245"/>
      <c r="O440" s="245"/>
      <c r="P440" s="245"/>
      <c r="Q440" s="120"/>
      <c r="R440" s="120"/>
      <c r="S440" s="120"/>
      <c r="T440" s="222"/>
      <c r="U440" s="120"/>
      <c r="V440" s="120"/>
      <c r="W440" s="120"/>
      <c r="X440" s="120"/>
      <c r="Y440" s="243"/>
      <c r="Z440" s="120"/>
      <c r="AA440" s="243"/>
      <c r="AB440" s="245"/>
      <c r="AC440" s="245"/>
      <c r="AD440" s="245"/>
      <c r="AE440" s="222"/>
      <c r="AF440" s="120"/>
      <c r="AG440" s="120"/>
      <c r="AH440" s="120"/>
      <c r="AI440" s="120"/>
      <c r="AJ440" s="243"/>
      <c r="AK440" s="243"/>
      <c r="AL440" s="120"/>
      <c r="AM440" s="243"/>
      <c r="AN440" s="243"/>
      <c r="AO440" s="120"/>
      <c r="AP440" s="120"/>
      <c r="AQ440" s="120"/>
      <c r="AR440" s="120"/>
      <c r="AS440" s="120"/>
      <c r="AT440" s="246"/>
      <c r="AU440" s="243"/>
      <c r="AV440" s="120"/>
      <c r="AW440" s="120"/>
      <c r="AX440" s="120"/>
      <c r="AY440" s="246"/>
      <c r="AZ440" s="120"/>
      <c r="BA440" s="120"/>
      <c r="BB440" s="243"/>
      <c r="BC440" s="120"/>
      <c r="BD440" s="120"/>
      <c r="BE440" s="120"/>
      <c r="BF440" s="120"/>
      <c r="BG440" s="244"/>
      <c r="BH440" s="124"/>
      <c r="BI440" s="124"/>
      <c r="BJ440" s="124"/>
      <c r="BK440" s="120"/>
      <c r="BL440" s="120"/>
      <c r="BM440" s="120"/>
      <c r="BN440" s="120"/>
      <c r="BO440" s="120"/>
      <c r="BP440" s="120"/>
      <c r="BQ440" s="120"/>
      <c r="BR440" s="120"/>
      <c r="BS440" s="120"/>
    </row>
    <row r="441" ht="15.75" customHeight="1">
      <c r="A441" s="120"/>
      <c r="B441" s="120"/>
      <c r="C441" s="243"/>
      <c r="D441" s="120"/>
      <c r="E441" s="243"/>
      <c r="F441" s="120"/>
      <c r="G441" s="120"/>
      <c r="H441" s="120"/>
      <c r="I441" s="120"/>
      <c r="J441" s="120"/>
      <c r="K441" s="120"/>
      <c r="L441" s="244"/>
      <c r="M441" s="245"/>
      <c r="N441" s="245"/>
      <c r="O441" s="245"/>
      <c r="P441" s="245"/>
      <c r="Q441" s="120"/>
      <c r="R441" s="120"/>
      <c r="S441" s="120"/>
      <c r="T441" s="222"/>
      <c r="U441" s="120"/>
      <c r="V441" s="120"/>
      <c r="W441" s="120"/>
      <c r="X441" s="120"/>
      <c r="Y441" s="243"/>
      <c r="Z441" s="120"/>
      <c r="AA441" s="243"/>
      <c r="AB441" s="245"/>
      <c r="AC441" s="245"/>
      <c r="AD441" s="245"/>
      <c r="AE441" s="222"/>
      <c r="AF441" s="120"/>
      <c r="AG441" s="120"/>
      <c r="AH441" s="120"/>
      <c r="AI441" s="120"/>
      <c r="AJ441" s="243"/>
      <c r="AK441" s="243"/>
      <c r="AL441" s="120"/>
      <c r="AM441" s="243"/>
      <c r="AN441" s="243"/>
      <c r="AO441" s="120"/>
      <c r="AP441" s="120"/>
      <c r="AQ441" s="120"/>
      <c r="AR441" s="120"/>
      <c r="AS441" s="120"/>
      <c r="AT441" s="246"/>
      <c r="AU441" s="243"/>
      <c r="AV441" s="120"/>
      <c r="AW441" s="120"/>
      <c r="AX441" s="120"/>
      <c r="AY441" s="246"/>
      <c r="AZ441" s="120"/>
      <c r="BA441" s="120"/>
      <c r="BB441" s="243"/>
      <c r="BC441" s="120"/>
      <c r="BD441" s="120"/>
      <c r="BE441" s="120"/>
      <c r="BF441" s="120"/>
      <c r="BG441" s="244"/>
      <c r="BH441" s="124"/>
      <c r="BI441" s="124"/>
      <c r="BJ441" s="124"/>
      <c r="BK441" s="120"/>
      <c r="BL441" s="120"/>
      <c r="BM441" s="120"/>
      <c r="BN441" s="120"/>
      <c r="BO441" s="120"/>
      <c r="BP441" s="120"/>
      <c r="BQ441" s="120"/>
      <c r="BR441" s="120"/>
      <c r="BS441" s="120"/>
    </row>
    <row r="442" ht="15.75" customHeight="1">
      <c r="A442" s="120"/>
      <c r="B442" s="120"/>
      <c r="C442" s="243"/>
      <c r="D442" s="120"/>
      <c r="E442" s="243"/>
      <c r="F442" s="120"/>
      <c r="G442" s="120"/>
      <c r="H442" s="120"/>
      <c r="I442" s="120"/>
      <c r="J442" s="120"/>
      <c r="K442" s="120"/>
      <c r="L442" s="244"/>
      <c r="M442" s="245"/>
      <c r="N442" s="245"/>
      <c r="O442" s="245"/>
      <c r="P442" s="245"/>
      <c r="Q442" s="120"/>
      <c r="R442" s="120"/>
      <c r="S442" s="120"/>
      <c r="T442" s="222"/>
      <c r="U442" s="120"/>
      <c r="V442" s="120"/>
      <c r="W442" s="120"/>
      <c r="X442" s="120"/>
      <c r="Y442" s="243"/>
      <c r="Z442" s="120"/>
      <c r="AA442" s="243"/>
      <c r="AB442" s="245"/>
      <c r="AC442" s="245"/>
      <c r="AD442" s="245"/>
      <c r="AE442" s="222"/>
      <c r="AF442" s="120"/>
      <c r="AG442" s="120"/>
      <c r="AH442" s="120"/>
      <c r="AI442" s="120"/>
      <c r="AJ442" s="243"/>
      <c r="AK442" s="243"/>
      <c r="AL442" s="120"/>
      <c r="AM442" s="243"/>
      <c r="AN442" s="243"/>
      <c r="AO442" s="120"/>
      <c r="AP442" s="120"/>
      <c r="AQ442" s="120"/>
      <c r="AR442" s="120"/>
      <c r="AS442" s="120"/>
      <c r="AT442" s="246"/>
      <c r="AU442" s="243"/>
      <c r="AV442" s="120"/>
      <c r="AW442" s="120"/>
      <c r="AX442" s="120"/>
      <c r="AY442" s="246"/>
      <c r="AZ442" s="120"/>
      <c r="BA442" s="120"/>
      <c r="BB442" s="243"/>
      <c r="BC442" s="120"/>
      <c r="BD442" s="120"/>
      <c r="BE442" s="120"/>
      <c r="BF442" s="120"/>
      <c r="BG442" s="244"/>
      <c r="BH442" s="124"/>
      <c r="BI442" s="124"/>
      <c r="BJ442" s="124"/>
      <c r="BK442" s="120"/>
      <c r="BL442" s="120"/>
      <c r="BM442" s="120"/>
      <c r="BN442" s="120"/>
      <c r="BO442" s="120"/>
      <c r="BP442" s="120"/>
      <c r="BQ442" s="120"/>
      <c r="BR442" s="120"/>
      <c r="BS442" s="120"/>
    </row>
    <row r="443" ht="15.75" customHeight="1">
      <c r="A443" s="120"/>
      <c r="B443" s="120"/>
      <c r="C443" s="243"/>
      <c r="D443" s="120"/>
      <c r="E443" s="243"/>
      <c r="F443" s="120"/>
      <c r="G443" s="120"/>
      <c r="H443" s="120"/>
      <c r="I443" s="120"/>
      <c r="J443" s="120"/>
      <c r="K443" s="120"/>
      <c r="L443" s="244"/>
      <c r="M443" s="245"/>
      <c r="N443" s="245"/>
      <c r="O443" s="245"/>
      <c r="P443" s="245"/>
      <c r="Q443" s="120"/>
      <c r="R443" s="120"/>
      <c r="S443" s="120"/>
      <c r="T443" s="222"/>
      <c r="U443" s="120"/>
      <c r="V443" s="120"/>
      <c r="W443" s="120"/>
      <c r="X443" s="120"/>
      <c r="Y443" s="243"/>
      <c r="Z443" s="120"/>
      <c r="AA443" s="243"/>
      <c r="AB443" s="245"/>
      <c r="AC443" s="245"/>
      <c r="AD443" s="245"/>
      <c r="AE443" s="222"/>
      <c r="AF443" s="120"/>
      <c r="AG443" s="120"/>
      <c r="AH443" s="120"/>
      <c r="AI443" s="120"/>
      <c r="AJ443" s="243"/>
      <c r="AK443" s="243"/>
      <c r="AL443" s="120"/>
      <c r="AM443" s="243"/>
      <c r="AN443" s="243"/>
      <c r="AO443" s="120"/>
      <c r="AP443" s="120"/>
      <c r="AQ443" s="120"/>
      <c r="AR443" s="120"/>
      <c r="AS443" s="120"/>
      <c r="AT443" s="246"/>
      <c r="AU443" s="243"/>
      <c r="AV443" s="120"/>
      <c r="AW443" s="120"/>
      <c r="AX443" s="120"/>
      <c r="AY443" s="246"/>
      <c r="AZ443" s="120"/>
      <c r="BA443" s="120"/>
      <c r="BB443" s="243"/>
      <c r="BC443" s="120"/>
      <c r="BD443" s="120"/>
      <c r="BE443" s="120"/>
      <c r="BF443" s="120"/>
      <c r="BG443" s="244"/>
      <c r="BH443" s="124"/>
      <c r="BI443" s="124"/>
      <c r="BJ443" s="124"/>
      <c r="BK443" s="120"/>
      <c r="BL443" s="120"/>
      <c r="BM443" s="120"/>
      <c r="BN443" s="120"/>
      <c r="BO443" s="120"/>
      <c r="BP443" s="120"/>
      <c r="BQ443" s="120"/>
      <c r="BR443" s="120"/>
      <c r="BS443" s="120"/>
    </row>
    <row r="444" ht="15.75" customHeight="1">
      <c r="A444" s="120"/>
      <c r="B444" s="120"/>
      <c r="C444" s="243"/>
      <c r="D444" s="120"/>
      <c r="E444" s="243"/>
      <c r="F444" s="120"/>
      <c r="G444" s="120"/>
      <c r="H444" s="120"/>
      <c r="I444" s="120"/>
      <c r="J444" s="120"/>
      <c r="K444" s="120"/>
      <c r="L444" s="244"/>
      <c r="M444" s="245"/>
      <c r="N444" s="245"/>
      <c r="O444" s="245"/>
      <c r="P444" s="245"/>
      <c r="Q444" s="120"/>
      <c r="R444" s="120"/>
      <c r="S444" s="120"/>
      <c r="T444" s="222"/>
      <c r="U444" s="120"/>
      <c r="V444" s="120"/>
      <c r="W444" s="120"/>
      <c r="X444" s="120"/>
      <c r="Y444" s="243"/>
      <c r="Z444" s="120"/>
      <c r="AA444" s="243"/>
      <c r="AB444" s="245"/>
      <c r="AC444" s="245"/>
      <c r="AD444" s="245"/>
      <c r="AE444" s="222"/>
      <c r="AF444" s="120"/>
      <c r="AG444" s="120"/>
      <c r="AH444" s="120"/>
      <c r="AI444" s="120"/>
      <c r="AJ444" s="243"/>
      <c r="AK444" s="243"/>
      <c r="AL444" s="120"/>
      <c r="AM444" s="243"/>
      <c r="AN444" s="243"/>
      <c r="AO444" s="120"/>
      <c r="AP444" s="120"/>
      <c r="AQ444" s="120"/>
      <c r="AR444" s="120"/>
      <c r="AS444" s="120"/>
      <c r="AT444" s="246"/>
      <c r="AU444" s="243"/>
      <c r="AV444" s="120"/>
      <c r="AW444" s="120"/>
      <c r="AX444" s="120"/>
      <c r="AY444" s="246"/>
      <c r="AZ444" s="120"/>
      <c r="BA444" s="120"/>
      <c r="BB444" s="243"/>
      <c r="BC444" s="120"/>
      <c r="BD444" s="120"/>
      <c r="BE444" s="120"/>
      <c r="BF444" s="120"/>
      <c r="BG444" s="244"/>
      <c r="BH444" s="124"/>
      <c r="BI444" s="124"/>
      <c r="BJ444" s="124"/>
      <c r="BK444" s="120"/>
      <c r="BL444" s="120"/>
      <c r="BM444" s="120"/>
      <c r="BN444" s="120"/>
      <c r="BO444" s="120"/>
      <c r="BP444" s="120"/>
      <c r="BQ444" s="120"/>
      <c r="BR444" s="120"/>
      <c r="BS444" s="120"/>
    </row>
    <row r="445" ht="15.75" customHeight="1">
      <c r="A445" s="120"/>
      <c r="B445" s="120"/>
      <c r="C445" s="243"/>
      <c r="D445" s="120"/>
      <c r="E445" s="243"/>
      <c r="F445" s="120"/>
      <c r="G445" s="120"/>
      <c r="H445" s="120"/>
      <c r="I445" s="120"/>
      <c r="J445" s="120"/>
      <c r="K445" s="120"/>
      <c r="L445" s="244"/>
      <c r="M445" s="245"/>
      <c r="N445" s="245"/>
      <c r="O445" s="245"/>
      <c r="P445" s="245"/>
      <c r="Q445" s="120"/>
      <c r="R445" s="120"/>
      <c r="S445" s="120"/>
      <c r="T445" s="222"/>
      <c r="U445" s="120"/>
      <c r="V445" s="120"/>
      <c r="W445" s="120"/>
      <c r="X445" s="120"/>
      <c r="Y445" s="243"/>
      <c r="Z445" s="120"/>
      <c r="AA445" s="243"/>
      <c r="AB445" s="245"/>
      <c r="AC445" s="245"/>
      <c r="AD445" s="245"/>
      <c r="AE445" s="222"/>
      <c r="AF445" s="120"/>
      <c r="AG445" s="120"/>
      <c r="AH445" s="120"/>
      <c r="AI445" s="120"/>
      <c r="AJ445" s="243"/>
      <c r="AK445" s="243"/>
      <c r="AL445" s="120"/>
      <c r="AM445" s="243"/>
      <c r="AN445" s="243"/>
      <c r="AO445" s="120"/>
      <c r="AP445" s="120"/>
      <c r="AQ445" s="120"/>
      <c r="AR445" s="120"/>
      <c r="AS445" s="120"/>
      <c r="AT445" s="246"/>
      <c r="AU445" s="243"/>
      <c r="AV445" s="120"/>
      <c r="AW445" s="120"/>
      <c r="AX445" s="120"/>
      <c r="AY445" s="246"/>
      <c r="AZ445" s="120"/>
      <c r="BA445" s="120"/>
      <c r="BB445" s="243"/>
      <c r="BC445" s="120"/>
      <c r="BD445" s="120"/>
      <c r="BE445" s="120"/>
      <c r="BF445" s="120"/>
      <c r="BG445" s="244"/>
      <c r="BH445" s="124"/>
      <c r="BI445" s="124"/>
      <c r="BJ445" s="124"/>
      <c r="BK445" s="120"/>
      <c r="BL445" s="120"/>
      <c r="BM445" s="120"/>
      <c r="BN445" s="120"/>
      <c r="BO445" s="120"/>
      <c r="BP445" s="120"/>
      <c r="BQ445" s="120"/>
      <c r="BR445" s="120"/>
      <c r="BS445" s="120"/>
    </row>
    <row r="446" ht="15.75" customHeight="1">
      <c r="A446" s="120"/>
      <c r="B446" s="120"/>
      <c r="C446" s="243"/>
      <c r="D446" s="120"/>
      <c r="E446" s="243"/>
      <c r="F446" s="120"/>
      <c r="G446" s="120"/>
      <c r="H446" s="120"/>
      <c r="I446" s="120"/>
      <c r="J446" s="120"/>
      <c r="K446" s="120"/>
      <c r="L446" s="244"/>
      <c r="M446" s="245"/>
      <c r="N446" s="245"/>
      <c r="O446" s="245"/>
      <c r="P446" s="245"/>
      <c r="Q446" s="120"/>
      <c r="R446" s="120"/>
      <c r="S446" s="120"/>
      <c r="T446" s="222"/>
      <c r="U446" s="120"/>
      <c r="V446" s="120"/>
      <c r="W446" s="120"/>
      <c r="X446" s="120"/>
      <c r="Y446" s="243"/>
      <c r="Z446" s="120"/>
      <c r="AA446" s="243"/>
      <c r="AB446" s="245"/>
      <c r="AC446" s="245"/>
      <c r="AD446" s="245"/>
      <c r="AE446" s="222"/>
      <c r="AF446" s="120"/>
      <c r="AG446" s="120"/>
      <c r="AH446" s="120"/>
      <c r="AI446" s="120"/>
      <c r="AJ446" s="243"/>
      <c r="AK446" s="243"/>
      <c r="AL446" s="120"/>
      <c r="AM446" s="243"/>
      <c r="AN446" s="243"/>
      <c r="AO446" s="120"/>
      <c r="AP446" s="120"/>
      <c r="AQ446" s="120"/>
      <c r="AR446" s="120"/>
      <c r="AS446" s="120"/>
      <c r="AT446" s="246"/>
      <c r="AU446" s="243"/>
      <c r="AV446" s="120"/>
      <c r="AW446" s="120"/>
      <c r="AX446" s="120"/>
      <c r="AY446" s="246"/>
      <c r="AZ446" s="120"/>
      <c r="BA446" s="120"/>
      <c r="BB446" s="243"/>
      <c r="BC446" s="120"/>
      <c r="BD446" s="120"/>
      <c r="BE446" s="120"/>
      <c r="BF446" s="120"/>
      <c r="BG446" s="244"/>
      <c r="BH446" s="124"/>
      <c r="BI446" s="124"/>
      <c r="BJ446" s="124"/>
      <c r="BK446" s="120"/>
      <c r="BL446" s="120"/>
      <c r="BM446" s="120"/>
      <c r="BN446" s="120"/>
      <c r="BO446" s="120"/>
      <c r="BP446" s="120"/>
      <c r="BQ446" s="120"/>
      <c r="BR446" s="120"/>
      <c r="BS446" s="120"/>
    </row>
    <row r="447" ht="15.75" customHeight="1">
      <c r="A447" s="120"/>
      <c r="B447" s="120"/>
      <c r="C447" s="243"/>
      <c r="D447" s="120"/>
      <c r="E447" s="243"/>
      <c r="F447" s="120"/>
      <c r="G447" s="120"/>
      <c r="H447" s="120"/>
      <c r="I447" s="120"/>
      <c r="J447" s="120"/>
      <c r="K447" s="120"/>
      <c r="L447" s="244"/>
      <c r="M447" s="245"/>
      <c r="N447" s="245"/>
      <c r="O447" s="245"/>
      <c r="P447" s="245"/>
      <c r="Q447" s="120"/>
      <c r="R447" s="120"/>
      <c r="S447" s="120"/>
      <c r="T447" s="222"/>
      <c r="U447" s="120"/>
      <c r="V447" s="120"/>
      <c r="W447" s="120"/>
      <c r="X447" s="120"/>
      <c r="Y447" s="243"/>
      <c r="Z447" s="120"/>
      <c r="AA447" s="243"/>
      <c r="AB447" s="245"/>
      <c r="AC447" s="245"/>
      <c r="AD447" s="245"/>
      <c r="AE447" s="222"/>
      <c r="AF447" s="120"/>
      <c r="AG447" s="120"/>
      <c r="AH447" s="120"/>
      <c r="AI447" s="120"/>
      <c r="AJ447" s="243"/>
      <c r="AK447" s="243"/>
      <c r="AL447" s="120"/>
      <c r="AM447" s="243"/>
      <c r="AN447" s="243"/>
      <c r="AO447" s="120"/>
      <c r="AP447" s="120"/>
      <c r="AQ447" s="120"/>
      <c r="AR447" s="120"/>
      <c r="AS447" s="120"/>
      <c r="AT447" s="246"/>
      <c r="AU447" s="243"/>
      <c r="AV447" s="120"/>
      <c r="AW447" s="120"/>
      <c r="AX447" s="120"/>
      <c r="AY447" s="246"/>
      <c r="AZ447" s="120"/>
      <c r="BA447" s="120"/>
      <c r="BB447" s="243"/>
      <c r="BC447" s="120"/>
      <c r="BD447" s="120"/>
      <c r="BE447" s="120"/>
      <c r="BF447" s="120"/>
      <c r="BG447" s="244"/>
      <c r="BH447" s="124"/>
      <c r="BI447" s="124"/>
      <c r="BJ447" s="124"/>
      <c r="BK447" s="120"/>
      <c r="BL447" s="120"/>
      <c r="BM447" s="120"/>
      <c r="BN447" s="120"/>
      <c r="BO447" s="120"/>
      <c r="BP447" s="120"/>
      <c r="BQ447" s="120"/>
      <c r="BR447" s="120"/>
      <c r="BS447" s="120"/>
    </row>
    <row r="448" ht="15.75" customHeight="1">
      <c r="A448" s="120"/>
      <c r="B448" s="120"/>
      <c r="C448" s="243"/>
      <c r="D448" s="120"/>
      <c r="E448" s="243"/>
      <c r="F448" s="120"/>
      <c r="G448" s="120"/>
      <c r="H448" s="120"/>
      <c r="I448" s="120"/>
      <c r="J448" s="120"/>
      <c r="K448" s="120"/>
      <c r="L448" s="244"/>
      <c r="M448" s="245"/>
      <c r="N448" s="245"/>
      <c r="O448" s="245"/>
      <c r="P448" s="245"/>
      <c r="Q448" s="120"/>
      <c r="R448" s="120"/>
      <c r="S448" s="120"/>
      <c r="T448" s="222"/>
      <c r="U448" s="120"/>
      <c r="V448" s="120"/>
      <c r="W448" s="120"/>
      <c r="X448" s="120"/>
      <c r="Y448" s="243"/>
      <c r="Z448" s="120"/>
      <c r="AA448" s="243"/>
      <c r="AB448" s="245"/>
      <c r="AC448" s="245"/>
      <c r="AD448" s="245"/>
      <c r="AE448" s="222"/>
      <c r="AF448" s="120"/>
      <c r="AG448" s="120"/>
      <c r="AH448" s="120"/>
      <c r="AI448" s="120"/>
      <c r="AJ448" s="243"/>
      <c r="AK448" s="243"/>
      <c r="AL448" s="120"/>
      <c r="AM448" s="243"/>
      <c r="AN448" s="243"/>
      <c r="AO448" s="120"/>
      <c r="AP448" s="120"/>
      <c r="AQ448" s="120"/>
      <c r="AR448" s="120"/>
      <c r="AS448" s="120"/>
      <c r="AT448" s="246"/>
      <c r="AU448" s="243"/>
      <c r="AV448" s="120"/>
      <c r="AW448" s="120"/>
      <c r="AX448" s="120"/>
      <c r="AY448" s="246"/>
      <c r="AZ448" s="120"/>
      <c r="BA448" s="120"/>
      <c r="BB448" s="243"/>
      <c r="BC448" s="120"/>
      <c r="BD448" s="120"/>
      <c r="BE448" s="120"/>
      <c r="BF448" s="120"/>
      <c r="BG448" s="244"/>
      <c r="BH448" s="124"/>
      <c r="BI448" s="124"/>
      <c r="BJ448" s="124"/>
      <c r="BK448" s="120"/>
      <c r="BL448" s="120"/>
      <c r="BM448" s="120"/>
      <c r="BN448" s="120"/>
      <c r="BO448" s="120"/>
      <c r="BP448" s="120"/>
      <c r="BQ448" s="120"/>
      <c r="BR448" s="120"/>
      <c r="BS448" s="120"/>
    </row>
    <row r="449" ht="15.75" customHeight="1">
      <c r="A449" s="120"/>
      <c r="B449" s="120"/>
      <c r="C449" s="243"/>
      <c r="D449" s="120"/>
      <c r="E449" s="243"/>
      <c r="F449" s="120"/>
      <c r="G449" s="120"/>
      <c r="H449" s="120"/>
      <c r="I449" s="120"/>
      <c r="J449" s="120"/>
      <c r="K449" s="120"/>
      <c r="L449" s="244"/>
      <c r="M449" s="245"/>
      <c r="N449" s="245"/>
      <c r="O449" s="245"/>
      <c r="P449" s="245"/>
      <c r="Q449" s="120"/>
      <c r="R449" s="120"/>
      <c r="S449" s="120"/>
      <c r="T449" s="222"/>
      <c r="U449" s="120"/>
      <c r="V449" s="120"/>
      <c r="W449" s="120"/>
      <c r="X449" s="120"/>
      <c r="Y449" s="243"/>
      <c r="Z449" s="120"/>
      <c r="AA449" s="243"/>
      <c r="AB449" s="245"/>
      <c r="AC449" s="245"/>
      <c r="AD449" s="245"/>
      <c r="AE449" s="222"/>
      <c r="AF449" s="120"/>
      <c r="AG449" s="120"/>
      <c r="AH449" s="120"/>
      <c r="AI449" s="120"/>
      <c r="AJ449" s="243"/>
      <c r="AK449" s="243"/>
      <c r="AL449" s="120"/>
      <c r="AM449" s="243"/>
      <c r="AN449" s="243"/>
      <c r="AO449" s="120"/>
      <c r="AP449" s="120"/>
      <c r="AQ449" s="120"/>
      <c r="AR449" s="120"/>
      <c r="AS449" s="120"/>
      <c r="AT449" s="246"/>
      <c r="AU449" s="243"/>
      <c r="AV449" s="120"/>
      <c r="AW449" s="120"/>
      <c r="AX449" s="120"/>
      <c r="AY449" s="246"/>
      <c r="AZ449" s="120"/>
      <c r="BA449" s="120"/>
      <c r="BB449" s="243"/>
      <c r="BC449" s="120"/>
      <c r="BD449" s="120"/>
      <c r="BE449" s="120"/>
      <c r="BF449" s="120"/>
      <c r="BG449" s="244"/>
      <c r="BH449" s="124"/>
      <c r="BI449" s="124"/>
      <c r="BJ449" s="124"/>
      <c r="BK449" s="120"/>
      <c r="BL449" s="120"/>
      <c r="BM449" s="120"/>
      <c r="BN449" s="120"/>
      <c r="BO449" s="120"/>
      <c r="BP449" s="120"/>
      <c r="BQ449" s="120"/>
      <c r="BR449" s="120"/>
      <c r="BS449" s="120"/>
    </row>
    <row r="450" ht="15.75" customHeight="1">
      <c r="A450" s="120"/>
      <c r="B450" s="120"/>
      <c r="C450" s="243"/>
      <c r="D450" s="120"/>
      <c r="E450" s="243"/>
      <c r="F450" s="120"/>
      <c r="G450" s="120"/>
      <c r="H450" s="120"/>
      <c r="I450" s="120"/>
      <c r="J450" s="120"/>
      <c r="K450" s="120"/>
      <c r="L450" s="244"/>
      <c r="M450" s="245"/>
      <c r="N450" s="245"/>
      <c r="O450" s="245"/>
      <c r="P450" s="245"/>
      <c r="Q450" s="120"/>
      <c r="R450" s="120"/>
      <c r="S450" s="120"/>
      <c r="T450" s="222"/>
      <c r="U450" s="120"/>
      <c r="V450" s="120"/>
      <c r="W450" s="120"/>
      <c r="X450" s="120"/>
      <c r="Y450" s="243"/>
      <c r="Z450" s="120"/>
      <c r="AA450" s="243"/>
      <c r="AB450" s="245"/>
      <c r="AC450" s="245"/>
      <c r="AD450" s="245"/>
      <c r="AE450" s="222"/>
      <c r="AF450" s="120"/>
      <c r="AG450" s="120"/>
      <c r="AH450" s="120"/>
      <c r="AI450" s="120"/>
      <c r="AJ450" s="243"/>
      <c r="AK450" s="243"/>
      <c r="AL450" s="120"/>
      <c r="AM450" s="243"/>
      <c r="AN450" s="243"/>
      <c r="AO450" s="120"/>
      <c r="AP450" s="120"/>
      <c r="AQ450" s="120"/>
      <c r="AR450" s="120"/>
      <c r="AS450" s="120"/>
      <c r="AT450" s="246"/>
      <c r="AU450" s="243"/>
      <c r="AV450" s="120"/>
      <c r="AW450" s="120"/>
      <c r="AX450" s="120"/>
      <c r="AY450" s="246"/>
      <c r="AZ450" s="120"/>
      <c r="BA450" s="120"/>
      <c r="BB450" s="243"/>
      <c r="BC450" s="120"/>
      <c r="BD450" s="120"/>
      <c r="BE450" s="120"/>
      <c r="BF450" s="120"/>
      <c r="BG450" s="244"/>
      <c r="BH450" s="124"/>
      <c r="BI450" s="124"/>
      <c r="BJ450" s="124"/>
      <c r="BK450" s="120"/>
      <c r="BL450" s="120"/>
      <c r="BM450" s="120"/>
      <c r="BN450" s="120"/>
      <c r="BO450" s="120"/>
      <c r="BP450" s="120"/>
      <c r="BQ450" s="120"/>
      <c r="BR450" s="120"/>
      <c r="BS450" s="120"/>
    </row>
    <row r="451" ht="15.75" customHeight="1">
      <c r="A451" s="120"/>
      <c r="B451" s="120"/>
      <c r="C451" s="243"/>
      <c r="D451" s="120"/>
      <c r="E451" s="243"/>
      <c r="F451" s="120"/>
      <c r="G451" s="120"/>
      <c r="H451" s="120"/>
      <c r="I451" s="120"/>
      <c r="J451" s="120"/>
      <c r="K451" s="120"/>
      <c r="L451" s="244"/>
      <c r="M451" s="245"/>
      <c r="N451" s="245"/>
      <c r="O451" s="245"/>
      <c r="P451" s="245"/>
      <c r="Q451" s="120"/>
      <c r="R451" s="120"/>
      <c r="S451" s="120"/>
      <c r="T451" s="222"/>
      <c r="U451" s="120"/>
      <c r="V451" s="120"/>
      <c r="W451" s="120"/>
      <c r="X451" s="120"/>
      <c r="Y451" s="243"/>
      <c r="Z451" s="120"/>
      <c r="AA451" s="243"/>
      <c r="AB451" s="245"/>
      <c r="AC451" s="245"/>
      <c r="AD451" s="245"/>
      <c r="AE451" s="222"/>
      <c r="AF451" s="120"/>
      <c r="AG451" s="120"/>
      <c r="AH451" s="120"/>
      <c r="AI451" s="120"/>
      <c r="AJ451" s="243"/>
      <c r="AK451" s="243"/>
      <c r="AL451" s="120"/>
      <c r="AM451" s="243"/>
      <c r="AN451" s="243"/>
      <c r="AO451" s="120"/>
      <c r="AP451" s="120"/>
      <c r="AQ451" s="120"/>
      <c r="AR451" s="120"/>
      <c r="AS451" s="120"/>
      <c r="AT451" s="246"/>
      <c r="AU451" s="243"/>
      <c r="AV451" s="120"/>
      <c r="AW451" s="120"/>
      <c r="AX451" s="120"/>
      <c r="AY451" s="246"/>
      <c r="AZ451" s="120"/>
      <c r="BA451" s="120"/>
      <c r="BB451" s="243"/>
      <c r="BC451" s="120"/>
      <c r="BD451" s="120"/>
      <c r="BE451" s="120"/>
      <c r="BF451" s="120"/>
      <c r="BG451" s="244"/>
      <c r="BH451" s="124"/>
      <c r="BI451" s="124"/>
      <c r="BJ451" s="124"/>
      <c r="BK451" s="120"/>
      <c r="BL451" s="120"/>
      <c r="BM451" s="120"/>
      <c r="BN451" s="120"/>
      <c r="BO451" s="120"/>
      <c r="BP451" s="120"/>
      <c r="BQ451" s="120"/>
      <c r="BR451" s="120"/>
      <c r="BS451" s="120"/>
    </row>
    <row r="452" ht="15.75" customHeight="1">
      <c r="A452" s="120"/>
      <c r="B452" s="120"/>
      <c r="C452" s="243"/>
      <c r="D452" s="120"/>
      <c r="E452" s="243"/>
      <c r="F452" s="120"/>
      <c r="G452" s="120"/>
      <c r="H452" s="120"/>
      <c r="I452" s="120"/>
      <c r="J452" s="120"/>
      <c r="K452" s="120"/>
      <c r="L452" s="244"/>
      <c r="M452" s="245"/>
      <c r="N452" s="245"/>
      <c r="O452" s="245"/>
      <c r="P452" s="245"/>
      <c r="Q452" s="120"/>
      <c r="R452" s="120"/>
      <c r="S452" s="120"/>
      <c r="T452" s="222"/>
      <c r="U452" s="120"/>
      <c r="V452" s="120"/>
      <c r="W452" s="120"/>
      <c r="X452" s="120"/>
      <c r="Y452" s="243"/>
      <c r="Z452" s="120"/>
      <c r="AA452" s="243"/>
      <c r="AB452" s="245"/>
      <c r="AC452" s="245"/>
      <c r="AD452" s="245"/>
      <c r="AE452" s="222"/>
      <c r="AF452" s="120"/>
      <c r="AG452" s="120"/>
      <c r="AH452" s="120"/>
      <c r="AI452" s="120"/>
      <c r="AJ452" s="243"/>
      <c r="AK452" s="243"/>
      <c r="AL452" s="120"/>
      <c r="AM452" s="243"/>
      <c r="AN452" s="243"/>
      <c r="AO452" s="120"/>
      <c r="AP452" s="120"/>
      <c r="AQ452" s="120"/>
      <c r="AR452" s="120"/>
      <c r="AS452" s="120"/>
      <c r="AT452" s="246"/>
      <c r="AU452" s="243"/>
      <c r="AV452" s="120"/>
      <c r="AW452" s="120"/>
      <c r="AX452" s="120"/>
      <c r="AY452" s="246"/>
      <c r="AZ452" s="120"/>
      <c r="BA452" s="120"/>
      <c r="BB452" s="243"/>
      <c r="BC452" s="120"/>
      <c r="BD452" s="120"/>
      <c r="BE452" s="120"/>
      <c r="BF452" s="120"/>
      <c r="BG452" s="244"/>
      <c r="BH452" s="124"/>
      <c r="BI452" s="124"/>
      <c r="BJ452" s="124"/>
      <c r="BK452" s="120"/>
      <c r="BL452" s="120"/>
      <c r="BM452" s="120"/>
      <c r="BN452" s="120"/>
      <c r="BO452" s="120"/>
      <c r="BP452" s="120"/>
      <c r="BQ452" s="120"/>
      <c r="BR452" s="120"/>
      <c r="BS452" s="120"/>
    </row>
    <row r="453" ht="15.75" customHeight="1">
      <c r="A453" s="120"/>
      <c r="B453" s="120"/>
      <c r="C453" s="243"/>
      <c r="D453" s="120"/>
      <c r="E453" s="243"/>
      <c r="F453" s="120"/>
      <c r="G453" s="120"/>
      <c r="H453" s="120"/>
      <c r="I453" s="120"/>
      <c r="J453" s="120"/>
      <c r="K453" s="120"/>
      <c r="L453" s="244"/>
      <c r="M453" s="245"/>
      <c r="N453" s="245"/>
      <c r="O453" s="245"/>
      <c r="P453" s="245"/>
      <c r="Q453" s="120"/>
      <c r="R453" s="120"/>
      <c r="S453" s="120"/>
      <c r="T453" s="222"/>
      <c r="U453" s="120"/>
      <c r="V453" s="120"/>
      <c r="W453" s="120"/>
      <c r="X453" s="120"/>
      <c r="Y453" s="243"/>
      <c r="Z453" s="120"/>
      <c r="AA453" s="243"/>
      <c r="AB453" s="245"/>
      <c r="AC453" s="245"/>
      <c r="AD453" s="245"/>
      <c r="AE453" s="222"/>
      <c r="AF453" s="120"/>
      <c r="AG453" s="120"/>
      <c r="AH453" s="120"/>
      <c r="AI453" s="120"/>
      <c r="AJ453" s="243"/>
      <c r="AK453" s="243"/>
      <c r="AL453" s="120"/>
      <c r="AM453" s="243"/>
      <c r="AN453" s="243"/>
      <c r="AO453" s="120"/>
      <c r="AP453" s="120"/>
      <c r="AQ453" s="120"/>
      <c r="AR453" s="120"/>
      <c r="AS453" s="120"/>
      <c r="AT453" s="246"/>
      <c r="AU453" s="243"/>
      <c r="AV453" s="120"/>
      <c r="AW453" s="120"/>
      <c r="AX453" s="120"/>
      <c r="AY453" s="246"/>
      <c r="AZ453" s="120"/>
      <c r="BA453" s="120"/>
      <c r="BB453" s="243"/>
      <c r="BC453" s="120"/>
      <c r="BD453" s="120"/>
      <c r="BE453" s="120"/>
      <c r="BF453" s="120"/>
      <c r="BG453" s="244"/>
      <c r="BH453" s="124"/>
      <c r="BI453" s="124"/>
      <c r="BJ453" s="124"/>
      <c r="BK453" s="120"/>
      <c r="BL453" s="120"/>
      <c r="BM453" s="120"/>
      <c r="BN453" s="120"/>
      <c r="BO453" s="120"/>
      <c r="BP453" s="120"/>
      <c r="BQ453" s="120"/>
      <c r="BR453" s="120"/>
      <c r="BS453" s="120"/>
    </row>
    <row r="454" ht="15.75" customHeight="1">
      <c r="A454" s="120"/>
      <c r="B454" s="120"/>
      <c r="C454" s="243"/>
      <c r="D454" s="120"/>
      <c r="E454" s="243"/>
      <c r="F454" s="120"/>
      <c r="G454" s="120"/>
      <c r="H454" s="120"/>
      <c r="I454" s="120"/>
      <c r="J454" s="120"/>
      <c r="K454" s="120"/>
      <c r="L454" s="244"/>
      <c r="M454" s="245"/>
      <c r="N454" s="245"/>
      <c r="O454" s="245"/>
      <c r="P454" s="245"/>
      <c r="Q454" s="120"/>
      <c r="R454" s="120"/>
      <c r="S454" s="120"/>
      <c r="T454" s="222"/>
      <c r="U454" s="120"/>
      <c r="V454" s="120"/>
      <c r="W454" s="120"/>
      <c r="X454" s="120"/>
      <c r="Y454" s="243"/>
      <c r="Z454" s="120"/>
      <c r="AA454" s="243"/>
      <c r="AB454" s="245"/>
      <c r="AC454" s="245"/>
      <c r="AD454" s="245"/>
      <c r="AE454" s="222"/>
      <c r="AF454" s="120"/>
      <c r="AG454" s="120"/>
      <c r="AH454" s="120"/>
      <c r="AI454" s="120"/>
      <c r="AJ454" s="243"/>
      <c r="AK454" s="243"/>
      <c r="AL454" s="120"/>
      <c r="AM454" s="243"/>
      <c r="AN454" s="243"/>
      <c r="AO454" s="120"/>
      <c r="AP454" s="120"/>
      <c r="AQ454" s="120"/>
      <c r="AR454" s="120"/>
      <c r="AS454" s="120"/>
      <c r="AT454" s="246"/>
      <c r="AU454" s="243"/>
      <c r="AV454" s="120"/>
      <c r="AW454" s="120"/>
      <c r="AX454" s="120"/>
      <c r="AY454" s="246"/>
      <c r="AZ454" s="120"/>
      <c r="BA454" s="120"/>
      <c r="BB454" s="243"/>
      <c r="BC454" s="120"/>
      <c r="BD454" s="120"/>
      <c r="BE454" s="120"/>
      <c r="BF454" s="120"/>
      <c r="BG454" s="244"/>
      <c r="BH454" s="124"/>
      <c r="BI454" s="124"/>
      <c r="BJ454" s="124"/>
      <c r="BK454" s="120"/>
      <c r="BL454" s="120"/>
      <c r="BM454" s="120"/>
      <c r="BN454" s="120"/>
      <c r="BO454" s="120"/>
      <c r="BP454" s="120"/>
      <c r="BQ454" s="120"/>
      <c r="BR454" s="120"/>
      <c r="BS454" s="120"/>
    </row>
    <row r="455" ht="15.75" customHeight="1">
      <c r="A455" s="120"/>
      <c r="B455" s="120"/>
      <c r="C455" s="243"/>
      <c r="D455" s="120"/>
      <c r="E455" s="243"/>
      <c r="F455" s="120"/>
      <c r="G455" s="120"/>
      <c r="H455" s="120"/>
      <c r="I455" s="120"/>
      <c r="J455" s="120"/>
      <c r="K455" s="120"/>
      <c r="L455" s="244"/>
      <c r="M455" s="245"/>
      <c r="N455" s="245"/>
      <c r="O455" s="245"/>
      <c r="P455" s="245"/>
      <c r="Q455" s="120"/>
      <c r="R455" s="120"/>
      <c r="S455" s="120"/>
      <c r="T455" s="222"/>
      <c r="U455" s="120"/>
      <c r="V455" s="120"/>
      <c r="W455" s="120"/>
      <c r="X455" s="120"/>
      <c r="Y455" s="243"/>
      <c r="Z455" s="120"/>
      <c r="AA455" s="243"/>
      <c r="AB455" s="245"/>
      <c r="AC455" s="245"/>
      <c r="AD455" s="245"/>
      <c r="AE455" s="222"/>
      <c r="AF455" s="120"/>
      <c r="AG455" s="120"/>
      <c r="AH455" s="120"/>
      <c r="AI455" s="120"/>
      <c r="AJ455" s="243"/>
      <c r="AK455" s="243"/>
      <c r="AL455" s="120"/>
      <c r="AM455" s="243"/>
      <c r="AN455" s="243"/>
      <c r="AO455" s="120"/>
      <c r="AP455" s="120"/>
      <c r="AQ455" s="120"/>
      <c r="AR455" s="120"/>
      <c r="AS455" s="120"/>
      <c r="AT455" s="246"/>
      <c r="AU455" s="243"/>
      <c r="AV455" s="120"/>
      <c r="AW455" s="120"/>
      <c r="AX455" s="120"/>
      <c r="AY455" s="246"/>
      <c r="AZ455" s="120"/>
      <c r="BA455" s="120"/>
      <c r="BB455" s="243"/>
      <c r="BC455" s="120"/>
      <c r="BD455" s="120"/>
      <c r="BE455" s="120"/>
      <c r="BF455" s="120"/>
      <c r="BG455" s="244"/>
      <c r="BH455" s="124"/>
      <c r="BI455" s="124"/>
      <c r="BJ455" s="124"/>
      <c r="BK455" s="120"/>
      <c r="BL455" s="120"/>
      <c r="BM455" s="120"/>
      <c r="BN455" s="120"/>
      <c r="BO455" s="120"/>
      <c r="BP455" s="120"/>
      <c r="BQ455" s="120"/>
      <c r="BR455" s="120"/>
      <c r="BS455" s="120"/>
    </row>
    <row r="456" ht="15.75" customHeight="1">
      <c r="A456" s="120"/>
      <c r="B456" s="120"/>
      <c r="C456" s="243"/>
      <c r="D456" s="120"/>
      <c r="E456" s="243"/>
      <c r="F456" s="120"/>
      <c r="G456" s="120"/>
      <c r="H456" s="120"/>
      <c r="I456" s="120"/>
      <c r="J456" s="120"/>
      <c r="K456" s="120"/>
      <c r="L456" s="244"/>
      <c r="M456" s="245"/>
      <c r="N456" s="245"/>
      <c r="O456" s="245"/>
      <c r="P456" s="245"/>
      <c r="Q456" s="120"/>
      <c r="R456" s="120"/>
      <c r="S456" s="120"/>
      <c r="T456" s="222"/>
      <c r="U456" s="120"/>
      <c r="V456" s="120"/>
      <c r="W456" s="120"/>
      <c r="X456" s="120"/>
      <c r="Y456" s="243"/>
      <c r="Z456" s="120"/>
      <c r="AA456" s="243"/>
      <c r="AB456" s="245"/>
      <c r="AC456" s="245"/>
      <c r="AD456" s="245"/>
      <c r="AE456" s="222"/>
      <c r="AF456" s="120"/>
      <c r="AG456" s="120"/>
      <c r="AH456" s="120"/>
      <c r="AI456" s="120"/>
      <c r="AJ456" s="243"/>
      <c r="AK456" s="243"/>
      <c r="AL456" s="120"/>
      <c r="AM456" s="243"/>
      <c r="AN456" s="243"/>
      <c r="AO456" s="120"/>
      <c r="AP456" s="120"/>
      <c r="AQ456" s="120"/>
      <c r="AR456" s="120"/>
      <c r="AS456" s="120"/>
      <c r="AT456" s="246"/>
      <c r="AU456" s="243"/>
      <c r="AV456" s="120"/>
      <c r="AW456" s="120"/>
      <c r="AX456" s="120"/>
      <c r="AY456" s="246"/>
      <c r="AZ456" s="120"/>
      <c r="BA456" s="120"/>
      <c r="BB456" s="243"/>
      <c r="BC456" s="120"/>
      <c r="BD456" s="120"/>
      <c r="BE456" s="120"/>
      <c r="BF456" s="120"/>
      <c r="BG456" s="244"/>
      <c r="BH456" s="124"/>
      <c r="BI456" s="124"/>
      <c r="BJ456" s="124"/>
      <c r="BK456" s="120"/>
      <c r="BL456" s="120"/>
      <c r="BM456" s="120"/>
      <c r="BN456" s="120"/>
      <c r="BO456" s="120"/>
      <c r="BP456" s="120"/>
      <c r="BQ456" s="120"/>
      <c r="BR456" s="120"/>
      <c r="BS456" s="120"/>
    </row>
    <row r="457" ht="15.75" customHeight="1">
      <c r="A457" s="120"/>
      <c r="B457" s="120"/>
      <c r="C457" s="243"/>
      <c r="D457" s="120"/>
      <c r="E457" s="243"/>
      <c r="F457" s="120"/>
      <c r="G457" s="120"/>
      <c r="H457" s="120"/>
      <c r="I457" s="120"/>
      <c r="J457" s="120"/>
      <c r="K457" s="120"/>
      <c r="L457" s="244"/>
      <c r="M457" s="245"/>
      <c r="N457" s="245"/>
      <c r="O457" s="245"/>
      <c r="P457" s="245"/>
      <c r="Q457" s="120"/>
      <c r="R457" s="120"/>
      <c r="S457" s="120"/>
      <c r="T457" s="222"/>
      <c r="U457" s="120"/>
      <c r="V457" s="120"/>
      <c r="W457" s="120"/>
      <c r="X457" s="120"/>
      <c r="Y457" s="243"/>
      <c r="Z457" s="120"/>
      <c r="AA457" s="243"/>
      <c r="AB457" s="245"/>
      <c r="AC457" s="245"/>
      <c r="AD457" s="245"/>
      <c r="AE457" s="222"/>
      <c r="AF457" s="120"/>
      <c r="AG457" s="120"/>
      <c r="AH457" s="120"/>
      <c r="AI457" s="120"/>
      <c r="AJ457" s="243"/>
      <c r="AK457" s="243"/>
      <c r="AL457" s="120"/>
      <c r="AM457" s="243"/>
      <c r="AN457" s="243"/>
      <c r="AO457" s="120"/>
      <c r="AP457" s="120"/>
      <c r="AQ457" s="120"/>
      <c r="AR457" s="120"/>
      <c r="AS457" s="120"/>
      <c r="AT457" s="246"/>
      <c r="AU457" s="243"/>
      <c r="AV457" s="120"/>
      <c r="AW457" s="120"/>
      <c r="AX457" s="120"/>
      <c r="AY457" s="246"/>
      <c r="AZ457" s="120"/>
      <c r="BA457" s="120"/>
      <c r="BB457" s="243"/>
      <c r="BC457" s="120"/>
      <c r="BD457" s="120"/>
      <c r="BE457" s="120"/>
      <c r="BF457" s="120"/>
      <c r="BG457" s="244"/>
      <c r="BH457" s="124"/>
      <c r="BI457" s="124"/>
      <c r="BJ457" s="124"/>
      <c r="BK457" s="120"/>
      <c r="BL457" s="120"/>
      <c r="BM457" s="120"/>
      <c r="BN457" s="120"/>
      <c r="BO457" s="120"/>
      <c r="BP457" s="120"/>
      <c r="BQ457" s="120"/>
      <c r="BR457" s="120"/>
      <c r="BS457" s="120"/>
    </row>
    <row r="458" ht="15.75" customHeight="1">
      <c r="A458" s="120"/>
      <c r="B458" s="120"/>
      <c r="C458" s="243"/>
      <c r="D458" s="120"/>
      <c r="E458" s="243"/>
      <c r="F458" s="120"/>
      <c r="G458" s="120"/>
      <c r="H458" s="120"/>
      <c r="I458" s="120"/>
      <c r="J458" s="120"/>
      <c r="K458" s="120"/>
      <c r="L458" s="244"/>
      <c r="M458" s="245"/>
      <c r="N458" s="245"/>
      <c r="O458" s="245"/>
      <c r="P458" s="245"/>
      <c r="Q458" s="120"/>
      <c r="R458" s="120"/>
      <c r="S458" s="120"/>
      <c r="T458" s="222"/>
      <c r="U458" s="120"/>
      <c r="V458" s="120"/>
      <c r="W458" s="120"/>
      <c r="X458" s="120"/>
      <c r="Y458" s="243"/>
      <c r="Z458" s="120"/>
      <c r="AA458" s="243"/>
      <c r="AB458" s="245"/>
      <c r="AC458" s="245"/>
      <c r="AD458" s="245"/>
      <c r="AE458" s="222"/>
      <c r="AF458" s="120"/>
      <c r="AG458" s="120"/>
      <c r="AH458" s="120"/>
      <c r="AI458" s="120"/>
      <c r="AJ458" s="243"/>
      <c r="AK458" s="243"/>
      <c r="AL458" s="120"/>
      <c r="AM458" s="243"/>
      <c r="AN458" s="243"/>
      <c r="AO458" s="120"/>
      <c r="AP458" s="120"/>
      <c r="AQ458" s="120"/>
      <c r="AR458" s="120"/>
      <c r="AS458" s="120"/>
      <c r="AT458" s="246"/>
      <c r="AU458" s="243"/>
      <c r="AV458" s="120"/>
      <c r="AW458" s="120"/>
      <c r="AX458" s="120"/>
      <c r="AY458" s="246"/>
      <c r="AZ458" s="120"/>
      <c r="BA458" s="120"/>
      <c r="BB458" s="243"/>
      <c r="BC458" s="120"/>
      <c r="BD458" s="120"/>
      <c r="BE458" s="120"/>
      <c r="BF458" s="120"/>
      <c r="BG458" s="244"/>
      <c r="BH458" s="124"/>
      <c r="BI458" s="124"/>
      <c r="BJ458" s="124"/>
      <c r="BK458" s="120"/>
      <c r="BL458" s="120"/>
      <c r="BM458" s="120"/>
      <c r="BN458" s="120"/>
      <c r="BO458" s="120"/>
      <c r="BP458" s="120"/>
      <c r="BQ458" s="120"/>
      <c r="BR458" s="120"/>
      <c r="BS458" s="120"/>
    </row>
    <row r="459" ht="15.75" customHeight="1">
      <c r="A459" s="120"/>
      <c r="B459" s="120"/>
      <c r="C459" s="243"/>
      <c r="D459" s="120"/>
      <c r="E459" s="243"/>
      <c r="F459" s="120"/>
      <c r="G459" s="120"/>
      <c r="H459" s="120"/>
      <c r="I459" s="120"/>
      <c r="J459" s="120"/>
      <c r="K459" s="120"/>
      <c r="L459" s="244"/>
      <c r="M459" s="245"/>
      <c r="N459" s="245"/>
      <c r="O459" s="245"/>
      <c r="P459" s="245"/>
      <c r="Q459" s="120"/>
      <c r="R459" s="120"/>
      <c r="S459" s="120"/>
      <c r="T459" s="222"/>
      <c r="U459" s="120"/>
      <c r="V459" s="120"/>
      <c r="W459" s="120"/>
      <c r="X459" s="120"/>
      <c r="Y459" s="243"/>
      <c r="Z459" s="120"/>
      <c r="AA459" s="243"/>
      <c r="AB459" s="245"/>
      <c r="AC459" s="245"/>
      <c r="AD459" s="245"/>
      <c r="AE459" s="222"/>
      <c r="AF459" s="120"/>
      <c r="AG459" s="120"/>
      <c r="AH459" s="120"/>
      <c r="AI459" s="120"/>
      <c r="AJ459" s="243"/>
      <c r="AK459" s="243"/>
      <c r="AL459" s="120"/>
      <c r="AM459" s="243"/>
      <c r="AN459" s="243"/>
      <c r="AO459" s="120"/>
      <c r="AP459" s="120"/>
      <c r="AQ459" s="120"/>
      <c r="AR459" s="120"/>
      <c r="AS459" s="120"/>
      <c r="AT459" s="246"/>
      <c r="AU459" s="243"/>
      <c r="AV459" s="120"/>
      <c r="AW459" s="120"/>
      <c r="AX459" s="120"/>
      <c r="AY459" s="246"/>
      <c r="AZ459" s="120"/>
      <c r="BA459" s="120"/>
      <c r="BB459" s="243"/>
      <c r="BC459" s="120"/>
      <c r="BD459" s="120"/>
      <c r="BE459" s="120"/>
      <c r="BF459" s="120"/>
      <c r="BG459" s="244"/>
      <c r="BH459" s="124"/>
      <c r="BI459" s="124"/>
      <c r="BJ459" s="124"/>
      <c r="BK459" s="120"/>
      <c r="BL459" s="120"/>
      <c r="BM459" s="120"/>
      <c r="BN459" s="120"/>
      <c r="BO459" s="120"/>
      <c r="BP459" s="120"/>
      <c r="BQ459" s="120"/>
      <c r="BR459" s="120"/>
      <c r="BS459" s="120"/>
    </row>
    <row r="460" ht="15.75" customHeight="1">
      <c r="A460" s="120"/>
      <c r="B460" s="120"/>
      <c r="C460" s="243"/>
      <c r="D460" s="120"/>
      <c r="E460" s="243"/>
      <c r="F460" s="120"/>
      <c r="G460" s="120"/>
      <c r="H460" s="120"/>
      <c r="I460" s="120"/>
      <c r="J460" s="120"/>
      <c r="K460" s="120"/>
      <c r="L460" s="244"/>
      <c r="M460" s="245"/>
      <c r="N460" s="245"/>
      <c r="O460" s="245"/>
      <c r="P460" s="245"/>
      <c r="Q460" s="120"/>
      <c r="R460" s="120"/>
      <c r="S460" s="120"/>
      <c r="T460" s="222"/>
      <c r="U460" s="120"/>
      <c r="V460" s="120"/>
      <c r="W460" s="120"/>
      <c r="X460" s="120"/>
      <c r="Y460" s="243"/>
      <c r="Z460" s="120"/>
      <c r="AA460" s="243"/>
      <c r="AB460" s="245"/>
      <c r="AC460" s="245"/>
      <c r="AD460" s="245"/>
      <c r="AE460" s="222"/>
      <c r="AF460" s="120"/>
      <c r="AG460" s="120"/>
      <c r="AH460" s="120"/>
      <c r="AI460" s="120"/>
      <c r="AJ460" s="243"/>
      <c r="AK460" s="243"/>
      <c r="AL460" s="120"/>
      <c r="AM460" s="243"/>
      <c r="AN460" s="243"/>
      <c r="AO460" s="120"/>
      <c r="AP460" s="120"/>
      <c r="AQ460" s="120"/>
      <c r="AR460" s="120"/>
      <c r="AS460" s="120"/>
      <c r="AT460" s="246"/>
      <c r="AU460" s="243"/>
      <c r="AV460" s="120"/>
      <c r="AW460" s="120"/>
      <c r="AX460" s="120"/>
      <c r="AY460" s="246"/>
      <c r="AZ460" s="120"/>
      <c r="BA460" s="120"/>
      <c r="BB460" s="243"/>
      <c r="BC460" s="120"/>
      <c r="BD460" s="120"/>
      <c r="BE460" s="120"/>
      <c r="BF460" s="120"/>
      <c r="BG460" s="244"/>
      <c r="BH460" s="124"/>
      <c r="BI460" s="124"/>
      <c r="BJ460" s="124"/>
      <c r="BK460" s="120"/>
      <c r="BL460" s="120"/>
      <c r="BM460" s="120"/>
      <c r="BN460" s="120"/>
      <c r="BO460" s="120"/>
      <c r="BP460" s="120"/>
      <c r="BQ460" s="120"/>
      <c r="BR460" s="120"/>
      <c r="BS460" s="120"/>
    </row>
    <row r="461" ht="15.75" customHeight="1">
      <c r="A461" s="120"/>
      <c r="B461" s="120"/>
      <c r="C461" s="243"/>
      <c r="D461" s="120"/>
      <c r="E461" s="243"/>
      <c r="F461" s="120"/>
      <c r="G461" s="120"/>
      <c r="H461" s="120"/>
      <c r="I461" s="120"/>
      <c r="J461" s="120"/>
      <c r="K461" s="120"/>
      <c r="L461" s="244"/>
      <c r="M461" s="245"/>
      <c r="N461" s="245"/>
      <c r="O461" s="245"/>
      <c r="P461" s="245"/>
      <c r="Q461" s="120"/>
      <c r="R461" s="120"/>
      <c r="S461" s="120"/>
      <c r="T461" s="222"/>
      <c r="U461" s="120"/>
      <c r="V461" s="120"/>
      <c r="W461" s="120"/>
      <c r="X461" s="120"/>
      <c r="Y461" s="243"/>
      <c r="Z461" s="120"/>
      <c r="AA461" s="243"/>
      <c r="AB461" s="245"/>
      <c r="AC461" s="245"/>
      <c r="AD461" s="245"/>
      <c r="AE461" s="222"/>
      <c r="AF461" s="120"/>
      <c r="AG461" s="120"/>
      <c r="AH461" s="120"/>
      <c r="AI461" s="120"/>
      <c r="AJ461" s="243"/>
      <c r="AK461" s="243"/>
      <c r="AL461" s="120"/>
      <c r="AM461" s="243"/>
      <c r="AN461" s="243"/>
      <c r="AO461" s="120"/>
      <c r="AP461" s="120"/>
      <c r="AQ461" s="120"/>
      <c r="AR461" s="120"/>
      <c r="AS461" s="120"/>
      <c r="AT461" s="246"/>
      <c r="AU461" s="243"/>
      <c r="AV461" s="120"/>
      <c r="AW461" s="120"/>
      <c r="AX461" s="120"/>
      <c r="AY461" s="246"/>
      <c r="AZ461" s="120"/>
      <c r="BA461" s="120"/>
      <c r="BB461" s="243"/>
      <c r="BC461" s="120"/>
      <c r="BD461" s="120"/>
      <c r="BE461" s="120"/>
      <c r="BF461" s="120"/>
      <c r="BG461" s="244"/>
      <c r="BH461" s="124"/>
      <c r="BI461" s="124"/>
      <c r="BJ461" s="124"/>
      <c r="BK461" s="120"/>
      <c r="BL461" s="120"/>
      <c r="BM461" s="120"/>
      <c r="BN461" s="120"/>
      <c r="BO461" s="120"/>
      <c r="BP461" s="120"/>
      <c r="BQ461" s="120"/>
      <c r="BR461" s="120"/>
      <c r="BS461" s="120"/>
    </row>
    <row r="462" ht="15.75" customHeight="1">
      <c r="A462" s="120"/>
      <c r="B462" s="120"/>
      <c r="C462" s="243"/>
      <c r="D462" s="120"/>
      <c r="E462" s="243"/>
      <c r="F462" s="120"/>
      <c r="G462" s="120"/>
      <c r="H462" s="120"/>
      <c r="I462" s="120"/>
      <c r="J462" s="120"/>
      <c r="K462" s="120"/>
      <c r="L462" s="244"/>
      <c r="M462" s="245"/>
      <c r="N462" s="245"/>
      <c r="O462" s="245"/>
      <c r="P462" s="245"/>
      <c r="Q462" s="120"/>
      <c r="R462" s="120"/>
      <c r="S462" s="120"/>
      <c r="T462" s="222"/>
      <c r="U462" s="120"/>
      <c r="V462" s="120"/>
      <c r="W462" s="120"/>
      <c r="X462" s="120"/>
      <c r="Y462" s="243"/>
      <c r="Z462" s="120"/>
      <c r="AA462" s="243"/>
      <c r="AB462" s="245"/>
      <c r="AC462" s="245"/>
      <c r="AD462" s="245"/>
      <c r="AE462" s="222"/>
      <c r="AF462" s="120"/>
      <c r="AG462" s="120"/>
      <c r="AH462" s="120"/>
      <c r="AI462" s="120"/>
      <c r="AJ462" s="243"/>
      <c r="AK462" s="243"/>
      <c r="AL462" s="120"/>
      <c r="AM462" s="243"/>
      <c r="AN462" s="243"/>
      <c r="AO462" s="120"/>
      <c r="AP462" s="120"/>
      <c r="AQ462" s="120"/>
      <c r="AR462" s="120"/>
      <c r="AS462" s="120"/>
      <c r="AT462" s="246"/>
      <c r="AU462" s="243"/>
      <c r="AV462" s="120"/>
      <c r="AW462" s="120"/>
      <c r="AX462" s="120"/>
      <c r="AY462" s="246"/>
      <c r="AZ462" s="120"/>
      <c r="BA462" s="120"/>
      <c r="BB462" s="243"/>
      <c r="BC462" s="120"/>
      <c r="BD462" s="120"/>
      <c r="BE462" s="120"/>
      <c r="BF462" s="120"/>
      <c r="BG462" s="244"/>
      <c r="BH462" s="124"/>
      <c r="BI462" s="124"/>
      <c r="BJ462" s="124"/>
      <c r="BK462" s="120"/>
      <c r="BL462" s="120"/>
      <c r="BM462" s="120"/>
      <c r="BN462" s="120"/>
      <c r="BO462" s="120"/>
      <c r="BP462" s="120"/>
      <c r="BQ462" s="120"/>
      <c r="BR462" s="120"/>
      <c r="BS462" s="120"/>
    </row>
    <row r="463" ht="15.75" customHeight="1">
      <c r="A463" s="120"/>
      <c r="B463" s="120"/>
      <c r="C463" s="243"/>
      <c r="D463" s="120"/>
      <c r="E463" s="243"/>
      <c r="F463" s="120"/>
      <c r="G463" s="120"/>
      <c r="H463" s="120"/>
      <c r="I463" s="120"/>
      <c r="J463" s="120"/>
      <c r="K463" s="120"/>
      <c r="L463" s="244"/>
      <c r="M463" s="245"/>
      <c r="N463" s="245"/>
      <c r="O463" s="245"/>
      <c r="P463" s="245"/>
      <c r="Q463" s="120"/>
      <c r="R463" s="120"/>
      <c r="S463" s="120"/>
      <c r="T463" s="222"/>
      <c r="U463" s="120"/>
      <c r="V463" s="120"/>
      <c r="W463" s="120"/>
      <c r="X463" s="120"/>
      <c r="Y463" s="243"/>
      <c r="Z463" s="120"/>
      <c r="AA463" s="243"/>
      <c r="AB463" s="245"/>
      <c r="AC463" s="245"/>
      <c r="AD463" s="245"/>
      <c r="AE463" s="222"/>
      <c r="AF463" s="120"/>
      <c r="AG463" s="120"/>
      <c r="AH463" s="120"/>
      <c r="AI463" s="120"/>
      <c r="AJ463" s="243"/>
      <c r="AK463" s="243"/>
      <c r="AL463" s="120"/>
      <c r="AM463" s="243"/>
      <c r="AN463" s="243"/>
      <c r="AO463" s="120"/>
      <c r="AP463" s="120"/>
      <c r="AQ463" s="120"/>
      <c r="AR463" s="120"/>
      <c r="AS463" s="120"/>
      <c r="AT463" s="246"/>
      <c r="AU463" s="243"/>
      <c r="AV463" s="120"/>
      <c r="AW463" s="120"/>
      <c r="AX463" s="120"/>
      <c r="AY463" s="246"/>
      <c r="AZ463" s="120"/>
      <c r="BA463" s="120"/>
      <c r="BB463" s="243"/>
      <c r="BC463" s="120"/>
      <c r="BD463" s="120"/>
      <c r="BE463" s="120"/>
      <c r="BF463" s="120"/>
      <c r="BG463" s="244"/>
      <c r="BH463" s="124"/>
      <c r="BI463" s="124"/>
      <c r="BJ463" s="124"/>
      <c r="BK463" s="120"/>
      <c r="BL463" s="120"/>
      <c r="BM463" s="120"/>
      <c r="BN463" s="120"/>
      <c r="BO463" s="120"/>
      <c r="BP463" s="120"/>
      <c r="BQ463" s="120"/>
      <c r="BR463" s="120"/>
      <c r="BS463" s="120"/>
    </row>
    <row r="464" ht="15.75" customHeight="1">
      <c r="A464" s="120"/>
      <c r="B464" s="120"/>
      <c r="C464" s="243"/>
      <c r="D464" s="120"/>
      <c r="E464" s="243"/>
      <c r="F464" s="120"/>
      <c r="G464" s="120"/>
      <c r="H464" s="120"/>
      <c r="I464" s="120"/>
      <c r="J464" s="120"/>
      <c r="K464" s="120"/>
      <c r="L464" s="244"/>
      <c r="M464" s="245"/>
      <c r="N464" s="245"/>
      <c r="O464" s="245"/>
      <c r="P464" s="245"/>
      <c r="Q464" s="120"/>
      <c r="R464" s="120"/>
      <c r="S464" s="120"/>
      <c r="T464" s="222"/>
      <c r="U464" s="120"/>
      <c r="V464" s="120"/>
      <c r="W464" s="120"/>
      <c r="X464" s="120"/>
      <c r="Y464" s="243"/>
      <c r="Z464" s="120"/>
      <c r="AA464" s="243"/>
      <c r="AB464" s="245"/>
      <c r="AC464" s="245"/>
      <c r="AD464" s="245"/>
      <c r="AE464" s="222"/>
      <c r="AF464" s="120"/>
      <c r="AG464" s="120"/>
      <c r="AH464" s="120"/>
      <c r="AI464" s="120"/>
      <c r="AJ464" s="243"/>
      <c r="AK464" s="243"/>
      <c r="AL464" s="120"/>
      <c r="AM464" s="243"/>
      <c r="AN464" s="243"/>
      <c r="AO464" s="120"/>
      <c r="AP464" s="120"/>
      <c r="AQ464" s="120"/>
      <c r="AR464" s="120"/>
      <c r="AS464" s="120"/>
      <c r="AT464" s="246"/>
      <c r="AU464" s="243"/>
      <c r="AV464" s="120"/>
      <c r="AW464" s="120"/>
      <c r="AX464" s="120"/>
      <c r="AY464" s="246"/>
      <c r="AZ464" s="120"/>
      <c r="BA464" s="120"/>
      <c r="BB464" s="243"/>
      <c r="BC464" s="120"/>
      <c r="BD464" s="120"/>
      <c r="BE464" s="120"/>
      <c r="BF464" s="120"/>
      <c r="BG464" s="244"/>
      <c r="BH464" s="124"/>
      <c r="BI464" s="124"/>
      <c r="BJ464" s="124"/>
      <c r="BK464" s="120"/>
      <c r="BL464" s="120"/>
      <c r="BM464" s="120"/>
      <c r="BN464" s="120"/>
      <c r="BO464" s="120"/>
      <c r="BP464" s="120"/>
      <c r="BQ464" s="120"/>
      <c r="BR464" s="120"/>
      <c r="BS464" s="120"/>
    </row>
    <row r="465" ht="15.75" customHeight="1">
      <c r="A465" s="120"/>
      <c r="B465" s="120"/>
      <c r="C465" s="243"/>
      <c r="D465" s="120"/>
      <c r="E465" s="243"/>
      <c r="F465" s="120"/>
      <c r="G465" s="120"/>
      <c r="H465" s="120"/>
      <c r="I465" s="120"/>
      <c r="J465" s="120"/>
      <c r="K465" s="120"/>
      <c r="L465" s="244"/>
      <c r="M465" s="245"/>
      <c r="N465" s="245"/>
      <c r="O465" s="245"/>
      <c r="P465" s="245"/>
      <c r="Q465" s="120"/>
      <c r="R465" s="120"/>
      <c r="S465" s="120"/>
      <c r="T465" s="222"/>
      <c r="U465" s="120"/>
      <c r="V465" s="120"/>
      <c r="W465" s="120"/>
      <c r="X465" s="120"/>
      <c r="Y465" s="243"/>
      <c r="Z465" s="120"/>
      <c r="AA465" s="243"/>
      <c r="AB465" s="245"/>
      <c r="AC465" s="245"/>
      <c r="AD465" s="245"/>
      <c r="AE465" s="222"/>
      <c r="AF465" s="120"/>
      <c r="AG465" s="120"/>
      <c r="AH465" s="120"/>
      <c r="AI465" s="120"/>
      <c r="AJ465" s="243"/>
      <c r="AK465" s="243"/>
      <c r="AL465" s="120"/>
      <c r="AM465" s="243"/>
      <c r="AN465" s="243"/>
      <c r="AO465" s="120"/>
      <c r="AP465" s="120"/>
      <c r="AQ465" s="120"/>
      <c r="AR465" s="120"/>
      <c r="AS465" s="120"/>
      <c r="AT465" s="246"/>
      <c r="AU465" s="243"/>
      <c r="AV465" s="120"/>
      <c r="AW465" s="120"/>
      <c r="AX465" s="120"/>
      <c r="AY465" s="246"/>
      <c r="AZ465" s="120"/>
      <c r="BA465" s="120"/>
      <c r="BB465" s="243"/>
      <c r="BC465" s="120"/>
      <c r="BD465" s="120"/>
      <c r="BE465" s="120"/>
      <c r="BF465" s="120"/>
      <c r="BG465" s="244"/>
      <c r="BH465" s="124"/>
      <c r="BI465" s="124"/>
      <c r="BJ465" s="124"/>
      <c r="BK465" s="120"/>
      <c r="BL465" s="120"/>
      <c r="BM465" s="120"/>
      <c r="BN465" s="120"/>
      <c r="BO465" s="120"/>
      <c r="BP465" s="120"/>
      <c r="BQ465" s="120"/>
      <c r="BR465" s="120"/>
      <c r="BS465" s="120"/>
    </row>
    <row r="466" ht="15.75" customHeight="1">
      <c r="A466" s="120"/>
      <c r="B466" s="120"/>
      <c r="C466" s="243"/>
      <c r="D466" s="120"/>
      <c r="E466" s="243"/>
      <c r="F466" s="120"/>
      <c r="G466" s="120"/>
      <c r="H466" s="120"/>
      <c r="I466" s="120"/>
      <c r="J466" s="120"/>
      <c r="K466" s="120"/>
      <c r="L466" s="244"/>
      <c r="M466" s="245"/>
      <c r="N466" s="245"/>
      <c r="O466" s="245"/>
      <c r="P466" s="245"/>
      <c r="Q466" s="120"/>
      <c r="R466" s="120"/>
      <c r="S466" s="120"/>
      <c r="T466" s="222"/>
      <c r="U466" s="120"/>
      <c r="V466" s="120"/>
      <c r="W466" s="120"/>
      <c r="X466" s="120"/>
      <c r="Y466" s="243"/>
      <c r="Z466" s="120"/>
      <c r="AA466" s="243"/>
      <c r="AB466" s="245"/>
      <c r="AC466" s="245"/>
      <c r="AD466" s="245"/>
      <c r="AE466" s="222"/>
      <c r="AF466" s="120"/>
      <c r="AG466" s="120"/>
      <c r="AH466" s="120"/>
      <c r="AI466" s="120"/>
      <c r="AJ466" s="243"/>
      <c r="AK466" s="243"/>
      <c r="AL466" s="120"/>
      <c r="AM466" s="243"/>
      <c r="AN466" s="243"/>
      <c r="AO466" s="120"/>
      <c r="AP466" s="120"/>
      <c r="AQ466" s="120"/>
      <c r="AR466" s="120"/>
      <c r="AS466" s="120"/>
      <c r="AT466" s="246"/>
      <c r="AU466" s="243"/>
      <c r="AV466" s="120"/>
      <c r="AW466" s="120"/>
      <c r="AX466" s="120"/>
      <c r="AY466" s="246"/>
      <c r="AZ466" s="120"/>
      <c r="BA466" s="120"/>
      <c r="BB466" s="243"/>
      <c r="BC466" s="120"/>
      <c r="BD466" s="120"/>
      <c r="BE466" s="120"/>
      <c r="BF466" s="120"/>
      <c r="BG466" s="244"/>
      <c r="BH466" s="124"/>
      <c r="BI466" s="124"/>
      <c r="BJ466" s="124"/>
      <c r="BK466" s="120"/>
      <c r="BL466" s="120"/>
      <c r="BM466" s="120"/>
      <c r="BN466" s="120"/>
      <c r="BO466" s="120"/>
      <c r="BP466" s="120"/>
      <c r="BQ466" s="120"/>
      <c r="BR466" s="120"/>
      <c r="BS466" s="120"/>
    </row>
    <row r="467" ht="15.75" customHeight="1">
      <c r="A467" s="120"/>
      <c r="B467" s="120"/>
      <c r="C467" s="243"/>
      <c r="D467" s="120"/>
      <c r="E467" s="243"/>
      <c r="F467" s="120"/>
      <c r="G467" s="120"/>
      <c r="H467" s="120"/>
      <c r="I467" s="120"/>
      <c r="J467" s="120"/>
      <c r="K467" s="120"/>
      <c r="L467" s="244"/>
      <c r="M467" s="245"/>
      <c r="N467" s="245"/>
      <c r="O467" s="245"/>
      <c r="P467" s="245"/>
      <c r="Q467" s="120"/>
      <c r="R467" s="120"/>
      <c r="S467" s="120"/>
      <c r="T467" s="222"/>
      <c r="U467" s="120"/>
      <c r="V467" s="120"/>
      <c r="W467" s="120"/>
      <c r="X467" s="120"/>
      <c r="Y467" s="243"/>
      <c r="Z467" s="120"/>
      <c r="AA467" s="243"/>
      <c r="AB467" s="245"/>
      <c r="AC467" s="245"/>
      <c r="AD467" s="245"/>
      <c r="AE467" s="222"/>
      <c r="AF467" s="120"/>
      <c r="AG467" s="120"/>
      <c r="AH467" s="120"/>
      <c r="AI467" s="120"/>
      <c r="AJ467" s="243"/>
      <c r="AK467" s="243"/>
      <c r="AL467" s="120"/>
      <c r="AM467" s="243"/>
      <c r="AN467" s="243"/>
      <c r="AO467" s="120"/>
      <c r="AP467" s="120"/>
      <c r="AQ467" s="120"/>
      <c r="AR467" s="120"/>
      <c r="AS467" s="120"/>
      <c r="AT467" s="246"/>
      <c r="AU467" s="243"/>
      <c r="AV467" s="120"/>
      <c r="AW467" s="120"/>
      <c r="AX467" s="120"/>
      <c r="AY467" s="246"/>
      <c r="AZ467" s="120"/>
      <c r="BA467" s="120"/>
      <c r="BB467" s="243"/>
      <c r="BC467" s="120"/>
      <c r="BD467" s="120"/>
      <c r="BE467" s="120"/>
      <c r="BF467" s="120"/>
      <c r="BG467" s="244"/>
      <c r="BH467" s="124"/>
      <c r="BI467" s="124"/>
      <c r="BJ467" s="124"/>
      <c r="BK467" s="120"/>
      <c r="BL467" s="120"/>
      <c r="BM467" s="120"/>
      <c r="BN467" s="120"/>
      <c r="BO467" s="120"/>
      <c r="BP467" s="120"/>
      <c r="BQ467" s="120"/>
      <c r="BR467" s="120"/>
      <c r="BS467" s="120"/>
    </row>
    <row r="468" ht="15.75" customHeight="1">
      <c r="A468" s="120"/>
      <c r="B468" s="120"/>
      <c r="C468" s="243"/>
      <c r="D468" s="120"/>
      <c r="E468" s="243"/>
      <c r="F468" s="120"/>
      <c r="G468" s="120"/>
      <c r="H468" s="120"/>
      <c r="I468" s="120"/>
      <c r="J468" s="120"/>
      <c r="K468" s="120"/>
      <c r="L468" s="244"/>
      <c r="M468" s="245"/>
      <c r="N468" s="245"/>
      <c r="O468" s="245"/>
      <c r="P468" s="245"/>
      <c r="Q468" s="120"/>
      <c r="R468" s="120"/>
      <c r="S468" s="120"/>
      <c r="T468" s="222"/>
      <c r="U468" s="120"/>
      <c r="V468" s="120"/>
      <c r="W468" s="120"/>
      <c r="X468" s="120"/>
      <c r="Y468" s="243"/>
      <c r="Z468" s="120"/>
      <c r="AA468" s="243"/>
      <c r="AB468" s="245"/>
      <c r="AC468" s="245"/>
      <c r="AD468" s="245"/>
      <c r="AE468" s="222"/>
      <c r="AF468" s="120"/>
      <c r="AG468" s="120"/>
      <c r="AH468" s="120"/>
      <c r="AI468" s="120"/>
      <c r="AJ468" s="243"/>
      <c r="AK468" s="243"/>
      <c r="AL468" s="120"/>
      <c r="AM468" s="243"/>
      <c r="AN468" s="243"/>
      <c r="AO468" s="120"/>
      <c r="AP468" s="120"/>
      <c r="AQ468" s="120"/>
      <c r="AR468" s="120"/>
      <c r="AS468" s="120"/>
      <c r="AT468" s="246"/>
      <c r="AU468" s="243"/>
      <c r="AV468" s="120"/>
      <c r="AW468" s="120"/>
      <c r="AX468" s="120"/>
      <c r="AY468" s="246"/>
      <c r="AZ468" s="120"/>
      <c r="BA468" s="120"/>
      <c r="BB468" s="243"/>
      <c r="BC468" s="120"/>
      <c r="BD468" s="120"/>
      <c r="BE468" s="120"/>
      <c r="BF468" s="120"/>
      <c r="BG468" s="244"/>
      <c r="BH468" s="124"/>
      <c r="BI468" s="124"/>
      <c r="BJ468" s="124"/>
      <c r="BK468" s="120"/>
      <c r="BL468" s="120"/>
      <c r="BM468" s="120"/>
      <c r="BN468" s="120"/>
      <c r="BO468" s="120"/>
      <c r="BP468" s="120"/>
      <c r="BQ468" s="120"/>
      <c r="BR468" s="120"/>
      <c r="BS468" s="120"/>
    </row>
    <row r="469" ht="15.75" customHeight="1">
      <c r="A469" s="120"/>
      <c r="B469" s="120"/>
      <c r="C469" s="243"/>
      <c r="D469" s="120"/>
      <c r="E469" s="243"/>
      <c r="F469" s="120"/>
      <c r="G469" s="120"/>
      <c r="H469" s="120"/>
      <c r="I469" s="120"/>
      <c r="J469" s="120"/>
      <c r="K469" s="120"/>
      <c r="L469" s="244"/>
      <c r="M469" s="245"/>
      <c r="N469" s="245"/>
      <c r="O469" s="245"/>
      <c r="P469" s="245"/>
      <c r="Q469" s="120"/>
      <c r="R469" s="120"/>
      <c r="S469" s="120"/>
      <c r="T469" s="222"/>
      <c r="U469" s="120"/>
      <c r="V469" s="120"/>
      <c r="W469" s="120"/>
      <c r="X469" s="120"/>
      <c r="Y469" s="243"/>
      <c r="Z469" s="120"/>
      <c r="AA469" s="243"/>
      <c r="AB469" s="245"/>
      <c r="AC469" s="245"/>
      <c r="AD469" s="245"/>
      <c r="AE469" s="222"/>
      <c r="AF469" s="120"/>
      <c r="AG469" s="120"/>
      <c r="AH469" s="120"/>
      <c r="AI469" s="120"/>
      <c r="AJ469" s="243"/>
      <c r="AK469" s="243"/>
      <c r="AL469" s="120"/>
      <c r="AM469" s="243"/>
      <c r="AN469" s="243"/>
      <c r="AO469" s="120"/>
      <c r="AP469" s="120"/>
      <c r="AQ469" s="120"/>
      <c r="AR469" s="120"/>
      <c r="AS469" s="120"/>
      <c r="AT469" s="246"/>
      <c r="AU469" s="243"/>
      <c r="AV469" s="120"/>
      <c r="AW469" s="120"/>
      <c r="AX469" s="120"/>
      <c r="AY469" s="246"/>
      <c r="AZ469" s="120"/>
      <c r="BA469" s="120"/>
      <c r="BB469" s="243"/>
      <c r="BC469" s="120"/>
      <c r="BD469" s="120"/>
      <c r="BE469" s="120"/>
      <c r="BF469" s="120"/>
      <c r="BG469" s="244"/>
      <c r="BH469" s="124"/>
      <c r="BI469" s="124"/>
      <c r="BJ469" s="124"/>
      <c r="BK469" s="120"/>
      <c r="BL469" s="120"/>
      <c r="BM469" s="120"/>
      <c r="BN469" s="120"/>
      <c r="BO469" s="120"/>
      <c r="BP469" s="120"/>
      <c r="BQ469" s="120"/>
      <c r="BR469" s="120"/>
      <c r="BS469" s="120"/>
    </row>
    <row r="470" ht="15.75" customHeight="1">
      <c r="A470" s="120"/>
      <c r="B470" s="120"/>
      <c r="C470" s="243"/>
      <c r="D470" s="120"/>
      <c r="E470" s="243"/>
      <c r="F470" s="120"/>
      <c r="G470" s="120"/>
      <c r="H470" s="120"/>
      <c r="I470" s="120"/>
      <c r="J470" s="120"/>
      <c r="K470" s="120"/>
      <c r="L470" s="244"/>
      <c r="M470" s="245"/>
      <c r="N470" s="245"/>
      <c r="O470" s="245"/>
      <c r="P470" s="245"/>
      <c r="Q470" s="120"/>
      <c r="R470" s="120"/>
      <c r="S470" s="120"/>
      <c r="T470" s="222"/>
      <c r="U470" s="120"/>
      <c r="V470" s="120"/>
      <c r="W470" s="120"/>
      <c r="X470" s="120"/>
      <c r="Y470" s="243"/>
      <c r="Z470" s="120"/>
      <c r="AA470" s="243"/>
      <c r="AB470" s="245"/>
      <c r="AC470" s="245"/>
      <c r="AD470" s="245"/>
      <c r="AE470" s="222"/>
      <c r="AF470" s="120"/>
      <c r="AG470" s="120"/>
      <c r="AH470" s="120"/>
      <c r="AI470" s="120"/>
      <c r="AJ470" s="243"/>
      <c r="AK470" s="243"/>
      <c r="AL470" s="120"/>
      <c r="AM470" s="243"/>
      <c r="AN470" s="243"/>
      <c r="AO470" s="120"/>
      <c r="AP470" s="120"/>
      <c r="AQ470" s="120"/>
      <c r="AR470" s="120"/>
      <c r="AS470" s="120"/>
      <c r="AT470" s="246"/>
      <c r="AU470" s="243"/>
      <c r="AV470" s="120"/>
      <c r="AW470" s="120"/>
      <c r="AX470" s="120"/>
      <c r="AY470" s="246"/>
      <c r="AZ470" s="120"/>
      <c r="BA470" s="120"/>
      <c r="BB470" s="243"/>
      <c r="BC470" s="120"/>
      <c r="BD470" s="120"/>
      <c r="BE470" s="120"/>
      <c r="BF470" s="120"/>
      <c r="BG470" s="244"/>
      <c r="BH470" s="124"/>
      <c r="BI470" s="124"/>
      <c r="BJ470" s="124"/>
      <c r="BK470" s="120"/>
      <c r="BL470" s="120"/>
      <c r="BM470" s="120"/>
      <c r="BN470" s="120"/>
      <c r="BO470" s="120"/>
      <c r="BP470" s="120"/>
      <c r="BQ470" s="120"/>
      <c r="BR470" s="120"/>
      <c r="BS470" s="120"/>
    </row>
    <row r="471" ht="15.75" customHeight="1">
      <c r="A471" s="120"/>
      <c r="B471" s="120"/>
      <c r="C471" s="243"/>
      <c r="D471" s="120"/>
      <c r="E471" s="243"/>
      <c r="F471" s="120"/>
      <c r="G471" s="120"/>
      <c r="H471" s="120"/>
      <c r="I471" s="120"/>
      <c r="J471" s="120"/>
      <c r="K471" s="120"/>
      <c r="L471" s="244"/>
      <c r="M471" s="245"/>
      <c r="N471" s="245"/>
      <c r="O471" s="245"/>
      <c r="P471" s="245"/>
      <c r="Q471" s="120"/>
      <c r="R471" s="120"/>
      <c r="S471" s="120"/>
      <c r="T471" s="222"/>
      <c r="U471" s="120"/>
      <c r="V471" s="120"/>
      <c r="W471" s="120"/>
      <c r="X471" s="120"/>
      <c r="Y471" s="243"/>
      <c r="Z471" s="120"/>
      <c r="AA471" s="243"/>
      <c r="AB471" s="245"/>
      <c r="AC471" s="245"/>
      <c r="AD471" s="245"/>
      <c r="AE471" s="222"/>
      <c r="AF471" s="120"/>
      <c r="AG471" s="120"/>
      <c r="AH471" s="120"/>
      <c r="AI471" s="120"/>
      <c r="AJ471" s="243"/>
      <c r="AK471" s="243"/>
      <c r="AL471" s="120"/>
      <c r="AM471" s="243"/>
      <c r="AN471" s="243"/>
      <c r="AO471" s="120"/>
      <c r="AP471" s="120"/>
      <c r="AQ471" s="120"/>
      <c r="AR471" s="120"/>
      <c r="AS471" s="120"/>
      <c r="AT471" s="246"/>
      <c r="AU471" s="243"/>
      <c r="AV471" s="120"/>
      <c r="AW471" s="120"/>
      <c r="AX471" s="120"/>
      <c r="AY471" s="246"/>
      <c r="AZ471" s="120"/>
      <c r="BA471" s="120"/>
      <c r="BB471" s="243"/>
      <c r="BC471" s="120"/>
      <c r="BD471" s="120"/>
      <c r="BE471" s="120"/>
      <c r="BF471" s="120"/>
      <c r="BG471" s="244"/>
      <c r="BH471" s="124"/>
      <c r="BI471" s="124"/>
      <c r="BJ471" s="124"/>
      <c r="BK471" s="120"/>
      <c r="BL471" s="120"/>
      <c r="BM471" s="120"/>
      <c r="BN471" s="120"/>
      <c r="BO471" s="120"/>
      <c r="BP471" s="120"/>
      <c r="BQ471" s="120"/>
      <c r="BR471" s="120"/>
      <c r="BS471" s="120"/>
    </row>
    <row r="472" ht="15.75" customHeight="1">
      <c r="A472" s="120"/>
      <c r="B472" s="120"/>
      <c r="C472" s="243"/>
      <c r="D472" s="120"/>
      <c r="E472" s="243"/>
      <c r="F472" s="120"/>
      <c r="G472" s="120"/>
      <c r="H472" s="120"/>
      <c r="I472" s="120"/>
      <c r="J472" s="120"/>
      <c r="K472" s="120"/>
      <c r="L472" s="244"/>
      <c r="M472" s="245"/>
      <c r="N472" s="245"/>
      <c r="O472" s="245"/>
      <c r="P472" s="245"/>
      <c r="Q472" s="120"/>
      <c r="R472" s="120"/>
      <c r="S472" s="120"/>
      <c r="T472" s="222"/>
      <c r="U472" s="120"/>
      <c r="V472" s="120"/>
      <c r="W472" s="120"/>
      <c r="X472" s="120"/>
      <c r="Y472" s="243"/>
      <c r="Z472" s="120"/>
      <c r="AA472" s="243"/>
      <c r="AB472" s="245"/>
      <c r="AC472" s="245"/>
      <c r="AD472" s="245"/>
      <c r="AE472" s="222"/>
      <c r="AF472" s="120"/>
      <c r="AG472" s="120"/>
      <c r="AH472" s="120"/>
      <c r="AI472" s="120"/>
      <c r="AJ472" s="243"/>
      <c r="AK472" s="243"/>
      <c r="AL472" s="120"/>
      <c r="AM472" s="243"/>
      <c r="AN472" s="243"/>
      <c r="AO472" s="120"/>
      <c r="AP472" s="120"/>
      <c r="AQ472" s="120"/>
      <c r="AR472" s="120"/>
      <c r="AS472" s="120"/>
      <c r="AT472" s="246"/>
      <c r="AU472" s="243"/>
      <c r="AV472" s="120"/>
      <c r="AW472" s="120"/>
      <c r="AX472" s="120"/>
      <c r="AY472" s="246"/>
      <c r="AZ472" s="120"/>
      <c r="BA472" s="120"/>
      <c r="BB472" s="243"/>
      <c r="BC472" s="120"/>
      <c r="BD472" s="120"/>
      <c r="BE472" s="120"/>
      <c r="BF472" s="120"/>
      <c r="BG472" s="244"/>
      <c r="BH472" s="124"/>
      <c r="BI472" s="124"/>
      <c r="BJ472" s="124"/>
      <c r="BK472" s="120"/>
      <c r="BL472" s="120"/>
      <c r="BM472" s="120"/>
      <c r="BN472" s="120"/>
      <c r="BO472" s="120"/>
      <c r="BP472" s="120"/>
      <c r="BQ472" s="120"/>
      <c r="BR472" s="120"/>
      <c r="BS472" s="120"/>
    </row>
    <row r="473" ht="15.75" customHeight="1">
      <c r="A473" s="120"/>
      <c r="B473" s="120"/>
      <c r="C473" s="243"/>
      <c r="D473" s="120"/>
      <c r="E473" s="243"/>
      <c r="F473" s="120"/>
      <c r="G473" s="120"/>
      <c r="H473" s="120"/>
      <c r="I473" s="120"/>
      <c r="J473" s="120"/>
      <c r="K473" s="120"/>
      <c r="L473" s="244"/>
      <c r="M473" s="245"/>
      <c r="N473" s="245"/>
      <c r="O473" s="245"/>
      <c r="P473" s="245"/>
      <c r="Q473" s="120"/>
      <c r="R473" s="120"/>
      <c r="S473" s="120"/>
      <c r="T473" s="222"/>
      <c r="U473" s="120"/>
      <c r="V473" s="120"/>
      <c r="W473" s="120"/>
      <c r="X473" s="120"/>
      <c r="Y473" s="243"/>
      <c r="Z473" s="120"/>
      <c r="AA473" s="243"/>
      <c r="AB473" s="245"/>
      <c r="AC473" s="245"/>
      <c r="AD473" s="245"/>
      <c r="AE473" s="222"/>
      <c r="AF473" s="120"/>
      <c r="AG473" s="120"/>
      <c r="AH473" s="120"/>
      <c r="AI473" s="120"/>
      <c r="AJ473" s="243"/>
      <c r="AK473" s="243"/>
      <c r="AL473" s="120"/>
      <c r="AM473" s="243"/>
      <c r="AN473" s="243"/>
      <c r="AO473" s="120"/>
      <c r="AP473" s="120"/>
      <c r="AQ473" s="120"/>
      <c r="AR473" s="120"/>
      <c r="AS473" s="120"/>
      <c r="AT473" s="246"/>
      <c r="AU473" s="243"/>
      <c r="AV473" s="120"/>
      <c r="AW473" s="120"/>
      <c r="AX473" s="120"/>
      <c r="AY473" s="246"/>
      <c r="AZ473" s="120"/>
      <c r="BA473" s="120"/>
      <c r="BB473" s="243"/>
      <c r="BC473" s="120"/>
      <c r="BD473" s="120"/>
      <c r="BE473" s="120"/>
      <c r="BF473" s="120"/>
      <c r="BG473" s="244"/>
      <c r="BH473" s="124"/>
      <c r="BI473" s="124"/>
      <c r="BJ473" s="124"/>
      <c r="BK473" s="120"/>
      <c r="BL473" s="120"/>
      <c r="BM473" s="120"/>
      <c r="BN473" s="120"/>
      <c r="BO473" s="120"/>
      <c r="BP473" s="120"/>
      <c r="BQ473" s="120"/>
      <c r="BR473" s="120"/>
      <c r="BS473" s="120"/>
    </row>
    <row r="474" ht="15.75" customHeight="1">
      <c r="A474" s="120"/>
      <c r="B474" s="120"/>
      <c r="C474" s="243"/>
      <c r="D474" s="120"/>
      <c r="E474" s="243"/>
      <c r="F474" s="120"/>
      <c r="G474" s="120"/>
      <c r="H474" s="120"/>
      <c r="I474" s="120"/>
      <c r="J474" s="120"/>
      <c r="K474" s="120"/>
      <c r="L474" s="244"/>
      <c r="M474" s="245"/>
      <c r="N474" s="245"/>
      <c r="O474" s="245"/>
      <c r="P474" s="245"/>
      <c r="Q474" s="120"/>
      <c r="R474" s="120"/>
      <c r="S474" s="120"/>
      <c r="T474" s="222"/>
      <c r="U474" s="120"/>
      <c r="V474" s="120"/>
      <c r="W474" s="120"/>
      <c r="X474" s="120"/>
      <c r="Y474" s="243"/>
      <c r="Z474" s="120"/>
      <c r="AA474" s="243"/>
      <c r="AB474" s="245"/>
      <c r="AC474" s="245"/>
      <c r="AD474" s="245"/>
      <c r="AE474" s="222"/>
      <c r="AF474" s="120"/>
      <c r="AG474" s="120"/>
      <c r="AH474" s="120"/>
      <c r="AI474" s="120"/>
      <c r="AJ474" s="243"/>
      <c r="AK474" s="243"/>
      <c r="AL474" s="120"/>
      <c r="AM474" s="243"/>
      <c r="AN474" s="243"/>
      <c r="AO474" s="120"/>
      <c r="AP474" s="120"/>
      <c r="AQ474" s="120"/>
      <c r="AR474" s="120"/>
      <c r="AS474" s="120"/>
      <c r="AT474" s="246"/>
      <c r="AU474" s="243"/>
      <c r="AV474" s="120"/>
      <c r="AW474" s="120"/>
      <c r="AX474" s="120"/>
      <c r="AY474" s="246"/>
      <c r="AZ474" s="120"/>
      <c r="BA474" s="120"/>
      <c r="BB474" s="243"/>
      <c r="BC474" s="120"/>
      <c r="BD474" s="120"/>
      <c r="BE474" s="120"/>
      <c r="BF474" s="120"/>
      <c r="BG474" s="244"/>
      <c r="BH474" s="124"/>
      <c r="BI474" s="124"/>
      <c r="BJ474" s="124"/>
      <c r="BK474" s="120"/>
      <c r="BL474" s="120"/>
      <c r="BM474" s="120"/>
      <c r="BN474" s="120"/>
      <c r="BO474" s="120"/>
      <c r="BP474" s="120"/>
      <c r="BQ474" s="120"/>
      <c r="BR474" s="120"/>
      <c r="BS474" s="120"/>
    </row>
    <row r="475" ht="15.75" customHeight="1">
      <c r="A475" s="120"/>
      <c r="B475" s="120"/>
      <c r="C475" s="243"/>
      <c r="D475" s="120"/>
      <c r="E475" s="243"/>
      <c r="F475" s="120"/>
      <c r="G475" s="120"/>
      <c r="H475" s="120"/>
      <c r="I475" s="120"/>
      <c r="J475" s="120"/>
      <c r="K475" s="120"/>
      <c r="L475" s="244"/>
      <c r="M475" s="245"/>
      <c r="N475" s="245"/>
      <c r="O475" s="245"/>
      <c r="P475" s="245"/>
      <c r="Q475" s="120"/>
      <c r="R475" s="120"/>
      <c r="S475" s="120"/>
      <c r="T475" s="222"/>
      <c r="U475" s="120"/>
      <c r="V475" s="120"/>
      <c r="W475" s="120"/>
      <c r="X475" s="120"/>
      <c r="Y475" s="243"/>
      <c r="Z475" s="120"/>
      <c r="AA475" s="243"/>
      <c r="AB475" s="245"/>
      <c r="AC475" s="245"/>
      <c r="AD475" s="245"/>
      <c r="AE475" s="222"/>
      <c r="AF475" s="120"/>
      <c r="AG475" s="120"/>
      <c r="AH475" s="120"/>
      <c r="AI475" s="120"/>
      <c r="AJ475" s="243"/>
      <c r="AK475" s="243"/>
      <c r="AL475" s="120"/>
      <c r="AM475" s="243"/>
      <c r="AN475" s="243"/>
      <c r="AO475" s="120"/>
      <c r="AP475" s="120"/>
      <c r="AQ475" s="120"/>
      <c r="AR475" s="120"/>
      <c r="AS475" s="120"/>
      <c r="AT475" s="246"/>
      <c r="AU475" s="243"/>
      <c r="AV475" s="120"/>
      <c r="AW475" s="120"/>
      <c r="AX475" s="120"/>
      <c r="AY475" s="246"/>
      <c r="AZ475" s="120"/>
      <c r="BA475" s="120"/>
      <c r="BB475" s="243"/>
      <c r="BC475" s="120"/>
      <c r="BD475" s="120"/>
      <c r="BE475" s="120"/>
      <c r="BF475" s="120"/>
      <c r="BG475" s="244"/>
      <c r="BH475" s="124"/>
      <c r="BI475" s="124"/>
      <c r="BJ475" s="124"/>
      <c r="BK475" s="120"/>
      <c r="BL475" s="120"/>
      <c r="BM475" s="120"/>
      <c r="BN475" s="120"/>
      <c r="BO475" s="120"/>
      <c r="BP475" s="120"/>
      <c r="BQ475" s="120"/>
      <c r="BR475" s="120"/>
      <c r="BS475" s="120"/>
    </row>
    <row r="476" ht="15.75" customHeight="1">
      <c r="A476" s="120"/>
      <c r="B476" s="120"/>
      <c r="C476" s="243"/>
      <c r="D476" s="120"/>
      <c r="E476" s="243"/>
      <c r="F476" s="120"/>
      <c r="G476" s="120"/>
      <c r="H476" s="120"/>
      <c r="I476" s="120"/>
      <c r="J476" s="120"/>
      <c r="K476" s="120"/>
      <c r="L476" s="244"/>
      <c r="M476" s="245"/>
      <c r="N476" s="245"/>
      <c r="O476" s="245"/>
      <c r="P476" s="245"/>
      <c r="Q476" s="120"/>
      <c r="R476" s="120"/>
      <c r="S476" s="120"/>
      <c r="T476" s="222"/>
      <c r="U476" s="120"/>
      <c r="V476" s="120"/>
      <c r="W476" s="120"/>
      <c r="X476" s="120"/>
      <c r="Y476" s="243"/>
      <c r="Z476" s="120"/>
      <c r="AA476" s="243"/>
      <c r="AB476" s="245"/>
      <c r="AC476" s="245"/>
      <c r="AD476" s="245"/>
      <c r="AE476" s="222"/>
      <c r="AF476" s="120"/>
      <c r="AG476" s="120"/>
      <c r="AH476" s="120"/>
      <c r="AI476" s="120"/>
      <c r="AJ476" s="243"/>
      <c r="AK476" s="243"/>
      <c r="AL476" s="120"/>
      <c r="AM476" s="243"/>
      <c r="AN476" s="243"/>
      <c r="AO476" s="120"/>
      <c r="AP476" s="120"/>
      <c r="AQ476" s="120"/>
      <c r="AR476" s="120"/>
      <c r="AS476" s="120"/>
      <c r="AT476" s="246"/>
      <c r="AU476" s="243"/>
      <c r="AV476" s="120"/>
      <c r="AW476" s="120"/>
      <c r="AX476" s="120"/>
      <c r="AY476" s="246"/>
      <c r="AZ476" s="120"/>
      <c r="BA476" s="120"/>
      <c r="BB476" s="243"/>
      <c r="BC476" s="120"/>
      <c r="BD476" s="120"/>
      <c r="BE476" s="120"/>
      <c r="BF476" s="120"/>
      <c r="BG476" s="244"/>
      <c r="BH476" s="124"/>
      <c r="BI476" s="124"/>
      <c r="BJ476" s="124"/>
      <c r="BK476" s="120"/>
      <c r="BL476" s="120"/>
      <c r="BM476" s="120"/>
      <c r="BN476" s="120"/>
      <c r="BO476" s="120"/>
      <c r="BP476" s="120"/>
      <c r="BQ476" s="120"/>
      <c r="BR476" s="120"/>
      <c r="BS476" s="120"/>
    </row>
    <row r="477" ht="15.75" customHeight="1">
      <c r="A477" s="120"/>
      <c r="B477" s="120"/>
      <c r="C477" s="243"/>
      <c r="D477" s="120"/>
      <c r="E477" s="243"/>
      <c r="F477" s="120"/>
      <c r="G477" s="120"/>
      <c r="H477" s="120"/>
      <c r="I477" s="120"/>
      <c r="J477" s="120"/>
      <c r="K477" s="120"/>
      <c r="L477" s="244"/>
      <c r="M477" s="245"/>
      <c r="N477" s="245"/>
      <c r="O477" s="245"/>
      <c r="P477" s="245"/>
      <c r="Q477" s="120"/>
      <c r="R477" s="120"/>
      <c r="S477" s="120"/>
      <c r="T477" s="222"/>
      <c r="U477" s="120"/>
      <c r="V477" s="120"/>
      <c r="W477" s="120"/>
      <c r="X477" s="120"/>
      <c r="Y477" s="243"/>
      <c r="Z477" s="120"/>
      <c r="AA477" s="243"/>
      <c r="AB477" s="245"/>
      <c r="AC477" s="245"/>
      <c r="AD477" s="245"/>
      <c r="AE477" s="222"/>
      <c r="AF477" s="120"/>
      <c r="AG477" s="120"/>
      <c r="AH477" s="120"/>
      <c r="AI477" s="120"/>
      <c r="AJ477" s="243"/>
      <c r="AK477" s="243"/>
      <c r="AL477" s="120"/>
      <c r="AM477" s="243"/>
      <c r="AN477" s="243"/>
      <c r="AO477" s="120"/>
      <c r="AP477" s="120"/>
      <c r="AQ477" s="120"/>
      <c r="AR477" s="120"/>
      <c r="AS477" s="120"/>
      <c r="AT477" s="246"/>
      <c r="AU477" s="243"/>
      <c r="AV477" s="120"/>
      <c r="AW477" s="120"/>
      <c r="AX477" s="120"/>
      <c r="AY477" s="246"/>
      <c r="AZ477" s="120"/>
      <c r="BA477" s="120"/>
      <c r="BB477" s="243"/>
      <c r="BC477" s="120"/>
      <c r="BD477" s="120"/>
      <c r="BE477" s="120"/>
      <c r="BF477" s="120"/>
      <c r="BG477" s="244"/>
      <c r="BH477" s="124"/>
      <c r="BI477" s="124"/>
      <c r="BJ477" s="124"/>
      <c r="BK477" s="120"/>
      <c r="BL477" s="120"/>
      <c r="BM477" s="120"/>
      <c r="BN477" s="120"/>
      <c r="BO477" s="120"/>
      <c r="BP477" s="120"/>
      <c r="BQ477" s="120"/>
      <c r="BR477" s="120"/>
      <c r="BS477" s="120"/>
    </row>
    <row r="478" ht="15.75" customHeight="1">
      <c r="A478" s="120"/>
      <c r="B478" s="120"/>
      <c r="C478" s="243"/>
      <c r="D478" s="120"/>
      <c r="E478" s="243"/>
      <c r="F478" s="120"/>
      <c r="G478" s="120"/>
      <c r="H478" s="120"/>
      <c r="I478" s="120"/>
      <c r="J478" s="120"/>
      <c r="K478" s="120"/>
      <c r="L478" s="244"/>
      <c r="M478" s="245"/>
      <c r="N478" s="245"/>
      <c r="O478" s="245"/>
      <c r="P478" s="245"/>
      <c r="Q478" s="120"/>
      <c r="R478" s="120"/>
      <c r="S478" s="120"/>
      <c r="T478" s="222"/>
      <c r="U478" s="120"/>
      <c r="V478" s="120"/>
      <c r="W478" s="120"/>
      <c r="X478" s="120"/>
      <c r="Y478" s="243"/>
      <c r="Z478" s="120"/>
      <c r="AA478" s="243"/>
      <c r="AB478" s="245"/>
      <c r="AC478" s="245"/>
      <c r="AD478" s="245"/>
      <c r="AE478" s="222"/>
      <c r="AF478" s="120"/>
      <c r="AG478" s="120"/>
      <c r="AH478" s="120"/>
      <c r="AI478" s="120"/>
      <c r="AJ478" s="243"/>
      <c r="AK478" s="243"/>
      <c r="AL478" s="120"/>
      <c r="AM478" s="243"/>
      <c r="AN478" s="243"/>
      <c r="AO478" s="120"/>
      <c r="AP478" s="120"/>
      <c r="AQ478" s="120"/>
      <c r="AR478" s="120"/>
      <c r="AS478" s="120"/>
      <c r="AT478" s="246"/>
      <c r="AU478" s="243"/>
      <c r="AV478" s="120"/>
      <c r="AW478" s="120"/>
      <c r="AX478" s="120"/>
      <c r="AY478" s="246"/>
      <c r="AZ478" s="120"/>
      <c r="BA478" s="120"/>
      <c r="BB478" s="243"/>
      <c r="BC478" s="120"/>
      <c r="BD478" s="120"/>
      <c r="BE478" s="120"/>
      <c r="BF478" s="120"/>
      <c r="BG478" s="244"/>
      <c r="BH478" s="124"/>
      <c r="BI478" s="124"/>
      <c r="BJ478" s="124"/>
      <c r="BK478" s="120"/>
      <c r="BL478" s="120"/>
      <c r="BM478" s="120"/>
      <c r="BN478" s="120"/>
      <c r="BO478" s="120"/>
      <c r="BP478" s="120"/>
      <c r="BQ478" s="120"/>
      <c r="BR478" s="120"/>
      <c r="BS478" s="120"/>
    </row>
    <row r="479" ht="15.75" customHeight="1">
      <c r="A479" s="120"/>
      <c r="B479" s="120"/>
      <c r="C479" s="243"/>
      <c r="D479" s="120"/>
      <c r="E479" s="243"/>
      <c r="F479" s="120"/>
      <c r="G479" s="120"/>
      <c r="H479" s="120"/>
      <c r="I479" s="120"/>
      <c r="J479" s="120"/>
      <c r="K479" s="120"/>
      <c r="L479" s="244"/>
      <c r="M479" s="245"/>
      <c r="N479" s="245"/>
      <c r="O479" s="245"/>
      <c r="P479" s="245"/>
      <c r="Q479" s="120"/>
      <c r="R479" s="120"/>
      <c r="S479" s="120"/>
      <c r="T479" s="222"/>
      <c r="U479" s="120"/>
      <c r="V479" s="120"/>
      <c r="W479" s="120"/>
      <c r="X479" s="120"/>
      <c r="Y479" s="243"/>
      <c r="Z479" s="120"/>
      <c r="AA479" s="243"/>
      <c r="AB479" s="245"/>
      <c r="AC479" s="245"/>
      <c r="AD479" s="245"/>
      <c r="AE479" s="222"/>
      <c r="AF479" s="120"/>
      <c r="AG479" s="120"/>
      <c r="AH479" s="120"/>
      <c r="AI479" s="120"/>
      <c r="AJ479" s="243"/>
      <c r="AK479" s="243"/>
      <c r="AL479" s="120"/>
      <c r="AM479" s="243"/>
      <c r="AN479" s="243"/>
      <c r="AO479" s="120"/>
      <c r="AP479" s="120"/>
      <c r="AQ479" s="120"/>
      <c r="AR479" s="120"/>
      <c r="AS479" s="120"/>
      <c r="AT479" s="246"/>
      <c r="AU479" s="243"/>
      <c r="AV479" s="120"/>
      <c r="AW479" s="120"/>
      <c r="AX479" s="120"/>
      <c r="AY479" s="246"/>
      <c r="AZ479" s="120"/>
      <c r="BA479" s="120"/>
      <c r="BB479" s="243"/>
      <c r="BC479" s="120"/>
      <c r="BD479" s="120"/>
      <c r="BE479" s="120"/>
      <c r="BF479" s="120"/>
      <c r="BG479" s="244"/>
      <c r="BH479" s="124"/>
      <c r="BI479" s="124"/>
      <c r="BJ479" s="124"/>
      <c r="BK479" s="120"/>
      <c r="BL479" s="120"/>
      <c r="BM479" s="120"/>
      <c r="BN479" s="120"/>
      <c r="BO479" s="120"/>
      <c r="BP479" s="120"/>
      <c r="BQ479" s="120"/>
      <c r="BR479" s="120"/>
      <c r="BS479" s="120"/>
    </row>
    <row r="480" ht="15.75" customHeight="1">
      <c r="A480" s="120"/>
      <c r="B480" s="120"/>
      <c r="C480" s="243"/>
      <c r="D480" s="120"/>
      <c r="E480" s="243"/>
      <c r="F480" s="120"/>
      <c r="G480" s="120"/>
      <c r="H480" s="120"/>
      <c r="I480" s="120"/>
      <c r="J480" s="120"/>
      <c r="K480" s="120"/>
      <c r="L480" s="244"/>
      <c r="M480" s="245"/>
      <c r="N480" s="245"/>
      <c r="O480" s="245"/>
      <c r="P480" s="245"/>
      <c r="Q480" s="120"/>
      <c r="R480" s="120"/>
      <c r="S480" s="120"/>
      <c r="T480" s="222"/>
      <c r="U480" s="120"/>
      <c r="V480" s="120"/>
      <c r="W480" s="120"/>
      <c r="X480" s="120"/>
      <c r="Y480" s="243"/>
      <c r="Z480" s="120"/>
      <c r="AA480" s="243"/>
      <c r="AB480" s="245"/>
      <c r="AC480" s="245"/>
      <c r="AD480" s="245"/>
      <c r="AE480" s="222"/>
      <c r="AF480" s="120"/>
      <c r="AG480" s="120"/>
      <c r="AH480" s="120"/>
      <c r="AI480" s="120"/>
      <c r="AJ480" s="243"/>
      <c r="AK480" s="243"/>
      <c r="AL480" s="120"/>
      <c r="AM480" s="243"/>
      <c r="AN480" s="243"/>
      <c r="AO480" s="120"/>
      <c r="AP480" s="120"/>
      <c r="AQ480" s="120"/>
      <c r="AR480" s="120"/>
      <c r="AS480" s="120"/>
      <c r="AT480" s="246"/>
      <c r="AU480" s="243"/>
      <c r="AV480" s="120"/>
      <c r="AW480" s="120"/>
      <c r="AX480" s="120"/>
      <c r="AY480" s="246"/>
      <c r="AZ480" s="120"/>
      <c r="BA480" s="120"/>
      <c r="BB480" s="243"/>
      <c r="BC480" s="120"/>
      <c r="BD480" s="120"/>
      <c r="BE480" s="120"/>
      <c r="BF480" s="120"/>
      <c r="BG480" s="244"/>
      <c r="BH480" s="124"/>
      <c r="BI480" s="124"/>
      <c r="BJ480" s="124"/>
      <c r="BK480" s="120"/>
      <c r="BL480" s="120"/>
      <c r="BM480" s="120"/>
      <c r="BN480" s="120"/>
      <c r="BO480" s="120"/>
      <c r="BP480" s="120"/>
      <c r="BQ480" s="120"/>
      <c r="BR480" s="120"/>
      <c r="BS480" s="120"/>
    </row>
    <row r="481" ht="15.75" customHeight="1">
      <c r="A481" s="120"/>
      <c r="B481" s="120"/>
      <c r="C481" s="243"/>
      <c r="D481" s="120"/>
      <c r="E481" s="243"/>
      <c r="F481" s="120"/>
      <c r="G481" s="120"/>
      <c r="H481" s="120"/>
      <c r="I481" s="120"/>
      <c r="J481" s="120"/>
      <c r="K481" s="120"/>
      <c r="L481" s="244"/>
      <c r="M481" s="245"/>
      <c r="N481" s="245"/>
      <c r="O481" s="245"/>
      <c r="P481" s="245"/>
      <c r="Q481" s="120"/>
      <c r="R481" s="120"/>
      <c r="S481" s="120"/>
      <c r="T481" s="222"/>
      <c r="U481" s="120"/>
      <c r="V481" s="120"/>
      <c r="W481" s="120"/>
      <c r="X481" s="120"/>
      <c r="Y481" s="243"/>
      <c r="Z481" s="120"/>
      <c r="AA481" s="243"/>
      <c r="AB481" s="245"/>
      <c r="AC481" s="245"/>
      <c r="AD481" s="245"/>
      <c r="AE481" s="222"/>
      <c r="AF481" s="120"/>
      <c r="AG481" s="120"/>
      <c r="AH481" s="120"/>
      <c r="AI481" s="120"/>
      <c r="AJ481" s="243"/>
      <c r="AK481" s="243"/>
      <c r="AL481" s="120"/>
      <c r="AM481" s="243"/>
      <c r="AN481" s="243"/>
      <c r="AO481" s="120"/>
      <c r="AP481" s="120"/>
      <c r="AQ481" s="120"/>
      <c r="AR481" s="120"/>
      <c r="AS481" s="120"/>
      <c r="AT481" s="246"/>
      <c r="AU481" s="243"/>
      <c r="AV481" s="120"/>
      <c r="AW481" s="120"/>
      <c r="AX481" s="120"/>
      <c r="AY481" s="246"/>
      <c r="AZ481" s="120"/>
      <c r="BA481" s="120"/>
      <c r="BB481" s="243"/>
      <c r="BC481" s="120"/>
      <c r="BD481" s="120"/>
      <c r="BE481" s="120"/>
      <c r="BF481" s="120"/>
      <c r="BG481" s="244"/>
      <c r="BH481" s="124"/>
      <c r="BI481" s="124"/>
      <c r="BJ481" s="124"/>
      <c r="BK481" s="120"/>
      <c r="BL481" s="120"/>
      <c r="BM481" s="120"/>
      <c r="BN481" s="120"/>
      <c r="BO481" s="120"/>
      <c r="BP481" s="120"/>
      <c r="BQ481" s="120"/>
      <c r="BR481" s="120"/>
      <c r="BS481" s="120"/>
    </row>
    <row r="482" ht="15.75" customHeight="1">
      <c r="A482" s="120"/>
      <c r="B482" s="120"/>
      <c r="C482" s="243"/>
      <c r="D482" s="120"/>
      <c r="E482" s="243"/>
      <c r="F482" s="120"/>
      <c r="G482" s="120"/>
      <c r="H482" s="120"/>
      <c r="I482" s="120"/>
      <c r="J482" s="120"/>
      <c r="K482" s="120"/>
      <c r="L482" s="244"/>
      <c r="M482" s="245"/>
      <c r="N482" s="245"/>
      <c r="O482" s="245"/>
      <c r="P482" s="245"/>
      <c r="Q482" s="120"/>
      <c r="R482" s="120"/>
      <c r="S482" s="120"/>
      <c r="T482" s="222"/>
      <c r="U482" s="120"/>
      <c r="V482" s="120"/>
      <c r="W482" s="120"/>
      <c r="X482" s="120"/>
      <c r="Y482" s="243"/>
      <c r="Z482" s="120"/>
      <c r="AA482" s="243"/>
      <c r="AB482" s="245"/>
      <c r="AC482" s="245"/>
      <c r="AD482" s="245"/>
      <c r="AE482" s="222"/>
      <c r="AF482" s="120"/>
      <c r="AG482" s="120"/>
      <c r="AH482" s="120"/>
      <c r="AI482" s="120"/>
      <c r="AJ482" s="243"/>
      <c r="AK482" s="243"/>
      <c r="AL482" s="120"/>
      <c r="AM482" s="243"/>
      <c r="AN482" s="243"/>
      <c r="AO482" s="120"/>
      <c r="AP482" s="120"/>
      <c r="AQ482" s="120"/>
      <c r="AR482" s="120"/>
      <c r="AS482" s="120"/>
      <c r="AT482" s="246"/>
      <c r="AU482" s="243"/>
      <c r="AV482" s="120"/>
      <c r="AW482" s="120"/>
      <c r="AX482" s="120"/>
      <c r="AY482" s="246"/>
      <c r="AZ482" s="120"/>
      <c r="BA482" s="120"/>
      <c r="BB482" s="243"/>
      <c r="BC482" s="120"/>
      <c r="BD482" s="120"/>
      <c r="BE482" s="120"/>
      <c r="BF482" s="120"/>
      <c r="BG482" s="244"/>
      <c r="BH482" s="124"/>
      <c r="BI482" s="124"/>
      <c r="BJ482" s="124"/>
      <c r="BK482" s="120"/>
      <c r="BL482" s="120"/>
      <c r="BM482" s="120"/>
      <c r="BN482" s="120"/>
      <c r="BO482" s="120"/>
      <c r="BP482" s="120"/>
      <c r="BQ482" s="120"/>
      <c r="BR482" s="120"/>
      <c r="BS482" s="120"/>
    </row>
    <row r="483" ht="15.75" customHeight="1">
      <c r="A483" s="120"/>
      <c r="B483" s="120"/>
      <c r="C483" s="243"/>
      <c r="D483" s="120"/>
      <c r="E483" s="243"/>
      <c r="F483" s="120"/>
      <c r="G483" s="120"/>
      <c r="H483" s="120"/>
      <c r="I483" s="120"/>
      <c r="J483" s="120"/>
      <c r="K483" s="120"/>
      <c r="L483" s="244"/>
      <c r="M483" s="245"/>
      <c r="N483" s="245"/>
      <c r="O483" s="245"/>
      <c r="P483" s="245"/>
      <c r="Q483" s="120"/>
      <c r="R483" s="120"/>
      <c r="S483" s="120"/>
      <c r="T483" s="222"/>
      <c r="U483" s="120"/>
      <c r="V483" s="120"/>
      <c r="W483" s="120"/>
      <c r="X483" s="120"/>
      <c r="Y483" s="243"/>
      <c r="Z483" s="120"/>
      <c r="AA483" s="243"/>
      <c r="AB483" s="245"/>
      <c r="AC483" s="245"/>
      <c r="AD483" s="245"/>
      <c r="AE483" s="222"/>
      <c r="AF483" s="120"/>
      <c r="AG483" s="120"/>
      <c r="AH483" s="120"/>
      <c r="AI483" s="120"/>
      <c r="AJ483" s="243"/>
      <c r="AK483" s="243"/>
      <c r="AL483" s="120"/>
      <c r="AM483" s="243"/>
      <c r="AN483" s="243"/>
      <c r="AO483" s="120"/>
      <c r="AP483" s="120"/>
      <c r="AQ483" s="120"/>
      <c r="AR483" s="120"/>
      <c r="AS483" s="120"/>
      <c r="AT483" s="246"/>
      <c r="AU483" s="243"/>
      <c r="AV483" s="120"/>
      <c r="AW483" s="120"/>
      <c r="AX483" s="120"/>
      <c r="AY483" s="246"/>
      <c r="AZ483" s="120"/>
      <c r="BA483" s="120"/>
      <c r="BB483" s="243"/>
      <c r="BC483" s="120"/>
      <c r="BD483" s="120"/>
      <c r="BE483" s="120"/>
      <c r="BF483" s="120"/>
      <c r="BG483" s="244"/>
      <c r="BH483" s="124"/>
      <c r="BI483" s="124"/>
      <c r="BJ483" s="124"/>
      <c r="BK483" s="120"/>
      <c r="BL483" s="120"/>
      <c r="BM483" s="120"/>
      <c r="BN483" s="120"/>
      <c r="BO483" s="120"/>
      <c r="BP483" s="120"/>
      <c r="BQ483" s="120"/>
      <c r="BR483" s="120"/>
      <c r="BS483" s="120"/>
    </row>
    <row r="484" ht="15.75" customHeight="1">
      <c r="A484" s="120"/>
      <c r="B484" s="120"/>
      <c r="C484" s="243"/>
      <c r="D484" s="120"/>
      <c r="E484" s="243"/>
      <c r="F484" s="120"/>
      <c r="G484" s="120"/>
      <c r="H484" s="120"/>
      <c r="I484" s="120"/>
      <c r="J484" s="120"/>
      <c r="K484" s="120"/>
      <c r="L484" s="244"/>
      <c r="M484" s="245"/>
      <c r="N484" s="245"/>
      <c r="O484" s="245"/>
      <c r="P484" s="245"/>
      <c r="Q484" s="120"/>
      <c r="R484" s="120"/>
      <c r="S484" s="120"/>
      <c r="T484" s="222"/>
      <c r="U484" s="120"/>
      <c r="V484" s="120"/>
      <c r="W484" s="120"/>
      <c r="X484" s="120"/>
      <c r="Y484" s="243"/>
      <c r="Z484" s="120"/>
      <c r="AA484" s="243"/>
      <c r="AB484" s="245"/>
      <c r="AC484" s="245"/>
      <c r="AD484" s="245"/>
      <c r="AE484" s="222"/>
      <c r="AF484" s="120"/>
      <c r="AG484" s="120"/>
      <c r="AH484" s="120"/>
      <c r="AI484" s="120"/>
      <c r="AJ484" s="243"/>
      <c r="AK484" s="243"/>
      <c r="AL484" s="120"/>
      <c r="AM484" s="243"/>
      <c r="AN484" s="243"/>
      <c r="AO484" s="120"/>
      <c r="AP484" s="120"/>
      <c r="AQ484" s="120"/>
      <c r="AR484" s="120"/>
      <c r="AS484" s="120"/>
      <c r="AT484" s="246"/>
      <c r="AU484" s="243"/>
      <c r="AV484" s="120"/>
      <c r="AW484" s="120"/>
      <c r="AX484" s="120"/>
      <c r="AY484" s="246"/>
      <c r="AZ484" s="120"/>
      <c r="BA484" s="120"/>
      <c r="BB484" s="243"/>
      <c r="BC484" s="120"/>
      <c r="BD484" s="120"/>
      <c r="BE484" s="120"/>
      <c r="BF484" s="120"/>
      <c r="BG484" s="244"/>
      <c r="BH484" s="124"/>
      <c r="BI484" s="124"/>
      <c r="BJ484" s="124"/>
      <c r="BK484" s="120"/>
      <c r="BL484" s="120"/>
      <c r="BM484" s="120"/>
      <c r="BN484" s="120"/>
      <c r="BO484" s="120"/>
      <c r="BP484" s="120"/>
      <c r="BQ484" s="120"/>
      <c r="BR484" s="120"/>
      <c r="BS484" s="120"/>
    </row>
    <row r="485" ht="15.75" customHeight="1">
      <c r="A485" s="120"/>
      <c r="B485" s="120"/>
      <c r="C485" s="243"/>
      <c r="D485" s="120"/>
      <c r="E485" s="243"/>
      <c r="F485" s="120"/>
      <c r="G485" s="120"/>
      <c r="H485" s="120"/>
      <c r="I485" s="120"/>
      <c r="J485" s="120"/>
      <c r="K485" s="120"/>
      <c r="L485" s="244"/>
      <c r="M485" s="245"/>
      <c r="N485" s="245"/>
      <c r="O485" s="245"/>
      <c r="P485" s="245"/>
      <c r="Q485" s="120"/>
      <c r="R485" s="120"/>
      <c r="S485" s="120"/>
      <c r="T485" s="222"/>
      <c r="U485" s="120"/>
      <c r="V485" s="120"/>
      <c r="W485" s="120"/>
      <c r="X485" s="120"/>
      <c r="Y485" s="243"/>
      <c r="Z485" s="120"/>
      <c r="AA485" s="243"/>
      <c r="AB485" s="245"/>
      <c r="AC485" s="245"/>
      <c r="AD485" s="245"/>
      <c r="AE485" s="222"/>
      <c r="AF485" s="120"/>
      <c r="AG485" s="120"/>
      <c r="AH485" s="120"/>
      <c r="AI485" s="120"/>
      <c r="AJ485" s="243"/>
      <c r="AK485" s="243"/>
      <c r="AL485" s="120"/>
      <c r="AM485" s="243"/>
      <c r="AN485" s="243"/>
      <c r="AO485" s="120"/>
      <c r="AP485" s="120"/>
      <c r="AQ485" s="120"/>
      <c r="AR485" s="120"/>
      <c r="AS485" s="120"/>
      <c r="AT485" s="246"/>
      <c r="AU485" s="243"/>
      <c r="AV485" s="120"/>
      <c r="AW485" s="120"/>
      <c r="AX485" s="120"/>
      <c r="AY485" s="246"/>
      <c r="AZ485" s="120"/>
      <c r="BA485" s="120"/>
      <c r="BB485" s="243"/>
      <c r="BC485" s="120"/>
      <c r="BD485" s="120"/>
      <c r="BE485" s="120"/>
      <c r="BF485" s="120"/>
      <c r="BG485" s="244"/>
      <c r="BH485" s="124"/>
      <c r="BI485" s="124"/>
      <c r="BJ485" s="124"/>
      <c r="BK485" s="120"/>
      <c r="BL485" s="120"/>
      <c r="BM485" s="120"/>
      <c r="BN485" s="120"/>
      <c r="BO485" s="120"/>
      <c r="BP485" s="120"/>
      <c r="BQ485" s="120"/>
      <c r="BR485" s="120"/>
      <c r="BS485" s="120"/>
    </row>
    <row r="486" ht="15.75" customHeight="1">
      <c r="A486" s="120"/>
      <c r="B486" s="120"/>
      <c r="C486" s="243"/>
      <c r="D486" s="120"/>
      <c r="E486" s="243"/>
      <c r="F486" s="120"/>
      <c r="G486" s="120"/>
      <c r="H486" s="120"/>
      <c r="I486" s="120"/>
      <c r="J486" s="120"/>
      <c r="K486" s="120"/>
      <c r="L486" s="244"/>
      <c r="M486" s="245"/>
      <c r="N486" s="245"/>
      <c r="O486" s="245"/>
      <c r="P486" s="245"/>
      <c r="Q486" s="120"/>
      <c r="R486" s="120"/>
      <c r="S486" s="120"/>
      <c r="T486" s="222"/>
      <c r="U486" s="120"/>
      <c r="V486" s="120"/>
      <c r="W486" s="120"/>
      <c r="X486" s="120"/>
      <c r="Y486" s="243"/>
      <c r="Z486" s="120"/>
      <c r="AA486" s="243"/>
      <c r="AB486" s="245"/>
      <c r="AC486" s="245"/>
      <c r="AD486" s="245"/>
      <c r="AE486" s="222"/>
      <c r="AF486" s="120"/>
      <c r="AG486" s="120"/>
      <c r="AH486" s="120"/>
      <c r="AI486" s="120"/>
      <c r="AJ486" s="243"/>
      <c r="AK486" s="243"/>
      <c r="AL486" s="120"/>
      <c r="AM486" s="243"/>
      <c r="AN486" s="243"/>
      <c r="AO486" s="120"/>
      <c r="AP486" s="120"/>
      <c r="AQ486" s="120"/>
      <c r="AR486" s="120"/>
      <c r="AS486" s="120"/>
      <c r="AT486" s="246"/>
      <c r="AU486" s="243"/>
      <c r="AV486" s="120"/>
      <c r="AW486" s="120"/>
      <c r="AX486" s="120"/>
      <c r="AY486" s="246"/>
      <c r="AZ486" s="120"/>
      <c r="BA486" s="120"/>
      <c r="BB486" s="243"/>
      <c r="BC486" s="120"/>
      <c r="BD486" s="120"/>
      <c r="BE486" s="120"/>
      <c r="BF486" s="120"/>
      <c r="BG486" s="244"/>
      <c r="BH486" s="124"/>
      <c r="BI486" s="124"/>
      <c r="BJ486" s="124"/>
      <c r="BK486" s="120"/>
      <c r="BL486" s="120"/>
      <c r="BM486" s="120"/>
      <c r="BN486" s="120"/>
      <c r="BO486" s="120"/>
      <c r="BP486" s="120"/>
      <c r="BQ486" s="120"/>
      <c r="BR486" s="120"/>
      <c r="BS486" s="120"/>
    </row>
    <row r="487" ht="15.75" customHeight="1">
      <c r="A487" s="120"/>
      <c r="B487" s="120"/>
      <c r="C487" s="243"/>
      <c r="D487" s="120"/>
      <c r="E487" s="243"/>
      <c r="F487" s="120"/>
      <c r="G487" s="120"/>
      <c r="H487" s="120"/>
      <c r="I487" s="120"/>
      <c r="J487" s="120"/>
      <c r="K487" s="120"/>
      <c r="L487" s="244"/>
      <c r="M487" s="245"/>
      <c r="N487" s="245"/>
      <c r="O487" s="245"/>
      <c r="P487" s="245"/>
      <c r="Q487" s="120"/>
      <c r="R487" s="120"/>
      <c r="S487" s="120"/>
      <c r="T487" s="222"/>
      <c r="U487" s="120"/>
      <c r="V487" s="120"/>
      <c r="W487" s="120"/>
      <c r="X487" s="120"/>
      <c r="Y487" s="243"/>
      <c r="Z487" s="120"/>
      <c r="AA487" s="243"/>
      <c r="AB487" s="245"/>
      <c r="AC487" s="245"/>
      <c r="AD487" s="245"/>
      <c r="AE487" s="222"/>
      <c r="AF487" s="120"/>
      <c r="AG487" s="120"/>
      <c r="AH487" s="120"/>
      <c r="AI487" s="120"/>
      <c r="AJ487" s="243"/>
      <c r="AK487" s="243"/>
      <c r="AL487" s="120"/>
      <c r="AM487" s="243"/>
      <c r="AN487" s="243"/>
      <c r="AO487" s="120"/>
      <c r="AP487" s="120"/>
      <c r="AQ487" s="120"/>
      <c r="AR487" s="120"/>
      <c r="AS487" s="120"/>
      <c r="AT487" s="246"/>
      <c r="AU487" s="243"/>
      <c r="AV487" s="120"/>
      <c r="AW487" s="120"/>
      <c r="AX487" s="120"/>
      <c r="AY487" s="246"/>
      <c r="AZ487" s="120"/>
      <c r="BA487" s="120"/>
      <c r="BB487" s="243"/>
      <c r="BC487" s="120"/>
      <c r="BD487" s="120"/>
      <c r="BE487" s="120"/>
      <c r="BF487" s="120"/>
      <c r="BG487" s="244"/>
      <c r="BH487" s="124"/>
      <c r="BI487" s="124"/>
      <c r="BJ487" s="124"/>
      <c r="BK487" s="120"/>
      <c r="BL487" s="120"/>
      <c r="BM487" s="120"/>
      <c r="BN487" s="120"/>
      <c r="BO487" s="120"/>
      <c r="BP487" s="120"/>
      <c r="BQ487" s="120"/>
      <c r="BR487" s="120"/>
      <c r="BS487" s="120"/>
    </row>
    <row r="488" ht="15.75" customHeight="1">
      <c r="A488" s="120"/>
      <c r="B488" s="120"/>
      <c r="C488" s="243"/>
      <c r="D488" s="120"/>
      <c r="E488" s="243"/>
      <c r="F488" s="120"/>
      <c r="G488" s="120"/>
      <c r="H488" s="120"/>
      <c r="I488" s="120"/>
      <c r="J488" s="120"/>
      <c r="K488" s="120"/>
      <c r="L488" s="244"/>
      <c r="M488" s="245"/>
      <c r="N488" s="245"/>
      <c r="O488" s="245"/>
      <c r="P488" s="245"/>
      <c r="Q488" s="120"/>
      <c r="R488" s="120"/>
      <c r="S488" s="120"/>
      <c r="T488" s="222"/>
      <c r="U488" s="120"/>
      <c r="V488" s="120"/>
      <c r="W488" s="120"/>
      <c r="X488" s="120"/>
      <c r="Y488" s="243"/>
      <c r="Z488" s="120"/>
      <c r="AA488" s="243"/>
      <c r="AB488" s="245"/>
      <c r="AC488" s="245"/>
      <c r="AD488" s="245"/>
      <c r="AE488" s="222"/>
      <c r="AF488" s="120"/>
      <c r="AG488" s="120"/>
      <c r="AH488" s="120"/>
      <c r="AI488" s="120"/>
      <c r="AJ488" s="243"/>
      <c r="AK488" s="243"/>
      <c r="AL488" s="120"/>
      <c r="AM488" s="243"/>
      <c r="AN488" s="243"/>
      <c r="AO488" s="120"/>
      <c r="AP488" s="120"/>
      <c r="AQ488" s="120"/>
      <c r="AR488" s="120"/>
      <c r="AS488" s="120"/>
      <c r="AT488" s="246"/>
      <c r="AU488" s="243"/>
      <c r="AV488" s="120"/>
      <c r="AW488" s="120"/>
      <c r="AX488" s="120"/>
      <c r="AY488" s="246"/>
      <c r="AZ488" s="120"/>
      <c r="BA488" s="120"/>
      <c r="BB488" s="243"/>
      <c r="BC488" s="120"/>
      <c r="BD488" s="120"/>
      <c r="BE488" s="120"/>
      <c r="BF488" s="120"/>
      <c r="BG488" s="244"/>
      <c r="BH488" s="124"/>
      <c r="BI488" s="124"/>
      <c r="BJ488" s="124"/>
      <c r="BK488" s="120"/>
      <c r="BL488" s="120"/>
      <c r="BM488" s="120"/>
      <c r="BN488" s="120"/>
      <c r="BO488" s="120"/>
      <c r="BP488" s="120"/>
      <c r="BQ488" s="120"/>
      <c r="BR488" s="120"/>
      <c r="BS488" s="120"/>
    </row>
    <row r="489" ht="15.75" customHeight="1">
      <c r="A489" s="120"/>
      <c r="B489" s="120"/>
      <c r="C489" s="243"/>
      <c r="D489" s="120"/>
      <c r="E489" s="243"/>
      <c r="F489" s="120"/>
      <c r="G489" s="120"/>
      <c r="H489" s="120"/>
      <c r="I489" s="120"/>
      <c r="J489" s="120"/>
      <c r="K489" s="120"/>
      <c r="L489" s="244"/>
      <c r="M489" s="245"/>
      <c r="N489" s="245"/>
      <c r="O489" s="245"/>
      <c r="P489" s="245"/>
      <c r="Q489" s="120"/>
      <c r="R489" s="120"/>
      <c r="S489" s="120"/>
      <c r="T489" s="222"/>
      <c r="U489" s="120"/>
      <c r="V489" s="120"/>
      <c r="W489" s="120"/>
      <c r="X489" s="120"/>
      <c r="Y489" s="243"/>
      <c r="Z489" s="120"/>
      <c r="AA489" s="243"/>
      <c r="AB489" s="245"/>
      <c r="AC489" s="245"/>
      <c r="AD489" s="245"/>
      <c r="AE489" s="222"/>
      <c r="AF489" s="120"/>
      <c r="AG489" s="120"/>
      <c r="AH489" s="120"/>
      <c r="AI489" s="120"/>
      <c r="AJ489" s="243"/>
      <c r="AK489" s="243"/>
      <c r="AL489" s="120"/>
      <c r="AM489" s="243"/>
      <c r="AN489" s="243"/>
      <c r="AO489" s="120"/>
      <c r="AP489" s="120"/>
      <c r="AQ489" s="120"/>
      <c r="AR489" s="120"/>
      <c r="AS489" s="120"/>
      <c r="AT489" s="246"/>
      <c r="AU489" s="243"/>
      <c r="AV489" s="120"/>
      <c r="AW489" s="120"/>
      <c r="AX489" s="120"/>
      <c r="AY489" s="246"/>
      <c r="AZ489" s="120"/>
      <c r="BA489" s="120"/>
      <c r="BB489" s="243"/>
      <c r="BC489" s="120"/>
      <c r="BD489" s="120"/>
      <c r="BE489" s="120"/>
      <c r="BF489" s="120"/>
      <c r="BG489" s="244"/>
      <c r="BH489" s="124"/>
      <c r="BI489" s="124"/>
      <c r="BJ489" s="124"/>
      <c r="BK489" s="120"/>
      <c r="BL489" s="120"/>
      <c r="BM489" s="120"/>
      <c r="BN489" s="120"/>
      <c r="BO489" s="120"/>
      <c r="BP489" s="120"/>
      <c r="BQ489" s="120"/>
      <c r="BR489" s="120"/>
      <c r="BS489" s="120"/>
    </row>
    <row r="490" ht="15.75" customHeight="1">
      <c r="A490" s="120"/>
      <c r="B490" s="120"/>
      <c r="C490" s="243"/>
      <c r="D490" s="120"/>
      <c r="E490" s="243"/>
      <c r="F490" s="120"/>
      <c r="G490" s="120"/>
      <c r="H490" s="120"/>
      <c r="I490" s="120"/>
      <c r="J490" s="120"/>
      <c r="K490" s="120"/>
      <c r="L490" s="244"/>
      <c r="M490" s="245"/>
      <c r="N490" s="245"/>
      <c r="O490" s="245"/>
      <c r="P490" s="245"/>
      <c r="Q490" s="120"/>
      <c r="R490" s="120"/>
      <c r="S490" s="120"/>
      <c r="T490" s="222"/>
      <c r="U490" s="120"/>
      <c r="V490" s="120"/>
      <c r="W490" s="120"/>
      <c r="X490" s="120"/>
      <c r="Y490" s="243"/>
      <c r="Z490" s="120"/>
      <c r="AA490" s="243"/>
      <c r="AB490" s="245"/>
      <c r="AC490" s="245"/>
      <c r="AD490" s="245"/>
      <c r="AE490" s="222"/>
      <c r="AF490" s="120"/>
      <c r="AG490" s="120"/>
      <c r="AH490" s="120"/>
      <c r="AI490" s="120"/>
      <c r="AJ490" s="243"/>
      <c r="AK490" s="243"/>
      <c r="AL490" s="120"/>
      <c r="AM490" s="243"/>
      <c r="AN490" s="243"/>
      <c r="AO490" s="120"/>
      <c r="AP490" s="120"/>
      <c r="AQ490" s="120"/>
      <c r="AR490" s="120"/>
      <c r="AS490" s="120"/>
      <c r="AT490" s="246"/>
      <c r="AU490" s="243"/>
      <c r="AV490" s="120"/>
      <c r="AW490" s="120"/>
      <c r="AX490" s="120"/>
      <c r="AY490" s="246"/>
      <c r="AZ490" s="120"/>
      <c r="BA490" s="120"/>
      <c r="BB490" s="243"/>
      <c r="BC490" s="120"/>
      <c r="BD490" s="120"/>
      <c r="BE490" s="120"/>
      <c r="BF490" s="120"/>
      <c r="BG490" s="244"/>
      <c r="BH490" s="124"/>
      <c r="BI490" s="124"/>
      <c r="BJ490" s="124"/>
      <c r="BK490" s="120"/>
      <c r="BL490" s="120"/>
      <c r="BM490" s="120"/>
      <c r="BN490" s="120"/>
      <c r="BO490" s="120"/>
      <c r="BP490" s="120"/>
      <c r="BQ490" s="120"/>
      <c r="BR490" s="120"/>
      <c r="BS490" s="120"/>
    </row>
    <row r="491" ht="15.75" customHeight="1">
      <c r="A491" s="120"/>
      <c r="B491" s="120"/>
      <c r="C491" s="243"/>
      <c r="D491" s="120"/>
      <c r="E491" s="243"/>
      <c r="F491" s="120"/>
      <c r="G491" s="120"/>
      <c r="H491" s="120"/>
      <c r="I491" s="120"/>
      <c r="J491" s="120"/>
      <c r="K491" s="120"/>
      <c r="L491" s="244"/>
      <c r="M491" s="245"/>
      <c r="N491" s="245"/>
      <c r="O491" s="245"/>
      <c r="P491" s="245"/>
      <c r="Q491" s="120"/>
      <c r="R491" s="120"/>
      <c r="S491" s="120"/>
      <c r="T491" s="222"/>
      <c r="U491" s="120"/>
      <c r="V491" s="120"/>
      <c r="W491" s="120"/>
      <c r="X491" s="120"/>
      <c r="Y491" s="243"/>
      <c r="Z491" s="120"/>
      <c r="AA491" s="243"/>
      <c r="AB491" s="245"/>
      <c r="AC491" s="245"/>
      <c r="AD491" s="245"/>
      <c r="AE491" s="222"/>
      <c r="AF491" s="120"/>
      <c r="AG491" s="120"/>
      <c r="AH491" s="120"/>
      <c r="AI491" s="120"/>
      <c r="AJ491" s="243"/>
      <c r="AK491" s="243"/>
      <c r="AL491" s="120"/>
      <c r="AM491" s="243"/>
      <c r="AN491" s="243"/>
      <c r="AO491" s="120"/>
      <c r="AP491" s="120"/>
      <c r="AQ491" s="120"/>
      <c r="AR491" s="120"/>
      <c r="AS491" s="120"/>
      <c r="AT491" s="246"/>
      <c r="AU491" s="243"/>
      <c r="AV491" s="120"/>
      <c r="AW491" s="120"/>
      <c r="AX491" s="120"/>
      <c r="AY491" s="246"/>
      <c r="AZ491" s="120"/>
      <c r="BA491" s="120"/>
      <c r="BB491" s="243"/>
      <c r="BC491" s="120"/>
      <c r="BD491" s="120"/>
      <c r="BE491" s="120"/>
      <c r="BF491" s="120"/>
      <c r="BG491" s="244"/>
      <c r="BH491" s="124"/>
      <c r="BI491" s="124"/>
      <c r="BJ491" s="124"/>
      <c r="BK491" s="120"/>
      <c r="BL491" s="120"/>
      <c r="BM491" s="120"/>
      <c r="BN491" s="120"/>
      <c r="BO491" s="120"/>
      <c r="BP491" s="120"/>
      <c r="BQ491" s="120"/>
      <c r="BR491" s="120"/>
      <c r="BS491" s="120"/>
    </row>
    <row r="492" ht="15.75" customHeight="1">
      <c r="A492" s="120"/>
      <c r="B492" s="120"/>
      <c r="C492" s="243"/>
      <c r="D492" s="120"/>
      <c r="E492" s="243"/>
      <c r="F492" s="120"/>
      <c r="G492" s="120"/>
      <c r="H492" s="120"/>
      <c r="I492" s="120"/>
      <c r="J492" s="120"/>
      <c r="K492" s="120"/>
      <c r="L492" s="244"/>
      <c r="M492" s="245"/>
      <c r="N492" s="245"/>
      <c r="O492" s="245"/>
      <c r="P492" s="245"/>
      <c r="Q492" s="120"/>
      <c r="R492" s="120"/>
      <c r="S492" s="120"/>
      <c r="T492" s="222"/>
      <c r="U492" s="120"/>
      <c r="V492" s="120"/>
      <c r="W492" s="120"/>
      <c r="X492" s="120"/>
      <c r="Y492" s="243"/>
      <c r="Z492" s="120"/>
      <c r="AA492" s="243"/>
      <c r="AB492" s="245"/>
      <c r="AC492" s="245"/>
      <c r="AD492" s="245"/>
      <c r="AE492" s="222"/>
      <c r="AF492" s="120"/>
      <c r="AG492" s="120"/>
      <c r="AH492" s="120"/>
      <c r="AI492" s="120"/>
      <c r="AJ492" s="243"/>
      <c r="AK492" s="243"/>
      <c r="AL492" s="120"/>
      <c r="AM492" s="243"/>
      <c r="AN492" s="243"/>
      <c r="AO492" s="120"/>
      <c r="AP492" s="120"/>
      <c r="AQ492" s="120"/>
      <c r="AR492" s="120"/>
      <c r="AS492" s="120"/>
      <c r="AT492" s="246"/>
      <c r="AU492" s="243"/>
      <c r="AV492" s="120"/>
      <c r="AW492" s="120"/>
      <c r="AX492" s="120"/>
      <c r="AY492" s="246"/>
      <c r="AZ492" s="120"/>
      <c r="BA492" s="120"/>
      <c r="BB492" s="243"/>
      <c r="BC492" s="120"/>
      <c r="BD492" s="120"/>
      <c r="BE492" s="120"/>
      <c r="BF492" s="120"/>
      <c r="BG492" s="244"/>
      <c r="BH492" s="124"/>
      <c r="BI492" s="124"/>
      <c r="BJ492" s="124"/>
      <c r="BK492" s="120"/>
      <c r="BL492" s="120"/>
      <c r="BM492" s="120"/>
      <c r="BN492" s="120"/>
      <c r="BO492" s="120"/>
      <c r="BP492" s="120"/>
      <c r="BQ492" s="120"/>
      <c r="BR492" s="120"/>
      <c r="BS492" s="120"/>
    </row>
    <row r="493" ht="15.75" customHeight="1">
      <c r="A493" s="120"/>
      <c r="B493" s="120"/>
      <c r="C493" s="243"/>
      <c r="D493" s="120"/>
      <c r="E493" s="243"/>
      <c r="F493" s="120"/>
      <c r="G493" s="120"/>
      <c r="H493" s="120"/>
      <c r="I493" s="120"/>
      <c r="J493" s="120"/>
      <c r="K493" s="120"/>
      <c r="L493" s="244"/>
      <c r="M493" s="245"/>
      <c r="N493" s="245"/>
      <c r="O493" s="245"/>
      <c r="P493" s="245"/>
      <c r="Q493" s="120"/>
      <c r="R493" s="120"/>
      <c r="S493" s="120"/>
      <c r="T493" s="222"/>
      <c r="U493" s="120"/>
      <c r="V493" s="120"/>
      <c r="W493" s="120"/>
      <c r="X493" s="120"/>
      <c r="Y493" s="243"/>
      <c r="Z493" s="120"/>
      <c r="AA493" s="243"/>
      <c r="AB493" s="245"/>
      <c r="AC493" s="245"/>
      <c r="AD493" s="245"/>
      <c r="AE493" s="222"/>
      <c r="AF493" s="120"/>
      <c r="AG493" s="120"/>
      <c r="AH493" s="120"/>
      <c r="AI493" s="120"/>
      <c r="AJ493" s="243"/>
      <c r="AK493" s="243"/>
      <c r="AL493" s="120"/>
      <c r="AM493" s="243"/>
      <c r="AN493" s="243"/>
      <c r="AO493" s="120"/>
      <c r="AP493" s="120"/>
      <c r="AQ493" s="120"/>
      <c r="AR493" s="120"/>
      <c r="AS493" s="120"/>
      <c r="AT493" s="246"/>
      <c r="AU493" s="243"/>
      <c r="AV493" s="120"/>
      <c r="AW493" s="120"/>
      <c r="AX493" s="120"/>
      <c r="AY493" s="246"/>
      <c r="AZ493" s="120"/>
      <c r="BA493" s="120"/>
      <c r="BB493" s="243"/>
      <c r="BC493" s="120"/>
      <c r="BD493" s="120"/>
      <c r="BE493" s="120"/>
      <c r="BF493" s="120"/>
      <c r="BG493" s="244"/>
      <c r="BH493" s="124"/>
      <c r="BI493" s="124"/>
      <c r="BJ493" s="124"/>
      <c r="BK493" s="120"/>
      <c r="BL493" s="120"/>
      <c r="BM493" s="120"/>
      <c r="BN493" s="120"/>
      <c r="BO493" s="120"/>
      <c r="BP493" s="120"/>
      <c r="BQ493" s="120"/>
      <c r="BR493" s="120"/>
      <c r="BS493" s="120"/>
    </row>
    <row r="494" ht="15.75" customHeight="1">
      <c r="A494" s="120"/>
      <c r="B494" s="120"/>
      <c r="C494" s="243"/>
      <c r="D494" s="120"/>
      <c r="E494" s="243"/>
      <c r="F494" s="120"/>
      <c r="G494" s="120"/>
      <c r="H494" s="120"/>
      <c r="I494" s="120"/>
      <c r="J494" s="120"/>
      <c r="K494" s="120"/>
      <c r="L494" s="244"/>
      <c r="M494" s="245"/>
      <c r="N494" s="245"/>
      <c r="O494" s="245"/>
      <c r="P494" s="245"/>
      <c r="Q494" s="120"/>
      <c r="R494" s="120"/>
      <c r="S494" s="120"/>
      <c r="T494" s="222"/>
      <c r="U494" s="120"/>
      <c r="V494" s="120"/>
      <c r="W494" s="120"/>
      <c r="X494" s="120"/>
      <c r="Y494" s="243"/>
      <c r="Z494" s="120"/>
      <c r="AA494" s="243"/>
      <c r="AB494" s="245"/>
      <c r="AC494" s="245"/>
      <c r="AD494" s="245"/>
      <c r="AE494" s="222"/>
      <c r="AF494" s="120"/>
      <c r="AG494" s="120"/>
      <c r="AH494" s="120"/>
      <c r="AI494" s="120"/>
      <c r="AJ494" s="243"/>
      <c r="AK494" s="243"/>
      <c r="AL494" s="120"/>
      <c r="AM494" s="243"/>
      <c r="AN494" s="243"/>
      <c r="AO494" s="120"/>
      <c r="AP494" s="120"/>
      <c r="AQ494" s="120"/>
      <c r="AR494" s="120"/>
      <c r="AS494" s="120"/>
      <c r="AT494" s="246"/>
      <c r="AU494" s="243"/>
      <c r="AV494" s="120"/>
      <c r="AW494" s="120"/>
      <c r="AX494" s="120"/>
      <c r="AY494" s="246"/>
      <c r="AZ494" s="120"/>
      <c r="BA494" s="120"/>
      <c r="BB494" s="243"/>
      <c r="BC494" s="120"/>
      <c r="BD494" s="120"/>
      <c r="BE494" s="120"/>
      <c r="BF494" s="120"/>
      <c r="BG494" s="244"/>
      <c r="BH494" s="124"/>
      <c r="BI494" s="124"/>
      <c r="BJ494" s="124"/>
      <c r="BK494" s="120"/>
      <c r="BL494" s="120"/>
      <c r="BM494" s="120"/>
      <c r="BN494" s="120"/>
      <c r="BO494" s="120"/>
      <c r="BP494" s="120"/>
      <c r="BQ494" s="120"/>
      <c r="BR494" s="120"/>
      <c r="BS494" s="120"/>
    </row>
    <row r="495" ht="15.75" customHeight="1">
      <c r="A495" s="120"/>
      <c r="B495" s="120"/>
      <c r="C495" s="243"/>
      <c r="D495" s="120"/>
      <c r="E495" s="243"/>
      <c r="F495" s="120"/>
      <c r="G495" s="120"/>
      <c r="H495" s="120"/>
      <c r="I495" s="120"/>
      <c r="J495" s="120"/>
      <c r="K495" s="120"/>
      <c r="L495" s="244"/>
      <c r="M495" s="245"/>
      <c r="N495" s="245"/>
      <c r="O495" s="245"/>
      <c r="P495" s="245"/>
      <c r="Q495" s="120"/>
      <c r="R495" s="120"/>
      <c r="S495" s="120"/>
      <c r="T495" s="222"/>
      <c r="U495" s="120"/>
      <c r="V495" s="120"/>
      <c r="W495" s="120"/>
      <c r="X495" s="120"/>
      <c r="Y495" s="243"/>
      <c r="Z495" s="120"/>
      <c r="AA495" s="243"/>
      <c r="AB495" s="245"/>
      <c r="AC495" s="245"/>
      <c r="AD495" s="245"/>
      <c r="AE495" s="222"/>
      <c r="AF495" s="120"/>
      <c r="AG495" s="120"/>
      <c r="AH495" s="120"/>
      <c r="AI495" s="120"/>
      <c r="AJ495" s="243"/>
      <c r="AK495" s="243"/>
      <c r="AL495" s="120"/>
      <c r="AM495" s="243"/>
      <c r="AN495" s="243"/>
      <c r="AO495" s="120"/>
      <c r="AP495" s="120"/>
      <c r="AQ495" s="120"/>
      <c r="AR495" s="120"/>
      <c r="AS495" s="120"/>
      <c r="AT495" s="246"/>
      <c r="AU495" s="243"/>
      <c r="AV495" s="120"/>
      <c r="AW495" s="120"/>
      <c r="AX495" s="120"/>
      <c r="AY495" s="246"/>
      <c r="AZ495" s="120"/>
      <c r="BA495" s="120"/>
      <c r="BB495" s="243"/>
      <c r="BC495" s="120"/>
      <c r="BD495" s="120"/>
      <c r="BE495" s="120"/>
      <c r="BF495" s="120"/>
      <c r="BG495" s="244"/>
      <c r="BH495" s="124"/>
      <c r="BI495" s="124"/>
      <c r="BJ495" s="124"/>
      <c r="BK495" s="120"/>
      <c r="BL495" s="120"/>
      <c r="BM495" s="120"/>
      <c r="BN495" s="120"/>
      <c r="BO495" s="120"/>
      <c r="BP495" s="120"/>
      <c r="BQ495" s="120"/>
      <c r="BR495" s="120"/>
      <c r="BS495" s="120"/>
    </row>
    <row r="496" ht="15.75" customHeight="1">
      <c r="A496" s="120"/>
      <c r="B496" s="120"/>
      <c r="C496" s="243"/>
      <c r="D496" s="120"/>
      <c r="E496" s="243"/>
      <c r="F496" s="120"/>
      <c r="G496" s="120"/>
      <c r="H496" s="120"/>
      <c r="I496" s="120"/>
      <c r="J496" s="120"/>
      <c r="K496" s="120"/>
      <c r="L496" s="244"/>
      <c r="M496" s="245"/>
      <c r="N496" s="245"/>
      <c r="O496" s="245"/>
      <c r="P496" s="245"/>
      <c r="Q496" s="120"/>
      <c r="R496" s="120"/>
      <c r="S496" s="120"/>
      <c r="T496" s="222"/>
      <c r="U496" s="120"/>
      <c r="V496" s="120"/>
      <c r="W496" s="120"/>
      <c r="X496" s="120"/>
      <c r="Y496" s="243"/>
      <c r="Z496" s="120"/>
      <c r="AA496" s="243"/>
      <c r="AB496" s="245"/>
      <c r="AC496" s="245"/>
      <c r="AD496" s="245"/>
      <c r="AE496" s="222"/>
      <c r="AF496" s="120"/>
      <c r="AG496" s="120"/>
      <c r="AH496" s="120"/>
      <c r="AI496" s="120"/>
      <c r="AJ496" s="243"/>
      <c r="AK496" s="243"/>
      <c r="AL496" s="120"/>
      <c r="AM496" s="243"/>
      <c r="AN496" s="243"/>
      <c r="AO496" s="120"/>
      <c r="AP496" s="120"/>
      <c r="AQ496" s="120"/>
      <c r="AR496" s="120"/>
      <c r="AS496" s="120"/>
      <c r="AT496" s="246"/>
      <c r="AU496" s="243"/>
      <c r="AV496" s="120"/>
      <c r="AW496" s="120"/>
      <c r="AX496" s="120"/>
      <c r="AY496" s="246"/>
      <c r="AZ496" s="120"/>
      <c r="BA496" s="120"/>
      <c r="BB496" s="243"/>
      <c r="BC496" s="120"/>
      <c r="BD496" s="120"/>
      <c r="BE496" s="120"/>
      <c r="BF496" s="120"/>
      <c r="BG496" s="244"/>
      <c r="BH496" s="124"/>
      <c r="BI496" s="124"/>
      <c r="BJ496" s="124"/>
      <c r="BK496" s="120"/>
      <c r="BL496" s="120"/>
      <c r="BM496" s="120"/>
      <c r="BN496" s="120"/>
      <c r="BO496" s="120"/>
      <c r="BP496" s="120"/>
      <c r="BQ496" s="120"/>
      <c r="BR496" s="120"/>
      <c r="BS496" s="120"/>
    </row>
    <row r="497" ht="15.75" customHeight="1">
      <c r="A497" s="120"/>
      <c r="B497" s="120"/>
      <c r="C497" s="243"/>
      <c r="D497" s="120"/>
      <c r="E497" s="243"/>
      <c r="F497" s="120"/>
      <c r="G497" s="120"/>
      <c r="H497" s="120"/>
      <c r="I497" s="120"/>
      <c r="J497" s="120"/>
      <c r="K497" s="120"/>
      <c r="L497" s="244"/>
      <c r="M497" s="245"/>
      <c r="N497" s="245"/>
      <c r="O497" s="245"/>
      <c r="P497" s="245"/>
      <c r="Q497" s="120"/>
      <c r="R497" s="120"/>
      <c r="S497" s="120"/>
      <c r="T497" s="222"/>
      <c r="U497" s="120"/>
      <c r="V497" s="120"/>
      <c r="W497" s="120"/>
      <c r="X497" s="120"/>
      <c r="Y497" s="243"/>
      <c r="Z497" s="120"/>
      <c r="AA497" s="243"/>
      <c r="AB497" s="245"/>
      <c r="AC497" s="245"/>
      <c r="AD497" s="245"/>
      <c r="AE497" s="222"/>
      <c r="AF497" s="120"/>
      <c r="AG497" s="120"/>
      <c r="AH497" s="120"/>
      <c r="AI497" s="120"/>
      <c r="AJ497" s="243"/>
      <c r="AK497" s="243"/>
      <c r="AL497" s="120"/>
      <c r="AM497" s="243"/>
      <c r="AN497" s="243"/>
      <c r="AO497" s="120"/>
      <c r="AP497" s="120"/>
      <c r="AQ497" s="120"/>
      <c r="AR497" s="120"/>
      <c r="AS497" s="120"/>
      <c r="AT497" s="246"/>
      <c r="AU497" s="243"/>
      <c r="AV497" s="120"/>
      <c r="AW497" s="120"/>
      <c r="AX497" s="120"/>
      <c r="AY497" s="246"/>
      <c r="AZ497" s="120"/>
      <c r="BA497" s="120"/>
      <c r="BB497" s="243"/>
      <c r="BC497" s="120"/>
      <c r="BD497" s="120"/>
      <c r="BE497" s="120"/>
      <c r="BF497" s="120"/>
      <c r="BG497" s="244"/>
      <c r="BH497" s="124"/>
      <c r="BI497" s="124"/>
      <c r="BJ497" s="124"/>
      <c r="BK497" s="120"/>
      <c r="BL497" s="120"/>
      <c r="BM497" s="120"/>
      <c r="BN497" s="120"/>
      <c r="BO497" s="120"/>
      <c r="BP497" s="120"/>
      <c r="BQ497" s="120"/>
      <c r="BR497" s="120"/>
      <c r="BS497" s="120"/>
    </row>
    <row r="498" ht="15.75" customHeight="1">
      <c r="A498" s="120"/>
      <c r="B498" s="120"/>
      <c r="C498" s="243"/>
      <c r="D498" s="120"/>
      <c r="E498" s="243"/>
      <c r="F498" s="120"/>
      <c r="G498" s="120"/>
      <c r="H498" s="120"/>
      <c r="I498" s="120"/>
      <c r="J498" s="120"/>
      <c r="K498" s="120"/>
      <c r="L498" s="244"/>
      <c r="M498" s="245"/>
      <c r="N498" s="245"/>
      <c r="O498" s="245"/>
      <c r="P498" s="245"/>
      <c r="Q498" s="120"/>
      <c r="R498" s="120"/>
      <c r="S498" s="120"/>
      <c r="T498" s="222"/>
      <c r="U498" s="120"/>
      <c r="V498" s="120"/>
      <c r="W498" s="120"/>
      <c r="X498" s="120"/>
      <c r="Y498" s="243"/>
      <c r="Z498" s="120"/>
      <c r="AA498" s="243"/>
      <c r="AB498" s="245"/>
      <c r="AC498" s="245"/>
      <c r="AD498" s="245"/>
      <c r="AE498" s="222"/>
      <c r="AF498" s="120"/>
      <c r="AG498" s="120"/>
      <c r="AH498" s="120"/>
      <c r="AI498" s="120"/>
      <c r="AJ498" s="243"/>
      <c r="AK498" s="243"/>
      <c r="AL498" s="120"/>
      <c r="AM498" s="243"/>
      <c r="AN498" s="243"/>
      <c r="AO498" s="120"/>
      <c r="AP498" s="120"/>
      <c r="AQ498" s="120"/>
      <c r="AR498" s="120"/>
      <c r="AS498" s="120"/>
      <c r="AT498" s="246"/>
      <c r="AU498" s="243"/>
      <c r="AV498" s="120"/>
      <c r="AW498" s="120"/>
      <c r="AX498" s="120"/>
      <c r="AY498" s="246"/>
      <c r="AZ498" s="120"/>
      <c r="BA498" s="120"/>
      <c r="BB498" s="243"/>
      <c r="BC498" s="120"/>
      <c r="BD498" s="120"/>
      <c r="BE498" s="120"/>
      <c r="BF498" s="120"/>
      <c r="BG498" s="244"/>
      <c r="BH498" s="124"/>
      <c r="BI498" s="124"/>
      <c r="BJ498" s="124"/>
      <c r="BK498" s="120"/>
      <c r="BL498" s="120"/>
      <c r="BM498" s="120"/>
      <c r="BN498" s="120"/>
      <c r="BO498" s="120"/>
      <c r="BP498" s="120"/>
      <c r="BQ498" s="120"/>
      <c r="BR498" s="120"/>
      <c r="BS498" s="120"/>
    </row>
    <row r="499" ht="15.75" customHeight="1">
      <c r="A499" s="120"/>
      <c r="B499" s="120"/>
      <c r="C499" s="243"/>
      <c r="D499" s="120"/>
      <c r="E499" s="243"/>
      <c r="F499" s="120"/>
      <c r="G499" s="120"/>
      <c r="H499" s="120"/>
      <c r="I499" s="120"/>
      <c r="J499" s="120"/>
      <c r="K499" s="120"/>
      <c r="L499" s="244"/>
      <c r="M499" s="245"/>
      <c r="N499" s="245"/>
      <c r="O499" s="245"/>
      <c r="P499" s="245"/>
      <c r="Q499" s="120"/>
      <c r="R499" s="120"/>
      <c r="S499" s="120"/>
      <c r="T499" s="222"/>
      <c r="U499" s="120"/>
      <c r="V499" s="120"/>
      <c r="W499" s="120"/>
      <c r="X499" s="120"/>
      <c r="Y499" s="243"/>
      <c r="Z499" s="120"/>
      <c r="AA499" s="243"/>
      <c r="AB499" s="245"/>
      <c r="AC499" s="245"/>
      <c r="AD499" s="245"/>
      <c r="AE499" s="222"/>
      <c r="AF499" s="120"/>
      <c r="AG499" s="120"/>
      <c r="AH499" s="120"/>
      <c r="AI499" s="120"/>
      <c r="AJ499" s="243"/>
      <c r="AK499" s="243"/>
      <c r="AL499" s="120"/>
      <c r="AM499" s="243"/>
      <c r="AN499" s="243"/>
      <c r="AO499" s="120"/>
      <c r="AP499" s="120"/>
      <c r="AQ499" s="120"/>
      <c r="AR499" s="120"/>
      <c r="AS499" s="120"/>
      <c r="AT499" s="246"/>
      <c r="AU499" s="243"/>
      <c r="AV499" s="120"/>
      <c r="AW499" s="120"/>
      <c r="AX499" s="120"/>
      <c r="AY499" s="246"/>
      <c r="AZ499" s="120"/>
      <c r="BA499" s="120"/>
      <c r="BB499" s="243"/>
      <c r="BC499" s="120"/>
      <c r="BD499" s="120"/>
      <c r="BE499" s="120"/>
      <c r="BF499" s="120"/>
      <c r="BG499" s="244"/>
      <c r="BH499" s="124"/>
      <c r="BI499" s="124"/>
      <c r="BJ499" s="124"/>
      <c r="BK499" s="120"/>
      <c r="BL499" s="120"/>
      <c r="BM499" s="120"/>
      <c r="BN499" s="120"/>
      <c r="BO499" s="120"/>
      <c r="BP499" s="120"/>
      <c r="BQ499" s="120"/>
      <c r="BR499" s="120"/>
      <c r="BS499" s="120"/>
    </row>
    <row r="500" ht="15.75" customHeight="1">
      <c r="A500" s="120"/>
      <c r="B500" s="120"/>
      <c r="C500" s="243"/>
      <c r="D500" s="120"/>
      <c r="E500" s="243"/>
      <c r="F500" s="120"/>
      <c r="G500" s="120"/>
      <c r="H500" s="120"/>
      <c r="I500" s="120"/>
      <c r="J500" s="120"/>
      <c r="K500" s="120"/>
      <c r="L500" s="244"/>
      <c r="M500" s="245"/>
      <c r="N500" s="245"/>
      <c r="O500" s="245"/>
      <c r="P500" s="245"/>
      <c r="Q500" s="120"/>
      <c r="R500" s="120"/>
      <c r="S500" s="120"/>
      <c r="T500" s="222"/>
      <c r="U500" s="120"/>
      <c r="V500" s="120"/>
      <c r="W500" s="120"/>
      <c r="X500" s="120"/>
      <c r="Y500" s="243"/>
      <c r="Z500" s="120"/>
      <c r="AA500" s="243"/>
      <c r="AB500" s="245"/>
      <c r="AC500" s="245"/>
      <c r="AD500" s="245"/>
      <c r="AE500" s="222"/>
      <c r="AF500" s="120"/>
      <c r="AG500" s="120"/>
      <c r="AH500" s="120"/>
      <c r="AI500" s="120"/>
      <c r="AJ500" s="243"/>
      <c r="AK500" s="243"/>
      <c r="AL500" s="120"/>
      <c r="AM500" s="243"/>
      <c r="AN500" s="243"/>
      <c r="AO500" s="120"/>
      <c r="AP500" s="120"/>
      <c r="AQ500" s="120"/>
      <c r="AR500" s="120"/>
      <c r="AS500" s="120"/>
      <c r="AT500" s="246"/>
      <c r="AU500" s="243"/>
      <c r="AV500" s="120"/>
      <c r="AW500" s="120"/>
      <c r="AX500" s="120"/>
      <c r="AY500" s="246"/>
      <c r="AZ500" s="120"/>
      <c r="BA500" s="120"/>
      <c r="BB500" s="243"/>
      <c r="BC500" s="120"/>
      <c r="BD500" s="120"/>
      <c r="BE500" s="120"/>
      <c r="BF500" s="120"/>
      <c r="BG500" s="244"/>
      <c r="BH500" s="124"/>
      <c r="BI500" s="124"/>
      <c r="BJ500" s="124"/>
      <c r="BK500" s="120"/>
      <c r="BL500" s="120"/>
      <c r="BM500" s="120"/>
      <c r="BN500" s="120"/>
      <c r="BO500" s="120"/>
      <c r="BP500" s="120"/>
      <c r="BQ500" s="120"/>
      <c r="BR500" s="120"/>
      <c r="BS500" s="120"/>
    </row>
    <row r="501" ht="15.75" customHeight="1">
      <c r="A501" s="120"/>
      <c r="B501" s="120"/>
      <c r="C501" s="243"/>
      <c r="D501" s="120"/>
      <c r="E501" s="243"/>
      <c r="F501" s="120"/>
      <c r="G501" s="120"/>
      <c r="H501" s="120"/>
      <c r="I501" s="120"/>
      <c r="J501" s="120"/>
      <c r="K501" s="120"/>
      <c r="L501" s="244"/>
      <c r="M501" s="245"/>
      <c r="N501" s="245"/>
      <c r="O501" s="245"/>
      <c r="P501" s="245"/>
      <c r="Q501" s="120"/>
      <c r="R501" s="120"/>
      <c r="S501" s="120"/>
      <c r="T501" s="222"/>
      <c r="U501" s="120"/>
      <c r="V501" s="120"/>
      <c r="W501" s="120"/>
      <c r="X501" s="120"/>
      <c r="Y501" s="243"/>
      <c r="Z501" s="120"/>
      <c r="AA501" s="243"/>
      <c r="AB501" s="245"/>
      <c r="AC501" s="245"/>
      <c r="AD501" s="245"/>
      <c r="AE501" s="222"/>
      <c r="AF501" s="120"/>
      <c r="AG501" s="120"/>
      <c r="AH501" s="120"/>
      <c r="AI501" s="120"/>
      <c r="AJ501" s="243"/>
      <c r="AK501" s="243"/>
      <c r="AL501" s="120"/>
      <c r="AM501" s="243"/>
      <c r="AN501" s="243"/>
      <c r="AO501" s="120"/>
      <c r="AP501" s="120"/>
      <c r="AQ501" s="120"/>
      <c r="AR501" s="120"/>
      <c r="AS501" s="120"/>
      <c r="AT501" s="246"/>
      <c r="AU501" s="243"/>
      <c r="AV501" s="120"/>
      <c r="AW501" s="120"/>
      <c r="AX501" s="120"/>
      <c r="AY501" s="246"/>
      <c r="AZ501" s="120"/>
      <c r="BA501" s="120"/>
      <c r="BB501" s="243"/>
      <c r="BC501" s="120"/>
      <c r="BD501" s="120"/>
      <c r="BE501" s="120"/>
      <c r="BF501" s="120"/>
      <c r="BG501" s="244"/>
      <c r="BH501" s="124"/>
      <c r="BI501" s="124"/>
      <c r="BJ501" s="124"/>
      <c r="BK501" s="120"/>
      <c r="BL501" s="120"/>
      <c r="BM501" s="120"/>
      <c r="BN501" s="120"/>
      <c r="BO501" s="120"/>
      <c r="BP501" s="120"/>
      <c r="BQ501" s="120"/>
      <c r="BR501" s="120"/>
      <c r="BS501" s="120"/>
    </row>
    <row r="502" ht="15.75" customHeight="1">
      <c r="A502" s="120"/>
      <c r="B502" s="120"/>
      <c r="C502" s="243"/>
      <c r="D502" s="120"/>
      <c r="E502" s="243"/>
      <c r="F502" s="120"/>
      <c r="G502" s="120"/>
      <c r="H502" s="120"/>
      <c r="I502" s="120"/>
      <c r="J502" s="120"/>
      <c r="K502" s="120"/>
      <c r="L502" s="244"/>
      <c r="M502" s="245"/>
      <c r="N502" s="245"/>
      <c r="O502" s="245"/>
      <c r="P502" s="245"/>
      <c r="Q502" s="120"/>
      <c r="R502" s="120"/>
      <c r="S502" s="120"/>
      <c r="T502" s="222"/>
      <c r="U502" s="120"/>
      <c r="V502" s="120"/>
      <c r="W502" s="120"/>
      <c r="X502" s="120"/>
      <c r="Y502" s="243"/>
      <c r="Z502" s="120"/>
      <c r="AA502" s="243"/>
      <c r="AB502" s="245"/>
      <c r="AC502" s="245"/>
      <c r="AD502" s="245"/>
      <c r="AE502" s="222"/>
      <c r="AF502" s="120"/>
      <c r="AG502" s="120"/>
      <c r="AH502" s="120"/>
      <c r="AI502" s="120"/>
      <c r="AJ502" s="243"/>
      <c r="AK502" s="243"/>
      <c r="AL502" s="120"/>
      <c r="AM502" s="243"/>
      <c r="AN502" s="243"/>
      <c r="AO502" s="120"/>
      <c r="AP502" s="120"/>
      <c r="AQ502" s="120"/>
      <c r="AR502" s="120"/>
      <c r="AS502" s="120"/>
      <c r="AT502" s="246"/>
      <c r="AU502" s="243"/>
      <c r="AV502" s="120"/>
      <c r="AW502" s="120"/>
      <c r="AX502" s="120"/>
      <c r="AY502" s="246"/>
      <c r="AZ502" s="120"/>
      <c r="BA502" s="120"/>
      <c r="BB502" s="243"/>
      <c r="BC502" s="120"/>
      <c r="BD502" s="120"/>
      <c r="BE502" s="120"/>
      <c r="BF502" s="120"/>
      <c r="BG502" s="244"/>
      <c r="BH502" s="124"/>
      <c r="BI502" s="124"/>
      <c r="BJ502" s="124"/>
      <c r="BK502" s="120"/>
      <c r="BL502" s="120"/>
      <c r="BM502" s="120"/>
      <c r="BN502" s="120"/>
      <c r="BO502" s="120"/>
      <c r="BP502" s="120"/>
      <c r="BQ502" s="120"/>
      <c r="BR502" s="120"/>
      <c r="BS502" s="120"/>
    </row>
    <row r="503" ht="15.75" customHeight="1">
      <c r="A503" s="120"/>
      <c r="B503" s="120"/>
      <c r="C503" s="243"/>
      <c r="D503" s="120"/>
      <c r="E503" s="243"/>
      <c r="F503" s="120"/>
      <c r="G503" s="120"/>
      <c r="H503" s="120"/>
      <c r="I503" s="120"/>
      <c r="J503" s="120"/>
      <c r="K503" s="120"/>
      <c r="L503" s="244"/>
      <c r="M503" s="245"/>
      <c r="N503" s="245"/>
      <c r="O503" s="245"/>
      <c r="P503" s="245"/>
      <c r="Q503" s="120"/>
      <c r="R503" s="120"/>
      <c r="S503" s="120"/>
      <c r="T503" s="222"/>
      <c r="U503" s="120"/>
      <c r="V503" s="120"/>
      <c r="W503" s="120"/>
      <c r="X503" s="120"/>
      <c r="Y503" s="243"/>
      <c r="Z503" s="120"/>
      <c r="AA503" s="243"/>
      <c r="AB503" s="245"/>
      <c r="AC503" s="245"/>
      <c r="AD503" s="245"/>
      <c r="AE503" s="222"/>
      <c r="AF503" s="120"/>
      <c r="AG503" s="120"/>
      <c r="AH503" s="120"/>
      <c r="AI503" s="120"/>
      <c r="AJ503" s="243"/>
      <c r="AK503" s="243"/>
      <c r="AL503" s="120"/>
      <c r="AM503" s="243"/>
      <c r="AN503" s="243"/>
      <c r="AO503" s="120"/>
      <c r="AP503" s="120"/>
      <c r="AQ503" s="120"/>
      <c r="AR503" s="120"/>
      <c r="AS503" s="120"/>
      <c r="AT503" s="246"/>
      <c r="AU503" s="243"/>
      <c r="AV503" s="120"/>
      <c r="AW503" s="120"/>
      <c r="AX503" s="120"/>
      <c r="AY503" s="246"/>
      <c r="AZ503" s="120"/>
      <c r="BA503" s="120"/>
      <c r="BB503" s="243"/>
      <c r="BC503" s="120"/>
      <c r="BD503" s="120"/>
      <c r="BE503" s="120"/>
      <c r="BF503" s="120"/>
      <c r="BG503" s="244"/>
      <c r="BH503" s="124"/>
      <c r="BI503" s="124"/>
      <c r="BJ503" s="124"/>
      <c r="BK503" s="120"/>
      <c r="BL503" s="120"/>
      <c r="BM503" s="120"/>
      <c r="BN503" s="120"/>
      <c r="BO503" s="120"/>
      <c r="BP503" s="120"/>
      <c r="BQ503" s="120"/>
      <c r="BR503" s="120"/>
      <c r="BS503" s="120"/>
    </row>
    <row r="504" ht="15.75" customHeight="1">
      <c r="A504" s="120"/>
      <c r="B504" s="120"/>
      <c r="C504" s="243"/>
      <c r="D504" s="120"/>
      <c r="E504" s="243"/>
      <c r="F504" s="120"/>
      <c r="G504" s="120"/>
      <c r="H504" s="120"/>
      <c r="I504" s="120"/>
      <c r="J504" s="120"/>
      <c r="K504" s="120"/>
      <c r="L504" s="244"/>
      <c r="M504" s="245"/>
      <c r="N504" s="245"/>
      <c r="O504" s="245"/>
      <c r="P504" s="245"/>
      <c r="Q504" s="120"/>
      <c r="R504" s="120"/>
      <c r="S504" s="120"/>
      <c r="T504" s="222"/>
      <c r="U504" s="120"/>
      <c r="V504" s="120"/>
      <c r="W504" s="120"/>
      <c r="X504" s="120"/>
      <c r="Y504" s="243"/>
      <c r="Z504" s="120"/>
      <c r="AA504" s="243"/>
      <c r="AB504" s="245"/>
      <c r="AC504" s="245"/>
      <c r="AD504" s="245"/>
      <c r="AE504" s="222"/>
      <c r="AF504" s="120"/>
      <c r="AG504" s="120"/>
      <c r="AH504" s="120"/>
      <c r="AI504" s="120"/>
      <c r="AJ504" s="243"/>
      <c r="AK504" s="243"/>
      <c r="AL504" s="120"/>
      <c r="AM504" s="243"/>
      <c r="AN504" s="243"/>
      <c r="AO504" s="120"/>
      <c r="AP504" s="120"/>
      <c r="AQ504" s="120"/>
      <c r="AR504" s="120"/>
      <c r="AS504" s="120"/>
      <c r="AT504" s="246"/>
      <c r="AU504" s="243"/>
      <c r="AV504" s="120"/>
      <c r="AW504" s="120"/>
      <c r="AX504" s="120"/>
      <c r="AY504" s="246"/>
      <c r="AZ504" s="120"/>
      <c r="BA504" s="120"/>
      <c r="BB504" s="243"/>
      <c r="BC504" s="120"/>
      <c r="BD504" s="120"/>
      <c r="BE504" s="120"/>
      <c r="BF504" s="120"/>
      <c r="BG504" s="244"/>
      <c r="BH504" s="124"/>
      <c r="BI504" s="124"/>
      <c r="BJ504" s="124"/>
      <c r="BK504" s="120"/>
      <c r="BL504" s="120"/>
      <c r="BM504" s="120"/>
      <c r="BN504" s="120"/>
      <c r="BO504" s="120"/>
      <c r="BP504" s="120"/>
      <c r="BQ504" s="120"/>
      <c r="BR504" s="120"/>
      <c r="BS504" s="120"/>
    </row>
    <row r="505" ht="15.75" customHeight="1">
      <c r="A505" s="120"/>
      <c r="B505" s="120"/>
      <c r="C505" s="243"/>
      <c r="D505" s="120"/>
      <c r="E505" s="243"/>
      <c r="F505" s="120"/>
      <c r="G505" s="120"/>
      <c r="H505" s="120"/>
      <c r="I505" s="120"/>
      <c r="J505" s="120"/>
      <c r="K505" s="120"/>
      <c r="L505" s="244"/>
      <c r="M505" s="245"/>
      <c r="N505" s="245"/>
      <c r="O505" s="245"/>
      <c r="P505" s="245"/>
      <c r="Q505" s="120"/>
      <c r="R505" s="120"/>
      <c r="S505" s="120"/>
      <c r="T505" s="222"/>
      <c r="U505" s="120"/>
      <c r="V505" s="120"/>
      <c r="W505" s="120"/>
      <c r="X505" s="120"/>
      <c r="Y505" s="243"/>
      <c r="Z505" s="120"/>
      <c r="AA505" s="243"/>
      <c r="AB505" s="245"/>
      <c r="AC505" s="245"/>
      <c r="AD505" s="245"/>
      <c r="AE505" s="222"/>
      <c r="AF505" s="120"/>
      <c r="AG505" s="120"/>
      <c r="AH505" s="120"/>
      <c r="AI505" s="120"/>
      <c r="AJ505" s="243"/>
      <c r="AK505" s="243"/>
      <c r="AL505" s="120"/>
      <c r="AM505" s="243"/>
      <c r="AN505" s="243"/>
      <c r="AO505" s="120"/>
      <c r="AP505" s="120"/>
      <c r="AQ505" s="120"/>
      <c r="AR505" s="120"/>
      <c r="AS505" s="120"/>
      <c r="AT505" s="246"/>
      <c r="AU505" s="243"/>
      <c r="AV505" s="120"/>
      <c r="AW505" s="120"/>
      <c r="AX505" s="120"/>
      <c r="AY505" s="246"/>
      <c r="AZ505" s="120"/>
      <c r="BA505" s="120"/>
      <c r="BB505" s="243"/>
      <c r="BC505" s="120"/>
      <c r="BD505" s="120"/>
      <c r="BE505" s="120"/>
      <c r="BF505" s="120"/>
      <c r="BG505" s="244"/>
      <c r="BH505" s="124"/>
      <c r="BI505" s="124"/>
      <c r="BJ505" s="124"/>
      <c r="BK505" s="120"/>
      <c r="BL505" s="120"/>
      <c r="BM505" s="120"/>
      <c r="BN505" s="120"/>
      <c r="BO505" s="120"/>
      <c r="BP505" s="120"/>
      <c r="BQ505" s="120"/>
      <c r="BR505" s="120"/>
      <c r="BS505" s="120"/>
    </row>
    <row r="506" ht="15.75" customHeight="1">
      <c r="A506" s="120"/>
      <c r="B506" s="120"/>
      <c r="C506" s="243"/>
      <c r="D506" s="120"/>
      <c r="E506" s="243"/>
      <c r="F506" s="120"/>
      <c r="G506" s="120"/>
      <c r="H506" s="120"/>
      <c r="I506" s="120"/>
      <c r="J506" s="120"/>
      <c r="K506" s="120"/>
      <c r="L506" s="244"/>
      <c r="M506" s="245"/>
      <c r="N506" s="245"/>
      <c r="O506" s="245"/>
      <c r="P506" s="245"/>
      <c r="Q506" s="120"/>
      <c r="R506" s="120"/>
      <c r="S506" s="120"/>
      <c r="T506" s="222"/>
      <c r="U506" s="120"/>
      <c r="V506" s="120"/>
      <c r="W506" s="120"/>
      <c r="X506" s="120"/>
      <c r="Y506" s="243"/>
      <c r="Z506" s="120"/>
      <c r="AA506" s="243"/>
      <c r="AB506" s="245"/>
      <c r="AC506" s="245"/>
      <c r="AD506" s="245"/>
      <c r="AE506" s="222"/>
      <c r="AF506" s="120"/>
      <c r="AG506" s="120"/>
      <c r="AH506" s="120"/>
      <c r="AI506" s="120"/>
      <c r="AJ506" s="243"/>
      <c r="AK506" s="243"/>
      <c r="AL506" s="120"/>
      <c r="AM506" s="243"/>
      <c r="AN506" s="243"/>
      <c r="AO506" s="120"/>
      <c r="AP506" s="120"/>
      <c r="AQ506" s="120"/>
      <c r="AR506" s="120"/>
      <c r="AS506" s="120"/>
      <c r="AT506" s="246"/>
      <c r="AU506" s="243"/>
      <c r="AV506" s="120"/>
      <c r="AW506" s="120"/>
      <c r="AX506" s="120"/>
      <c r="AY506" s="246"/>
      <c r="AZ506" s="120"/>
      <c r="BA506" s="120"/>
      <c r="BB506" s="243"/>
      <c r="BC506" s="120"/>
      <c r="BD506" s="120"/>
      <c r="BE506" s="120"/>
      <c r="BF506" s="120"/>
      <c r="BG506" s="244"/>
      <c r="BH506" s="124"/>
      <c r="BI506" s="124"/>
      <c r="BJ506" s="124"/>
      <c r="BK506" s="120"/>
      <c r="BL506" s="120"/>
      <c r="BM506" s="120"/>
      <c r="BN506" s="120"/>
      <c r="BO506" s="120"/>
      <c r="BP506" s="120"/>
      <c r="BQ506" s="120"/>
      <c r="BR506" s="120"/>
      <c r="BS506" s="120"/>
    </row>
    <row r="507" ht="15.75" customHeight="1">
      <c r="A507" s="120"/>
      <c r="B507" s="120"/>
      <c r="C507" s="243"/>
      <c r="D507" s="120"/>
      <c r="E507" s="243"/>
      <c r="F507" s="120"/>
      <c r="G507" s="120"/>
      <c r="H507" s="120"/>
      <c r="I507" s="120"/>
      <c r="J507" s="120"/>
      <c r="K507" s="120"/>
      <c r="L507" s="244"/>
      <c r="M507" s="245"/>
      <c r="N507" s="245"/>
      <c r="O507" s="245"/>
      <c r="P507" s="245"/>
      <c r="Q507" s="120"/>
      <c r="R507" s="120"/>
      <c r="S507" s="120"/>
      <c r="T507" s="222"/>
      <c r="U507" s="120"/>
      <c r="V507" s="120"/>
      <c r="W507" s="120"/>
      <c r="X507" s="120"/>
      <c r="Y507" s="243"/>
      <c r="Z507" s="120"/>
      <c r="AA507" s="243"/>
      <c r="AB507" s="245"/>
      <c r="AC507" s="245"/>
      <c r="AD507" s="245"/>
      <c r="AE507" s="222"/>
      <c r="AF507" s="120"/>
      <c r="AG507" s="120"/>
      <c r="AH507" s="120"/>
      <c r="AI507" s="120"/>
      <c r="AJ507" s="243"/>
      <c r="AK507" s="243"/>
      <c r="AL507" s="120"/>
      <c r="AM507" s="243"/>
      <c r="AN507" s="243"/>
      <c r="AO507" s="120"/>
      <c r="AP507" s="120"/>
      <c r="AQ507" s="120"/>
      <c r="AR507" s="120"/>
      <c r="AS507" s="120"/>
      <c r="AT507" s="246"/>
      <c r="AU507" s="243"/>
      <c r="AV507" s="120"/>
      <c r="AW507" s="120"/>
      <c r="AX507" s="120"/>
      <c r="AY507" s="246"/>
      <c r="AZ507" s="120"/>
      <c r="BA507" s="120"/>
      <c r="BB507" s="243"/>
      <c r="BC507" s="120"/>
      <c r="BD507" s="120"/>
      <c r="BE507" s="120"/>
      <c r="BF507" s="120"/>
      <c r="BG507" s="244"/>
      <c r="BH507" s="124"/>
      <c r="BI507" s="124"/>
      <c r="BJ507" s="124"/>
      <c r="BK507" s="120"/>
      <c r="BL507" s="120"/>
      <c r="BM507" s="120"/>
      <c r="BN507" s="120"/>
      <c r="BO507" s="120"/>
      <c r="BP507" s="120"/>
      <c r="BQ507" s="120"/>
      <c r="BR507" s="120"/>
      <c r="BS507" s="120"/>
    </row>
    <row r="508" ht="15.75" customHeight="1">
      <c r="A508" s="120"/>
      <c r="B508" s="120"/>
      <c r="C508" s="243"/>
      <c r="D508" s="120"/>
      <c r="E508" s="243"/>
      <c r="F508" s="120"/>
      <c r="G508" s="120"/>
      <c r="H508" s="120"/>
      <c r="I508" s="120"/>
      <c r="J508" s="120"/>
      <c r="K508" s="120"/>
      <c r="L508" s="244"/>
      <c r="M508" s="245"/>
      <c r="N508" s="245"/>
      <c r="O508" s="245"/>
      <c r="P508" s="245"/>
      <c r="Q508" s="120"/>
      <c r="R508" s="120"/>
      <c r="S508" s="120"/>
      <c r="T508" s="222"/>
      <c r="U508" s="120"/>
      <c r="V508" s="120"/>
      <c r="W508" s="120"/>
      <c r="X508" s="120"/>
      <c r="Y508" s="243"/>
      <c r="Z508" s="120"/>
      <c r="AA508" s="243"/>
      <c r="AB508" s="245"/>
      <c r="AC508" s="245"/>
      <c r="AD508" s="245"/>
      <c r="AE508" s="222"/>
      <c r="AF508" s="120"/>
      <c r="AG508" s="120"/>
      <c r="AH508" s="120"/>
      <c r="AI508" s="120"/>
      <c r="AJ508" s="243"/>
      <c r="AK508" s="243"/>
      <c r="AL508" s="120"/>
      <c r="AM508" s="243"/>
      <c r="AN508" s="243"/>
      <c r="AO508" s="120"/>
      <c r="AP508" s="120"/>
      <c r="AQ508" s="120"/>
      <c r="AR508" s="120"/>
      <c r="AS508" s="120"/>
      <c r="AT508" s="246"/>
      <c r="AU508" s="243"/>
      <c r="AV508" s="120"/>
      <c r="AW508" s="120"/>
      <c r="AX508" s="120"/>
      <c r="AY508" s="246"/>
      <c r="AZ508" s="120"/>
      <c r="BA508" s="120"/>
      <c r="BB508" s="243"/>
      <c r="BC508" s="120"/>
      <c r="BD508" s="120"/>
      <c r="BE508" s="120"/>
      <c r="BF508" s="120"/>
      <c r="BG508" s="244"/>
      <c r="BH508" s="124"/>
      <c r="BI508" s="124"/>
      <c r="BJ508" s="124"/>
      <c r="BK508" s="120"/>
      <c r="BL508" s="120"/>
      <c r="BM508" s="120"/>
      <c r="BN508" s="120"/>
      <c r="BO508" s="120"/>
      <c r="BP508" s="120"/>
      <c r="BQ508" s="120"/>
      <c r="BR508" s="120"/>
      <c r="BS508" s="120"/>
    </row>
    <row r="509" ht="15.75" customHeight="1">
      <c r="A509" s="120"/>
      <c r="B509" s="120"/>
      <c r="C509" s="243"/>
      <c r="D509" s="120"/>
      <c r="E509" s="243"/>
      <c r="F509" s="120"/>
      <c r="G509" s="120"/>
      <c r="H509" s="120"/>
      <c r="I509" s="120"/>
      <c r="J509" s="120"/>
      <c r="K509" s="120"/>
      <c r="L509" s="244"/>
      <c r="M509" s="245"/>
      <c r="N509" s="245"/>
      <c r="O509" s="245"/>
      <c r="P509" s="245"/>
      <c r="Q509" s="120"/>
      <c r="R509" s="120"/>
      <c r="S509" s="120"/>
      <c r="T509" s="222"/>
      <c r="U509" s="120"/>
      <c r="V509" s="120"/>
      <c r="W509" s="120"/>
      <c r="X509" s="120"/>
      <c r="Y509" s="243"/>
      <c r="Z509" s="120"/>
      <c r="AA509" s="243"/>
      <c r="AB509" s="245"/>
      <c r="AC509" s="245"/>
      <c r="AD509" s="245"/>
      <c r="AE509" s="222"/>
      <c r="AF509" s="120"/>
      <c r="AG509" s="120"/>
      <c r="AH509" s="120"/>
      <c r="AI509" s="120"/>
      <c r="AJ509" s="243"/>
      <c r="AK509" s="243"/>
      <c r="AL509" s="120"/>
      <c r="AM509" s="243"/>
      <c r="AN509" s="243"/>
      <c r="AO509" s="120"/>
      <c r="AP509" s="120"/>
      <c r="AQ509" s="120"/>
      <c r="AR509" s="120"/>
      <c r="AS509" s="120"/>
      <c r="AT509" s="246"/>
      <c r="AU509" s="243"/>
      <c r="AV509" s="120"/>
      <c r="AW509" s="120"/>
      <c r="AX509" s="120"/>
      <c r="AY509" s="246"/>
      <c r="AZ509" s="120"/>
      <c r="BA509" s="120"/>
      <c r="BB509" s="243"/>
      <c r="BC509" s="120"/>
      <c r="BD509" s="120"/>
      <c r="BE509" s="120"/>
      <c r="BF509" s="120"/>
      <c r="BG509" s="244"/>
      <c r="BH509" s="124"/>
      <c r="BI509" s="124"/>
      <c r="BJ509" s="124"/>
      <c r="BK509" s="120"/>
      <c r="BL509" s="120"/>
      <c r="BM509" s="120"/>
      <c r="BN509" s="120"/>
      <c r="BO509" s="120"/>
      <c r="BP509" s="120"/>
      <c r="BQ509" s="120"/>
      <c r="BR509" s="120"/>
      <c r="BS509" s="120"/>
    </row>
    <row r="510" ht="15.75" customHeight="1">
      <c r="A510" s="120"/>
      <c r="B510" s="120"/>
      <c r="C510" s="243"/>
      <c r="D510" s="120"/>
      <c r="E510" s="243"/>
      <c r="F510" s="120"/>
      <c r="G510" s="120"/>
      <c r="H510" s="120"/>
      <c r="I510" s="120"/>
      <c r="J510" s="120"/>
      <c r="K510" s="120"/>
      <c r="L510" s="244"/>
      <c r="M510" s="245"/>
      <c r="N510" s="245"/>
      <c r="O510" s="245"/>
      <c r="P510" s="245"/>
      <c r="Q510" s="120"/>
      <c r="R510" s="120"/>
      <c r="S510" s="120"/>
      <c r="T510" s="222"/>
      <c r="U510" s="120"/>
      <c r="V510" s="120"/>
      <c r="W510" s="120"/>
      <c r="X510" s="120"/>
      <c r="Y510" s="243"/>
      <c r="Z510" s="120"/>
      <c r="AA510" s="243"/>
      <c r="AB510" s="245"/>
      <c r="AC510" s="245"/>
      <c r="AD510" s="245"/>
      <c r="AE510" s="222"/>
      <c r="AF510" s="120"/>
      <c r="AG510" s="120"/>
      <c r="AH510" s="120"/>
      <c r="AI510" s="120"/>
      <c r="AJ510" s="243"/>
      <c r="AK510" s="243"/>
      <c r="AL510" s="120"/>
      <c r="AM510" s="243"/>
      <c r="AN510" s="243"/>
      <c r="AO510" s="120"/>
      <c r="AP510" s="120"/>
      <c r="AQ510" s="120"/>
      <c r="AR510" s="120"/>
      <c r="AS510" s="120"/>
      <c r="AT510" s="246"/>
      <c r="AU510" s="243"/>
      <c r="AV510" s="120"/>
      <c r="AW510" s="120"/>
      <c r="AX510" s="120"/>
      <c r="AY510" s="246"/>
      <c r="AZ510" s="120"/>
      <c r="BA510" s="120"/>
      <c r="BB510" s="243"/>
      <c r="BC510" s="120"/>
      <c r="BD510" s="120"/>
      <c r="BE510" s="120"/>
      <c r="BF510" s="120"/>
      <c r="BG510" s="244"/>
      <c r="BH510" s="124"/>
      <c r="BI510" s="124"/>
      <c r="BJ510" s="124"/>
      <c r="BK510" s="120"/>
      <c r="BL510" s="120"/>
      <c r="BM510" s="120"/>
      <c r="BN510" s="120"/>
      <c r="BO510" s="120"/>
      <c r="BP510" s="120"/>
      <c r="BQ510" s="120"/>
      <c r="BR510" s="120"/>
      <c r="BS510" s="120"/>
    </row>
    <row r="511" ht="15.75" customHeight="1">
      <c r="A511" s="120"/>
      <c r="B511" s="120"/>
      <c r="C511" s="243"/>
      <c r="D511" s="120"/>
      <c r="E511" s="243"/>
      <c r="F511" s="120"/>
      <c r="G511" s="120"/>
      <c r="H511" s="120"/>
      <c r="I511" s="120"/>
      <c r="J511" s="120"/>
      <c r="K511" s="120"/>
      <c r="L511" s="244"/>
      <c r="M511" s="245"/>
      <c r="N511" s="245"/>
      <c r="O511" s="245"/>
      <c r="P511" s="245"/>
      <c r="Q511" s="120"/>
      <c r="R511" s="120"/>
      <c r="S511" s="120"/>
      <c r="T511" s="222"/>
      <c r="U511" s="120"/>
      <c r="V511" s="120"/>
      <c r="W511" s="120"/>
      <c r="X511" s="120"/>
      <c r="Y511" s="243"/>
      <c r="Z511" s="120"/>
      <c r="AA511" s="243"/>
      <c r="AB511" s="245"/>
      <c r="AC511" s="245"/>
      <c r="AD511" s="245"/>
      <c r="AE511" s="222"/>
      <c r="AF511" s="120"/>
      <c r="AG511" s="120"/>
      <c r="AH511" s="120"/>
      <c r="AI511" s="120"/>
      <c r="AJ511" s="243"/>
      <c r="AK511" s="243"/>
      <c r="AL511" s="120"/>
      <c r="AM511" s="243"/>
      <c r="AN511" s="243"/>
      <c r="AO511" s="120"/>
      <c r="AP511" s="120"/>
      <c r="AQ511" s="120"/>
      <c r="AR511" s="120"/>
      <c r="AS511" s="120"/>
      <c r="AT511" s="246"/>
      <c r="AU511" s="243"/>
      <c r="AV511" s="120"/>
      <c r="AW511" s="120"/>
      <c r="AX511" s="120"/>
      <c r="AY511" s="246"/>
      <c r="AZ511" s="120"/>
      <c r="BA511" s="120"/>
      <c r="BB511" s="243"/>
      <c r="BC511" s="120"/>
      <c r="BD511" s="120"/>
      <c r="BE511" s="120"/>
      <c r="BF511" s="120"/>
      <c r="BG511" s="244"/>
      <c r="BH511" s="124"/>
      <c r="BI511" s="124"/>
      <c r="BJ511" s="124"/>
      <c r="BK511" s="120"/>
      <c r="BL511" s="120"/>
      <c r="BM511" s="120"/>
      <c r="BN511" s="120"/>
      <c r="BO511" s="120"/>
      <c r="BP511" s="120"/>
      <c r="BQ511" s="120"/>
      <c r="BR511" s="120"/>
      <c r="BS511" s="120"/>
    </row>
    <row r="512" ht="15.75" customHeight="1">
      <c r="A512" s="120"/>
      <c r="B512" s="120"/>
      <c r="C512" s="243"/>
      <c r="D512" s="120"/>
      <c r="E512" s="243"/>
      <c r="F512" s="120"/>
      <c r="G512" s="120"/>
      <c r="H512" s="120"/>
      <c r="I512" s="120"/>
      <c r="J512" s="120"/>
      <c r="K512" s="120"/>
      <c r="L512" s="244"/>
      <c r="M512" s="245"/>
      <c r="N512" s="245"/>
      <c r="O512" s="245"/>
      <c r="P512" s="245"/>
      <c r="Q512" s="120"/>
      <c r="R512" s="120"/>
      <c r="S512" s="120"/>
      <c r="T512" s="222"/>
      <c r="U512" s="120"/>
      <c r="V512" s="120"/>
      <c r="W512" s="120"/>
      <c r="X512" s="120"/>
      <c r="Y512" s="243"/>
      <c r="Z512" s="120"/>
      <c r="AA512" s="243"/>
      <c r="AB512" s="245"/>
      <c r="AC512" s="245"/>
      <c r="AD512" s="245"/>
      <c r="AE512" s="222"/>
      <c r="AF512" s="120"/>
      <c r="AG512" s="120"/>
      <c r="AH512" s="120"/>
      <c r="AI512" s="120"/>
      <c r="AJ512" s="243"/>
      <c r="AK512" s="243"/>
      <c r="AL512" s="120"/>
      <c r="AM512" s="243"/>
      <c r="AN512" s="243"/>
      <c r="AO512" s="120"/>
      <c r="AP512" s="120"/>
      <c r="AQ512" s="120"/>
      <c r="AR512" s="120"/>
      <c r="AS512" s="120"/>
      <c r="AT512" s="246"/>
      <c r="AU512" s="243"/>
      <c r="AV512" s="120"/>
      <c r="AW512" s="120"/>
      <c r="AX512" s="120"/>
      <c r="AY512" s="246"/>
      <c r="AZ512" s="120"/>
      <c r="BA512" s="120"/>
      <c r="BB512" s="243"/>
      <c r="BC512" s="120"/>
      <c r="BD512" s="120"/>
      <c r="BE512" s="120"/>
      <c r="BF512" s="120"/>
      <c r="BG512" s="244"/>
      <c r="BH512" s="124"/>
      <c r="BI512" s="124"/>
      <c r="BJ512" s="124"/>
      <c r="BK512" s="120"/>
      <c r="BL512" s="120"/>
      <c r="BM512" s="120"/>
      <c r="BN512" s="120"/>
      <c r="BO512" s="120"/>
      <c r="BP512" s="120"/>
      <c r="BQ512" s="120"/>
      <c r="BR512" s="120"/>
      <c r="BS512" s="120"/>
    </row>
    <row r="513" ht="15.75" customHeight="1">
      <c r="A513" s="120"/>
      <c r="B513" s="120"/>
      <c r="C513" s="243"/>
      <c r="D513" s="120"/>
      <c r="E513" s="243"/>
      <c r="F513" s="120"/>
      <c r="G513" s="120"/>
      <c r="H513" s="120"/>
      <c r="I513" s="120"/>
      <c r="J513" s="120"/>
      <c r="K513" s="120"/>
      <c r="L513" s="244"/>
      <c r="M513" s="245"/>
      <c r="N513" s="245"/>
      <c r="O513" s="245"/>
      <c r="P513" s="245"/>
      <c r="Q513" s="120"/>
      <c r="R513" s="120"/>
      <c r="S513" s="120"/>
      <c r="T513" s="222"/>
      <c r="U513" s="120"/>
      <c r="V513" s="120"/>
      <c r="W513" s="120"/>
      <c r="X513" s="120"/>
      <c r="Y513" s="243"/>
      <c r="Z513" s="120"/>
      <c r="AA513" s="243"/>
      <c r="AB513" s="245"/>
      <c r="AC513" s="245"/>
      <c r="AD513" s="245"/>
      <c r="AE513" s="222"/>
      <c r="AF513" s="120"/>
      <c r="AG513" s="120"/>
      <c r="AH513" s="120"/>
      <c r="AI513" s="120"/>
      <c r="AJ513" s="243"/>
      <c r="AK513" s="243"/>
      <c r="AL513" s="120"/>
      <c r="AM513" s="243"/>
      <c r="AN513" s="243"/>
      <c r="AO513" s="120"/>
      <c r="AP513" s="120"/>
      <c r="AQ513" s="120"/>
      <c r="AR513" s="120"/>
      <c r="AS513" s="120"/>
      <c r="AT513" s="246"/>
      <c r="AU513" s="243"/>
      <c r="AV513" s="120"/>
      <c r="AW513" s="120"/>
      <c r="AX513" s="120"/>
      <c r="AY513" s="246"/>
      <c r="AZ513" s="120"/>
      <c r="BA513" s="120"/>
      <c r="BB513" s="243"/>
      <c r="BC513" s="120"/>
      <c r="BD513" s="120"/>
      <c r="BE513" s="120"/>
      <c r="BF513" s="120"/>
      <c r="BG513" s="244"/>
      <c r="BH513" s="124"/>
      <c r="BI513" s="124"/>
      <c r="BJ513" s="124"/>
      <c r="BK513" s="120"/>
      <c r="BL513" s="120"/>
      <c r="BM513" s="120"/>
      <c r="BN513" s="120"/>
      <c r="BO513" s="120"/>
      <c r="BP513" s="120"/>
      <c r="BQ513" s="120"/>
      <c r="BR513" s="120"/>
      <c r="BS513" s="120"/>
    </row>
    <row r="514" ht="15.75" customHeight="1">
      <c r="A514" s="120"/>
      <c r="B514" s="120"/>
      <c r="C514" s="243"/>
      <c r="D514" s="120"/>
      <c r="E514" s="243"/>
      <c r="F514" s="120"/>
      <c r="G514" s="120"/>
      <c r="H514" s="120"/>
      <c r="I514" s="120"/>
      <c r="J514" s="120"/>
      <c r="K514" s="120"/>
      <c r="L514" s="244"/>
      <c r="M514" s="245"/>
      <c r="N514" s="245"/>
      <c r="O514" s="245"/>
      <c r="P514" s="245"/>
      <c r="Q514" s="120"/>
      <c r="R514" s="120"/>
      <c r="S514" s="120"/>
      <c r="T514" s="222"/>
      <c r="U514" s="120"/>
      <c r="V514" s="120"/>
      <c r="W514" s="120"/>
      <c r="X514" s="120"/>
      <c r="Y514" s="243"/>
      <c r="Z514" s="120"/>
      <c r="AA514" s="243"/>
      <c r="AB514" s="245"/>
      <c r="AC514" s="245"/>
      <c r="AD514" s="245"/>
      <c r="AE514" s="222"/>
      <c r="AF514" s="120"/>
      <c r="AG514" s="120"/>
      <c r="AH514" s="120"/>
      <c r="AI514" s="120"/>
      <c r="AJ514" s="243"/>
      <c r="AK514" s="243"/>
      <c r="AL514" s="120"/>
      <c r="AM514" s="243"/>
      <c r="AN514" s="243"/>
      <c r="AO514" s="120"/>
      <c r="AP514" s="120"/>
      <c r="AQ514" s="120"/>
      <c r="AR514" s="120"/>
      <c r="AS514" s="120"/>
      <c r="AT514" s="246"/>
      <c r="AU514" s="243"/>
      <c r="AV514" s="120"/>
      <c r="AW514" s="120"/>
      <c r="AX514" s="120"/>
      <c r="AY514" s="246"/>
      <c r="AZ514" s="120"/>
      <c r="BA514" s="120"/>
      <c r="BB514" s="243"/>
      <c r="BC514" s="120"/>
      <c r="BD514" s="120"/>
      <c r="BE514" s="120"/>
      <c r="BF514" s="120"/>
      <c r="BG514" s="244"/>
      <c r="BH514" s="124"/>
      <c r="BI514" s="124"/>
      <c r="BJ514" s="124"/>
      <c r="BK514" s="120"/>
      <c r="BL514" s="120"/>
      <c r="BM514" s="120"/>
      <c r="BN514" s="120"/>
      <c r="BO514" s="120"/>
      <c r="BP514" s="120"/>
      <c r="BQ514" s="120"/>
      <c r="BR514" s="120"/>
      <c r="BS514" s="120"/>
    </row>
    <row r="515" ht="15.75" customHeight="1">
      <c r="A515" s="120"/>
      <c r="B515" s="120"/>
      <c r="C515" s="243"/>
      <c r="D515" s="120"/>
      <c r="E515" s="243"/>
      <c r="F515" s="120"/>
      <c r="G515" s="120"/>
      <c r="H515" s="120"/>
      <c r="I515" s="120"/>
      <c r="J515" s="120"/>
      <c r="K515" s="120"/>
      <c r="L515" s="244"/>
      <c r="M515" s="245"/>
      <c r="N515" s="245"/>
      <c r="O515" s="245"/>
      <c r="P515" s="245"/>
      <c r="Q515" s="120"/>
      <c r="R515" s="120"/>
      <c r="S515" s="120"/>
      <c r="T515" s="222"/>
      <c r="U515" s="120"/>
      <c r="V515" s="120"/>
      <c r="W515" s="120"/>
      <c r="X515" s="120"/>
      <c r="Y515" s="243"/>
      <c r="Z515" s="120"/>
      <c r="AA515" s="243"/>
      <c r="AB515" s="245"/>
      <c r="AC515" s="245"/>
      <c r="AD515" s="245"/>
      <c r="AE515" s="222"/>
      <c r="AF515" s="120"/>
      <c r="AG515" s="120"/>
      <c r="AH515" s="120"/>
      <c r="AI515" s="120"/>
      <c r="AJ515" s="243"/>
      <c r="AK515" s="243"/>
      <c r="AL515" s="120"/>
      <c r="AM515" s="243"/>
      <c r="AN515" s="243"/>
      <c r="AO515" s="120"/>
      <c r="AP515" s="120"/>
      <c r="AQ515" s="120"/>
      <c r="AR515" s="120"/>
      <c r="AS515" s="120"/>
      <c r="AT515" s="246"/>
      <c r="AU515" s="243"/>
      <c r="AV515" s="120"/>
      <c r="AW515" s="120"/>
      <c r="AX515" s="120"/>
      <c r="AY515" s="246"/>
      <c r="AZ515" s="120"/>
      <c r="BA515" s="120"/>
      <c r="BB515" s="243"/>
      <c r="BC515" s="120"/>
      <c r="BD515" s="120"/>
      <c r="BE515" s="120"/>
      <c r="BF515" s="120"/>
      <c r="BG515" s="244"/>
      <c r="BH515" s="124"/>
      <c r="BI515" s="124"/>
      <c r="BJ515" s="124"/>
      <c r="BK515" s="120"/>
      <c r="BL515" s="120"/>
      <c r="BM515" s="120"/>
      <c r="BN515" s="120"/>
      <c r="BO515" s="120"/>
      <c r="BP515" s="120"/>
      <c r="BQ515" s="120"/>
      <c r="BR515" s="120"/>
      <c r="BS515" s="120"/>
    </row>
    <row r="516" ht="15.75" customHeight="1">
      <c r="A516" s="120"/>
      <c r="B516" s="120"/>
      <c r="C516" s="243"/>
      <c r="D516" s="120"/>
      <c r="E516" s="243"/>
      <c r="F516" s="120"/>
      <c r="G516" s="120"/>
      <c r="H516" s="120"/>
      <c r="I516" s="120"/>
      <c r="J516" s="120"/>
      <c r="K516" s="120"/>
      <c r="L516" s="244"/>
      <c r="M516" s="245"/>
      <c r="N516" s="245"/>
      <c r="O516" s="245"/>
      <c r="P516" s="245"/>
      <c r="Q516" s="120"/>
      <c r="R516" s="120"/>
      <c r="S516" s="120"/>
      <c r="T516" s="222"/>
      <c r="U516" s="120"/>
      <c r="V516" s="120"/>
      <c r="W516" s="120"/>
      <c r="X516" s="120"/>
      <c r="Y516" s="243"/>
      <c r="Z516" s="120"/>
      <c r="AA516" s="243"/>
      <c r="AB516" s="245"/>
      <c r="AC516" s="245"/>
      <c r="AD516" s="245"/>
      <c r="AE516" s="222"/>
      <c r="AF516" s="120"/>
      <c r="AG516" s="120"/>
      <c r="AH516" s="120"/>
      <c r="AI516" s="120"/>
      <c r="AJ516" s="243"/>
      <c r="AK516" s="243"/>
      <c r="AL516" s="120"/>
      <c r="AM516" s="243"/>
      <c r="AN516" s="243"/>
      <c r="AO516" s="120"/>
      <c r="AP516" s="120"/>
      <c r="AQ516" s="120"/>
      <c r="AR516" s="120"/>
      <c r="AS516" s="120"/>
      <c r="AT516" s="246"/>
      <c r="AU516" s="243"/>
      <c r="AV516" s="120"/>
      <c r="AW516" s="120"/>
      <c r="AX516" s="120"/>
      <c r="AY516" s="246"/>
      <c r="AZ516" s="120"/>
      <c r="BA516" s="120"/>
      <c r="BB516" s="243"/>
      <c r="BC516" s="120"/>
      <c r="BD516" s="120"/>
      <c r="BE516" s="120"/>
      <c r="BF516" s="120"/>
      <c r="BG516" s="244"/>
      <c r="BH516" s="124"/>
      <c r="BI516" s="124"/>
      <c r="BJ516" s="124"/>
      <c r="BK516" s="120"/>
      <c r="BL516" s="120"/>
      <c r="BM516" s="120"/>
      <c r="BN516" s="120"/>
      <c r="BO516" s="120"/>
      <c r="BP516" s="120"/>
      <c r="BQ516" s="120"/>
      <c r="BR516" s="120"/>
      <c r="BS516" s="120"/>
    </row>
    <row r="517" ht="15.75" customHeight="1">
      <c r="A517" s="120"/>
      <c r="B517" s="120"/>
      <c r="C517" s="243"/>
      <c r="D517" s="120"/>
      <c r="E517" s="243"/>
      <c r="F517" s="120"/>
      <c r="G517" s="120"/>
      <c r="H517" s="120"/>
      <c r="I517" s="120"/>
      <c r="J517" s="120"/>
      <c r="K517" s="120"/>
      <c r="L517" s="244"/>
      <c r="M517" s="245"/>
      <c r="N517" s="245"/>
      <c r="O517" s="245"/>
      <c r="P517" s="245"/>
      <c r="Q517" s="120"/>
      <c r="R517" s="120"/>
      <c r="S517" s="120"/>
      <c r="T517" s="222"/>
      <c r="U517" s="120"/>
      <c r="V517" s="120"/>
      <c r="W517" s="120"/>
      <c r="X517" s="120"/>
      <c r="Y517" s="243"/>
      <c r="Z517" s="120"/>
      <c r="AA517" s="243"/>
      <c r="AB517" s="245"/>
      <c r="AC517" s="245"/>
      <c r="AD517" s="245"/>
      <c r="AE517" s="222"/>
      <c r="AF517" s="120"/>
      <c r="AG517" s="120"/>
      <c r="AH517" s="120"/>
      <c r="AI517" s="120"/>
      <c r="AJ517" s="243"/>
      <c r="AK517" s="243"/>
      <c r="AL517" s="120"/>
      <c r="AM517" s="243"/>
      <c r="AN517" s="243"/>
      <c r="AO517" s="120"/>
      <c r="AP517" s="120"/>
      <c r="AQ517" s="120"/>
      <c r="AR517" s="120"/>
      <c r="AS517" s="120"/>
      <c r="AT517" s="246"/>
      <c r="AU517" s="243"/>
      <c r="AV517" s="120"/>
      <c r="AW517" s="120"/>
      <c r="AX517" s="120"/>
      <c r="AY517" s="246"/>
      <c r="AZ517" s="120"/>
      <c r="BA517" s="120"/>
      <c r="BB517" s="243"/>
      <c r="BC517" s="120"/>
      <c r="BD517" s="120"/>
      <c r="BE517" s="120"/>
      <c r="BF517" s="120"/>
      <c r="BG517" s="244"/>
      <c r="BH517" s="124"/>
      <c r="BI517" s="124"/>
      <c r="BJ517" s="124"/>
      <c r="BK517" s="120"/>
      <c r="BL517" s="120"/>
      <c r="BM517" s="120"/>
      <c r="BN517" s="120"/>
      <c r="BO517" s="120"/>
      <c r="BP517" s="120"/>
      <c r="BQ517" s="120"/>
      <c r="BR517" s="120"/>
      <c r="BS517" s="120"/>
    </row>
    <row r="518" ht="15.75" customHeight="1">
      <c r="A518" s="120"/>
      <c r="B518" s="120"/>
      <c r="C518" s="243"/>
      <c r="D518" s="120"/>
      <c r="E518" s="243"/>
      <c r="F518" s="120"/>
      <c r="G518" s="120"/>
      <c r="H518" s="120"/>
      <c r="I518" s="120"/>
      <c r="J518" s="120"/>
      <c r="K518" s="120"/>
      <c r="L518" s="244"/>
      <c r="M518" s="245"/>
      <c r="N518" s="245"/>
      <c r="O518" s="245"/>
      <c r="P518" s="245"/>
      <c r="Q518" s="120"/>
      <c r="R518" s="120"/>
      <c r="S518" s="120"/>
      <c r="T518" s="222"/>
      <c r="U518" s="120"/>
      <c r="V518" s="120"/>
      <c r="W518" s="120"/>
      <c r="X518" s="120"/>
      <c r="Y518" s="243"/>
      <c r="Z518" s="120"/>
      <c r="AA518" s="243"/>
      <c r="AB518" s="245"/>
      <c r="AC518" s="245"/>
      <c r="AD518" s="245"/>
      <c r="AE518" s="222"/>
      <c r="AF518" s="120"/>
      <c r="AG518" s="120"/>
      <c r="AH518" s="120"/>
      <c r="AI518" s="120"/>
      <c r="AJ518" s="243"/>
      <c r="AK518" s="243"/>
      <c r="AL518" s="120"/>
      <c r="AM518" s="243"/>
      <c r="AN518" s="243"/>
      <c r="AO518" s="120"/>
      <c r="AP518" s="120"/>
      <c r="AQ518" s="120"/>
      <c r="AR518" s="120"/>
      <c r="AS518" s="120"/>
      <c r="AT518" s="246"/>
      <c r="AU518" s="243"/>
      <c r="AV518" s="120"/>
      <c r="AW518" s="120"/>
      <c r="AX518" s="120"/>
      <c r="AY518" s="246"/>
      <c r="AZ518" s="120"/>
      <c r="BA518" s="120"/>
      <c r="BB518" s="243"/>
      <c r="BC518" s="120"/>
      <c r="BD518" s="120"/>
      <c r="BE518" s="120"/>
      <c r="BF518" s="120"/>
      <c r="BG518" s="244"/>
      <c r="BH518" s="124"/>
      <c r="BI518" s="124"/>
      <c r="BJ518" s="124"/>
      <c r="BK518" s="120"/>
      <c r="BL518" s="120"/>
      <c r="BM518" s="120"/>
      <c r="BN518" s="120"/>
      <c r="BO518" s="120"/>
      <c r="BP518" s="120"/>
      <c r="BQ518" s="120"/>
      <c r="BR518" s="120"/>
      <c r="BS518" s="120"/>
    </row>
    <row r="519" ht="15.75" customHeight="1">
      <c r="A519" s="120"/>
      <c r="B519" s="120"/>
      <c r="C519" s="243"/>
      <c r="D519" s="120"/>
      <c r="E519" s="243"/>
      <c r="F519" s="120"/>
      <c r="G519" s="120"/>
      <c r="H519" s="120"/>
      <c r="I519" s="120"/>
      <c r="J519" s="120"/>
      <c r="K519" s="120"/>
      <c r="L519" s="244"/>
      <c r="M519" s="245"/>
      <c r="N519" s="245"/>
      <c r="O519" s="245"/>
      <c r="P519" s="245"/>
      <c r="Q519" s="120"/>
      <c r="R519" s="120"/>
      <c r="S519" s="120"/>
      <c r="T519" s="222"/>
      <c r="U519" s="120"/>
      <c r="V519" s="120"/>
      <c r="W519" s="120"/>
      <c r="X519" s="120"/>
      <c r="Y519" s="243"/>
      <c r="Z519" s="120"/>
      <c r="AA519" s="243"/>
      <c r="AB519" s="245"/>
      <c r="AC519" s="245"/>
      <c r="AD519" s="245"/>
      <c r="AE519" s="222"/>
      <c r="AF519" s="120"/>
      <c r="AG519" s="120"/>
      <c r="AH519" s="120"/>
      <c r="AI519" s="120"/>
      <c r="AJ519" s="243"/>
      <c r="AK519" s="243"/>
      <c r="AL519" s="120"/>
      <c r="AM519" s="243"/>
      <c r="AN519" s="243"/>
      <c r="AO519" s="120"/>
      <c r="AP519" s="120"/>
      <c r="AQ519" s="120"/>
      <c r="AR519" s="120"/>
      <c r="AS519" s="120"/>
      <c r="AT519" s="246"/>
      <c r="AU519" s="243"/>
      <c r="AV519" s="120"/>
      <c r="AW519" s="120"/>
      <c r="AX519" s="120"/>
      <c r="AY519" s="246"/>
      <c r="AZ519" s="120"/>
      <c r="BA519" s="120"/>
      <c r="BB519" s="243"/>
      <c r="BC519" s="120"/>
      <c r="BD519" s="120"/>
      <c r="BE519" s="120"/>
      <c r="BF519" s="120"/>
      <c r="BG519" s="244"/>
      <c r="BH519" s="124"/>
      <c r="BI519" s="124"/>
      <c r="BJ519" s="124"/>
      <c r="BK519" s="120"/>
      <c r="BL519" s="120"/>
      <c r="BM519" s="120"/>
      <c r="BN519" s="120"/>
      <c r="BO519" s="120"/>
      <c r="BP519" s="120"/>
      <c r="BQ519" s="120"/>
      <c r="BR519" s="120"/>
      <c r="BS519" s="120"/>
    </row>
    <row r="520" ht="15.75" customHeight="1">
      <c r="A520" s="120"/>
      <c r="B520" s="120"/>
      <c r="C520" s="243"/>
      <c r="D520" s="120"/>
      <c r="E520" s="243"/>
      <c r="F520" s="120"/>
      <c r="G520" s="120"/>
      <c r="H520" s="120"/>
      <c r="I520" s="120"/>
      <c r="J520" s="120"/>
      <c r="K520" s="120"/>
      <c r="L520" s="244"/>
      <c r="M520" s="245"/>
      <c r="N520" s="245"/>
      <c r="O520" s="245"/>
      <c r="P520" s="245"/>
      <c r="Q520" s="120"/>
      <c r="R520" s="120"/>
      <c r="S520" s="120"/>
      <c r="T520" s="222"/>
      <c r="U520" s="120"/>
      <c r="V520" s="120"/>
      <c r="W520" s="120"/>
      <c r="X520" s="120"/>
      <c r="Y520" s="243"/>
      <c r="Z520" s="120"/>
      <c r="AA520" s="243"/>
      <c r="AB520" s="245"/>
      <c r="AC520" s="245"/>
      <c r="AD520" s="245"/>
      <c r="AE520" s="222"/>
      <c r="AF520" s="120"/>
      <c r="AG520" s="120"/>
      <c r="AH520" s="120"/>
      <c r="AI520" s="120"/>
      <c r="AJ520" s="243"/>
      <c r="AK520" s="243"/>
      <c r="AL520" s="120"/>
      <c r="AM520" s="243"/>
      <c r="AN520" s="243"/>
      <c r="AO520" s="120"/>
      <c r="AP520" s="120"/>
      <c r="AQ520" s="120"/>
      <c r="AR520" s="120"/>
      <c r="AS520" s="120"/>
      <c r="AT520" s="246"/>
      <c r="AU520" s="243"/>
      <c r="AV520" s="120"/>
      <c r="AW520" s="120"/>
      <c r="AX520" s="120"/>
      <c r="AY520" s="246"/>
      <c r="AZ520" s="120"/>
      <c r="BA520" s="120"/>
      <c r="BB520" s="243"/>
      <c r="BC520" s="120"/>
      <c r="BD520" s="120"/>
      <c r="BE520" s="120"/>
      <c r="BF520" s="120"/>
      <c r="BG520" s="244"/>
      <c r="BH520" s="124"/>
      <c r="BI520" s="124"/>
      <c r="BJ520" s="124"/>
      <c r="BK520" s="120"/>
      <c r="BL520" s="120"/>
      <c r="BM520" s="120"/>
      <c r="BN520" s="120"/>
      <c r="BO520" s="120"/>
      <c r="BP520" s="120"/>
      <c r="BQ520" s="120"/>
      <c r="BR520" s="120"/>
      <c r="BS520" s="120"/>
    </row>
    <row r="521" ht="15.75" customHeight="1">
      <c r="A521" s="120"/>
      <c r="B521" s="120"/>
      <c r="C521" s="243"/>
      <c r="D521" s="120"/>
      <c r="E521" s="243"/>
      <c r="F521" s="120"/>
      <c r="G521" s="120"/>
      <c r="H521" s="120"/>
      <c r="I521" s="120"/>
      <c r="J521" s="120"/>
      <c r="K521" s="120"/>
      <c r="L521" s="244"/>
      <c r="M521" s="245"/>
      <c r="N521" s="245"/>
      <c r="O521" s="245"/>
      <c r="P521" s="245"/>
      <c r="Q521" s="120"/>
      <c r="R521" s="120"/>
      <c r="S521" s="120"/>
      <c r="T521" s="222"/>
      <c r="U521" s="120"/>
      <c r="V521" s="120"/>
      <c r="W521" s="120"/>
      <c r="X521" s="120"/>
      <c r="Y521" s="243"/>
      <c r="Z521" s="120"/>
      <c r="AA521" s="243"/>
      <c r="AB521" s="245"/>
      <c r="AC521" s="245"/>
      <c r="AD521" s="245"/>
      <c r="AE521" s="222"/>
      <c r="AF521" s="120"/>
      <c r="AG521" s="120"/>
      <c r="AH521" s="120"/>
      <c r="AI521" s="120"/>
      <c r="AJ521" s="243"/>
      <c r="AK521" s="243"/>
      <c r="AL521" s="120"/>
      <c r="AM521" s="243"/>
      <c r="AN521" s="243"/>
      <c r="AO521" s="120"/>
      <c r="AP521" s="120"/>
      <c r="AQ521" s="120"/>
      <c r="AR521" s="120"/>
      <c r="AS521" s="120"/>
      <c r="AT521" s="246"/>
      <c r="AU521" s="243"/>
      <c r="AV521" s="120"/>
      <c r="AW521" s="120"/>
      <c r="AX521" s="120"/>
      <c r="AY521" s="246"/>
      <c r="AZ521" s="120"/>
      <c r="BA521" s="120"/>
      <c r="BB521" s="243"/>
      <c r="BC521" s="120"/>
      <c r="BD521" s="120"/>
      <c r="BE521" s="120"/>
      <c r="BF521" s="120"/>
      <c r="BG521" s="244"/>
      <c r="BH521" s="124"/>
      <c r="BI521" s="124"/>
      <c r="BJ521" s="124"/>
      <c r="BK521" s="120"/>
      <c r="BL521" s="120"/>
      <c r="BM521" s="120"/>
      <c r="BN521" s="120"/>
      <c r="BO521" s="120"/>
      <c r="BP521" s="120"/>
      <c r="BQ521" s="120"/>
      <c r="BR521" s="120"/>
      <c r="BS521" s="120"/>
    </row>
    <row r="522" ht="15.75" customHeight="1">
      <c r="A522" s="120"/>
      <c r="B522" s="120"/>
      <c r="C522" s="243"/>
      <c r="D522" s="120"/>
      <c r="E522" s="243"/>
      <c r="F522" s="120"/>
      <c r="G522" s="120"/>
      <c r="H522" s="120"/>
      <c r="I522" s="120"/>
      <c r="J522" s="120"/>
      <c r="K522" s="120"/>
      <c r="L522" s="244"/>
      <c r="M522" s="245"/>
      <c r="N522" s="245"/>
      <c r="O522" s="245"/>
      <c r="P522" s="245"/>
      <c r="Q522" s="120"/>
      <c r="R522" s="120"/>
      <c r="S522" s="120"/>
      <c r="T522" s="222"/>
      <c r="U522" s="120"/>
      <c r="V522" s="120"/>
      <c r="W522" s="120"/>
      <c r="X522" s="120"/>
      <c r="Y522" s="243"/>
      <c r="Z522" s="120"/>
      <c r="AA522" s="243"/>
      <c r="AB522" s="245"/>
      <c r="AC522" s="245"/>
      <c r="AD522" s="245"/>
      <c r="AE522" s="222"/>
      <c r="AF522" s="120"/>
      <c r="AG522" s="120"/>
      <c r="AH522" s="120"/>
      <c r="AI522" s="120"/>
      <c r="AJ522" s="243"/>
      <c r="AK522" s="243"/>
      <c r="AL522" s="120"/>
      <c r="AM522" s="243"/>
      <c r="AN522" s="243"/>
      <c r="AO522" s="120"/>
      <c r="AP522" s="120"/>
      <c r="AQ522" s="120"/>
      <c r="AR522" s="120"/>
      <c r="AS522" s="120"/>
      <c r="AT522" s="246"/>
      <c r="AU522" s="243"/>
      <c r="AV522" s="120"/>
      <c r="AW522" s="120"/>
      <c r="AX522" s="120"/>
      <c r="AY522" s="246"/>
      <c r="AZ522" s="120"/>
      <c r="BA522" s="120"/>
      <c r="BB522" s="243"/>
      <c r="BC522" s="120"/>
      <c r="BD522" s="120"/>
      <c r="BE522" s="120"/>
      <c r="BF522" s="120"/>
      <c r="BG522" s="244"/>
      <c r="BH522" s="124"/>
      <c r="BI522" s="124"/>
      <c r="BJ522" s="124"/>
      <c r="BK522" s="120"/>
      <c r="BL522" s="120"/>
      <c r="BM522" s="120"/>
      <c r="BN522" s="120"/>
      <c r="BO522" s="120"/>
      <c r="BP522" s="120"/>
      <c r="BQ522" s="120"/>
      <c r="BR522" s="120"/>
      <c r="BS522" s="120"/>
    </row>
    <row r="523" ht="15.75" customHeight="1">
      <c r="A523" s="120"/>
      <c r="B523" s="120"/>
      <c r="C523" s="243"/>
      <c r="D523" s="120"/>
      <c r="E523" s="243"/>
      <c r="F523" s="120"/>
      <c r="G523" s="120"/>
      <c r="H523" s="120"/>
      <c r="I523" s="120"/>
      <c r="J523" s="120"/>
      <c r="K523" s="120"/>
      <c r="L523" s="244"/>
      <c r="M523" s="245"/>
      <c r="N523" s="245"/>
      <c r="O523" s="245"/>
      <c r="P523" s="245"/>
      <c r="Q523" s="120"/>
      <c r="R523" s="120"/>
      <c r="S523" s="120"/>
      <c r="T523" s="222"/>
      <c r="U523" s="120"/>
      <c r="V523" s="120"/>
      <c r="W523" s="120"/>
      <c r="X523" s="120"/>
      <c r="Y523" s="243"/>
      <c r="Z523" s="120"/>
      <c r="AA523" s="243"/>
      <c r="AB523" s="245"/>
      <c r="AC523" s="245"/>
      <c r="AD523" s="245"/>
      <c r="AE523" s="222"/>
      <c r="AF523" s="120"/>
      <c r="AG523" s="120"/>
      <c r="AH523" s="120"/>
      <c r="AI523" s="120"/>
      <c r="AJ523" s="243"/>
      <c r="AK523" s="243"/>
      <c r="AL523" s="120"/>
      <c r="AM523" s="243"/>
      <c r="AN523" s="243"/>
      <c r="AO523" s="120"/>
      <c r="AP523" s="120"/>
      <c r="AQ523" s="120"/>
      <c r="AR523" s="120"/>
      <c r="AS523" s="120"/>
      <c r="AT523" s="246"/>
      <c r="AU523" s="243"/>
      <c r="AV523" s="120"/>
      <c r="AW523" s="120"/>
      <c r="AX523" s="120"/>
      <c r="AY523" s="246"/>
      <c r="AZ523" s="120"/>
      <c r="BA523" s="120"/>
      <c r="BB523" s="243"/>
      <c r="BC523" s="120"/>
      <c r="BD523" s="120"/>
      <c r="BE523" s="120"/>
      <c r="BF523" s="120"/>
      <c r="BG523" s="244"/>
      <c r="BH523" s="124"/>
      <c r="BI523" s="124"/>
      <c r="BJ523" s="124"/>
      <c r="BK523" s="120"/>
      <c r="BL523" s="120"/>
      <c r="BM523" s="120"/>
      <c r="BN523" s="120"/>
      <c r="BO523" s="120"/>
      <c r="BP523" s="120"/>
      <c r="BQ523" s="120"/>
      <c r="BR523" s="120"/>
      <c r="BS523" s="120"/>
    </row>
    <row r="524" ht="15.75" customHeight="1">
      <c r="A524" s="120"/>
      <c r="B524" s="120"/>
      <c r="C524" s="243"/>
      <c r="D524" s="120"/>
      <c r="E524" s="243"/>
      <c r="F524" s="120"/>
      <c r="G524" s="120"/>
      <c r="H524" s="120"/>
      <c r="I524" s="120"/>
      <c r="J524" s="120"/>
      <c r="K524" s="120"/>
      <c r="L524" s="244"/>
      <c r="M524" s="245"/>
      <c r="N524" s="245"/>
      <c r="O524" s="245"/>
      <c r="P524" s="245"/>
      <c r="Q524" s="120"/>
      <c r="R524" s="120"/>
      <c r="S524" s="120"/>
      <c r="T524" s="222"/>
      <c r="U524" s="120"/>
      <c r="V524" s="120"/>
      <c r="W524" s="120"/>
      <c r="X524" s="120"/>
      <c r="Y524" s="243"/>
      <c r="Z524" s="120"/>
      <c r="AA524" s="243"/>
      <c r="AB524" s="245"/>
      <c r="AC524" s="245"/>
      <c r="AD524" s="245"/>
      <c r="AE524" s="222"/>
      <c r="AF524" s="120"/>
      <c r="AG524" s="120"/>
      <c r="AH524" s="120"/>
      <c r="AI524" s="120"/>
      <c r="AJ524" s="243"/>
      <c r="AK524" s="243"/>
      <c r="AL524" s="120"/>
      <c r="AM524" s="243"/>
      <c r="AN524" s="243"/>
      <c r="AO524" s="120"/>
      <c r="AP524" s="120"/>
      <c r="AQ524" s="120"/>
      <c r="AR524" s="120"/>
      <c r="AS524" s="120"/>
      <c r="AT524" s="246"/>
      <c r="AU524" s="243"/>
      <c r="AV524" s="120"/>
      <c r="AW524" s="120"/>
      <c r="AX524" s="120"/>
      <c r="AY524" s="246"/>
      <c r="AZ524" s="120"/>
      <c r="BA524" s="120"/>
      <c r="BB524" s="243"/>
      <c r="BC524" s="120"/>
      <c r="BD524" s="120"/>
      <c r="BE524" s="120"/>
      <c r="BF524" s="120"/>
      <c r="BG524" s="244"/>
      <c r="BH524" s="124"/>
      <c r="BI524" s="124"/>
      <c r="BJ524" s="124"/>
      <c r="BK524" s="120"/>
      <c r="BL524" s="120"/>
      <c r="BM524" s="120"/>
      <c r="BN524" s="120"/>
      <c r="BO524" s="120"/>
      <c r="BP524" s="120"/>
      <c r="BQ524" s="120"/>
      <c r="BR524" s="120"/>
      <c r="BS524" s="120"/>
    </row>
    <row r="525" ht="15.75" customHeight="1">
      <c r="A525" s="120"/>
      <c r="B525" s="120"/>
      <c r="C525" s="243"/>
      <c r="D525" s="120"/>
      <c r="E525" s="243"/>
      <c r="F525" s="120"/>
      <c r="G525" s="120"/>
      <c r="H525" s="120"/>
      <c r="I525" s="120"/>
      <c r="J525" s="120"/>
      <c r="K525" s="120"/>
      <c r="L525" s="244"/>
      <c r="M525" s="245"/>
      <c r="N525" s="245"/>
      <c r="O525" s="245"/>
      <c r="P525" s="245"/>
      <c r="Q525" s="120"/>
      <c r="R525" s="120"/>
      <c r="S525" s="120"/>
      <c r="T525" s="222"/>
      <c r="U525" s="120"/>
      <c r="V525" s="120"/>
      <c r="W525" s="120"/>
      <c r="X525" s="120"/>
      <c r="Y525" s="243"/>
      <c r="Z525" s="120"/>
      <c r="AA525" s="243"/>
      <c r="AB525" s="245"/>
      <c r="AC525" s="245"/>
      <c r="AD525" s="245"/>
      <c r="AE525" s="222"/>
      <c r="AF525" s="120"/>
      <c r="AG525" s="120"/>
      <c r="AH525" s="120"/>
      <c r="AI525" s="120"/>
      <c r="AJ525" s="243"/>
      <c r="AK525" s="243"/>
      <c r="AL525" s="120"/>
      <c r="AM525" s="243"/>
      <c r="AN525" s="243"/>
      <c r="AO525" s="120"/>
      <c r="AP525" s="120"/>
      <c r="AQ525" s="120"/>
      <c r="AR525" s="120"/>
      <c r="AS525" s="120"/>
      <c r="AT525" s="246"/>
      <c r="AU525" s="243"/>
      <c r="AV525" s="120"/>
      <c r="AW525" s="120"/>
      <c r="AX525" s="120"/>
      <c r="AY525" s="246"/>
      <c r="AZ525" s="120"/>
      <c r="BA525" s="120"/>
      <c r="BB525" s="243"/>
      <c r="BC525" s="120"/>
      <c r="BD525" s="120"/>
      <c r="BE525" s="120"/>
      <c r="BF525" s="120"/>
      <c r="BG525" s="244"/>
      <c r="BH525" s="124"/>
      <c r="BI525" s="124"/>
      <c r="BJ525" s="124"/>
      <c r="BK525" s="120"/>
      <c r="BL525" s="120"/>
      <c r="BM525" s="120"/>
      <c r="BN525" s="120"/>
      <c r="BO525" s="120"/>
      <c r="BP525" s="120"/>
      <c r="BQ525" s="120"/>
      <c r="BR525" s="120"/>
      <c r="BS525" s="120"/>
    </row>
    <row r="526" ht="15.75" customHeight="1">
      <c r="A526" s="120"/>
      <c r="B526" s="120"/>
      <c r="C526" s="243"/>
      <c r="D526" s="120"/>
      <c r="E526" s="243"/>
      <c r="F526" s="120"/>
      <c r="G526" s="120"/>
      <c r="H526" s="120"/>
      <c r="I526" s="120"/>
      <c r="J526" s="120"/>
      <c r="K526" s="120"/>
      <c r="L526" s="244"/>
      <c r="M526" s="245"/>
      <c r="N526" s="245"/>
      <c r="O526" s="245"/>
      <c r="P526" s="245"/>
      <c r="Q526" s="120"/>
      <c r="R526" s="120"/>
      <c r="S526" s="120"/>
      <c r="T526" s="222"/>
      <c r="U526" s="120"/>
      <c r="V526" s="120"/>
      <c r="W526" s="120"/>
      <c r="X526" s="120"/>
      <c r="Y526" s="243"/>
      <c r="Z526" s="120"/>
      <c r="AA526" s="243"/>
      <c r="AB526" s="245"/>
      <c r="AC526" s="245"/>
      <c r="AD526" s="245"/>
      <c r="AE526" s="222"/>
      <c r="AF526" s="120"/>
      <c r="AG526" s="120"/>
      <c r="AH526" s="120"/>
      <c r="AI526" s="120"/>
      <c r="AJ526" s="243"/>
      <c r="AK526" s="243"/>
      <c r="AL526" s="120"/>
      <c r="AM526" s="243"/>
      <c r="AN526" s="243"/>
      <c r="AO526" s="120"/>
      <c r="AP526" s="120"/>
      <c r="AQ526" s="120"/>
      <c r="AR526" s="120"/>
      <c r="AS526" s="120"/>
      <c r="AT526" s="246"/>
      <c r="AU526" s="243"/>
      <c r="AV526" s="120"/>
      <c r="AW526" s="120"/>
      <c r="AX526" s="120"/>
      <c r="AY526" s="246"/>
      <c r="AZ526" s="120"/>
      <c r="BA526" s="120"/>
      <c r="BB526" s="243"/>
      <c r="BC526" s="120"/>
      <c r="BD526" s="120"/>
      <c r="BE526" s="120"/>
      <c r="BF526" s="120"/>
      <c r="BG526" s="244"/>
      <c r="BH526" s="124"/>
      <c r="BI526" s="124"/>
      <c r="BJ526" s="124"/>
      <c r="BK526" s="120"/>
      <c r="BL526" s="120"/>
      <c r="BM526" s="120"/>
      <c r="BN526" s="120"/>
      <c r="BO526" s="120"/>
      <c r="BP526" s="120"/>
      <c r="BQ526" s="120"/>
      <c r="BR526" s="120"/>
      <c r="BS526" s="120"/>
    </row>
    <row r="527" ht="15.75" customHeight="1">
      <c r="A527" s="120"/>
      <c r="B527" s="120"/>
      <c r="C527" s="243"/>
      <c r="D527" s="120"/>
      <c r="E527" s="243"/>
      <c r="F527" s="120"/>
      <c r="G527" s="120"/>
      <c r="H527" s="120"/>
      <c r="I527" s="120"/>
      <c r="J527" s="120"/>
      <c r="K527" s="120"/>
      <c r="L527" s="244"/>
      <c r="M527" s="245"/>
      <c r="N527" s="245"/>
      <c r="O527" s="245"/>
      <c r="P527" s="245"/>
      <c r="Q527" s="120"/>
      <c r="R527" s="120"/>
      <c r="S527" s="120"/>
      <c r="T527" s="222"/>
      <c r="U527" s="120"/>
      <c r="V527" s="120"/>
      <c r="W527" s="120"/>
      <c r="X527" s="120"/>
      <c r="Y527" s="243"/>
      <c r="Z527" s="120"/>
      <c r="AA527" s="243"/>
      <c r="AB527" s="245"/>
      <c r="AC527" s="245"/>
      <c r="AD527" s="245"/>
      <c r="AE527" s="222"/>
      <c r="AF527" s="120"/>
      <c r="AG527" s="120"/>
      <c r="AH527" s="120"/>
      <c r="AI527" s="120"/>
      <c r="AJ527" s="243"/>
      <c r="AK527" s="243"/>
      <c r="AL527" s="120"/>
      <c r="AM527" s="243"/>
      <c r="AN527" s="243"/>
      <c r="AO527" s="120"/>
      <c r="AP527" s="120"/>
      <c r="AQ527" s="120"/>
      <c r="AR527" s="120"/>
      <c r="AS527" s="120"/>
      <c r="AT527" s="246"/>
      <c r="AU527" s="243"/>
      <c r="AV527" s="120"/>
      <c r="AW527" s="120"/>
      <c r="AX527" s="120"/>
      <c r="AY527" s="246"/>
      <c r="AZ527" s="120"/>
      <c r="BA527" s="120"/>
      <c r="BB527" s="243"/>
      <c r="BC527" s="120"/>
      <c r="BD527" s="120"/>
      <c r="BE527" s="120"/>
      <c r="BF527" s="120"/>
      <c r="BG527" s="244"/>
      <c r="BH527" s="124"/>
      <c r="BI527" s="124"/>
      <c r="BJ527" s="124"/>
      <c r="BK527" s="120"/>
      <c r="BL527" s="120"/>
      <c r="BM527" s="120"/>
      <c r="BN527" s="120"/>
      <c r="BO527" s="120"/>
      <c r="BP527" s="120"/>
      <c r="BQ527" s="120"/>
      <c r="BR527" s="120"/>
      <c r="BS527" s="120"/>
    </row>
    <row r="528" ht="15.75" customHeight="1">
      <c r="A528" s="120"/>
      <c r="B528" s="120"/>
      <c r="C528" s="243"/>
      <c r="D528" s="120"/>
      <c r="E528" s="243"/>
      <c r="F528" s="120"/>
      <c r="G528" s="120"/>
      <c r="H528" s="120"/>
      <c r="I528" s="120"/>
      <c r="J528" s="120"/>
      <c r="K528" s="120"/>
      <c r="L528" s="244"/>
      <c r="M528" s="245"/>
      <c r="N528" s="245"/>
      <c r="O528" s="245"/>
      <c r="P528" s="245"/>
      <c r="Q528" s="120"/>
      <c r="R528" s="120"/>
      <c r="S528" s="120"/>
      <c r="T528" s="222"/>
      <c r="U528" s="120"/>
      <c r="V528" s="120"/>
      <c r="W528" s="120"/>
      <c r="X528" s="120"/>
      <c r="Y528" s="243"/>
      <c r="Z528" s="120"/>
      <c r="AA528" s="243"/>
      <c r="AB528" s="245"/>
      <c r="AC528" s="245"/>
      <c r="AD528" s="245"/>
      <c r="AE528" s="222"/>
      <c r="AF528" s="120"/>
      <c r="AG528" s="120"/>
      <c r="AH528" s="120"/>
      <c r="AI528" s="120"/>
      <c r="AJ528" s="243"/>
      <c r="AK528" s="243"/>
      <c r="AL528" s="120"/>
      <c r="AM528" s="243"/>
      <c r="AN528" s="243"/>
      <c r="AO528" s="120"/>
      <c r="AP528" s="120"/>
      <c r="AQ528" s="120"/>
      <c r="AR528" s="120"/>
      <c r="AS528" s="120"/>
      <c r="AT528" s="246"/>
      <c r="AU528" s="243"/>
      <c r="AV528" s="120"/>
      <c r="AW528" s="120"/>
      <c r="AX528" s="120"/>
      <c r="AY528" s="246"/>
      <c r="AZ528" s="120"/>
      <c r="BA528" s="120"/>
      <c r="BB528" s="243"/>
      <c r="BC528" s="120"/>
      <c r="BD528" s="120"/>
      <c r="BE528" s="120"/>
      <c r="BF528" s="120"/>
      <c r="BG528" s="244"/>
      <c r="BH528" s="124"/>
      <c r="BI528" s="124"/>
      <c r="BJ528" s="124"/>
      <c r="BK528" s="120"/>
      <c r="BL528" s="120"/>
      <c r="BM528" s="120"/>
      <c r="BN528" s="120"/>
      <c r="BO528" s="120"/>
      <c r="BP528" s="120"/>
      <c r="BQ528" s="120"/>
      <c r="BR528" s="120"/>
      <c r="BS528" s="120"/>
    </row>
    <row r="529" ht="15.75" customHeight="1">
      <c r="A529" s="120"/>
      <c r="B529" s="120"/>
      <c r="C529" s="243"/>
      <c r="D529" s="120"/>
      <c r="E529" s="243"/>
      <c r="F529" s="120"/>
      <c r="G529" s="120"/>
      <c r="H529" s="120"/>
      <c r="I529" s="120"/>
      <c r="J529" s="120"/>
      <c r="K529" s="120"/>
      <c r="L529" s="244"/>
      <c r="M529" s="245"/>
      <c r="N529" s="245"/>
      <c r="O529" s="245"/>
      <c r="P529" s="245"/>
      <c r="Q529" s="120"/>
      <c r="R529" s="120"/>
      <c r="S529" s="120"/>
      <c r="T529" s="222"/>
      <c r="U529" s="120"/>
      <c r="V529" s="120"/>
      <c r="W529" s="120"/>
      <c r="X529" s="120"/>
      <c r="Y529" s="243"/>
      <c r="Z529" s="120"/>
      <c r="AA529" s="243"/>
      <c r="AB529" s="245"/>
      <c r="AC529" s="245"/>
      <c r="AD529" s="245"/>
      <c r="AE529" s="222"/>
      <c r="AF529" s="120"/>
      <c r="AG529" s="120"/>
      <c r="AH529" s="120"/>
      <c r="AI529" s="120"/>
      <c r="AJ529" s="243"/>
      <c r="AK529" s="243"/>
      <c r="AL529" s="120"/>
      <c r="AM529" s="243"/>
      <c r="AN529" s="243"/>
      <c r="AO529" s="120"/>
      <c r="AP529" s="120"/>
      <c r="AQ529" s="120"/>
      <c r="AR529" s="120"/>
      <c r="AS529" s="120"/>
      <c r="AT529" s="246"/>
      <c r="AU529" s="243"/>
      <c r="AV529" s="120"/>
      <c r="AW529" s="120"/>
      <c r="AX529" s="120"/>
      <c r="AY529" s="246"/>
      <c r="AZ529" s="120"/>
      <c r="BA529" s="120"/>
      <c r="BB529" s="243"/>
      <c r="BC529" s="120"/>
      <c r="BD529" s="120"/>
      <c r="BE529" s="120"/>
      <c r="BF529" s="120"/>
      <c r="BG529" s="244"/>
      <c r="BH529" s="124"/>
      <c r="BI529" s="124"/>
      <c r="BJ529" s="124"/>
      <c r="BK529" s="120"/>
      <c r="BL529" s="120"/>
      <c r="BM529" s="120"/>
      <c r="BN529" s="120"/>
      <c r="BO529" s="120"/>
      <c r="BP529" s="120"/>
      <c r="BQ529" s="120"/>
      <c r="BR529" s="120"/>
      <c r="BS529" s="120"/>
    </row>
    <row r="530" ht="15.75" customHeight="1">
      <c r="A530" s="120"/>
      <c r="B530" s="120"/>
      <c r="C530" s="243"/>
      <c r="D530" s="120"/>
      <c r="E530" s="243"/>
      <c r="F530" s="120"/>
      <c r="G530" s="120"/>
      <c r="H530" s="120"/>
      <c r="I530" s="120"/>
      <c r="J530" s="120"/>
      <c r="K530" s="120"/>
      <c r="L530" s="244"/>
      <c r="M530" s="245"/>
      <c r="N530" s="245"/>
      <c r="O530" s="245"/>
      <c r="P530" s="245"/>
      <c r="Q530" s="120"/>
      <c r="R530" s="120"/>
      <c r="S530" s="120"/>
      <c r="T530" s="222"/>
      <c r="U530" s="120"/>
      <c r="V530" s="120"/>
      <c r="W530" s="120"/>
      <c r="X530" s="120"/>
      <c r="Y530" s="243"/>
      <c r="Z530" s="120"/>
      <c r="AA530" s="243"/>
      <c r="AB530" s="245"/>
      <c r="AC530" s="245"/>
      <c r="AD530" s="245"/>
      <c r="AE530" s="222"/>
      <c r="AF530" s="120"/>
      <c r="AG530" s="120"/>
      <c r="AH530" s="120"/>
      <c r="AI530" s="120"/>
      <c r="AJ530" s="243"/>
      <c r="AK530" s="243"/>
      <c r="AL530" s="120"/>
      <c r="AM530" s="243"/>
      <c r="AN530" s="243"/>
      <c r="AO530" s="120"/>
      <c r="AP530" s="120"/>
      <c r="AQ530" s="120"/>
      <c r="AR530" s="120"/>
      <c r="AS530" s="120"/>
      <c r="AT530" s="246"/>
      <c r="AU530" s="243"/>
      <c r="AV530" s="120"/>
      <c r="AW530" s="120"/>
      <c r="AX530" s="120"/>
      <c r="AY530" s="246"/>
      <c r="AZ530" s="120"/>
      <c r="BA530" s="120"/>
      <c r="BB530" s="243"/>
      <c r="BC530" s="120"/>
      <c r="BD530" s="120"/>
      <c r="BE530" s="120"/>
      <c r="BF530" s="120"/>
      <c r="BG530" s="244"/>
      <c r="BH530" s="124"/>
      <c r="BI530" s="124"/>
      <c r="BJ530" s="124"/>
      <c r="BK530" s="120"/>
      <c r="BL530" s="120"/>
      <c r="BM530" s="120"/>
      <c r="BN530" s="120"/>
      <c r="BO530" s="120"/>
      <c r="BP530" s="120"/>
      <c r="BQ530" s="120"/>
      <c r="BR530" s="120"/>
      <c r="BS530" s="120"/>
    </row>
    <row r="531" ht="15.75" customHeight="1">
      <c r="A531" s="120"/>
      <c r="B531" s="120"/>
      <c r="C531" s="243"/>
      <c r="D531" s="120"/>
      <c r="E531" s="243"/>
      <c r="F531" s="120"/>
      <c r="G531" s="120"/>
      <c r="H531" s="120"/>
      <c r="I531" s="120"/>
      <c r="J531" s="120"/>
      <c r="K531" s="120"/>
      <c r="L531" s="244"/>
      <c r="M531" s="245"/>
      <c r="N531" s="245"/>
      <c r="O531" s="245"/>
      <c r="P531" s="245"/>
      <c r="Q531" s="120"/>
      <c r="R531" s="120"/>
      <c r="S531" s="120"/>
      <c r="T531" s="222"/>
      <c r="U531" s="120"/>
      <c r="V531" s="120"/>
      <c r="W531" s="120"/>
      <c r="X531" s="120"/>
      <c r="Y531" s="243"/>
      <c r="Z531" s="120"/>
      <c r="AA531" s="243"/>
      <c r="AB531" s="245"/>
      <c r="AC531" s="245"/>
      <c r="AD531" s="245"/>
      <c r="AE531" s="222"/>
      <c r="AF531" s="120"/>
      <c r="AG531" s="120"/>
      <c r="AH531" s="120"/>
      <c r="AI531" s="120"/>
      <c r="AJ531" s="243"/>
      <c r="AK531" s="243"/>
      <c r="AL531" s="120"/>
      <c r="AM531" s="243"/>
      <c r="AN531" s="243"/>
      <c r="AO531" s="120"/>
      <c r="AP531" s="120"/>
      <c r="AQ531" s="120"/>
      <c r="AR531" s="120"/>
      <c r="AS531" s="120"/>
      <c r="AT531" s="246"/>
      <c r="AU531" s="243"/>
      <c r="AV531" s="120"/>
      <c r="AW531" s="120"/>
      <c r="AX531" s="120"/>
      <c r="AY531" s="246"/>
      <c r="AZ531" s="120"/>
      <c r="BA531" s="120"/>
      <c r="BB531" s="243"/>
      <c r="BC531" s="120"/>
      <c r="BD531" s="120"/>
      <c r="BE531" s="120"/>
      <c r="BF531" s="120"/>
      <c r="BG531" s="244"/>
      <c r="BH531" s="124"/>
      <c r="BI531" s="124"/>
      <c r="BJ531" s="124"/>
      <c r="BK531" s="120"/>
      <c r="BL531" s="120"/>
      <c r="BM531" s="120"/>
      <c r="BN531" s="120"/>
      <c r="BO531" s="120"/>
      <c r="BP531" s="120"/>
      <c r="BQ531" s="120"/>
      <c r="BR531" s="120"/>
      <c r="BS531" s="120"/>
    </row>
    <row r="532" ht="15.75" customHeight="1">
      <c r="A532" s="120"/>
      <c r="B532" s="120"/>
      <c r="C532" s="243"/>
      <c r="D532" s="120"/>
      <c r="E532" s="243"/>
      <c r="F532" s="120"/>
      <c r="G532" s="120"/>
      <c r="H532" s="120"/>
      <c r="I532" s="120"/>
      <c r="J532" s="120"/>
      <c r="K532" s="120"/>
      <c r="L532" s="244"/>
      <c r="M532" s="245"/>
      <c r="N532" s="245"/>
      <c r="O532" s="245"/>
      <c r="P532" s="245"/>
      <c r="Q532" s="120"/>
      <c r="R532" s="120"/>
      <c r="S532" s="120"/>
      <c r="T532" s="222"/>
      <c r="U532" s="120"/>
      <c r="V532" s="120"/>
      <c r="W532" s="120"/>
      <c r="X532" s="120"/>
      <c r="Y532" s="243"/>
      <c r="Z532" s="120"/>
      <c r="AA532" s="243"/>
      <c r="AB532" s="245"/>
      <c r="AC532" s="245"/>
      <c r="AD532" s="245"/>
      <c r="AE532" s="222"/>
      <c r="AF532" s="120"/>
      <c r="AG532" s="120"/>
      <c r="AH532" s="120"/>
      <c r="AI532" s="120"/>
      <c r="AJ532" s="243"/>
      <c r="AK532" s="243"/>
      <c r="AL532" s="120"/>
      <c r="AM532" s="243"/>
      <c r="AN532" s="243"/>
      <c r="AO532" s="120"/>
      <c r="AP532" s="120"/>
      <c r="AQ532" s="120"/>
      <c r="AR532" s="120"/>
      <c r="AS532" s="120"/>
      <c r="AT532" s="246"/>
      <c r="AU532" s="243"/>
      <c r="AV532" s="120"/>
      <c r="AW532" s="120"/>
      <c r="AX532" s="120"/>
      <c r="AY532" s="246"/>
      <c r="AZ532" s="120"/>
      <c r="BA532" s="120"/>
      <c r="BB532" s="243"/>
      <c r="BC532" s="120"/>
      <c r="BD532" s="120"/>
      <c r="BE532" s="120"/>
      <c r="BF532" s="120"/>
      <c r="BG532" s="244"/>
      <c r="BH532" s="124"/>
      <c r="BI532" s="124"/>
      <c r="BJ532" s="124"/>
      <c r="BK532" s="120"/>
      <c r="BL532" s="120"/>
      <c r="BM532" s="120"/>
      <c r="BN532" s="120"/>
      <c r="BO532" s="120"/>
      <c r="BP532" s="120"/>
      <c r="BQ532" s="120"/>
      <c r="BR532" s="120"/>
      <c r="BS532" s="120"/>
    </row>
    <row r="533" ht="15.75" customHeight="1">
      <c r="A533" s="120"/>
      <c r="B533" s="120"/>
      <c r="C533" s="243"/>
      <c r="D533" s="120"/>
      <c r="E533" s="243"/>
      <c r="F533" s="120"/>
      <c r="G533" s="120"/>
      <c r="H533" s="120"/>
      <c r="I533" s="120"/>
      <c r="J533" s="120"/>
      <c r="K533" s="120"/>
      <c r="L533" s="244"/>
      <c r="M533" s="245"/>
      <c r="N533" s="245"/>
      <c r="O533" s="245"/>
      <c r="P533" s="245"/>
      <c r="Q533" s="120"/>
      <c r="R533" s="120"/>
      <c r="S533" s="120"/>
      <c r="T533" s="222"/>
      <c r="U533" s="120"/>
      <c r="V533" s="120"/>
      <c r="W533" s="120"/>
      <c r="X533" s="120"/>
      <c r="Y533" s="243"/>
      <c r="Z533" s="120"/>
      <c r="AA533" s="243"/>
      <c r="AB533" s="245"/>
      <c r="AC533" s="245"/>
      <c r="AD533" s="245"/>
      <c r="AE533" s="222"/>
      <c r="AF533" s="120"/>
      <c r="AG533" s="120"/>
      <c r="AH533" s="120"/>
      <c r="AI533" s="120"/>
      <c r="AJ533" s="243"/>
      <c r="AK533" s="243"/>
      <c r="AL533" s="120"/>
      <c r="AM533" s="243"/>
      <c r="AN533" s="243"/>
      <c r="AO533" s="120"/>
      <c r="AP533" s="120"/>
      <c r="AQ533" s="120"/>
      <c r="AR533" s="120"/>
      <c r="AS533" s="120"/>
      <c r="AT533" s="246"/>
      <c r="AU533" s="243"/>
      <c r="AV533" s="120"/>
      <c r="AW533" s="120"/>
      <c r="AX533" s="120"/>
      <c r="AY533" s="246"/>
      <c r="AZ533" s="120"/>
      <c r="BA533" s="120"/>
      <c r="BB533" s="243"/>
      <c r="BC533" s="120"/>
      <c r="BD533" s="120"/>
      <c r="BE533" s="120"/>
      <c r="BF533" s="120"/>
      <c r="BG533" s="244"/>
      <c r="BH533" s="124"/>
      <c r="BI533" s="124"/>
      <c r="BJ533" s="124"/>
      <c r="BK533" s="120"/>
      <c r="BL533" s="120"/>
      <c r="BM533" s="120"/>
      <c r="BN533" s="120"/>
      <c r="BO533" s="120"/>
      <c r="BP533" s="120"/>
      <c r="BQ533" s="120"/>
      <c r="BR533" s="120"/>
      <c r="BS533" s="120"/>
    </row>
    <row r="534" ht="15.75" customHeight="1">
      <c r="A534" s="120"/>
      <c r="B534" s="120"/>
      <c r="C534" s="243"/>
      <c r="D534" s="120"/>
      <c r="E534" s="243"/>
      <c r="F534" s="120"/>
      <c r="G534" s="120"/>
      <c r="H534" s="120"/>
      <c r="I534" s="120"/>
      <c r="J534" s="120"/>
      <c r="K534" s="120"/>
      <c r="L534" s="244"/>
      <c r="M534" s="245"/>
      <c r="N534" s="245"/>
      <c r="O534" s="245"/>
      <c r="P534" s="245"/>
      <c r="Q534" s="120"/>
      <c r="R534" s="120"/>
      <c r="S534" s="120"/>
      <c r="T534" s="222"/>
      <c r="U534" s="120"/>
      <c r="V534" s="120"/>
      <c r="W534" s="120"/>
      <c r="X534" s="120"/>
      <c r="Y534" s="243"/>
      <c r="Z534" s="120"/>
      <c r="AA534" s="243"/>
      <c r="AB534" s="245"/>
      <c r="AC534" s="245"/>
      <c r="AD534" s="245"/>
      <c r="AE534" s="222"/>
      <c r="AF534" s="120"/>
      <c r="AG534" s="120"/>
      <c r="AH534" s="120"/>
      <c r="AI534" s="120"/>
      <c r="AJ534" s="243"/>
      <c r="AK534" s="243"/>
      <c r="AL534" s="120"/>
      <c r="AM534" s="243"/>
      <c r="AN534" s="243"/>
      <c r="AO534" s="120"/>
      <c r="AP534" s="120"/>
      <c r="AQ534" s="120"/>
      <c r="AR534" s="120"/>
      <c r="AS534" s="120"/>
      <c r="AT534" s="246"/>
      <c r="AU534" s="243"/>
      <c r="AV534" s="120"/>
      <c r="AW534" s="120"/>
      <c r="AX534" s="120"/>
      <c r="AY534" s="246"/>
      <c r="AZ534" s="120"/>
      <c r="BA534" s="120"/>
      <c r="BB534" s="243"/>
      <c r="BC534" s="120"/>
      <c r="BD534" s="120"/>
      <c r="BE534" s="120"/>
      <c r="BF534" s="120"/>
      <c r="BG534" s="244"/>
      <c r="BH534" s="124"/>
      <c r="BI534" s="124"/>
      <c r="BJ534" s="124"/>
      <c r="BK534" s="120"/>
      <c r="BL534" s="120"/>
      <c r="BM534" s="120"/>
      <c r="BN534" s="120"/>
      <c r="BO534" s="120"/>
      <c r="BP534" s="120"/>
      <c r="BQ534" s="120"/>
      <c r="BR534" s="120"/>
      <c r="BS534" s="120"/>
    </row>
    <row r="535" ht="15.75" customHeight="1">
      <c r="A535" s="120"/>
      <c r="B535" s="120"/>
      <c r="C535" s="243"/>
      <c r="D535" s="120"/>
      <c r="E535" s="243"/>
      <c r="F535" s="120"/>
      <c r="G535" s="120"/>
      <c r="H535" s="120"/>
      <c r="I535" s="120"/>
      <c r="J535" s="120"/>
      <c r="K535" s="120"/>
      <c r="L535" s="244"/>
      <c r="M535" s="245"/>
      <c r="N535" s="245"/>
      <c r="O535" s="245"/>
      <c r="P535" s="245"/>
      <c r="Q535" s="120"/>
      <c r="R535" s="120"/>
      <c r="S535" s="120"/>
      <c r="T535" s="222"/>
      <c r="U535" s="120"/>
      <c r="V535" s="120"/>
      <c r="W535" s="120"/>
      <c r="X535" s="120"/>
      <c r="Y535" s="243"/>
      <c r="Z535" s="120"/>
      <c r="AA535" s="243"/>
      <c r="AB535" s="245"/>
      <c r="AC535" s="245"/>
      <c r="AD535" s="245"/>
      <c r="AE535" s="222"/>
      <c r="AF535" s="120"/>
      <c r="AG535" s="120"/>
      <c r="AH535" s="120"/>
      <c r="AI535" s="120"/>
      <c r="AJ535" s="243"/>
      <c r="AK535" s="243"/>
      <c r="AL535" s="120"/>
      <c r="AM535" s="243"/>
      <c r="AN535" s="243"/>
      <c r="AO535" s="120"/>
      <c r="AP535" s="120"/>
      <c r="AQ535" s="120"/>
      <c r="AR535" s="120"/>
      <c r="AS535" s="120"/>
      <c r="AT535" s="246"/>
      <c r="AU535" s="243"/>
      <c r="AV535" s="120"/>
      <c r="AW535" s="120"/>
      <c r="AX535" s="120"/>
      <c r="AY535" s="246"/>
      <c r="AZ535" s="120"/>
      <c r="BA535" s="120"/>
      <c r="BB535" s="243"/>
      <c r="BC535" s="120"/>
      <c r="BD535" s="120"/>
      <c r="BE535" s="120"/>
      <c r="BF535" s="120"/>
      <c r="BG535" s="244"/>
      <c r="BH535" s="124"/>
      <c r="BI535" s="124"/>
      <c r="BJ535" s="124"/>
      <c r="BK535" s="120"/>
      <c r="BL535" s="120"/>
      <c r="BM535" s="120"/>
      <c r="BN535" s="120"/>
      <c r="BO535" s="120"/>
      <c r="BP535" s="120"/>
      <c r="BQ535" s="120"/>
      <c r="BR535" s="120"/>
      <c r="BS535" s="120"/>
    </row>
    <row r="536" ht="15.75" customHeight="1">
      <c r="A536" s="120"/>
      <c r="B536" s="120"/>
      <c r="C536" s="243"/>
      <c r="D536" s="120"/>
      <c r="E536" s="243"/>
      <c r="F536" s="120"/>
      <c r="G536" s="120"/>
      <c r="H536" s="120"/>
      <c r="I536" s="120"/>
      <c r="J536" s="120"/>
      <c r="K536" s="120"/>
      <c r="L536" s="244"/>
      <c r="M536" s="245"/>
      <c r="N536" s="245"/>
      <c r="O536" s="245"/>
      <c r="P536" s="245"/>
      <c r="Q536" s="120"/>
      <c r="R536" s="120"/>
      <c r="S536" s="120"/>
      <c r="T536" s="222"/>
      <c r="U536" s="120"/>
      <c r="V536" s="120"/>
      <c r="W536" s="120"/>
      <c r="X536" s="120"/>
      <c r="Y536" s="243"/>
      <c r="Z536" s="120"/>
      <c r="AA536" s="243"/>
      <c r="AB536" s="245"/>
      <c r="AC536" s="245"/>
      <c r="AD536" s="245"/>
      <c r="AE536" s="222"/>
      <c r="AF536" s="120"/>
      <c r="AG536" s="120"/>
      <c r="AH536" s="120"/>
      <c r="AI536" s="120"/>
      <c r="AJ536" s="243"/>
      <c r="AK536" s="243"/>
      <c r="AL536" s="120"/>
      <c r="AM536" s="243"/>
      <c r="AN536" s="243"/>
      <c r="AO536" s="120"/>
      <c r="AP536" s="120"/>
      <c r="AQ536" s="120"/>
      <c r="AR536" s="120"/>
      <c r="AS536" s="120"/>
      <c r="AT536" s="246"/>
      <c r="AU536" s="243"/>
      <c r="AV536" s="120"/>
      <c r="AW536" s="120"/>
      <c r="AX536" s="120"/>
      <c r="AY536" s="246"/>
      <c r="AZ536" s="120"/>
      <c r="BA536" s="120"/>
      <c r="BB536" s="243"/>
      <c r="BC536" s="120"/>
      <c r="BD536" s="120"/>
      <c r="BE536" s="120"/>
      <c r="BF536" s="120"/>
      <c r="BG536" s="244"/>
      <c r="BH536" s="124"/>
      <c r="BI536" s="124"/>
      <c r="BJ536" s="124"/>
      <c r="BK536" s="120"/>
      <c r="BL536" s="120"/>
      <c r="BM536" s="120"/>
      <c r="BN536" s="120"/>
      <c r="BO536" s="120"/>
      <c r="BP536" s="120"/>
      <c r="BQ536" s="120"/>
      <c r="BR536" s="120"/>
      <c r="BS536" s="120"/>
    </row>
    <row r="537" ht="15.75" customHeight="1">
      <c r="A537" s="120"/>
      <c r="B537" s="120"/>
      <c r="C537" s="243"/>
      <c r="D537" s="120"/>
      <c r="E537" s="243"/>
      <c r="F537" s="120"/>
      <c r="G537" s="120"/>
      <c r="H537" s="120"/>
      <c r="I537" s="120"/>
      <c r="J537" s="120"/>
      <c r="K537" s="120"/>
      <c r="L537" s="244"/>
      <c r="M537" s="245"/>
      <c r="N537" s="245"/>
      <c r="O537" s="245"/>
      <c r="P537" s="245"/>
      <c r="Q537" s="120"/>
      <c r="R537" s="120"/>
      <c r="S537" s="120"/>
      <c r="T537" s="222"/>
      <c r="U537" s="120"/>
      <c r="V537" s="120"/>
      <c r="W537" s="120"/>
      <c r="X537" s="120"/>
      <c r="Y537" s="243"/>
      <c r="Z537" s="120"/>
      <c r="AA537" s="243"/>
      <c r="AB537" s="245"/>
      <c r="AC537" s="245"/>
      <c r="AD537" s="245"/>
      <c r="AE537" s="222"/>
      <c r="AF537" s="120"/>
      <c r="AG537" s="120"/>
      <c r="AH537" s="120"/>
      <c r="AI537" s="120"/>
      <c r="AJ537" s="243"/>
      <c r="AK537" s="243"/>
      <c r="AL537" s="120"/>
      <c r="AM537" s="243"/>
      <c r="AN537" s="243"/>
      <c r="AO537" s="120"/>
      <c r="AP537" s="120"/>
      <c r="AQ537" s="120"/>
      <c r="AR537" s="120"/>
      <c r="AS537" s="120"/>
      <c r="AT537" s="246"/>
      <c r="AU537" s="243"/>
      <c r="AV537" s="120"/>
      <c r="AW537" s="120"/>
      <c r="AX537" s="120"/>
      <c r="AY537" s="246"/>
      <c r="AZ537" s="120"/>
      <c r="BA537" s="120"/>
      <c r="BB537" s="243"/>
      <c r="BC537" s="120"/>
      <c r="BD537" s="120"/>
      <c r="BE537" s="120"/>
      <c r="BF537" s="120"/>
      <c r="BG537" s="244"/>
      <c r="BH537" s="124"/>
      <c r="BI537" s="124"/>
      <c r="BJ537" s="124"/>
      <c r="BK537" s="120"/>
      <c r="BL537" s="120"/>
      <c r="BM537" s="120"/>
      <c r="BN537" s="120"/>
      <c r="BO537" s="120"/>
      <c r="BP537" s="120"/>
      <c r="BQ537" s="120"/>
      <c r="BR537" s="120"/>
      <c r="BS537" s="120"/>
    </row>
    <row r="538" ht="15.75" customHeight="1">
      <c r="A538" s="120"/>
      <c r="B538" s="120"/>
      <c r="C538" s="243"/>
      <c r="D538" s="120"/>
      <c r="E538" s="243"/>
      <c r="F538" s="120"/>
      <c r="G538" s="120"/>
      <c r="H538" s="120"/>
      <c r="I538" s="120"/>
      <c r="J538" s="120"/>
      <c r="K538" s="120"/>
      <c r="L538" s="244"/>
      <c r="M538" s="245"/>
      <c r="N538" s="245"/>
      <c r="O538" s="245"/>
      <c r="P538" s="245"/>
      <c r="Q538" s="120"/>
      <c r="R538" s="120"/>
      <c r="S538" s="120"/>
      <c r="T538" s="222"/>
      <c r="U538" s="120"/>
      <c r="V538" s="120"/>
      <c r="W538" s="120"/>
      <c r="X538" s="120"/>
      <c r="Y538" s="243"/>
      <c r="Z538" s="120"/>
      <c r="AA538" s="243"/>
      <c r="AB538" s="245"/>
      <c r="AC538" s="245"/>
      <c r="AD538" s="245"/>
      <c r="AE538" s="222"/>
      <c r="AF538" s="120"/>
      <c r="AG538" s="120"/>
      <c r="AH538" s="120"/>
      <c r="AI538" s="120"/>
      <c r="AJ538" s="243"/>
      <c r="AK538" s="243"/>
      <c r="AL538" s="120"/>
      <c r="AM538" s="243"/>
      <c r="AN538" s="243"/>
      <c r="AO538" s="120"/>
      <c r="AP538" s="120"/>
      <c r="AQ538" s="120"/>
      <c r="AR538" s="120"/>
      <c r="AS538" s="120"/>
      <c r="AT538" s="246"/>
      <c r="AU538" s="243"/>
      <c r="AV538" s="120"/>
      <c r="AW538" s="120"/>
      <c r="AX538" s="120"/>
      <c r="AY538" s="246"/>
      <c r="AZ538" s="120"/>
      <c r="BA538" s="120"/>
      <c r="BB538" s="243"/>
      <c r="BC538" s="120"/>
      <c r="BD538" s="120"/>
      <c r="BE538" s="120"/>
      <c r="BF538" s="120"/>
      <c r="BG538" s="244"/>
      <c r="BH538" s="124"/>
      <c r="BI538" s="124"/>
      <c r="BJ538" s="124"/>
      <c r="BK538" s="120"/>
      <c r="BL538" s="120"/>
      <c r="BM538" s="120"/>
      <c r="BN538" s="120"/>
      <c r="BO538" s="120"/>
      <c r="BP538" s="120"/>
      <c r="BQ538" s="120"/>
      <c r="BR538" s="120"/>
      <c r="BS538" s="120"/>
    </row>
    <row r="539" ht="15.75" customHeight="1">
      <c r="A539" s="120"/>
      <c r="B539" s="120"/>
      <c r="C539" s="243"/>
      <c r="D539" s="120"/>
      <c r="E539" s="243"/>
      <c r="F539" s="120"/>
      <c r="G539" s="120"/>
      <c r="H539" s="120"/>
      <c r="I539" s="120"/>
      <c r="J539" s="120"/>
      <c r="K539" s="120"/>
      <c r="L539" s="244"/>
      <c r="M539" s="245"/>
      <c r="N539" s="245"/>
      <c r="O539" s="245"/>
      <c r="P539" s="245"/>
      <c r="Q539" s="120"/>
      <c r="R539" s="120"/>
      <c r="S539" s="120"/>
      <c r="T539" s="222"/>
      <c r="U539" s="120"/>
      <c r="V539" s="120"/>
      <c r="W539" s="120"/>
      <c r="X539" s="120"/>
      <c r="Y539" s="243"/>
      <c r="Z539" s="120"/>
      <c r="AA539" s="243"/>
      <c r="AB539" s="245"/>
      <c r="AC539" s="245"/>
      <c r="AD539" s="245"/>
      <c r="AE539" s="222"/>
      <c r="AF539" s="120"/>
      <c r="AG539" s="120"/>
      <c r="AH539" s="120"/>
      <c r="AI539" s="120"/>
      <c r="AJ539" s="243"/>
      <c r="AK539" s="243"/>
      <c r="AL539" s="120"/>
      <c r="AM539" s="243"/>
      <c r="AN539" s="243"/>
      <c r="AO539" s="120"/>
      <c r="AP539" s="120"/>
      <c r="AQ539" s="120"/>
      <c r="AR539" s="120"/>
      <c r="AS539" s="120"/>
      <c r="AT539" s="246"/>
      <c r="AU539" s="243"/>
      <c r="AV539" s="120"/>
      <c r="AW539" s="120"/>
      <c r="AX539" s="120"/>
      <c r="AY539" s="246"/>
      <c r="AZ539" s="120"/>
      <c r="BA539" s="120"/>
      <c r="BB539" s="243"/>
      <c r="BC539" s="120"/>
      <c r="BD539" s="120"/>
      <c r="BE539" s="120"/>
      <c r="BF539" s="120"/>
      <c r="BG539" s="244"/>
      <c r="BH539" s="124"/>
      <c r="BI539" s="124"/>
      <c r="BJ539" s="124"/>
      <c r="BK539" s="120"/>
      <c r="BL539" s="120"/>
      <c r="BM539" s="120"/>
      <c r="BN539" s="120"/>
      <c r="BO539" s="120"/>
      <c r="BP539" s="120"/>
      <c r="BQ539" s="120"/>
      <c r="BR539" s="120"/>
      <c r="BS539" s="120"/>
    </row>
    <row r="540" ht="15.75" customHeight="1">
      <c r="A540" s="120"/>
      <c r="B540" s="120"/>
      <c r="C540" s="243"/>
      <c r="D540" s="120"/>
      <c r="E540" s="243"/>
      <c r="F540" s="120"/>
      <c r="G540" s="120"/>
      <c r="H540" s="120"/>
      <c r="I540" s="120"/>
      <c r="J540" s="120"/>
      <c r="K540" s="120"/>
      <c r="L540" s="244"/>
      <c r="M540" s="245"/>
      <c r="N540" s="245"/>
      <c r="O540" s="245"/>
      <c r="P540" s="245"/>
      <c r="Q540" s="120"/>
      <c r="R540" s="120"/>
      <c r="S540" s="120"/>
      <c r="T540" s="222"/>
      <c r="U540" s="120"/>
      <c r="V540" s="120"/>
      <c r="W540" s="120"/>
      <c r="X540" s="120"/>
      <c r="Y540" s="243"/>
      <c r="Z540" s="120"/>
      <c r="AA540" s="243"/>
      <c r="AB540" s="245"/>
      <c r="AC540" s="245"/>
      <c r="AD540" s="245"/>
      <c r="AE540" s="222"/>
      <c r="AF540" s="120"/>
      <c r="AG540" s="120"/>
      <c r="AH540" s="120"/>
      <c r="AI540" s="120"/>
      <c r="AJ540" s="243"/>
      <c r="AK540" s="243"/>
      <c r="AL540" s="120"/>
      <c r="AM540" s="243"/>
      <c r="AN540" s="243"/>
      <c r="AO540" s="120"/>
      <c r="AP540" s="120"/>
      <c r="AQ540" s="120"/>
      <c r="AR540" s="120"/>
      <c r="AS540" s="120"/>
      <c r="AT540" s="246"/>
      <c r="AU540" s="243"/>
      <c r="AV540" s="120"/>
      <c r="AW540" s="120"/>
      <c r="AX540" s="120"/>
      <c r="AY540" s="246"/>
      <c r="AZ540" s="120"/>
      <c r="BA540" s="120"/>
      <c r="BB540" s="243"/>
      <c r="BC540" s="120"/>
      <c r="BD540" s="120"/>
      <c r="BE540" s="120"/>
      <c r="BF540" s="120"/>
      <c r="BG540" s="244"/>
      <c r="BH540" s="124"/>
      <c r="BI540" s="124"/>
      <c r="BJ540" s="124"/>
      <c r="BK540" s="120"/>
      <c r="BL540" s="120"/>
      <c r="BM540" s="120"/>
      <c r="BN540" s="120"/>
      <c r="BO540" s="120"/>
      <c r="BP540" s="120"/>
      <c r="BQ540" s="120"/>
      <c r="BR540" s="120"/>
      <c r="BS540" s="120"/>
    </row>
    <row r="541" ht="15.75" customHeight="1">
      <c r="A541" s="120"/>
      <c r="B541" s="120"/>
      <c r="C541" s="243"/>
      <c r="D541" s="120"/>
      <c r="E541" s="243"/>
      <c r="F541" s="120"/>
      <c r="G541" s="120"/>
      <c r="H541" s="120"/>
      <c r="I541" s="120"/>
      <c r="J541" s="120"/>
      <c r="K541" s="120"/>
      <c r="L541" s="244"/>
      <c r="M541" s="245"/>
      <c r="N541" s="245"/>
      <c r="O541" s="245"/>
      <c r="P541" s="245"/>
      <c r="Q541" s="120"/>
      <c r="R541" s="120"/>
      <c r="S541" s="120"/>
      <c r="T541" s="222"/>
      <c r="U541" s="120"/>
      <c r="V541" s="120"/>
      <c r="W541" s="120"/>
      <c r="X541" s="120"/>
      <c r="Y541" s="243"/>
      <c r="Z541" s="120"/>
      <c r="AA541" s="243"/>
      <c r="AB541" s="245"/>
      <c r="AC541" s="245"/>
      <c r="AD541" s="245"/>
      <c r="AE541" s="222"/>
      <c r="AF541" s="120"/>
      <c r="AG541" s="120"/>
      <c r="AH541" s="120"/>
      <c r="AI541" s="120"/>
      <c r="AJ541" s="243"/>
      <c r="AK541" s="243"/>
      <c r="AL541" s="120"/>
      <c r="AM541" s="243"/>
      <c r="AN541" s="243"/>
      <c r="AO541" s="120"/>
      <c r="AP541" s="120"/>
      <c r="AQ541" s="120"/>
      <c r="AR541" s="120"/>
      <c r="AS541" s="120"/>
      <c r="AT541" s="246"/>
      <c r="AU541" s="243"/>
      <c r="AV541" s="120"/>
      <c r="AW541" s="120"/>
      <c r="AX541" s="120"/>
      <c r="AY541" s="246"/>
      <c r="AZ541" s="120"/>
      <c r="BA541" s="120"/>
      <c r="BB541" s="243"/>
      <c r="BC541" s="120"/>
      <c r="BD541" s="120"/>
      <c r="BE541" s="120"/>
      <c r="BF541" s="120"/>
      <c r="BG541" s="244"/>
      <c r="BH541" s="124"/>
      <c r="BI541" s="124"/>
      <c r="BJ541" s="124"/>
      <c r="BK541" s="120"/>
      <c r="BL541" s="120"/>
      <c r="BM541" s="120"/>
      <c r="BN541" s="120"/>
      <c r="BO541" s="120"/>
      <c r="BP541" s="120"/>
      <c r="BQ541" s="120"/>
      <c r="BR541" s="120"/>
      <c r="BS541" s="120"/>
    </row>
    <row r="542" ht="15.75" customHeight="1">
      <c r="A542" s="120"/>
      <c r="B542" s="120"/>
      <c r="C542" s="243"/>
      <c r="D542" s="120"/>
      <c r="E542" s="243"/>
      <c r="F542" s="120"/>
      <c r="G542" s="120"/>
      <c r="H542" s="120"/>
      <c r="I542" s="120"/>
      <c r="J542" s="120"/>
      <c r="K542" s="120"/>
      <c r="L542" s="244"/>
      <c r="M542" s="245"/>
      <c r="N542" s="245"/>
      <c r="O542" s="245"/>
      <c r="P542" s="245"/>
      <c r="Q542" s="120"/>
      <c r="R542" s="120"/>
      <c r="S542" s="120"/>
      <c r="T542" s="222"/>
      <c r="U542" s="120"/>
      <c r="V542" s="120"/>
      <c r="W542" s="120"/>
      <c r="X542" s="120"/>
      <c r="Y542" s="243"/>
      <c r="Z542" s="120"/>
      <c r="AA542" s="243"/>
      <c r="AB542" s="245"/>
      <c r="AC542" s="245"/>
      <c r="AD542" s="245"/>
      <c r="AE542" s="222"/>
      <c r="AF542" s="120"/>
      <c r="AG542" s="120"/>
      <c r="AH542" s="120"/>
      <c r="AI542" s="120"/>
      <c r="AJ542" s="243"/>
      <c r="AK542" s="243"/>
      <c r="AL542" s="120"/>
      <c r="AM542" s="243"/>
      <c r="AN542" s="243"/>
      <c r="AO542" s="120"/>
      <c r="AP542" s="120"/>
      <c r="AQ542" s="120"/>
      <c r="AR542" s="120"/>
      <c r="AS542" s="120"/>
      <c r="AT542" s="246"/>
      <c r="AU542" s="243"/>
      <c r="AV542" s="120"/>
      <c r="AW542" s="120"/>
      <c r="AX542" s="120"/>
      <c r="AY542" s="246"/>
      <c r="AZ542" s="120"/>
      <c r="BA542" s="120"/>
      <c r="BB542" s="243"/>
      <c r="BC542" s="120"/>
      <c r="BD542" s="120"/>
      <c r="BE542" s="120"/>
      <c r="BF542" s="120"/>
      <c r="BG542" s="244"/>
      <c r="BH542" s="124"/>
      <c r="BI542" s="124"/>
      <c r="BJ542" s="124"/>
      <c r="BK542" s="120"/>
      <c r="BL542" s="120"/>
      <c r="BM542" s="120"/>
      <c r="BN542" s="120"/>
      <c r="BO542" s="120"/>
      <c r="BP542" s="120"/>
      <c r="BQ542" s="120"/>
      <c r="BR542" s="120"/>
      <c r="BS542" s="120"/>
    </row>
    <row r="543" ht="15.75" customHeight="1">
      <c r="A543" s="120"/>
      <c r="B543" s="120"/>
      <c r="C543" s="243"/>
      <c r="D543" s="120"/>
      <c r="E543" s="243"/>
      <c r="F543" s="120"/>
      <c r="G543" s="120"/>
      <c r="H543" s="120"/>
      <c r="I543" s="120"/>
      <c r="J543" s="120"/>
      <c r="K543" s="120"/>
      <c r="L543" s="244"/>
      <c r="M543" s="245"/>
      <c r="N543" s="245"/>
      <c r="O543" s="245"/>
      <c r="P543" s="245"/>
      <c r="Q543" s="120"/>
      <c r="R543" s="120"/>
      <c r="S543" s="120"/>
      <c r="T543" s="222"/>
      <c r="U543" s="120"/>
      <c r="V543" s="120"/>
      <c r="W543" s="120"/>
      <c r="X543" s="120"/>
      <c r="Y543" s="243"/>
      <c r="Z543" s="120"/>
      <c r="AA543" s="243"/>
      <c r="AB543" s="245"/>
      <c r="AC543" s="245"/>
      <c r="AD543" s="245"/>
      <c r="AE543" s="222"/>
      <c r="AF543" s="120"/>
      <c r="AG543" s="120"/>
      <c r="AH543" s="120"/>
      <c r="AI543" s="120"/>
      <c r="AJ543" s="243"/>
      <c r="AK543" s="243"/>
      <c r="AL543" s="120"/>
      <c r="AM543" s="243"/>
      <c r="AN543" s="243"/>
      <c r="AO543" s="120"/>
      <c r="AP543" s="120"/>
      <c r="AQ543" s="120"/>
      <c r="AR543" s="120"/>
      <c r="AS543" s="120"/>
      <c r="AT543" s="246"/>
      <c r="AU543" s="243"/>
      <c r="AV543" s="120"/>
      <c r="AW543" s="120"/>
      <c r="AX543" s="120"/>
      <c r="AY543" s="246"/>
      <c r="AZ543" s="120"/>
      <c r="BA543" s="120"/>
      <c r="BB543" s="243"/>
      <c r="BC543" s="120"/>
      <c r="BD543" s="120"/>
      <c r="BE543" s="120"/>
      <c r="BF543" s="120"/>
      <c r="BG543" s="244"/>
      <c r="BH543" s="124"/>
      <c r="BI543" s="124"/>
      <c r="BJ543" s="124"/>
      <c r="BK543" s="120"/>
      <c r="BL543" s="120"/>
      <c r="BM543" s="120"/>
      <c r="BN543" s="120"/>
      <c r="BO543" s="120"/>
      <c r="BP543" s="120"/>
      <c r="BQ543" s="120"/>
      <c r="BR543" s="120"/>
      <c r="BS543" s="120"/>
    </row>
    <row r="544" ht="15.75" customHeight="1">
      <c r="A544" s="120"/>
      <c r="B544" s="120"/>
      <c r="C544" s="243"/>
      <c r="D544" s="120"/>
      <c r="E544" s="243"/>
      <c r="F544" s="120"/>
      <c r="G544" s="120"/>
      <c r="H544" s="120"/>
      <c r="I544" s="120"/>
      <c r="J544" s="120"/>
      <c r="K544" s="120"/>
      <c r="L544" s="244"/>
      <c r="M544" s="245"/>
      <c r="N544" s="245"/>
      <c r="O544" s="245"/>
      <c r="P544" s="245"/>
      <c r="Q544" s="120"/>
      <c r="R544" s="120"/>
      <c r="S544" s="120"/>
      <c r="T544" s="222"/>
      <c r="U544" s="120"/>
      <c r="V544" s="120"/>
      <c r="W544" s="120"/>
      <c r="X544" s="120"/>
      <c r="Y544" s="243"/>
      <c r="Z544" s="120"/>
      <c r="AA544" s="243"/>
      <c r="AB544" s="245"/>
      <c r="AC544" s="245"/>
      <c r="AD544" s="245"/>
      <c r="AE544" s="222"/>
      <c r="AF544" s="120"/>
      <c r="AG544" s="120"/>
      <c r="AH544" s="120"/>
      <c r="AI544" s="120"/>
      <c r="AJ544" s="243"/>
      <c r="AK544" s="243"/>
      <c r="AL544" s="120"/>
      <c r="AM544" s="243"/>
      <c r="AN544" s="243"/>
      <c r="AO544" s="120"/>
      <c r="AP544" s="120"/>
      <c r="AQ544" s="120"/>
      <c r="AR544" s="120"/>
      <c r="AS544" s="120"/>
      <c r="AT544" s="246"/>
      <c r="AU544" s="243"/>
      <c r="AV544" s="120"/>
      <c r="AW544" s="120"/>
      <c r="AX544" s="120"/>
      <c r="AY544" s="246"/>
      <c r="AZ544" s="120"/>
      <c r="BA544" s="120"/>
      <c r="BB544" s="243"/>
      <c r="BC544" s="120"/>
      <c r="BD544" s="120"/>
      <c r="BE544" s="120"/>
      <c r="BF544" s="120"/>
      <c r="BG544" s="244"/>
      <c r="BH544" s="124"/>
      <c r="BI544" s="124"/>
      <c r="BJ544" s="124"/>
      <c r="BK544" s="120"/>
      <c r="BL544" s="120"/>
      <c r="BM544" s="120"/>
      <c r="BN544" s="120"/>
      <c r="BO544" s="120"/>
      <c r="BP544" s="120"/>
      <c r="BQ544" s="120"/>
      <c r="BR544" s="120"/>
      <c r="BS544" s="120"/>
    </row>
    <row r="545" ht="15.75" customHeight="1">
      <c r="A545" s="120"/>
      <c r="B545" s="120"/>
      <c r="C545" s="243"/>
      <c r="D545" s="120"/>
      <c r="E545" s="243"/>
      <c r="F545" s="120"/>
      <c r="G545" s="120"/>
      <c r="H545" s="120"/>
      <c r="I545" s="120"/>
      <c r="J545" s="120"/>
      <c r="K545" s="120"/>
      <c r="L545" s="244"/>
      <c r="M545" s="245"/>
      <c r="N545" s="245"/>
      <c r="O545" s="245"/>
      <c r="P545" s="245"/>
      <c r="Q545" s="120"/>
      <c r="R545" s="120"/>
      <c r="S545" s="120"/>
      <c r="T545" s="222"/>
      <c r="U545" s="120"/>
      <c r="V545" s="120"/>
      <c r="W545" s="120"/>
      <c r="X545" s="120"/>
      <c r="Y545" s="243"/>
      <c r="Z545" s="120"/>
      <c r="AA545" s="243"/>
      <c r="AB545" s="245"/>
      <c r="AC545" s="245"/>
      <c r="AD545" s="245"/>
      <c r="AE545" s="222"/>
      <c r="AF545" s="120"/>
      <c r="AG545" s="120"/>
      <c r="AH545" s="120"/>
      <c r="AI545" s="120"/>
      <c r="AJ545" s="243"/>
      <c r="AK545" s="243"/>
      <c r="AL545" s="120"/>
      <c r="AM545" s="243"/>
      <c r="AN545" s="243"/>
      <c r="AO545" s="120"/>
      <c r="AP545" s="120"/>
      <c r="AQ545" s="120"/>
      <c r="AR545" s="120"/>
      <c r="AS545" s="120"/>
      <c r="AT545" s="246"/>
      <c r="AU545" s="243"/>
      <c r="AV545" s="120"/>
      <c r="AW545" s="120"/>
      <c r="AX545" s="120"/>
      <c r="AY545" s="246"/>
      <c r="AZ545" s="120"/>
      <c r="BA545" s="120"/>
      <c r="BB545" s="243"/>
      <c r="BC545" s="120"/>
      <c r="BD545" s="120"/>
      <c r="BE545" s="120"/>
      <c r="BF545" s="120"/>
      <c r="BG545" s="244"/>
      <c r="BH545" s="124"/>
      <c r="BI545" s="124"/>
      <c r="BJ545" s="124"/>
      <c r="BK545" s="120"/>
      <c r="BL545" s="120"/>
      <c r="BM545" s="120"/>
      <c r="BN545" s="120"/>
      <c r="BO545" s="120"/>
      <c r="BP545" s="120"/>
      <c r="BQ545" s="120"/>
      <c r="BR545" s="120"/>
      <c r="BS545" s="120"/>
    </row>
    <row r="546" ht="15.75" customHeight="1">
      <c r="A546" s="120"/>
      <c r="B546" s="120"/>
      <c r="C546" s="243"/>
      <c r="D546" s="120"/>
      <c r="E546" s="243"/>
      <c r="F546" s="120"/>
      <c r="G546" s="120"/>
      <c r="H546" s="120"/>
      <c r="I546" s="120"/>
      <c r="J546" s="120"/>
      <c r="K546" s="120"/>
      <c r="L546" s="244"/>
      <c r="M546" s="245"/>
      <c r="N546" s="245"/>
      <c r="O546" s="245"/>
      <c r="P546" s="245"/>
      <c r="Q546" s="120"/>
      <c r="R546" s="120"/>
      <c r="S546" s="120"/>
      <c r="T546" s="222"/>
      <c r="U546" s="120"/>
      <c r="V546" s="120"/>
      <c r="W546" s="120"/>
      <c r="X546" s="120"/>
      <c r="Y546" s="243"/>
      <c r="Z546" s="120"/>
      <c r="AA546" s="243"/>
      <c r="AB546" s="245"/>
      <c r="AC546" s="245"/>
      <c r="AD546" s="245"/>
      <c r="AE546" s="222"/>
      <c r="AF546" s="120"/>
      <c r="AG546" s="120"/>
      <c r="AH546" s="120"/>
      <c r="AI546" s="120"/>
      <c r="AJ546" s="243"/>
      <c r="AK546" s="243"/>
      <c r="AL546" s="120"/>
      <c r="AM546" s="243"/>
      <c r="AN546" s="243"/>
      <c r="AO546" s="120"/>
      <c r="AP546" s="120"/>
      <c r="AQ546" s="120"/>
      <c r="AR546" s="120"/>
      <c r="AS546" s="120"/>
      <c r="AT546" s="246"/>
      <c r="AU546" s="243"/>
      <c r="AV546" s="120"/>
      <c r="AW546" s="120"/>
      <c r="AX546" s="120"/>
      <c r="AY546" s="246"/>
      <c r="AZ546" s="120"/>
      <c r="BA546" s="120"/>
      <c r="BB546" s="243"/>
      <c r="BC546" s="120"/>
      <c r="BD546" s="120"/>
      <c r="BE546" s="120"/>
      <c r="BF546" s="120"/>
      <c r="BG546" s="244"/>
      <c r="BH546" s="124"/>
      <c r="BI546" s="124"/>
      <c r="BJ546" s="124"/>
      <c r="BK546" s="120"/>
      <c r="BL546" s="120"/>
      <c r="BM546" s="120"/>
      <c r="BN546" s="120"/>
      <c r="BO546" s="120"/>
      <c r="BP546" s="120"/>
      <c r="BQ546" s="120"/>
      <c r="BR546" s="120"/>
      <c r="BS546" s="120"/>
    </row>
    <row r="547" ht="15.75" customHeight="1">
      <c r="A547" s="120"/>
      <c r="B547" s="120"/>
      <c r="C547" s="243"/>
      <c r="D547" s="120"/>
      <c r="E547" s="243"/>
      <c r="F547" s="120"/>
      <c r="G547" s="120"/>
      <c r="H547" s="120"/>
      <c r="I547" s="120"/>
      <c r="J547" s="120"/>
      <c r="K547" s="120"/>
      <c r="L547" s="244"/>
      <c r="M547" s="245"/>
      <c r="N547" s="245"/>
      <c r="O547" s="245"/>
      <c r="P547" s="245"/>
      <c r="Q547" s="120"/>
      <c r="R547" s="120"/>
      <c r="S547" s="120"/>
      <c r="T547" s="222"/>
      <c r="U547" s="120"/>
      <c r="V547" s="120"/>
      <c r="W547" s="120"/>
      <c r="X547" s="120"/>
      <c r="Y547" s="243"/>
      <c r="Z547" s="120"/>
      <c r="AA547" s="243"/>
      <c r="AB547" s="245"/>
      <c r="AC547" s="245"/>
      <c r="AD547" s="245"/>
      <c r="AE547" s="222"/>
      <c r="AF547" s="120"/>
      <c r="AG547" s="120"/>
      <c r="AH547" s="120"/>
      <c r="AI547" s="120"/>
      <c r="AJ547" s="243"/>
      <c r="AK547" s="243"/>
      <c r="AL547" s="120"/>
      <c r="AM547" s="243"/>
      <c r="AN547" s="243"/>
      <c r="AO547" s="120"/>
      <c r="AP547" s="120"/>
      <c r="AQ547" s="120"/>
      <c r="AR547" s="120"/>
      <c r="AS547" s="120"/>
      <c r="AT547" s="246"/>
      <c r="AU547" s="243"/>
      <c r="AV547" s="120"/>
      <c r="AW547" s="120"/>
      <c r="AX547" s="120"/>
      <c r="AY547" s="246"/>
      <c r="AZ547" s="120"/>
      <c r="BA547" s="120"/>
      <c r="BB547" s="243"/>
      <c r="BC547" s="120"/>
      <c r="BD547" s="120"/>
      <c r="BE547" s="120"/>
      <c r="BF547" s="120"/>
      <c r="BG547" s="244"/>
      <c r="BH547" s="124"/>
      <c r="BI547" s="124"/>
      <c r="BJ547" s="124"/>
      <c r="BK547" s="120"/>
      <c r="BL547" s="120"/>
      <c r="BM547" s="120"/>
      <c r="BN547" s="120"/>
      <c r="BO547" s="120"/>
      <c r="BP547" s="120"/>
      <c r="BQ547" s="120"/>
      <c r="BR547" s="120"/>
      <c r="BS547" s="120"/>
    </row>
    <row r="548" ht="15.75" customHeight="1">
      <c r="A548" s="120"/>
      <c r="B548" s="120"/>
      <c r="C548" s="243"/>
      <c r="D548" s="120"/>
      <c r="E548" s="243"/>
      <c r="F548" s="120"/>
      <c r="G548" s="120"/>
      <c r="H548" s="120"/>
      <c r="I548" s="120"/>
      <c r="J548" s="120"/>
      <c r="K548" s="120"/>
      <c r="L548" s="244"/>
      <c r="M548" s="245"/>
      <c r="N548" s="245"/>
      <c r="O548" s="245"/>
      <c r="P548" s="245"/>
      <c r="Q548" s="120"/>
      <c r="R548" s="120"/>
      <c r="S548" s="120"/>
      <c r="T548" s="222"/>
      <c r="U548" s="120"/>
      <c r="V548" s="120"/>
      <c r="W548" s="120"/>
      <c r="X548" s="120"/>
      <c r="Y548" s="243"/>
      <c r="Z548" s="120"/>
      <c r="AA548" s="243"/>
      <c r="AB548" s="245"/>
      <c r="AC548" s="245"/>
      <c r="AD548" s="245"/>
      <c r="AE548" s="222"/>
      <c r="AF548" s="120"/>
      <c r="AG548" s="120"/>
      <c r="AH548" s="120"/>
      <c r="AI548" s="120"/>
      <c r="AJ548" s="243"/>
      <c r="AK548" s="243"/>
      <c r="AL548" s="120"/>
      <c r="AM548" s="243"/>
      <c r="AN548" s="243"/>
      <c r="AO548" s="120"/>
      <c r="AP548" s="120"/>
      <c r="AQ548" s="120"/>
      <c r="AR548" s="120"/>
      <c r="AS548" s="120"/>
      <c r="AT548" s="246"/>
      <c r="AU548" s="243"/>
      <c r="AV548" s="120"/>
      <c r="AW548" s="120"/>
      <c r="AX548" s="120"/>
      <c r="AY548" s="246"/>
      <c r="AZ548" s="120"/>
      <c r="BA548" s="120"/>
      <c r="BB548" s="243"/>
      <c r="BC548" s="120"/>
      <c r="BD548" s="120"/>
      <c r="BE548" s="120"/>
      <c r="BF548" s="120"/>
      <c r="BG548" s="244"/>
      <c r="BH548" s="124"/>
      <c r="BI548" s="124"/>
      <c r="BJ548" s="124"/>
      <c r="BK548" s="120"/>
      <c r="BL548" s="120"/>
      <c r="BM548" s="120"/>
      <c r="BN548" s="120"/>
      <c r="BO548" s="120"/>
      <c r="BP548" s="120"/>
      <c r="BQ548" s="120"/>
      <c r="BR548" s="120"/>
      <c r="BS548" s="120"/>
    </row>
    <row r="549" ht="15.75" customHeight="1">
      <c r="A549" s="120"/>
      <c r="B549" s="120"/>
      <c r="C549" s="243"/>
      <c r="D549" s="120"/>
      <c r="E549" s="243"/>
      <c r="F549" s="120"/>
      <c r="G549" s="120"/>
      <c r="H549" s="120"/>
      <c r="I549" s="120"/>
      <c r="J549" s="120"/>
      <c r="K549" s="120"/>
      <c r="L549" s="244"/>
      <c r="M549" s="245"/>
      <c r="N549" s="245"/>
      <c r="O549" s="245"/>
      <c r="P549" s="245"/>
      <c r="Q549" s="120"/>
      <c r="R549" s="120"/>
      <c r="S549" s="120"/>
      <c r="T549" s="222"/>
      <c r="U549" s="120"/>
      <c r="V549" s="120"/>
      <c r="W549" s="120"/>
      <c r="X549" s="120"/>
      <c r="Y549" s="243"/>
      <c r="Z549" s="120"/>
      <c r="AA549" s="243"/>
      <c r="AB549" s="245"/>
      <c r="AC549" s="245"/>
      <c r="AD549" s="245"/>
      <c r="AE549" s="222"/>
      <c r="AF549" s="120"/>
      <c r="AG549" s="120"/>
      <c r="AH549" s="120"/>
      <c r="AI549" s="120"/>
      <c r="AJ549" s="243"/>
      <c r="AK549" s="243"/>
      <c r="AL549" s="120"/>
      <c r="AM549" s="243"/>
      <c r="AN549" s="243"/>
      <c r="AO549" s="120"/>
      <c r="AP549" s="120"/>
      <c r="AQ549" s="120"/>
      <c r="AR549" s="120"/>
      <c r="AS549" s="120"/>
      <c r="AT549" s="246"/>
      <c r="AU549" s="243"/>
      <c r="AV549" s="120"/>
      <c r="AW549" s="120"/>
      <c r="AX549" s="120"/>
      <c r="AY549" s="246"/>
      <c r="AZ549" s="120"/>
      <c r="BA549" s="120"/>
      <c r="BB549" s="243"/>
      <c r="BC549" s="120"/>
      <c r="BD549" s="120"/>
      <c r="BE549" s="120"/>
      <c r="BF549" s="120"/>
      <c r="BG549" s="244"/>
      <c r="BH549" s="124"/>
      <c r="BI549" s="124"/>
      <c r="BJ549" s="124"/>
      <c r="BK549" s="120"/>
      <c r="BL549" s="120"/>
      <c r="BM549" s="120"/>
      <c r="BN549" s="120"/>
      <c r="BO549" s="120"/>
      <c r="BP549" s="120"/>
      <c r="BQ549" s="120"/>
      <c r="BR549" s="120"/>
      <c r="BS549" s="120"/>
    </row>
    <row r="550" ht="15.75" customHeight="1">
      <c r="A550" s="120"/>
      <c r="B550" s="120"/>
      <c r="C550" s="243"/>
      <c r="D550" s="120"/>
      <c r="E550" s="243"/>
      <c r="F550" s="120"/>
      <c r="G550" s="120"/>
      <c r="H550" s="120"/>
      <c r="I550" s="120"/>
      <c r="J550" s="120"/>
      <c r="K550" s="120"/>
      <c r="L550" s="244"/>
      <c r="M550" s="245"/>
      <c r="N550" s="245"/>
      <c r="O550" s="245"/>
      <c r="P550" s="245"/>
      <c r="Q550" s="120"/>
      <c r="R550" s="120"/>
      <c r="S550" s="120"/>
      <c r="T550" s="222"/>
      <c r="U550" s="120"/>
      <c r="V550" s="120"/>
      <c r="W550" s="120"/>
      <c r="X550" s="120"/>
      <c r="Y550" s="243"/>
      <c r="Z550" s="120"/>
      <c r="AA550" s="243"/>
      <c r="AB550" s="245"/>
      <c r="AC550" s="245"/>
      <c r="AD550" s="245"/>
      <c r="AE550" s="222"/>
      <c r="AF550" s="120"/>
      <c r="AG550" s="120"/>
      <c r="AH550" s="120"/>
      <c r="AI550" s="120"/>
      <c r="AJ550" s="243"/>
      <c r="AK550" s="243"/>
      <c r="AL550" s="120"/>
      <c r="AM550" s="243"/>
      <c r="AN550" s="243"/>
      <c r="AO550" s="120"/>
      <c r="AP550" s="120"/>
      <c r="AQ550" s="120"/>
      <c r="AR550" s="120"/>
      <c r="AS550" s="120"/>
      <c r="AT550" s="246"/>
      <c r="AU550" s="243"/>
      <c r="AV550" s="120"/>
      <c r="AW550" s="120"/>
      <c r="AX550" s="120"/>
      <c r="AY550" s="246"/>
      <c r="AZ550" s="120"/>
      <c r="BA550" s="120"/>
      <c r="BB550" s="243"/>
      <c r="BC550" s="120"/>
      <c r="BD550" s="120"/>
      <c r="BE550" s="120"/>
      <c r="BF550" s="120"/>
      <c r="BG550" s="244"/>
      <c r="BH550" s="124"/>
      <c r="BI550" s="124"/>
      <c r="BJ550" s="124"/>
      <c r="BK550" s="120"/>
      <c r="BL550" s="120"/>
      <c r="BM550" s="120"/>
      <c r="BN550" s="120"/>
      <c r="BO550" s="120"/>
      <c r="BP550" s="120"/>
      <c r="BQ550" s="120"/>
      <c r="BR550" s="120"/>
      <c r="BS550" s="120"/>
    </row>
    <row r="551" ht="15.75" customHeight="1">
      <c r="A551" s="120"/>
      <c r="B551" s="120"/>
      <c r="C551" s="243"/>
      <c r="D551" s="120"/>
      <c r="E551" s="243"/>
      <c r="F551" s="120"/>
      <c r="G551" s="120"/>
      <c r="H551" s="120"/>
      <c r="I551" s="120"/>
      <c r="J551" s="120"/>
      <c r="K551" s="120"/>
      <c r="L551" s="244"/>
      <c r="M551" s="245"/>
      <c r="N551" s="245"/>
      <c r="O551" s="245"/>
      <c r="P551" s="245"/>
      <c r="Q551" s="120"/>
      <c r="R551" s="120"/>
      <c r="S551" s="120"/>
      <c r="T551" s="222"/>
      <c r="U551" s="120"/>
      <c r="V551" s="120"/>
      <c r="W551" s="120"/>
      <c r="X551" s="120"/>
      <c r="Y551" s="243"/>
      <c r="Z551" s="120"/>
      <c r="AA551" s="243"/>
      <c r="AB551" s="245"/>
      <c r="AC551" s="245"/>
      <c r="AD551" s="245"/>
      <c r="AE551" s="222"/>
      <c r="AF551" s="120"/>
      <c r="AG551" s="120"/>
      <c r="AH551" s="120"/>
      <c r="AI551" s="120"/>
      <c r="AJ551" s="243"/>
      <c r="AK551" s="243"/>
      <c r="AL551" s="120"/>
      <c r="AM551" s="243"/>
      <c r="AN551" s="243"/>
      <c r="AO551" s="120"/>
      <c r="AP551" s="120"/>
      <c r="AQ551" s="120"/>
      <c r="AR551" s="120"/>
      <c r="AS551" s="120"/>
      <c r="AT551" s="246"/>
      <c r="AU551" s="243"/>
      <c r="AV551" s="120"/>
      <c r="AW551" s="120"/>
      <c r="AX551" s="120"/>
      <c r="AY551" s="246"/>
      <c r="AZ551" s="120"/>
      <c r="BA551" s="120"/>
      <c r="BB551" s="243"/>
      <c r="BC551" s="120"/>
      <c r="BD551" s="120"/>
      <c r="BE551" s="120"/>
      <c r="BF551" s="120"/>
      <c r="BG551" s="244"/>
      <c r="BH551" s="124"/>
      <c r="BI551" s="124"/>
      <c r="BJ551" s="124"/>
      <c r="BK551" s="120"/>
      <c r="BL551" s="120"/>
      <c r="BM551" s="120"/>
      <c r="BN551" s="120"/>
      <c r="BO551" s="120"/>
      <c r="BP551" s="120"/>
      <c r="BQ551" s="120"/>
      <c r="BR551" s="120"/>
      <c r="BS551" s="120"/>
    </row>
    <row r="552" ht="15.75" customHeight="1">
      <c r="A552" s="120"/>
      <c r="B552" s="120"/>
      <c r="C552" s="243"/>
      <c r="D552" s="120"/>
      <c r="E552" s="243"/>
      <c r="F552" s="120"/>
      <c r="G552" s="120"/>
      <c r="H552" s="120"/>
      <c r="I552" s="120"/>
      <c r="J552" s="120"/>
      <c r="K552" s="120"/>
      <c r="L552" s="244"/>
      <c r="M552" s="245"/>
      <c r="N552" s="245"/>
      <c r="O552" s="245"/>
      <c r="P552" s="245"/>
      <c r="Q552" s="120"/>
      <c r="R552" s="120"/>
      <c r="S552" s="120"/>
      <c r="T552" s="222"/>
      <c r="U552" s="120"/>
      <c r="V552" s="120"/>
      <c r="W552" s="120"/>
      <c r="X552" s="120"/>
      <c r="Y552" s="243"/>
      <c r="Z552" s="120"/>
      <c r="AA552" s="243"/>
      <c r="AB552" s="245"/>
      <c r="AC552" s="245"/>
      <c r="AD552" s="245"/>
      <c r="AE552" s="222"/>
      <c r="AF552" s="120"/>
      <c r="AG552" s="120"/>
      <c r="AH552" s="120"/>
      <c r="AI552" s="120"/>
      <c r="AJ552" s="243"/>
      <c r="AK552" s="243"/>
      <c r="AL552" s="120"/>
      <c r="AM552" s="243"/>
      <c r="AN552" s="243"/>
      <c r="AO552" s="120"/>
      <c r="AP552" s="120"/>
      <c r="AQ552" s="120"/>
      <c r="AR552" s="120"/>
      <c r="AS552" s="120"/>
      <c r="AT552" s="246"/>
      <c r="AU552" s="243"/>
      <c r="AV552" s="120"/>
      <c r="AW552" s="120"/>
      <c r="AX552" s="120"/>
      <c r="AY552" s="246"/>
      <c r="AZ552" s="120"/>
      <c r="BA552" s="120"/>
      <c r="BB552" s="243"/>
      <c r="BC552" s="120"/>
      <c r="BD552" s="120"/>
      <c r="BE552" s="120"/>
      <c r="BF552" s="120"/>
      <c r="BG552" s="244"/>
      <c r="BH552" s="124"/>
      <c r="BI552" s="124"/>
      <c r="BJ552" s="124"/>
      <c r="BK552" s="120"/>
      <c r="BL552" s="120"/>
      <c r="BM552" s="120"/>
      <c r="BN552" s="120"/>
      <c r="BO552" s="120"/>
      <c r="BP552" s="120"/>
      <c r="BQ552" s="120"/>
      <c r="BR552" s="120"/>
      <c r="BS552" s="120"/>
    </row>
    <row r="553" ht="15.75" customHeight="1">
      <c r="A553" s="120"/>
      <c r="B553" s="120"/>
      <c r="C553" s="243"/>
      <c r="D553" s="120"/>
      <c r="E553" s="243"/>
      <c r="F553" s="120"/>
      <c r="G553" s="120"/>
      <c r="H553" s="120"/>
      <c r="I553" s="120"/>
      <c r="J553" s="120"/>
      <c r="K553" s="120"/>
      <c r="L553" s="244"/>
      <c r="M553" s="245"/>
      <c r="N553" s="245"/>
      <c r="O553" s="245"/>
      <c r="P553" s="245"/>
      <c r="Q553" s="120"/>
      <c r="R553" s="120"/>
      <c r="S553" s="120"/>
      <c r="T553" s="222"/>
      <c r="U553" s="120"/>
      <c r="V553" s="120"/>
      <c r="W553" s="120"/>
      <c r="X553" s="120"/>
      <c r="Y553" s="243"/>
      <c r="Z553" s="120"/>
      <c r="AA553" s="243"/>
      <c r="AB553" s="245"/>
      <c r="AC553" s="245"/>
      <c r="AD553" s="245"/>
      <c r="AE553" s="222"/>
      <c r="AF553" s="120"/>
      <c r="AG553" s="120"/>
      <c r="AH553" s="120"/>
      <c r="AI553" s="120"/>
      <c r="AJ553" s="243"/>
      <c r="AK553" s="243"/>
      <c r="AL553" s="120"/>
      <c r="AM553" s="243"/>
      <c r="AN553" s="243"/>
      <c r="AO553" s="120"/>
      <c r="AP553" s="120"/>
      <c r="AQ553" s="120"/>
      <c r="AR553" s="120"/>
      <c r="AS553" s="120"/>
      <c r="AT553" s="246"/>
      <c r="AU553" s="243"/>
      <c r="AV553" s="120"/>
      <c r="AW553" s="120"/>
      <c r="AX553" s="120"/>
      <c r="AY553" s="246"/>
      <c r="AZ553" s="120"/>
      <c r="BA553" s="120"/>
      <c r="BB553" s="243"/>
      <c r="BC553" s="120"/>
      <c r="BD553" s="120"/>
      <c r="BE553" s="120"/>
      <c r="BF553" s="120"/>
      <c r="BG553" s="244"/>
      <c r="BH553" s="124"/>
      <c r="BI553" s="124"/>
      <c r="BJ553" s="124"/>
      <c r="BK553" s="120"/>
      <c r="BL553" s="120"/>
      <c r="BM553" s="120"/>
      <c r="BN553" s="120"/>
      <c r="BO553" s="120"/>
      <c r="BP553" s="120"/>
      <c r="BQ553" s="120"/>
      <c r="BR553" s="120"/>
      <c r="BS553" s="120"/>
    </row>
    <row r="554" ht="15.75" customHeight="1">
      <c r="A554" s="120"/>
      <c r="B554" s="120"/>
      <c r="C554" s="243"/>
      <c r="D554" s="120"/>
      <c r="E554" s="243"/>
      <c r="F554" s="120"/>
      <c r="G554" s="120"/>
      <c r="H554" s="120"/>
      <c r="I554" s="120"/>
      <c r="J554" s="120"/>
      <c r="K554" s="120"/>
      <c r="L554" s="244"/>
      <c r="M554" s="245"/>
      <c r="N554" s="245"/>
      <c r="O554" s="245"/>
      <c r="P554" s="245"/>
      <c r="Q554" s="120"/>
      <c r="R554" s="120"/>
      <c r="S554" s="120"/>
      <c r="T554" s="222"/>
      <c r="U554" s="120"/>
      <c r="V554" s="120"/>
      <c r="W554" s="120"/>
      <c r="X554" s="120"/>
      <c r="Y554" s="243"/>
      <c r="Z554" s="120"/>
      <c r="AA554" s="243"/>
      <c r="AB554" s="245"/>
      <c r="AC554" s="245"/>
      <c r="AD554" s="245"/>
      <c r="AE554" s="222"/>
      <c r="AF554" s="120"/>
      <c r="AG554" s="120"/>
      <c r="AH554" s="120"/>
      <c r="AI554" s="120"/>
      <c r="AJ554" s="243"/>
      <c r="AK554" s="243"/>
      <c r="AL554" s="120"/>
      <c r="AM554" s="243"/>
      <c r="AN554" s="243"/>
      <c r="AO554" s="120"/>
      <c r="AP554" s="120"/>
      <c r="AQ554" s="120"/>
      <c r="AR554" s="120"/>
      <c r="AS554" s="120"/>
      <c r="AT554" s="246"/>
      <c r="AU554" s="243"/>
      <c r="AV554" s="120"/>
      <c r="AW554" s="120"/>
      <c r="AX554" s="120"/>
      <c r="AY554" s="246"/>
      <c r="AZ554" s="120"/>
      <c r="BA554" s="120"/>
      <c r="BB554" s="243"/>
      <c r="BC554" s="120"/>
      <c r="BD554" s="120"/>
      <c r="BE554" s="120"/>
      <c r="BF554" s="120"/>
      <c r="BG554" s="244"/>
      <c r="BH554" s="124"/>
      <c r="BI554" s="124"/>
      <c r="BJ554" s="124"/>
      <c r="BK554" s="120"/>
      <c r="BL554" s="120"/>
      <c r="BM554" s="120"/>
      <c r="BN554" s="120"/>
      <c r="BO554" s="120"/>
      <c r="BP554" s="120"/>
      <c r="BQ554" s="120"/>
      <c r="BR554" s="120"/>
      <c r="BS554" s="120"/>
    </row>
    <row r="555" ht="15.75" customHeight="1">
      <c r="A555" s="120"/>
      <c r="B555" s="120"/>
      <c r="C555" s="243"/>
      <c r="D555" s="120"/>
      <c r="E555" s="243"/>
      <c r="F555" s="120"/>
      <c r="G555" s="120"/>
      <c r="H555" s="120"/>
      <c r="I555" s="120"/>
      <c r="J555" s="120"/>
      <c r="K555" s="120"/>
      <c r="L555" s="244"/>
      <c r="M555" s="245"/>
      <c r="N555" s="245"/>
      <c r="O555" s="245"/>
      <c r="P555" s="245"/>
      <c r="Q555" s="120"/>
      <c r="R555" s="120"/>
      <c r="S555" s="120"/>
      <c r="T555" s="222"/>
      <c r="U555" s="120"/>
      <c r="V555" s="120"/>
      <c r="W555" s="120"/>
      <c r="X555" s="120"/>
      <c r="Y555" s="243"/>
      <c r="Z555" s="120"/>
      <c r="AA555" s="243"/>
      <c r="AB555" s="245"/>
      <c r="AC555" s="245"/>
      <c r="AD555" s="245"/>
      <c r="AE555" s="222"/>
      <c r="AF555" s="120"/>
      <c r="AG555" s="120"/>
      <c r="AH555" s="120"/>
      <c r="AI555" s="120"/>
      <c r="AJ555" s="243"/>
      <c r="AK555" s="243"/>
      <c r="AL555" s="120"/>
      <c r="AM555" s="243"/>
      <c r="AN555" s="243"/>
      <c r="AO555" s="120"/>
      <c r="AP555" s="120"/>
      <c r="AQ555" s="120"/>
      <c r="AR555" s="120"/>
      <c r="AS555" s="120"/>
      <c r="AT555" s="246"/>
      <c r="AU555" s="243"/>
      <c r="AV555" s="120"/>
      <c r="AW555" s="120"/>
      <c r="AX555" s="120"/>
      <c r="AY555" s="246"/>
      <c r="AZ555" s="120"/>
      <c r="BA555" s="120"/>
      <c r="BB555" s="243"/>
      <c r="BC555" s="120"/>
      <c r="BD555" s="120"/>
      <c r="BE555" s="120"/>
      <c r="BF555" s="120"/>
      <c r="BG555" s="244"/>
      <c r="BH555" s="124"/>
      <c r="BI555" s="124"/>
      <c r="BJ555" s="124"/>
      <c r="BK555" s="120"/>
      <c r="BL555" s="120"/>
      <c r="BM555" s="120"/>
      <c r="BN555" s="120"/>
      <c r="BO555" s="120"/>
      <c r="BP555" s="120"/>
      <c r="BQ555" s="120"/>
      <c r="BR555" s="120"/>
      <c r="BS555" s="120"/>
    </row>
    <row r="556" ht="15.75" customHeight="1">
      <c r="A556" s="120"/>
      <c r="B556" s="120"/>
      <c r="C556" s="243"/>
      <c r="D556" s="120"/>
      <c r="E556" s="243"/>
      <c r="F556" s="120"/>
      <c r="G556" s="120"/>
      <c r="H556" s="120"/>
      <c r="I556" s="120"/>
      <c r="J556" s="120"/>
      <c r="K556" s="120"/>
      <c r="L556" s="244"/>
      <c r="M556" s="245"/>
      <c r="N556" s="245"/>
      <c r="O556" s="245"/>
      <c r="P556" s="245"/>
      <c r="Q556" s="120"/>
      <c r="R556" s="120"/>
      <c r="S556" s="120"/>
      <c r="T556" s="222"/>
      <c r="U556" s="120"/>
      <c r="V556" s="120"/>
      <c r="W556" s="120"/>
      <c r="X556" s="120"/>
      <c r="Y556" s="243"/>
      <c r="Z556" s="120"/>
      <c r="AA556" s="243"/>
      <c r="AB556" s="245"/>
      <c r="AC556" s="245"/>
      <c r="AD556" s="245"/>
      <c r="AE556" s="222"/>
      <c r="AF556" s="120"/>
      <c r="AG556" s="120"/>
      <c r="AH556" s="120"/>
      <c r="AI556" s="120"/>
      <c r="AJ556" s="243"/>
      <c r="AK556" s="243"/>
      <c r="AL556" s="120"/>
      <c r="AM556" s="243"/>
      <c r="AN556" s="243"/>
      <c r="AO556" s="120"/>
      <c r="AP556" s="120"/>
      <c r="AQ556" s="120"/>
      <c r="AR556" s="120"/>
      <c r="AS556" s="120"/>
      <c r="AT556" s="246"/>
      <c r="AU556" s="243"/>
      <c r="AV556" s="120"/>
      <c r="AW556" s="120"/>
      <c r="AX556" s="120"/>
      <c r="AY556" s="246"/>
      <c r="AZ556" s="120"/>
      <c r="BA556" s="120"/>
      <c r="BB556" s="243"/>
      <c r="BC556" s="120"/>
      <c r="BD556" s="120"/>
      <c r="BE556" s="120"/>
      <c r="BF556" s="120"/>
      <c r="BG556" s="244"/>
      <c r="BH556" s="124"/>
      <c r="BI556" s="124"/>
      <c r="BJ556" s="124"/>
      <c r="BK556" s="120"/>
      <c r="BL556" s="120"/>
      <c r="BM556" s="120"/>
      <c r="BN556" s="120"/>
      <c r="BO556" s="120"/>
      <c r="BP556" s="120"/>
      <c r="BQ556" s="120"/>
      <c r="BR556" s="120"/>
      <c r="BS556" s="120"/>
    </row>
    <row r="557" ht="15.75" customHeight="1">
      <c r="A557" s="120"/>
      <c r="B557" s="120"/>
      <c r="C557" s="243"/>
      <c r="D557" s="120"/>
      <c r="E557" s="243"/>
      <c r="F557" s="120"/>
      <c r="G557" s="120"/>
      <c r="H557" s="120"/>
      <c r="I557" s="120"/>
      <c r="J557" s="120"/>
      <c r="K557" s="120"/>
      <c r="L557" s="244"/>
      <c r="M557" s="245"/>
      <c r="N557" s="245"/>
      <c r="O557" s="245"/>
      <c r="P557" s="245"/>
      <c r="Q557" s="120"/>
      <c r="R557" s="120"/>
      <c r="S557" s="120"/>
      <c r="T557" s="222"/>
      <c r="U557" s="120"/>
      <c r="V557" s="120"/>
      <c r="W557" s="120"/>
      <c r="X557" s="120"/>
      <c r="Y557" s="243"/>
      <c r="Z557" s="120"/>
      <c r="AA557" s="243"/>
      <c r="AB557" s="245"/>
      <c r="AC557" s="245"/>
      <c r="AD557" s="245"/>
      <c r="AE557" s="222"/>
      <c r="AF557" s="120"/>
      <c r="AG557" s="120"/>
      <c r="AH557" s="120"/>
      <c r="AI557" s="120"/>
      <c r="AJ557" s="243"/>
      <c r="AK557" s="243"/>
      <c r="AL557" s="120"/>
      <c r="AM557" s="243"/>
      <c r="AN557" s="243"/>
      <c r="AO557" s="120"/>
      <c r="AP557" s="120"/>
      <c r="AQ557" s="120"/>
      <c r="AR557" s="120"/>
      <c r="AS557" s="120"/>
      <c r="AT557" s="246"/>
      <c r="AU557" s="243"/>
      <c r="AV557" s="120"/>
      <c r="AW557" s="120"/>
      <c r="AX557" s="120"/>
      <c r="AY557" s="246"/>
      <c r="AZ557" s="120"/>
      <c r="BA557" s="120"/>
      <c r="BB557" s="243"/>
      <c r="BC557" s="120"/>
      <c r="BD557" s="120"/>
      <c r="BE557" s="120"/>
      <c r="BF557" s="120"/>
      <c r="BG557" s="244"/>
      <c r="BH557" s="124"/>
      <c r="BI557" s="124"/>
      <c r="BJ557" s="124"/>
      <c r="BK557" s="120"/>
      <c r="BL557" s="120"/>
      <c r="BM557" s="120"/>
      <c r="BN557" s="120"/>
      <c r="BO557" s="120"/>
      <c r="BP557" s="120"/>
      <c r="BQ557" s="120"/>
      <c r="BR557" s="120"/>
      <c r="BS557" s="120"/>
    </row>
    <row r="558" ht="15.75" customHeight="1">
      <c r="A558" s="120"/>
      <c r="B558" s="120"/>
      <c r="C558" s="243"/>
      <c r="D558" s="120"/>
      <c r="E558" s="243"/>
      <c r="F558" s="120"/>
      <c r="G558" s="120"/>
      <c r="H558" s="120"/>
      <c r="I558" s="120"/>
      <c r="J558" s="120"/>
      <c r="K558" s="120"/>
      <c r="L558" s="244"/>
      <c r="M558" s="245"/>
      <c r="N558" s="245"/>
      <c r="O558" s="245"/>
      <c r="P558" s="245"/>
      <c r="Q558" s="120"/>
      <c r="R558" s="120"/>
      <c r="S558" s="120"/>
      <c r="T558" s="222"/>
      <c r="U558" s="120"/>
      <c r="V558" s="120"/>
      <c r="W558" s="120"/>
      <c r="X558" s="120"/>
      <c r="Y558" s="243"/>
      <c r="Z558" s="120"/>
      <c r="AA558" s="243"/>
      <c r="AB558" s="245"/>
      <c r="AC558" s="245"/>
      <c r="AD558" s="245"/>
      <c r="AE558" s="222"/>
      <c r="AF558" s="120"/>
      <c r="AG558" s="120"/>
      <c r="AH558" s="120"/>
      <c r="AI558" s="120"/>
      <c r="AJ558" s="243"/>
      <c r="AK558" s="243"/>
      <c r="AL558" s="120"/>
      <c r="AM558" s="243"/>
      <c r="AN558" s="243"/>
      <c r="AO558" s="120"/>
      <c r="AP558" s="120"/>
      <c r="AQ558" s="120"/>
      <c r="AR558" s="120"/>
      <c r="AS558" s="120"/>
      <c r="AT558" s="246"/>
      <c r="AU558" s="243"/>
      <c r="AV558" s="120"/>
      <c r="AW558" s="120"/>
      <c r="AX558" s="120"/>
      <c r="AY558" s="246"/>
      <c r="AZ558" s="120"/>
      <c r="BA558" s="120"/>
      <c r="BB558" s="243"/>
      <c r="BC558" s="120"/>
      <c r="BD558" s="120"/>
      <c r="BE558" s="120"/>
      <c r="BF558" s="120"/>
      <c r="BG558" s="244"/>
      <c r="BH558" s="124"/>
      <c r="BI558" s="124"/>
      <c r="BJ558" s="124"/>
      <c r="BK558" s="120"/>
      <c r="BL558" s="120"/>
      <c r="BM558" s="120"/>
      <c r="BN558" s="120"/>
      <c r="BO558" s="120"/>
      <c r="BP558" s="120"/>
      <c r="BQ558" s="120"/>
      <c r="BR558" s="120"/>
      <c r="BS558" s="120"/>
    </row>
    <row r="559" ht="15.75" customHeight="1">
      <c r="A559" s="120"/>
      <c r="B559" s="120"/>
      <c r="C559" s="243"/>
      <c r="D559" s="120"/>
      <c r="E559" s="243"/>
      <c r="F559" s="120"/>
      <c r="G559" s="120"/>
      <c r="H559" s="120"/>
      <c r="I559" s="120"/>
      <c r="J559" s="120"/>
      <c r="K559" s="120"/>
      <c r="L559" s="244"/>
      <c r="M559" s="245"/>
      <c r="N559" s="245"/>
      <c r="O559" s="245"/>
      <c r="P559" s="245"/>
      <c r="Q559" s="120"/>
      <c r="R559" s="120"/>
      <c r="S559" s="120"/>
      <c r="T559" s="222"/>
      <c r="U559" s="120"/>
      <c r="V559" s="120"/>
      <c r="W559" s="120"/>
      <c r="X559" s="120"/>
      <c r="Y559" s="243"/>
      <c r="Z559" s="120"/>
      <c r="AA559" s="243"/>
      <c r="AB559" s="245"/>
      <c r="AC559" s="245"/>
      <c r="AD559" s="245"/>
      <c r="AE559" s="222"/>
      <c r="AF559" s="120"/>
      <c r="AG559" s="120"/>
      <c r="AH559" s="120"/>
      <c r="AI559" s="120"/>
      <c r="AJ559" s="243"/>
      <c r="AK559" s="243"/>
      <c r="AL559" s="120"/>
      <c r="AM559" s="243"/>
      <c r="AN559" s="243"/>
      <c r="AO559" s="120"/>
      <c r="AP559" s="120"/>
      <c r="AQ559" s="120"/>
      <c r="AR559" s="120"/>
      <c r="AS559" s="120"/>
      <c r="AT559" s="246"/>
      <c r="AU559" s="243"/>
      <c r="AV559" s="120"/>
      <c r="AW559" s="120"/>
      <c r="AX559" s="120"/>
      <c r="AY559" s="246"/>
      <c r="AZ559" s="120"/>
      <c r="BA559" s="120"/>
      <c r="BB559" s="243"/>
      <c r="BC559" s="120"/>
      <c r="BD559" s="120"/>
      <c r="BE559" s="120"/>
      <c r="BF559" s="120"/>
      <c r="BG559" s="244"/>
      <c r="BH559" s="124"/>
      <c r="BI559" s="124"/>
      <c r="BJ559" s="124"/>
      <c r="BK559" s="120"/>
      <c r="BL559" s="120"/>
      <c r="BM559" s="120"/>
      <c r="BN559" s="120"/>
      <c r="BO559" s="120"/>
      <c r="BP559" s="120"/>
      <c r="BQ559" s="120"/>
      <c r="BR559" s="120"/>
      <c r="BS559" s="120"/>
    </row>
    <row r="560" ht="15.75" customHeight="1">
      <c r="A560" s="120"/>
      <c r="B560" s="120"/>
      <c r="C560" s="243"/>
      <c r="D560" s="120"/>
      <c r="E560" s="243"/>
      <c r="F560" s="120"/>
      <c r="G560" s="120"/>
      <c r="H560" s="120"/>
      <c r="I560" s="120"/>
      <c r="J560" s="120"/>
      <c r="K560" s="120"/>
      <c r="L560" s="244"/>
      <c r="M560" s="245"/>
      <c r="N560" s="245"/>
      <c r="O560" s="245"/>
      <c r="P560" s="245"/>
      <c r="Q560" s="120"/>
      <c r="R560" s="120"/>
      <c r="S560" s="120"/>
      <c r="T560" s="222"/>
      <c r="U560" s="120"/>
      <c r="V560" s="120"/>
      <c r="W560" s="120"/>
      <c r="X560" s="120"/>
      <c r="Y560" s="243"/>
      <c r="Z560" s="120"/>
      <c r="AA560" s="243"/>
      <c r="AB560" s="245"/>
      <c r="AC560" s="245"/>
      <c r="AD560" s="245"/>
      <c r="AE560" s="222"/>
      <c r="AF560" s="120"/>
      <c r="AG560" s="120"/>
      <c r="AH560" s="120"/>
      <c r="AI560" s="120"/>
      <c r="AJ560" s="243"/>
      <c r="AK560" s="243"/>
      <c r="AL560" s="120"/>
      <c r="AM560" s="243"/>
      <c r="AN560" s="243"/>
      <c r="AO560" s="120"/>
      <c r="AP560" s="120"/>
      <c r="AQ560" s="120"/>
      <c r="AR560" s="120"/>
      <c r="AS560" s="120"/>
      <c r="AT560" s="246"/>
      <c r="AU560" s="243"/>
      <c r="AV560" s="120"/>
      <c r="AW560" s="120"/>
      <c r="AX560" s="120"/>
      <c r="AY560" s="246"/>
      <c r="AZ560" s="120"/>
      <c r="BA560" s="120"/>
      <c r="BB560" s="243"/>
      <c r="BC560" s="120"/>
      <c r="BD560" s="120"/>
      <c r="BE560" s="120"/>
      <c r="BF560" s="120"/>
      <c r="BG560" s="244"/>
      <c r="BH560" s="124"/>
      <c r="BI560" s="124"/>
      <c r="BJ560" s="124"/>
      <c r="BK560" s="120"/>
      <c r="BL560" s="120"/>
      <c r="BM560" s="120"/>
      <c r="BN560" s="120"/>
      <c r="BO560" s="120"/>
      <c r="BP560" s="120"/>
      <c r="BQ560" s="120"/>
      <c r="BR560" s="120"/>
      <c r="BS560" s="120"/>
    </row>
    <row r="561" ht="15.75" customHeight="1">
      <c r="A561" s="120"/>
      <c r="B561" s="120"/>
      <c r="C561" s="243"/>
      <c r="D561" s="120"/>
      <c r="E561" s="243"/>
      <c r="F561" s="120"/>
      <c r="G561" s="120"/>
      <c r="H561" s="120"/>
      <c r="I561" s="120"/>
      <c r="J561" s="120"/>
      <c r="K561" s="120"/>
      <c r="L561" s="244"/>
      <c r="M561" s="245"/>
      <c r="N561" s="245"/>
      <c r="O561" s="245"/>
      <c r="P561" s="245"/>
      <c r="Q561" s="120"/>
      <c r="R561" s="120"/>
      <c r="S561" s="120"/>
      <c r="T561" s="222"/>
      <c r="U561" s="120"/>
      <c r="V561" s="120"/>
      <c r="W561" s="120"/>
      <c r="X561" s="120"/>
      <c r="Y561" s="243"/>
      <c r="Z561" s="120"/>
      <c r="AA561" s="243"/>
      <c r="AB561" s="245"/>
      <c r="AC561" s="245"/>
      <c r="AD561" s="245"/>
      <c r="AE561" s="222"/>
      <c r="AF561" s="120"/>
      <c r="AG561" s="120"/>
      <c r="AH561" s="120"/>
      <c r="AI561" s="120"/>
      <c r="AJ561" s="243"/>
      <c r="AK561" s="243"/>
      <c r="AL561" s="120"/>
      <c r="AM561" s="243"/>
      <c r="AN561" s="243"/>
      <c r="AO561" s="120"/>
      <c r="AP561" s="120"/>
      <c r="AQ561" s="120"/>
      <c r="AR561" s="120"/>
      <c r="AS561" s="120"/>
      <c r="AT561" s="246"/>
      <c r="AU561" s="243"/>
      <c r="AV561" s="120"/>
      <c r="AW561" s="120"/>
      <c r="AX561" s="120"/>
      <c r="AY561" s="246"/>
      <c r="AZ561" s="120"/>
      <c r="BA561" s="120"/>
      <c r="BB561" s="243"/>
      <c r="BC561" s="120"/>
      <c r="BD561" s="120"/>
      <c r="BE561" s="120"/>
      <c r="BF561" s="120"/>
      <c r="BG561" s="244"/>
      <c r="BH561" s="124"/>
      <c r="BI561" s="124"/>
      <c r="BJ561" s="124"/>
      <c r="BK561" s="120"/>
      <c r="BL561" s="120"/>
      <c r="BM561" s="120"/>
      <c r="BN561" s="120"/>
      <c r="BO561" s="120"/>
      <c r="BP561" s="120"/>
      <c r="BQ561" s="120"/>
      <c r="BR561" s="120"/>
      <c r="BS561" s="120"/>
    </row>
    <row r="562" ht="15.75" customHeight="1">
      <c r="A562" s="120"/>
      <c r="B562" s="120"/>
      <c r="C562" s="243"/>
      <c r="D562" s="120"/>
      <c r="E562" s="243"/>
      <c r="F562" s="120"/>
      <c r="G562" s="120"/>
      <c r="H562" s="120"/>
      <c r="I562" s="120"/>
      <c r="J562" s="120"/>
      <c r="K562" s="120"/>
      <c r="L562" s="244"/>
      <c r="M562" s="245"/>
      <c r="N562" s="245"/>
      <c r="O562" s="245"/>
      <c r="P562" s="245"/>
      <c r="Q562" s="120"/>
      <c r="R562" s="120"/>
      <c r="S562" s="120"/>
      <c r="T562" s="222"/>
      <c r="U562" s="120"/>
      <c r="V562" s="120"/>
      <c r="W562" s="120"/>
      <c r="X562" s="120"/>
      <c r="Y562" s="243"/>
      <c r="Z562" s="120"/>
      <c r="AA562" s="243"/>
      <c r="AB562" s="245"/>
      <c r="AC562" s="245"/>
      <c r="AD562" s="245"/>
      <c r="AE562" s="222"/>
      <c r="AF562" s="120"/>
      <c r="AG562" s="120"/>
      <c r="AH562" s="120"/>
      <c r="AI562" s="120"/>
      <c r="AJ562" s="243"/>
      <c r="AK562" s="243"/>
      <c r="AL562" s="120"/>
      <c r="AM562" s="243"/>
      <c r="AN562" s="243"/>
      <c r="AO562" s="120"/>
      <c r="AP562" s="120"/>
      <c r="AQ562" s="120"/>
      <c r="AR562" s="120"/>
      <c r="AS562" s="120"/>
      <c r="AT562" s="246"/>
      <c r="AU562" s="243"/>
      <c r="AV562" s="120"/>
      <c r="AW562" s="120"/>
      <c r="AX562" s="120"/>
      <c r="AY562" s="246"/>
      <c r="AZ562" s="120"/>
      <c r="BA562" s="120"/>
      <c r="BB562" s="243"/>
      <c r="BC562" s="120"/>
      <c r="BD562" s="120"/>
      <c r="BE562" s="120"/>
      <c r="BF562" s="120"/>
      <c r="BG562" s="244"/>
      <c r="BH562" s="124"/>
      <c r="BI562" s="124"/>
      <c r="BJ562" s="124"/>
      <c r="BK562" s="120"/>
      <c r="BL562" s="120"/>
      <c r="BM562" s="120"/>
      <c r="BN562" s="120"/>
      <c r="BO562" s="120"/>
      <c r="BP562" s="120"/>
      <c r="BQ562" s="120"/>
      <c r="BR562" s="120"/>
      <c r="BS562" s="120"/>
    </row>
    <row r="563" ht="15.75" customHeight="1">
      <c r="A563" s="120"/>
      <c r="B563" s="120"/>
      <c r="C563" s="243"/>
      <c r="D563" s="120"/>
      <c r="E563" s="243"/>
      <c r="F563" s="120"/>
      <c r="G563" s="120"/>
      <c r="H563" s="120"/>
      <c r="I563" s="120"/>
      <c r="J563" s="120"/>
      <c r="K563" s="120"/>
      <c r="L563" s="244"/>
      <c r="M563" s="245"/>
      <c r="N563" s="245"/>
      <c r="O563" s="245"/>
      <c r="P563" s="245"/>
      <c r="Q563" s="120"/>
      <c r="R563" s="120"/>
      <c r="S563" s="120"/>
      <c r="T563" s="222"/>
      <c r="U563" s="120"/>
      <c r="V563" s="120"/>
      <c r="W563" s="120"/>
      <c r="X563" s="120"/>
      <c r="Y563" s="243"/>
      <c r="Z563" s="120"/>
      <c r="AA563" s="243"/>
      <c r="AB563" s="245"/>
      <c r="AC563" s="245"/>
      <c r="AD563" s="245"/>
      <c r="AE563" s="222"/>
      <c r="AF563" s="120"/>
      <c r="AG563" s="120"/>
      <c r="AH563" s="120"/>
      <c r="AI563" s="120"/>
      <c r="AJ563" s="243"/>
      <c r="AK563" s="243"/>
      <c r="AL563" s="120"/>
      <c r="AM563" s="243"/>
      <c r="AN563" s="243"/>
      <c r="AO563" s="120"/>
      <c r="AP563" s="120"/>
      <c r="AQ563" s="120"/>
      <c r="AR563" s="120"/>
      <c r="AS563" s="120"/>
      <c r="AT563" s="246"/>
      <c r="AU563" s="243"/>
      <c r="AV563" s="120"/>
      <c r="AW563" s="120"/>
      <c r="AX563" s="120"/>
      <c r="AY563" s="246"/>
      <c r="AZ563" s="120"/>
      <c r="BA563" s="120"/>
      <c r="BB563" s="243"/>
      <c r="BC563" s="120"/>
      <c r="BD563" s="120"/>
      <c r="BE563" s="120"/>
      <c r="BF563" s="120"/>
      <c r="BG563" s="244"/>
      <c r="BH563" s="124"/>
      <c r="BI563" s="124"/>
      <c r="BJ563" s="124"/>
      <c r="BK563" s="120"/>
      <c r="BL563" s="120"/>
      <c r="BM563" s="120"/>
      <c r="BN563" s="120"/>
      <c r="BO563" s="120"/>
      <c r="BP563" s="120"/>
      <c r="BQ563" s="120"/>
      <c r="BR563" s="120"/>
      <c r="BS563" s="120"/>
    </row>
    <row r="564" ht="15.75" customHeight="1">
      <c r="A564" s="120"/>
      <c r="B564" s="120"/>
      <c r="C564" s="243"/>
      <c r="D564" s="120"/>
      <c r="E564" s="243"/>
      <c r="F564" s="120"/>
      <c r="G564" s="120"/>
      <c r="H564" s="120"/>
      <c r="I564" s="120"/>
      <c r="J564" s="120"/>
      <c r="K564" s="120"/>
      <c r="L564" s="244"/>
      <c r="M564" s="245"/>
      <c r="N564" s="245"/>
      <c r="O564" s="245"/>
      <c r="P564" s="245"/>
      <c r="Q564" s="120"/>
      <c r="R564" s="120"/>
      <c r="S564" s="120"/>
      <c r="T564" s="222"/>
      <c r="U564" s="120"/>
      <c r="V564" s="120"/>
      <c r="W564" s="120"/>
      <c r="X564" s="120"/>
      <c r="Y564" s="243"/>
      <c r="Z564" s="120"/>
      <c r="AA564" s="243"/>
      <c r="AB564" s="245"/>
      <c r="AC564" s="245"/>
      <c r="AD564" s="245"/>
      <c r="AE564" s="222"/>
      <c r="AF564" s="120"/>
      <c r="AG564" s="120"/>
      <c r="AH564" s="120"/>
      <c r="AI564" s="120"/>
      <c r="AJ564" s="243"/>
      <c r="AK564" s="243"/>
      <c r="AL564" s="120"/>
      <c r="AM564" s="243"/>
      <c r="AN564" s="243"/>
      <c r="AO564" s="120"/>
      <c r="AP564" s="120"/>
      <c r="AQ564" s="120"/>
      <c r="AR564" s="120"/>
      <c r="AS564" s="120"/>
      <c r="AT564" s="246"/>
      <c r="AU564" s="243"/>
      <c r="AV564" s="120"/>
      <c r="AW564" s="120"/>
      <c r="AX564" s="120"/>
      <c r="AY564" s="246"/>
      <c r="AZ564" s="120"/>
      <c r="BA564" s="120"/>
      <c r="BB564" s="243"/>
      <c r="BC564" s="120"/>
      <c r="BD564" s="120"/>
      <c r="BE564" s="120"/>
      <c r="BF564" s="120"/>
      <c r="BG564" s="244"/>
      <c r="BH564" s="124"/>
      <c r="BI564" s="124"/>
      <c r="BJ564" s="124"/>
      <c r="BK564" s="120"/>
      <c r="BL564" s="120"/>
      <c r="BM564" s="120"/>
      <c r="BN564" s="120"/>
      <c r="BO564" s="120"/>
      <c r="BP564" s="120"/>
      <c r="BQ564" s="120"/>
      <c r="BR564" s="120"/>
      <c r="BS564" s="120"/>
    </row>
    <row r="565" ht="15.75" customHeight="1">
      <c r="A565" s="120"/>
      <c r="B565" s="120"/>
      <c r="C565" s="243"/>
      <c r="D565" s="120"/>
      <c r="E565" s="243"/>
      <c r="F565" s="120"/>
      <c r="G565" s="120"/>
      <c r="H565" s="120"/>
      <c r="I565" s="120"/>
      <c r="J565" s="120"/>
      <c r="K565" s="120"/>
      <c r="L565" s="244"/>
      <c r="M565" s="245"/>
      <c r="N565" s="245"/>
      <c r="O565" s="245"/>
      <c r="P565" s="245"/>
      <c r="Q565" s="120"/>
      <c r="R565" s="120"/>
      <c r="S565" s="120"/>
      <c r="T565" s="222"/>
      <c r="U565" s="120"/>
      <c r="V565" s="120"/>
      <c r="W565" s="120"/>
      <c r="X565" s="120"/>
      <c r="Y565" s="243"/>
      <c r="Z565" s="120"/>
      <c r="AA565" s="243"/>
      <c r="AB565" s="245"/>
      <c r="AC565" s="245"/>
      <c r="AD565" s="245"/>
      <c r="AE565" s="222"/>
      <c r="AF565" s="120"/>
      <c r="AG565" s="120"/>
      <c r="AH565" s="120"/>
      <c r="AI565" s="120"/>
      <c r="AJ565" s="243"/>
      <c r="AK565" s="243"/>
      <c r="AL565" s="120"/>
      <c r="AM565" s="243"/>
      <c r="AN565" s="243"/>
      <c r="AO565" s="120"/>
      <c r="AP565" s="120"/>
      <c r="AQ565" s="120"/>
      <c r="AR565" s="120"/>
      <c r="AS565" s="120"/>
      <c r="AT565" s="246"/>
      <c r="AU565" s="243"/>
      <c r="AV565" s="120"/>
      <c r="AW565" s="120"/>
      <c r="AX565" s="120"/>
      <c r="AY565" s="246"/>
      <c r="AZ565" s="120"/>
      <c r="BA565" s="120"/>
      <c r="BB565" s="243"/>
      <c r="BC565" s="120"/>
      <c r="BD565" s="120"/>
      <c r="BE565" s="120"/>
      <c r="BF565" s="120"/>
      <c r="BG565" s="244"/>
      <c r="BH565" s="124"/>
      <c r="BI565" s="124"/>
      <c r="BJ565" s="124"/>
      <c r="BK565" s="120"/>
      <c r="BL565" s="120"/>
      <c r="BM565" s="120"/>
      <c r="BN565" s="120"/>
      <c r="BO565" s="120"/>
      <c r="BP565" s="120"/>
      <c r="BQ565" s="120"/>
      <c r="BR565" s="120"/>
      <c r="BS565" s="120"/>
    </row>
    <row r="566" ht="15.75" customHeight="1">
      <c r="A566" s="120"/>
      <c r="B566" s="120"/>
      <c r="C566" s="243"/>
      <c r="D566" s="120"/>
      <c r="E566" s="243"/>
      <c r="F566" s="120"/>
      <c r="G566" s="120"/>
      <c r="H566" s="120"/>
      <c r="I566" s="120"/>
      <c r="J566" s="120"/>
      <c r="K566" s="120"/>
      <c r="L566" s="244"/>
      <c r="M566" s="245"/>
      <c r="N566" s="245"/>
      <c r="O566" s="245"/>
      <c r="P566" s="245"/>
      <c r="Q566" s="120"/>
      <c r="R566" s="120"/>
      <c r="S566" s="120"/>
      <c r="T566" s="222"/>
      <c r="U566" s="120"/>
      <c r="V566" s="120"/>
      <c r="W566" s="120"/>
      <c r="X566" s="120"/>
      <c r="Y566" s="243"/>
      <c r="Z566" s="120"/>
      <c r="AA566" s="243"/>
      <c r="AB566" s="245"/>
      <c r="AC566" s="245"/>
      <c r="AD566" s="245"/>
      <c r="AE566" s="222"/>
      <c r="AF566" s="120"/>
      <c r="AG566" s="120"/>
      <c r="AH566" s="120"/>
      <c r="AI566" s="120"/>
      <c r="AJ566" s="243"/>
      <c r="AK566" s="243"/>
      <c r="AL566" s="120"/>
      <c r="AM566" s="243"/>
      <c r="AN566" s="243"/>
      <c r="AO566" s="120"/>
      <c r="AP566" s="120"/>
      <c r="AQ566" s="120"/>
      <c r="AR566" s="120"/>
      <c r="AS566" s="120"/>
      <c r="AT566" s="246"/>
      <c r="AU566" s="243"/>
      <c r="AV566" s="120"/>
      <c r="AW566" s="120"/>
      <c r="AX566" s="120"/>
      <c r="AY566" s="246"/>
      <c r="AZ566" s="120"/>
      <c r="BA566" s="120"/>
      <c r="BB566" s="243"/>
      <c r="BC566" s="120"/>
      <c r="BD566" s="120"/>
      <c r="BE566" s="120"/>
      <c r="BF566" s="120"/>
      <c r="BG566" s="244"/>
      <c r="BH566" s="124"/>
      <c r="BI566" s="124"/>
      <c r="BJ566" s="124"/>
      <c r="BK566" s="120"/>
      <c r="BL566" s="120"/>
      <c r="BM566" s="120"/>
      <c r="BN566" s="120"/>
      <c r="BO566" s="120"/>
      <c r="BP566" s="120"/>
      <c r="BQ566" s="120"/>
      <c r="BR566" s="120"/>
      <c r="BS566" s="120"/>
    </row>
    <row r="567" ht="15.75" customHeight="1">
      <c r="A567" s="120"/>
      <c r="B567" s="120"/>
      <c r="C567" s="243"/>
      <c r="D567" s="120"/>
      <c r="E567" s="243"/>
      <c r="F567" s="120"/>
      <c r="G567" s="120"/>
      <c r="H567" s="120"/>
      <c r="I567" s="120"/>
      <c r="J567" s="120"/>
      <c r="K567" s="120"/>
      <c r="L567" s="244"/>
      <c r="M567" s="245"/>
      <c r="N567" s="245"/>
      <c r="O567" s="245"/>
      <c r="P567" s="245"/>
      <c r="Q567" s="120"/>
      <c r="R567" s="120"/>
      <c r="S567" s="120"/>
      <c r="T567" s="222"/>
      <c r="U567" s="120"/>
      <c r="V567" s="120"/>
      <c r="W567" s="120"/>
      <c r="X567" s="120"/>
      <c r="Y567" s="243"/>
      <c r="Z567" s="120"/>
      <c r="AA567" s="243"/>
      <c r="AB567" s="245"/>
      <c r="AC567" s="245"/>
      <c r="AD567" s="245"/>
      <c r="AE567" s="222"/>
      <c r="AF567" s="120"/>
      <c r="AG567" s="120"/>
      <c r="AH567" s="120"/>
      <c r="AI567" s="120"/>
      <c r="AJ567" s="243"/>
      <c r="AK567" s="243"/>
      <c r="AL567" s="120"/>
      <c r="AM567" s="243"/>
      <c r="AN567" s="243"/>
      <c r="AO567" s="120"/>
      <c r="AP567" s="120"/>
      <c r="AQ567" s="120"/>
      <c r="AR567" s="120"/>
      <c r="AS567" s="120"/>
      <c r="AT567" s="246"/>
      <c r="AU567" s="243"/>
      <c r="AV567" s="120"/>
      <c r="AW567" s="120"/>
      <c r="AX567" s="120"/>
      <c r="AY567" s="246"/>
      <c r="AZ567" s="120"/>
      <c r="BA567" s="120"/>
      <c r="BB567" s="243"/>
      <c r="BC567" s="120"/>
      <c r="BD567" s="120"/>
      <c r="BE567" s="120"/>
      <c r="BF567" s="120"/>
      <c r="BG567" s="244"/>
      <c r="BH567" s="124"/>
      <c r="BI567" s="124"/>
      <c r="BJ567" s="124"/>
      <c r="BK567" s="120"/>
      <c r="BL567" s="120"/>
      <c r="BM567" s="120"/>
      <c r="BN567" s="120"/>
      <c r="BO567" s="120"/>
      <c r="BP567" s="120"/>
      <c r="BQ567" s="120"/>
      <c r="BR567" s="120"/>
      <c r="BS567" s="120"/>
    </row>
    <row r="568" ht="15.75" customHeight="1">
      <c r="A568" s="120"/>
      <c r="B568" s="120"/>
      <c r="C568" s="243"/>
      <c r="D568" s="120"/>
      <c r="E568" s="243"/>
      <c r="F568" s="120"/>
      <c r="G568" s="120"/>
      <c r="H568" s="120"/>
      <c r="I568" s="120"/>
      <c r="J568" s="120"/>
      <c r="K568" s="120"/>
      <c r="L568" s="244"/>
      <c r="M568" s="245"/>
      <c r="N568" s="245"/>
      <c r="O568" s="245"/>
      <c r="P568" s="245"/>
      <c r="Q568" s="120"/>
      <c r="R568" s="120"/>
      <c r="S568" s="120"/>
      <c r="T568" s="222"/>
      <c r="U568" s="120"/>
      <c r="V568" s="120"/>
      <c r="W568" s="120"/>
      <c r="X568" s="120"/>
      <c r="Y568" s="243"/>
      <c r="Z568" s="120"/>
      <c r="AA568" s="243"/>
      <c r="AB568" s="245"/>
      <c r="AC568" s="245"/>
      <c r="AD568" s="245"/>
      <c r="AE568" s="222"/>
      <c r="AF568" s="120"/>
      <c r="AG568" s="120"/>
      <c r="AH568" s="120"/>
      <c r="AI568" s="120"/>
      <c r="AJ568" s="243"/>
      <c r="AK568" s="243"/>
      <c r="AL568" s="120"/>
      <c r="AM568" s="243"/>
      <c r="AN568" s="243"/>
      <c r="AO568" s="120"/>
      <c r="AP568" s="120"/>
      <c r="AQ568" s="120"/>
      <c r="AR568" s="120"/>
      <c r="AS568" s="120"/>
      <c r="AT568" s="246"/>
      <c r="AU568" s="243"/>
      <c r="AV568" s="120"/>
      <c r="AW568" s="120"/>
      <c r="AX568" s="120"/>
      <c r="AY568" s="246"/>
      <c r="AZ568" s="120"/>
      <c r="BA568" s="120"/>
      <c r="BB568" s="243"/>
      <c r="BC568" s="120"/>
      <c r="BD568" s="120"/>
      <c r="BE568" s="120"/>
      <c r="BF568" s="120"/>
      <c r="BG568" s="244"/>
      <c r="BH568" s="124"/>
      <c r="BI568" s="124"/>
      <c r="BJ568" s="124"/>
      <c r="BK568" s="120"/>
      <c r="BL568" s="120"/>
      <c r="BM568" s="120"/>
      <c r="BN568" s="120"/>
      <c r="BO568" s="120"/>
      <c r="BP568" s="120"/>
      <c r="BQ568" s="120"/>
      <c r="BR568" s="120"/>
      <c r="BS568" s="120"/>
    </row>
    <row r="569" ht="15.75" customHeight="1">
      <c r="A569" s="120"/>
      <c r="B569" s="120"/>
      <c r="C569" s="243"/>
      <c r="D569" s="120"/>
      <c r="E569" s="243"/>
      <c r="F569" s="120"/>
      <c r="G569" s="120"/>
      <c r="H569" s="120"/>
      <c r="I569" s="120"/>
      <c r="J569" s="120"/>
      <c r="K569" s="120"/>
      <c r="L569" s="244"/>
      <c r="M569" s="245"/>
      <c r="N569" s="245"/>
      <c r="O569" s="245"/>
      <c r="P569" s="245"/>
      <c r="Q569" s="120"/>
      <c r="R569" s="120"/>
      <c r="S569" s="120"/>
      <c r="T569" s="222"/>
      <c r="U569" s="120"/>
      <c r="V569" s="120"/>
      <c r="W569" s="120"/>
      <c r="X569" s="120"/>
      <c r="Y569" s="243"/>
      <c r="Z569" s="120"/>
      <c r="AA569" s="243"/>
      <c r="AB569" s="245"/>
      <c r="AC569" s="245"/>
      <c r="AD569" s="245"/>
      <c r="AE569" s="222"/>
      <c r="AF569" s="120"/>
      <c r="AG569" s="120"/>
      <c r="AH569" s="120"/>
      <c r="AI569" s="120"/>
      <c r="AJ569" s="243"/>
      <c r="AK569" s="243"/>
      <c r="AL569" s="120"/>
      <c r="AM569" s="243"/>
      <c r="AN569" s="243"/>
      <c r="AO569" s="120"/>
      <c r="AP569" s="120"/>
      <c r="AQ569" s="120"/>
      <c r="AR569" s="120"/>
      <c r="AS569" s="120"/>
      <c r="AT569" s="246"/>
      <c r="AU569" s="243"/>
      <c r="AV569" s="120"/>
      <c r="AW569" s="120"/>
      <c r="AX569" s="120"/>
      <c r="AY569" s="246"/>
      <c r="AZ569" s="120"/>
      <c r="BA569" s="120"/>
      <c r="BB569" s="243"/>
      <c r="BC569" s="120"/>
      <c r="BD569" s="120"/>
      <c r="BE569" s="120"/>
      <c r="BF569" s="120"/>
      <c r="BG569" s="244"/>
      <c r="BH569" s="124"/>
      <c r="BI569" s="124"/>
      <c r="BJ569" s="124"/>
      <c r="BK569" s="120"/>
      <c r="BL569" s="120"/>
      <c r="BM569" s="120"/>
      <c r="BN569" s="120"/>
      <c r="BO569" s="120"/>
      <c r="BP569" s="120"/>
      <c r="BQ569" s="120"/>
      <c r="BR569" s="120"/>
      <c r="BS569" s="120"/>
    </row>
    <row r="570" ht="15.75" customHeight="1">
      <c r="A570" s="120"/>
      <c r="B570" s="120"/>
      <c r="C570" s="243"/>
      <c r="D570" s="120"/>
      <c r="E570" s="243"/>
      <c r="F570" s="120"/>
      <c r="G570" s="120"/>
      <c r="H570" s="120"/>
      <c r="I570" s="120"/>
      <c r="J570" s="120"/>
      <c r="K570" s="120"/>
      <c r="L570" s="244"/>
      <c r="M570" s="245"/>
      <c r="N570" s="245"/>
      <c r="O570" s="245"/>
      <c r="P570" s="245"/>
      <c r="Q570" s="120"/>
      <c r="R570" s="120"/>
      <c r="S570" s="120"/>
      <c r="T570" s="222"/>
      <c r="U570" s="120"/>
      <c r="V570" s="120"/>
      <c r="W570" s="120"/>
      <c r="X570" s="120"/>
      <c r="Y570" s="243"/>
      <c r="Z570" s="120"/>
      <c r="AA570" s="243"/>
      <c r="AB570" s="245"/>
      <c r="AC570" s="245"/>
      <c r="AD570" s="245"/>
      <c r="AE570" s="222"/>
      <c r="AF570" s="120"/>
      <c r="AG570" s="120"/>
      <c r="AH570" s="120"/>
      <c r="AI570" s="120"/>
      <c r="AJ570" s="243"/>
      <c r="AK570" s="243"/>
      <c r="AL570" s="120"/>
      <c r="AM570" s="243"/>
      <c r="AN570" s="243"/>
      <c r="AO570" s="120"/>
      <c r="AP570" s="120"/>
      <c r="AQ570" s="120"/>
      <c r="AR570" s="120"/>
      <c r="AS570" s="120"/>
      <c r="AT570" s="246"/>
      <c r="AU570" s="243"/>
      <c r="AV570" s="120"/>
      <c r="AW570" s="120"/>
      <c r="AX570" s="120"/>
      <c r="AY570" s="246"/>
      <c r="AZ570" s="120"/>
      <c r="BA570" s="120"/>
      <c r="BB570" s="243"/>
      <c r="BC570" s="120"/>
      <c r="BD570" s="120"/>
      <c r="BE570" s="120"/>
      <c r="BF570" s="120"/>
      <c r="BG570" s="244"/>
      <c r="BH570" s="124"/>
      <c r="BI570" s="124"/>
      <c r="BJ570" s="124"/>
      <c r="BK570" s="120"/>
      <c r="BL570" s="120"/>
      <c r="BM570" s="120"/>
      <c r="BN570" s="120"/>
      <c r="BO570" s="120"/>
      <c r="BP570" s="120"/>
      <c r="BQ570" s="120"/>
      <c r="BR570" s="120"/>
      <c r="BS570" s="120"/>
    </row>
    <row r="571" ht="15.75" customHeight="1">
      <c r="A571" s="120"/>
      <c r="B571" s="120"/>
      <c r="C571" s="243"/>
      <c r="D571" s="120"/>
      <c r="E571" s="243"/>
      <c r="F571" s="120"/>
      <c r="G571" s="120"/>
      <c r="H571" s="120"/>
      <c r="I571" s="120"/>
      <c r="J571" s="120"/>
      <c r="K571" s="120"/>
      <c r="L571" s="244"/>
      <c r="M571" s="245"/>
      <c r="N571" s="245"/>
      <c r="O571" s="245"/>
      <c r="P571" s="245"/>
      <c r="Q571" s="120"/>
      <c r="R571" s="120"/>
      <c r="S571" s="120"/>
      <c r="T571" s="222"/>
      <c r="U571" s="120"/>
      <c r="V571" s="120"/>
      <c r="W571" s="120"/>
      <c r="X571" s="120"/>
      <c r="Y571" s="243"/>
      <c r="Z571" s="120"/>
      <c r="AA571" s="243"/>
      <c r="AB571" s="245"/>
      <c r="AC571" s="245"/>
      <c r="AD571" s="245"/>
      <c r="AE571" s="222"/>
      <c r="AF571" s="120"/>
      <c r="AG571" s="120"/>
      <c r="AH571" s="120"/>
      <c r="AI571" s="120"/>
      <c r="AJ571" s="243"/>
      <c r="AK571" s="243"/>
      <c r="AL571" s="120"/>
      <c r="AM571" s="243"/>
      <c r="AN571" s="243"/>
      <c r="AO571" s="120"/>
      <c r="AP571" s="120"/>
      <c r="AQ571" s="120"/>
      <c r="AR571" s="120"/>
      <c r="AS571" s="120"/>
      <c r="AT571" s="246"/>
      <c r="AU571" s="243"/>
      <c r="AV571" s="120"/>
      <c r="AW571" s="120"/>
      <c r="AX571" s="120"/>
      <c r="AY571" s="246"/>
      <c r="AZ571" s="120"/>
      <c r="BA571" s="120"/>
      <c r="BB571" s="243"/>
      <c r="BC571" s="120"/>
      <c r="BD571" s="120"/>
      <c r="BE571" s="120"/>
      <c r="BF571" s="120"/>
      <c r="BG571" s="244"/>
      <c r="BH571" s="124"/>
      <c r="BI571" s="124"/>
      <c r="BJ571" s="124"/>
      <c r="BK571" s="120"/>
      <c r="BL571" s="120"/>
      <c r="BM571" s="120"/>
      <c r="BN571" s="120"/>
      <c r="BO571" s="120"/>
      <c r="BP571" s="120"/>
      <c r="BQ571" s="120"/>
      <c r="BR571" s="120"/>
      <c r="BS571" s="120"/>
    </row>
    <row r="572" ht="15.75" customHeight="1">
      <c r="A572" s="120"/>
      <c r="B572" s="120"/>
      <c r="C572" s="243"/>
      <c r="D572" s="120"/>
      <c r="E572" s="243"/>
      <c r="F572" s="120"/>
      <c r="G572" s="120"/>
      <c r="H572" s="120"/>
      <c r="I572" s="120"/>
      <c r="J572" s="120"/>
      <c r="K572" s="120"/>
      <c r="L572" s="244"/>
      <c r="M572" s="245"/>
      <c r="N572" s="245"/>
      <c r="O572" s="245"/>
      <c r="P572" s="245"/>
      <c r="Q572" s="120"/>
      <c r="R572" s="120"/>
      <c r="S572" s="120"/>
      <c r="T572" s="222"/>
      <c r="U572" s="120"/>
      <c r="V572" s="120"/>
      <c r="W572" s="120"/>
      <c r="X572" s="120"/>
      <c r="Y572" s="243"/>
      <c r="Z572" s="120"/>
      <c r="AA572" s="243"/>
      <c r="AB572" s="245"/>
      <c r="AC572" s="245"/>
      <c r="AD572" s="245"/>
      <c r="AE572" s="222"/>
      <c r="AF572" s="120"/>
      <c r="AG572" s="120"/>
      <c r="AH572" s="120"/>
      <c r="AI572" s="120"/>
      <c r="AJ572" s="243"/>
      <c r="AK572" s="243"/>
      <c r="AL572" s="120"/>
      <c r="AM572" s="243"/>
      <c r="AN572" s="243"/>
      <c r="AO572" s="120"/>
      <c r="AP572" s="120"/>
      <c r="AQ572" s="120"/>
      <c r="AR572" s="120"/>
      <c r="AS572" s="120"/>
      <c r="AT572" s="246"/>
      <c r="AU572" s="243"/>
      <c r="AV572" s="120"/>
      <c r="AW572" s="120"/>
      <c r="AX572" s="120"/>
      <c r="AY572" s="246"/>
      <c r="AZ572" s="120"/>
      <c r="BA572" s="120"/>
      <c r="BB572" s="243"/>
      <c r="BC572" s="120"/>
      <c r="BD572" s="120"/>
      <c r="BE572" s="120"/>
      <c r="BF572" s="120"/>
      <c r="BG572" s="244"/>
      <c r="BH572" s="124"/>
      <c r="BI572" s="124"/>
      <c r="BJ572" s="124"/>
      <c r="BK572" s="120"/>
      <c r="BL572" s="120"/>
      <c r="BM572" s="120"/>
      <c r="BN572" s="120"/>
      <c r="BO572" s="120"/>
      <c r="BP572" s="120"/>
      <c r="BQ572" s="120"/>
      <c r="BR572" s="120"/>
      <c r="BS572" s="120"/>
    </row>
    <row r="573" ht="15.75" customHeight="1">
      <c r="A573" s="120"/>
      <c r="B573" s="120"/>
      <c r="C573" s="243"/>
      <c r="D573" s="120"/>
      <c r="E573" s="243"/>
      <c r="F573" s="120"/>
      <c r="G573" s="120"/>
      <c r="H573" s="120"/>
      <c r="I573" s="120"/>
      <c r="J573" s="120"/>
      <c r="K573" s="120"/>
      <c r="L573" s="244"/>
      <c r="M573" s="245"/>
      <c r="N573" s="245"/>
      <c r="O573" s="245"/>
      <c r="P573" s="245"/>
      <c r="Q573" s="120"/>
      <c r="R573" s="120"/>
      <c r="S573" s="120"/>
      <c r="T573" s="222"/>
      <c r="U573" s="120"/>
      <c r="V573" s="120"/>
      <c r="W573" s="120"/>
      <c r="X573" s="120"/>
      <c r="Y573" s="243"/>
      <c r="Z573" s="120"/>
      <c r="AA573" s="243"/>
      <c r="AB573" s="245"/>
      <c r="AC573" s="245"/>
      <c r="AD573" s="245"/>
      <c r="AE573" s="222"/>
      <c r="AF573" s="120"/>
      <c r="AG573" s="120"/>
      <c r="AH573" s="120"/>
      <c r="AI573" s="120"/>
      <c r="AJ573" s="243"/>
      <c r="AK573" s="243"/>
      <c r="AL573" s="120"/>
      <c r="AM573" s="243"/>
      <c r="AN573" s="243"/>
      <c r="AO573" s="120"/>
      <c r="AP573" s="120"/>
      <c r="AQ573" s="120"/>
      <c r="AR573" s="120"/>
      <c r="AS573" s="120"/>
      <c r="AT573" s="246"/>
      <c r="AU573" s="243"/>
      <c r="AV573" s="120"/>
      <c r="AW573" s="120"/>
      <c r="AX573" s="120"/>
      <c r="AY573" s="246"/>
      <c r="AZ573" s="120"/>
      <c r="BA573" s="120"/>
      <c r="BB573" s="243"/>
      <c r="BC573" s="120"/>
      <c r="BD573" s="120"/>
      <c r="BE573" s="120"/>
      <c r="BF573" s="120"/>
      <c r="BG573" s="244"/>
      <c r="BH573" s="124"/>
      <c r="BI573" s="124"/>
      <c r="BJ573" s="124"/>
      <c r="BK573" s="120"/>
      <c r="BL573" s="120"/>
      <c r="BM573" s="120"/>
      <c r="BN573" s="120"/>
      <c r="BO573" s="120"/>
      <c r="BP573" s="120"/>
      <c r="BQ573" s="120"/>
      <c r="BR573" s="120"/>
      <c r="BS573" s="120"/>
    </row>
    <row r="574" ht="15.75" customHeight="1">
      <c r="A574" s="120"/>
      <c r="B574" s="120"/>
      <c r="C574" s="243"/>
      <c r="D574" s="120"/>
      <c r="E574" s="243"/>
      <c r="F574" s="120"/>
      <c r="G574" s="120"/>
      <c r="H574" s="120"/>
      <c r="I574" s="120"/>
      <c r="J574" s="120"/>
      <c r="K574" s="120"/>
      <c r="L574" s="244"/>
      <c r="M574" s="245"/>
      <c r="N574" s="245"/>
      <c r="O574" s="245"/>
      <c r="P574" s="245"/>
      <c r="Q574" s="120"/>
      <c r="R574" s="120"/>
      <c r="S574" s="120"/>
      <c r="T574" s="222"/>
      <c r="U574" s="120"/>
      <c r="V574" s="120"/>
      <c r="W574" s="120"/>
      <c r="X574" s="120"/>
      <c r="Y574" s="243"/>
      <c r="Z574" s="120"/>
      <c r="AA574" s="243"/>
      <c r="AB574" s="245"/>
      <c r="AC574" s="245"/>
      <c r="AD574" s="245"/>
      <c r="AE574" s="222"/>
      <c r="AF574" s="120"/>
      <c r="AG574" s="120"/>
      <c r="AH574" s="120"/>
      <c r="AI574" s="120"/>
      <c r="AJ574" s="243"/>
      <c r="AK574" s="243"/>
      <c r="AL574" s="120"/>
      <c r="AM574" s="243"/>
      <c r="AN574" s="243"/>
      <c r="AO574" s="120"/>
      <c r="AP574" s="120"/>
      <c r="AQ574" s="120"/>
      <c r="AR574" s="120"/>
      <c r="AS574" s="120"/>
      <c r="AT574" s="246"/>
      <c r="AU574" s="243"/>
      <c r="AV574" s="120"/>
      <c r="AW574" s="120"/>
      <c r="AX574" s="120"/>
      <c r="AY574" s="246"/>
      <c r="AZ574" s="120"/>
      <c r="BA574" s="120"/>
      <c r="BB574" s="243"/>
      <c r="BC574" s="120"/>
      <c r="BD574" s="120"/>
      <c r="BE574" s="120"/>
      <c r="BF574" s="120"/>
      <c r="BG574" s="244"/>
      <c r="BH574" s="124"/>
      <c r="BI574" s="124"/>
      <c r="BJ574" s="124"/>
      <c r="BK574" s="120"/>
      <c r="BL574" s="120"/>
      <c r="BM574" s="120"/>
      <c r="BN574" s="120"/>
      <c r="BO574" s="120"/>
      <c r="BP574" s="120"/>
      <c r="BQ574" s="120"/>
      <c r="BR574" s="120"/>
      <c r="BS574" s="120"/>
    </row>
    <row r="575" ht="15.75" customHeight="1">
      <c r="A575" s="120"/>
      <c r="B575" s="120"/>
      <c r="C575" s="243"/>
      <c r="D575" s="120"/>
      <c r="E575" s="243"/>
      <c r="F575" s="120"/>
      <c r="G575" s="120"/>
      <c r="H575" s="120"/>
      <c r="I575" s="120"/>
      <c r="J575" s="120"/>
      <c r="K575" s="120"/>
      <c r="L575" s="244"/>
      <c r="M575" s="245"/>
      <c r="N575" s="245"/>
      <c r="O575" s="245"/>
      <c r="P575" s="245"/>
      <c r="Q575" s="120"/>
      <c r="R575" s="120"/>
      <c r="S575" s="120"/>
      <c r="T575" s="222"/>
      <c r="U575" s="120"/>
      <c r="V575" s="120"/>
      <c r="W575" s="120"/>
      <c r="X575" s="120"/>
      <c r="Y575" s="243"/>
      <c r="Z575" s="120"/>
      <c r="AA575" s="243"/>
      <c r="AB575" s="245"/>
      <c r="AC575" s="245"/>
      <c r="AD575" s="245"/>
      <c r="AE575" s="222"/>
      <c r="AF575" s="120"/>
      <c r="AG575" s="120"/>
      <c r="AH575" s="120"/>
      <c r="AI575" s="120"/>
      <c r="AJ575" s="243"/>
      <c r="AK575" s="243"/>
      <c r="AL575" s="120"/>
      <c r="AM575" s="243"/>
      <c r="AN575" s="243"/>
      <c r="AO575" s="120"/>
      <c r="AP575" s="120"/>
      <c r="AQ575" s="120"/>
      <c r="AR575" s="120"/>
      <c r="AS575" s="120"/>
      <c r="AT575" s="246"/>
      <c r="AU575" s="243"/>
      <c r="AV575" s="120"/>
      <c r="AW575" s="120"/>
      <c r="AX575" s="120"/>
      <c r="AY575" s="246"/>
      <c r="AZ575" s="120"/>
      <c r="BA575" s="120"/>
      <c r="BB575" s="243"/>
      <c r="BC575" s="120"/>
      <c r="BD575" s="120"/>
      <c r="BE575" s="120"/>
      <c r="BF575" s="120"/>
      <c r="BG575" s="244"/>
      <c r="BH575" s="124"/>
      <c r="BI575" s="124"/>
      <c r="BJ575" s="124"/>
      <c r="BK575" s="120"/>
      <c r="BL575" s="120"/>
      <c r="BM575" s="120"/>
      <c r="BN575" s="120"/>
      <c r="BO575" s="120"/>
      <c r="BP575" s="120"/>
      <c r="BQ575" s="120"/>
      <c r="BR575" s="120"/>
      <c r="BS575" s="120"/>
    </row>
    <row r="576" ht="15.75" customHeight="1">
      <c r="A576" s="120"/>
      <c r="B576" s="120"/>
      <c r="C576" s="243"/>
      <c r="D576" s="120"/>
      <c r="E576" s="243"/>
      <c r="F576" s="120"/>
      <c r="G576" s="120"/>
      <c r="H576" s="120"/>
      <c r="I576" s="120"/>
      <c r="J576" s="120"/>
      <c r="K576" s="120"/>
      <c r="L576" s="244"/>
      <c r="M576" s="245"/>
      <c r="N576" s="245"/>
      <c r="O576" s="245"/>
      <c r="P576" s="245"/>
      <c r="Q576" s="120"/>
      <c r="R576" s="120"/>
      <c r="S576" s="120"/>
      <c r="T576" s="222"/>
      <c r="U576" s="120"/>
      <c r="V576" s="120"/>
      <c r="W576" s="120"/>
      <c r="X576" s="120"/>
      <c r="Y576" s="243"/>
      <c r="Z576" s="120"/>
      <c r="AA576" s="243"/>
      <c r="AB576" s="245"/>
      <c r="AC576" s="245"/>
      <c r="AD576" s="245"/>
      <c r="AE576" s="222"/>
      <c r="AF576" s="120"/>
      <c r="AG576" s="120"/>
      <c r="AH576" s="120"/>
      <c r="AI576" s="120"/>
      <c r="AJ576" s="243"/>
      <c r="AK576" s="243"/>
      <c r="AL576" s="120"/>
      <c r="AM576" s="243"/>
      <c r="AN576" s="243"/>
      <c r="AO576" s="120"/>
      <c r="AP576" s="120"/>
      <c r="AQ576" s="120"/>
      <c r="AR576" s="120"/>
      <c r="AS576" s="120"/>
      <c r="AT576" s="246"/>
      <c r="AU576" s="243"/>
      <c r="AV576" s="120"/>
      <c r="AW576" s="120"/>
      <c r="AX576" s="120"/>
      <c r="AY576" s="246"/>
      <c r="AZ576" s="120"/>
      <c r="BA576" s="120"/>
      <c r="BB576" s="243"/>
      <c r="BC576" s="120"/>
      <c r="BD576" s="120"/>
      <c r="BE576" s="120"/>
      <c r="BF576" s="120"/>
      <c r="BG576" s="244"/>
      <c r="BH576" s="124"/>
      <c r="BI576" s="124"/>
      <c r="BJ576" s="124"/>
      <c r="BK576" s="120"/>
      <c r="BL576" s="120"/>
      <c r="BM576" s="120"/>
      <c r="BN576" s="120"/>
      <c r="BO576" s="120"/>
      <c r="BP576" s="120"/>
      <c r="BQ576" s="120"/>
      <c r="BR576" s="120"/>
      <c r="BS576" s="120"/>
    </row>
    <row r="577" ht="15.75" customHeight="1">
      <c r="A577" s="120"/>
      <c r="B577" s="120"/>
      <c r="C577" s="243"/>
      <c r="D577" s="120"/>
      <c r="E577" s="243"/>
      <c r="F577" s="120"/>
      <c r="G577" s="120"/>
      <c r="H577" s="120"/>
      <c r="I577" s="120"/>
      <c r="J577" s="120"/>
      <c r="K577" s="120"/>
      <c r="L577" s="244"/>
      <c r="M577" s="245"/>
      <c r="N577" s="245"/>
      <c r="O577" s="245"/>
      <c r="P577" s="245"/>
      <c r="Q577" s="120"/>
      <c r="R577" s="120"/>
      <c r="S577" s="120"/>
      <c r="T577" s="222"/>
      <c r="U577" s="120"/>
      <c r="V577" s="120"/>
      <c r="W577" s="120"/>
      <c r="X577" s="120"/>
      <c r="Y577" s="243"/>
      <c r="Z577" s="120"/>
      <c r="AA577" s="243"/>
      <c r="AB577" s="245"/>
      <c r="AC577" s="245"/>
      <c r="AD577" s="245"/>
      <c r="AE577" s="222"/>
      <c r="AF577" s="120"/>
      <c r="AG577" s="120"/>
      <c r="AH577" s="120"/>
      <c r="AI577" s="120"/>
      <c r="AJ577" s="243"/>
      <c r="AK577" s="243"/>
      <c r="AL577" s="120"/>
      <c r="AM577" s="243"/>
      <c r="AN577" s="243"/>
      <c r="AO577" s="120"/>
      <c r="AP577" s="120"/>
      <c r="AQ577" s="120"/>
      <c r="AR577" s="120"/>
      <c r="AS577" s="120"/>
      <c r="AT577" s="246"/>
      <c r="AU577" s="243"/>
      <c r="AV577" s="120"/>
      <c r="AW577" s="120"/>
      <c r="AX577" s="120"/>
      <c r="AY577" s="246"/>
      <c r="AZ577" s="120"/>
      <c r="BA577" s="120"/>
      <c r="BB577" s="243"/>
      <c r="BC577" s="120"/>
      <c r="BD577" s="120"/>
      <c r="BE577" s="120"/>
      <c r="BF577" s="120"/>
      <c r="BG577" s="244"/>
      <c r="BH577" s="124"/>
      <c r="BI577" s="124"/>
      <c r="BJ577" s="124"/>
      <c r="BK577" s="120"/>
      <c r="BL577" s="120"/>
      <c r="BM577" s="120"/>
      <c r="BN577" s="120"/>
      <c r="BO577" s="120"/>
      <c r="BP577" s="120"/>
      <c r="BQ577" s="120"/>
      <c r="BR577" s="120"/>
      <c r="BS577" s="120"/>
    </row>
    <row r="578" ht="15.75" customHeight="1">
      <c r="A578" s="120"/>
      <c r="B578" s="120"/>
      <c r="C578" s="243"/>
      <c r="D578" s="120"/>
      <c r="E578" s="243"/>
      <c r="F578" s="120"/>
      <c r="G578" s="120"/>
      <c r="H578" s="120"/>
      <c r="I578" s="120"/>
      <c r="J578" s="120"/>
      <c r="K578" s="120"/>
      <c r="L578" s="244"/>
      <c r="M578" s="245"/>
      <c r="N578" s="245"/>
      <c r="O578" s="245"/>
      <c r="P578" s="245"/>
      <c r="Q578" s="120"/>
      <c r="R578" s="120"/>
      <c r="S578" s="120"/>
      <c r="T578" s="222"/>
      <c r="U578" s="120"/>
      <c r="V578" s="120"/>
      <c r="W578" s="120"/>
      <c r="X578" s="120"/>
      <c r="Y578" s="243"/>
      <c r="Z578" s="120"/>
      <c r="AA578" s="243"/>
      <c r="AB578" s="245"/>
      <c r="AC578" s="245"/>
      <c r="AD578" s="245"/>
      <c r="AE578" s="222"/>
      <c r="AF578" s="120"/>
      <c r="AG578" s="120"/>
      <c r="AH578" s="120"/>
      <c r="AI578" s="120"/>
      <c r="AJ578" s="243"/>
      <c r="AK578" s="243"/>
      <c r="AL578" s="120"/>
      <c r="AM578" s="243"/>
      <c r="AN578" s="243"/>
      <c r="AO578" s="120"/>
      <c r="AP578" s="120"/>
      <c r="AQ578" s="120"/>
      <c r="AR578" s="120"/>
      <c r="AS578" s="120"/>
      <c r="AT578" s="246"/>
      <c r="AU578" s="243"/>
      <c r="AV578" s="120"/>
      <c r="AW578" s="120"/>
      <c r="AX578" s="120"/>
      <c r="AY578" s="246"/>
      <c r="AZ578" s="120"/>
      <c r="BA578" s="120"/>
      <c r="BB578" s="243"/>
      <c r="BC578" s="120"/>
      <c r="BD578" s="120"/>
      <c r="BE578" s="120"/>
      <c r="BF578" s="120"/>
      <c r="BG578" s="244"/>
      <c r="BH578" s="124"/>
      <c r="BI578" s="124"/>
      <c r="BJ578" s="124"/>
      <c r="BK578" s="120"/>
      <c r="BL578" s="120"/>
      <c r="BM578" s="120"/>
      <c r="BN578" s="120"/>
      <c r="BO578" s="120"/>
      <c r="BP578" s="120"/>
      <c r="BQ578" s="120"/>
      <c r="BR578" s="120"/>
      <c r="BS578" s="120"/>
    </row>
    <row r="579" ht="15.75" customHeight="1">
      <c r="A579" s="120"/>
      <c r="B579" s="120"/>
      <c r="C579" s="243"/>
      <c r="D579" s="120"/>
      <c r="E579" s="243"/>
      <c r="F579" s="120"/>
      <c r="G579" s="120"/>
      <c r="H579" s="120"/>
      <c r="I579" s="120"/>
      <c r="J579" s="120"/>
      <c r="K579" s="120"/>
      <c r="L579" s="244"/>
      <c r="M579" s="245"/>
      <c r="N579" s="245"/>
      <c r="O579" s="245"/>
      <c r="P579" s="245"/>
      <c r="Q579" s="120"/>
      <c r="R579" s="120"/>
      <c r="S579" s="120"/>
      <c r="T579" s="222"/>
      <c r="U579" s="120"/>
      <c r="V579" s="120"/>
      <c r="W579" s="120"/>
      <c r="X579" s="120"/>
      <c r="Y579" s="243"/>
      <c r="Z579" s="120"/>
      <c r="AA579" s="243"/>
      <c r="AB579" s="245"/>
      <c r="AC579" s="245"/>
      <c r="AD579" s="245"/>
      <c r="AE579" s="222"/>
      <c r="AF579" s="120"/>
      <c r="AG579" s="120"/>
      <c r="AH579" s="120"/>
      <c r="AI579" s="120"/>
      <c r="AJ579" s="243"/>
      <c r="AK579" s="243"/>
      <c r="AL579" s="120"/>
      <c r="AM579" s="243"/>
      <c r="AN579" s="243"/>
      <c r="AO579" s="120"/>
      <c r="AP579" s="120"/>
      <c r="AQ579" s="120"/>
      <c r="AR579" s="120"/>
      <c r="AS579" s="120"/>
      <c r="AT579" s="246"/>
      <c r="AU579" s="243"/>
      <c r="AV579" s="120"/>
      <c r="AW579" s="120"/>
      <c r="AX579" s="120"/>
      <c r="AY579" s="246"/>
      <c r="AZ579" s="120"/>
      <c r="BA579" s="120"/>
      <c r="BB579" s="243"/>
      <c r="BC579" s="120"/>
      <c r="BD579" s="120"/>
      <c r="BE579" s="120"/>
      <c r="BF579" s="120"/>
      <c r="BG579" s="244"/>
      <c r="BH579" s="124"/>
      <c r="BI579" s="124"/>
      <c r="BJ579" s="124"/>
      <c r="BK579" s="120"/>
      <c r="BL579" s="120"/>
      <c r="BM579" s="120"/>
      <c r="BN579" s="120"/>
      <c r="BO579" s="120"/>
      <c r="BP579" s="120"/>
      <c r="BQ579" s="120"/>
      <c r="BR579" s="120"/>
      <c r="BS579" s="120"/>
    </row>
    <row r="580" ht="15.75" customHeight="1">
      <c r="A580" s="120"/>
      <c r="B580" s="120"/>
      <c r="C580" s="243"/>
      <c r="D580" s="120"/>
      <c r="E580" s="243"/>
      <c r="F580" s="120"/>
      <c r="G580" s="120"/>
      <c r="H580" s="120"/>
      <c r="I580" s="120"/>
      <c r="J580" s="120"/>
      <c r="K580" s="120"/>
      <c r="L580" s="244"/>
      <c r="M580" s="245"/>
      <c r="N580" s="245"/>
      <c r="O580" s="245"/>
      <c r="P580" s="245"/>
      <c r="Q580" s="120"/>
      <c r="R580" s="120"/>
      <c r="S580" s="120"/>
      <c r="T580" s="222"/>
      <c r="U580" s="120"/>
      <c r="V580" s="120"/>
      <c r="W580" s="120"/>
      <c r="X580" s="120"/>
      <c r="Y580" s="243"/>
      <c r="Z580" s="120"/>
      <c r="AA580" s="243"/>
      <c r="AB580" s="245"/>
      <c r="AC580" s="245"/>
      <c r="AD580" s="245"/>
      <c r="AE580" s="222"/>
      <c r="AF580" s="120"/>
      <c r="AG580" s="120"/>
      <c r="AH580" s="120"/>
      <c r="AI580" s="120"/>
      <c r="AJ580" s="243"/>
      <c r="AK580" s="243"/>
      <c r="AL580" s="120"/>
      <c r="AM580" s="243"/>
      <c r="AN580" s="243"/>
      <c r="AO580" s="120"/>
      <c r="AP580" s="120"/>
      <c r="AQ580" s="120"/>
      <c r="AR580" s="120"/>
      <c r="AS580" s="120"/>
      <c r="AT580" s="246"/>
      <c r="AU580" s="243"/>
      <c r="AV580" s="120"/>
      <c r="AW580" s="120"/>
      <c r="AX580" s="120"/>
      <c r="AY580" s="246"/>
      <c r="AZ580" s="120"/>
      <c r="BA580" s="120"/>
      <c r="BB580" s="243"/>
      <c r="BC580" s="120"/>
      <c r="BD580" s="120"/>
      <c r="BE580" s="120"/>
      <c r="BF580" s="120"/>
      <c r="BG580" s="244"/>
      <c r="BH580" s="124"/>
      <c r="BI580" s="124"/>
      <c r="BJ580" s="124"/>
      <c r="BK580" s="120"/>
      <c r="BL580" s="120"/>
      <c r="BM580" s="120"/>
      <c r="BN580" s="120"/>
      <c r="BO580" s="120"/>
      <c r="BP580" s="120"/>
      <c r="BQ580" s="120"/>
      <c r="BR580" s="120"/>
      <c r="BS580" s="120"/>
    </row>
    <row r="581" ht="15.75" customHeight="1">
      <c r="A581" s="120"/>
      <c r="B581" s="120"/>
      <c r="C581" s="243"/>
      <c r="D581" s="120"/>
      <c r="E581" s="243"/>
      <c r="F581" s="120"/>
      <c r="G581" s="120"/>
      <c r="H581" s="120"/>
      <c r="I581" s="120"/>
      <c r="J581" s="120"/>
      <c r="K581" s="120"/>
      <c r="L581" s="244"/>
      <c r="M581" s="245"/>
      <c r="N581" s="245"/>
      <c r="O581" s="245"/>
      <c r="P581" s="245"/>
      <c r="Q581" s="120"/>
      <c r="R581" s="120"/>
      <c r="S581" s="120"/>
      <c r="T581" s="222"/>
      <c r="U581" s="120"/>
      <c r="V581" s="120"/>
      <c r="W581" s="120"/>
      <c r="X581" s="120"/>
      <c r="Y581" s="243"/>
      <c r="Z581" s="120"/>
      <c r="AA581" s="243"/>
      <c r="AB581" s="245"/>
      <c r="AC581" s="245"/>
      <c r="AD581" s="245"/>
      <c r="AE581" s="222"/>
      <c r="AF581" s="120"/>
      <c r="AG581" s="120"/>
      <c r="AH581" s="120"/>
      <c r="AI581" s="120"/>
      <c r="AJ581" s="243"/>
      <c r="AK581" s="243"/>
      <c r="AL581" s="120"/>
      <c r="AM581" s="243"/>
      <c r="AN581" s="243"/>
      <c r="AO581" s="120"/>
      <c r="AP581" s="120"/>
      <c r="AQ581" s="120"/>
      <c r="AR581" s="120"/>
      <c r="AS581" s="120"/>
      <c r="AT581" s="246"/>
      <c r="AU581" s="243"/>
      <c r="AV581" s="120"/>
      <c r="AW581" s="120"/>
      <c r="AX581" s="120"/>
      <c r="AY581" s="246"/>
      <c r="AZ581" s="120"/>
      <c r="BA581" s="120"/>
      <c r="BB581" s="243"/>
      <c r="BC581" s="120"/>
      <c r="BD581" s="120"/>
      <c r="BE581" s="120"/>
      <c r="BF581" s="120"/>
      <c r="BG581" s="244"/>
      <c r="BH581" s="124"/>
      <c r="BI581" s="124"/>
      <c r="BJ581" s="124"/>
      <c r="BK581" s="120"/>
      <c r="BL581" s="120"/>
      <c r="BM581" s="120"/>
      <c r="BN581" s="120"/>
      <c r="BO581" s="120"/>
      <c r="BP581" s="120"/>
      <c r="BQ581" s="120"/>
      <c r="BR581" s="120"/>
      <c r="BS581" s="120"/>
    </row>
    <row r="582" ht="15.75" customHeight="1">
      <c r="A582" s="120"/>
      <c r="B582" s="120"/>
      <c r="C582" s="243"/>
      <c r="D582" s="120"/>
      <c r="E582" s="243"/>
      <c r="F582" s="120"/>
      <c r="G582" s="120"/>
      <c r="H582" s="120"/>
      <c r="I582" s="120"/>
      <c r="J582" s="120"/>
      <c r="K582" s="120"/>
      <c r="L582" s="244"/>
      <c r="M582" s="245"/>
      <c r="N582" s="245"/>
      <c r="O582" s="245"/>
      <c r="P582" s="245"/>
      <c r="Q582" s="120"/>
      <c r="R582" s="120"/>
      <c r="S582" s="120"/>
      <c r="T582" s="222"/>
      <c r="U582" s="120"/>
      <c r="V582" s="120"/>
      <c r="W582" s="120"/>
      <c r="X582" s="120"/>
      <c r="Y582" s="243"/>
      <c r="Z582" s="120"/>
      <c r="AA582" s="243"/>
      <c r="AB582" s="245"/>
      <c r="AC582" s="245"/>
      <c r="AD582" s="245"/>
      <c r="AE582" s="222"/>
      <c r="AF582" s="120"/>
      <c r="AG582" s="120"/>
      <c r="AH582" s="120"/>
      <c r="AI582" s="120"/>
      <c r="AJ582" s="243"/>
      <c r="AK582" s="243"/>
      <c r="AL582" s="120"/>
      <c r="AM582" s="243"/>
      <c r="AN582" s="243"/>
      <c r="AO582" s="120"/>
      <c r="AP582" s="120"/>
      <c r="AQ582" s="120"/>
      <c r="AR582" s="120"/>
      <c r="AS582" s="120"/>
      <c r="AT582" s="246"/>
      <c r="AU582" s="243"/>
      <c r="AV582" s="120"/>
      <c r="AW582" s="120"/>
      <c r="AX582" s="120"/>
      <c r="AY582" s="246"/>
      <c r="AZ582" s="120"/>
      <c r="BA582" s="120"/>
      <c r="BB582" s="243"/>
      <c r="BC582" s="120"/>
      <c r="BD582" s="120"/>
      <c r="BE582" s="120"/>
      <c r="BF582" s="120"/>
      <c r="BG582" s="244"/>
      <c r="BH582" s="124"/>
      <c r="BI582" s="124"/>
      <c r="BJ582" s="124"/>
      <c r="BK582" s="120"/>
      <c r="BL582" s="120"/>
      <c r="BM582" s="120"/>
      <c r="BN582" s="120"/>
      <c r="BO582" s="120"/>
      <c r="BP582" s="120"/>
      <c r="BQ582" s="120"/>
      <c r="BR582" s="120"/>
      <c r="BS582" s="120"/>
    </row>
    <row r="583" ht="15.75" customHeight="1">
      <c r="A583" s="120"/>
      <c r="B583" s="120"/>
      <c r="C583" s="243"/>
      <c r="D583" s="120"/>
      <c r="E583" s="243"/>
      <c r="F583" s="120"/>
      <c r="G583" s="120"/>
      <c r="H583" s="120"/>
      <c r="I583" s="120"/>
      <c r="J583" s="120"/>
      <c r="K583" s="120"/>
      <c r="L583" s="244"/>
      <c r="M583" s="245"/>
      <c r="N583" s="245"/>
      <c r="O583" s="245"/>
      <c r="P583" s="245"/>
      <c r="Q583" s="120"/>
      <c r="R583" s="120"/>
      <c r="S583" s="120"/>
      <c r="T583" s="222"/>
      <c r="U583" s="120"/>
      <c r="V583" s="120"/>
      <c r="W583" s="120"/>
      <c r="X583" s="120"/>
      <c r="Y583" s="243"/>
      <c r="Z583" s="120"/>
      <c r="AA583" s="243"/>
      <c r="AB583" s="245"/>
      <c r="AC583" s="245"/>
      <c r="AD583" s="245"/>
      <c r="AE583" s="222"/>
      <c r="AF583" s="120"/>
      <c r="AG583" s="120"/>
      <c r="AH583" s="120"/>
      <c r="AI583" s="120"/>
      <c r="AJ583" s="243"/>
      <c r="AK583" s="243"/>
      <c r="AL583" s="120"/>
      <c r="AM583" s="243"/>
      <c r="AN583" s="243"/>
      <c r="AO583" s="120"/>
      <c r="AP583" s="120"/>
      <c r="AQ583" s="120"/>
      <c r="AR583" s="120"/>
      <c r="AS583" s="120"/>
      <c r="AT583" s="246"/>
      <c r="AU583" s="243"/>
      <c r="AV583" s="120"/>
      <c r="AW583" s="120"/>
      <c r="AX583" s="120"/>
      <c r="AY583" s="246"/>
      <c r="AZ583" s="120"/>
      <c r="BA583" s="120"/>
      <c r="BB583" s="243"/>
      <c r="BC583" s="120"/>
      <c r="BD583" s="120"/>
      <c r="BE583" s="120"/>
      <c r="BF583" s="120"/>
      <c r="BG583" s="244"/>
      <c r="BH583" s="124"/>
      <c r="BI583" s="124"/>
      <c r="BJ583" s="124"/>
      <c r="BK583" s="120"/>
      <c r="BL583" s="120"/>
      <c r="BM583" s="120"/>
      <c r="BN583" s="120"/>
      <c r="BO583" s="120"/>
      <c r="BP583" s="120"/>
      <c r="BQ583" s="120"/>
      <c r="BR583" s="120"/>
      <c r="BS583" s="120"/>
    </row>
    <row r="584" ht="15.75" customHeight="1">
      <c r="A584" s="120"/>
      <c r="B584" s="120"/>
      <c r="C584" s="243"/>
      <c r="D584" s="120"/>
      <c r="E584" s="243"/>
      <c r="F584" s="120"/>
      <c r="G584" s="120"/>
      <c r="H584" s="120"/>
      <c r="I584" s="120"/>
      <c r="J584" s="120"/>
      <c r="K584" s="120"/>
      <c r="L584" s="244"/>
      <c r="M584" s="245"/>
      <c r="N584" s="245"/>
      <c r="O584" s="245"/>
      <c r="P584" s="245"/>
      <c r="Q584" s="120"/>
      <c r="R584" s="120"/>
      <c r="S584" s="120"/>
      <c r="T584" s="222"/>
      <c r="U584" s="120"/>
      <c r="V584" s="120"/>
      <c r="W584" s="120"/>
      <c r="X584" s="120"/>
      <c r="Y584" s="243"/>
      <c r="Z584" s="120"/>
      <c r="AA584" s="243"/>
      <c r="AB584" s="245"/>
      <c r="AC584" s="245"/>
      <c r="AD584" s="245"/>
      <c r="AE584" s="222"/>
      <c r="AF584" s="120"/>
      <c r="AG584" s="120"/>
      <c r="AH584" s="120"/>
      <c r="AI584" s="120"/>
      <c r="AJ584" s="243"/>
      <c r="AK584" s="243"/>
      <c r="AL584" s="120"/>
      <c r="AM584" s="243"/>
      <c r="AN584" s="243"/>
      <c r="AO584" s="120"/>
      <c r="AP584" s="120"/>
      <c r="AQ584" s="120"/>
      <c r="AR584" s="120"/>
      <c r="AS584" s="120"/>
      <c r="AT584" s="246"/>
      <c r="AU584" s="243"/>
      <c r="AV584" s="120"/>
      <c r="AW584" s="120"/>
      <c r="AX584" s="120"/>
      <c r="AY584" s="246"/>
      <c r="AZ584" s="120"/>
      <c r="BA584" s="120"/>
      <c r="BB584" s="243"/>
      <c r="BC584" s="120"/>
      <c r="BD584" s="120"/>
      <c r="BE584" s="120"/>
      <c r="BF584" s="120"/>
      <c r="BG584" s="244"/>
      <c r="BH584" s="124"/>
      <c r="BI584" s="124"/>
      <c r="BJ584" s="124"/>
      <c r="BK584" s="120"/>
      <c r="BL584" s="120"/>
      <c r="BM584" s="120"/>
      <c r="BN584" s="120"/>
      <c r="BO584" s="120"/>
      <c r="BP584" s="120"/>
      <c r="BQ584" s="120"/>
      <c r="BR584" s="120"/>
      <c r="BS584" s="120"/>
    </row>
    <row r="585" ht="15.75" customHeight="1">
      <c r="A585" s="120"/>
      <c r="B585" s="120"/>
      <c r="C585" s="243"/>
      <c r="D585" s="120"/>
      <c r="E585" s="243"/>
      <c r="F585" s="120"/>
      <c r="G585" s="120"/>
      <c r="H585" s="120"/>
      <c r="I585" s="120"/>
      <c r="J585" s="120"/>
      <c r="K585" s="120"/>
      <c r="L585" s="244"/>
      <c r="M585" s="245"/>
      <c r="N585" s="245"/>
      <c r="O585" s="245"/>
      <c r="P585" s="245"/>
      <c r="Q585" s="120"/>
      <c r="R585" s="120"/>
      <c r="S585" s="120"/>
      <c r="T585" s="222"/>
      <c r="U585" s="120"/>
      <c r="V585" s="120"/>
      <c r="W585" s="120"/>
      <c r="X585" s="120"/>
      <c r="Y585" s="243"/>
      <c r="Z585" s="120"/>
      <c r="AA585" s="243"/>
      <c r="AB585" s="245"/>
      <c r="AC585" s="245"/>
      <c r="AD585" s="245"/>
      <c r="AE585" s="222"/>
      <c r="AF585" s="120"/>
      <c r="AG585" s="120"/>
      <c r="AH585" s="120"/>
      <c r="AI585" s="120"/>
      <c r="AJ585" s="243"/>
      <c r="AK585" s="243"/>
      <c r="AL585" s="120"/>
      <c r="AM585" s="243"/>
      <c r="AN585" s="243"/>
      <c r="AO585" s="120"/>
      <c r="AP585" s="120"/>
      <c r="AQ585" s="120"/>
      <c r="AR585" s="120"/>
      <c r="AS585" s="120"/>
      <c r="AT585" s="246"/>
      <c r="AU585" s="243"/>
      <c r="AV585" s="120"/>
      <c r="AW585" s="120"/>
      <c r="AX585" s="120"/>
      <c r="AY585" s="246"/>
      <c r="AZ585" s="120"/>
      <c r="BA585" s="120"/>
      <c r="BB585" s="243"/>
      <c r="BC585" s="120"/>
      <c r="BD585" s="120"/>
      <c r="BE585" s="120"/>
      <c r="BF585" s="120"/>
      <c r="BG585" s="244"/>
      <c r="BH585" s="124"/>
      <c r="BI585" s="124"/>
      <c r="BJ585" s="124"/>
      <c r="BK585" s="120"/>
      <c r="BL585" s="120"/>
      <c r="BM585" s="120"/>
      <c r="BN585" s="120"/>
      <c r="BO585" s="120"/>
      <c r="BP585" s="120"/>
      <c r="BQ585" s="120"/>
      <c r="BR585" s="120"/>
      <c r="BS585" s="120"/>
    </row>
    <row r="586" ht="15.75" customHeight="1">
      <c r="A586" s="120"/>
      <c r="B586" s="120"/>
      <c r="C586" s="243"/>
      <c r="D586" s="120"/>
      <c r="E586" s="243"/>
      <c r="F586" s="120"/>
      <c r="G586" s="120"/>
      <c r="H586" s="120"/>
      <c r="I586" s="120"/>
      <c r="J586" s="120"/>
      <c r="K586" s="120"/>
      <c r="L586" s="244"/>
      <c r="M586" s="245"/>
      <c r="N586" s="245"/>
      <c r="O586" s="245"/>
      <c r="P586" s="245"/>
      <c r="Q586" s="120"/>
      <c r="R586" s="120"/>
      <c r="S586" s="120"/>
      <c r="T586" s="222"/>
      <c r="U586" s="120"/>
      <c r="V586" s="120"/>
      <c r="W586" s="120"/>
      <c r="X586" s="120"/>
      <c r="Y586" s="243"/>
      <c r="Z586" s="120"/>
      <c r="AA586" s="243"/>
      <c r="AB586" s="245"/>
      <c r="AC586" s="245"/>
      <c r="AD586" s="245"/>
      <c r="AE586" s="222"/>
      <c r="AF586" s="120"/>
      <c r="AG586" s="120"/>
      <c r="AH586" s="120"/>
      <c r="AI586" s="120"/>
      <c r="AJ586" s="243"/>
      <c r="AK586" s="243"/>
      <c r="AL586" s="120"/>
      <c r="AM586" s="243"/>
      <c r="AN586" s="243"/>
      <c r="AO586" s="120"/>
      <c r="AP586" s="120"/>
      <c r="AQ586" s="120"/>
      <c r="AR586" s="120"/>
      <c r="AS586" s="120"/>
      <c r="AT586" s="246"/>
      <c r="AU586" s="243"/>
      <c r="AV586" s="120"/>
      <c r="AW586" s="120"/>
      <c r="AX586" s="120"/>
      <c r="AY586" s="246"/>
      <c r="AZ586" s="120"/>
      <c r="BA586" s="120"/>
      <c r="BB586" s="243"/>
      <c r="BC586" s="120"/>
      <c r="BD586" s="120"/>
      <c r="BE586" s="120"/>
      <c r="BF586" s="120"/>
      <c r="BG586" s="244"/>
      <c r="BH586" s="124"/>
      <c r="BI586" s="124"/>
      <c r="BJ586" s="124"/>
      <c r="BK586" s="120"/>
      <c r="BL586" s="120"/>
      <c r="BM586" s="120"/>
      <c r="BN586" s="120"/>
      <c r="BO586" s="120"/>
      <c r="BP586" s="120"/>
      <c r="BQ586" s="120"/>
      <c r="BR586" s="120"/>
      <c r="BS586" s="120"/>
    </row>
    <row r="587" ht="15.75" customHeight="1">
      <c r="A587" s="120"/>
      <c r="B587" s="120"/>
      <c r="C587" s="243"/>
      <c r="D587" s="120"/>
      <c r="E587" s="243"/>
      <c r="F587" s="120"/>
      <c r="G587" s="120"/>
      <c r="H587" s="120"/>
      <c r="I587" s="120"/>
      <c r="J587" s="120"/>
      <c r="K587" s="120"/>
      <c r="L587" s="244"/>
      <c r="M587" s="245"/>
      <c r="N587" s="245"/>
      <c r="O587" s="245"/>
      <c r="P587" s="245"/>
      <c r="Q587" s="120"/>
      <c r="R587" s="120"/>
      <c r="S587" s="120"/>
      <c r="T587" s="222"/>
      <c r="U587" s="120"/>
      <c r="V587" s="120"/>
      <c r="W587" s="120"/>
      <c r="X587" s="120"/>
      <c r="Y587" s="243"/>
      <c r="Z587" s="120"/>
      <c r="AA587" s="243"/>
      <c r="AB587" s="245"/>
      <c r="AC587" s="245"/>
      <c r="AD587" s="245"/>
      <c r="AE587" s="222"/>
      <c r="AF587" s="120"/>
      <c r="AG587" s="120"/>
      <c r="AH587" s="120"/>
      <c r="AI587" s="120"/>
      <c r="AJ587" s="243"/>
      <c r="AK587" s="243"/>
      <c r="AL587" s="120"/>
      <c r="AM587" s="243"/>
      <c r="AN587" s="243"/>
      <c r="AO587" s="120"/>
      <c r="AP587" s="120"/>
      <c r="AQ587" s="120"/>
      <c r="AR587" s="120"/>
      <c r="AS587" s="120"/>
      <c r="AT587" s="246"/>
      <c r="AU587" s="243"/>
      <c r="AV587" s="120"/>
      <c r="AW587" s="120"/>
      <c r="AX587" s="120"/>
      <c r="AY587" s="246"/>
      <c r="AZ587" s="120"/>
      <c r="BA587" s="120"/>
      <c r="BB587" s="243"/>
      <c r="BC587" s="120"/>
      <c r="BD587" s="120"/>
      <c r="BE587" s="120"/>
      <c r="BF587" s="120"/>
      <c r="BG587" s="244"/>
      <c r="BH587" s="124"/>
      <c r="BI587" s="124"/>
      <c r="BJ587" s="124"/>
      <c r="BK587" s="120"/>
      <c r="BL587" s="120"/>
      <c r="BM587" s="120"/>
      <c r="BN587" s="120"/>
      <c r="BO587" s="120"/>
      <c r="BP587" s="120"/>
      <c r="BQ587" s="120"/>
      <c r="BR587" s="120"/>
      <c r="BS587" s="120"/>
    </row>
    <row r="588" ht="15.75" customHeight="1">
      <c r="A588" s="120"/>
      <c r="B588" s="120"/>
      <c r="C588" s="243"/>
      <c r="D588" s="120"/>
      <c r="E588" s="243"/>
      <c r="F588" s="120"/>
      <c r="G588" s="120"/>
      <c r="H588" s="120"/>
      <c r="I588" s="120"/>
      <c r="J588" s="120"/>
      <c r="K588" s="120"/>
      <c r="L588" s="244"/>
      <c r="M588" s="245"/>
      <c r="N588" s="245"/>
      <c r="O588" s="245"/>
      <c r="P588" s="245"/>
      <c r="Q588" s="120"/>
      <c r="R588" s="120"/>
      <c r="S588" s="120"/>
      <c r="T588" s="222"/>
      <c r="U588" s="120"/>
      <c r="V588" s="120"/>
      <c r="W588" s="120"/>
      <c r="X588" s="120"/>
      <c r="Y588" s="243"/>
      <c r="Z588" s="120"/>
      <c r="AA588" s="243"/>
      <c r="AB588" s="245"/>
      <c r="AC588" s="245"/>
      <c r="AD588" s="245"/>
      <c r="AE588" s="222"/>
      <c r="AF588" s="120"/>
      <c r="AG588" s="120"/>
      <c r="AH588" s="120"/>
      <c r="AI588" s="120"/>
      <c r="AJ588" s="243"/>
      <c r="AK588" s="243"/>
      <c r="AL588" s="120"/>
      <c r="AM588" s="243"/>
      <c r="AN588" s="243"/>
      <c r="AO588" s="120"/>
      <c r="AP588" s="120"/>
      <c r="AQ588" s="120"/>
      <c r="AR588" s="120"/>
      <c r="AS588" s="120"/>
      <c r="AT588" s="246"/>
      <c r="AU588" s="243"/>
      <c r="AV588" s="120"/>
      <c r="AW588" s="120"/>
      <c r="AX588" s="120"/>
      <c r="AY588" s="246"/>
      <c r="AZ588" s="120"/>
      <c r="BA588" s="120"/>
      <c r="BB588" s="243"/>
      <c r="BC588" s="120"/>
      <c r="BD588" s="120"/>
      <c r="BE588" s="120"/>
      <c r="BF588" s="120"/>
      <c r="BG588" s="244"/>
      <c r="BH588" s="124"/>
      <c r="BI588" s="124"/>
      <c r="BJ588" s="124"/>
      <c r="BK588" s="120"/>
      <c r="BL588" s="120"/>
      <c r="BM588" s="120"/>
      <c r="BN588" s="120"/>
      <c r="BO588" s="120"/>
      <c r="BP588" s="120"/>
      <c r="BQ588" s="120"/>
      <c r="BR588" s="120"/>
      <c r="BS588" s="120"/>
    </row>
    <row r="589" ht="15.75" customHeight="1">
      <c r="A589" s="120"/>
      <c r="B589" s="120"/>
      <c r="C589" s="243"/>
      <c r="D589" s="120"/>
      <c r="E589" s="243"/>
      <c r="F589" s="120"/>
      <c r="G589" s="120"/>
      <c r="H589" s="120"/>
      <c r="I589" s="120"/>
      <c r="J589" s="120"/>
      <c r="K589" s="120"/>
      <c r="L589" s="244"/>
      <c r="M589" s="245"/>
      <c r="N589" s="245"/>
      <c r="O589" s="245"/>
      <c r="P589" s="245"/>
      <c r="Q589" s="120"/>
      <c r="R589" s="120"/>
      <c r="S589" s="120"/>
      <c r="T589" s="222"/>
      <c r="U589" s="120"/>
      <c r="V589" s="120"/>
      <c r="W589" s="120"/>
      <c r="X589" s="120"/>
      <c r="Y589" s="243"/>
      <c r="Z589" s="120"/>
      <c r="AA589" s="243"/>
      <c r="AB589" s="245"/>
      <c r="AC589" s="245"/>
      <c r="AD589" s="245"/>
      <c r="AE589" s="222"/>
      <c r="AF589" s="120"/>
      <c r="AG589" s="120"/>
      <c r="AH589" s="120"/>
      <c r="AI589" s="120"/>
      <c r="AJ589" s="243"/>
      <c r="AK589" s="243"/>
      <c r="AL589" s="120"/>
      <c r="AM589" s="243"/>
      <c r="AN589" s="243"/>
      <c r="AO589" s="120"/>
      <c r="AP589" s="120"/>
      <c r="AQ589" s="120"/>
      <c r="AR589" s="120"/>
      <c r="AS589" s="120"/>
      <c r="AT589" s="246"/>
      <c r="AU589" s="243"/>
      <c r="AV589" s="120"/>
      <c r="AW589" s="120"/>
      <c r="AX589" s="120"/>
      <c r="AY589" s="246"/>
      <c r="AZ589" s="120"/>
      <c r="BA589" s="120"/>
      <c r="BB589" s="243"/>
      <c r="BC589" s="120"/>
      <c r="BD589" s="120"/>
      <c r="BE589" s="120"/>
      <c r="BF589" s="120"/>
      <c r="BG589" s="244"/>
      <c r="BH589" s="124"/>
      <c r="BI589" s="124"/>
      <c r="BJ589" s="124"/>
      <c r="BK589" s="120"/>
      <c r="BL589" s="120"/>
      <c r="BM589" s="120"/>
      <c r="BN589" s="120"/>
      <c r="BO589" s="120"/>
      <c r="BP589" s="120"/>
      <c r="BQ589" s="120"/>
      <c r="BR589" s="120"/>
      <c r="BS589" s="120"/>
    </row>
    <row r="590" ht="15.75" customHeight="1">
      <c r="A590" s="120"/>
      <c r="B590" s="120"/>
      <c r="C590" s="243"/>
      <c r="D590" s="120"/>
      <c r="E590" s="243"/>
      <c r="F590" s="120"/>
      <c r="G590" s="120"/>
      <c r="H590" s="120"/>
      <c r="I590" s="120"/>
      <c r="J590" s="120"/>
      <c r="K590" s="120"/>
      <c r="L590" s="244"/>
      <c r="M590" s="245"/>
      <c r="N590" s="245"/>
      <c r="O590" s="245"/>
      <c r="P590" s="245"/>
      <c r="Q590" s="120"/>
      <c r="R590" s="120"/>
      <c r="S590" s="120"/>
      <c r="T590" s="222"/>
      <c r="U590" s="120"/>
      <c r="V590" s="120"/>
      <c r="W590" s="120"/>
      <c r="X590" s="120"/>
      <c r="Y590" s="243"/>
      <c r="Z590" s="120"/>
      <c r="AA590" s="243"/>
      <c r="AB590" s="245"/>
      <c r="AC590" s="245"/>
      <c r="AD590" s="245"/>
      <c r="AE590" s="222"/>
      <c r="AF590" s="120"/>
      <c r="AG590" s="120"/>
      <c r="AH590" s="120"/>
      <c r="AI590" s="120"/>
      <c r="AJ590" s="243"/>
      <c r="AK590" s="243"/>
      <c r="AL590" s="120"/>
      <c r="AM590" s="243"/>
      <c r="AN590" s="243"/>
      <c r="AO590" s="120"/>
      <c r="AP590" s="120"/>
      <c r="AQ590" s="120"/>
      <c r="AR590" s="120"/>
      <c r="AS590" s="120"/>
      <c r="AT590" s="246"/>
      <c r="AU590" s="243"/>
      <c r="AV590" s="120"/>
      <c r="AW590" s="120"/>
      <c r="AX590" s="120"/>
      <c r="AY590" s="246"/>
      <c r="AZ590" s="120"/>
      <c r="BA590" s="120"/>
      <c r="BB590" s="243"/>
      <c r="BC590" s="120"/>
      <c r="BD590" s="120"/>
      <c r="BE590" s="120"/>
      <c r="BF590" s="120"/>
      <c r="BG590" s="244"/>
      <c r="BH590" s="124"/>
      <c r="BI590" s="124"/>
      <c r="BJ590" s="124"/>
      <c r="BK590" s="120"/>
      <c r="BL590" s="120"/>
      <c r="BM590" s="120"/>
      <c r="BN590" s="120"/>
      <c r="BO590" s="120"/>
      <c r="BP590" s="120"/>
      <c r="BQ590" s="120"/>
      <c r="BR590" s="120"/>
      <c r="BS590" s="120"/>
    </row>
    <row r="591" ht="15.75" customHeight="1">
      <c r="A591" s="120"/>
      <c r="B591" s="120"/>
      <c r="C591" s="243"/>
      <c r="D591" s="120"/>
      <c r="E591" s="243"/>
      <c r="F591" s="120"/>
      <c r="G591" s="120"/>
      <c r="H591" s="120"/>
      <c r="I591" s="120"/>
      <c r="J591" s="120"/>
      <c r="K591" s="120"/>
      <c r="L591" s="244"/>
      <c r="M591" s="245"/>
      <c r="N591" s="245"/>
      <c r="O591" s="245"/>
      <c r="P591" s="245"/>
      <c r="Q591" s="120"/>
      <c r="R591" s="120"/>
      <c r="S591" s="120"/>
      <c r="T591" s="222"/>
      <c r="U591" s="120"/>
      <c r="V591" s="120"/>
      <c r="W591" s="120"/>
      <c r="X591" s="120"/>
      <c r="Y591" s="243"/>
      <c r="Z591" s="120"/>
      <c r="AA591" s="243"/>
      <c r="AB591" s="245"/>
      <c r="AC591" s="245"/>
      <c r="AD591" s="245"/>
      <c r="AE591" s="222"/>
      <c r="AF591" s="120"/>
      <c r="AG591" s="120"/>
      <c r="AH591" s="120"/>
      <c r="AI591" s="120"/>
      <c r="AJ591" s="243"/>
      <c r="AK591" s="243"/>
      <c r="AL591" s="120"/>
      <c r="AM591" s="243"/>
      <c r="AN591" s="243"/>
      <c r="AO591" s="120"/>
      <c r="AP591" s="120"/>
      <c r="AQ591" s="120"/>
      <c r="AR591" s="120"/>
      <c r="AS591" s="120"/>
      <c r="AT591" s="246"/>
      <c r="AU591" s="243"/>
      <c r="AV591" s="120"/>
      <c r="AW591" s="120"/>
      <c r="AX591" s="120"/>
      <c r="AY591" s="246"/>
      <c r="AZ591" s="120"/>
      <c r="BA591" s="120"/>
      <c r="BB591" s="243"/>
      <c r="BC591" s="120"/>
      <c r="BD591" s="120"/>
      <c r="BE591" s="120"/>
      <c r="BF591" s="120"/>
      <c r="BG591" s="244"/>
      <c r="BH591" s="124"/>
      <c r="BI591" s="124"/>
      <c r="BJ591" s="124"/>
      <c r="BK591" s="120"/>
      <c r="BL591" s="120"/>
      <c r="BM591" s="120"/>
      <c r="BN591" s="120"/>
      <c r="BO591" s="120"/>
      <c r="BP591" s="120"/>
      <c r="BQ591" s="120"/>
      <c r="BR591" s="120"/>
      <c r="BS591" s="120"/>
    </row>
    <row r="592" ht="15.75" customHeight="1">
      <c r="A592" s="120"/>
      <c r="B592" s="120"/>
      <c r="C592" s="243"/>
      <c r="D592" s="120"/>
      <c r="E592" s="243"/>
      <c r="F592" s="120"/>
      <c r="G592" s="120"/>
      <c r="H592" s="120"/>
      <c r="I592" s="120"/>
      <c r="J592" s="120"/>
      <c r="K592" s="120"/>
      <c r="L592" s="244"/>
      <c r="M592" s="245"/>
      <c r="N592" s="245"/>
      <c r="O592" s="245"/>
      <c r="P592" s="245"/>
      <c r="Q592" s="120"/>
      <c r="R592" s="120"/>
      <c r="S592" s="120"/>
      <c r="T592" s="222"/>
      <c r="U592" s="120"/>
      <c r="V592" s="120"/>
      <c r="W592" s="120"/>
      <c r="X592" s="120"/>
      <c r="Y592" s="243"/>
      <c r="Z592" s="120"/>
      <c r="AA592" s="243"/>
      <c r="AB592" s="245"/>
      <c r="AC592" s="245"/>
      <c r="AD592" s="245"/>
      <c r="AE592" s="222"/>
      <c r="AF592" s="120"/>
      <c r="AG592" s="120"/>
      <c r="AH592" s="120"/>
      <c r="AI592" s="120"/>
      <c r="AJ592" s="243"/>
      <c r="AK592" s="243"/>
      <c r="AL592" s="120"/>
      <c r="AM592" s="243"/>
      <c r="AN592" s="243"/>
      <c r="AO592" s="120"/>
      <c r="AP592" s="120"/>
      <c r="AQ592" s="120"/>
      <c r="AR592" s="120"/>
      <c r="AS592" s="120"/>
      <c r="AT592" s="246"/>
      <c r="AU592" s="243"/>
      <c r="AV592" s="120"/>
      <c r="AW592" s="120"/>
      <c r="AX592" s="120"/>
      <c r="AY592" s="246"/>
      <c r="AZ592" s="120"/>
      <c r="BA592" s="120"/>
      <c r="BB592" s="243"/>
      <c r="BC592" s="120"/>
      <c r="BD592" s="120"/>
      <c r="BE592" s="120"/>
      <c r="BF592" s="120"/>
      <c r="BG592" s="244"/>
      <c r="BH592" s="124"/>
      <c r="BI592" s="124"/>
      <c r="BJ592" s="124"/>
      <c r="BK592" s="120"/>
      <c r="BL592" s="120"/>
      <c r="BM592" s="120"/>
      <c r="BN592" s="120"/>
      <c r="BO592" s="120"/>
      <c r="BP592" s="120"/>
      <c r="BQ592" s="120"/>
      <c r="BR592" s="120"/>
      <c r="BS592" s="120"/>
    </row>
    <row r="593" ht="15.75" customHeight="1">
      <c r="A593" s="120"/>
      <c r="B593" s="120"/>
      <c r="C593" s="243"/>
      <c r="D593" s="120"/>
      <c r="E593" s="243"/>
      <c r="F593" s="120"/>
      <c r="G593" s="120"/>
      <c r="H593" s="120"/>
      <c r="I593" s="120"/>
      <c r="J593" s="120"/>
      <c r="K593" s="120"/>
      <c r="L593" s="244"/>
      <c r="M593" s="245"/>
      <c r="N593" s="245"/>
      <c r="O593" s="245"/>
      <c r="P593" s="245"/>
      <c r="Q593" s="120"/>
      <c r="R593" s="120"/>
      <c r="S593" s="120"/>
      <c r="T593" s="222"/>
      <c r="U593" s="120"/>
      <c r="V593" s="120"/>
      <c r="W593" s="120"/>
      <c r="X593" s="120"/>
      <c r="Y593" s="243"/>
      <c r="Z593" s="120"/>
      <c r="AA593" s="243"/>
      <c r="AB593" s="245"/>
      <c r="AC593" s="245"/>
      <c r="AD593" s="245"/>
      <c r="AE593" s="222"/>
      <c r="AF593" s="120"/>
      <c r="AG593" s="120"/>
      <c r="AH593" s="120"/>
      <c r="AI593" s="120"/>
      <c r="AJ593" s="243"/>
      <c r="AK593" s="243"/>
      <c r="AL593" s="120"/>
      <c r="AM593" s="243"/>
      <c r="AN593" s="243"/>
      <c r="AO593" s="120"/>
      <c r="AP593" s="120"/>
      <c r="AQ593" s="120"/>
      <c r="AR593" s="120"/>
      <c r="AS593" s="120"/>
      <c r="AT593" s="246"/>
      <c r="AU593" s="243"/>
      <c r="AV593" s="120"/>
      <c r="AW593" s="120"/>
      <c r="AX593" s="120"/>
      <c r="AY593" s="246"/>
      <c r="AZ593" s="120"/>
      <c r="BA593" s="120"/>
      <c r="BB593" s="243"/>
      <c r="BC593" s="120"/>
      <c r="BD593" s="120"/>
      <c r="BE593" s="120"/>
      <c r="BF593" s="120"/>
      <c r="BG593" s="244"/>
      <c r="BH593" s="124"/>
      <c r="BI593" s="124"/>
      <c r="BJ593" s="124"/>
      <c r="BK593" s="120"/>
      <c r="BL593" s="120"/>
      <c r="BM593" s="120"/>
      <c r="BN593" s="120"/>
      <c r="BO593" s="120"/>
      <c r="BP593" s="120"/>
      <c r="BQ593" s="120"/>
      <c r="BR593" s="120"/>
      <c r="BS593" s="120"/>
    </row>
    <row r="594" ht="15.75" customHeight="1">
      <c r="A594" s="120"/>
      <c r="B594" s="120"/>
      <c r="C594" s="243"/>
      <c r="D594" s="120"/>
      <c r="E594" s="243"/>
      <c r="F594" s="120"/>
      <c r="G594" s="120"/>
      <c r="H594" s="120"/>
      <c r="I594" s="120"/>
      <c r="J594" s="120"/>
      <c r="K594" s="120"/>
      <c r="L594" s="244"/>
      <c r="M594" s="245"/>
      <c r="N594" s="245"/>
      <c r="O594" s="245"/>
      <c r="P594" s="245"/>
      <c r="Q594" s="120"/>
      <c r="R594" s="120"/>
      <c r="S594" s="120"/>
      <c r="T594" s="222"/>
      <c r="U594" s="120"/>
      <c r="V594" s="120"/>
      <c r="W594" s="120"/>
      <c r="X594" s="120"/>
      <c r="Y594" s="243"/>
      <c r="Z594" s="120"/>
      <c r="AA594" s="243"/>
      <c r="AB594" s="245"/>
      <c r="AC594" s="245"/>
      <c r="AD594" s="245"/>
      <c r="AE594" s="222"/>
      <c r="AF594" s="120"/>
      <c r="AG594" s="120"/>
      <c r="AH594" s="120"/>
      <c r="AI594" s="120"/>
      <c r="AJ594" s="243"/>
      <c r="AK594" s="243"/>
      <c r="AL594" s="120"/>
      <c r="AM594" s="243"/>
      <c r="AN594" s="243"/>
      <c r="AO594" s="120"/>
      <c r="AP594" s="120"/>
      <c r="AQ594" s="120"/>
      <c r="AR594" s="120"/>
      <c r="AS594" s="120"/>
      <c r="AT594" s="246"/>
      <c r="AU594" s="243"/>
      <c r="AV594" s="120"/>
      <c r="AW594" s="120"/>
      <c r="AX594" s="120"/>
      <c r="AY594" s="246"/>
      <c r="AZ594" s="120"/>
      <c r="BA594" s="120"/>
      <c r="BB594" s="243"/>
      <c r="BC594" s="120"/>
      <c r="BD594" s="120"/>
      <c r="BE594" s="120"/>
      <c r="BF594" s="120"/>
      <c r="BG594" s="244"/>
      <c r="BH594" s="124"/>
      <c r="BI594" s="124"/>
      <c r="BJ594" s="124"/>
      <c r="BK594" s="120"/>
      <c r="BL594" s="120"/>
      <c r="BM594" s="120"/>
      <c r="BN594" s="120"/>
      <c r="BO594" s="120"/>
      <c r="BP594" s="120"/>
      <c r="BQ594" s="120"/>
      <c r="BR594" s="120"/>
      <c r="BS594" s="120"/>
    </row>
    <row r="595" ht="15.75" customHeight="1">
      <c r="A595" s="120"/>
      <c r="B595" s="120"/>
      <c r="C595" s="243"/>
      <c r="D595" s="120"/>
      <c r="E595" s="243"/>
      <c r="F595" s="120"/>
      <c r="G595" s="120"/>
      <c r="H595" s="120"/>
      <c r="I595" s="120"/>
      <c r="J595" s="120"/>
      <c r="K595" s="120"/>
      <c r="L595" s="244"/>
      <c r="M595" s="245"/>
      <c r="N595" s="245"/>
      <c r="O595" s="245"/>
      <c r="P595" s="245"/>
      <c r="Q595" s="120"/>
      <c r="R595" s="120"/>
      <c r="S595" s="120"/>
      <c r="T595" s="222"/>
      <c r="U595" s="120"/>
      <c r="V595" s="120"/>
      <c r="W595" s="120"/>
      <c r="X595" s="120"/>
      <c r="Y595" s="243"/>
      <c r="Z595" s="120"/>
      <c r="AA595" s="243"/>
      <c r="AB595" s="245"/>
      <c r="AC595" s="245"/>
      <c r="AD595" s="245"/>
      <c r="AE595" s="222"/>
      <c r="AF595" s="120"/>
      <c r="AG595" s="120"/>
      <c r="AH595" s="120"/>
      <c r="AI595" s="120"/>
      <c r="AJ595" s="243"/>
      <c r="AK595" s="243"/>
      <c r="AL595" s="120"/>
      <c r="AM595" s="243"/>
      <c r="AN595" s="243"/>
      <c r="AO595" s="120"/>
      <c r="AP595" s="120"/>
      <c r="AQ595" s="120"/>
      <c r="AR595" s="120"/>
      <c r="AS595" s="120"/>
      <c r="AT595" s="246"/>
      <c r="AU595" s="243"/>
      <c r="AV595" s="120"/>
      <c r="AW595" s="120"/>
      <c r="AX595" s="120"/>
      <c r="AY595" s="246"/>
      <c r="AZ595" s="120"/>
      <c r="BA595" s="120"/>
      <c r="BB595" s="243"/>
      <c r="BC595" s="120"/>
      <c r="BD595" s="120"/>
      <c r="BE595" s="120"/>
      <c r="BF595" s="120"/>
      <c r="BG595" s="244"/>
      <c r="BH595" s="124"/>
      <c r="BI595" s="124"/>
      <c r="BJ595" s="124"/>
      <c r="BK595" s="120"/>
      <c r="BL595" s="120"/>
      <c r="BM595" s="120"/>
      <c r="BN595" s="120"/>
      <c r="BO595" s="120"/>
      <c r="BP595" s="120"/>
      <c r="BQ595" s="120"/>
      <c r="BR595" s="120"/>
      <c r="BS595" s="120"/>
    </row>
    <row r="596" ht="15.75" customHeight="1">
      <c r="A596" s="120"/>
      <c r="B596" s="120"/>
      <c r="C596" s="243"/>
      <c r="D596" s="120"/>
      <c r="E596" s="243"/>
      <c r="F596" s="120"/>
      <c r="G596" s="120"/>
      <c r="H596" s="120"/>
      <c r="I596" s="120"/>
      <c r="J596" s="120"/>
      <c r="K596" s="120"/>
      <c r="L596" s="244"/>
      <c r="M596" s="245"/>
      <c r="N596" s="245"/>
      <c r="O596" s="245"/>
      <c r="P596" s="245"/>
      <c r="Q596" s="120"/>
      <c r="R596" s="120"/>
      <c r="S596" s="120"/>
      <c r="T596" s="222"/>
      <c r="U596" s="120"/>
      <c r="V596" s="120"/>
      <c r="W596" s="120"/>
      <c r="X596" s="120"/>
      <c r="Y596" s="243"/>
      <c r="Z596" s="120"/>
      <c r="AA596" s="243"/>
      <c r="AB596" s="245"/>
      <c r="AC596" s="245"/>
      <c r="AD596" s="245"/>
      <c r="AE596" s="222"/>
      <c r="AF596" s="120"/>
      <c r="AG596" s="120"/>
      <c r="AH596" s="120"/>
      <c r="AI596" s="120"/>
      <c r="AJ596" s="243"/>
      <c r="AK596" s="243"/>
      <c r="AL596" s="120"/>
      <c r="AM596" s="243"/>
      <c r="AN596" s="243"/>
      <c r="AO596" s="120"/>
      <c r="AP596" s="120"/>
      <c r="AQ596" s="120"/>
      <c r="AR596" s="120"/>
      <c r="AS596" s="120"/>
      <c r="AT596" s="246"/>
      <c r="AU596" s="243"/>
      <c r="AV596" s="120"/>
      <c r="AW596" s="120"/>
      <c r="AX596" s="120"/>
      <c r="AY596" s="246"/>
      <c r="AZ596" s="120"/>
      <c r="BA596" s="120"/>
      <c r="BB596" s="243"/>
      <c r="BC596" s="120"/>
      <c r="BD596" s="120"/>
      <c r="BE596" s="120"/>
      <c r="BF596" s="120"/>
      <c r="BG596" s="244"/>
      <c r="BH596" s="124"/>
      <c r="BI596" s="124"/>
      <c r="BJ596" s="124"/>
      <c r="BK596" s="120"/>
      <c r="BL596" s="120"/>
      <c r="BM596" s="120"/>
      <c r="BN596" s="120"/>
      <c r="BO596" s="120"/>
      <c r="BP596" s="120"/>
      <c r="BQ596" s="120"/>
      <c r="BR596" s="120"/>
      <c r="BS596" s="120"/>
    </row>
    <row r="597" ht="15.75" customHeight="1">
      <c r="A597" s="120"/>
      <c r="B597" s="120"/>
      <c r="C597" s="243"/>
      <c r="D597" s="120"/>
      <c r="E597" s="243"/>
      <c r="F597" s="120"/>
      <c r="G597" s="120"/>
      <c r="H597" s="120"/>
      <c r="I597" s="120"/>
      <c r="J597" s="120"/>
      <c r="K597" s="120"/>
      <c r="L597" s="244"/>
      <c r="M597" s="245"/>
      <c r="N597" s="245"/>
      <c r="O597" s="245"/>
      <c r="P597" s="245"/>
      <c r="Q597" s="120"/>
      <c r="R597" s="120"/>
      <c r="S597" s="120"/>
      <c r="T597" s="222"/>
      <c r="U597" s="120"/>
      <c r="V597" s="120"/>
      <c r="W597" s="120"/>
      <c r="X597" s="120"/>
      <c r="Y597" s="243"/>
      <c r="Z597" s="120"/>
      <c r="AA597" s="243"/>
      <c r="AB597" s="245"/>
      <c r="AC597" s="245"/>
      <c r="AD597" s="245"/>
      <c r="AE597" s="222"/>
      <c r="AF597" s="120"/>
      <c r="AG597" s="120"/>
      <c r="AH597" s="120"/>
      <c r="AI597" s="120"/>
      <c r="AJ597" s="243"/>
      <c r="AK597" s="243"/>
      <c r="AL597" s="120"/>
      <c r="AM597" s="243"/>
      <c r="AN597" s="243"/>
      <c r="AO597" s="120"/>
      <c r="AP597" s="120"/>
      <c r="AQ597" s="120"/>
      <c r="AR597" s="120"/>
      <c r="AS597" s="120"/>
      <c r="AT597" s="246"/>
      <c r="AU597" s="243"/>
      <c r="AV597" s="120"/>
      <c r="AW597" s="120"/>
      <c r="AX597" s="120"/>
      <c r="AY597" s="246"/>
      <c r="AZ597" s="120"/>
      <c r="BA597" s="120"/>
      <c r="BB597" s="243"/>
      <c r="BC597" s="120"/>
      <c r="BD597" s="120"/>
      <c r="BE597" s="120"/>
      <c r="BF597" s="120"/>
      <c r="BG597" s="244"/>
      <c r="BH597" s="124"/>
      <c r="BI597" s="124"/>
      <c r="BJ597" s="124"/>
      <c r="BK597" s="120"/>
      <c r="BL597" s="120"/>
      <c r="BM597" s="120"/>
      <c r="BN597" s="120"/>
      <c r="BO597" s="120"/>
      <c r="BP597" s="120"/>
      <c r="BQ597" s="120"/>
      <c r="BR597" s="120"/>
      <c r="BS597" s="120"/>
    </row>
    <row r="598" ht="15.75" customHeight="1">
      <c r="A598" s="120"/>
      <c r="B598" s="120"/>
      <c r="C598" s="243"/>
      <c r="D598" s="120"/>
      <c r="E598" s="243"/>
      <c r="F598" s="120"/>
      <c r="G598" s="120"/>
      <c r="H598" s="120"/>
      <c r="I598" s="120"/>
      <c r="J598" s="120"/>
      <c r="K598" s="120"/>
      <c r="L598" s="244"/>
      <c r="M598" s="245"/>
      <c r="N598" s="245"/>
      <c r="O598" s="245"/>
      <c r="P598" s="245"/>
      <c r="Q598" s="120"/>
      <c r="R598" s="120"/>
      <c r="S598" s="120"/>
      <c r="T598" s="222"/>
      <c r="U598" s="120"/>
      <c r="V598" s="120"/>
      <c r="W598" s="120"/>
      <c r="X598" s="120"/>
      <c r="Y598" s="243"/>
      <c r="Z598" s="120"/>
      <c r="AA598" s="243"/>
      <c r="AB598" s="245"/>
      <c r="AC598" s="245"/>
      <c r="AD598" s="245"/>
      <c r="AE598" s="222"/>
      <c r="AF598" s="120"/>
      <c r="AG598" s="120"/>
      <c r="AH598" s="120"/>
      <c r="AI598" s="120"/>
      <c r="AJ598" s="243"/>
      <c r="AK598" s="243"/>
      <c r="AL598" s="120"/>
      <c r="AM598" s="243"/>
      <c r="AN598" s="243"/>
      <c r="AO598" s="120"/>
      <c r="AP598" s="120"/>
      <c r="AQ598" s="120"/>
      <c r="AR598" s="120"/>
      <c r="AS598" s="120"/>
      <c r="AT598" s="246"/>
      <c r="AU598" s="243"/>
      <c r="AV598" s="120"/>
      <c r="AW598" s="120"/>
      <c r="AX598" s="120"/>
      <c r="AY598" s="246"/>
      <c r="AZ598" s="120"/>
      <c r="BA598" s="120"/>
      <c r="BB598" s="243"/>
      <c r="BC598" s="120"/>
      <c r="BD598" s="120"/>
      <c r="BE598" s="120"/>
      <c r="BF598" s="120"/>
      <c r="BG598" s="244"/>
      <c r="BH598" s="124"/>
      <c r="BI598" s="124"/>
      <c r="BJ598" s="124"/>
      <c r="BK598" s="120"/>
      <c r="BL598" s="120"/>
      <c r="BM598" s="120"/>
      <c r="BN598" s="120"/>
      <c r="BO598" s="120"/>
      <c r="BP598" s="120"/>
      <c r="BQ598" s="120"/>
      <c r="BR598" s="120"/>
      <c r="BS598" s="120"/>
    </row>
    <row r="599" ht="15.75" customHeight="1">
      <c r="A599" s="120"/>
      <c r="B599" s="120"/>
      <c r="C599" s="243"/>
      <c r="D599" s="120"/>
      <c r="E599" s="243"/>
      <c r="F599" s="120"/>
      <c r="G599" s="120"/>
      <c r="H599" s="120"/>
      <c r="I599" s="120"/>
      <c r="J599" s="120"/>
      <c r="K599" s="120"/>
      <c r="L599" s="244"/>
      <c r="M599" s="245"/>
      <c r="N599" s="245"/>
      <c r="O599" s="245"/>
      <c r="P599" s="245"/>
      <c r="Q599" s="120"/>
      <c r="R599" s="120"/>
      <c r="S599" s="120"/>
      <c r="T599" s="222"/>
      <c r="U599" s="120"/>
      <c r="V599" s="120"/>
      <c r="W599" s="120"/>
      <c r="X599" s="120"/>
      <c r="Y599" s="243"/>
      <c r="Z599" s="120"/>
      <c r="AA599" s="243"/>
      <c r="AB599" s="245"/>
      <c r="AC599" s="245"/>
      <c r="AD599" s="245"/>
      <c r="AE599" s="222"/>
      <c r="AF599" s="120"/>
      <c r="AG599" s="120"/>
      <c r="AH599" s="120"/>
      <c r="AI599" s="120"/>
      <c r="AJ599" s="243"/>
      <c r="AK599" s="243"/>
      <c r="AL599" s="120"/>
      <c r="AM599" s="243"/>
      <c r="AN599" s="243"/>
      <c r="AO599" s="120"/>
      <c r="AP599" s="120"/>
      <c r="AQ599" s="120"/>
      <c r="AR599" s="120"/>
      <c r="AS599" s="120"/>
      <c r="AT599" s="246"/>
      <c r="AU599" s="243"/>
      <c r="AV599" s="120"/>
      <c r="AW599" s="120"/>
      <c r="AX599" s="120"/>
      <c r="AY599" s="246"/>
      <c r="AZ599" s="120"/>
      <c r="BA599" s="120"/>
      <c r="BB599" s="243"/>
      <c r="BC599" s="120"/>
      <c r="BD599" s="120"/>
      <c r="BE599" s="120"/>
      <c r="BF599" s="120"/>
      <c r="BG599" s="244"/>
      <c r="BH599" s="124"/>
      <c r="BI599" s="124"/>
      <c r="BJ599" s="124"/>
      <c r="BK599" s="120"/>
      <c r="BL599" s="120"/>
      <c r="BM599" s="120"/>
      <c r="BN599" s="120"/>
      <c r="BO599" s="120"/>
      <c r="BP599" s="120"/>
      <c r="BQ599" s="120"/>
      <c r="BR599" s="120"/>
      <c r="BS599" s="120"/>
    </row>
    <row r="600" ht="15.75" customHeight="1">
      <c r="A600" s="120"/>
      <c r="B600" s="120"/>
      <c r="C600" s="243"/>
      <c r="D600" s="120"/>
      <c r="E600" s="243"/>
      <c r="F600" s="120"/>
      <c r="G600" s="120"/>
      <c r="H600" s="120"/>
      <c r="I600" s="120"/>
      <c r="J600" s="120"/>
      <c r="K600" s="120"/>
      <c r="L600" s="244"/>
      <c r="M600" s="245"/>
      <c r="N600" s="245"/>
      <c r="O600" s="245"/>
      <c r="P600" s="245"/>
      <c r="Q600" s="120"/>
      <c r="R600" s="120"/>
      <c r="S600" s="120"/>
      <c r="T600" s="222"/>
      <c r="U600" s="120"/>
      <c r="V600" s="120"/>
      <c r="W600" s="120"/>
      <c r="X600" s="120"/>
      <c r="Y600" s="243"/>
      <c r="Z600" s="120"/>
      <c r="AA600" s="243"/>
      <c r="AB600" s="245"/>
      <c r="AC600" s="245"/>
      <c r="AD600" s="245"/>
      <c r="AE600" s="222"/>
      <c r="AF600" s="120"/>
      <c r="AG600" s="120"/>
      <c r="AH600" s="120"/>
      <c r="AI600" s="120"/>
      <c r="AJ600" s="243"/>
      <c r="AK600" s="243"/>
      <c r="AL600" s="120"/>
      <c r="AM600" s="243"/>
      <c r="AN600" s="243"/>
      <c r="AO600" s="120"/>
      <c r="AP600" s="120"/>
      <c r="AQ600" s="120"/>
      <c r="AR600" s="120"/>
      <c r="AS600" s="120"/>
      <c r="AT600" s="246"/>
      <c r="AU600" s="243"/>
      <c r="AV600" s="120"/>
      <c r="AW600" s="120"/>
      <c r="AX600" s="120"/>
      <c r="AY600" s="246"/>
      <c r="AZ600" s="120"/>
      <c r="BA600" s="120"/>
      <c r="BB600" s="243"/>
      <c r="BC600" s="120"/>
      <c r="BD600" s="120"/>
      <c r="BE600" s="120"/>
      <c r="BF600" s="120"/>
      <c r="BG600" s="244"/>
      <c r="BH600" s="124"/>
      <c r="BI600" s="124"/>
      <c r="BJ600" s="124"/>
      <c r="BK600" s="120"/>
      <c r="BL600" s="120"/>
      <c r="BM600" s="120"/>
      <c r="BN600" s="120"/>
      <c r="BO600" s="120"/>
      <c r="BP600" s="120"/>
      <c r="BQ600" s="120"/>
      <c r="BR600" s="120"/>
      <c r="BS600" s="120"/>
    </row>
    <row r="601" ht="15.75" customHeight="1">
      <c r="A601" s="120"/>
      <c r="B601" s="120"/>
      <c r="C601" s="243"/>
      <c r="D601" s="120"/>
      <c r="E601" s="243"/>
      <c r="F601" s="120"/>
      <c r="G601" s="120"/>
      <c r="H601" s="120"/>
      <c r="I601" s="120"/>
      <c r="J601" s="120"/>
      <c r="K601" s="120"/>
      <c r="L601" s="244"/>
      <c r="M601" s="245"/>
      <c r="N601" s="245"/>
      <c r="O601" s="245"/>
      <c r="P601" s="245"/>
      <c r="Q601" s="120"/>
      <c r="R601" s="120"/>
      <c r="S601" s="120"/>
      <c r="T601" s="222"/>
      <c r="U601" s="120"/>
      <c r="V601" s="120"/>
      <c r="W601" s="120"/>
      <c r="X601" s="120"/>
      <c r="Y601" s="243"/>
      <c r="Z601" s="120"/>
      <c r="AA601" s="243"/>
      <c r="AB601" s="245"/>
      <c r="AC601" s="245"/>
      <c r="AD601" s="245"/>
      <c r="AE601" s="222"/>
      <c r="AF601" s="120"/>
      <c r="AG601" s="120"/>
      <c r="AH601" s="120"/>
      <c r="AI601" s="120"/>
      <c r="AJ601" s="243"/>
      <c r="AK601" s="243"/>
      <c r="AL601" s="120"/>
      <c r="AM601" s="243"/>
      <c r="AN601" s="243"/>
      <c r="AO601" s="120"/>
      <c r="AP601" s="120"/>
      <c r="AQ601" s="120"/>
      <c r="AR601" s="120"/>
      <c r="AS601" s="120"/>
      <c r="AT601" s="246"/>
      <c r="AU601" s="243"/>
      <c r="AV601" s="120"/>
      <c r="AW601" s="120"/>
      <c r="AX601" s="120"/>
      <c r="AY601" s="246"/>
      <c r="AZ601" s="120"/>
      <c r="BA601" s="120"/>
      <c r="BB601" s="243"/>
      <c r="BC601" s="120"/>
      <c r="BD601" s="120"/>
      <c r="BE601" s="120"/>
      <c r="BF601" s="120"/>
      <c r="BG601" s="244"/>
      <c r="BH601" s="124"/>
      <c r="BI601" s="124"/>
      <c r="BJ601" s="124"/>
      <c r="BK601" s="120"/>
      <c r="BL601" s="120"/>
      <c r="BM601" s="120"/>
      <c r="BN601" s="120"/>
      <c r="BO601" s="120"/>
      <c r="BP601" s="120"/>
      <c r="BQ601" s="120"/>
      <c r="BR601" s="120"/>
      <c r="BS601" s="120"/>
    </row>
    <row r="602" ht="15.75" customHeight="1">
      <c r="A602" s="120"/>
      <c r="B602" s="120"/>
      <c r="C602" s="243"/>
      <c r="D602" s="120"/>
      <c r="E602" s="243"/>
      <c r="F602" s="120"/>
      <c r="G602" s="120"/>
      <c r="H602" s="120"/>
      <c r="I602" s="120"/>
      <c r="J602" s="120"/>
      <c r="K602" s="120"/>
      <c r="L602" s="244"/>
      <c r="M602" s="245"/>
      <c r="N602" s="245"/>
      <c r="O602" s="245"/>
      <c r="P602" s="245"/>
      <c r="Q602" s="120"/>
      <c r="R602" s="120"/>
      <c r="S602" s="120"/>
      <c r="T602" s="222"/>
      <c r="U602" s="120"/>
      <c r="V602" s="120"/>
      <c r="W602" s="120"/>
      <c r="X602" s="120"/>
      <c r="Y602" s="243"/>
      <c r="Z602" s="120"/>
      <c r="AA602" s="243"/>
      <c r="AB602" s="245"/>
      <c r="AC602" s="245"/>
      <c r="AD602" s="245"/>
      <c r="AE602" s="222"/>
      <c r="AF602" s="120"/>
      <c r="AG602" s="120"/>
      <c r="AH602" s="120"/>
      <c r="AI602" s="120"/>
      <c r="AJ602" s="243"/>
      <c r="AK602" s="243"/>
      <c r="AL602" s="120"/>
      <c r="AM602" s="243"/>
      <c r="AN602" s="243"/>
      <c r="AO602" s="120"/>
      <c r="AP602" s="120"/>
      <c r="AQ602" s="120"/>
      <c r="AR602" s="120"/>
      <c r="AS602" s="120"/>
      <c r="AT602" s="246"/>
      <c r="AU602" s="243"/>
      <c r="AV602" s="120"/>
      <c r="AW602" s="120"/>
      <c r="AX602" s="120"/>
      <c r="AY602" s="246"/>
      <c r="AZ602" s="120"/>
      <c r="BA602" s="120"/>
      <c r="BB602" s="243"/>
      <c r="BC602" s="120"/>
      <c r="BD602" s="120"/>
      <c r="BE602" s="120"/>
      <c r="BF602" s="120"/>
      <c r="BG602" s="244"/>
      <c r="BH602" s="124"/>
      <c r="BI602" s="124"/>
      <c r="BJ602" s="124"/>
      <c r="BK602" s="120"/>
      <c r="BL602" s="120"/>
      <c r="BM602" s="120"/>
      <c r="BN602" s="120"/>
      <c r="BO602" s="120"/>
      <c r="BP602" s="120"/>
      <c r="BQ602" s="120"/>
      <c r="BR602" s="120"/>
      <c r="BS602" s="120"/>
    </row>
    <row r="603" ht="15.75" customHeight="1">
      <c r="A603" s="120"/>
      <c r="B603" s="120"/>
      <c r="C603" s="243"/>
      <c r="D603" s="120"/>
      <c r="E603" s="243"/>
      <c r="F603" s="120"/>
      <c r="G603" s="120"/>
      <c r="H603" s="120"/>
      <c r="I603" s="120"/>
      <c r="J603" s="120"/>
      <c r="K603" s="120"/>
      <c r="L603" s="244"/>
      <c r="M603" s="245"/>
      <c r="N603" s="245"/>
      <c r="O603" s="245"/>
      <c r="P603" s="245"/>
      <c r="Q603" s="120"/>
      <c r="R603" s="120"/>
      <c r="S603" s="120"/>
      <c r="T603" s="222"/>
      <c r="U603" s="120"/>
      <c r="V603" s="120"/>
      <c r="W603" s="120"/>
      <c r="X603" s="120"/>
      <c r="Y603" s="243"/>
      <c r="Z603" s="120"/>
      <c r="AA603" s="243"/>
      <c r="AB603" s="245"/>
      <c r="AC603" s="245"/>
      <c r="AD603" s="245"/>
      <c r="AE603" s="222"/>
      <c r="AF603" s="120"/>
      <c r="AG603" s="120"/>
      <c r="AH603" s="120"/>
      <c r="AI603" s="120"/>
      <c r="AJ603" s="243"/>
      <c r="AK603" s="243"/>
      <c r="AL603" s="120"/>
      <c r="AM603" s="243"/>
      <c r="AN603" s="243"/>
      <c r="AO603" s="120"/>
      <c r="AP603" s="120"/>
      <c r="AQ603" s="120"/>
      <c r="AR603" s="120"/>
      <c r="AS603" s="120"/>
      <c r="AT603" s="246"/>
      <c r="AU603" s="243"/>
      <c r="AV603" s="120"/>
      <c r="AW603" s="120"/>
      <c r="AX603" s="120"/>
      <c r="AY603" s="246"/>
      <c r="AZ603" s="120"/>
      <c r="BA603" s="120"/>
      <c r="BB603" s="243"/>
      <c r="BC603" s="120"/>
      <c r="BD603" s="120"/>
      <c r="BE603" s="120"/>
      <c r="BF603" s="120"/>
      <c r="BG603" s="244"/>
      <c r="BH603" s="124"/>
      <c r="BI603" s="124"/>
      <c r="BJ603" s="124"/>
      <c r="BK603" s="120"/>
      <c r="BL603" s="120"/>
      <c r="BM603" s="120"/>
      <c r="BN603" s="120"/>
      <c r="BO603" s="120"/>
      <c r="BP603" s="120"/>
      <c r="BQ603" s="120"/>
      <c r="BR603" s="120"/>
      <c r="BS603" s="120"/>
    </row>
    <row r="604" ht="15.75" customHeight="1">
      <c r="A604" s="120"/>
      <c r="B604" s="120"/>
      <c r="C604" s="243"/>
      <c r="D604" s="120"/>
      <c r="E604" s="243"/>
      <c r="F604" s="120"/>
      <c r="G604" s="120"/>
      <c r="H604" s="120"/>
      <c r="I604" s="120"/>
      <c r="J604" s="120"/>
      <c r="K604" s="120"/>
      <c r="L604" s="244"/>
      <c r="M604" s="245"/>
      <c r="N604" s="245"/>
      <c r="O604" s="245"/>
      <c r="P604" s="245"/>
      <c r="Q604" s="120"/>
      <c r="R604" s="120"/>
      <c r="S604" s="120"/>
      <c r="T604" s="222"/>
      <c r="U604" s="120"/>
      <c r="V604" s="120"/>
      <c r="W604" s="120"/>
      <c r="X604" s="120"/>
      <c r="Y604" s="243"/>
      <c r="Z604" s="120"/>
      <c r="AA604" s="243"/>
      <c r="AB604" s="245"/>
      <c r="AC604" s="245"/>
      <c r="AD604" s="245"/>
      <c r="AE604" s="222"/>
      <c r="AF604" s="120"/>
      <c r="AG604" s="120"/>
      <c r="AH604" s="120"/>
      <c r="AI604" s="120"/>
      <c r="AJ604" s="243"/>
      <c r="AK604" s="243"/>
      <c r="AL604" s="120"/>
      <c r="AM604" s="243"/>
      <c r="AN604" s="243"/>
      <c r="AO604" s="120"/>
      <c r="AP604" s="120"/>
      <c r="AQ604" s="120"/>
      <c r="AR604" s="120"/>
      <c r="AS604" s="120"/>
      <c r="AT604" s="246"/>
      <c r="AU604" s="243"/>
      <c r="AV604" s="120"/>
      <c r="AW604" s="120"/>
      <c r="AX604" s="120"/>
      <c r="AY604" s="246"/>
      <c r="AZ604" s="120"/>
      <c r="BA604" s="120"/>
      <c r="BB604" s="243"/>
      <c r="BC604" s="120"/>
      <c r="BD604" s="120"/>
      <c r="BE604" s="120"/>
      <c r="BF604" s="120"/>
      <c r="BG604" s="244"/>
      <c r="BH604" s="124"/>
      <c r="BI604" s="124"/>
      <c r="BJ604" s="124"/>
      <c r="BK604" s="120"/>
      <c r="BL604" s="120"/>
      <c r="BM604" s="120"/>
      <c r="BN604" s="120"/>
      <c r="BO604" s="120"/>
      <c r="BP604" s="120"/>
      <c r="BQ604" s="120"/>
      <c r="BR604" s="120"/>
      <c r="BS604" s="120"/>
    </row>
    <row r="605" ht="15.75" customHeight="1">
      <c r="A605" s="120"/>
      <c r="B605" s="120"/>
      <c r="C605" s="243"/>
      <c r="D605" s="120"/>
      <c r="E605" s="243"/>
      <c r="F605" s="120"/>
      <c r="G605" s="120"/>
      <c r="H605" s="120"/>
      <c r="I605" s="120"/>
      <c r="J605" s="120"/>
      <c r="K605" s="120"/>
      <c r="L605" s="244"/>
      <c r="M605" s="245"/>
      <c r="N605" s="245"/>
      <c r="O605" s="245"/>
      <c r="P605" s="245"/>
      <c r="Q605" s="120"/>
      <c r="R605" s="120"/>
      <c r="S605" s="120"/>
      <c r="T605" s="222"/>
      <c r="U605" s="120"/>
      <c r="V605" s="120"/>
      <c r="W605" s="120"/>
      <c r="X605" s="120"/>
      <c r="Y605" s="243"/>
      <c r="Z605" s="120"/>
      <c r="AA605" s="243"/>
      <c r="AB605" s="245"/>
      <c r="AC605" s="245"/>
      <c r="AD605" s="245"/>
      <c r="AE605" s="222"/>
      <c r="AF605" s="120"/>
      <c r="AG605" s="120"/>
      <c r="AH605" s="120"/>
      <c r="AI605" s="120"/>
      <c r="AJ605" s="243"/>
      <c r="AK605" s="243"/>
      <c r="AL605" s="120"/>
      <c r="AM605" s="243"/>
      <c r="AN605" s="243"/>
      <c r="AO605" s="120"/>
      <c r="AP605" s="120"/>
      <c r="AQ605" s="120"/>
      <c r="AR605" s="120"/>
      <c r="AS605" s="120"/>
      <c r="AT605" s="246"/>
      <c r="AU605" s="243"/>
      <c r="AV605" s="120"/>
      <c r="AW605" s="120"/>
      <c r="AX605" s="120"/>
      <c r="AY605" s="246"/>
      <c r="AZ605" s="120"/>
      <c r="BA605" s="120"/>
      <c r="BB605" s="243"/>
      <c r="BC605" s="120"/>
      <c r="BD605" s="120"/>
      <c r="BE605" s="120"/>
      <c r="BF605" s="120"/>
      <c r="BG605" s="244"/>
      <c r="BH605" s="124"/>
      <c r="BI605" s="124"/>
      <c r="BJ605" s="124"/>
      <c r="BK605" s="120"/>
      <c r="BL605" s="120"/>
      <c r="BM605" s="120"/>
      <c r="BN605" s="120"/>
      <c r="BO605" s="120"/>
      <c r="BP605" s="120"/>
      <c r="BQ605" s="120"/>
      <c r="BR605" s="120"/>
      <c r="BS605" s="120"/>
    </row>
    <row r="606" ht="15.75" customHeight="1">
      <c r="A606" s="120"/>
      <c r="B606" s="120"/>
      <c r="C606" s="243"/>
      <c r="D606" s="120"/>
      <c r="E606" s="243"/>
      <c r="F606" s="120"/>
      <c r="G606" s="120"/>
      <c r="H606" s="120"/>
      <c r="I606" s="120"/>
      <c r="J606" s="120"/>
      <c r="K606" s="120"/>
      <c r="L606" s="244"/>
      <c r="M606" s="245"/>
      <c r="N606" s="245"/>
      <c r="O606" s="245"/>
      <c r="P606" s="245"/>
      <c r="Q606" s="120"/>
      <c r="R606" s="120"/>
      <c r="S606" s="120"/>
      <c r="T606" s="222"/>
      <c r="U606" s="120"/>
      <c r="V606" s="120"/>
      <c r="W606" s="120"/>
      <c r="X606" s="120"/>
      <c r="Y606" s="243"/>
      <c r="Z606" s="120"/>
      <c r="AA606" s="243"/>
      <c r="AB606" s="245"/>
      <c r="AC606" s="245"/>
      <c r="AD606" s="245"/>
      <c r="AE606" s="222"/>
      <c r="AF606" s="120"/>
      <c r="AG606" s="120"/>
      <c r="AH606" s="120"/>
      <c r="AI606" s="120"/>
      <c r="AJ606" s="243"/>
      <c r="AK606" s="243"/>
      <c r="AL606" s="120"/>
      <c r="AM606" s="243"/>
      <c r="AN606" s="243"/>
      <c r="AO606" s="120"/>
      <c r="AP606" s="120"/>
      <c r="AQ606" s="120"/>
      <c r="AR606" s="120"/>
      <c r="AS606" s="120"/>
      <c r="AT606" s="246"/>
      <c r="AU606" s="243"/>
      <c r="AV606" s="120"/>
      <c r="AW606" s="120"/>
      <c r="AX606" s="120"/>
      <c r="AY606" s="246"/>
      <c r="AZ606" s="120"/>
      <c r="BA606" s="120"/>
      <c r="BB606" s="243"/>
      <c r="BC606" s="120"/>
      <c r="BD606" s="120"/>
      <c r="BE606" s="120"/>
      <c r="BF606" s="120"/>
      <c r="BG606" s="244"/>
      <c r="BH606" s="124"/>
      <c r="BI606" s="124"/>
      <c r="BJ606" s="124"/>
      <c r="BK606" s="120"/>
      <c r="BL606" s="120"/>
      <c r="BM606" s="120"/>
      <c r="BN606" s="120"/>
      <c r="BO606" s="120"/>
      <c r="BP606" s="120"/>
      <c r="BQ606" s="120"/>
      <c r="BR606" s="120"/>
      <c r="BS606" s="120"/>
    </row>
    <row r="607" ht="15.75" customHeight="1">
      <c r="A607" s="120"/>
      <c r="B607" s="120"/>
      <c r="C607" s="243"/>
      <c r="D607" s="120"/>
      <c r="E607" s="243"/>
      <c r="F607" s="120"/>
      <c r="G607" s="120"/>
      <c r="H607" s="120"/>
      <c r="I607" s="120"/>
      <c r="J607" s="120"/>
      <c r="K607" s="120"/>
      <c r="L607" s="244"/>
      <c r="M607" s="245"/>
      <c r="N607" s="245"/>
      <c r="O607" s="245"/>
      <c r="P607" s="245"/>
      <c r="Q607" s="120"/>
      <c r="R607" s="120"/>
      <c r="S607" s="120"/>
      <c r="T607" s="222"/>
      <c r="U607" s="120"/>
      <c r="V607" s="120"/>
      <c r="W607" s="120"/>
      <c r="X607" s="120"/>
      <c r="Y607" s="243"/>
      <c r="Z607" s="120"/>
      <c r="AA607" s="243"/>
      <c r="AB607" s="245"/>
      <c r="AC607" s="245"/>
      <c r="AD607" s="245"/>
      <c r="AE607" s="222"/>
      <c r="AF607" s="120"/>
      <c r="AG607" s="120"/>
      <c r="AH607" s="120"/>
      <c r="AI607" s="120"/>
      <c r="AJ607" s="243"/>
      <c r="AK607" s="243"/>
      <c r="AL607" s="120"/>
      <c r="AM607" s="243"/>
      <c r="AN607" s="243"/>
      <c r="AO607" s="120"/>
      <c r="AP607" s="120"/>
      <c r="AQ607" s="120"/>
      <c r="AR607" s="120"/>
      <c r="AS607" s="120"/>
      <c r="AT607" s="246"/>
      <c r="AU607" s="243"/>
      <c r="AV607" s="120"/>
      <c r="AW607" s="120"/>
      <c r="AX607" s="120"/>
      <c r="AY607" s="246"/>
      <c r="AZ607" s="120"/>
      <c r="BA607" s="120"/>
      <c r="BB607" s="243"/>
      <c r="BC607" s="120"/>
      <c r="BD607" s="120"/>
      <c r="BE607" s="120"/>
      <c r="BF607" s="120"/>
      <c r="BG607" s="244"/>
      <c r="BH607" s="124"/>
      <c r="BI607" s="124"/>
      <c r="BJ607" s="124"/>
      <c r="BK607" s="120"/>
      <c r="BL607" s="120"/>
      <c r="BM607" s="120"/>
      <c r="BN607" s="120"/>
      <c r="BO607" s="120"/>
      <c r="BP607" s="120"/>
      <c r="BQ607" s="120"/>
      <c r="BR607" s="120"/>
      <c r="BS607" s="120"/>
    </row>
    <row r="608" ht="15.75" customHeight="1">
      <c r="A608" s="120"/>
      <c r="B608" s="120"/>
      <c r="C608" s="243"/>
      <c r="D608" s="120"/>
      <c r="E608" s="243"/>
      <c r="F608" s="120"/>
      <c r="G608" s="120"/>
      <c r="H608" s="120"/>
      <c r="I608" s="120"/>
      <c r="J608" s="120"/>
      <c r="K608" s="120"/>
      <c r="L608" s="244"/>
      <c r="M608" s="245"/>
      <c r="N608" s="245"/>
      <c r="O608" s="245"/>
      <c r="P608" s="245"/>
      <c r="Q608" s="120"/>
      <c r="R608" s="120"/>
      <c r="S608" s="120"/>
      <c r="T608" s="222"/>
      <c r="U608" s="120"/>
      <c r="V608" s="120"/>
      <c r="W608" s="120"/>
      <c r="X608" s="120"/>
      <c r="Y608" s="243"/>
      <c r="Z608" s="120"/>
      <c r="AA608" s="243"/>
      <c r="AB608" s="245"/>
      <c r="AC608" s="245"/>
      <c r="AD608" s="245"/>
      <c r="AE608" s="222"/>
      <c r="AF608" s="120"/>
      <c r="AG608" s="120"/>
      <c r="AH608" s="120"/>
      <c r="AI608" s="120"/>
      <c r="AJ608" s="243"/>
      <c r="AK608" s="243"/>
      <c r="AL608" s="120"/>
      <c r="AM608" s="243"/>
      <c r="AN608" s="243"/>
      <c r="AO608" s="120"/>
      <c r="AP608" s="120"/>
      <c r="AQ608" s="120"/>
      <c r="AR608" s="120"/>
      <c r="AS608" s="120"/>
      <c r="AT608" s="246"/>
      <c r="AU608" s="243"/>
      <c r="AV608" s="120"/>
      <c r="AW608" s="120"/>
      <c r="AX608" s="120"/>
      <c r="AY608" s="246"/>
      <c r="AZ608" s="120"/>
      <c r="BA608" s="120"/>
      <c r="BB608" s="243"/>
      <c r="BC608" s="120"/>
      <c r="BD608" s="120"/>
      <c r="BE608" s="120"/>
      <c r="BF608" s="120"/>
      <c r="BG608" s="244"/>
      <c r="BH608" s="124"/>
      <c r="BI608" s="124"/>
      <c r="BJ608" s="124"/>
      <c r="BK608" s="120"/>
      <c r="BL608" s="120"/>
      <c r="BM608" s="120"/>
      <c r="BN608" s="120"/>
      <c r="BO608" s="120"/>
      <c r="BP608" s="120"/>
      <c r="BQ608" s="120"/>
      <c r="BR608" s="120"/>
      <c r="BS608" s="120"/>
    </row>
    <row r="609" ht="15.75" customHeight="1">
      <c r="A609" s="120"/>
      <c r="B609" s="120"/>
      <c r="C609" s="243"/>
      <c r="D609" s="120"/>
      <c r="E609" s="243"/>
      <c r="F609" s="120"/>
      <c r="G609" s="120"/>
      <c r="H609" s="120"/>
      <c r="I609" s="120"/>
      <c r="J609" s="120"/>
      <c r="K609" s="120"/>
      <c r="L609" s="244"/>
      <c r="M609" s="245"/>
      <c r="N609" s="245"/>
      <c r="O609" s="245"/>
      <c r="P609" s="245"/>
      <c r="Q609" s="120"/>
      <c r="R609" s="120"/>
      <c r="S609" s="120"/>
      <c r="T609" s="222"/>
      <c r="U609" s="120"/>
      <c r="V609" s="120"/>
      <c r="W609" s="120"/>
      <c r="X609" s="120"/>
      <c r="Y609" s="243"/>
      <c r="Z609" s="120"/>
      <c r="AA609" s="243"/>
      <c r="AB609" s="245"/>
      <c r="AC609" s="245"/>
      <c r="AD609" s="245"/>
      <c r="AE609" s="222"/>
      <c r="AF609" s="120"/>
      <c r="AG609" s="120"/>
      <c r="AH609" s="120"/>
      <c r="AI609" s="120"/>
      <c r="AJ609" s="243"/>
      <c r="AK609" s="243"/>
      <c r="AL609" s="120"/>
      <c r="AM609" s="243"/>
      <c r="AN609" s="243"/>
      <c r="AO609" s="120"/>
      <c r="AP609" s="120"/>
      <c r="AQ609" s="120"/>
      <c r="AR609" s="120"/>
      <c r="AS609" s="120"/>
      <c r="AT609" s="246"/>
      <c r="AU609" s="243"/>
      <c r="AV609" s="120"/>
      <c r="AW609" s="120"/>
      <c r="AX609" s="120"/>
      <c r="AY609" s="246"/>
      <c r="AZ609" s="120"/>
      <c r="BA609" s="120"/>
      <c r="BB609" s="243"/>
      <c r="BC609" s="120"/>
      <c r="BD609" s="120"/>
      <c r="BE609" s="120"/>
      <c r="BF609" s="120"/>
      <c r="BG609" s="244"/>
      <c r="BH609" s="124"/>
      <c r="BI609" s="124"/>
      <c r="BJ609" s="124"/>
      <c r="BK609" s="120"/>
      <c r="BL609" s="120"/>
      <c r="BM609" s="120"/>
      <c r="BN609" s="120"/>
      <c r="BO609" s="120"/>
      <c r="BP609" s="120"/>
      <c r="BQ609" s="120"/>
      <c r="BR609" s="120"/>
      <c r="BS609" s="120"/>
    </row>
    <row r="610" ht="15.75" customHeight="1">
      <c r="A610" s="120"/>
      <c r="B610" s="120"/>
      <c r="C610" s="243"/>
      <c r="D610" s="120"/>
      <c r="E610" s="243"/>
      <c r="F610" s="120"/>
      <c r="G610" s="120"/>
      <c r="H610" s="120"/>
      <c r="I610" s="120"/>
      <c r="J610" s="120"/>
      <c r="K610" s="120"/>
      <c r="L610" s="244"/>
      <c r="M610" s="245"/>
      <c r="N610" s="245"/>
      <c r="O610" s="245"/>
      <c r="P610" s="245"/>
      <c r="Q610" s="120"/>
      <c r="R610" s="120"/>
      <c r="S610" s="120"/>
      <c r="T610" s="222"/>
      <c r="U610" s="120"/>
      <c r="V610" s="120"/>
      <c r="W610" s="120"/>
      <c r="X610" s="120"/>
      <c r="Y610" s="243"/>
      <c r="Z610" s="120"/>
      <c r="AA610" s="243"/>
      <c r="AB610" s="245"/>
      <c r="AC610" s="245"/>
      <c r="AD610" s="245"/>
      <c r="AE610" s="222"/>
      <c r="AF610" s="120"/>
      <c r="AG610" s="120"/>
      <c r="AH610" s="120"/>
      <c r="AI610" s="120"/>
      <c r="AJ610" s="243"/>
      <c r="AK610" s="243"/>
      <c r="AL610" s="120"/>
      <c r="AM610" s="243"/>
      <c r="AN610" s="243"/>
      <c r="AO610" s="120"/>
      <c r="AP610" s="120"/>
      <c r="AQ610" s="120"/>
      <c r="AR610" s="120"/>
      <c r="AS610" s="120"/>
      <c r="AT610" s="246"/>
      <c r="AU610" s="243"/>
      <c r="AV610" s="120"/>
      <c r="AW610" s="120"/>
      <c r="AX610" s="120"/>
      <c r="AY610" s="246"/>
      <c r="AZ610" s="120"/>
      <c r="BA610" s="120"/>
      <c r="BB610" s="243"/>
      <c r="BC610" s="120"/>
      <c r="BD610" s="120"/>
      <c r="BE610" s="120"/>
      <c r="BF610" s="120"/>
      <c r="BG610" s="244"/>
      <c r="BH610" s="124"/>
      <c r="BI610" s="124"/>
      <c r="BJ610" s="124"/>
      <c r="BK610" s="120"/>
      <c r="BL610" s="120"/>
      <c r="BM610" s="120"/>
      <c r="BN610" s="120"/>
      <c r="BO610" s="120"/>
      <c r="BP610" s="120"/>
      <c r="BQ610" s="120"/>
      <c r="BR610" s="120"/>
      <c r="BS610" s="120"/>
    </row>
    <row r="611" ht="15.75" customHeight="1">
      <c r="A611" s="120"/>
      <c r="B611" s="120"/>
      <c r="C611" s="243"/>
      <c r="D611" s="120"/>
      <c r="E611" s="243"/>
      <c r="F611" s="120"/>
      <c r="G611" s="120"/>
      <c r="H611" s="120"/>
      <c r="I611" s="120"/>
      <c r="J611" s="120"/>
      <c r="K611" s="120"/>
      <c r="L611" s="244"/>
      <c r="M611" s="245"/>
      <c r="N611" s="245"/>
      <c r="O611" s="245"/>
      <c r="P611" s="245"/>
      <c r="Q611" s="120"/>
      <c r="R611" s="120"/>
      <c r="S611" s="120"/>
      <c r="T611" s="222"/>
      <c r="U611" s="120"/>
      <c r="V611" s="120"/>
      <c r="W611" s="120"/>
      <c r="X611" s="120"/>
      <c r="Y611" s="243"/>
      <c r="Z611" s="120"/>
      <c r="AA611" s="243"/>
      <c r="AB611" s="245"/>
      <c r="AC611" s="245"/>
      <c r="AD611" s="245"/>
      <c r="AE611" s="222"/>
      <c r="AF611" s="120"/>
      <c r="AG611" s="120"/>
      <c r="AH611" s="120"/>
      <c r="AI611" s="120"/>
      <c r="AJ611" s="243"/>
      <c r="AK611" s="243"/>
      <c r="AL611" s="120"/>
      <c r="AM611" s="243"/>
      <c r="AN611" s="243"/>
      <c r="AO611" s="120"/>
      <c r="AP611" s="120"/>
      <c r="AQ611" s="120"/>
      <c r="AR611" s="120"/>
      <c r="AS611" s="120"/>
      <c r="AT611" s="246"/>
      <c r="AU611" s="243"/>
      <c r="AV611" s="120"/>
      <c r="AW611" s="120"/>
      <c r="AX611" s="120"/>
      <c r="AY611" s="246"/>
      <c r="AZ611" s="120"/>
      <c r="BA611" s="120"/>
      <c r="BB611" s="243"/>
      <c r="BC611" s="120"/>
      <c r="BD611" s="120"/>
      <c r="BE611" s="120"/>
      <c r="BF611" s="120"/>
      <c r="BG611" s="244"/>
      <c r="BH611" s="124"/>
      <c r="BI611" s="124"/>
      <c r="BJ611" s="124"/>
      <c r="BK611" s="120"/>
      <c r="BL611" s="120"/>
      <c r="BM611" s="120"/>
      <c r="BN611" s="120"/>
      <c r="BO611" s="120"/>
      <c r="BP611" s="120"/>
      <c r="BQ611" s="120"/>
      <c r="BR611" s="120"/>
      <c r="BS611" s="120"/>
    </row>
    <row r="612" ht="15.75" customHeight="1">
      <c r="A612" s="120"/>
      <c r="B612" s="120"/>
      <c r="C612" s="243"/>
      <c r="D612" s="120"/>
      <c r="E612" s="243"/>
      <c r="F612" s="120"/>
      <c r="G612" s="120"/>
      <c r="H612" s="120"/>
      <c r="I612" s="120"/>
      <c r="J612" s="120"/>
      <c r="K612" s="120"/>
      <c r="L612" s="244"/>
      <c r="M612" s="245"/>
      <c r="N612" s="245"/>
      <c r="O612" s="245"/>
      <c r="P612" s="245"/>
      <c r="Q612" s="120"/>
      <c r="R612" s="120"/>
      <c r="S612" s="120"/>
      <c r="T612" s="222"/>
      <c r="U612" s="120"/>
      <c r="V612" s="120"/>
      <c r="W612" s="120"/>
      <c r="X612" s="120"/>
      <c r="Y612" s="243"/>
      <c r="Z612" s="120"/>
      <c r="AA612" s="243"/>
      <c r="AB612" s="245"/>
      <c r="AC612" s="245"/>
      <c r="AD612" s="245"/>
      <c r="AE612" s="222"/>
      <c r="AF612" s="120"/>
      <c r="AG612" s="120"/>
      <c r="AH612" s="120"/>
      <c r="AI612" s="120"/>
      <c r="AJ612" s="243"/>
      <c r="AK612" s="243"/>
      <c r="AL612" s="120"/>
      <c r="AM612" s="243"/>
      <c r="AN612" s="243"/>
      <c r="AO612" s="120"/>
      <c r="AP612" s="120"/>
      <c r="AQ612" s="120"/>
      <c r="AR612" s="120"/>
      <c r="AS612" s="120"/>
      <c r="AT612" s="246"/>
      <c r="AU612" s="243"/>
      <c r="AV612" s="120"/>
      <c r="AW612" s="120"/>
      <c r="AX612" s="120"/>
      <c r="AY612" s="246"/>
      <c r="AZ612" s="120"/>
      <c r="BA612" s="120"/>
      <c r="BB612" s="243"/>
      <c r="BC612" s="120"/>
      <c r="BD612" s="120"/>
      <c r="BE612" s="120"/>
      <c r="BF612" s="120"/>
      <c r="BG612" s="244"/>
      <c r="BH612" s="124"/>
      <c r="BI612" s="124"/>
      <c r="BJ612" s="124"/>
      <c r="BK612" s="120"/>
      <c r="BL612" s="120"/>
      <c r="BM612" s="120"/>
      <c r="BN612" s="120"/>
      <c r="BO612" s="120"/>
      <c r="BP612" s="120"/>
      <c r="BQ612" s="120"/>
      <c r="BR612" s="120"/>
      <c r="BS612" s="120"/>
    </row>
    <row r="613" ht="15.75" customHeight="1">
      <c r="A613" s="120"/>
      <c r="B613" s="120"/>
      <c r="C613" s="243"/>
      <c r="D613" s="120"/>
      <c r="E613" s="243"/>
      <c r="F613" s="120"/>
      <c r="G613" s="120"/>
      <c r="H613" s="120"/>
      <c r="I613" s="120"/>
      <c r="J613" s="120"/>
      <c r="K613" s="120"/>
      <c r="L613" s="244"/>
      <c r="M613" s="245"/>
      <c r="N613" s="245"/>
      <c r="O613" s="245"/>
      <c r="P613" s="245"/>
      <c r="Q613" s="120"/>
      <c r="R613" s="120"/>
      <c r="S613" s="120"/>
      <c r="T613" s="222"/>
      <c r="U613" s="120"/>
      <c r="V613" s="120"/>
      <c r="W613" s="120"/>
      <c r="X613" s="120"/>
      <c r="Y613" s="243"/>
      <c r="Z613" s="120"/>
      <c r="AA613" s="243"/>
      <c r="AB613" s="245"/>
      <c r="AC613" s="245"/>
      <c r="AD613" s="245"/>
      <c r="AE613" s="222"/>
      <c r="AF613" s="120"/>
      <c r="AG613" s="120"/>
      <c r="AH613" s="120"/>
      <c r="AI613" s="120"/>
      <c r="AJ613" s="243"/>
      <c r="AK613" s="243"/>
      <c r="AL613" s="120"/>
      <c r="AM613" s="243"/>
      <c r="AN613" s="243"/>
      <c r="AO613" s="120"/>
      <c r="AP613" s="120"/>
      <c r="AQ613" s="120"/>
      <c r="AR613" s="120"/>
      <c r="AS613" s="120"/>
      <c r="AT613" s="246"/>
      <c r="AU613" s="243"/>
      <c r="AV613" s="120"/>
      <c r="AW613" s="120"/>
      <c r="AX613" s="120"/>
      <c r="AY613" s="246"/>
      <c r="AZ613" s="120"/>
      <c r="BA613" s="120"/>
      <c r="BB613" s="243"/>
      <c r="BC613" s="120"/>
      <c r="BD613" s="120"/>
      <c r="BE613" s="120"/>
      <c r="BF613" s="120"/>
      <c r="BG613" s="244"/>
      <c r="BH613" s="124"/>
      <c r="BI613" s="124"/>
      <c r="BJ613" s="124"/>
      <c r="BK613" s="120"/>
      <c r="BL613" s="120"/>
      <c r="BM613" s="120"/>
      <c r="BN613" s="120"/>
      <c r="BO613" s="120"/>
      <c r="BP613" s="120"/>
      <c r="BQ613" s="120"/>
      <c r="BR613" s="120"/>
      <c r="BS613" s="120"/>
    </row>
    <row r="614" ht="15.75" customHeight="1">
      <c r="A614" s="120"/>
      <c r="B614" s="120"/>
      <c r="C614" s="243"/>
      <c r="D614" s="120"/>
      <c r="E614" s="243"/>
      <c r="F614" s="120"/>
      <c r="G614" s="120"/>
      <c r="H614" s="120"/>
      <c r="I614" s="120"/>
      <c r="J614" s="120"/>
      <c r="K614" s="120"/>
      <c r="L614" s="244"/>
      <c r="M614" s="245"/>
      <c r="N614" s="245"/>
      <c r="O614" s="245"/>
      <c r="P614" s="245"/>
      <c r="Q614" s="120"/>
      <c r="R614" s="120"/>
      <c r="S614" s="120"/>
      <c r="T614" s="222"/>
      <c r="U614" s="120"/>
      <c r="V614" s="120"/>
      <c r="W614" s="120"/>
      <c r="X614" s="120"/>
      <c r="Y614" s="243"/>
      <c r="Z614" s="120"/>
      <c r="AA614" s="243"/>
      <c r="AB614" s="245"/>
      <c r="AC614" s="245"/>
      <c r="AD614" s="245"/>
      <c r="AE614" s="222"/>
      <c r="AF614" s="120"/>
      <c r="AG614" s="120"/>
      <c r="AH614" s="120"/>
      <c r="AI614" s="120"/>
      <c r="AJ614" s="243"/>
      <c r="AK614" s="243"/>
      <c r="AL614" s="120"/>
      <c r="AM614" s="243"/>
      <c r="AN614" s="243"/>
      <c r="AO614" s="120"/>
      <c r="AP614" s="120"/>
      <c r="AQ614" s="120"/>
      <c r="AR614" s="120"/>
      <c r="AS614" s="120"/>
      <c r="AT614" s="246"/>
      <c r="AU614" s="243"/>
      <c r="AV614" s="120"/>
      <c r="AW614" s="120"/>
      <c r="AX614" s="120"/>
      <c r="AY614" s="246"/>
      <c r="AZ614" s="120"/>
      <c r="BA614" s="120"/>
      <c r="BB614" s="243"/>
      <c r="BC614" s="120"/>
      <c r="BD614" s="120"/>
      <c r="BE614" s="120"/>
      <c r="BF614" s="120"/>
      <c r="BG614" s="244"/>
      <c r="BH614" s="124"/>
      <c r="BI614" s="124"/>
      <c r="BJ614" s="124"/>
      <c r="BK614" s="120"/>
      <c r="BL614" s="120"/>
      <c r="BM614" s="120"/>
      <c r="BN614" s="120"/>
      <c r="BO614" s="120"/>
      <c r="BP614" s="120"/>
      <c r="BQ614" s="120"/>
      <c r="BR614" s="120"/>
      <c r="BS614" s="120"/>
    </row>
    <row r="615" ht="15.75" customHeight="1">
      <c r="A615" s="120"/>
      <c r="B615" s="120"/>
      <c r="C615" s="243"/>
      <c r="D615" s="120"/>
      <c r="E615" s="243"/>
      <c r="F615" s="120"/>
      <c r="G615" s="120"/>
      <c r="H615" s="120"/>
      <c r="I615" s="120"/>
      <c r="J615" s="120"/>
      <c r="K615" s="120"/>
      <c r="L615" s="244"/>
      <c r="M615" s="245"/>
      <c r="N615" s="245"/>
      <c r="O615" s="245"/>
      <c r="P615" s="245"/>
      <c r="Q615" s="120"/>
      <c r="R615" s="120"/>
      <c r="S615" s="120"/>
      <c r="T615" s="222"/>
      <c r="U615" s="120"/>
      <c r="V615" s="120"/>
      <c r="W615" s="120"/>
      <c r="X615" s="120"/>
      <c r="Y615" s="243"/>
      <c r="Z615" s="120"/>
      <c r="AA615" s="243"/>
      <c r="AB615" s="245"/>
      <c r="AC615" s="245"/>
      <c r="AD615" s="245"/>
      <c r="AE615" s="222"/>
      <c r="AF615" s="120"/>
      <c r="AG615" s="120"/>
      <c r="AH615" s="120"/>
      <c r="AI615" s="120"/>
      <c r="AJ615" s="243"/>
      <c r="AK615" s="243"/>
      <c r="AL615" s="120"/>
      <c r="AM615" s="243"/>
      <c r="AN615" s="243"/>
      <c r="AO615" s="120"/>
      <c r="AP615" s="120"/>
      <c r="AQ615" s="120"/>
      <c r="AR615" s="120"/>
      <c r="AS615" s="120"/>
      <c r="AT615" s="246"/>
      <c r="AU615" s="243"/>
      <c r="AV615" s="120"/>
      <c r="AW615" s="120"/>
      <c r="AX615" s="120"/>
      <c r="AY615" s="246"/>
      <c r="AZ615" s="120"/>
      <c r="BA615" s="120"/>
      <c r="BB615" s="243"/>
      <c r="BC615" s="120"/>
      <c r="BD615" s="120"/>
      <c r="BE615" s="120"/>
      <c r="BF615" s="120"/>
      <c r="BG615" s="244"/>
      <c r="BH615" s="124"/>
      <c r="BI615" s="124"/>
      <c r="BJ615" s="124"/>
      <c r="BK615" s="120"/>
      <c r="BL615" s="120"/>
      <c r="BM615" s="120"/>
      <c r="BN615" s="120"/>
      <c r="BO615" s="120"/>
      <c r="BP615" s="120"/>
      <c r="BQ615" s="120"/>
      <c r="BR615" s="120"/>
      <c r="BS615" s="120"/>
    </row>
    <row r="616" ht="15.75" customHeight="1">
      <c r="A616" s="120"/>
      <c r="B616" s="120"/>
      <c r="C616" s="243"/>
      <c r="D616" s="120"/>
      <c r="E616" s="243"/>
      <c r="F616" s="120"/>
      <c r="G616" s="120"/>
      <c r="H616" s="120"/>
      <c r="I616" s="120"/>
      <c r="J616" s="120"/>
      <c r="K616" s="120"/>
      <c r="L616" s="244"/>
      <c r="M616" s="245"/>
      <c r="N616" s="245"/>
      <c r="O616" s="245"/>
      <c r="P616" s="245"/>
      <c r="Q616" s="120"/>
      <c r="R616" s="120"/>
      <c r="S616" s="120"/>
      <c r="T616" s="222"/>
      <c r="U616" s="120"/>
      <c r="V616" s="120"/>
      <c r="W616" s="120"/>
      <c r="X616" s="120"/>
      <c r="Y616" s="243"/>
      <c r="Z616" s="120"/>
      <c r="AA616" s="243"/>
      <c r="AB616" s="245"/>
      <c r="AC616" s="245"/>
      <c r="AD616" s="245"/>
      <c r="AE616" s="222"/>
      <c r="AF616" s="120"/>
      <c r="AG616" s="120"/>
      <c r="AH616" s="120"/>
      <c r="AI616" s="120"/>
      <c r="AJ616" s="243"/>
      <c r="AK616" s="243"/>
      <c r="AL616" s="120"/>
      <c r="AM616" s="243"/>
      <c r="AN616" s="243"/>
      <c r="AO616" s="120"/>
      <c r="AP616" s="120"/>
      <c r="AQ616" s="120"/>
      <c r="AR616" s="120"/>
      <c r="AS616" s="120"/>
      <c r="AT616" s="246"/>
      <c r="AU616" s="243"/>
      <c r="AV616" s="120"/>
      <c r="AW616" s="120"/>
      <c r="AX616" s="120"/>
      <c r="AY616" s="246"/>
      <c r="AZ616" s="120"/>
      <c r="BA616" s="120"/>
      <c r="BB616" s="243"/>
      <c r="BC616" s="120"/>
      <c r="BD616" s="120"/>
      <c r="BE616" s="120"/>
      <c r="BF616" s="120"/>
      <c r="BG616" s="244"/>
      <c r="BH616" s="124"/>
      <c r="BI616" s="124"/>
      <c r="BJ616" s="124"/>
      <c r="BK616" s="120"/>
      <c r="BL616" s="120"/>
      <c r="BM616" s="120"/>
      <c r="BN616" s="120"/>
      <c r="BO616" s="120"/>
      <c r="BP616" s="120"/>
      <c r="BQ616" s="120"/>
      <c r="BR616" s="120"/>
      <c r="BS616" s="120"/>
    </row>
    <row r="617" ht="15.75" customHeight="1">
      <c r="A617" s="120"/>
      <c r="B617" s="120"/>
      <c r="C617" s="243"/>
      <c r="D617" s="120"/>
      <c r="E617" s="243"/>
      <c r="F617" s="120"/>
      <c r="G617" s="120"/>
      <c r="H617" s="120"/>
      <c r="I617" s="120"/>
      <c r="J617" s="120"/>
      <c r="K617" s="120"/>
      <c r="L617" s="244"/>
      <c r="M617" s="245"/>
      <c r="N617" s="245"/>
      <c r="O617" s="245"/>
      <c r="P617" s="245"/>
      <c r="Q617" s="120"/>
      <c r="R617" s="120"/>
      <c r="S617" s="120"/>
      <c r="T617" s="222"/>
      <c r="U617" s="120"/>
      <c r="V617" s="120"/>
      <c r="W617" s="120"/>
      <c r="X617" s="120"/>
      <c r="Y617" s="243"/>
      <c r="Z617" s="120"/>
      <c r="AA617" s="243"/>
      <c r="AB617" s="245"/>
      <c r="AC617" s="245"/>
      <c r="AD617" s="245"/>
      <c r="AE617" s="222"/>
      <c r="AF617" s="120"/>
      <c r="AG617" s="120"/>
      <c r="AH617" s="120"/>
      <c r="AI617" s="120"/>
      <c r="AJ617" s="243"/>
      <c r="AK617" s="243"/>
      <c r="AL617" s="120"/>
      <c r="AM617" s="243"/>
      <c r="AN617" s="243"/>
      <c r="AO617" s="120"/>
      <c r="AP617" s="120"/>
      <c r="AQ617" s="120"/>
      <c r="AR617" s="120"/>
      <c r="AS617" s="120"/>
      <c r="AT617" s="246"/>
      <c r="AU617" s="243"/>
      <c r="AV617" s="120"/>
      <c r="AW617" s="120"/>
      <c r="AX617" s="120"/>
      <c r="AY617" s="246"/>
      <c r="AZ617" s="120"/>
      <c r="BA617" s="120"/>
      <c r="BB617" s="243"/>
      <c r="BC617" s="120"/>
      <c r="BD617" s="120"/>
      <c r="BE617" s="120"/>
      <c r="BF617" s="120"/>
      <c r="BG617" s="244"/>
      <c r="BH617" s="124"/>
      <c r="BI617" s="124"/>
      <c r="BJ617" s="124"/>
      <c r="BK617" s="120"/>
      <c r="BL617" s="120"/>
      <c r="BM617" s="120"/>
      <c r="BN617" s="120"/>
      <c r="BO617" s="120"/>
      <c r="BP617" s="120"/>
      <c r="BQ617" s="120"/>
      <c r="BR617" s="120"/>
      <c r="BS617" s="120"/>
    </row>
    <row r="618" ht="15.75" customHeight="1">
      <c r="A618" s="120"/>
      <c r="B618" s="120"/>
      <c r="C618" s="243"/>
      <c r="D618" s="120"/>
      <c r="E618" s="243"/>
      <c r="F618" s="120"/>
      <c r="G618" s="120"/>
      <c r="H618" s="120"/>
      <c r="I618" s="120"/>
      <c r="J618" s="120"/>
      <c r="K618" s="120"/>
      <c r="L618" s="244"/>
      <c r="M618" s="245"/>
      <c r="N618" s="245"/>
      <c r="O618" s="245"/>
      <c r="P618" s="245"/>
      <c r="Q618" s="120"/>
      <c r="R618" s="120"/>
      <c r="S618" s="120"/>
      <c r="T618" s="222"/>
      <c r="U618" s="120"/>
      <c r="V618" s="120"/>
      <c r="W618" s="120"/>
      <c r="X618" s="120"/>
      <c r="Y618" s="243"/>
      <c r="Z618" s="120"/>
      <c r="AA618" s="243"/>
      <c r="AB618" s="245"/>
      <c r="AC618" s="245"/>
      <c r="AD618" s="245"/>
      <c r="AE618" s="222"/>
      <c r="AF618" s="120"/>
      <c r="AG618" s="120"/>
      <c r="AH618" s="120"/>
      <c r="AI618" s="120"/>
      <c r="AJ618" s="243"/>
      <c r="AK618" s="243"/>
      <c r="AL618" s="120"/>
      <c r="AM618" s="243"/>
      <c r="AN618" s="243"/>
      <c r="AO618" s="120"/>
      <c r="AP618" s="120"/>
      <c r="AQ618" s="120"/>
      <c r="AR618" s="120"/>
      <c r="AS618" s="120"/>
      <c r="AT618" s="246"/>
      <c r="AU618" s="243"/>
      <c r="AV618" s="120"/>
      <c r="AW618" s="120"/>
      <c r="AX618" s="120"/>
      <c r="AY618" s="246"/>
      <c r="AZ618" s="120"/>
      <c r="BA618" s="120"/>
      <c r="BB618" s="243"/>
      <c r="BC618" s="120"/>
      <c r="BD618" s="120"/>
      <c r="BE618" s="120"/>
      <c r="BF618" s="120"/>
      <c r="BG618" s="244"/>
      <c r="BH618" s="124"/>
      <c r="BI618" s="124"/>
      <c r="BJ618" s="124"/>
      <c r="BK618" s="120"/>
      <c r="BL618" s="120"/>
      <c r="BM618" s="120"/>
      <c r="BN618" s="120"/>
      <c r="BO618" s="120"/>
      <c r="BP618" s="120"/>
      <c r="BQ618" s="120"/>
      <c r="BR618" s="120"/>
      <c r="BS618" s="120"/>
    </row>
    <row r="619" ht="15.75" customHeight="1">
      <c r="A619" s="120"/>
      <c r="B619" s="120"/>
      <c r="C619" s="243"/>
      <c r="D619" s="120"/>
      <c r="E619" s="243"/>
      <c r="F619" s="120"/>
      <c r="G619" s="120"/>
      <c r="H619" s="120"/>
      <c r="I619" s="120"/>
      <c r="J619" s="120"/>
      <c r="K619" s="120"/>
      <c r="L619" s="244"/>
      <c r="M619" s="245"/>
      <c r="N619" s="245"/>
      <c r="O619" s="245"/>
      <c r="P619" s="245"/>
      <c r="Q619" s="120"/>
      <c r="R619" s="120"/>
      <c r="S619" s="120"/>
      <c r="T619" s="222"/>
      <c r="U619" s="120"/>
      <c r="V619" s="120"/>
      <c r="W619" s="120"/>
      <c r="X619" s="120"/>
      <c r="Y619" s="243"/>
      <c r="Z619" s="120"/>
      <c r="AA619" s="243"/>
      <c r="AB619" s="245"/>
      <c r="AC619" s="245"/>
      <c r="AD619" s="245"/>
      <c r="AE619" s="222"/>
      <c r="AF619" s="120"/>
      <c r="AG619" s="120"/>
      <c r="AH619" s="120"/>
      <c r="AI619" s="120"/>
      <c r="AJ619" s="243"/>
      <c r="AK619" s="243"/>
      <c r="AL619" s="120"/>
      <c r="AM619" s="243"/>
      <c r="AN619" s="243"/>
      <c r="AO619" s="120"/>
      <c r="AP619" s="120"/>
      <c r="AQ619" s="120"/>
      <c r="AR619" s="120"/>
      <c r="AS619" s="120"/>
      <c r="AT619" s="246"/>
      <c r="AU619" s="243"/>
      <c r="AV619" s="120"/>
      <c r="AW619" s="120"/>
      <c r="AX619" s="120"/>
      <c r="AY619" s="246"/>
      <c r="AZ619" s="120"/>
      <c r="BA619" s="120"/>
      <c r="BB619" s="243"/>
      <c r="BC619" s="120"/>
      <c r="BD619" s="120"/>
      <c r="BE619" s="120"/>
      <c r="BF619" s="120"/>
      <c r="BG619" s="244"/>
      <c r="BH619" s="124"/>
      <c r="BI619" s="124"/>
      <c r="BJ619" s="124"/>
      <c r="BK619" s="120"/>
      <c r="BL619" s="120"/>
      <c r="BM619" s="120"/>
      <c r="BN619" s="120"/>
      <c r="BO619" s="120"/>
      <c r="BP619" s="120"/>
      <c r="BQ619" s="120"/>
      <c r="BR619" s="120"/>
      <c r="BS619" s="120"/>
    </row>
    <row r="620" ht="15.75" customHeight="1">
      <c r="A620" s="120"/>
      <c r="B620" s="120"/>
      <c r="C620" s="243"/>
      <c r="D620" s="120"/>
      <c r="E620" s="243"/>
      <c r="F620" s="120"/>
      <c r="G620" s="120"/>
      <c r="H620" s="120"/>
      <c r="I620" s="120"/>
      <c r="J620" s="120"/>
      <c r="K620" s="120"/>
      <c r="L620" s="244"/>
      <c r="M620" s="245"/>
      <c r="N620" s="245"/>
      <c r="O620" s="245"/>
      <c r="P620" s="245"/>
      <c r="Q620" s="120"/>
      <c r="R620" s="120"/>
      <c r="S620" s="120"/>
      <c r="T620" s="222"/>
      <c r="U620" s="120"/>
      <c r="V620" s="120"/>
      <c r="W620" s="120"/>
      <c r="X620" s="120"/>
      <c r="Y620" s="243"/>
      <c r="Z620" s="120"/>
      <c r="AA620" s="243"/>
      <c r="AB620" s="245"/>
      <c r="AC620" s="245"/>
      <c r="AD620" s="245"/>
      <c r="AE620" s="222"/>
      <c r="AF620" s="120"/>
      <c r="AG620" s="120"/>
      <c r="AH620" s="120"/>
      <c r="AI620" s="120"/>
      <c r="AJ620" s="243"/>
      <c r="AK620" s="243"/>
      <c r="AL620" s="120"/>
      <c r="AM620" s="243"/>
      <c r="AN620" s="243"/>
      <c r="AO620" s="120"/>
      <c r="AP620" s="120"/>
      <c r="AQ620" s="120"/>
      <c r="AR620" s="120"/>
      <c r="AS620" s="120"/>
      <c r="AT620" s="246"/>
      <c r="AU620" s="243"/>
      <c r="AV620" s="120"/>
      <c r="AW620" s="120"/>
      <c r="AX620" s="120"/>
      <c r="AY620" s="246"/>
      <c r="AZ620" s="120"/>
      <c r="BA620" s="120"/>
      <c r="BB620" s="243"/>
      <c r="BC620" s="120"/>
      <c r="BD620" s="120"/>
      <c r="BE620" s="120"/>
      <c r="BF620" s="120"/>
      <c r="BG620" s="244"/>
      <c r="BH620" s="124"/>
      <c r="BI620" s="124"/>
      <c r="BJ620" s="124"/>
      <c r="BK620" s="120"/>
      <c r="BL620" s="120"/>
      <c r="BM620" s="120"/>
      <c r="BN620" s="120"/>
      <c r="BO620" s="120"/>
      <c r="BP620" s="120"/>
      <c r="BQ620" s="120"/>
      <c r="BR620" s="120"/>
      <c r="BS620" s="120"/>
    </row>
    <row r="621" ht="15.75" customHeight="1">
      <c r="A621" s="120"/>
      <c r="B621" s="120"/>
      <c r="C621" s="243"/>
      <c r="D621" s="120"/>
      <c r="E621" s="243"/>
      <c r="F621" s="120"/>
      <c r="G621" s="120"/>
      <c r="H621" s="120"/>
      <c r="I621" s="120"/>
      <c r="J621" s="120"/>
      <c r="K621" s="120"/>
      <c r="L621" s="244"/>
      <c r="M621" s="245"/>
      <c r="N621" s="245"/>
      <c r="O621" s="245"/>
      <c r="P621" s="245"/>
      <c r="Q621" s="120"/>
      <c r="R621" s="120"/>
      <c r="S621" s="120"/>
      <c r="T621" s="222"/>
      <c r="U621" s="120"/>
      <c r="V621" s="120"/>
      <c r="W621" s="120"/>
      <c r="X621" s="120"/>
      <c r="Y621" s="243"/>
      <c r="Z621" s="120"/>
      <c r="AA621" s="243"/>
      <c r="AB621" s="245"/>
      <c r="AC621" s="245"/>
      <c r="AD621" s="245"/>
      <c r="AE621" s="222"/>
      <c r="AF621" s="120"/>
      <c r="AG621" s="120"/>
      <c r="AH621" s="120"/>
      <c r="AI621" s="120"/>
      <c r="AJ621" s="243"/>
      <c r="AK621" s="243"/>
      <c r="AL621" s="120"/>
      <c r="AM621" s="243"/>
      <c r="AN621" s="243"/>
      <c r="AO621" s="120"/>
      <c r="AP621" s="120"/>
      <c r="AQ621" s="120"/>
      <c r="AR621" s="120"/>
      <c r="AS621" s="120"/>
      <c r="AT621" s="246"/>
      <c r="AU621" s="243"/>
      <c r="AV621" s="120"/>
      <c r="AW621" s="120"/>
      <c r="AX621" s="120"/>
      <c r="AY621" s="246"/>
      <c r="AZ621" s="120"/>
      <c r="BA621" s="120"/>
      <c r="BB621" s="243"/>
      <c r="BC621" s="120"/>
      <c r="BD621" s="120"/>
      <c r="BE621" s="120"/>
      <c r="BF621" s="120"/>
      <c r="BG621" s="244"/>
      <c r="BH621" s="124"/>
      <c r="BI621" s="124"/>
      <c r="BJ621" s="124"/>
      <c r="BK621" s="120"/>
      <c r="BL621" s="120"/>
      <c r="BM621" s="120"/>
      <c r="BN621" s="120"/>
      <c r="BO621" s="120"/>
      <c r="BP621" s="120"/>
      <c r="BQ621" s="120"/>
      <c r="BR621" s="120"/>
      <c r="BS621" s="120"/>
    </row>
    <row r="622" ht="15.75" customHeight="1">
      <c r="A622" s="120"/>
      <c r="B622" s="120"/>
      <c r="C622" s="243"/>
      <c r="D622" s="120"/>
      <c r="E622" s="243"/>
      <c r="F622" s="120"/>
      <c r="G622" s="120"/>
      <c r="H622" s="120"/>
      <c r="I622" s="120"/>
      <c r="J622" s="120"/>
      <c r="K622" s="120"/>
      <c r="L622" s="244"/>
      <c r="M622" s="245"/>
      <c r="N622" s="245"/>
      <c r="O622" s="245"/>
      <c r="P622" s="245"/>
      <c r="Q622" s="120"/>
      <c r="R622" s="120"/>
      <c r="S622" s="120"/>
      <c r="T622" s="222"/>
      <c r="U622" s="120"/>
      <c r="V622" s="120"/>
      <c r="W622" s="120"/>
      <c r="X622" s="120"/>
      <c r="Y622" s="243"/>
      <c r="Z622" s="120"/>
      <c r="AA622" s="243"/>
      <c r="AB622" s="245"/>
      <c r="AC622" s="245"/>
      <c r="AD622" s="245"/>
      <c r="AE622" s="222"/>
      <c r="AF622" s="120"/>
      <c r="AG622" s="120"/>
      <c r="AH622" s="120"/>
      <c r="AI622" s="120"/>
      <c r="AJ622" s="243"/>
      <c r="AK622" s="243"/>
      <c r="AL622" s="120"/>
      <c r="AM622" s="243"/>
      <c r="AN622" s="243"/>
      <c r="AO622" s="120"/>
      <c r="AP622" s="120"/>
      <c r="AQ622" s="120"/>
      <c r="AR622" s="120"/>
      <c r="AS622" s="120"/>
      <c r="AT622" s="246"/>
      <c r="AU622" s="243"/>
      <c r="AV622" s="120"/>
      <c r="AW622" s="120"/>
      <c r="AX622" s="120"/>
      <c r="AY622" s="246"/>
      <c r="AZ622" s="120"/>
      <c r="BA622" s="120"/>
      <c r="BB622" s="243"/>
      <c r="BC622" s="120"/>
      <c r="BD622" s="120"/>
      <c r="BE622" s="120"/>
      <c r="BF622" s="120"/>
      <c r="BG622" s="244"/>
      <c r="BH622" s="124"/>
      <c r="BI622" s="124"/>
      <c r="BJ622" s="124"/>
      <c r="BK622" s="120"/>
      <c r="BL622" s="120"/>
      <c r="BM622" s="120"/>
      <c r="BN622" s="120"/>
      <c r="BO622" s="120"/>
      <c r="BP622" s="120"/>
      <c r="BQ622" s="120"/>
      <c r="BR622" s="120"/>
      <c r="BS622" s="120"/>
    </row>
    <row r="623" ht="15.75" customHeight="1">
      <c r="A623" s="120"/>
      <c r="B623" s="120"/>
      <c r="C623" s="243"/>
      <c r="D623" s="120"/>
      <c r="E623" s="243"/>
      <c r="F623" s="120"/>
      <c r="G623" s="120"/>
      <c r="H623" s="120"/>
      <c r="I623" s="120"/>
      <c r="J623" s="120"/>
      <c r="K623" s="120"/>
      <c r="L623" s="244"/>
      <c r="M623" s="245"/>
      <c r="N623" s="245"/>
      <c r="O623" s="245"/>
      <c r="P623" s="245"/>
      <c r="Q623" s="120"/>
      <c r="R623" s="120"/>
      <c r="S623" s="120"/>
      <c r="T623" s="222"/>
      <c r="U623" s="120"/>
      <c r="V623" s="120"/>
      <c r="W623" s="120"/>
      <c r="X623" s="120"/>
      <c r="Y623" s="243"/>
      <c r="Z623" s="120"/>
      <c r="AA623" s="243"/>
      <c r="AB623" s="245"/>
      <c r="AC623" s="245"/>
      <c r="AD623" s="245"/>
      <c r="AE623" s="222"/>
      <c r="AF623" s="120"/>
      <c r="AG623" s="120"/>
      <c r="AH623" s="120"/>
      <c r="AI623" s="120"/>
      <c r="AJ623" s="243"/>
      <c r="AK623" s="243"/>
      <c r="AL623" s="120"/>
      <c r="AM623" s="243"/>
      <c r="AN623" s="243"/>
      <c r="AO623" s="120"/>
      <c r="AP623" s="120"/>
      <c r="AQ623" s="120"/>
      <c r="AR623" s="120"/>
      <c r="AS623" s="120"/>
      <c r="AT623" s="246"/>
      <c r="AU623" s="243"/>
      <c r="AV623" s="120"/>
      <c r="AW623" s="120"/>
      <c r="AX623" s="120"/>
      <c r="AY623" s="246"/>
      <c r="AZ623" s="120"/>
      <c r="BA623" s="120"/>
      <c r="BB623" s="243"/>
      <c r="BC623" s="120"/>
      <c r="BD623" s="120"/>
      <c r="BE623" s="120"/>
      <c r="BF623" s="120"/>
      <c r="BG623" s="244"/>
      <c r="BH623" s="124"/>
      <c r="BI623" s="124"/>
      <c r="BJ623" s="124"/>
      <c r="BK623" s="120"/>
      <c r="BL623" s="120"/>
      <c r="BM623" s="120"/>
      <c r="BN623" s="120"/>
      <c r="BO623" s="120"/>
      <c r="BP623" s="120"/>
      <c r="BQ623" s="120"/>
      <c r="BR623" s="120"/>
      <c r="BS623" s="120"/>
    </row>
    <row r="624" ht="15.75" customHeight="1">
      <c r="A624" s="120"/>
      <c r="B624" s="120"/>
      <c r="C624" s="243"/>
      <c r="D624" s="120"/>
      <c r="E624" s="243"/>
      <c r="F624" s="120"/>
      <c r="G624" s="120"/>
      <c r="H624" s="120"/>
      <c r="I624" s="120"/>
      <c r="J624" s="120"/>
      <c r="K624" s="120"/>
      <c r="L624" s="244"/>
      <c r="M624" s="245"/>
      <c r="N624" s="245"/>
      <c r="O624" s="245"/>
      <c r="P624" s="245"/>
      <c r="Q624" s="120"/>
      <c r="R624" s="120"/>
      <c r="S624" s="120"/>
      <c r="T624" s="222"/>
      <c r="U624" s="120"/>
      <c r="V624" s="120"/>
      <c r="W624" s="120"/>
      <c r="X624" s="120"/>
      <c r="Y624" s="243"/>
      <c r="Z624" s="120"/>
      <c r="AA624" s="243"/>
      <c r="AB624" s="245"/>
      <c r="AC624" s="245"/>
      <c r="AD624" s="245"/>
      <c r="AE624" s="222"/>
      <c r="AF624" s="120"/>
      <c r="AG624" s="120"/>
      <c r="AH624" s="120"/>
      <c r="AI624" s="120"/>
      <c r="AJ624" s="243"/>
      <c r="AK624" s="243"/>
      <c r="AL624" s="120"/>
      <c r="AM624" s="243"/>
      <c r="AN624" s="243"/>
      <c r="AO624" s="120"/>
      <c r="AP624" s="120"/>
      <c r="AQ624" s="120"/>
      <c r="AR624" s="120"/>
      <c r="AS624" s="120"/>
      <c r="AT624" s="246"/>
      <c r="AU624" s="243"/>
      <c r="AV624" s="120"/>
      <c r="AW624" s="120"/>
      <c r="AX624" s="120"/>
      <c r="AY624" s="246"/>
      <c r="AZ624" s="120"/>
      <c r="BA624" s="120"/>
      <c r="BB624" s="243"/>
      <c r="BC624" s="120"/>
      <c r="BD624" s="120"/>
      <c r="BE624" s="120"/>
      <c r="BF624" s="120"/>
      <c r="BG624" s="244"/>
      <c r="BH624" s="124"/>
      <c r="BI624" s="124"/>
      <c r="BJ624" s="124"/>
      <c r="BK624" s="120"/>
      <c r="BL624" s="120"/>
      <c r="BM624" s="120"/>
      <c r="BN624" s="120"/>
      <c r="BO624" s="120"/>
      <c r="BP624" s="120"/>
      <c r="BQ624" s="120"/>
      <c r="BR624" s="120"/>
      <c r="BS624" s="120"/>
    </row>
    <row r="625" ht="15.75" customHeight="1">
      <c r="A625" s="120"/>
      <c r="B625" s="120"/>
      <c r="C625" s="243"/>
      <c r="D625" s="120"/>
      <c r="E625" s="243"/>
      <c r="F625" s="120"/>
      <c r="G625" s="120"/>
      <c r="H625" s="120"/>
      <c r="I625" s="120"/>
      <c r="J625" s="120"/>
      <c r="K625" s="120"/>
      <c r="L625" s="244"/>
      <c r="M625" s="245"/>
      <c r="N625" s="245"/>
      <c r="O625" s="245"/>
      <c r="P625" s="245"/>
      <c r="Q625" s="120"/>
      <c r="R625" s="120"/>
      <c r="S625" s="120"/>
      <c r="T625" s="222"/>
      <c r="U625" s="120"/>
      <c r="V625" s="120"/>
      <c r="W625" s="120"/>
      <c r="X625" s="120"/>
      <c r="Y625" s="243"/>
      <c r="Z625" s="120"/>
      <c r="AA625" s="243"/>
      <c r="AB625" s="245"/>
      <c r="AC625" s="245"/>
      <c r="AD625" s="245"/>
      <c r="AE625" s="222"/>
      <c r="AF625" s="120"/>
      <c r="AG625" s="120"/>
      <c r="AH625" s="120"/>
      <c r="AI625" s="120"/>
      <c r="AJ625" s="243"/>
      <c r="AK625" s="243"/>
      <c r="AL625" s="120"/>
      <c r="AM625" s="243"/>
      <c r="AN625" s="243"/>
      <c r="AO625" s="120"/>
      <c r="AP625" s="120"/>
      <c r="AQ625" s="120"/>
      <c r="AR625" s="120"/>
      <c r="AS625" s="120"/>
      <c r="AT625" s="246"/>
      <c r="AU625" s="243"/>
      <c r="AV625" s="120"/>
      <c r="AW625" s="120"/>
      <c r="AX625" s="120"/>
      <c r="AY625" s="246"/>
      <c r="AZ625" s="120"/>
      <c r="BA625" s="120"/>
      <c r="BB625" s="243"/>
      <c r="BC625" s="120"/>
      <c r="BD625" s="120"/>
      <c r="BE625" s="120"/>
      <c r="BF625" s="120"/>
      <c r="BG625" s="244"/>
      <c r="BH625" s="124"/>
      <c r="BI625" s="124"/>
      <c r="BJ625" s="124"/>
      <c r="BK625" s="120"/>
      <c r="BL625" s="120"/>
      <c r="BM625" s="120"/>
      <c r="BN625" s="120"/>
      <c r="BO625" s="120"/>
      <c r="BP625" s="120"/>
      <c r="BQ625" s="120"/>
      <c r="BR625" s="120"/>
      <c r="BS625" s="120"/>
    </row>
    <row r="626" ht="15.75" customHeight="1">
      <c r="A626" s="120"/>
      <c r="B626" s="120"/>
      <c r="C626" s="243"/>
      <c r="D626" s="120"/>
      <c r="E626" s="243"/>
      <c r="F626" s="120"/>
      <c r="G626" s="120"/>
      <c r="H626" s="120"/>
      <c r="I626" s="120"/>
      <c r="J626" s="120"/>
      <c r="K626" s="120"/>
      <c r="L626" s="244"/>
      <c r="M626" s="245"/>
      <c r="N626" s="245"/>
      <c r="O626" s="245"/>
      <c r="P626" s="245"/>
      <c r="Q626" s="120"/>
      <c r="R626" s="120"/>
      <c r="S626" s="120"/>
      <c r="T626" s="222"/>
      <c r="U626" s="120"/>
      <c r="V626" s="120"/>
      <c r="W626" s="120"/>
      <c r="X626" s="120"/>
      <c r="Y626" s="243"/>
      <c r="Z626" s="120"/>
      <c r="AA626" s="243"/>
      <c r="AB626" s="245"/>
      <c r="AC626" s="245"/>
      <c r="AD626" s="245"/>
      <c r="AE626" s="222"/>
      <c r="AF626" s="120"/>
      <c r="AG626" s="120"/>
      <c r="AH626" s="120"/>
      <c r="AI626" s="120"/>
      <c r="AJ626" s="243"/>
      <c r="AK626" s="243"/>
      <c r="AL626" s="120"/>
      <c r="AM626" s="243"/>
      <c r="AN626" s="243"/>
      <c r="AO626" s="120"/>
      <c r="AP626" s="120"/>
      <c r="AQ626" s="120"/>
      <c r="AR626" s="120"/>
      <c r="AS626" s="120"/>
      <c r="AT626" s="246"/>
      <c r="AU626" s="243"/>
      <c r="AV626" s="120"/>
      <c r="AW626" s="120"/>
      <c r="AX626" s="120"/>
      <c r="AY626" s="246"/>
      <c r="AZ626" s="120"/>
      <c r="BA626" s="120"/>
      <c r="BB626" s="243"/>
      <c r="BC626" s="120"/>
      <c r="BD626" s="120"/>
      <c r="BE626" s="120"/>
      <c r="BF626" s="120"/>
      <c r="BG626" s="244"/>
      <c r="BH626" s="124"/>
      <c r="BI626" s="124"/>
      <c r="BJ626" s="124"/>
      <c r="BK626" s="120"/>
      <c r="BL626" s="120"/>
      <c r="BM626" s="120"/>
      <c r="BN626" s="120"/>
      <c r="BO626" s="120"/>
      <c r="BP626" s="120"/>
      <c r="BQ626" s="120"/>
      <c r="BR626" s="120"/>
      <c r="BS626" s="120"/>
    </row>
    <row r="627" ht="15.75" customHeight="1">
      <c r="A627" s="120"/>
      <c r="B627" s="120"/>
      <c r="C627" s="243"/>
      <c r="D627" s="120"/>
      <c r="E627" s="243"/>
      <c r="F627" s="120"/>
      <c r="G627" s="120"/>
      <c r="H627" s="120"/>
      <c r="I627" s="120"/>
      <c r="J627" s="120"/>
      <c r="K627" s="120"/>
      <c r="L627" s="244"/>
      <c r="M627" s="245"/>
      <c r="N627" s="245"/>
      <c r="O627" s="245"/>
      <c r="P627" s="245"/>
      <c r="Q627" s="120"/>
      <c r="R627" s="120"/>
      <c r="S627" s="120"/>
      <c r="T627" s="222"/>
      <c r="U627" s="120"/>
      <c r="V627" s="120"/>
      <c r="W627" s="120"/>
      <c r="X627" s="120"/>
      <c r="Y627" s="243"/>
      <c r="Z627" s="120"/>
      <c r="AA627" s="243"/>
      <c r="AB627" s="245"/>
      <c r="AC627" s="245"/>
      <c r="AD627" s="245"/>
      <c r="AE627" s="222"/>
      <c r="AF627" s="120"/>
      <c r="AG627" s="120"/>
      <c r="AH627" s="120"/>
      <c r="AI627" s="120"/>
      <c r="AJ627" s="243"/>
      <c r="AK627" s="243"/>
      <c r="AL627" s="120"/>
      <c r="AM627" s="243"/>
      <c r="AN627" s="243"/>
      <c r="AO627" s="120"/>
      <c r="AP627" s="120"/>
      <c r="AQ627" s="120"/>
      <c r="AR627" s="120"/>
      <c r="AS627" s="120"/>
      <c r="AT627" s="246"/>
      <c r="AU627" s="243"/>
      <c r="AV627" s="120"/>
      <c r="AW627" s="120"/>
      <c r="AX627" s="120"/>
      <c r="AY627" s="246"/>
      <c r="AZ627" s="120"/>
      <c r="BA627" s="120"/>
      <c r="BB627" s="243"/>
      <c r="BC627" s="120"/>
      <c r="BD627" s="120"/>
      <c r="BE627" s="120"/>
      <c r="BF627" s="120"/>
      <c r="BG627" s="244"/>
      <c r="BH627" s="124"/>
      <c r="BI627" s="124"/>
      <c r="BJ627" s="124"/>
      <c r="BK627" s="120"/>
      <c r="BL627" s="120"/>
      <c r="BM627" s="120"/>
      <c r="BN627" s="120"/>
      <c r="BO627" s="120"/>
      <c r="BP627" s="120"/>
      <c r="BQ627" s="120"/>
      <c r="BR627" s="120"/>
      <c r="BS627" s="120"/>
    </row>
    <row r="628" ht="15.75" customHeight="1">
      <c r="A628" s="120"/>
      <c r="B628" s="120"/>
      <c r="C628" s="243"/>
      <c r="D628" s="120"/>
      <c r="E628" s="243"/>
      <c r="F628" s="120"/>
      <c r="G628" s="120"/>
      <c r="H628" s="120"/>
      <c r="I628" s="120"/>
      <c r="J628" s="120"/>
      <c r="K628" s="120"/>
      <c r="L628" s="244"/>
      <c r="M628" s="245"/>
      <c r="N628" s="245"/>
      <c r="O628" s="245"/>
      <c r="P628" s="245"/>
      <c r="Q628" s="120"/>
      <c r="R628" s="120"/>
      <c r="S628" s="120"/>
      <c r="T628" s="222"/>
      <c r="U628" s="120"/>
      <c r="V628" s="120"/>
      <c r="W628" s="120"/>
      <c r="X628" s="120"/>
      <c r="Y628" s="243"/>
      <c r="Z628" s="120"/>
      <c r="AA628" s="243"/>
      <c r="AB628" s="245"/>
      <c r="AC628" s="245"/>
      <c r="AD628" s="245"/>
      <c r="AE628" s="222"/>
      <c r="AF628" s="120"/>
      <c r="AG628" s="120"/>
      <c r="AH628" s="120"/>
      <c r="AI628" s="120"/>
      <c r="AJ628" s="243"/>
      <c r="AK628" s="243"/>
      <c r="AL628" s="120"/>
      <c r="AM628" s="243"/>
      <c r="AN628" s="243"/>
      <c r="AO628" s="120"/>
      <c r="AP628" s="120"/>
      <c r="AQ628" s="120"/>
      <c r="AR628" s="120"/>
      <c r="AS628" s="120"/>
      <c r="AT628" s="246"/>
      <c r="AU628" s="243"/>
      <c r="AV628" s="120"/>
      <c r="AW628" s="120"/>
      <c r="AX628" s="120"/>
      <c r="AY628" s="246"/>
      <c r="AZ628" s="120"/>
      <c r="BA628" s="120"/>
      <c r="BB628" s="243"/>
      <c r="BC628" s="120"/>
      <c r="BD628" s="120"/>
      <c r="BE628" s="120"/>
      <c r="BF628" s="120"/>
      <c r="BG628" s="244"/>
      <c r="BH628" s="124"/>
      <c r="BI628" s="124"/>
      <c r="BJ628" s="124"/>
      <c r="BK628" s="120"/>
      <c r="BL628" s="120"/>
      <c r="BM628" s="120"/>
      <c r="BN628" s="120"/>
      <c r="BO628" s="120"/>
      <c r="BP628" s="120"/>
      <c r="BQ628" s="120"/>
      <c r="BR628" s="120"/>
      <c r="BS628" s="120"/>
    </row>
    <row r="629" ht="15.75" customHeight="1">
      <c r="A629" s="120"/>
      <c r="B629" s="120"/>
      <c r="C629" s="243"/>
      <c r="D629" s="120"/>
      <c r="E629" s="243"/>
      <c r="F629" s="120"/>
      <c r="G629" s="120"/>
      <c r="H629" s="120"/>
      <c r="I629" s="120"/>
      <c r="J629" s="120"/>
      <c r="K629" s="120"/>
      <c r="L629" s="244"/>
      <c r="M629" s="245"/>
      <c r="N629" s="245"/>
      <c r="O629" s="245"/>
      <c r="P629" s="245"/>
      <c r="Q629" s="120"/>
      <c r="R629" s="120"/>
      <c r="S629" s="120"/>
      <c r="T629" s="222"/>
      <c r="U629" s="120"/>
      <c r="V629" s="120"/>
      <c r="W629" s="120"/>
      <c r="X629" s="120"/>
      <c r="Y629" s="243"/>
      <c r="Z629" s="120"/>
      <c r="AA629" s="243"/>
      <c r="AB629" s="245"/>
      <c r="AC629" s="245"/>
      <c r="AD629" s="245"/>
      <c r="AE629" s="222"/>
      <c r="AF629" s="120"/>
      <c r="AG629" s="120"/>
      <c r="AH629" s="120"/>
      <c r="AI629" s="120"/>
      <c r="AJ629" s="243"/>
      <c r="AK629" s="243"/>
      <c r="AL629" s="120"/>
      <c r="AM629" s="243"/>
      <c r="AN629" s="243"/>
      <c r="AO629" s="120"/>
      <c r="AP629" s="120"/>
      <c r="AQ629" s="120"/>
      <c r="AR629" s="120"/>
      <c r="AS629" s="120"/>
      <c r="AT629" s="246"/>
      <c r="AU629" s="243"/>
      <c r="AV629" s="120"/>
      <c r="AW629" s="120"/>
      <c r="AX629" s="120"/>
      <c r="AY629" s="246"/>
      <c r="AZ629" s="120"/>
      <c r="BA629" s="120"/>
      <c r="BB629" s="243"/>
      <c r="BC629" s="120"/>
      <c r="BD629" s="120"/>
      <c r="BE629" s="120"/>
      <c r="BF629" s="120"/>
      <c r="BG629" s="244"/>
      <c r="BH629" s="124"/>
      <c r="BI629" s="124"/>
      <c r="BJ629" s="124"/>
      <c r="BK629" s="120"/>
      <c r="BL629" s="120"/>
      <c r="BM629" s="120"/>
      <c r="BN629" s="120"/>
      <c r="BO629" s="120"/>
      <c r="BP629" s="120"/>
      <c r="BQ629" s="120"/>
      <c r="BR629" s="120"/>
      <c r="BS629" s="120"/>
    </row>
    <row r="630" ht="15.75" customHeight="1">
      <c r="A630" s="120"/>
      <c r="B630" s="120"/>
      <c r="C630" s="243"/>
      <c r="D630" s="120"/>
      <c r="E630" s="243"/>
      <c r="F630" s="120"/>
      <c r="G630" s="120"/>
      <c r="H630" s="120"/>
      <c r="I630" s="120"/>
      <c r="J630" s="120"/>
      <c r="K630" s="120"/>
      <c r="L630" s="244"/>
      <c r="M630" s="245"/>
      <c r="N630" s="245"/>
      <c r="O630" s="245"/>
      <c r="P630" s="245"/>
      <c r="Q630" s="120"/>
      <c r="R630" s="120"/>
      <c r="S630" s="120"/>
      <c r="T630" s="222"/>
      <c r="U630" s="120"/>
      <c r="V630" s="120"/>
      <c r="W630" s="120"/>
      <c r="X630" s="120"/>
      <c r="Y630" s="243"/>
      <c r="Z630" s="120"/>
      <c r="AA630" s="243"/>
      <c r="AB630" s="245"/>
      <c r="AC630" s="245"/>
      <c r="AD630" s="245"/>
      <c r="AE630" s="222"/>
      <c r="AF630" s="120"/>
      <c r="AG630" s="120"/>
      <c r="AH630" s="120"/>
      <c r="AI630" s="120"/>
      <c r="AJ630" s="243"/>
      <c r="AK630" s="243"/>
      <c r="AL630" s="120"/>
      <c r="AM630" s="243"/>
      <c r="AN630" s="243"/>
      <c r="AO630" s="120"/>
      <c r="AP630" s="120"/>
      <c r="AQ630" s="120"/>
      <c r="AR630" s="120"/>
      <c r="AS630" s="120"/>
      <c r="AT630" s="246"/>
      <c r="AU630" s="243"/>
      <c r="AV630" s="120"/>
      <c r="AW630" s="120"/>
      <c r="AX630" s="120"/>
      <c r="AY630" s="246"/>
      <c r="AZ630" s="120"/>
      <c r="BA630" s="120"/>
      <c r="BB630" s="243"/>
      <c r="BC630" s="120"/>
      <c r="BD630" s="120"/>
      <c r="BE630" s="120"/>
      <c r="BF630" s="120"/>
      <c r="BG630" s="244"/>
      <c r="BH630" s="124"/>
      <c r="BI630" s="124"/>
      <c r="BJ630" s="124"/>
      <c r="BK630" s="120"/>
      <c r="BL630" s="120"/>
      <c r="BM630" s="120"/>
      <c r="BN630" s="120"/>
      <c r="BO630" s="120"/>
      <c r="BP630" s="120"/>
      <c r="BQ630" s="120"/>
      <c r="BR630" s="120"/>
      <c r="BS630" s="120"/>
    </row>
    <row r="631" ht="15.75" customHeight="1">
      <c r="A631" s="120"/>
      <c r="B631" s="120"/>
      <c r="C631" s="243"/>
      <c r="D631" s="120"/>
      <c r="E631" s="243"/>
      <c r="F631" s="120"/>
      <c r="G631" s="120"/>
      <c r="H631" s="120"/>
      <c r="I631" s="120"/>
      <c r="J631" s="120"/>
      <c r="K631" s="120"/>
      <c r="L631" s="244"/>
      <c r="M631" s="245"/>
      <c r="N631" s="245"/>
      <c r="O631" s="245"/>
      <c r="P631" s="245"/>
      <c r="Q631" s="120"/>
      <c r="R631" s="120"/>
      <c r="S631" s="120"/>
      <c r="T631" s="222"/>
      <c r="U631" s="120"/>
      <c r="V631" s="120"/>
      <c r="W631" s="120"/>
      <c r="X631" s="120"/>
      <c r="Y631" s="243"/>
      <c r="Z631" s="120"/>
      <c r="AA631" s="243"/>
      <c r="AB631" s="245"/>
      <c r="AC631" s="245"/>
      <c r="AD631" s="245"/>
      <c r="AE631" s="222"/>
      <c r="AF631" s="120"/>
      <c r="AG631" s="120"/>
      <c r="AH631" s="120"/>
      <c r="AI631" s="120"/>
      <c r="AJ631" s="243"/>
      <c r="AK631" s="243"/>
      <c r="AL631" s="120"/>
      <c r="AM631" s="243"/>
      <c r="AN631" s="243"/>
      <c r="AO631" s="120"/>
      <c r="AP631" s="120"/>
      <c r="AQ631" s="120"/>
      <c r="AR631" s="120"/>
      <c r="AS631" s="120"/>
      <c r="AT631" s="246"/>
      <c r="AU631" s="243"/>
      <c r="AV631" s="120"/>
      <c r="AW631" s="120"/>
      <c r="AX631" s="120"/>
      <c r="AY631" s="246"/>
      <c r="AZ631" s="120"/>
      <c r="BA631" s="120"/>
      <c r="BB631" s="243"/>
      <c r="BC631" s="120"/>
      <c r="BD631" s="120"/>
      <c r="BE631" s="120"/>
      <c r="BF631" s="120"/>
      <c r="BG631" s="244"/>
      <c r="BH631" s="124"/>
      <c r="BI631" s="124"/>
      <c r="BJ631" s="124"/>
      <c r="BK631" s="120"/>
      <c r="BL631" s="120"/>
      <c r="BM631" s="120"/>
      <c r="BN631" s="120"/>
      <c r="BO631" s="120"/>
      <c r="BP631" s="120"/>
      <c r="BQ631" s="120"/>
      <c r="BR631" s="120"/>
      <c r="BS631" s="120"/>
    </row>
    <row r="632" ht="15.75" customHeight="1">
      <c r="A632" s="120"/>
      <c r="B632" s="120"/>
      <c r="C632" s="243"/>
      <c r="D632" s="120"/>
      <c r="E632" s="243"/>
      <c r="F632" s="120"/>
      <c r="G632" s="120"/>
      <c r="H632" s="120"/>
      <c r="I632" s="120"/>
      <c r="J632" s="120"/>
      <c r="K632" s="120"/>
      <c r="L632" s="244"/>
      <c r="M632" s="245"/>
      <c r="N632" s="245"/>
      <c r="O632" s="245"/>
      <c r="P632" s="245"/>
      <c r="Q632" s="120"/>
      <c r="R632" s="120"/>
      <c r="S632" s="120"/>
      <c r="T632" s="222"/>
      <c r="U632" s="120"/>
      <c r="V632" s="120"/>
      <c r="W632" s="120"/>
      <c r="X632" s="120"/>
      <c r="Y632" s="243"/>
      <c r="Z632" s="120"/>
      <c r="AA632" s="243"/>
      <c r="AB632" s="245"/>
      <c r="AC632" s="245"/>
      <c r="AD632" s="245"/>
      <c r="AE632" s="222"/>
      <c r="AF632" s="120"/>
      <c r="AG632" s="120"/>
      <c r="AH632" s="120"/>
      <c r="AI632" s="120"/>
      <c r="AJ632" s="243"/>
      <c r="AK632" s="243"/>
      <c r="AL632" s="120"/>
      <c r="AM632" s="243"/>
      <c r="AN632" s="243"/>
      <c r="AO632" s="120"/>
      <c r="AP632" s="120"/>
      <c r="AQ632" s="120"/>
      <c r="AR632" s="120"/>
      <c r="AS632" s="120"/>
      <c r="AT632" s="246"/>
      <c r="AU632" s="243"/>
      <c r="AV632" s="120"/>
      <c r="AW632" s="120"/>
      <c r="AX632" s="120"/>
      <c r="AY632" s="246"/>
      <c r="AZ632" s="120"/>
      <c r="BA632" s="120"/>
      <c r="BB632" s="243"/>
      <c r="BC632" s="120"/>
      <c r="BD632" s="120"/>
      <c r="BE632" s="120"/>
      <c r="BF632" s="120"/>
      <c r="BG632" s="244"/>
      <c r="BH632" s="124"/>
      <c r="BI632" s="124"/>
      <c r="BJ632" s="124"/>
      <c r="BK632" s="120"/>
      <c r="BL632" s="120"/>
      <c r="BM632" s="120"/>
      <c r="BN632" s="120"/>
      <c r="BO632" s="120"/>
      <c r="BP632" s="120"/>
      <c r="BQ632" s="120"/>
      <c r="BR632" s="120"/>
      <c r="BS632" s="120"/>
    </row>
    <row r="633" ht="15.75" customHeight="1">
      <c r="A633" s="120"/>
      <c r="B633" s="120"/>
      <c r="C633" s="243"/>
      <c r="D633" s="120"/>
      <c r="E633" s="243"/>
      <c r="F633" s="120"/>
      <c r="G633" s="120"/>
      <c r="H633" s="120"/>
      <c r="I633" s="120"/>
      <c r="J633" s="120"/>
      <c r="K633" s="120"/>
      <c r="L633" s="244"/>
      <c r="M633" s="245"/>
      <c r="N633" s="245"/>
      <c r="O633" s="245"/>
      <c r="P633" s="245"/>
      <c r="Q633" s="120"/>
      <c r="R633" s="120"/>
      <c r="S633" s="120"/>
      <c r="T633" s="222"/>
      <c r="U633" s="120"/>
      <c r="V633" s="120"/>
      <c r="W633" s="120"/>
      <c r="X633" s="120"/>
      <c r="Y633" s="243"/>
      <c r="Z633" s="120"/>
      <c r="AA633" s="243"/>
      <c r="AB633" s="245"/>
      <c r="AC633" s="245"/>
      <c r="AD633" s="245"/>
      <c r="AE633" s="222"/>
      <c r="AF633" s="120"/>
      <c r="AG633" s="120"/>
      <c r="AH633" s="120"/>
      <c r="AI633" s="120"/>
      <c r="AJ633" s="243"/>
      <c r="AK633" s="243"/>
      <c r="AL633" s="120"/>
      <c r="AM633" s="243"/>
      <c r="AN633" s="243"/>
      <c r="AO633" s="120"/>
      <c r="AP633" s="120"/>
      <c r="AQ633" s="120"/>
      <c r="AR633" s="120"/>
      <c r="AS633" s="120"/>
      <c r="AT633" s="246"/>
      <c r="AU633" s="243"/>
      <c r="AV633" s="120"/>
      <c r="AW633" s="120"/>
      <c r="AX633" s="120"/>
      <c r="AY633" s="246"/>
      <c r="AZ633" s="120"/>
      <c r="BA633" s="120"/>
      <c r="BB633" s="243"/>
      <c r="BC633" s="120"/>
      <c r="BD633" s="120"/>
      <c r="BE633" s="120"/>
      <c r="BF633" s="120"/>
      <c r="BG633" s="244"/>
      <c r="BH633" s="124"/>
      <c r="BI633" s="124"/>
      <c r="BJ633" s="124"/>
      <c r="BK633" s="120"/>
      <c r="BL633" s="120"/>
      <c r="BM633" s="120"/>
      <c r="BN633" s="120"/>
      <c r="BO633" s="120"/>
      <c r="BP633" s="120"/>
      <c r="BQ633" s="120"/>
      <c r="BR633" s="120"/>
      <c r="BS633" s="120"/>
    </row>
    <row r="634" ht="15.75" customHeight="1">
      <c r="A634" s="120"/>
      <c r="B634" s="120"/>
      <c r="C634" s="243"/>
      <c r="D634" s="120"/>
      <c r="E634" s="243"/>
      <c r="F634" s="120"/>
      <c r="G634" s="120"/>
      <c r="H634" s="120"/>
      <c r="I634" s="120"/>
      <c r="J634" s="120"/>
      <c r="K634" s="120"/>
      <c r="L634" s="244"/>
      <c r="M634" s="245"/>
      <c r="N634" s="245"/>
      <c r="O634" s="245"/>
      <c r="P634" s="245"/>
      <c r="Q634" s="120"/>
      <c r="R634" s="120"/>
      <c r="S634" s="120"/>
      <c r="T634" s="222"/>
      <c r="U634" s="120"/>
      <c r="V634" s="120"/>
      <c r="W634" s="120"/>
      <c r="X634" s="120"/>
      <c r="Y634" s="243"/>
      <c r="Z634" s="120"/>
      <c r="AA634" s="243"/>
      <c r="AB634" s="245"/>
      <c r="AC634" s="245"/>
      <c r="AD634" s="245"/>
      <c r="AE634" s="222"/>
      <c r="AF634" s="120"/>
      <c r="AG634" s="120"/>
      <c r="AH634" s="120"/>
      <c r="AI634" s="120"/>
      <c r="AJ634" s="243"/>
      <c r="AK634" s="243"/>
      <c r="AL634" s="120"/>
      <c r="AM634" s="243"/>
      <c r="AN634" s="243"/>
      <c r="AO634" s="120"/>
      <c r="AP634" s="120"/>
      <c r="AQ634" s="120"/>
      <c r="AR634" s="120"/>
      <c r="AS634" s="120"/>
      <c r="AT634" s="246"/>
      <c r="AU634" s="243"/>
      <c r="AV634" s="120"/>
      <c r="AW634" s="120"/>
      <c r="AX634" s="120"/>
      <c r="AY634" s="246"/>
      <c r="AZ634" s="120"/>
      <c r="BA634" s="120"/>
      <c r="BB634" s="243"/>
      <c r="BC634" s="120"/>
      <c r="BD634" s="120"/>
      <c r="BE634" s="120"/>
      <c r="BF634" s="120"/>
      <c r="BG634" s="244"/>
      <c r="BH634" s="124"/>
      <c r="BI634" s="124"/>
      <c r="BJ634" s="124"/>
      <c r="BK634" s="120"/>
      <c r="BL634" s="120"/>
      <c r="BM634" s="120"/>
      <c r="BN634" s="120"/>
      <c r="BO634" s="120"/>
      <c r="BP634" s="120"/>
      <c r="BQ634" s="120"/>
      <c r="BR634" s="120"/>
      <c r="BS634" s="120"/>
    </row>
    <row r="635" ht="15.75" customHeight="1">
      <c r="A635" s="120"/>
      <c r="B635" s="120"/>
      <c r="C635" s="243"/>
      <c r="D635" s="120"/>
      <c r="E635" s="243"/>
      <c r="F635" s="120"/>
      <c r="G635" s="120"/>
      <c r="H635" s="120"/>
      <c r="I635" s="120"/>
      <c r="J635" s="120"/>
      <c r="K635" s="120"/>
      <c r="L635" s="244"/>
      <c r="M635" s="245"/>
      <c r="N635" s="245"/>
      <c r="O635" s="245"/>
      <c r="P635" s="245"/>
      <c r="Q635" s="120"/>
      <c r="R635" s="120"/>
      <c r="S635" s="120"/>
      <c r="T635" s="222"/>
      <c r="U635" s="120"/>
      <c r="V635" s="120"/>
      <c r="W635" s="120"/>
      <c r="X635" s="120"/>
      <c r="Y635" s="243"/>
      <c r="Z635" s="120"/>
      <c r="AA635" s="243"/>
      <c r="AB635" s="245"/>
      <c r="AC635" s="245"/>
      <c r="AD635" s="245"/>
      <c r="AE635" s="222"/>
      <c r="AF635" s="120"/>
      <c r="AG635" s="120"/>
      <c r="AH635" s="120"/>
      <c r="AI635" s="120"/>
      <c r="AJ635" s="243"/>
      <c r="AK635" s="243"/>
      <c r="AL635" s="120"/>
      <c r="AM635" s="243"/>
      <c r="AN635" s="243"/>
      <c r="AO635" s="120"/>
      <c r="AP635" s="120"/>
      <c r="AQ635" s="120"/>
      <c r="AR635" s="120"/>
      <c r="AS635" s="120"/>
      <c r="AT635" s="246"/>
      <c r="AU635" s="243"/>
      <c r="AV635" s="120"/>
      <c r="AW635" s="120"/>
      <c r="AX635" s="120"/>
      <c r="AY635" s="246"/>
      <c r="AZ635" s="120"/>
      <c r="BA635" s="120"/>
      <c r="BB635" s="243"/>
      <c r="BC635" s="120"/>
      <c r="BD635" s="120"/>
      <c r="BE635" s="120"/>
      <c r="BF635" s="120"/>
      <c r="BG635" s="244"/>
      <c r="BH635" s="124"/>
      <c r="BI635" s="124"/>
      <c r="BJ635" s="124"/>
      <c r="BK635" s="120"/>
      <c r="BL635" s="120"/>
      <c r="BM635" s="120"/>
      <c r="BN635" s="120"/>
      <c r="BO635" s="120"/>
      <c r="BP635" s="120"/>
      <c r="BQ635" s="120"/>
      <c r="BR635" s="120"/>
      <c r="BS635" s="120"/>
    </row>
    <row r="636" ht="15.75" customHeight="1">
      <c r="A636" s="120"/>
      <c r="B636" s="120"/>
      <c r="C636" s="243"/>
      <c r="D636" s="120"/>
      <c r="E636" s="243"/>
      <c r="F636" s="120"/>
      <c r="G636" s="120"/>
      <c r="H636" s="120"/>
      <c r="I636" s="120"/>
      <c r="J636" s="120"/>
      <c r="K636" s="120"/>
      <c r="L636" s="244"/>
      <c r="M636" s="245"/>
      <c r="N636" s="245"/>
      <c r="O636" s="245"/>
      <c r="P636" s="245"/>
      <c r="Q636" s="120"/>
      <c r="R636" s="120"/>
      <c r="S636" s="120"/>
      <c r="T636" s="222"/>
      <c r="U636" s="120"/>
      <c r="V636" s="120"/>
      <c r="W636" s="120"/>
      <c r="X636" s="120"/>
      <c r="Y636" s="243"/>
      <c r="Z636" s="120"/>
      <c r="AA636" s="243"/>
      <c r="AB636" s="245"/>
      <c r="AC636" s="245"/>
      <c r="AD636" s="245"/>
      <c r="AE636" s="222"/>
      <c r="AF636" s="120"/>
      <c r="AG636" s="120"/>
      <c r="AH636" s="120"/>
      <c r="AI636" s="120"/>
      <c r="AJ636" s="243"/>
      <c r="AK636" s="243"/>
      <c r="AL636" s="120"/>
      <c r="AM636" s="243"/>
      <c r="AN636" s="243"/>
      <c r="AO636" s="120"/>
      <c r="AP636" s="120"/>
      <c r="AQ636" s="120"/>
      <c r="AR636" s="120"/>
      <c r="AS636" s="120"/>
      <c r="AT636" s="246"/>
      <c r="AU636" s="243"/>
      <c r="AV636" s="120"/>
      <c r="AW636" s="120"/>
      <c r="AX636" s="120"/>
      <c r="AY636" s="246"/>
      <c r="AZ636" s="120"/>
      <c r="BA636" s="120"/>
      <c r="BB636" s="243"/>
      <c r="BC636" s="120"/>
      <c r="BD636" s="120"/>
      <c r="BE636" s="120"/>
      <c r="BF636" s="120"/>
      <c r="BG636" s="244"/>
      <c r="BH636" s="124"/>
      <c r="BI636" s="124"/>
      <c r="BJ636" s="124"/>
      <c r="BK636" s="120"/>
      <c r="BL636" s="120"/>
      <c r="BM636" s="120"/>
      <c r="BN636" s="120"/>
      <c r="BO636" s="120"/>
      <c r="BP636" s="120"/>
      <c r="BQ636" s="120"/>
      <c r="BR636" s="120"/>
      <c r="BS636" s="120"/>
    </row>
    <row r="637" ht="15.75" customHeight="1">
      <c r="A637" s="120"/>
      <c r="B637" s="120"/>
      <c r="C637" s="243"/>
      <c r="D637" s="120"/>
      <c r="E637" s="243"/>
      <c r="F637" s="120"/>
      <c r="G637" s="120"/>
      <c r="H637" s="120"/>
      <c r="I637" s="120"/>
      <c r="J637" s="120"/>
      <c r="K637" s="120"/>
      <c r="L637" s="244"/>
      <c r="M637" s="245"/>
      <c r="N637" s="245"/>
      <c r="O637" s="245"/>
      <c r="P637" s="245"/>
      <c r="Q637" s="120"/>
      <c r="R637" s="120"/>
      <c r="S637" s="120"/>
      <c r="T637" s="222"/>
      <c r="U637" s="120"/>
      <c r="V637" s="120"/>
      <c r="W637" s="120"/>
      <c r="X637" s="120"/>
      <c r="Y637" s="243"/>
      <c r="Z637" s="120"/>
      <c r="AA637" s="243"/>
      <c r="AB637" s="245"/>
      <c r="AC637" s="245"/>
      <c r="AD637" s="245"/>
      <c r="AE637" s="222"/>
      <c r="AF637" s="120"/>
      <c r="AG637" s="120"/>
      <c r="AH637" s="120"/>
      <c r="AI637" s="120"/>
      <c r="AJ637" s="243"/>
      <c r="AK637" s="243"/>
      <c r="AL637" s="120"/>
      <c r="AM637" s="243"/>
      <c r="AN637" s="243"/>
      <c r="AO637" s="120"/>
      <c r="AP637" s="120"/>
      <c r="AQ637" s="120"/>
      <c r="AR637" s="120"/>
      <c r="AS637" s="120"/>
      <c r="AT637" s="246"/>
      <c r="AU637" s="243"/>
      <c r="AV637" s="120"/>
      <c r="AW637" s="120"/>
      <c r="AX637" s="120"/>
      <c r="AY637" s="246"/>
      <c r="AZ637" s="120"/>
      <c r="BA637" s="120"/>
      <c r="BB637" s="243"/>
      <c r="BC637" s="120"/>
      <c r="BD637" s="120"/>
      <c r="BE637" s="120"/>
      <c r="BF637" s="120"/>
      <c r="BG637" s="244"/>
      <c r="BH637" s="124"/>
      <c r="BI637" s="124"/>
      <c r="BJ637" s="124"/>
      <c r="BK637" s="120"/>
      <c r="BL637" s="120"/>
      <c r="BM637" s="120"/>
      <c r="BN637" s="120"/>
      <c r="BO637" s="120"/>
      <c r="BP637" s="120"/>
      <c r="BQ637" s="120"/>
      <c r="BR637" s="120"/>
      <c r="BS637" s="120"/>
    </row>
    <row r="638" ht="15.75" customHeight="1">
      <c r="A638" s="120"/>
      <c r="B638" s="120"/>
      <c r="C638" s="243"/>
      <c r="D638" s="120"/>
      <c r="E638" s="243"/>
      <c r="F638" s="120"/>
      <c r="G638" s="120"/>
      <c r="H638" s="120"/>
      <c r="I638" s="120"/>
      <c r="J638" s="120"/>
      <c r="K638" s="120"/>
      <c r="L638" s="244"/>
      <c r="M638" s="245"/>
      <c r="N638" s="245"/>
      <c r="O638" s="245"/>
      <c r="P638" s="245"/>
      <c r="Q638" s="120"/>
      <c r="R638" s="120"/>
      <c r="S638" s="120"/>
      <c r="T638" s="222"/>
      <c r="U638" s="120"/>
      <c r="V638" s="120"/>
      <c r="W638" s="120"/>
      <c r="X638" s="120"/>
      <c r="Y638" s="243"/>
      <c r="Z638" s="120"/>
      <c r="AA638" s="243"/>
      <c r="AB638" s="245"/>
      <c r="AC638" s="245"/>
      <c r="AD638" s="245"/>
      <c r="AE638" s="222"/>
      <c r="AF638" s="120"/>
      <c r="AG638" s="120"/>
      <c r="AH638" s="120"/>
      <c r="AI638" s="120"/>
      <c r="AJ638" s="243"/>
      <c r="AK638" s="243"/>
      <c r="AL638" s="120"/>
      <c r="AM638" s="243"/>
      <c r="AN638" s="243"/>
      <c r="AO638" s="120"/>
      <c r="AP638" s="120"/>
      <c r="AQ638" s="120"/>
      <c r="AR638" s="120"/>
      <c r="AS638" s="120"/>
      <c r="AT638" s="246"/>
      <c r="AU638" s="243"/>
      <c r="AV638" s="120"/>
      <c r="AW638" s="120"/>
      <c r="AX638" s="120"/>
      <c r="AY638" s="246"/>
      <c r="AZ638" s="120"/>
      <c r="BA638" s="120"/>
      <c r="BB638" s="243"/>
      <c r="BC638" s="120"/>
      <c r="BD638" s="120"/>
      <c r="BE638" s="120"/>
      <c r="BF638" s="120"/>
      <c r="BG638" s="244"/>
      <c r="BH638" s="124"/>
      <c r="BI638" s="124"/>
      <c r="BJ638" s="124"/>
      <c r="BK638" s="120"/>
      <c r="BL638" s="120"/>
      <c r="BM638" s="120"/>
      <c r="BN638" s="120"/>
      <c r="BO638" s="120"/>
      <c r="BP638" s="120"/>
      <c r="BQ638" s="120"/>
      <c r="BR638" s="120"/>
      <c r="BS638" s="120"/>
    </row>
    <row r="639" ht="15.75" customHeight="1">
      <c r="A639" s="120"/>
      <c r="B639" s="120"/>
      <c r="C639" s="243"/>
      <c r="D639" s="120"/>
      <c r="E639" s="243"/>
      <c r="F639" s="120"/>
      <c r="G639" s="120"/>
      <c r="H639" s="120"/>
      <c r="I639" s="120"/>
      <c r="J639" s="120"/>
      <c r="K639" s="120"/>
      <c r="L639" s="244"/>
      <c r="M639" s="245"/>
      <c r="N639" s="245"/>
      <c r="O639" s="245"/>
      <c r="P639" s="245"/>
      <c r="Q639" s="120"/>
      <c r="R639" s="120"/>
      <c r="S639" s="120"/>
      <c r="T639" s="222"/>
      <c r="U639" s="120"/>
      <c r="V639" s="120"/>
      <c r="W639" s="120"/>
      <c r="X639" s="120"/>
      <c r="Y639" s="243"/>
      <c r="Z639" s="120"/>
      <c r="AA639" s="243"/>
      <c r="AB639" s="245"/>
      <c r="AC639" s="245"/>
      <c r="AD639" s="245"/>
      <c r="AE639" s="222"/>
      <c r="AF639" s="120"/>
      <c r="AG639" s="120"/>
      <c r="AH639" s="120"/>
      <c r="AI639" s="120"/>
      <c r="AJ639" s="243"/>
      <c r="AK639" s="243"/>
      <c r="AL639" s="120"/>
      <c r="AM639" s="243"/>
      <c r="AN639" s="243"/>
      <c r="AO639" s="120"/>
      <c r="AP639" s="120"/>
      <c r="AQ639" s="120"/>
      <c r="AR639" s="120"/>
      <c r="AS639" s="120"/>
      <c r="AT639" s="246"/>
      <c r="AU639" s="243"/>
      <c r="AV639" s="120"/>
      <c r="AW639" s="120"/>
      <c r="AX639" s="120"/>
      <c r="AY639" s="246"/>
      <c r="AZ639" s="120"/>
      <c r="BA639" s="120"/>
      <c r="BB639" s="243"/>
      <c r="BC639" s="120"/>
      <c r="BD639" s="120"/>
      <c r="BE639" s="120"/>
      <c r="BF639" s="120"/>
      <c r="BG639" s="244"/>
      <c r="BH639" s="124"/>
      <c r="BI639" s="124"/>
      <c r="BJ639" s="124"/>
      <c r="BK639" s="120"/>
      <c r="BL639" s="120"/>
      <c r="BM639" s="120"/>
      <c r="BN639" s="120"/>
      <c r="BO639" s="120"/>
      <c r="BP639" s="120"/>
      <c r="BQ639" s="120"/>
      <c r="BR639" s="120"/>
      <c r="BS639" s="120"/>
    </row>
    <row r="640" ht="15.75" customHeight="1">
      <c r="A640" s="120"/>
      <c r="B640" s="120"/>
      <c r="C640" s="243"/>
      <c r="D640" s="120"/>
      <c r="E640" s="243"/>
      <c r="F640" s="120"/>
      <c r="G640" s="120"/>
      <c r="H640" s="120"/>
      <c r="I640" s="120"/>
      <c r="J640" s="120"/>
      <c r="K640" s="120"/>
      <c r="L640" s="244"/>
      <c r="M640" s="245"/>
      <c r="N640" s="245"/>
      <c r="O640" s="245"/>
      <c r="P640" s="245"/>
      <c r="Q640" s="120"/>
      <c r="R640" s="120"/>
      <c r="S640" s="120"/>
      <c r="T640" s="222"/>
      <c r="U640" s="120"/>
      <c r="V640" s="120"/>
      <c r="W640" s="120"/>
      <c r="X640" s="120"/>
      <c r="Y640" s="243"/>
      <c r="Z640" s="120"/>
      <c r="AA640" s="243"/>
      <c r="AB640" s="245"/>
      <c r="AC640" s="245"/>
      <c r="AD640" s="245"/>
      <c r="AE640" s="222"/>
      <c r="AF640" s="120"/>
      <c r="AG640" s="120"/>
      <c r="AH640" s="120"/>
      <c r="AI640" s="120"/>
      <c r="AJ640" s="243"/>
      <c r="AK640" s="243"/>
      <c r="AL640" s="120"/>
      <c r="AM640" s="243"/>
      <c r="AN640" s="243"/>
      <c r="AO640" s="120"/>
      <c r="AP640" s="120"/>
      <c r="AQ640" s="120"/>
      <c r="AR640" s="120"/>
      <c r="AS640" s="120"/>
      <c r="AT640" s="246"/>
      <c r="AU640" s="243"/>
      <c r="AV640" s="120"/>
      <c r="AW640" s="120"/>
      <c r="AX640" s="120"/>
      <c r="AY640" s="246"/>
      <c r="AZ640" s="120"/>
      <c r="BA640" s="120"/>
      <c r="BB640" s="243"/>
      <c r="BC640" s="120"/>
      <c r="BD640" s="120"/>
      <c r="BE640" s="120"/>
      <c r="BF640" s="120"/>
      <c r="BG640" s="244"/>
      <c r="BH640" s="124"/>
      <c r="BI640" s="124"/>
      <c r="BJ640" s="124"/>
      <c r="BK640" s="120"/>
      <c r="BL640" s="120"/>
      <c r="BM640" s="120"/>
      <c r="BN640" s="120"/>
      <c r="BO640" s="120"/>
      <c r="BP640" s="120"/>
      <c r="BQ640" s="120"/>
      <c r="BR640" s="120"/>
      <c r="BS640" s="120"/>
    </row>
    <row r="641" ht="15.75" customHeight="1">
      <c r="A641" s="120"/>
      <c r="B641" s="120"/>
      <c r="C641" s="243"/>
      <c r="D641" s="120"/>
      <c r="E641" s="243"/>
      <c r="F641" s="120"/>
      <c r="G641" s="120"/>
      <c r="H641" s="120"/>
      <c r="I641" s="120"/>
      <c r="J641" s="120"/>
      <c r="K641" s="120"/>
      <c r="L641" s="244"/>
      <c r="M641" s="245"/>
      <c r="N641" s="245"/>
      <c r="O641" s="245"/>
      <c r="P641" s="245"/>
      <c r="Q641" s="120"/>
      <c r="R641" s="120"/>
      <c r="S641" s="120"/>
      <c r="T641" s="222"/>
      <c r="U641" s="120"/>
      <c r="V641" s="120"/>
      <c r="W641" s="120"/>
      <c r="X641" s="120"/>
      <c r="Y641" s="243"/>
      <c r="Z641" s="120"/>
      <c r="AA641" s="243"/>
      <c r="AB641" s="245"/>
      <c r="AC641" s="245"/>
      <c r="AD641" s="245"/>
      <c r="AE641" s="222"/>
      <c r="AF641" s="120"/>
      <c r="AG641" s="120"/>
      <c r="AH641" s="120"/>
      <c r="AI641" s="120"/>
      <c r="AJ641" s="243"/>
      <c r="AK641" s="243"/>
      <c r="AL641" s="120"/>
      <c r="AM641" s="243"/>
      <c r="AN641" s="243"/>
      <c r="AO641" s="120"/>
      <c r="AP641" s="120"/>
      <c r="AQ641" s="120"/>
      <c r="AR641" s="120"/>
      <c r="AS641" s="120"/>
      <c r="AT641" s="246"/>
      <c r="AU641" s="243"/>
      <c r="AV641" s="120"/>
      <c r="AW641" s="120"/>
      <c r="AX641" s="120"/>
      <c r="AY641" s="246"/>
      <c r="AZ641" s="120"/>
      <c r="BA641" s="120"/>
      <c r="BB641" s="243"/>
      <c r="BC641" s="120"/>
      <c r="BD641" s="120"/>
      <c r="BE641" s="120"/>
      <c r="BF641" s="120"/>
      <c r="BG641" s="244"/>
      <c r="BH641" s="124"/>
      <c r="BI641" s="124"/>
      <c r="BJ641" s="124"/>
      <c r="BK641" s="120"/>
      <c r="BL641" s="120"/>
      <c r="BM641" s="120"/>
      <c r="BN641" s="120"/>
      <c r="BO641" s="120"/>
      <c r="BP641" s="120"/>
      <c r="BQ641" s="120"/>
      <c r="BR641" s="120"/>
      <c r="BS641" s="120"/>
    </row>
    <row r="642" ht="15.75" customHeight="1">
      <c r="A642" s="120"/>
      <c r="B642" s="120"/>
      <c r="C642" s="243"/>
      <c r="D642" s="120"/>
      <c r="E642" s="243"/>
      <c r="F642" s="120"/>
      <c r="G642" s="120"/>
      <c r="H642" s="120"/>
      <c r="I642" s="120"/>
      <c r="J642" s="120"/>
      <c r="K642" s="120"/>
      <c r="L642" s="244"/>
      <c r="M642" s="245"/>
      <c r="N642" s="245"/>
      <c r="O642" s="245"/>
      <c r="P642" s="245"/>
      <c r="Q642" s="120"/>
      <c r="R642" s="120"/>
      <c r="S642" s="120"/>
      <c r="T642" s="222"/>
      <c r="U642" s="120"/>
      <c r="V642" s="120"/>
      <c r="W642" s="120"/>
      <c r="X642" s="120"/>
      <c r="Y642" s="243"/>
      <c r="Z642" s="120"/>
      <c r="AA642" s="243"/>
      <c r="AB642" s="245"/>
      <c r="AC642" s="245"/>
      <c r="AD642" s="245"/>
      <c r="AE642" s="222"/>
      <c r="AF642" s="120"/>
      <c r="AG642" s="120"/>
      <c r="AH642" s="120"/>
      <c r="AI642" s="120"/>
      <c r="AJ642" s="243"/>
      <c r="AK642" s="243"/>
      <c r="AL642" s="120"/>
      <c r="AM642" s="243"/>
      <c r="AN642" s="243"/>
      <c r="AO642" s="120"/>
      <c r="AP642" s="120"/>
      <c r="AQ642" s="120"/>
      <c r="AR642" s="120"/>
      <c r="AS642" s="120"/>
      <c r="AT642" s="246"/>
      <c r="AU642" s="243"/>
      <c r="AV642" s="120"/>
      <c r="AW642" s="120"/>
      <c r="AX642" s="120"/>
      <c r="AY642" s="246"/>
      <c r="AZ642" s="120"/>
      <c r="BA642" s="120"/>
      <c r="BB642" s="243"/>
      <c r="BC642" s="120"/>
      <c r="BD642" s="120"/>
      <c r="BE642" s="120"/>
      <c r="BF642" s="120"/>
      <c r="BG642" s="244"/>
      <c r="BH642" s="124"/>
      <c r="BI642" s="124"/>
      <c r="BJ642" s="124"/>
      <c r="BK642" s="120"/>
      <c r="BL642" s="120"/>
      <c r="BM642" s="120"/>
      <c r="BN642" s="120"/>
      <c r="BO642" s="120"/>
      <c r="BP642" s="120"/>
      <c r="BQ642" s="120"/>
      <c r="BR642" s="120"/>
      <c r="BS642" s="120"/>
    </row>
    <row r="643" ht="15.75" customHeight="1">
      <c r="A643" s="120"/>
      <c r="B643" s="120"/>
      <c r="C643" s="243"/>
      <c r="D643" s="120"/>
      <c r="E643" s="243"/>
      <c r="F643" s="120"/>
      <c r="G643" s="120"/>
      <c r="H643" s="120"/>
      <c r="I643" s="120"/>
      <c r="J643" s="120"/>
      <c r="K643" s="120"/>
      <c r="L643" s="244"/>
      <c r="M643" s="245"/>
      <c r="N643" s="245"/>
      <c r="O643" s="245"/>
      <c r="P643" s="245"/>
      <c r="Q643" s="120"/>
      <c r="R643" s="120"/>
      <c r="S643" s="120"/>
      <c r="T643" s="222"/>
      <c r="U643" s="120"/>
      <c r="V643" s="120"/>
      <c r="W643" s="120"/>
      <c r="X643" s="120"/>
      <c r="Y643" s="243"/>
      <c r="Z643" s="120"/>
      <c r="AA643" s="243"/>
      <c r="AB643" s="245"/>
      <c r="AC643" s="245"/>
      <c r="AD643" s="245"/>
      <c r="AE643" s="222"/>
      <c r="AF643" s="120"/>
      <c r="AG643" s="120"/>
      <c r="AH643" s="120"/>
      <c r="AI643" s="120"/>
      <c r="AJ643" s="243"/>
      <c r="AK643" s="243"/>
      <c r="AL643" s="120"/>
      <c r="AM643" s="243"/>
      <c r="AN643" s="243"/>
      <c r="AO643" s="120"/>
      <c r="AP643" s="120"/>
      <c r="AQ643" s="120"/>
      <c r="AR643" s="120"/>
      <c r="AS643" s="120"/>
      <c r="AT643" s="246"/>
      <c r="AU643" s="243"/>
      <c r="AV643" s="120"/>
      <c r="AW643" s="120"/>
      <c r="AX643" s="120"/>
      <c r="AY643" s="246"/>
      <c r="AZ643" s="120"/>
      <c r="BA643" s="120"/>
      <c r="BB643" s="243"/>
      <c r="BC643" s="120"/>
      <c r="BD643" s="120"/>
      <c r="BE643" s="120"/>
      <c r="BF643" s="120"/>
      <c r="BG643" s="244"/>
      <c r="BH643" s="124"/>
      <c r="BI643" s="124"/>
      <c r="BJ643" s="124"/>
      <c r="BK643" s="120"/>
      <c r="BL643" s="120"/>
      <c r="BM643" s="120"/>
      <c r="BN643" s="120"/>
      <c r="BO643" s="120"/>
      <c r="BP643" s="120"/>
      <c r="BQ643" s="120"/>
      <c r="BR643" s="120"/>
      <c r="BS643" s="120"/>
    </row>
    <row r="644" ht="15.75" customHeight="1">
      <c r="A644" s="120"/>
      <c r="B644" s="120"/>
      <c r="C644" s="243"/>
      <c r="D644" s="120"/>
      <c r="E644" s="243"/>
      <c r="F644" s="120"/>
      <c r="G644" s="120"/>
      <c r="H644" s="120"/>
      <c r="I644" s="120"/>
      <c r="J644" s="120"/>
      <c r="K644" s="120"/>
      <c r="L644" s="244"/>
      <c r="M644" s="245"/>
      <c r="N644" s="245"/>
      <c r="O644" s="245"/>
      <c r="P644" s="245"/>
      <c r="Q644" s="120"/>
      <c r="R644" s="120"/>
      <c r="S644" s="120"/>
      <c r="T644" s="222"/>
      <c r="U644" s="120"/>
      <c r="V644" s="120"/>
      <c r="W644" s="120"/>
      <c r="X644" s="120"/>
      <c r="Y644" s="243"/>
      <c r="Z644" s="120"/>
      <c r="AA644" s="243"/>
      <c r="AB644" s="245"/>
      <c r="AC644" s="245"/>
      <c r="AD644" s="245"/>
      <c r="AE644" s="222"/>
      <c r="AF644" s="120"/>
      <c r="AG644" s="120"/>
      <c r="AH644" s="120"/>
      <c r="AI644" s="120"/>
      <c r="AJ644" s="243"/>
      <c r="AK644" s="243"/>
      <c r="AL644" s="120"/>
      <c r="AM644" s="243"/>
      <c r="AN644" s="243"/>
      <c r="AO644" s="120"/>
      <c r="AP644" s="120"/>
      <c r="AQ644" s="120"/>
      <c r="AR644" s="120"/>
      <c r="AS644" s="120"/>
      <c r="AT644" s="246"/>
      <c r="AU644" s="243"/>
      <c r="AV644" s="120"/>
      <c r="AW644" s="120"/>
      <c r="AX644" s="120"/>
      <c r="AY644" s="246"/>
      <c r="AZ644" s="120"/>
      <c r="BA644" s="120"/>
      <c r="BB644" s="243"/>
      <c r="BC644" s="120"/>
      <c r="BD644" s="120"/>
      <c r="BE644" s="120"/>
      <c r="BF644" s="120"/>
      <c r="BG644" s="244"/>
      <c r="BH644" s="124"/>
      <c r="BI644" s="124"/>
      <c r="BJ644" s="124"/>
      <c r="BK644" s="120"/>
      <c r="BL644" s="120"/>
      <c r="BM644" s="120"/>
      <c r="BN644" s="120"/>
      <c r="BO644" s="120"/>
      <c r="BP644" s="120"/>
      <c r="BQ644" s="120"/>
      <c r="BR644" s="120"/>
      <c r="BS644" s="120"/>
    </row>
    <row r="645" ht="15.75" customHeight="1">
      <c r="A645" s="120"/>
      <c r="B645" s="120"/>
      <c r="C645" s="243"/>
      <c r="D645" s="120"/>
      <c r="E645" s="243"/>
      <c r="F645" s="120"/>
      <c r="G645" s="120"/>
      <c r="H645" s="120"/>
      <c r="I645" s="120"/>
      <c r="J645" s="120"/>
      <c r="K645" s="120"/>
      <c r="L645" s="244"/>
      <c r="M645" s="245"/>
      <c r="N645" s="245"/>
      <c r="O645" s="245"/>
      <c r="P645" s="245"/>
      <c r="Q645" s="120"/>
      <c r="R645" s="120"/>
      <c r="S645" s="120"/>
      <c r="T645" s="222"/>
      <c r="U645" s="120"/>
      <c r="V645" s="120"/>
      <c r="W645" s="120"/>
      <c r="X645" s="120"/>
      <c r="Y645" s="243"/>
      <c r="Z645" s="120"/>
      <c r="AA645" s="243"/>
      <c r="AB645" s="245"/>
      <c r="AC645" s="245"/>
      <c r="AD645" s="245"/>
      <c r="AE645" s="222"/>
      <c r="AF645" s="120"/>
      <c r="AG645" s="120"/>
      <c r="AH645" s="120"/>
      <c r="AI645" s="120"/>
      <c r="AJ645" s="243"/>
      <c r="AK645" s="243"/>
      <c r="AL645" s="120"/>
      <c r="AM645" s="243"/>
      <c r="AN645" s="243"/>
      <c r="AO645" s="120"/>
      <c r="AP645" s="120"/>
      <c r="AQ645" s="120"/>
      <c r="AR645" s="120"/>
      <c r="AS645" s="120"/>
      <c r="AT645" s="246"/>
      <c r="AU645" s="243"/>
      <c r="AV645" s="120"/>
      <c r="AW645" s="120"/>
      <c r="AX645" s="120"/>
      <c r="AY645" s="246"/>
      <c r="AZ645" s="120"/>
      <c r="BA645" s="120"/>
      <c r="BB645" s="243"/>
      <c r="BC645" s="120"/>
      <c r="BD645" s="120"/>
      <c r="BE645" s="120"/>
      <c r="BF645" s="120"/>
      <c r="BG645" s="244"/>
      <c r="BH645" s="124"/>
      <c r="BI645" s="124"/>
      <c r="BJ645" s="124"/>
      <c r="BK645" s="120"/>
      <c r="BL645" s="120"/>
      <c r="BM645" s="120"/>
      <c r="BN645" s="120"/>
      <c r="BO645" s="120"/>
      <c r="BP645" s="120"/>
      <c r="BQ645" s="120"/>
      <c r="BR645" s="120"/>
      <c r="BS645" s="120"/>
    </row>
    <row r="646" ht="15.75" customHeight="1">
      <c r="A646" s="120"/>
      <c r="B646" s="120"/>
      <c r="C646" s="243"/>
      <c r="D646" s="120"/>
      <c r="E646" s="243"/>
      <c r="F646" s="120"/>
      <c r="G646" s="120"/>
      <c r="H646" s="120"/>
      <c r="I646" s="120"/>
      <c r="J646" s="120"/>
      <c r="K646" s="120"/>
      <c r="L646" s="244"/>
      <c r="M646" s="245"/>
      <c r="N646" s="245"/>
      <c r="O646" s="245"/>
      <c r="P646" s="245"/>
      <c r="Q646" s="120"/>
      <c r="R646" s="120"/>
      <c r="S646" s="120"/>
      <c r="T646" s="222"/>
      <c r="U646" s="120"/>
      <c r="V646" s="120"/>
      <c r="W646" s="120"/>
      <c r="X646" s="120"/>
      <c r="Y646" s="243"/>
      <c r="Z646" s="120"/>
      <c r="AA646" s="243"/>
      <c r="AB646" s="245"/>
      <c r="AC646" s="245"/>
      <c r="AD646" s="245"/>
      <c r="AE646" s="222"/>
      <c r="AF646" s="120"/>
      <c r="AG646" s="120"/>
      <c r="AH646" s="120"/>
      <c r="AI646" s="120"/>
      <c r="AJ646" s="243"/>
      <c r="AK646" s="243"/>
      <c r="AL646" s="120"/>
      <c r="AM646" s="243"/>
      <c r="AN646" s="243"/>
      <c r="AO646" s="120"/>
      <c r="AP646" s="120"/>
      <c r="AQ646" s="120"/>
      <c r="AR646" s="120"/>
      <c r="AS646" s="120"/>
      <c r="AT646" s="246"/>
      <c r="AU646" s="243"/>
      <c r="AV646" s="120"/>
      <c r="AW646" s="120"/>
      <c r="AX646" s="120"/>
      <c r="AY646" s="246"/>
      <c r="AZ646" s="120"/>
      <c r="BA646" s="120"/>
      <c r="BB646" s="243"/>
      <c r="BC646" s="120"/>
      <c r="BD646" s="120"/>
      <c r="BE646" s="120"/>
      <c r="BF646" s="120"/>
      <c r="BG646" s="244"/>
      <c r="BH646" s="124"/>
      <c r="BI646" s="124"/>
      <c r="BJ646" s="124"/>
      <c r="BK646" s="120"/>
      <c r="BL646" s="120"/>
      <c r="BM646" s="120"/>
      <c r="BN646" s="120"/>
      <c r="BO646" s="120"/>
      <c r="BP646" s="120"/>
      <c r="BQ646" s="120"/>
      <c r="BR646" s="120"/>
      <c r="BS646" s="120"/>
    </row>
    <row r="647" ht="15.75" customHeight="1">
      <c r="A647" s="120"/>
      <c r="B647" s="120"/>
      <c r="C647" s="243"/>
      <c r="D647" s="120"/>
      <c r="E647" s="243"/>
      <c r="F647" s="120"/>
      <c r="G647" s="120"/>
      <c r="H647" s="120"/>
      <c r="I647" s="120"/>
      <c r="J647" s="120"/>
      <c r="K647" s="120"/>
      <c r="L647" s="244"/>
      <c r="M647" s="245"/>
      <c r="N647" s="245"/>
      <c r="O647" s="245"/>
      <c r="P647" s="245"/>
      <c r="Q647" s="120"/>
      <c r="R647" s="120"/>
      <c r="S647" s="120"/>
      <c r="T647" s="222"/>
      <c r="U647" s="120"/>
      <c r="V647" s="120"/>
      <c r="W647" s="120"/>
      <c r="X647" s="120"/>
      <c r="Y647" s="243"/>
      <c r="Z647" s="120"/>
      <c r="AA647" s="243"/>
      <c r="AB647" s="245"/>
      <c r="AC647" s="245"/>
      <c r="AD647" s="245"/>
      <c r="AE647" s="222"/>
      <c r="AF647" s="120"/>
      <c r="AG647" s="120"/>
      <c r="AH647" s="120"/>
      <c r="AI647" s="120"/>
      <c r="AJ647" s="243"/>
      <c r="AK647" s="243"/>
      <c r="AL647" s="120"/>
      <c r="AM647" s="243"/>
      <c r="AN647" s="243"/>
      <c r="AO647" s="120"/>
      <c r="AP647" s="120"/>
      <c r="AQ647" s="120"/>
      <c r="AR647" s="120"/>
      <c r="AS647" s="120"/>
      <c r="AT647" s="246"/>
      <c r="AU647" s="243"/>
      <c r="AV647" s="120"/>
      <c r="AW647" s="120"/>
      <c r="AX647" s="120"/>
      <c r="AY647" s="246"/>
      <c r="AZ647" s="120"/>
      <c r="BA647" s="120"/>
      <c r="BB647" s="243"/>
      <c r="BC647" s="120"/>
      <c r="BD647" s="120"/>
      <c r="BE647" s="120"/>
      <c r="BF647" s="120"/>
      <c r="BG647" s="244"/>
      <c r="BH647" s="124"/>
      <c r="BI647" s="124"/>
      <c r="BJ647" s="124"/>
      <c r="BK647" s="120"/>
      <c r="BL647" s="120"/>
      <c r="BM647" s="120"/>
      <c r="BN647" s="120"/>
      <c r="BO647" s="120"/>
      <c r="BP647" s="120"/>
      <c r="BQ647" s="120"/>
      <c r="BR647" s="120"/>
      <c r="BS647" s="120"/>
    </row>
    <row r="648" ht="15.75" customHeight="1">
      <c r="A648" s="120"/>
      <c r="B648" s="120"/>
      <c r="C648" s="243"/>
      <c r="D648" s="120"/>
      <c r="E648" s="243"/>
      <c r="F648" s="120"/>
      <c r="G648" s="120"/>
      <c r="H648" s="120"/>
      <c r="I648" s="120"/>
      <c r="J648" s="120"/>
      <c r="K648" s="120"/>
      <c r="L648" s="244"/>
      <c r="M648" s="245"/>
      <c r="N648" s="245"/>
      <c r="O648" s="245"/>
      <c r="P648" s="245"/>
      <c r="Q648" s="120"/>
      <c r="R648" s="120"/>
      <c r="S648" s="120"/>
      <c r="T648" s="222"/>
      <c r="U648" s="120"/>
      <c r="V648" s="120"/>
      <c r="W648" s="120"/>
      <c r="X648" s="120"/>
      <c r="Y648" s="243"/>
      <c r="Z648" s="120"/>
      <c r="AA648" s="243"/>
      <c r="AB648" s="245"/>
      <c r="AC648" s="245"/>
      <c r="AD648" s="245"/>
      <c r="AE648" s="222"/>
      <c r="AF648" s="120"/>
      <c r="AG648" s="120"/>
      <c r="AH648" s="120"/>
      <c r="AI648" s="120"/>
      <c r="AJ648" s="243"/>
      <c r="AK648" s="243"/>
      <c r="AL648" s="120"/>
      <c r="AM648" s="243"/>
      <c r="AN648" s="243"/>
      <c r="AO648" s="120"/>
      <c r="AP648" s="120"/>
      <c r="AQ648" s="120"/>
      <c r="AR648" s="120"/>
      <c r="AS648" s="120"/>
      <c r="AT648" s="246"/>
      <c r="AU648" s="243"/>
      <c r="AV648" s="120"/>
      <c r="AW648" s="120"/>
      <c r="AX648" s="120"/>
      <c r="AY648" s="246"/>
      <c r="AZ648" s="120"/>
      <c r="BA648" s="120"/>
      <c r="BB648" s="243"/>
      <c r="BC648" s="120"/>
      <c r="BD648" s="120"/>
      <c r="BE648" s="120"/>
      <c r="BF648" s="120"/>
      <c r="BG648" s="244"/>
      <c r="BH648" s="124"/>
      <c r="BI648" s="124"/>
      <c r="BJ648" s="124"/>
      <c r="BK648" s="120"/>
      <c r="BL648" s="120"/>
      <c r="BM648" s="120"/>
      <c r="BN648" s="120"/>
      <c r="BO648" s="120"/>
      <c r="BP648" s="120"/>
      <c r="BQ648" s="120"/>
      <c r="BR648" s="120"/>
      <c r="BS648" s="120"/>
    </row>
    <row r="649" ht="15.75" customHeight="1">
      <c r="A649" s="120"/>
      <c r="B649" s="120"/>
      <c r="C649" s="243"/>
      <c r="D649" s="120"/>
      <c r="E649" s="243"/>
      <c r="F649" s="120"/>
      <c r="G649" s="120"/>
      <c r="H649" s="120"/>
      <c r="I649" s="120"/>
      <c r="J649" s="120"/>
      <c r="K649" s="120"/>
      <c r="L649" s="244"/>
      <c r="M649" s="245"/>
      <c r="N649" s="245"/>
      <c r="O649" s="245"/>
      <c r="P649" s="245"/>
      <c r="Q649" s="120"/>
      <c r="R649" s="120"/>
      <c r="S649" s="120"/>
      <c r="T649" s="222"/>
      <c r="U649" s="120"/>
      <c r="V649" s="120"/>
      <c r="W649" s="120"/>
      <c r="X649" s="120"/>
      <c r="Y649" s="243"/>
      <c r="Z649" s="120"/>
      <c r="AA649" s="243"/>
      <c r="AB649" s="245"/>
      <c r="AC649" s="245"/>
      <c r="AD649" s="245"/>
      <c r="AE649" s="222"/>
      <c r="AF649" s="120"/>
      <c r="AG649" s="120"/>
      <c r="AH649" s="120"/>
      <c r="AI649" s="120"/>
      <c r="AJ649" s="243"/>
      <c r="AK649" s="243"/>
      <c r="AL649" s="120"/>
      <c r="AM649" s="243"/>
      <c r="AN649" s="243"/>
      <c r="AO649" s="120"/>
      <c r="AP649" s="120"/>
      <c r="AQ649" s="120"/>
      <c r="AR649" s="120"/>
      <c r="AS649" s="120"/>
      <c r="AT649" s="246"/>
      <c r="AU649" s="243"/>
      <c r="AV649" s="120"/>
      <c r="AW649" s="120"/>
      <c r="AX649" s="120"/>
      <c r="AY649" s="246"/>
      <c r="AZ649" s="120"/>
      <c r="BA649" s="120"/>
      <c r="BB649" s="243"/>
      <c r="BC649" s="120"/>
      <c r="BD649" s="120"/>
      <c r="BE649" s="120"/>
      <c r="BF649" s="120"/>
      <c r="BG649" s="244"/>
      <c r="BH649" s="124"/>
      <c r="BI649" s="124"/>
      <c r="BJ649" s="124"/>
      <c r="BK649" s="120"/>
      <c r="BL649" s="120"/>
      <c r="BM649" s="120"/>
      <c r="BN649" s="120"/>
      <c r="BO649" s="120"/>
      <c r="BP649" s="120"/>
      <c r="BQ649" s="120"/>
      <c r="BR649" s="120"/>
      <c r="BS649" s="120"/>
    </row>
    <row r="650" ht="15.75" customHeight="1">
      <c r="A650" s="120"/>
      <c r="B650" s="120"/>
      <c r="C650" s="243"/>
      <c r="D650" s="120"/>
      <c r="E650" s="243"/>
      <c r="F650" s="120"/>
      <c r="G650" s="120"/>
      <c r="H650" s="120"/>
      <c r="I650" s="120"/>
      <c r="J650" s="120"/>
      <c r="K650" s="120"/>
      <c r="L650" s="244"/>
      <c r="M650" s="245"/>
      <c r="N650" s="245"/>
      <c r="O650" s="245"/>
      <c r="P650" s="245"/>
      <c r="Q650" s="120"/>
      <c r="R650" s="120"/>
      <c r="S650" s="120"/>
      <c r="T650" s="222"/>
      <c r="U650" s="120"/>
      <c r="V650" s="120"/>
      <c r="W650" s="120"/>
      <c r="X650" s="120"/>
      <c r="Y650" s="243"/>
      <c r="Z650" s="120"/>
      <c r="AA650" s="243"/>
      <c r="AB650" s="245"/>
      <c r="AC650" s="245"/>
      <c r="AD650" s="245"/>
      <c r="AE650" s="222"/>
      <c r="AF650" s="120"/>
      <c r="AG650" s="120"/>
      <c r="AH650" s="120"/>
      <c r="AI650" s="120"/>
      <c r="AJ650" s="243"/>
      <c r="AK650" s="243"/>
      <c r="AL650" s="120"/>
      <c r="AM650" s="243"/>
      <c r="AN650" s="243"/>
      <c r="AO650" s="120"/>
      <c r="AP650" s="120"/>
      <c r="AQ650" s="120"/>
      <c r="AR650" s="120"/>
      <c r="AS650" s="120"/>
      <c r="AT650" s="246"/>
      <c r="AU650" s="243"/>
      <c r="AV650" s="120"/>
      <c r="AW650" s="120"/>
      <c r="AX650" s="120"/>
      <c r="AY650" s="246"/>
      <c r="AZ650" s="120"/>
      <c r="BA650" s="120"/>
      <c r="BB650" s="243"/>
      <c r="BC650" s="120"/>
      <c r="BD650" s="120"/>
      <c r="BE650" s="120"/>
      <c r="BF650" s="120"/>
      <c r="BG650" s="244"/>
      <c r="BH650" s="124"/>
      <c r="BI650" s="124"/>
      <c r="BJ650" s="124"/>
      <c r="BK650" s="120"/>
      <c r="BL650" s="120"/>
      <c r="BM650" s="120"/>
      <c r="BN650" s="120"/>
      <c r="BO650" s="120"/>
      <c r="BP650" s="120"/>
      <c r="BQ650" s="120"/>
      <c r="BR650" s="120"/>
      <c r="BS650" s="120"/>
    </row>
    <row r="651" ht="15.75" customHeight="1">
      <c r="A651" s="120"/>
      <c r="B651" s="120"/>
      <c r="C651" s="243"/>
      <c r="D651" s="120"/>
      <c r="E651" s="243"/>
      <c r="F651" s="120"/>
      <c r="G651" s="120"/>
      <c r="H651" s="120"/>
      <c r="I651" s="120"/>
      <c r="J651" s="120"/>
      <c r="K651" s="120"/>
      <c r="L651" s="244"/>
      <c r="M651" s="245"/>
      <c r="N651" s="245"/>
      <c r="O651" s="245"/>
      <c r="P651" s="245"/>
      <c r="Q651" s="120"/>
      <c r="R651" s="120"/>
      <c r="S651" s="120"/>
      <c r="T651" s="222"/>
      <c r="U651" s="120"/>
      <c r="V651" s="120"/>
      <c r="W651" s="120"/>
      <c r="X651" s="120"/>
      <c r="Y651" s="243"/>
      <c r="Z651" s="120"/>
      <c r="AA651" s="243"/>
      <c r="AB651" s="245"/>
      <c r="AC651" s="245"/>
      <c r="AD651" s="245"/>
      <c r="AE651" s="222"/>
      <c r="AF651" s="120"/>
      <c r="AG651" s="120"/>
      <c r="AH651" s="120"/>
      <c r="AI651" s="120"/>
      <c r="AJ651" s="243"/>
      <c r="AK651" s="243"/>
      <c r="AL651" s="120"/>
      <c r="AM651" s="243"/>
      <c r="AN651" s="243"/>
      <c r="AO651" s="120"/>
      <c r="AP651" s="120"/>
      <c r="AQ651" s="120"/>
      <c r="AR651" s="120"/>
      <c r="AS651" s="120"/>
      <c r="AT651" s="246"/>
      <c r="AU651" s="243"/>
      <c r="AV651" s="120"/>
      <c r="AW651" s="120"/>
      <c r="AX651" s="120"/>
      <c r="AY651" s="246"/>
      <c r="AZ651" s="120"/>
      <c r="BA651" s="120"/>
      <c r="BB651" s="243"/>
      <c r="BC651" s="120"/>
      <c r="BD651" s="120"/>
      <c r="BE651" s="120"/>
      <c r="BF651" s="120"/>
      <c r="BG651" s="244"/>
      <c r="BH651" s="124"/>
      <c r="BI651" s="124"/>
      <c r="BJ651" s="124"/>
      <c r="BK651" s="120"/>
      <c r="BL651" s="120"/>
      <c r="BM651" s="120"/>
      <c r="BN651" s="120"/>
      <c r="BO651" s="120"/>
      <c r="BP651" s="120"/>
      <c r="BQ651" s="120"/>
      <c r="BR651" s="120"/>
      <c r="BS651" s="120"/>
    </row>
    <row r="652" ht="15.75" customHeight="1">
      <c r="A652" s="120"/>
      <c r="B652" s="120"/>
      <c r="C652" s="243"/>
      <c r="D652" s="120"/>
      <c r="E652" s="243"/>
      <c r="F652" s="120"/>
      <c r="G652" s="120"/>
      <c r="H652" s="120"/>
      <c r="I652" s="120"/>
      <c r="J652" s="120"/>
      <c r="K652" s="120"/>
      <c r="L652" s="244"/>
      <c r="M652" s="245"/>
      <c r="N652" s="245"/>
      <c r="O652" s="245"/>
      <c r="P652" s="245"/>
      <c r="Q652" s="120"/>
      <c r="R652" s="120"/>
      <c r="S652" s="120"/>
      <c r="T652" s="222"/>
      <c r="U652" s="120"/>
      <c r="V652" s="120"/>
      <c r="W652" s="120"/>
      <c r="X652" s="120"/>
      <c r="Y652" s="243"/>
      <c r="Z652" s="120"/>
      <c r="AA652" s="243"/>
      <c r="AB652" s="245"/>
      <c r="AC652" s="245"/>
      <c r="AD652" s="245"/>
      <c r="AE652" s="222"/>
      <c r="AF652" s="120"/>
      <c r="AG652" s="120"/>
      <c r="AH652" s="120"/>
      <c r="AI652" s="120"/>
      <c r="AJ652" s="243"/>
      <c r="AK652" s="243"/>
      <c r="AL652" s="120"/>
      <c r="AM652" s="243"/>
      <c r="AN652" s="243"/>
      <c r="AO652" s="120"/>
      <c r="AP652" s="120"/>
      <c r="AQ652" s="120"/>
      <c r="AR652" s="120"/>
      <c r="AS652" s="120"/>
      <c r="AT652" s="246"/>
      <c r="AU652" s="243"/>
      <c r="AV652" s="120"/>
      <c r="AW652" s="120"/>
      <c r="AX652" s="120"/>
      <c r="AY652" s="246"/>
      <c r="AZ652" s="120"/>
      <c r="BA652" s="120"/>
      <c r="BB652" s="243"/>
      <c r="BC652" s="120"/>
      <c r="BD652" s="120"/>
      <c r="BE652" s="120"/>
      <c r="BF652" s="120"/>
      <c r="BG652" s="244"/>
      <c r="BH652" s="124"/>
      <c r="BI652" s="124"/>
      <c r="BJ652" s="124"/>
      <c r="BK652" s="120"/>
      <c r="BL652" s="120"/>
      <c r="BM652" s="120"/>
      <c r="BN652" s="120"/>
      <c r="BO652" s="120"/>
      <c r="BP652" s="120"/>
      <c r="BQ652" s="120"/>
      <c r="BR652" s="120"/>
      <c r="BS652" s="120"/>
    </row>
    <row r="653" ht="15.75" customHeight="1">
      <c r="A653" s="120"/>
      <c r="B653" s="120"/>
      <c r="C653" s="243"/>
      <c r="D653" s="120"/>
      <c r="E653" s="243"/>
      <c r="F653" s="120"/>
      <c r="G653" s="120"/>
      <c r="H653" s="120"/>
      <c r="I653" s="120"/>
      <c r="J653" s="120"/>
      <c r="K653" s="120"/>
      <c r="L653" s="244"/>
      <c r="M653" s="245"/>
      <c r="N653" s="245"/>
      <c r="O653" s="245"/>
      <c r="P653" s="245"/>
      <c r="Q653" s="120"/>
      <c r="R653" s="120"/>
      <c r="S653" s="120"/>
      <c r="T653" s="222"/>
      <c r="U653" s="120"/>
      <c r="V653" s="120"/>
      <c r="W653" s="120"/>
      <c r="X653" s="120"/>
      <c r="Y653" s="243"/>
      <c r="Z653" s="120"/>
      <c r="AA653" s="243"/>
      <c r="AB653" s="245"/>
      <c r="AC653" s="245"/>
      <c r="AD653" s="245"/>
      <c r="AE653" s="222"/>
      <c r="AF653" s="120"/>
      <c r="AG653" s="120"/>
      <c r="AH653" s="120"/>
      <c r="AI653" s="120"/>
      <c r="AJ653" s="243"/>
      <c r="AK653" s="243"/>
      <c r="AL653" s="120"/>
      <c r="AM653" s="243"/>
      <c r="AN653" s="243"/>
      <c r="AO653" s="120"/>
      <c r="AP653" s="120"/>
      <c r="AQ653" s="120"/>
      <c r="AR653" s="120"/>
      <c r="AS653" s="120"/>
      <c r="AT653" s="246"/>
      <c r="AU653" s="243"/>
      <c r="AV653" s="120"/>
      <c r="AW653" s="120"/>
      <c r="AX653" s="120"/>
      <c r="AY653" s="246"/>
      <c r="AZ653" s="120"/>
      <c r="BA653" s="120"/>
      <c r="BB653" s="243"/>
      <c r="BC653" s="120"/>
      <c r="BD653" s="120"/>
      <c r="BE653" s="120"/>
      <c r="BF653" s="120"/>
      <c r="BG653" s="244"/>
      <c r="BH653" s="124"/>
      <c r="BI653" s="124"/>
      <c r="BJ653" s="124"/>
      <c r="BK653" s="120"/>
      <c r="BL653" s="120"/>
      <c r="BM653" s="120"/>
      <c r="BN653" s="120"/>
      <c r="BO653" s="120"/>
      <c r="BP653" s="120"/>
      <c r="BQ653" s="120"/>
      <c r="BR653" s="120"/>
      <c r="BS653" s="120"/>
    </row>
    <row r="654" ht="15.75" customHeight="1">
      <c r="A654" s="120"/>
      <c r="B654" s="120"/>
      <c r="C654" s="243"/>
      <c r="D654" s="120"/>
      <c r="E654" s="243"/>
      <c r="F654" s="120"/>
      <c r="G654" s="120"/>
      <c r="H654" s="120"/>
      <c r="I654" s="120"/>
      <c r="J654" s="120"/>
      <c r="K654" s="120"/>
      <c r="L654" s="244"/>
      <c r="M654" s="245"/>
      <c r="N654" s="245"/>
      <c r="O654" s="245"/>
      <c r="P654" s="245"/>
      <c r="Q654" s="120"/>
      <c r="R654" s="120"/>
      <c r="S654" s="120"/>
      <c r="T654" s="222"/>
      <c r="U654" s="120"/>
      <c r="V654" s="120"/>
      <c r="W654" s="120"/>
      <c r="X654" s="120"/>
      <c r="Y654" s="243"/>
      <c r="Z654" s="120"/>
      <c r="AA654" s="243"/>
      <c r="AB654" s="245"/>
      <c r="AC654" s="245"/>
      <c r="AD654" s="245"/>
      <c r="AE654" s="222"/>
      <c r="AF654" s="120"/>
      <c r="AG654" s="120"/>
      <c r="AH654" s="120"/>
      <c r="AI654" s="120"/>
      <c r="AJ654" s="243"/>
      <c r="AK654" s="243"/>
      <c r="AL654" s="120"/>
      <c r="AM654" s="243"/>
      <c r="AN654" s="243"/>
      <c r="AO654" s="120"/>
      <c r="AP654" s="120"/>
      <c r="AQ654" s="120"/>
      <c r="AR654" s="120"/>
      <c r="AS654" s="120"/>
      <c r="AT654" s="246"/>
      <c r="AU654" s="243"/>
      <c r="AV654" s="120"/>
      <c r="AW654" s="120"/>
      <c r="AX654" s="120"/>
      <c r="AY654" s="246"/>
      <c r="AZ654" s="120"/>
      <c r="BA654" s="120"/>
      <c r="BB654" s="243"/>
      <c r="BC654" s="120"/>
      <c r="BD654" s="120"/>
      <c r="BE654" s="120"/>
      <c r="BF654" s="120"/>
      <c r="BG654" s="244"/>
      <c r="BH654" s="124"/>
      <c r="BI654" s="124"/>
      <c r="BJ654" s="124"/>
      <c r="BK654" s="120"/>
      <c r="BL654" s="120"/>
      <c r="BM654" s="120"/>
      <c r="BN654" s="120"/>
      <c r="BO654" s="120"/>
      <c r="BP654" s="120"/>
      <c r="BQ654" s="120"/>
      <c r="BR654" s="120"/>
      <c r="BS654" s="120"/>
    </row>
    <row r="655" ht="15.75" customHeight="1">
      <c r="A655" s="120"/>
      <c r="B655" s="120"/>
      <c r="C655" s="243"/>
      <c r="D655" s="120"/>
      <c r="E655" s="243"/>
      <c r="F655" s="120"/>
      <c r="G655" s="120"/>
      <c r="H655" s="120"/>
      <c r="I655" s="120"/>
      <c r="J655" s="120"/>
      <c r="K655" s="120"/>
      <c r="L655" s="244"/>
      <c r="M655" s="245"/>
      <c r="N655" s="245"/>
      <c r="O655" s="245"/>
      <c r="P655" s="245"/>
      <c r="Q655" s="120"/>
      <c r="R655" s="120"/>
      <c r="S655" s="120"/>
      <c r="T655" s="222"/>
      <c r="U655" s="120"/>
      <c r="V655" s="120"/>
      <c r="W655" s="120"/>
      <c r="X655" s="120"/>
      <c r="Y655" s="243"/>
      <c r="Z655" s="120"/>
      <c r="AA655" s="243"/>
      <c r="AB655" s="245"/>
      <c r="AC655" s="245"/>
      <c r="AD655" s="245"/>
      <c r="AE655" s="222"/>
      <c r="AF655" s="120"/>
      <c r="AG655" s="120"/>
      <c r="AH655" s="120"/>
      <c r="AI655" s="120"/>
      <c r="AJ655" s="243"/>
      <c r="AK655" s="243"/>
      <c r="AL655" s="120"/>
      <c r="AM655" s="243"/>
      <c r="AN655" s="243"/>
      <c r="AO655" s="120"/>
      <c r="AP655" s="120"/>
      <c r="AQ655" s="120"/>
      <c r="AR655" s="120"/>
      <c r="AS655" s="120"/>
      <c r="AT655" s="246"/>
      <c r="AU655" s="243"/>
      <c r="AV655" s="120"/>
      <c r="AW655" s="120"/>
      <c r="AX655" s="120"/>
      <c r="AY655" s="246"/>
      <c r="AZ655" s="120"/>
      <c r="BA655" s="120"/>
      <c r="BB655" s="243"/>
      <c r="BC655" s="120"/>
      <c r="BD655" s="120"/>
      <c r="BE655" s="120"/>
      <c r="BF655" s="120"/>
      <c r="BG655" s="244"/>
      <c r="BH655" s="124"/>
      <c r="BI655" s="124"/>
      <c r="BJ655" s="124"/>
      <c r="BK655" s="120"/>
      <c r="BL655" s="120"/>
      <c r="BM655" s="120"/>
      <c r="BN655" s="120"/>
      <c r="BO655" s="120"/>
      <c r="BP655" s="120"/>
      <c r="BQ655" s="120"/>
      <c r="BR655" s="120"/>
      <c r="BS655" s="120"/>
    </row>
    <row r="656" ht="15.75" customHeight="1">
      <c r="A656" s="120"/>
      <c r="B656" s="120"/>
      <c r="C656" s="243"/>
      <c r="D656" s="120"/>
      <c r="E656" s="243"/>
      <c r="F656" s="120"/>
      <c r="G656" s="120"/>
      <c r="H656" s="120"/>
      <c r="I656" s="120"/>
      <c r="J656" s="120"/>
      <c r="K656" s="120"/>
      <c r="L656" s="244"/>
      <c r="M656" s="245"/>
      <c r="N656" s="245"/>
      <c r="O656" s="245"/>
      <c r="P656" s="245"/>
      <c r="Q656" s="120"/>
      <c r="R656" s="120"/>
      <c r="S656" s="120"/>
      <c r="T656" s="222"/>
      <c r="U656" s="120"/>
      <c r="V656" s="120"/>
      <c r="W656" s="120"/>
      <c r="X656" s="120"/>
      <c r="Y656" s="243"/>
      <c r="Z656" s="120"/>
      <c r="AA656" s="243"/>
      <c r="AB656" s="245"/>
      <c r="AC656" s="245"/>
      <c r="AD656" s="245"/>
      <c r="AE656" s="222"/>
      <c r="AF656" s="120"/>
      <c r="AG656" s="120"/>
      <c r="AH656" s="120"/>
      <c r="AI656" s="120"/>
      <c r="AJ656" s="243"/>
      <c r="AK656" s="243"/>
      <c r="AL656" s="120"/>
      <c r="AM656" s="243"/>
      <c r="AN656" s="243"/>
      <c r="AO656" s="120"/>
      <c r="AP656" s="120"/>
      <c r="AQ656" s="120"/>
      <c r="AR656" s="120"/>
      <c r="AS656" s="120"/>
      <c r="AT656" s="246"/>
      <c r="AU656" s="243"/>
      <c r="AV656" s="120"/>
      <c r="AW656" s="120"/>
      <c r="AX656" s="120"/>
      <c r="AY656" s="246"/>
      <c r="AZ656" s="120"/>
      <c r="BA656" s="120"/>
      <c r="BB656" s="243"/>
      <c r="BC656" s="120"/>
      <c r="BD656" s="120"/>
      <c r="BE656" s="120"/>
      <c r="BF656" s="120"/>
      <c r="BG656" s="244"/>
      <c r="BH656" s="124"/>
      <c r="BI656" s="124"/>
      <c r="BJ656" s="124"/>
      <c r="BK656" s="120"/>
      <c r="BL656" s="120"/>
      <c r="BM656" s="120"/>
      <c r="BN656" s="120"/>
      <c r="BO656" s="120"/>
      <c r="BP656" s="120"/>
      <c r="BQ656" s="120"/>
      <c r="BR656" s="120"/>
      <c r="BS656" s="120"/>
    </row>
    <row r="657" ht="15.75" customHeight="1">
      <c r="A657" s="120"/>
      <c r="B657" s="120"/>
      <c r="C657" s="243"/>
      <c r="D657" s="120"/>
      <c r="E657" s="243"/>
      <c r="F657" s="120"/>
      <c r="G657" s="120"/>
      <c r="H657" s="120"/>
      <c r="I657" s="120"/>
      <c r="J657" s="120"/>
      <c r="K657" s="120"/>
      <c r="L657" s="244"/>
      <c r="M657" s="245"/>
      <c r="N657" s="245"/>
      <c r="O657" s="245"/>
      <c r="P657" s="245"/>
      <c r="Q657" s="120"/>
      <c r="R657" s="120"/>
      <c r="S657" s="120"/>
      <c r="T657" s="222"/>
      <c r="U657" s="120"/>
      <c r="V657" s="120"/>
      <c r="W657" s="120"/>
      <c r="X657" s="120"/>
      <c r="Y657" s="243"/>
      <c r="Z657" s="120"/>
      <c r="AA657" s="243"/>
      <c r="AB657" s="245"/>
      <c r="AC657" s="245"/>
      <c r="AD657" s="245"/>
      <c r="AE657" s="222"/>
      <c r="AF657" s="120"/>
      <c r="AG657" s="120"/>
      <c r="AH657" s="120"/>
      <c r="AI657" s="120"/>
      <c r="AJ657" s="243"/>
      <c r="AK657" s="243"/>
      <c r="AL657" s="120"/>
      <c r="AM657" s="243"/>
      <c r="AN657" s="243"/>
      <c r="AO657" s="120"/>
      <c r="AP657" s="120"/>
      <c r="AQ657" s="120"/>
      <c r="AR657" s="120"/>
      <c r="AS657" s="120"/>
      <c r="AT657" s="246"/>
      <c r="AU657" s="243"/>
      <c r="AV657" s="120"/>
      <c r="AW657" s="120"/>
      <c r="AX657" s="120"/>
      <c r="AY657" s="246"/>
      <c r="AZ657" s="120"/>
      <c r="BA657" s="120"/>
      <c r="BB657" s="243"/>
      <c r="BC657" s="120"/>
      <c r="BD657" s="120"/>
      <c r="BE657" s="120"/>
      <c r="BF657" s="120"/>
      <c r="BG657" s="244"/>
      <c r="BH657" s="124"/>
      <c r="BI657" s="124"/>
      <c r="BJ657" s="124"/>
      <c r="BK657" s="120"/>
      <c r="BL657" s="120"/>
      <c r="BM657" s="120"/>
      <c r="BN657" s="120"/>
      <c r="BO657" s="120"/>
      <c r="BP657" s="120"/>
      <c r="BQ657" s="120"/>
      <c r="BR657" s="120"/>
      <c r="BS657" s="120"/>
    </row>
    <row r="658" ht="15.75" customHeight="1">
      <c r="A658" s="120"/>
      <c r="B658" s="120"/>
      <c r="C658" s="243"/>
      <c r="D658" s="120"/>
      <c r="E658" s="243"/>
      <c r="F658" s="120"/>
      <c r="G658" s="120"/>
      <c r="H658" s="120"/>
      <c r="I658" s="120"/>
      <c r="J658" s="120"/>
      <c r="K658" s="120"/>
      <c r="L658" s="244"/>
      <c r="M658" s="245"/>
      <c r="N658" s="245"/>
      <c r="O658" s="245"/>
      <c r="P658" s="245"/>
      <c r="Q658" s="120"/>
      <c r="R658" s="120"/>
      <c r="S658" s="120"/>
      <c r="T658" s="222"/>
      <c r="U658" s="120"/>
      <c r="V658" s="120"/>
      <c r="W658" s="120"/>
      <c r="X658" s="120"/>
      <c r="Y658" s="243"/>
      <c r="Z658" s="120"/>
      <c r="AA658" s="243"/>
      <c r="AB658" s="245"/>
      <c r="AC658" s="245"/>
      <c r="AD658" s="245"/>
      <c r="AE658" s="222"/>
      <c r="AF658" s="120"/>
      <c r="AG658" s="120"/>
      <c r="AH658" s="120"/>
      <c r="AI658" s="120"/>
      <c r="AJ658" s="243"/>
      <c r="AK658" s="243"/>
      <c r="AL658" s="120"/>
      <c r="AM658" s="243"/>
      <c r="AN658" s="243"/>
      <c r="AO658" s="120"/>
      <c r="AP658" s="120"/>
      <c r="AQ658" s="120"/>
      <c r="AR658" s="120"/>
      <c r="AS658" s="120"/>
      <c r="AT658" s="246"/>
      <c r="AU658" s="243"/>
      <c r="AV658" s="120"/>
      <c r="AW658" s="120"/>
      <c r="AX658" s="120"/>
      <c r="AY658" s="246"/>
      <c r="AZ658" s="120"/>
      <c r="BA658" s="120"/>
      <c r="BB658" s="243"/>
      <c r="BC658" s="120"/>
      <c r="BD658" s="120"/>
      <c r="BE658" s="120"/>
      <c r="BF658" s="120"/>
      <c r="BG658" s="244"/>
      <c r="BH658" s="124"/>
      <c r="BI658" s="124"/>
      <c r="BJ658" s="124"/>
      <c r="BK658" s="120"/>
      <c r="BL658" s="120"/>
      <c r="BM658" s="120"/>
      <c r="BN658" s="120"/>
      <c r="BO658" s="120"/>
      <c r="BP658" s="120"/>
      <c r="BQ658" s="120"/>
      <c r="BR658" s="120"/>
      <c r="BS658" s="120"/>
    </row>
    <row r="659" ht="15.75" customHeight="1">
      <c r="A659" s="120"/>
      <c r="B659" s="120"/>
      <c r="C659" s="243"/>
      <c r="D659" s="120"/>
      <c r="E659" s="243"/>
      <c r="F659" s="120"/>
      <c r="G659" s="120"/>
      <c r="H659" s="120"/>
      <c r="I659" s="120"/>
      <c r="J659" s="120"/>
      <c r="K659" s="120"/>
      <c r="L659" s="244"/>
      <c r="M659" s="245"/>
      <c r="N659" s="245"/>
      <c r="O659" s="245"/>
      <c r="P659" s="245"/>
      <c r="Q659" s="120"/>
      <c r="R659" s="120"/>
      <c r="S659" s="120"/>
      <c r="T659" s="222"/>
      <c r="U659" s="120"/>
      <c r="V659" s="120"/>
      <c r="W659" s="120"/>
      <c r="X659" s="120"/>
      <c r="Y659" s="243"/>
      <c r="Z659" s="120"/>
      <c r="AA659" s="243"/>
      <c r="AB659" s="245"/>
      <c r="AC659" s="245"/>
      <c r="AD659" s="245"/>
      <c r="AE659" s="222"/>
      <c r="AF659" s="120"/>
      <c r="AG659" s="120"/>
      <c r="AH659" s="120"/>
      <c r="AI659" s="120"/>
      <c r="AJ659" s="243"/>
      <c r="AK659" s="243"/>
      <c r="AL659" s="120"/>
      <c r="AM659" s="243"/>
      <c r="AN659" s="243"/>
      <c r="AO659" s="120"/>
      <c r="AP659" s="120"/>
      <c r="AQ659" s="120"/>
      <c r="AR659" s="120"/>
      <c r="AS659" s="120"/>
      <c r="AT659" s="246"/>
      <c r="AU659" s="243"/>
      <c r="AV659" s="120"/>
      <c r="AW659" s="120"/>
      <c r="AX659" s="120"/>
      <c r="AY659" s="246"/>
      <c r="AZ659" s="120"/>
      <c r="BA659" s="120"/>
      <c r="BB659" s="243"/>
      <c r="BC659" s="120"/>
      <c r="BD659" s="120"/>
      <c r="BE659" s="120"/>
      <c r="BF659" s="120"/>
      <c r="BG659" s="244"/>
      <c r="BH659" s="124"/>
      <c r="BI659" s="124"/>
      <c r="BJ659" s="124"/>
      <c r="BK659" s="120"/>
      <c r="BL659" s="120"/>
      <c r="BM659" s="120"/>
      <c r="BN659" s="120"/>
      <c r="BO659" s="120"/>
      <c r="BP659" s="120"/>
      <c r="BQ659" s="120"/>
      <c r="BR659" s="120"/>
      <c r="BS659" s="120"/>
    </row>
    <row r="660" ht="15.75" customHeight="1">
      <c r="A660" s="120"/>
      <c r="B660" s="120"/>
      <c r="C660" s="243"/>
      <c r="D660" s="120"/>
      <c r="E660" s="243"/>
      <c r="F660" s="120"/>
      <c r="G660" s="120"/>
      <c r="H660" s="120"/>
      <c r="I660" s="120"/>
      <c r="J660" s="120"/>
      <c r="K660" s="120"/>
      <c r="L660" s="244"/>
      <c r="M660" s="245"/>
      <c r="N660" s="245"/>
      <c r="O660" s="245"/>
      <c r="P660" s="245"/>
      <c r="Q660" s="120"/>
      <c r="R660" s="120"/>
      <c r="S660" s="120"/>
      <c r="T660" s="222"/>
      <c r="U660" s="120"/>
      <c r="V660" s="120"/>
      <c r="W660" s="120"/>
      <c r="X660" s="120"/>
      <c r="Y660" s="243"/>
      <c r="Z660" s="120"/>
      <c r="AA660" s="243"/>
      <c r="AB660" s="245"/>
      <c r="AC660" s="245"/>
      <c r="AD660" s="245"/>
      <c r="AE660" s="222"/>
      <c r="AF660" s="120"/>
      <c r="AG660" s="120"/>
      <c r="AH660" s="120"/>
      <c r="AI660" s="120"/>
      <c r="AJ660" s="243"/>
      <c r="AK660" s="243"/>
      <c r="AL660" s="120"/>
      <c r="AM660" s="243"/>
      <c r="AN660" s="243"/>
      <c r="AO660" s="120"/>
      <c r="AP660" s="120"/>
      <c r="AQ660" s="120"/>
      <c r="AR660" s="120"/>
      <c r="AS660" s="120"/>
      <c r="AT660" s="246"/>
      <c r="AU660" s="243"/>
      <c r="AV660" s="120"/>
      <c r="AW660" s="120"/>
      <c r="AX660" s="120"/>
      <c r="AY660" s="246"/>
      <c r="AZ660" s="120"/>
      <c r="BA660" s="120"/>
      <c r="BB660" s="243"/>
      <c r="BC660" s="120"/>
      <c r="BD660" s="120"/>
      <c r="BE660" s="120"/>
      <c r="BF660" s="120"/>
      <c r="BG660" s="244"/>
      <c r="BH660" s="124"/>
      <c r="BI660" s="124"/>
      <c r="BJ660" s="124"/>
      <c r="BK660" s="120"/>
      <c r="BL660" s="120"/>
      <c r="BM660" s="120"/>
      <c r="BN660" s="120"/>
      <c r="BO660" s="120"/>
      <c r="BP660" s="120"/>
      <c r="BQ660" s="120"/>
      <c r="BR660" s="120"/>
      <c r="BS660" s="120"/>
    </row>
    <row r="661" ht="15.75" customHeight="1">
      <c r="A661" s="120"/>
      <c r="B661" s="120"/>
      <c r="C661" s="243"/>
      <c r="D661" s="120"/>
      <c r="E661" s="243"/>
      <c r="F661" s="120"/>
      <c r="G661" s="120"/>
      <c r="H661" s="120"/>
      <c r="I661" s="120"/>
      <c r="J661" s="120"/>
      <c r="K661" s="120"/>
      <c r="L661" s="244"/>
      <c r="M661" s="245"/>
      <c r="N661" s="245"/>
      <c r="O661" s="245"/>
      <c r="P661" s="245"/>
      <c r="Q661" s="120"/>
      <c r="R661" s="120"/>
      <c r="S661" s="120"/>
      <c r="T661" s="222"/>
      <c r="U661" s="120"/>
      <c r="V661" s="120"/>
      <c r="W661" s="120"/>
      <c r="X661" s="120"/>
      <c r="Y661" s="243"/>
      <c r="Z661" s="120"/>
      <c r="AA661" s="243"/>
      <c r="AB661" s="245"/>
      <c r="AC661" s="245"/>
      <c r="AD661" s="245"/>
      <c r="AE661" s="222"/>
      <c r="AF661" s="120"/>
      <c r="AG661" s="120"/>
      <c r="AH661" s="120"/>
      <c r="AI661" s="120"/>
      <c r="AJ661" s="243"/>
      <c r="AK661" s="243"/>
      <c r="AL661" s="120"/>
      <c r="AM661" s="243"/>
      <c r="AN661" s="243"/>
      <c r="AO661" s="120"/>
      <c r="AP661" s="120"/>
      <c r="AQ661" s="120"/>
      <c r="AR661" s="120"/>
      <c r="AS661" s="120"/>
      <c r="AT661" s="246"/>
      <c r="AU661" s="243"/>
      <c r="AV661" s="120"/>
      <c r="AW661" s="120"/>
      <c r="AX661" s="120"/>
      <c r="AY661" s="246"/>
      <c r="AZ661" s="120"/>
      <c r="BA661" s="120"/>
      <c r="BB661" s="243"/>
      <c r="BC661" s="120"/>
      <c r="BD661" s="120"/>
      <c r="BE661" s="120"/>
      <c r="BF661" s="120"/>
      <c r="BG661" s="244"/>
      <c r="BH661" s="124"/>
      <c r="BI661" s="124"/>
      <c r="BJ661" s="124"/>
      <c r="BK661" s="120"/>
      <c r="BL661" s="120"/>
      <c r="BM661" s="120"/>
      <c r="BN661" s="120"/>
      <c r="BO661" s="120"/>
      <c r="BP661" s="120"/>
      <c r="BQ661" s="120"/>
      <c r="BR661" s="120"/>
      <c r="BS661" s="120"/>
    </row>
    <row r="662" ht="15.75" customHeight="1">
      <c r="A662" s="120"/>
      <c r="B662" s="120"/>
      <c r="C662" s="243"/>
      <c r="D662" s="120"/>
      <c r="E662" s="243"/>
      <c r="F662" s="120"/>
      <c r="G662" s="120"/>
      <c r="H662" s="120"/>
      <c r="I662" s="120"/>
      <c r="J662" s="120"/>
      <c r="K662" s="120"/>
      <c r="L662" s="244"/>
      <c r="M662" s="245"/>
      <c r="N662" s="245"/>
      <c r="O662" s="245"/>
      <c r="P662" s="245"/>
      <c r="Q662" s="120"/>
      <c r="R662" s="120"/>
      <c r="S662" s="120"/>
      <c r="T662" s="222"/>
      <c r="U662" s="120"/>
      <c r="V662" s="120"/>
      <c r="W662" s="120"/>
      <c r="X662" s="120"/>
      <c r="Y662" s="243"/>
      <c r="Z662" s="120"/>
      <c r="AA662" s="243"/>
      <c r="AB662" s="245"/>
      <c r="AC662" s="245"/>
      <c r="AD662" s="245"/>
      <c r="AE662" s="222"/>
      <c r="AF662" s="120"/>
      <c r="AG662" s="120"/>
      <c r="AH662" s="120"/>
      <c r="AI662" s="120"/>
      <c r="AJ662" s="243"/>
      <c r="AK662" s="243"/>
      <c r="AL662" s="120"/>
      <c r="AM662" s="243"/>
      <c r="AN662" s="243"/>
      <c r="AO662" s="120"/>
      <c r="AP662" s="120"/>
      <c r="AQ662" s="120"/>
      <c r="AR662" s="120"/>
      <c r="AS662" s="120"/>
      <c r="AT662" s="246"/>
      <c r="AU662" s="243"/>
      <c r="AV662" s="120"/>
      <c r="AW662" s="120"/>
      <c r="AX662" s="120"/>
      <c r="AY662" s="246"/>
      <c r="AZ662" s="120"/>
      <c r="BA662" s="120"/>
      <c r="BB662" s="243"/>
      <c r="BC662" s="120"/>
      <c r="BD662" s="120"/>
      <c r="BE662" s="120"/>
      <c r="BF662" s="120"/>
      <c r="BG662" s="244"/>
      <c r="BH662" s="124"/>
      <c r="BI662" s="124"/>
      <c r="BJ662" s="124"/>
      <c r="BK662" s="120"/>
      <c r="BL662" s="120"/>
      <c r="BM662" s="120"/>
      <c r="BN662" s="120"/>
      <c r="BO662" s="120"/>
      <c r="BP662" s="120"/>
      <c r="BQ662" s="120"/>
      <c r="BR662" s="120"/>
      <c r="BS662" s="120"/>
    </row>
    <row r="663" ht="15.75" customHeight="1">
      <c r="A663" s="120"/>
      <c r="B663" s="120"/>
      <c r="C663" s="243"/>
      <c r="D663" s="120"/>
      <c r="E663" s="243"/>
      <c r="F663" s="120"/>
      <c r="G663" s="120"/>
      <c r="H663" s="120"/>
      <c r="I663" s="120"/>
      <c r="J663" s="120"/>
      <c r="K663" s="120"/>
      <c r="L663" s="244"/>
      <c r="M663" s="245"/>
      <c r="N663" s="245"/>
      <c r="O663" s="245"/>
      <c r="P663" s="245"/>
      <c r="Q663" s="120"/>
      <c r="R663" s="120"/>
      <c r="S663" s="120"/>
      <c r="T663" s="222"/>
      <c r="U663" s="120"/>
      <c r="V663" s="120"/>
      <c r="W663" s="120"/>
      <c r="X663" s="120"/>
      <c r="Y663" s="243"/>
      <c r="Z663" s="120"/>
      <c r="AA663" s="243"/>
      <c r="AB663" s="245"/>
      <c r="AC663" s="245"/>
      <c r="AD663" s="245"/>
      <c r="AE663" s="222"/>
      <c r="AF663" s="120"/>
      <c r="AG663" s="120"/>
      <c r="AH663" s="120"/>
      <c r="AI663" s="120"/>
      <c r="AJ663" s="243"/>
      <c r="AK663" s="243"/>
      <c r="AL663" s="120"/>
      <c r="AM663" s="243"/>
      <c r="AN663" s="243"/>
      <c r="AO663" s="120"/>
      <c r="AP663" s="120"/>
      <c r="AQ663" s="120"/>
      <c r="AR663" s="120"/>
      <c r="AS663" s="120"/>
      <c r="AT663" s="246"/>
      <c r="AU663" s="243"/>
      <c r="AV663" s="120"/>
      <c r="AW663" s="120"/>
      <c r="AX663" s="120"/>
      <c r="AY663" s="246"/>
      <c r="AZ663" s="120"/>
      <c r="BA663" s="120"/>
      <c r="BB663" s="243"/>
      <c r="BC663" s="120"/>
      <c r="BD663" s="120"/>
      <c r="BE663" s="120"/>
      <c r="BF663" s="120"/>
      <c r="BG663" s="244"/>
      <c r="BH663" s="124"/>
      <c r="BI663" s="124"/>
      <c r="BJ663" s="124"/>
      <c r="BK663" s="120"/>
      <c r="BL663" s="120"/>
      <c r="BM663" s="120"/>
      <c r="BN663" s="120"/>
      <c r="BO663" s="120"/>
      <c r="BP663" s="120"/>
      <c r="BQ663" s="120"/>
      <c r="BR663" s="120"/>
      <c r="BS663" s="120"/>
    </row>
    <row r="664" ht="15.75" customHeight="1">
      <c r="A664" s="120"/>
      <c r="B664" s="120"/>
      <c r="C664" s="243"/>
      <c r="D664" s="120"/>
      <c r="E664" s="243"/>
      <c r="F664" s="120"/>
      <c r="G664" s="120"/>
      <c r="H664" s="120"/>
      <c r="I664" s="120"/>
      <c r="J664" s="120"/>
      <c r="K664" s="120"/>
      <c r="L664" s="244"/>
      <c r="M664" s="245"/>
      <c r="N664" s="245"/>
      <c r="O664" s="245"/>
      <c r="P664" s="245"/>
      <c r="Q664" s="120"/>
      <c r="R664" s="120"/>
      <c r="S664" s="120"/>
      <c r="T664" s="222"/>
      <c r="U664" s="120"/>
      <c r="V664" s="120"/>
      <c r="W664" s="120"/>
      <c r="X664" s="120"/>
      <c r="Y664" s="243"/>
      <c r="Z664" s="120"/>
      <c r="AA664" s="243"/>
      <c r="AB664" s="245"/>
      <c r="AC664" s="245"/>
      <c r="AD664" s="245"/>
      <c r="AE664" s="222"/>
      <c r="AF664" s="120"/>
      <c r="AG664" s="120"/>
      <c r="AH664" s="120"/>
      <c r="AI664" s="120"/>
      <c r="AJ664" s="243"/>
      <c r="AK664" s="243"/>
      <c r="AL664" s="120"/>
      <c r="AM664" s="243"/>
      <c r="AN664" s="243"/>
      <c r="AO664" s="120"/>
      <c r="AP664" s="120"/>
      <c r="AQ664" s="120"/>
      <c r="AR664" s="120"/>
      <c r="AS664" s="120"/>
      <c r="AT664" s="246"/>
      <c r="AU664" s="243"/>
      <c r="AV664" s="120"/>
      <c r="AW664" s="120"/>
      <c r="AX664" s="120"/>
      <c r="AY664" s="246"/>
      <c r="AZ664" s="120"/>
      <c r="BA664" s="120"/>
      <c r="BB664" s="243"/>
      <c r="BC664" s="120"/>
      <c r="BD664" s="120"/>
      <c r="BE664" s="120"/>
      <c r="BF664" s="120"/>
      <c r="BG664" s="244"/>
      <c r="BH664" s="124"/>
      <c r="BI664" s="124"/>
      <c r="BJ664" s="124"/>
      <c r="BK664" s="120"/>
      <c r="BL664" s="120"/>
      <c r="BM664" s="120"/>
      <c r="BN664" s="120"/>
      <c r="BO664" s="120"/>
      <c r="BP664" s="120"/>
      <c r="BQ664" s="120"/>
      <c r="BR664" s="120"/>
      <c r="BS664" s="120"/>
    </row>
    <row r="665" ht="15.75" customHeight="1">
      <c r="A665" s="120"/>
      <c r="B665" s="120"/>
      <c r="C665" s="243"/>
      <c r="D665" s="120"/>
      <c r="E665" s="243"/>
      <c r="F665" s="120"/>
      <c r="G665" s="120"/>
      <c r="H665" s="120"/>
      <c r="I665" s="120"/>
      <c r="J665" s="120"/>
      <c r="K665" s="120"/>
      <c r="L665" s="244"/>
      <c r="M665" s="245"/>
      <c r="N665" s="245"/>
      <c r="O665" s="245"/>
      <c r="P665" s="245"/>
      <c r="Q665" s="120"/>
      <c r="R665" s="120"/>
      <c r="S665" s="120"/>
      <c r="T665" s="222"/>
      <c r="U665" s="120"/>
      <c r="V665" s="120"/>
      <c r="W665" s="120"/>
      <c r="X665" s="120"/>
      <c r="Y665" s="243"/>
      <c r="Z665" s="120"/>
      <c r="AA665" s="243"/>
      <c r="AB665" s="245"/>
      <c r="AC665" s="245"/>
      <c r="AD665" s="245"/>
      <c r="AE665" s="222"/>
      <c r="AF665" s="120"/>
      <c r="AG665" s="120"/>
      <c r="AH665" s="120"/>
      <c r="AI665" s="120"/>
      <c r="AJ665" s="243"/>
      <c r="AK665" s="243"/>
      <c r="AL665" s="120"/>
      <c r="AM665" s="243"/>
      <c r="AN665" s="243"/>
      <c r="AO665" s="120"/>
      <c r="AP665" s="120"/>
      <c r="AQ665" s="120"/>
      <c r="AR665" s="120"/>
      <c r="AS665" s="120"/>
      <c r="AT665" s="246"/>
      <c r="AU665" s="243"/>
      <c r="AV665" s="120"/>
      <c r="AW665" s="120"/>
      <c r="AX665" s="120"/>
      <c r="AY665" s="246"/>
      <c r="AZ665" s="120"/>
      <c r="BA665" s="120"/>
      <c r="BB665" s="243"/>
      <c r="BC665" s="120"/>
      <c r="BD665" s="120"/>
      <c r="BE665" s="120"/>
      <c r="BF665" s="120"/>
      <c r="BG665" s="244"/>
      <c r="BH665" s="124"/>
      <c r="BI665" s="124"/>
      <c r="BJ665" s="124"/>
      <c r="BK665" s="120"/>
      <c r="BL665" s="120"/>
      <c r="BM665" s="120"/>
      <c r="BN665" s="120"/>
      <c r="BO665" s="120"/>
      <c r="BP665" s="120"/>
      <c r="BQ665" s="120"/>
      <c r="BR665" s="120"/>
      <c r="BS665" s="120"/>
    </row>
    <row r="666" ht="15.75" customHeight="1">
      <c r="A666" s="120"/>
      <c r="B666" s="120"/>
      <c r="C666" s="243"/>
      <c r="D666" s="120"/>
      <c r="E666" s="243"/>
      <c r="F666" s="120"/>
      <c r="G666" s="120"/>
      <c r="H666" s="120"/>
      <c r="I666" s="120"/>
      <c r="J666" s="120"/>
      <c r="K666" s="120"/>
      <c r="L666" s="244"/>
      <c r="M666" s="245"/>
      <c r="N666" s="245"/>
      <c r="O666" s="245"/>
      <c r="P666" s="245"/>
      <c r="Q666" s="120"/>
      <c r="R666" s="120"/>
      <c r="S666" s="120"/>
      <c r="T666" s="222"/>
      <c r="U666" s="120"/>
      <c r="V666" s="120"/>
      <c r="W666" s="120"/>
      <c r="X666" s="120"/>
      <c r="Y666" s="243"/>
      <c r="Z666" s="120"/>
      <c r="AA666" s="243"/>
      <c r="AB666" s="245"/>
      <c r="AC666" s="245"/>
      <c r="AD666" s="245"/>
      <c r="AE666" s="222"/>
      <c r="AF666" s="120"/>
      <c r="AG666" s="120"/>
      <c r="AH666" s="120"/>
      <c r="AI666" s="120"/>
      <c r="AJ666" s="243"/>
      <c r="AK666" s="243"/>
      <c r="AL666" s="120"/>
      <c r="AM666" s="243"/>
      <c r="AN666" s="243"/>
      <c r="AO666" s="120"/>
      <c r="AP666" s="120"/>
      <c r="AQ666" s="120"/>
      <c r="AR666" s="120"/>
      <c r="AS666" s="120"/>
      <c r="AT666" s="246"/>
      <c r="AU666" s="243"/>
      <c r="AV666" s="120"/>
      <c r="AW666" s="120"/>
      <c r="AX666" s="120"/>
      <c r="AY666" s="246"/>
      <c r="AZ666" s="120"/>
      <c r="BA666" s="120"/>
      <c r="BB666" s="243"/>
      <c r="BC666" s="120"/>
      <c r="BD666" s="120"/>
      <c r="BE666" s="120"/>
      <c r="BF666" s="120"/>
      <c r="BG666" s="244"/>
      <c r="BH666" s="124"/>
      <c r="BI666" s="124"/>
      <c r="BJ666" s="124"/>
      <c r="BK666" s="120"/>
      <c r="BL666" s="120"/>
      <c r="BM666" s="120"/>
      <c r="BN666" s="120"/>
      <c r="BO666" s="120"/>
      <c r="BP666" s="120"/>
      <c r="BQ666" s="120"/>
      <c r="BR666" s="120"/>
      <c r="BS666" s="120"/>
    </row>
    <row r="667" ht="15.75" customHeight="1">
      <c r="A667" s="120"/>
      <c r="B667" s="120"/>
      <c r="C667" s="243"/>
      <c r="D667" s="120"/>
      <c r="E667" s="243"/>
      <c r="F667" s="120"/>
      <c r="G667" s="120"/>
      <c r="H667" s="120"/>
      <c r="I667" s="120"/>
      <c r="J667" s="120"/>
      <c r="K667" s="120"/>
      <c r="L667" s="244"/>
      <c r="M667" s="245"/>
      <c r="N667" s="245"/>
      <c r="O667" s="245"/>
      <c r="P667" s="245"/>
      <c r="Q667" s="120"/>
      <c r="R667" s="120"/>
      <c r="S667" s="120"/>
      <c r="T667" s="222"/>
      <c r="U667" s="120"/>
      <c r="V667" s="120"/>
      <c r="W667" s="120"/>
      <c r="X667" s="120"/>
      <c r="Y667" s="243"/>
      <c r="Z667" s="120"/>
      <c r="AA667" s="243"/>
      <c r="AB667" s="245"/>
      <c r="AC667" s="245"/>
      <c r="AD667" s="245"/>
      <c r="AE667" s="222"/>
      <c r="AF667" s="120"/>
      <c r="AG667" s="120"/>
      <c r="AH667" s="120"/>
      <c r="AI667" s="120"/>
      <c r="AJ667" s="243"/>
      <c r="AK667" s="243"/>
      <c r="AL667" s="120"/>
      <c r="AM667" s="243"/>
      <c r="AN667" s="243"/>
      <c r="AO667" s="120"/>
      <c r="AP667" s="120"/>
      <c r="AQ667" s="120"/>
      <c r="AR667" s="120"/>
      <c r="AS667" s="120"/>
      <c r="AT667" s="246"/>
      <c r="AU667" s="243"/>
      <c r="AV667" s="120"/>
      <c r="AW667" s="120"/>
      <c r="AX667" s="120"/>
      <c r="AY667" s="246"/>
      <c r="AZ667" s="120"/>
      <c r="BA667" s="120"/>
      <c r="BB667" s="243"/>
      <c r="BC667" s="120"/>
      <c r="BD667" s="120"/>
      <c r="BE667" s="120"/>
      <c r="BF667" s="120"/>
      <c r="BG667" s="244"/>
      <c r="BH667" s="124"/>
      <c r="BI667" s="124"/>
      <c r="BJ667" s="124"/>
      <c r="BK667" s="120"/>
      <c r="BL667" s="120"/>
      <c r="BM667" s="120"/>
      <c r="BN667" s="120"/>
      <c r="BO667" s="120"/>
      <c r="BP667" s="120"/>
      <c r="BQ667" s="120"/>
      <c r="BR667" s="120"/>
      <c r="BS667" s="120"/>
    </row>
    <row r="668" ht="15.75" customHeight="1">
      <c r="A668" s="120"/>
      <c r="B668" s="120"/>
      <c r="C668" s="243"/>
      <c r="D668" s="120"/>
      <c r="E668" s="243"/>
      <c r="F668" s="120"/>
      <c r="G668" s="120"/>
      <c r="H668" s="120"/>
      <c r="I668" s="120"/>
      <c r="J668" s="120"/>
      <c r="K668" s="120"/>
      <c r="L668" s="244"/>
      <c r="M668" s="245"/>
      <c r="N668" s="245"/>
      <c r="O668" s="245"/>
      <c r="P668" s="245"/>
      <c r="Q668" s="120"/>
      <c r="R668" s="120"/>
      <c r="S668" s="120"/>
      <c r="T668" s="222"/>
      <c r="U668" s="120"/>
      <c r="V668" s="120"/>
      <c r="W668" s="120"/>
      <c r="X668" s="120"/>
      <c r="Y668" s="243"/>
      <c r="Z668" s="120"/>
      <c r="AA668" s="243"/>
      <c r="AB668" s="245"/>
      <c r="AC668" s="245"/>
      <c r="AD668" s="245"/>
      <c r="AE668" s="222"/>
      <c r="AF668" s="120"/>
      <c r="AG668" s="120"/>
      <c r="AH668" s="120"/>
      <c r="AI668" s="120"/>
      <c r="AJ668" s="243"/>
      <c r="AK668" s="243"/>
      <c r="AL668" s="120"/>
      <c r="AM668" s="243"/>
      <c r="AN668" s="243"/>
      <c r="AO668" s="120"/>
      <c r="AP668" s="120"/>
      <c r="AQ668" s="120"/>
      <c r="AR668" s="120"/>
      <c r="AS668" s="120"/>
      <c r="AT668" s="246"/>
      <c r="AU668" s="243"/>
      <c r="AV668" s="120"/>
      <c r="AW668" s="120"/>
      <c r="AX668" s="120"/>
      <c r="AY668" s="246"/>
      <c r="AZ668" s="120"/>
      <c r="BA668" s="120"/>
      <c r="BB668" s="243"/>
      <c r="BC668" s="120"/>
      <c r="BD668" s="120"/>
      <c r="BE668" s="120"/>
      <c r="BF668" s="120"/>
      <c r="BG668" s="244"/>
      <c r="BH668" s="124"/>
      <c r="BI668" s="124"/>
      <c r="BJ668" s="124"/>
      <c r="BK668" s="120"/>
      <c r="BL668" s="120"/>
      <c r="BM668" s="120"/>
      <c r="BN668" s="120"/>
      <c r="BO668" s="120"/>
      <c r="BP668" s="120"/>
      <c r="BQ668" s="120"/>
      <c r="BR668" s="120"/>
      <c r="BS668" s="120"/>
    </row>
    <row r="669" ht="15.75" customHeight="1">
      <c r="A669" s="120"/>
      <c r="B669" s="120"/>
      <c r="C669" s="243"/>
      <c r="D669" s="120"/>
      <c r="E669" s="243"/>
      <c r="F669" s="120"/>
      <c r="G669" s="120"/>
      <c r="H669" s="120"/>
      <c r="I669" s="120"/>
      <c r="J669" s="120"/>
      <c r="K669" s="120"/>
      <c r="L669" s="244"/>
      <c r="M669" s="245"/>
      <c r="N669" s="245"/>
      <c r="O669" s="245"/>
      <c r="P669" s="245"/>
      <c r="Q669" s="120"/>
      <c r="R669" s="120"/>
      <c r="S669" s="120"/>
      <c r="T669" s="222"/>
      <c r="U669" s="120"/>
      <c r="V669" s="120"/>
      <c r="W669" s="120"/>
      <c r="X669" s="120"/>
      <c r="Y669" s="243"/>
      <c r="Z669" s="120"/>
      <c r="AA669" s="243"/>
      <c r="AB669" s="245"/>
      <c r="AC669" s="245"/>
      <c r="AD669" s="245"/>
      <c r="AE669" s="222"/>
      <c r="AF669" s="120"/>
      <c r="AG669" s="120"/>
      <c r="AH669" s="120"/>
      <c r="AI669" s="120"/>
      <c r="AJ669" s="243"/>
      <c r="AK669" s="243"/>
      <c r="AL669" s="120"/>
      <c r="AM669" s="243"/>
      <c r="AN669" s="243"/>
      <c r="AO669" s="120"/>
      <c r="AP669" s="120"/>
      <c r="AQ669" s="120"/>
      <c r="AR669" s="120"/>
      <c r="AS669" s="120"/>
      <c r="AT669" s="246"/>
      <c r="AU669" s="243"/>
      <c r="AV669" s="120"/>
      <c r="AW669" s="120"/>
      <c r="AX669" s="120"/>
      <c r="AY669" s="246"/>
      <c r="AZ669" s="120"/>
      <c r="BA669" s="120"/>
      <c r="BB669" s="243"/>
      <c r="BC669" s="120"/>
      <c r="BD669" s="120"/>
      <c r="BE669" s="120"/>
      <c r="BF669" s="120"/>
      <c r="BG669" s="244"/>
      <c r="BH669" s="124"/>
      <c r="BI669" s="124"/>
      <c r="BJ669" s="124"/>
      <c r="BK669" s="120"/>
      <c r="BL669" s="120"/>
      <c r="BM669" s="120"/>
      <c r="BN669" s="120"/>
      <c r="BO669" s="120"/>
      <c r="BP669" s="120"/>
      <c r="BQ669" s="120"/>
      <c r="BR669" s="120"/>
      <c r="BS669" s="120"/>
    </row>
    <row r="670" ht="15.75" customHeight="1">
      <c r="A670" s="120"/>
      <c r="B670" s="120"/>
      <c r="C670" s="243"/>
      <c r="D670" s="120"/>
      <c r="E670" s="243"/>
      <c r="F670" s="120"/>
      <c r="G670" s="120"/>
      <c r="H670" s="120"/>
      <c r="I670" s="120"/>
      <c r="J670" s="120"/>
      <c r="K670" s="120"/>
      <c r="L670" s="244"/>
      <c r="M670" s="245"/>
      <c r="N670" s="245"/>
      <c r="O670" s="245"/>
      <c r="P670" s="245"/>
      <c r="Q670" s="120"/>
      <c r="R670" s="120"/>
      <c r="S670" s="120"/>
      <c r="T670" s="222"/>
      <c r="U670" s="120"/>
      <c r="V670" s="120"/>
      <c r="W670" s="120"/>
      <c r="X670" s="120"/>
      <c r="Y670" s="243"/>
      <c r="Z670" s="120"/>
      <c r="AA670" s="243"/>
      <c r="AB670" s="245"/>
      <c r="AC670" s="245"/>
      <c r="AD670" s="245"/>
      <c r="AE670" s="222"/>
      <c r="AF670" s="120"/>
      <c r="AG670" s="120"/>
      <c r="AH670" s="120"/>
      <c r="AI670" s="120"/>
      <c r="AJ670" s="243"/>
      <c r="AK670" s="243"/>
      <c r="AL670" s="120"/>
      <c r="AM670" s="243"/>
      <c r="AN670" s="243"/>
      <c r="AO670" s="120"/>
      <c r="AP670" s="120"/>
      <c r="AQ670" s="120"/>
      <c r="AR670" s="120"/>
      <c r="AS670" s="120"/>
      <c r="AT670" s="246"/>
      <c r="AU670" s="243"/>
      <c r="AV670" s="120"/>
      <c r="AW670" s="120"/>
      <c r="AX670" s="120"/>
      <c r="AY670" s="246"/>
      <c r="AZ670" s="120"/>
      <c r="BA670" s="120"/>
      <c r="BB670" s="243"/>
      <c r="BC670" s="120"/>
      <c r="BD670" s="120"/>
      <c r="BE670" s="120"/>
      <c r="BF670" s="120"/>
      <c r="BG670" s="244"/>
      <c r="BH670" s="124"/>
      <c r="BI670" s="124"/>
      <c r="BJ670" s="124"/>
      <c r="BK670" s="120"/>
      <c r="BL670" s="120"/>
      <c r="BM670" s="120"/>
      <c r="BN670" s="120"/>
      <c r="BO670" s="120"/>
      <c r="BP670" s="120"/>
      <c r="BQ670" s="120"/>
      <c r="BR670" s="120"/>
      <c r="BS670" s="120"/>
    </row>
    <row r="671" ht="15.75" customHeight="1">
      <c r="A671" s="120"/>
      <c r="B671" s="120"/>
      <c r="C671" s="243"/>
      <c r="D671" s="120"/>
      <c r="E671" s="243"/>
      <c r="F671" s="120"/>
      <c r="G671" s="120"/>
      <c r="H671" s="120"/>
      <c r="I671" s="120"/>
      <c r="J671" s="120"/>
      <c r="K671" s="120"/>
      <c r="L671" s="244"/>
      <c r="M671" s="245"/>
      <c r="N671" s="245"/>
      <c r="O671" s="245"/>
      <c r="P671" s="245"/>
      <c r="Q671" s="120"/>
      <c r="R671" s="120"/>
      <c r="S671" s="120"/>
      <c r="T671" s="222"/>
      <c r="U671" s="120"/>
      <c r="V671" s="120"/>
      <c r="W671" s="120"/>
      <c r="X671" s="120"/>
      <c r="Y671" s="243"/>
      <c r="Z671" s="120"/>
      <c r="AA671" s="243"/>
      <c r="AB671" s="245"/>
      <c r="AC671" s="245"/>
      <c r="AD671" s="245"/>
      <c r="AE671" s="222"/>
      <c r="AF671" s="120"/>
      <c r="AG671" s="120"/>
      <c r="AH671" s="120"/>
      <c r="AI671" s="120"/>
      <c r="AJ671" s="243"/>
      <c r="AK671" s="243"/>
      <c r="AL671" s="120"/>
      <c r="AM671" s="243"/>
      <c r="AN671" s="243"/>
      <c r="AO671" s="120"/>
      <c r="AP671" s="120"/>
      <c r="AQ671" s="120"/>
      <c r="AR671" s="120"/>
      <c r="AS671" s="120"/>
      <c r="AT671" s="246"/>
      <c r="AU671" s="243"/>
      <c r="AV671" s="120"/>
      <c r="AW671" s="120"/>
      <c r="AX671" s="120"/>
      <c r="AY671" s="246"/>
      <c r="AZ671" s="120"/>
      <c r="BA671" s="120"/>
      <c r="BB671" s="243"/>
      <c r="BC671" s="120"/>
      <c r="BD671" s="120"/>
      <c r="BE671" s="120"/>
      <c r="BF671" s="120"/>
      <c r="BG671" s="244"/>
      <c r="BH671" s="124"/>
      <c r="BI671" s="124"/>
      <c r="BJ671" s="124"/>
      <c r="BK671" s="120"/>
      <c r="BL671" s="120"/>
      <c r="BM671" s="120"/>
      <c r="BN671" s="120"/>
      <c r="BO671" s="120"/>
      <c r="BP671" s="120"/>
      <c r="BQ671" s="120"/>
      <c r="BR671" s="120"/>
      <c r="BS671" s="120"/>
    </row>
    <row r="672" ht="15.75" customHeight="1">
      <c r="A672" s="120"/>
      <c r="B672" s="120"/>
      <c r="C672" s="243"/>
      <c r="D672" s="120"/>
      <c r="E672" s="243"/>
      <c r="F672" s="120"/>
      <c r="G672" s="120"/>
      <c r="H672" s="120"/>
      <c r="I672" s="120"/>
      <c r="J672" s="120"/>
      <c r="K672" s="120"/>
      <c r="L672" s="244"/>
      <c r="M672" s="245"/>
      <c r="N672" s="245"/>
      <c r="O672" s="245"/>
      <c r="P672" s="245"/>
      <c r="Q672" s="120"/>
      <c r="R672" s="120"/>
      <c r="S672" s="120"/>
      <c r="T672" s="222"/>
      <c r="U672" s="120"/>
      <c r="V672" s="120"/>
      <c r="W672" s="120"/>
      <c r="X672" s="120"/>
      <c r="Y672" s="243"/>
      <c r="Z672" s="120"/>
      <c r="AA672" s="243"/>
      <c r="AB672" s="245"/>
      <c r="AC672" s="245"/>
      <c r="AD672" s="245"/>
      <c r="AE672" s="222"/>
      <c r="AF672" s="120"/>
      <c r="AG672" s="120"/>
      <c r="AH672" s="120"/>
      <c r="AI672" s="120"/>
      <c r="AJ672" s="243"/>
      <c r="AK672" s="243"/>
      <c r="AL672" s="120"/>
      <c r="AM672" s="243"/>
      <c r="AN672" s="243"/>
      <c r="AO672" s="120"/>
      <c r="AP672" s="120"/>
      <c r="AQ672" s="120"/>
      <c r="AR672" s="120"/>
      <c r="AS672" s="120"/>
      <c r="AT672" s="246"/>
      <c r="AU672" s="243"/>
      <c r="AV672" s="120"/>
      <c r="AW672" s="120"/>
      <c r="AX672" s="120"/>
      <c r="AY672" s="246"/>
      <c r="AZ672" s="120"/>
      <c r="BA672" s="120"/>
      <c r="BB672" s="243"/>
      <c r="BC672" s="120"/>
      <c r="BD672" s="120"/>
      <c r="BE672" s="120"/>
      <c r="BF672" s="120"/>
      <c r="BG672" s="244"/>
      <c r="BH672" s="124"/>
      <c r="BI672" s="124"/>
      <c r="BJ672" s="124"/>
      <c r="BK672" s="120"/>
      <c r="BL672" s="120"/>
      <c r="BM672" s="120"/>
      <c r="BN672" s="120"/>
      <c r="BO672" s="120"/>
      <c r="BP672" s="120"/>
      <c r="BQ672" s="120"/>
      <c r="BR672" s="120"/>
      <c r="BS672" s="120"/>
    </row>
    <row r="673" ht="15.75" customHeight="1">
      <c r="A673" s="120"/>
      <c r="B673" s="120"/>
      <c r="C673" s="243"/>
      <c r="D673" s="120"/>
      <c r="E673" s="243"/>
      <c r="F673" s="120"/>
      <c r="G673" s="120"/>
      <c r="H673" s="120"/>
      <c r="I673" s="120"/>
      <c r="J673" s="120"/>
      <c r="K673" s="120"/>
      <c r="L673" s="244"/>
      <c r="M673" s="245"/>
      <c r="N673" s="245"/>
      <c r="O673" s="245"/>
      <c r="P673" s="245"/>
      <c r="Q673" s="120"/>
      <c r="R673" s="120"/>
      <c r="S673" s="120"/>
      <c r="T673" s="222"/>
      <c r="U673" s="120"/>
      <c r="V673" s="120"/>
      <c r="W673" s="120"/>
      <c r="X673" s="120"/>
      <c r="Y673" s="243"/>
      <c r="Z673" s="120"/>
      <c r="AA673" s="243"/>
      <c r="AB673" s="245"/>
      <c r="AC673" s="245"/>
      <c r="AD673" s="245"/>
      <c r="AE673" s="222"/>
      <c r="AF673" s="120"/>
      <c r="AG673" s="120"/>
      <c r="AH673" s="120"/>
      <c r="AI673" s="120"/>
      <c r="AJ673" s="243"/>
      <c r="AK673" s="243"/>
      <c r="AL673" s="120"/>
      <c r="AM673" s="243"/>
      <c r="AN673" s="243"/>
      <c r="AO673" s="120"/>
      <c r="AP673" s="120"/>
      <c r="AQ673" s="120"/>
      <c r="AR673" s="120"/>
      <c r="AS673" s="120"/>
      <c r="AT673" s="246"/>
      <c r="AU673" s="243"/>
      <c r="AV673" s="120"/>
      <c r="AW673" s="120"/>
      <c r="AX673" s="120"/>
      <c r="AY673" s="246"/>
      <c r="AZ673" s="120"/>
      <c r="BA673" s="120"/>
      <c r="BB673" s="243"/>
      <c r="BC673" s="120"/>
      <c r="BD673" s="120"/>
      <c r="BE673" s="120"/>
      <c r="BF673" s="120"/>
      <c r="BG673" s="244"/>
      <c r="BH673" s="124"/>
      <c r="BI673" s="124"/>
      <c r="BJ673" s="124"/>
      <c r="BK673" s="120"/>
      <c r="BL673" s="120"/>
      <c r="BM673" s="120"/>
      <c r="BN673" s="120"/>
      <c r="BO673" s="120"/>
      <c r="BP673" s="120"/>
      <c r="BQ673" s="120"/>
      <c r="BR673" s="120"/>
      <c r="BS673" s="120"/>
    </row>
    <row r="674" ht="15.75" customHeight="1">
      <c r="A674" s="120"/>
      <c r="B674" s="120"/>
      <c r="C674" s="243"/>
      <c r="D674" s="120"/>
      <c r="E674" s="243"/>
      <c r="F674" s="120"/>
      <c r="G674" s="120"/>
      <c r="H674" s="120"/>
      <c r="I674" s="120"/>
      <c r="J674" s="120"/>
      <c r="K674" s="120"/>
      <c r="L674" s="244"/>
      <c r="M674" s="245"/>
      <c r="N674" s="245"/>
      <c r="O674" s="245"/>
      <c r="P674" s="245"/>
      <c r="Q674" s="120"/>
      <c r="R674" s="120"/>
      <c r="S674" s="120"/>
      <c r="T674" s="222"/>
      <c r="U674" s="120"/>
      <c r="V674" s="120"/>
      <c r="W674" s="120"/>
      <c r="X674" s="120"/>
      <c r="Y674" s="243"/>
      <c r="Z674" s="120"/>
      <c r="AA674" s="243"/>
      <c r="AB674" s="245"/>
      <c r="AC674" s="245"/>
      <c r="AD674" s="245"/>
      <c r="AE674" s="222"/>
      <c r="AF674" s="120"/>
      <c r="AG674" s="120"/>
      <c r="AH674" s="120"/>
      <c r="AI674" s="120"/>
      <c r="AJ674" s="243"/>
      <c r="AK674" s="243"/>
      <c r="AL674" s="120"/>
      <c r="AM674" s="243"/>
      <c r="AN674" s="243"/>
      <c r="AO674" s="120"/>
      <c r="AP674" s="120"/>
      <c r="AQ674" s="120"/>
      <c r="AR674" s="120"/>
      <c r="AS674" s="120"/>
      <c r="AT674" s="246"/>
      <c r="AU674" s="243"/>
      <c r="AV674" s="120"/>
      <c r="AW674" s="120"/>
      <c r="AX674" s="120"/>
      <c r="AY674" s="246"/>
      <c r="AZ674" s="120"/>
      <c r="BA674" s="120"/>
      <c r="BB674" s="243"/>
      <c r="BC674" s="120"/>
      <c r="BD674" s="120"/>
      <c r="BE674" s="120"/>
      <c r="BF674" s="120"/>
      <c r="BG674" s="244"/>
      <c r="BH674" s="124"/>
      <c r="BI674" s="124"/>
      <c r="BJ674" s="124"/>
      <c r="BK674" s="120"/>
      <c r="BL674" s="120"/>
      <c r="BM674" s="120"/>
      <c r="BN674" s="120"/>
      <c r="BO674" s="120"/>
      <c r="BP674" s="120"/>
      <c r="BQ674" s="120"/>
      <c r="BR674" s="120"/>
      <c r="BS674" s="120"/>
    </row>
    <row r="675" ht="15.75" customHeight="1">
      <c r="A675" s="120"/>
      <c r="B675" s="120"/>
      <c r="C675" s="243"/>
      <c r="D675" s="120"/>
      <c r="E675" s="243"/>
      <c r="F675" s="120"/>
      <c r="G675" s="120"/>
      <c r="H675" s="120"/>
      <c r="I675" s="120"/>
      <c r="J675" s="120"/>
      <c r="K675" s="120"/>
      <c r="L675" s="244"/>
      <c r="M675" s="245"/>
      <c r="N675" s="245"/>
      <c r="O675" s="245"/>
      <c r="P675" s="245"/>
      <c r="Q675" s="120"/>
      <c r="R675" s="120"/>
      <c r="S675" s="120"/>
      <c r="T675" s="222"/>
      <c r="U675" s="120"/>
      <c r="V675" s="120"/>
      <c r="W675" s="120"/>
      <c r="X675" s="120"/>
      <c r="Y675" s="243"/>
      <c r="Z675" s="120"/>
      <c r="AA675" s="243"/>
      <c r="AB675" s="245"/>
      <c r="AC675" s="245"/>
      <c r="AD675" s="245"/>
      <c r="AE675" s="222"/>
      <c r="AF675" s="120"/>
      <c r="AG675" s="120"/>
      <c r="AH675" s="120"/>
      <c r="AI675" s="120"/>
      <c r="AJ675" s="243"/>
      <c r="AK675" s="243"/>
      <c r="AL675" s="120"/>
      <c r="AM675" s="243"/>
      <c r="AN675" s="243"/>
      <c r="AO675" s="120"/>
      <c r="AP675" s="120"/>
      <c r="AQ675" s="120"/>
      <c r="AR675" s="120"/>
      <c r="AS675" s="120"/>
      <c r="AT675" s="246"/>
      <c r="AU675" s="243"/>
      <c r="AV675" s="120"/>
      <c r="AW675" s="120"/>
      <c r="AX675" s="120"/>
      <c r="AY675" s="246"/>
      <c r="AZ675" s="120"/>
      <c r="BA675" s="120"/>
      <c r="BB675" s="243"/>
      <c r="BC675" s="120"/>
      <c r="BD675" s="120"/>
      <c r="BE675" s="120"/>
      <c r="BF675" s="120"/>
      <c r="BG675" s="244"/>
      <c r="BH675" s="124"/>
      <c r="BI675" s="124"/>
      <c r="BJ675" s="124"/>
      <c r="BK675" s="120"/>
      <c r="BL675" s="120"/>
      <c r="BM675" s="120"/>
      <c r="BN675" s="120"/>
      <c r="BO675" s="120"/>
      <c r="BP675" s="120"/>
      <c r="BQ675" s="120"/>
      <c r="BR675" s="120"/>
      <c r="BS675" s="120"/>
    </row>
    <row r="676" ht="15.75" customHeight="1">
      <c r="A676" s="120"/>
      <c r="B676" s="120"/>
      <c r="C676" s="243"/>
      <c r="D676" s="120"/>
      <c r="E676" s="243"/>
      <c r="F676" s="120"/>
      <c r="G676" s="120"/>
      <c r="H676" s="120"/>
      <c r="I676" s="120"/>
      <c r="J676" s="120"/>
      <c r="K676" s="120"/>
      <c r="L676" s="244"/>
      <c r="M676" s="245"/>
      <c r="N676" s="245"/>
      <c r="O676" s="245"/>
      <c r="P676" s="245"/>
      <c r="Q676" s="120"/>
      <c r="R676" s="120"/>
      <c r="S676" s="120"/>
      <c r="T676" s="222"/>
      <c r="U676" s="120"/>
      <c r="V676" s="120"/>
      <c r="W676" s="120"/>
      <c r="X676" s="120"/>
      <c r="Y676" s="243"/>
      <c r="Z676" s="120"/>
      <c r="AA676" s="243"/>
      <c r="AB676" s="245"/>
      <c r="AC676" s="245"/>
      <c r="AD676" s="245"/>
      <c r="AE676" s="222"/>
      <c r="AF676" s="120"/>
      <c r="AG676" s="120"/>
      <c r="AH676" s="120"/>
      <c r="AI676" s="120"/>
      <c r="AJ676" s="243"/>
      <c r="AK676" s="243"/>
      <c r="AL676" s="120"/>
      <c r="AM676" s="243"/>
      <c r="AN676" s="243"/>
      <c r="AO676" s="120"/>
      <c r="AP676" s="120"/>
      <c r="AQ676" s="120"/>
      <c r="AR676" s="120"/>
      <c r="AS676" s="120"/>
      <c r="AT676" s="246"/>
      <c r="AU676" s="243"/>
      <c r="AV676" s="120"/>
      <c r="AW676" s="120"/>
      <c r="AX676" s="120"/>
      <c r="AY676" s="246"/>
      <c r="AZ676" s="120"/>
      <c r="BA676" s="120"/>
      <c r="BB676" s="243"/>
      <c r="BC676" s="120"/>
      <c r="BD676" s="120"/>
      <c r="BE676" s="120"/>
      <c r="BF676" s="120"/>
      <c r="BG676" s="244"/>
      <c r="BH676" s="124"/>
      <c r="BI676" s="124"/>
      <c r="BJ676" s="124"/>
      <c r="BK676" s="120"/>
      <c r="BL676" s="120"/>
      <c r="BM676" s="120"/>
      <c r="BN676" s="120"/>
      <c r="BO676" s="120"/>
      <c r="BP676" s="120"/>
      <c r="BQ676" s="120"/>
      <c r="BR676" s="120"/>
      <c r="BS676" s="120"/>
    </row>
    <row r="677" ht="15.75" customHeight="1">
      <c r="A677" s="120"/>
      <c r="B677" s="120"/>
      <c r="C677" s="243"/>
      <c r="D677" s="120"/>
      <c r="E677" s="243"/>
      <c r="F677" s="120"/>
      <c r="G677" s="120"/>
      <c r="H677" s="120"/>
      <c r="I677" s="120"/>
      <c r="J677" s="120"/>
      <c r="K677" s="120"/>
      <c r="L677" s="244"/>
      <c r="M677" s="245"/>
      <c r="N677" s="245"/>
      <c r="O677" s="245"/>
      <c r="P677" s="245"/>
      <c r="Q677" s="120"/>
      <c r="R677" s="120"/>
      <c r="S677" s="120"/>
      <c r="T677" s="222"/>
      <c r="U677" s="120"/>
      <c r="V677" s="120"/>
      <c r="W677" s="120"/>
      <c r="X677" s="120"/>
      <c r="Y677" s="243"/>
      <c r="Z677" s="120"/>
      <c r="AA677" s="243"/>
      <c r="AB677" s="245"/>
      <c r="AC677" s="245"/>
      <c r="AD677" s="245"/>
      <c r="AE677" s="222"/>
      <c r="AF677" s="120"/>
      <c r="AG677" s="120"/>
      <c r="AH677" s="120"/>
      <c r="AI677" s="120"/>
      <c r="AJ677" s="243"/>
      <c r="AK677" s="243"/>
      <c r="AL677" s="120"/>
      <c r="AM677" s="243"/>
      <c r="AN677" s="243"/>
      <c r="AO677" s="120"/>
      <c r="AP677" s="120"/>
      <c r="AQ677" s="120"/>
      <c r="AR677" s="120"/>
      <c r="AS677" s="120"/>
      <c r="AT677" s="246"/>
      <c r="AU677" s="243"/>
      <c r="AV677" s="120"/>
      <c r="AW677" s="120"/>
      <c r="AX677" s="120"/>
      <c r="AY677" s="246"/>
      <c r="AZ677" s="120"/>
      <c r="BA677" s="120"/>
      <c r="BB677" s="243"/>
      <c r="BC677" s="120"/>
      <c r="BD677" s="120"/>
      <c r="BE677" s="120"/>
      <c r="BF677" s="120"/>
      <c r="BG677" s="244"/>
      <c r="BH677" s="124"/>
      <c r="BI677" s="124"/>
      <c r="BJ677" s="124"/>
      <c r="BK677" s="120"/>
      <c r="BL677" s="120"/>
      <c r="BM677" s="120"/>
      <c r="BN677" s="120"/>
      <c r="BO677" s="120"/>
      <c r="BP677" s="120"/>
      <c r="BQ677" s="120"/>
      <c r="BR677" s="120"/>
      <c r="BS677" s="120"/>
    </row>
    <row r="678" ht="15.75" customHeight="1">
      <c r="A678" s="120"/>
      <c r="B678" s="120"/>
      <c r="C678" s="243"/>
      <c r="D678" s="120"/>
      <c r="E678" s="243"/>
      <c r="F678" s="120"/>
      <c r="G678" s="120"/>
      <c r="H678" s="120"/>
      <c r="I678" s="120"/>
      <c r="J678" s="120"/>
      <c r="K678" s="120"/>
      <c r="L678" s="244"/>
      <c r="M678" s="245"/>
      <c r="N678" s="245"/>
      <c r="O678" s="245"/>
      <c r="P678" s="245"/>
      <c r="Q678" s="120"/>
      <c r="R678" s="120"/>
      <c r="S678" s="120"/>
      <c r="T678" s="222"/>
      <c r="U678" s="120"/>
      <c r="V678" s="120"/>
      <c r="W678" s="120"/>
      <c r="X678" s="120"/>
      <c r="Y678" s="243"/>
      <c r="Z678" s="120"/>
      <c r="AA678" s="243"/>
      <c r="AB678" s="245"/>
      <c r="AC678" s="245"/>
      <c r="AD678" s="245"/>
      <c r="AE678" s="222"/>
      <c r="AF678" s="120"/>
      <c r="AG678" s="120"/>
      <c r="AH678" s="120"/>
      <c r="AI678" s="120"/>
      <c r="AJ678" s="243"/>
      <c r="AK678" s="243"/>
      <c r="AL678" s="120"/>
      <c r="AM678" s="243"/>
      <c r="AN678" s="243"/>
      <c r="AO678" s="120"/>
      <c r="AP678" s="120"/>
      <c r="AQ678" s="120"/>
      <c r="AR678" s="120"/>
      <c r="AS678" s="120"/>
      <c r="AT678" s="246"/>
      <c r="AU678" s="243"/>
      <c r="AV678" s="120"/>
      <c r="AW678" s="120"/>
      <c r="AX678" s="120"/>
      <c r="AY678" s="246"/>
      <c r="AZ678" s="120"/>
      <c r="BA678" s="120"/>
      <c r="BB678" s="243"/>
      <c r="BC678" s="120"/>
      <c r="BD678" s="120"/>
      <c r="BE678" s="120"/>
      <c r="BF678" s="120"/>
      <c r="BG678" s="244"/>
      <c r="BH678" s="124"/>
      <c r="BI678" s="124"/>
      <c r="BJ678" s="124"/>
      <c r="BK678" s="120"/>
      <c r="BL678" s="120"/>
      <c r="BM678" s="120"/>
      <c r="BN678" s="120"/>
      <c r="BO678" s="120"/>
      <c r="BP678" s="120"/>
      <c r="BQ678" s="120"/>
      <c r="BR678" s="120"/>
      <c r="BS678" s="120"/>
    </row>
    <row r="679" ht="15.75" customHeight="1">
      <c r="A679" s="120"/>
      <c r="B679" s="120"/>
      <c r="C679" s="243"/>
      <c r="D679" s="120"/>
      <c r="E679" s="243"/>
      <c r="F679" s="120"/>
      <c r="G679" s="120"/>
      <c r="H679" s="120"/>
      <c r="I679" s="120"/>
      <c r="J679" s="120"/>
      <c r="K679" s="120"/>
      <c r="L679" s="244"/>
      <c r="M679" s="245"/>
      <c r="N679" s="245"/>
      <c r="O679" s="245"/>
      <c r="P679" s="245"/>
      <c r="Q679" s="120"/>
      <c r="R679" s="120"/>
      <c r="S679" s="120"/>
      <c r="T679" s="222"/>
      <c r="U679" s="120"/>
      <c r="V679" s="120"/>
      <c r="W679" s="120"/>
      <c r="X679" s="120"/>
      <c r="Y679" s="243"/>
      <c r="Z679" s="120"/>
      <c r="AA679" s="243"/>
      <c r="AB679" s="245"/>
      <c r="AC679" s="245"/>
      <c r="AD679" s="245"/>
      <c r="AE679" s="222"/>
      <c r="AF679" s="120"/>
      <c r="AG679" s="120"/>
      <c r="AH679" s="120"/>
      <c r="AI679" s="120"/>
      <c r="AJ679" s="243"/>
      <c r="AK679" s="243"/>
      <c r="AL679" s="120"/>
      <c r="AM679" s="243"/>
      <c r="AN679" s="243"/>
      <c r="AO679" s="120"/>
      <c r="AP679" s="120"/>
      <c r="AQ679" s="120"/>
      <c r="AR679" s="120"/>
      <c r="AS679" s="120"/>
      <c r="AT679" s="246"/>
      <c r="AU679" s="243"/>
      <c r="AV679" s="120"/>
      <c r="AW679" s="120"/>
      <c r="AX679" s="120"/>
      <c r="AY679" s="246"/>
      <c r="AZ679" s="120"/>
      <c r="BA679" s="120"/>
      <c r="BB679" s="243"/>
      <c r="BC679" s="120"/>
      <c r="BD679" s="120"/>
      <c r="BE679" s="120"/>
      <c r="BF679" s="120"/>
      <c r="BG679" s="244"/>
      <c r="BH679" s="124"/>
      <c r="BI679" s="124"/>
      <c r="BJ679" s="124"/>
      <c r="BK679" s="120"/>
      <c r="BL679" s="120"/>
      <c r="BM679" s="120"/>
      <c r="BN679" s="120"/>
      <c r="BO679" s="120"/>
      <c r="BP679" s="120"/>
      <c r="BQ679" s="120"/>
      <c r="BR679" s="120"/>
      <c r="BS679" s="120"/>
    </row>
    <row r="680" ht="15.75" customHeight="1">
      <c r="A680" s="120"/>
      <c r="B680" s="120"/>
      <c r="C680" s="243"/>
      <c r="D680" s="120"/>
      <c r="E680" s="243"/>
      <c r="F680" s="120"/>
      <c r="G680" s="120"/>
      <c r="H680" s="120"/>
      <c r="I680" s="120"/>
      <c r="J680" s="120"/>
      <c r="K680" s="120"/>
      <c r="L680" s="244"/>
      <c r="M680" s="245"/>
      <c r="N680" s="245"/>
      <c r="O680" s="245"/>
      <c r="P680" s="245"/>
      <c r="Q680" s="120"/>
      <c r="R680" s="120"/>
      <c r="S680" s="120"/>
      <c r="T680" s="222"/>
      <c r="U680" s="120"/>
      <c r="V680" s="120"/>
      <c r="W680" s="120"/>
      <c r="X680" s="120"/>
      <c r="Y680" s="243"/>
      <c r="Z680" s="120"/>
      <c r="AA680" s="243"/>
      <c r="AB680" s="245"/>
      <c r="AC680" s="245"/>
      <c r="AD680" s="245"/>
      <c r="AE680" s="222"/>
      <c r="AF680" s="120"/>
      <c r="AG680" s="120"/>
      <c r="AH680" s="120"/>
      <c r="AI680" s="120"/>
      <c r="AJ680" s="243"/>
      <c r="AK680" s="243"/>
      <c r="AL680" s="120"/>
      <c r="AM680" s="243"/>
      <c r="AN680" s="243"/>
      <c r="AO680" s="120"/>
      <c r="AP680" s="120"/>
      <c r="AQ680" s="120"/>
      <c r="AR680" s="120"/>
      <c r="AS680" s="120"/>
      <c r="AT680" s="246"/>
      <c r="AU680" s="243"/>
      <c r="AV680" s="120"/>
      <c r="AW680" s="120"/>
      <c r="AX680" s="120"/>
      <c r="AY680" s="246"/>
      <c r="AZ680" s="120"/>
      <c r="BA680" s="120"/>
      <c r="BB680" s="243"/>
      <c r="BC680" s="120"/>
      <c r="BD680" s="120"/>
      <c r="BE680" s="120"/>
      <c r="BF680" s="120"/>
      <c r="BG680" s="244"/>
      <c r="BH680" s="124"/>
      <c r="BI680" s="124"/>
      <c r="BJ680" s="124"/>
      <c r="BK680" s="120"/>
      <c r="BL680" s="120"/>
      <c r="BM680" s="120"/>
      <c r="BN680" s="120"/>
      <c r="BO680" s="120"/>
      <c r="BP680" s="120"/>
      <c r="BQ680" s="120"/>
      <c r="BR680" s="120"/>
      <c r="BS680" s="120"/>
    </row>
    <row r="681" ht="15.75" customHeight="1">
      <c r="A681" s="120"/>
      <c r="B681" s="120"/>
      <c r="C681" s="243"/>
      <c r="D681" s="120"/>
      <c r="E681" s="243"/>
      <c r="F681" s="120"/>
      <c r="G681" s="120"/>
      <c r="H681" s="120"/>
      <c r="I681" s="120"/>
      <c r="J681" s="120"/>
      <c r="K681" s="120"/>
      <c r="L681" s="244"/>
      <c r="M681" s="245"/>
      <c r="N681" s="245"/>
      <c r="O681" s="245"/>
      <c r="P681" s="245"/>
      <c r="Q681" s="120"/>
      <c r="R681" s="120"/>
      <c r="S681" s="120"/>
      <c r="T681" s="222"/>
      <c r="U681" s="120"/>
      <c r="V681" s="120"/>
      <c r="W681" s="120"/>
      <c r="X681" s="120"/>
      <c r="Y681" s="243"/>
      <c r="Z681" s="120"/>
      <c r="AA681" s="243"/>
      <c r="AB681" s="245"/>
      <c r="AC681" s="245"/>
      <c r="AD681" s="245"/>
      <c r="AE681" s="222"/>
      <c r="AF681" s="120"/>
      <c r="AG681" s="120"/>
      <c r="AH681" s="120"/>
      <c r="AI681" s="120"/>
      <c r="AJ681" s="243"/>
      <c r="AK681" s="243"/>
      <c r="AL681" s="120"/>
      <c r="AM681" s="243"/>
      <c r="AN681" s="243"/>
      <c r="AO681" s="120"/>
      <c r="AP681" s="120"/>
      <c r="AQ681" s="120"/>
      <c r="AR681" s="120"/>
      <c r="AS681" s="120"/>
      <c r="AT681" s="246"/>
      <c r="AU681" s="243"/>
      <c r="AV681" s="120"/>
      <c r="AW681" s="120"/>
      <c r="AX681" s="120"/>
      <c r="AY681" s="246"/>
      <c r="AZ681" s="120"/>
      <c r="BA681" s="120"/>
      <c r="BB681" s="243"/>
      <c r="BC681" s="120"/>
      <c r="BD681" s="120"/>
      <c r="BE681" s="120"/>
      <c r="BF681" s="120"/>
      <c r="BG681" s="244"/>
      <c r="BH681" s="124"/>
      <c r="BI681" s="124"/>
      <c r="BJ681" s="124"/>
      <c r="BK681" s="120"/>
      <c r="BL681" s="120"/>
      <c r="BM681" s="120"/>
      <c r="BN681" s="120"/>
      <c r="BO681" s="120"/>
      <c r="BP681" s="120"/>
      <c r="BQ681" s="120"/>
      <c r="BR681" s="120"/>
      <c r="BS681" s="120"/>
    </row>
    <row r="682" ht="15.75" customHeight="1">
      <c r="A682" s="120"/>
      <c r="B682" s="120"/>
      <c r="C682" s="243"/>
      <c r="D682" s="120"/>
      <c r="E682" s="243"/>
      <c r="F682" s="120"/>
      <c r="G682" s="120"/>
      <c r="H682" s="120"/>
      <c r="I682" s="120"/>
      <c r="J682" s="120"/>
      <c r="K682" s="120"/>
      <c r="L682" s="244"/>
      <c r="M682" s="245"/>
      <c r="N682" s="245"/>
      <c r="O682" s="245"/>
      <c r="P682" s="245"/>
      <c r="Q682" s="120"/>
      <c r="R682" s="120"/>
      <c r="S682" s="120"/>
      <c r="T682" s="222"/>
      <c r="U682" s="120"/>
      <c r="V682" s="120"/>
      <c r="W682" s="120"/>
      <c r="X682" s="120"/>
      <c r="Y682" s="243"/>
      <c r="Z682" s="120"/>
      <c r="AA682" s="243"/>
      <c r="AB682" s="245"/>
      <c r="AC682" s="245"/>
      <c r="AD682" s="245"/>
      <c r="AE682" s="222"/>
      <c r="AF682" s="120"/>
      <c r="AG682" s="120"/>
      <c r="AH682" s="120"/>
      <c r="AI682" s="120"/>
      <c r="AJ682" s="243"/>
      <c r="AK682" s="243"/>
      <c r="AL682" s="120"/>
      <c r="AM682" s="243"/>
      <c r="AN682" s="243"/>
      <c r="AO682" s="120"/>
      <c r="AP682" s="120"/>
      <c r="AQ682" s="120"/>
      <c r="AR682" s="120"/>
      <c r="AS682" s="120"/>
      <c r="AT682" s="246"/>
      <c r="AU682" s="243"/>
      <c r="AV682" s="120"/>
      <c r="AW682" s="120"/>
      <c r="AX682" s="120"/>
      <c r="AY682" s="246"/>
      <c r="AZ682" s="120"/>
      <c r="BA682" s="120"/>
      <c r="BB682" s="243"/>
      <c r="BC682" s="120"/>
      <c r="BD682" s="120"/>
      <c r="BE682" s="120"/>
      <c r="BF682" s="120"/>
      <c r="BG682" s="244"/>
      <c r="BH682" s="124"/>
      <c r="BI682" s="124"/>
      <c r="BJ682" s="124"/>
      <c r="BK682" s="120"/>
      <c r="BL682" s="120"/>
      <c r="BM682" s="120"/>
      <c r="BN682" s="120"/>
      <c r="BO682" s="120"/>
      <c r="BP682" s="120"/>
      <c r="BQ682" s="120"/>
      <c r="BR682" s="120"/>
      <c r="BS682" s="120"/>
    </row>
    <row r="683" ht="15.75" customHeight="1">
      <c r="A683" s="120"/>
      <c r="B683" s="120"/>
      <c r="C683" s="243"/>
      <c r="D683" s="120"/>
      <c r="E683" s="243"/>
      <c r="F683" s="120"/>
      <c r="G683" s="120"/>
      <c r="H683" s="120"/>
      <c r="I683" s="120"/>
      <c r="J683" s="120"/>
      <c r="K683" s="120"/>
      <c r="L683" s="244"/>
      <c r="M683" s="245"/>
      <c r="N683" s="245"/>
      <c r="O683" s="245"/>
      <c r="P683" s="245"/>
      <c r="Q683" s="120"/>
      <c r="R683" s="120"/>
      <c r="S683" s="120"/>
      <c r="T683" s="222"/>
      <c r="U683" s="120"/>
      <c r="V683" s="120"/>
      <c r="W683" s="120"/>
      <c r="X683" s="120"/>
      <c r="Y683" s="243"/>
      <c r="Z683" s="120"/>
      <c r="AA683" s="243"/>
      <c r="AB683" s="245"/>
      <c r="AC683" s="245"/>
      <c r="AD683" s="245"/>
      <c r="AE683" s="222"/>
      <c r="AF683" s="120"/>
      <c r="AG683" s="120"/>
      <c r="AH683" s="120"/>
      <c r="AI683" s="120"/>
      <c r="AJ683" s="243"/>
      <c r="AK683" s="243"/>
      <c r="AL683" s="120"/>
      <c r="AM683" s="243"/>
      <c r="AN683" s="243"/>
      <c r="AO683" s="120"/>
      <c r="AP683" s="120"/>
      <c r="AQ683" s="120"/>
      <c r="AR683" s="120"/>
      <c r="AS683" s="120"/>
      <c r="AT683" s="246"/>
      <c r="AU683" s="243"/>
      <c r="AV683" s="120"/>
      <c r="AW683" s="120"/>
      <c r="AX683" s="120"/>
      <c r="AY683" s="246"/>
      <c r="AZ683" s="120"/>
      <c r="BA683" s="120"/>
      <c r="BB683" s="243"/>
      <c r="BC683" s="120"/>
      <c r="BD683" s="120"/>
      <c r="BE683" s="120"/>
      <c r="BF683" s="120"/>
      <c r="BG683" s="244"/>
      <c r="BH683" s="124"/>
      <c r="BI683" s="124"/>
      <c r="BJ683" s="124"/>
      <c r="BK683" s="120"/>
      <c r="BL683" s="120"/>
      <c r="BM683" s="120"/>
      <c r="BN683" s="120"/>
      <c r="BO683" s="120"/>
      <c r="BP683" s="120"/>
      <c r="BQ683" s="120"/>
      <c r="BR683" s="120"/>
      <c r="BS683" s="120"/>
    </row>
    <row r="684" ht="15.75" customHeight="1">
      <c r="A684" s="120"/>
      <c r="B684" s="120"/>
      <c r="C684" s="243"/>
      <c r="D684" s="120"/>
      <c r="E684" s="243"/>
      <c r="F684" s="120"/>
      <c r="G684" s="120"/>
      <c r="H684" s="120"/>
      <c r="I684" s="120"/>
      <c r="J684" s="120"/>
      <c r="K684" s="120"/>
      <c r="L684" s="244"/>
      <c r="M684" s="245"/>
      <c r="N684" s="245"/>
      <c r="O684" s="245"/>
      <c r="P684" s="245"/>
      <c r="Q684" s="120"/>
      <c r="R684" s="120"/>
      <c r="S684" s="120"/>
      <c r="T684" s="222"/>
      <c r="U684" s="120"/>
      <c r="V684" s="120"/>
      <c r="W684" s="120"/>
      <c r="X684" s="120"/>
      <c r="Y684" s="243"/>
      <c r="Z684" s="120"/>
      <c r="AA684" s="243"/>
      <c r="AB684" s="245"/>
      <c r="AC684" s="245"/>
      <c r="AD684" s="245"/>
      <c r="AE684" s="222"/>
      <c r="AF684" s="120"/>
      <c r="AG684" s="120"/>
      <c r="AH684" s="120"/>
      <c r="AI684" s="120"/>
      <c r="AJ684" s="243"/>
      <c r="AK684" s="243"/>
      <c r="AL684" s="120"/>
      <c r="AM684" s="243"/>
      <c r="AN684" s="243"/>
      <c r="AO684" s="120"/>
      <c r="AP684" s="120"/>
      <c r="AQ684" s="120"/>
      <c r="AR684" s="120"/>
      <c r="AS684" s="120"/>
      <c r="AT684" s="246"/>
      <c r="AU684" s="243"/>
      <c r="AV684" s="120"/>
      <c r="AW684" s="120"/>
      <c r="AX684" s="120"/>
      <c r="AY684" s="246"/>
      <c r="AZ684" s="120"/>
      <c r="BA684" s="120"/>
      <c r="BB684" s="243"/>
      <c r="BC684" s="120"/>
      <c r="BD684" s="120"/>
      <c r="BE684" s="120"/>
      <c r="BF684" s="120"/>
      <c r="BG684" s="244"/>
      <c r="BH684" s="124"/>
      <c r="BI684" s="124"/>
      <c r="BJ684" s="124"/>
      <c r="BK684" s="120"/>
      <c r="BL684" s="120"/>
      <c r="BM684" s="120"/>
      <c r="BN684" s="120"/>
      <c r="BO684" s="120"/>
      <c r="BP684" s="120"/>
      <c r="BQ684" s="120"/>
      <c r="BR684" s="120"/>
      <c r="BS684" s="120"/>
    </row>
    <row r="685" ht="15.75" customHeight="1">
      <c r="A685" s="120"/>
      <c r="B685" s="120"/>
      <c r="C685" s="243"/>
      <c r="D685" s="120"/>
      <c r="E685" s="243"/>
      <c r="F685" s="120"/>
      <c r="G685" s="120"/>
      <c r="H685" s="120"/>
      <c r="I685" s="120"/>
      <c r="J685" s="120"/>
      <c r="K685" s="120"/>
      <c r="L685" s="244"/>
      <c r="M685" s="245"/>
      <c r="N685" s="245"/>
      <c r="O685" s="245"/>
      <c r="P685" s="245"/>
      <c r="Q685" s="120"/>
      <c r="R685" s="120"/>
      <c r="S685" s="120"/>
      <c r="T685" s="222"/>
      <c r="U685" s="120"/>
      <c r="V685" s="120"/>
      <c r="W685" s="120"/>
      <c r="X685" s="120"/>
      <c r="Y685" s="243"/>
      <c r="Z685" s="120"/>
      <c r="AA685" s="243"/>
      <c r="AB685" s="245"/>
      <c r="AC685" s="245"/>
      <c r="AD685" s="245"/>
      <c r="AE685" s="222"/>
      <c r="AF685" s="120"/>
      <c r="AG685" s="120"/>
      <c r="AH685" s="120"/>
      <c r="AI685" s="120"/>
      <c r="AJ685" s="243"/>
      <c r="AK685" s="243"/>
      <c r="AL685" s="120"/>
      <c r="AM685" s="243"/>
      <c r="AN685" s="243"/>
      <c r="AO685" s="120"/>
      <c r="AP685" s="120"/>
      <c r="AQ685" s="120"/>
      <c r="AR685" s="120"/>
      <c r="AS685" s="120"/>
      <c r="AT685" s="246"/>
      <c r="AU685" s="243"/>
      <c r="AV685" s="120"/>
      <c r="AW685" s="120"/>
      <c r="AX685" s="120"/>
      <c r="AY685" s="246"/>
      <c r="AZ685" s="120"/>
      <c r="BA685" s="120"/>
      <c r="BB685" s="243"/>
      <c r="BC685" s="120"/>
      <c r="BD685" s="120"/>
      <c r="BE685" s="120"/>
      <c r="BF685" s="120"/>
      <c r="BG685" s="244"/>
      <c r="BH685" s="124"/>
      <c r="BI685" s="124"/>
      <c r="BJ685" s="124"/>
      <c r="BK685" s="120"/>
      <c r="BL685" s="120"/>
      <c r="BM685" s="120"/>
      <c r="BN685" s="120"/>
      <c r="BO685" s="120"/>
      <c r="BP685" s="120"/>
      <c r="BQ685" s="120"/>
      <c r="BR685" s="120"/>
      <c r="BS685" s="120"/>
    </row>
    <row r="686" ht="15.75" customHeight="1">
      <c r="A686" s="120"/>
      <c r="B686" s="120"/>
      <c r="C686" s="243"/>
      <c r="D686" s="120"/>
      <c r="E686" s="243"/>
      <c r="F686" s="120"/>
      <c r="G686" s="120"/>
      <c r="H686" s="120"/>
      <c r="I686" s="120"/>
      <c r="J686" s="120"/>
      <c r="K686" s="120"/>
      <c r="L686" s="244"/>
      <c r="M686" s="245"/>
      <c r="N686" s="245"/>
      <c r="O686" s="245"/>
      <c r="P686" s="245"/>
      <c r="Q686" s="120"/>
      <c r="R686" s="120"/>
      <c r="S686" s="120"/>
      <c r="T686" s="222"/>
      <c r="U686" s="120"/>
      <c r="V686" s="120"/>
      <c r="W686" s="120"/>
      <c r="X686" s="120"/>
      <c r="Y686" s="243"/>
      <c r="Z686" s="120"/>
      <c r="AA686" s="243"/>
      <c r="AB686" s="245"/>
      <c r="AC686" s="245"/>
      <c r="AD686" s="245"/>
      <c r="AE686" s="222"/>
      <c r="AF686" s="120"/>
      <c r="AG686" s="120"/>
      <c r="AH686" s="120"/>
      <c r="AI686" s="120"/>
      <c r="AJ686" s="243"/>
      <c r="AK686" s="243"/>
      <c r="AL686" s="120"/>
      <c r="AM686" s="243"/>
      <c r="AN686" s="243"/>
      <c r="AO686" s="120"/>
      <c r="AP686" s="120"/>
      <c r="AQ686" s="120"/>
      <c r="AR686" s="120"/>
      <c r="AS686" s="120"/>
      <c r="AT686" s="246"/>
      <c r="AU686" s="243"/>
      <c r="AV686" s="120"/>
      <c r="AW686" s="120"/>
      <c r="AX686" s="120"/>
      <c r="AY686" s="246"/>
      <c r="AZ686" s="120"/>
      <c r="BA686" s="120"/>
      <c r="BB686" s="243"/>
      <c r="BC686" s="120"/>
      <c r="BD686" s="120"/>
      <c r="BE686" s="120"/>
      <c r="BF686" s="120"/>
      <c r="BG686" s="244"/>
      <c r="BH686" s="124"/>
      <c r="BI686" s="124"/>
      <c r="BJ686" s="124"/>
      <c r="BK686" s="120"/>
      <c r="BL686" s="120"/>
      <c r="BM686" s="120"/>
      <c r="BN686" s="120"/>
      <c r="BO686" s="120"/>
      <c r="BP686" s="120"/>
      <c r="BQ686" s="120"/>
      <c r="BR686" s="120"/>
      <c r="BS686" s="120"/>
    </row>
    <row r="687" ht="15.75" customHeight="1">
      <c r="A687" s="120"/>
      <c r="B687" s="120"/>
      <c r="C687" s="243"/>
      <c r="D687" s="120"/>
      <c r="E687" s="243"/>
      <c r="F687" s="120"/>
      <c r="G687" s="120"/>
      <c r="H687" s="120"/>
      <c r="I687" s="120"/>
      <c r="J687" s="120"/>
      <c r="K687" s="120"/>
      <c r="L687" s="244"/>
      <c r="M687" s="245"/>
      <c r="N687" s="245"/>
      <c r="O687" s="245"/>
      <c r="P687" s="245"/>
      <c r="Q687" s="120"/>
      <c r="R687" s="120"/>
      <c r="S687" s="120"/>
      <c r="T687" s="222"/>
      <c r="U687" s="120"/>
      <c r="V687" s="120"/>
      <c r="W687" s="120"/>
      <c r="X687" s="120"/>
      <c r="Y687" s="243"/>
      <c r="Z687" s="120"/>
      <c r="AA687" s="243"/>
      <c r="AB687" s="245"/>
      <c r="AC687" s="245"/>
      <c r="AD687" s="245"/>
      <c r="AE687" s="222"/>
      <c r="AF687" s="120"/>
      <c r="AG687" s="120"/>
      <c r="AH687" s="120"/>
      <c r="AI687" s="120"/>
      <c r="AJ687" s="243"/>
      <c r="AK687" s="243"/>
      <c r="AL687" s="120"/>
      <c r="AM687" s="243"/>
      <c r="AN687" s="243"/>
      <c r="AO687" s="120"/>
      <c r="AP687" s="120"/>
      <c r="AQ687" s="120"/>
      <c r="AR687" s="120"/>
      <c r="AS687" s="120"/>
      <c r="AT687" s="246"/>
      <c r="AU687" s="243"/>
      <c r="AV687" s="120"/>
      <c r="AW687" s="120"/>
      <c r="AX687" s="120"/>
      <c r="AY687" s="246"/>
      <c r="AZ687" s="120"/>
      <c r="BA687" s="120"/>
      <c r="BB687" s="243"/>
      <c r="BC687" s="120"/>
      <c r="BD687" s="120"/>
      <c r="BE687" s="120"/>
      <c r="BF687" s="120"/>
      <c r="BG687" s="244"/>
      <c r="BH687" s="124"/>
      <c r="BI687" s="124"/>
      <c r="BJ687" s="124"/>
      <c r="BK687" s="120"/>
      <c r="BL687" s="120"/>
      <c r="BM687" s="120"/>
      <c r="BN687" s="120"/>
      <c r="BO687" s="120"/>
      <c r="BP687" s="120"/>
      <c r="BQ687" s="120"/>
      <c r="BR687" s="120"/>
      <c r="BS687" s="120"/>
    </row>
    <row r="688" ht="15.75" customHeight="1">
      <c r="A688" s="120"/>
      <c r="B688" s="120"/>
      <c r="C688" s="243"/>
      <c r="D688" s="120"/>
      <c r="E688" s="243"/>
      <c r="F688" s="120"/>
      <c r="G688" s="120"/>
      <c r="H688" s="120"/>
      <c r="I688" s="120"/>
      <c r="J688" s="120"/>
      <c r="K688" s="120"/>
      <c r="L688" s="244"/>
      <c r="M688" s="245"/>
      <c r="N688" s="245"/>
      <c r="O688" s="245"/>
      <c r="P688" s="245"/>
      <c r="Q688" s="120"/>
      <c r="R688" s="120"/>
      <c r="S688" s="120"/>
      <c r="T688" s="222"/>
      <c r="U688" s="120"/>
      <c r="V688" s="120"/>
      <c r="W688" s="120"/>
      <c r="X688" s="120"/>
      <c r="Y688" s="243"/>
      <c r="Z688" s="120"/>
      <c r="AA688" s="243"/>
      <c r="AB688" s="245"/>
      <c r="AC688" s="245"/>
      <c r="AD688" s="245"/>
      <c r="AE688" s="222"/>
      <c r="AF688" s="120"/>
      <c r="AG688" s="120"/>
      <c r="AH688" s="120"/>
      <c r="AI688" s="120"/>
      <c r="AJ688" s="243"/>
      <c r="AK688" s="243"/>
      <c r="AL688" s="120"/>
      <c r="AM688" s="243"/>
      <c r="AN688" s="243"/>
      <c r="AO688" s="120"/>
      <c r="AP688" s="120"/>
      <c r="AQ688" s="120"/>
      <c r="AR688" s="120"/>
      <c r="AS688" s="120"/>
      <c r="AT688" s="246"/>
      <c r="AU688" s="243"/>
      <c r="AV688" s="120"/>
      <c r="AW688" s="120"/>
      <c r="AX688" s="120"/>
      <c r="AY688" s="246"/>
      <c r="AZ688" s="120"/>
      <c r="BA688" s="120"/>
      <c r="BB688" s="243"/>
      <c r="BC688" s="120"/>
      <c r="BD688" s="120"/>
      <c r="BE688" s="120"/>
      <c r="BF688" s="120"/>
      <c r="BG688" s="244"/>
      <c r="BH688" s="124"/>
      <c r="BI688" s="124"/>
      <c r="BJ688" s="124"/>
      <c r="BK688" s="120"/>
      <c r="BL688" s="120"/>
      <c r="BM688" s="120"/>
      <c r="BN688" s="120"/>
      <c r="BO688" s="120"/>
      <c r="BP688" s="120"/>
      <c r="BQ688" s="120"/>
      <c r="BR688" s="120"/>
      <c r="BS688" s="120"/>
    </row>
    <row r="689" ht="15.75" customHeight="1">
      <c r="A689" s="120"/>
      <c r="B689" s="120"/>
      <c r="C689" s="243"/>
      <c r="D689" s="120"/>
      <c r="E689" s="243"/>
      <c r="F689" s="120"/>
      <c r="G689" s="120"/>
      <c r="H689" s="120"/>
      <c r="I689" s="120"/>
      <c r="J689" s="120"/>
      <c r="K689" s="120"/>
      <c r="L689" s="244"/>
      <c r="M689" s="245"/>
      <c r="N689" s="245"/>
      <c r="O689" s="245"/>
      <c r="P689" s="245"/>
      <c r="Q689" s="120"/>
      <c r="R689" s="120"/>
      <c r="S689" s="120"/>
      <c r="T689" s="222"/>
      <c r="U689" s="120"/>
      <c r="V689" s="120"/>
      <c r="W689" s="120"/>
      <c r="X689" s="120"/>
      <c r="Y689" s="243"/>
      <c r="Z689" s="120"/>
      <c r="AA689" s="243"/>
      <c r="AB689" s="245"/>
      <c r="AC689" s="245"/>
      <c r="AD689" s="245"/>
      <c r="AE689" s="222"/>
      <c r="AF689" s="120"/>
      <c r="AG689" s="120"/>
      <c r="AH689" s="120"/>
      <c r="AI689" s="120"/>
      <c r="AJ689" s="243"/>
      <c r="AK689" s="243"/>
      <c r="AL689" s="120"/>
      <c r="AM689" s="243"/>
      <c r="AN689" s="243"/>
      <c r="AO689" s="120"/>
      <c r="AP689" s="120"/>
      <c r="AQ689" s="120"/>
      <c r="AR689" s="120"/>
      <c r="AS689" s="120"/>
      <c r="AT689" s="246"/>
      <c r="AU689" s="243"/>
      <c r="AV689" s="120"/>
      <c r="AW689" s="120"/>
      <c r="AX689" s="120"/>
      <c r="AY689" s="246"/>
      <c r="AZ689" s="120"/>
      <c r="BA689" s="120"/>
      <c r="BB689" s="243"/>
      <c r="BC689" s="120"/>
      <c r="BD689" s="120"/>
      <c r="BE689" s="120"/>
      <c r="BF689" s="120"/>
      <c r="BG689" s="244"/>
      <c r="BH689" s="124"/>
      <c r="BI689" s="124"/>
      <c r="BJ689" s="124"/>
      <c r="BK689" s="120"/>
      <c r="BL689" s="120"/>
      <c r="BM689" s="120"/>
      <c r="BN689" s="120"/>
      <c r="BO689" s="120"/>
      <c r="BP689" s="120"/>
      <c r="BQ689" s="120"/>
      <c r="BR689" s="120"/>
      <c r="BS689" s="120"/>
    </row>
    <row r="690" ht="15.75" customHeight="1">
      <c r="A690" s="120"/>
      <c r="B690" s="120"/>
      <c r="C690" s="243"/>
      <c r="D690" s="120"/>
      <c r="E690" s="243"/>
      <c r="F690" s="120"/>
      <c r="G690" s="120"/>
      <c r="H690" s="120"/>
      <c r="I690" s="120"/>
      <c r="J690" s="120"/>
      <c r="K690" s="120"/>
      <c r="L690" s="244"/>
      <c r="M690" s="245"/>
      <c r="N690" s="245"/>
      <c r="O690" s="245"/>
      <c r="P690" s="245"/>
      <c r="Q690" s="120"/>
      <c r="R690" s="120"/>
      <c r="S690" s="120"/>
      <c r="T690" s="222"/>
      <c r="U690" s="120"/>
      <c r="V690" s="120"/>
      <c r="W690" s="120"/>
      <c r="X690" s="120"/>
      <c r="Y690" s="243"/>
      <c r="Z690" s="120"/>
      <c r="AA690" s="243"/>
      <c r="AB690" s="245"/>
      <c r="AC690" s="245"/>
      <c r="AD690" s="245"/>
      <c r="AE690" s="222"/>
      <c r="AF690" s="120"/>
      <c r="AG690" s="120"/>
      <c r="AH690" s="120"/>
      <c r="AI690" s="120"/>
      <c r="AJ690" s="243"/>
      <c r="AK690" s="243"/>
      <c r="AL690" s="120"/>
      <c r="AM690" s="243"/>
      <c r="AN690" s="243"/>
      <c r="AO690" s="120"/>
      <c r="AP690" s="120"/>
      <c r="AQ690" s="120"/>
      <c r="AR690" s="120"/>
      <c r="AS690" s="120"/>
      <c r="AT690" s="246"/>
      <c r="AU690" s="243"/>
      <c r="AV690" s="120"/>
      <c r="AW690" s="120"/>
      <c r="AX690" s="120"/>
      <c r="AY690" s="246"/>
      <c r="AZ690" s="120"/>
      <c r="BA690" s="120"/>
      <c r="BB690" s="243"/>
      <c r="BC690" s="120"/>
      <c r="BD690" s="120"/>
      <c r="BE690" s="120"/>
      <c r="BF690" s="120"/>
      <c r="BG690" s="244"/>
      <c r="BH690" s="124"/>
      <c r="BI690" s="124"/>
      <c r="BJ690" s="124"/>
      <c r="BK690" s="120"/>
      <c r="BL690" s="120"/>
      <c r="BM690" s="120"/>
      <c r="BN690" s="120"/>
      <c r="BO690" s="120"/>
      <c r="BP690" s="120"/>
      <c r="BQ690" s="120"/>
      <c r="BR690" s="120"/>
      <c r="BS690" s="120"/>
    </row>
    <row r="691" ht="15.75" customHeight="1">
      <c r="A691" s="120"/>
      <c r="B691" s="120"/>
      <c r="C691" s="243"/>
      <c r="D691" s="120"/>
      <c r="E691" s="243"/>
      <c r="F691" s="120"/>
      <c r="G691" s="120"/>
      <c r="H691" s="120"/>
      <c r="I691" s="120"/>
      <c r="J691" s="120"/>
      <c r="K691" s="120"/>
      <c r="L691" s="244"/>
      <c r="M691" s="245"/>
      <c r="N691" s="245"/>
      <c r="O691" s="245"/>
      <c r="P691" s="245"/>
      <c r="Q691" s="120"/>
      <c r="R691" s="120"/>
      <c r="S691" s="120"/>
      <c r="T691" s="222"/>
      <c r="U691" s="120"/>
      <c r="V691" s="120"/>
      <c r="W691" s="120"/>
      <c r="X691" s="120"/>
      <c r="Y691" s="243"/>
      <c r="Z691" s="120"/>
      <c r="AA691" s="243"/>
      <c r="AB691" s="245"/>
      <c r="AC691" s="245"/>
      <c r="AD691" s="245"/>
      <c r="AE691" s="222"/>
      <c r="AF691" s="120"/>
      <c r="AG691" s="120"/>
      <c r="AH691" s="120"/>
      <c r="AI691" s="120"/>
      <c r="AJ691" s="243"/>
      <c r="AK691" s="243"/>
      <c r="AL691" s="120"/>
      <c r="AM691" s="243"/>
      <c r="AN691" s="243"/>
      <c r="AO691" s="120"/>
      <c r="AP691" s="120"/>
      <c r="AQ691" s="120"/>
      <c r="AR691" s="120"/>
      <c r="AS691" s="120"/>
      <c r="AT691" s="246"/>
      <c r="AU691" s="243"/>
      <c r="AV691" s="120"/>
      <c r="AW691" s="120"/>
      <c r="AX691" s="120"/>
      <c r="AY691" s="246"/>
      <c r="AZ691" s="120"/>
      <c r="BA691" s="120"/>
      <c r="BB691" s="243"/>
      <c r="BC691" s="120"/>
      <c r="BD691" s="120"/>
      <c r="BE691" s="120"/>
      <c r="BF691" s="120"/>
      <c r="BG691" s="244"/>
      <c r="BH691" s="124"/>
      <c r="BI691" s="124"/>
      <c r="BJ691" s="124"/>
      <c r="BK691" s="120"/>
      <c r="BL691" s="120"/>
      <c r="BM691" s="120"/>
      <c r="BN691" s="120"/>
      <c r="BO691" s="120"/>
      <c r="BP691" s="120"/>
      <c r="BQ691" s="120"/>
      <c r="BR691" s="120"/>
      <c r="BS691" s="120"/>
    </row>
    <row r="692" ht="15.75" customHeight="1">
      <c r="A692" s="120"/>
      <c r="B692" s="120"/>
      <c r="C692" s="243"/>
      <c r="D692" s="120"/>
      <c r="E692" s="243"/>
      <c r="F692" s="120"/>
      <c r="G692" s="120"/>
      <c r="H692" s="120"/>
      <c r="I692" s="120"/>
      <c r="J692" s="120"/>
      <c r="K692" s="120"/>
      <c r="L692" s="244"/>
      <c r="M692" s="245"/>
      <c r="N692" s="245"/>
      <c r="O692" s="245"/>
      <c r="P692" s="245"/>
      <c r="Q692" s="120"/>
      <c r="R692" s="120"/>
      <c r="S692" s="120"/>
      <c r="T692" s="222"/>
      <c r="U692" s="120"/>
      <c r="V692" s="120"/>
      <c r="W692" s="120"/>
      <c r="X692" s="120"/>
      <c r="Y692" s="243"/>
      <c r="Z692" s="120"/>
      <c r="AA692" s="243"/>
      <c r="AB692" s="245"/>
      <c r="AC692" s="245"/>
      <c r="AD692" s="245"/>
      <c r="AE692" s="222"/>
      <c r="AF692" s="120"/>
      <c r="AG692" s="120"/>
      <c r="AH692" s="120"/>
      <c r="AI692" s="120"/>
      <c r="AJ692" s="243"/>
      <c r="AK692" s="243"/>
      <c r="AL692" s="120"/>
      <c r="AM692" s="243"/>
      <c r="AN692" s="243"/>
      <c r="AO692" s="120"/>
      <c r="AP692" s="120"/>
      <c r="AQ692" s="120"/>
      <c r="AR692" s="120"/>
      <c r="AS692" s="120"/>
      <c r="AT692" s="246"/>
      <c r="AU692" s="243"/>
      <c r="AV692" s="120"/>
      <c r="AW692" s="120"/>
      <c r="AX692" s="120"/>
      <c r="AY692" s="246"/>
      <c r="AZ692" s="120"/>
      <c r="BA692" s="120"/>
      <c r="BB692" s="243"/>
      <c r="BC692" s="120"/>
      <c r="BD692" s="120"/>
      <c r="BE692" s="120"/>
      <c r="BF692" s="120"/>
      <c r="BG692" s="244"/>
      <c r="BH692" s="124"/>
      <c r="BI692" s="124"/>
      <c r="BJ692" s="124"/>
      <c r="BK692" s="120"/>
      <c r="BL692" s="120"/>
      <c r="BM692" s="120"/>
      <c r="BN692" s="120"/>
      <c r="BO692" s="120"/>
      <c r="BP692" s="120"/>
      <c r="BQ692" s="120"/>
      <c r="BR692" s="120"/>
      <c r="BS692" s="120"/>
    </row>
    <row r="693" ht="15.75" customHeight="1">
      <c r="A693" s="120"/>
      <c r="B693" s="120"/>
      <c r="C693" s="243"/>
      <c r="D693" s="120"/>
      <c r="E693" s="243"/>
      <c r="F693" s="120"/>
      <c r="G693" s="120"/>
      <c r="H693" s="120"/>
      <c r="I693" s="120"/>
      <c r="J693" s="120"/>
      <c r="K693" s="120"/>
      <c r="L693" s="244"/>
      <c r="M693" s="245"/>
      <c r="N693" s="245"/>
      <c r="O693" s="245"/>
      <c r="P693" s="245"/>
      <c r="Q693" s="120"/>
      <c r="R693" s="120"/>
      <c r="S693" s="120"/>
      <c r="T693" s="222"/>
      <c r="U693" s="120"/>
      <c r="V693" s="120"/>
      <c r="W693" s="120"/>
      <c r="X693" s="120"/>
      <c r="Y693" s="243"/>
      <c r="Z693" s="120"/>
      <c r="AA693" s="243"/>
      <c r="AB693" s="245"/>
      <c r="AC693" s="245"/>
      <c r="AD693" s="245"/>
      <c r="AE693" s="222"/>
      <c r="AF693" s="120"/>
      <c r="AG693" s="120"/>
      <c r="AH693" s="120"/>
      <c r="AI693" s="120"/>
      <c r="AJ693" s="243"/>
      <c r="AK693" s="243"/>
      <c r="AL693" s="120"/>
      <c r="AM693" s="243"/>
      <c r="AN693" s="243"/>
      <c r="AO693" s="120"/>
      <c r="AP693" s="120"/>
      <c r="AQ693" s="120"/>
      <c r="AR693" s="120"/>
      <c r="AS693" s="120"/>
      <c r="AT693" s="246"/>
      <c r="AU693" s="243"/>
      <c r="AV693" s="120"/>
      <c r="AW693" s="120"/>
      <c r="AX693" s="120"/>
      <c r="AY693" s="246"/>
      <c r="AZ693" s="120"/>
      <c r="BA693" s="120"/>
      <c r="BB693" s="243"/>
      <c r="BC693" s="120"/>
      <c r="BD693" s="120"/>
      <c r="BE693" s="120"/>
      <c r="BF693" s="120"/>
      <c r="BG693" s="244"/>
      <c r="BH693" s="124"/>
      <c r="BI693" s="124"/>
      <c r="BJ693" s="124"/>
      <c r="BK693" s="120"/>
      <c r="BL693" s="120"/>
      <c r="BM693" s="120"/>
      <c r="BN693" s="120"/>
      <c r="BO693" s="120"/>
      <c r="BP693" s="120"/>
      <c r="BQ693" s="120"/>
      <c r="BR693" s="120"/>
      <c r="BS693" s="120"/>
    </row>
    <row r="694" ht="15.75" customHeight="1">
      <c r="A694" s="120"/>
      <c r="B694" s="120"/>
      <c r="C694" s="243"/>
      <c r="D694" s="120"/>
      <c r="E694" s="243"/>
      <c r="F694" s="120"/>
      <c r="G694" s="120"/>
      <c r="H694" s="120"/>
      <c r="I694" s="120"/>
      <c r="J694" s="120"/>
      <c r="K694" s="120"/>
      <c r="L694" s="244"/>
      <c r="M694" s="245"/>
      <c r="N694" s="245"/>
      <c r="O694" s="245"/>
      <c r="P694" s="245"/>
      <c r="Q694" s="120"/>
      <c r="R694" s="120"/>
      <c r="S694" s="120"/>
      <c r="T694" s="222"/>
      <c r="U694" s="120"/>
      <c r="V694" s="120"/>
      <c r="W694" s="120"/>
      <c r="X694" s="120"/>
      <c r="Y694" s="243"/>
      <c r="Z694" s="120"/>
      <c r="AA694" s="243"/>
      <c r="AB694" s="245"/>
      <c r="AC694" s="245"/>
      <c r="AD694" s="245"/>
      <c r="AE694" s="222"/>
      <c r="AF694" s="120"/>
      <c r="AG694" s="120"/>
      <c r="AH694" s="120"/>
      <c r="AI694" s="120"/>
      <c r="AJ694" s="243"/>
      <c r="AK694" s="243"/>
      <c r="AL694" s="120"/>
      <c r="AM694" s="243"/>
      <c r="AN694" s="243"/>
      <c r="AO694" s="120"/>
      <c r="AP694" s="120"/>
      <c r="AQ694" s="120"/>
      <c r="AR694" s="120"/>
      <c r="AS694" s="120"/>
      <c r="AT694" s="246"/>
      <c r="AU694" s="243"/>
      <c r="AV694" s="120"/>
      <c r="AW694" s="120"/>
      <c r="AX694" s="120"/>
      <c r="AY694" s="246"/>
      <c r="AZ694" s="120"/>
      <c r="BA694" s="120"/>
      <c r="BB694" s="243"/>
      <c r="BC694" s="120"/>
      <c r="BD694" s="120"/>
      <c r="BE694" s="120"/>
      <c r="BF694" s="120"/>
      <c r="BG694" s="244"/>
      <c r="BH694" s="124"/>
      <c r="BI694" s="124"/>
      <c r="BJ694" s="124"/>
      <c r="BK694" s="120"/>
      <c r="BL694" s="120"/>
      <c r="BM694" s="120"/>
      <c r="BN694" s="120"/>
      <c r="BO694" s="120"/>
      <c r="BP694" s="120"/>
      <c r="BQ694" s="120"/>
      <c r="BR694" s="120"/>
      <c r="BS694" s="120"/>
    </row>
    <row r="695" ht="15.75" customHeight="1">
      <c r="A695" s="120"/>
      <c r="B695" s="120"/>
      <c r="C695" s="243"/>
      <c r="D695" s="120"/>
      <c r="E695" s="243"/>
      <c r="F695" s="120"/>
      <c r="G695" s="120"/>
      <c r="H695" s="120"/>
      <c r="I695" s="120"/>
      <c r="J695" s="120"/>
      <c r="K695" s="120"/>
      <c r="L695" s="244"/>
      <c r="M695" s="245"/>
      <c r="N695" s="245"/>
      <c r="O695" s="245"/>
      <c r="P695" s="245"/>
      <c r="Q695" s="120"/>
      <c r="R695" s="120"/>
      <c r="S695" s="120"/>
      <c r="T695" s="222"/>
      <c r="U695" s="120"/>
      <c r="V695" s="120"/>
      <c r="W695" s="120"/>
      <c r="X695" s="120"/>
      <c r="Y695" s="243"/>
      <c r="Z695" s="120"/>
      <c r="AA695" s="243"/>
      <c r="AB695" s="245"/>
      <c r="AC695" s="245"/>
      <c r="AD695" s="245"/>
      <c r="AE695" s="222"/>
      <c r="AF695" s="120"/>
      <c r="AG695" s="120"/>
      <c r="AH695" s="120"/>
      <c r="AI695" s="120"/>
      <c r="AJ695" s="243"/>
      <c r="AK695" s="243"/>
      <c r="AL695" s="120"/>
      <c r="AM695" s="243"/>
      <c r="AN695" s="243"/>
      <c r="AO695" s="120"/>
      <c r="AP695" s="120"/>
      <c r="AQ695" s="120"/>
      <c r="AR695" s="120"/>
      <c r="AS695" s="120"/>
      <c r="AT695" s="246"/>
      <c r="AU695" s="243"/>
      <c r="AV695" s="120"/>
      <c r="AW695" s="120"/>
      <c r="AX695" s="120"/>
      <c r="AY695" s="246"/>
      <c r="AZ695" s="120"/>
      <c r="BA695" s="120"/>
      <c r="BB695" s="243"/>
      <c r="BC695" s="120"/>
      <c r="BD695" s="120"/>
      <c r="BE695" s="120"/>
      <c r="BF695" s="120"/>
      <c r="BG695" s="244"/>
      <c r="BH695" s="124"/>
      <c r="BI695" s="124"/>
      <c r="BJ695" s="124"/>
      <c r="BK695" s="120"/>
      <c r="BL695" s="120"/>
      <c r="BM695" s="120"/>
      <c r="BN695" s="120"/>
      <c r="BO695" s="120"/>
      <c r="BP695" s="120"/>
      <c r="BQ695" s="120"/>
      <c r="BR695" s="120"/>
      <c r="BS695" s="120"/>
    </row>
    <row r="696" ht="15.75" customHeight="1">
      <c r="A696" s="120"/>
      <c r="B696" s="120"/>
      <c r="C696" s="243"/>
      <c r="D696" s="120"/>
      <c r="E696" s="243"/>
      <c r="F696" s="120"/>
      <c r="G696" s="120"/>
      <c r="H696" s="120"/>
      <c r="I696" s="120"/>
      <c r="J696" s="120"/>
      <c r="K696" s="120"/>
      <c r="L696" s="244"/>
      <c r="M696" s="245"/>
      <c r="N696" s="245"/>
      <c r="O696" s="245"/>
      <c r="P696" s="245"/>
      <c r="Q696" s="120"/>
      <c r="R696" s="120"/>
      <c r="S696" s="120"/>
      <c r="T696" s="222"/>
      <c r="U696" s="120"/>
      <c r="V696" s="120"/>
      <c r="W696" s="120"/>
      <c r="X696" s="120"/>
      <c r="Y696" s="243"/>
      <c r="Z696" s="120"/>
      <c r="AA696" s="243"/>
      <c r="AB696" s="245"/>
      <c r="AC696" s="245"/>
      <c r="AD696" s="245"/>
      <c r="AE696" s="222"/>
      <c r="AF696" s="120"/>
      <c r="AG696" s="120"/>
      <c r="AH696" s="120"/>
      <c r="AI696" s="120"/>
      <c r="AJ696" s="243"/>
      <c r="AK696" s="243"/>
      <c r="AL696" s="120"/>
      <c r="AM696" s="243"/>
      <c r="AN696" s="243"/>
      <c r="AO696" s="120"/>
      <c r="AP696" s="120"/>
      <c r="AQ696" s="120"/>
      <c r="AR696" s="120"/>
      <c r="AS696" s="120"/>
      <c r="AT696" s="246"/>
      <c r="AU696" s="243"/>
      <c r="AV696" s="120"/>
      <c r="AW696" s="120"/>
      <c r="AX696" s="120"/>
      <c r="AY696" s="246"/>
      <c r="AZ696" s="120"/>
      <c r="BA696" s="120"/>
      <c r="BB696" s="243"/>
      <c r="BC696" s="120"/>
      <c r="BD696" s="120"/>
      <c r="BE696" s="120"/>
      <c r="BF696" s="120"/>
      <c r="BG696" s="244"/>
      <c r="BH696" s="124"/>
      <c r="BI696" s="124"/>
      <c r="BJ696" s="124"/>
      <c r="BK696" s="120"/>
      <c r="BL696" s="120"/>
      <c r="BM696" s="120"/>
      <c r="BN696" s="120"/>
      <c r="BO696" s="120"/>
      <c r="BP696" s="120"/>
      <c r="BQ696" s="120"/>
      <c r="BR696" s="120"/>
      <c r="BS696" s="120"/>
    </row>
    <row r="697" ht="15.75" customHeight="1">
      <c r="A697" s="120"/>
      <c r="B697" s="120"/>
      <c r="C697" s="243"/>
      <c r="D697" s="120"/>
      <c r="E697" s="243"/>
      <c r="F697" s="120"/>
      <c r="G697" s="120"/>
      <c r="H697" s="120"/>
      <c r="I697" s="120"/>
      <c r="J697" s="120"/>
      <c r="K697" s="120"/>
      <c r="L697" s="244"/>
      <c r="M697" s="245"/>
      <c r="N697" s="245"/>
      <c r="O697" s="245"/>
      <c r="P697" s="245"/>
      <c r="Q697" s="120"/>
      <c r="R697" s="120"/>
      <c r="S697" s="120"/>
      <c r="T697" s="222"/>
      <c r="U697" s="120"/>
      <c r="V697" s="120"/>
      <c r="W697" s="120"/>
      <c r="X697" s="120"/>
      <c r="Y697" s="243"/>
      <c r="Z697" s="120"/>
      <c r="AA697" s="243"/>
      <c r="AB697" s="245"/>
      <c r="AC697" s="245"/>
      <c r="AD697" s="245"/>
      <c r="AE697" s="222"/>
      <c r="AF697" s="120"/>
      <c r="AG697" s="120"/>
      <c r="AH697" s="120"/>
      <c r="AI697" s="120"/>
      <c r="AJ697" s="243"/>
      <c r="AK697" s="243"/>
      <c r="AL697" s="120"/>
      <c r="AM697" s="243"/>
      <c r="AN697" s="243"/>
      <c r="AO697" s="120"/>
      <c r="AP697" s="120"/>
      <c r="AQ697" s="120"/>
      <c r="AR697" s="120"/>
      <c r="AS697" s="120"/>
      <c r="AT697" s="246"/>
      <c r="AU697" s="243"/>
      <c r="AV697" s="120"/>
      <c r="AW697" s="120"/>
      <c r="AX697" s="120"/>
      <c r="AY697" s="246"/>
      <c r="AZ697" s="120"/>
      <c r="BA697" s="120"/>
      <c r="BB697" s="243"/>
      <c r="BC697" s="120"/>
      <c r="BD697" s="120"/>
      <c r="BE697" s="120"/>
      <c r="BF697" s="120"/>
      <c r="BG697" s="244"/>
      <c r="BH697" s="124"/>
      <c r="BI697" s="124"/>
      <c r="BJ697" s="124"/>
      <c r="BK697" s="120"/>
      <c r="BL697" s="120"/>
      <c r="BM697" s="120"/>
      <c r="BN697" s="120"/>
      <c r="BO697" s="120"/>
      <c r="BP697" s="120"/>
      <c r="BQ697" s="120"/>
      <c r="BR697" s="120"/>
      <c r="BS697" s="120"/>
    </row>
    <row r="698" ht="15.75" customHeight="1">
      <c r="A698" s="120"/>
      <c r="B698" s="120"/>
      <c r="C698" s="243"/>
      <c r="D698" s="120"/>
      <c r="E698" s="243"/>
      <c r="F698" s="120"/>
      <c r="G698" s="120"/>
      <c r="H698" s="120"/>
      <c r="I698" s="120"/>
      <c r="J698" s="120"/>
      <c r="K698" s="120"/>
      <c r="L698" s="244"/>
      <c r="M698" s="245"/>
      <c r="N698" s="245"/>
      <c r="O698" s="245"/>
      <c r="P698" s="245"/>
      <c r="Q698" s="120"/>
      <c r="R698" s="120"/>
      <c r="S698" s="120"/>
      <c r="T698" s="222"/>
      <c r="U698" s="120"/>
      <c r="V698" s="120"/>
      <c r="W698" s="120"/>
      <c r="X698" s="120"/>
      <c r="Y698" s="243"/>
      <c r="Z698" s="120"/>
      <c r="AA698" s="243"/>
      <c r="AB698" s="245"/>
      <c r="AC698" s="245"/>
      <c r="AD698" s="245"/>
      <c r="AE698" s="222"/>
      <c r="AF698" s="120"/>
      <c r="AG698" s="120"/>
      <c r="AH698" s="120"/>
      <c r="AI698" s="120"/>
      <c r="AJ698" s="243"/>
      <c r="AK698" s="243"/>
      <c r="AL698" s="120"/>
      <c r="AM698" s="243"/>
      <c r="AN698" s="243"/>
      <c r="AO698" s="120"/>
      <c r="AP698" s="120"/>
      <c r="AQ698" s="120"/>
      <c r="AR698" s="120"/>
      <c r="AS698" s="120"/>
      <c r="AT698" s="246"/>
      <c r="AU698" s="243"/>
      <c r="AV698" s="120"/>
      <c r="AW698" s="120"/>
      <c r="AX698" s="120"/>
      <c r="AY698" s="246"/>
      <c r="AZ698" s="120"/>
      <c r="BA698" s="120"/>
      <c r="BB698" s="243"/>
      <c r="BC698" s="120"/>
      <c r="BD698" s="120"/>
      <c r="BE698" s="120"/>
      <c r="BF698" s="120"/>
      <c r="BG698" s="244"/>
      <c r="BH698" s="124"/>
      <c r="BI698" s="124"/>
      <c r="BJ698" s="124"/>
      <c r="BK698" s="120"/>
      <c r="BL698" s="120"/>
      <c r="BM698" s="120"/>
      <c r="BN698" s="120"/>
      <c r="BO698" s="120"/>
      <c r="BP698" s="120"/>
      <c r="BQ698" s="120"/>
      <c r="BR698" s="120"/>
      <c r="BS698" s="120"/>
    </row>
    <row r="699" ht="15.75" customHeight="1">
      <c r="A699" s="120"/>
      <c r="B699" s="120"/>
      <c r="C699" s="243"/>
      <c r="D699" s="120"/>
      <c r="E699" s="243"/>
      <c r="F699" s="120"/>
      <c r="G699" s="120"/>
      <c r="H699" s="120"/>
      <c r="I699" s="120"/>
      <c r="J699" s="120"/>
      <c r="K699" s="120"/>
      <c r="L699" s="244"/>
      <c r="M699" s="245"/>
      <c r="N699" s="245"/>
      <c r="O699" s="245"/>
      <c r="P699" s="245"/>
      <c r="Q699" s="120"/>
      <c r="R699" s="120"/>
      <c r="S699" s="120"/>
      <c r="T699" s="222"/>
      <c r="U699" s="120"/>
      <c r="V699" s="120"/>
      <c r="W699" s="120"/>
      <c r="X699" s="120"/>
      <c r="Y699" s="243"/>
      <c r="Z699" s="120"/>
      <c r="AA699" s="243"/>
      <c r="AB699" s="245"/>
      <c r="AC699" s="245"/>
      <c r="AD699" s="245"/>
      <c r="AE699" s="222"/>
      <c r="AF699" s="120"/>
      <c r="AG699" s="120"/>
      <c r="AH699" s="120"/>
      <c r="AI699" s="120"/>
      <c r="AJ699" s="243"/>
      <c r="AK699" s="243"/>
      <c r="AL699" s="120"/>
      <c r="AM699" s="243"/>
      <c r="AN699" s="243"/>
      <c r="AO699" s="120"/>
      <c r="AP699" s="120"/>
      <c r="AQ699" s="120"/>
      <c r="AR699" s="120"/>
      <c r="AS699" s="120"/>
      <c r="AT699" s="246"/>
      <c r="AU699" s="243"/>
      <c r="AV699" s="120"/>
      <c r="AW699" s="120"/>
      <c r="AX699" s="120"/>
      <c r="AY699" s="246"/>
      <c r="AZ699" s="120"/>
      <c r="BA699" s="120"/>
      <c r="BB699" s="243"/>
      <c r="BC699" s="120"/>
      <c r="BD699" s="120"/>
      <c r="BE699" s="120"/>
      <c r="BF699" s="120"/>
      <c r="BG699" s="244"/>
      <c r="BH699" s="124"/>
      <c r="BI699" s="124"/>
      <c r="BJ699" s="124"/>
      <c r="BK699" s="120"/>
      <c r="BL699" s="120"/>
      <c r="BM699" s="120"/>
      <c r="BN699" s="120"/>
      <c r="BO699" s="120"/>
      <c r="BP699" s="120"/>
      <c r="BQ699" s="120"/>
      <c r="BR699" s="120"/>
      <c r="BS699" s="120"/>
    </row>
    <row r="700" ht="15.75" customHeight="1">
      <c r="A700" s="120"/>
      <c r="B700" s="120"/>
      <c r="C700" s="243"/>
      <c r="D700" s="120"/>
      <c r="E700" s="243"/>
      <c r="F700" s="120"/>
      <c r="G700" s="120"/>
      <c r="H700" s="120"/>
      <c r="I700" s="120"/>
      <c r="J700" s="120"/>
      <c r="K700" s="120"/>
      <c r="L700" s="244"/>
      <c r="M700" s="245"/>
      <c r="N700" s="245"/>
      <c r="O700" s="245"/>
      <c r="P700" s="245"/>
      <c r="Q700" s="120"/>
      <c r="R700" s="120"/>
      <c r="S700" s="120"/>
      <c r="T700" s="222"/>
      <c r="U700" s="120"/>
      <c r="V700" s="120"/>
      <c r="W700" s="120"/>
      <c r="X700" s="120"/>
      <c r="Y700" s="243"/>
      <c r="Z700" s="120"/>
      <c r="AA700" s="243"/>
      <c r="AB700" s="245"/>
      <c r="AC700" s="245"/>
      <c r="AD700" s="245"/>
      <c r="AE700" s="222"/>
      <c r="AF700" s="120"/>
      <c r="AG700" s="120"/>
      <c r="AH700" s="120"/>
      <c r="AI700" s="120"/>
      <c r="AJ700" s="243"/>
      <c r="AK700" s="243"/>
      <c r="AL700" s="120"/>
      <c r="AM700" s="243"/>
      <c r="AN700" s="243"/>
      <c r="AO700" s="120"/>
      <c r="AP700" s="120"/>
      <c r="AQ700" s="120"/>
      <c r="AR700" s="120"/>
      <c r="AS700" s="120"/>
      <c r="AT700" s="246"/>
      <c r="AU700" s="243"/>
      <c r="AV700" s="120"/>
      <c r="AW700" s="120"/>
      <c r="AX700" s="120"/>
      <c r="AY700" s="246"/>
      <c r="AZ700" s="120"/>
      <c r="BA700" s="120"/>
      <c r="BB700" s="243"/>
      <c r="BC700" s="120"/>
      <c r="BD700" s="120"/>
      <c r="BE700" s="120"/>
      <c r="BF700" s="120"/>
      <c r="BG700" s="244"/>
      <c r="BH700" s="124"/>
      <c r="BI700" s="124"/>
      <c r="BJ700" s="124"/>
      <c r="BK700" s="120"/>
      <c r="BL700" s="120"/>
      <c r="BM700" s="120"/>
      <c r="BN700" s="120"/>
      <c r="BO700" s="120"/>
      <c r="BP700" s="120"/>
      <c r="BQ700" s="120"/>
      <c r="BR700" s="120"/>
      <c r="BS700" s="120"/>
    </row>
    <row r="701" ht="15.75" customHeight="1">
      <c r="A701" s="120"/>
      <c r="B701" s="120"/>
      <c r="C701" s="243"/>
      <c r="D701" s="120"/>
      <c r="E701" s="243"/>
      <c r="F701" s="120"/>
      <c r="G701" s="120"/>
      <c r="H701" s="120"/>
      <c r="I701" s="120"/>
      <c r="J701" s="120"/>
      <c r="K701" s="120"/>
      <c r="L701" s="244"/>
      <c r="M701" s="245"/>
      <c r="N701" s="245"/>
      <c r="O701" s="245"/>
      <c r="P701" s="245"/>
      <c r="Q701" s="120"/>
      <c r="R701" s="120"/>
      <c r="S701" s="120"/>
      <c r="T701" s="222"/>
      <c r="U701" s="120"/>
      <c r="V701" s="120"/>
      <c r="W701" s="120"/>
      <c r="X701" s="120"/>
      <c r="Y701" s="243"/>
      <c r="Z701" s="120"/>
      <c r="AA701" s="243"/>
      <c r="AB701" s="245"/>
      <c r="AC701" s="245"/>
      <c r="AD701" s="245"/>
      <c r="AE701" s="222"/>
      <c r="AF701" s="120"/>
      <c r="AG701" s="120"/>
      <c r="AH701" s="120"/>
      <c r="AI701" s="120"/>
      <c r="AJ701" s="243"/>
      <c r="AK701" s="243"/>
      <c r="AL701" s="120"/>
      <c r="AM701" s="243"/>
      <c r="AN701" s="243"/>
      <c r="AO701" s="120"/>
      <c r="AP701" s="120"/>
      <c r="AQ701" s="120"/>
      <c r="AR701" s="120"/>
      <c r="AS701" s="120"/>
      <c r="AT701" s="246"/>
      <c r="AU701" s="243"/>
      <c r="AV701" s="120"/>
      <c r="AW701" s="120"/>
      <c r="AX701" s="120"/>
      <c r="AY701" s="246"/>
      <c r="AZ701" s="120"/>
      <c r="BA701" s="120"/>
      <c r="BB701" s="243"/>
      <c r="BC701" s="120"/>
      <c r="BD701" s="120"/>
      <c r="BE701" s="120"/>
      <c r="BF701" s="120"/>
      <c r="BG701" s="244"/>
      <c r="BH701" s="124"/>
      <c r="BI701" s="124"/>
      <c r="BJ701" s="124"/>
      <c r="BK701" s="120"/>
      <c r="BL701" s="120"/>
      <c r="BM701" s="120"/>
      <c r="BN701" s="120"/>
      <c r="BO701" s="120"/>
      <c r="BP701" s="120"/>
      <c r="BQ701" s="120"/>
      <c r="BR701" s="120"/>
      <c r="BS701" s="120"/>
    </row>
    <row r="702" ht="15.75" customHeight="1">
      <c r="A702" s="120"/>
      <c r="B702" s="120"/>
      <c r="C702" s="243"/>
      <c r="D702" s="120"/>
      <c r="E702" s="243"/>
      <c r="F702" s="120"/>
      <c r="G702" s="120"/>
      <c r="H702" s="120"/>
      <c r="I702" s="120"/>
      <c r="J702" s="120"/>
      <c r="K702" s="120"/>
      <c r="L702" s="244"/>
      <c r="M702" s="245"/>
      <c r="N702" s="245"/>
      <c r="O702" s="245"/>
      <c r="P702" s="245"/>
      <c r="Q702" s="120"/>
      <c r="R702" s="120"/>
      <c r="S702" s="120"/>
      <c r="T702" s="222"/>
      <c r="U702" s="120"/>
      <c r="V702" s="120"/>
      <c r="W702" s="120"/>
      <c r="X702" s="120"/>
      <c r="Y702" s="243"/>
      <c r="Z702" s="120"/>
      <c r="AA702" s="243"/>
      <c r="AB702" s="245"/>
      <c r="AC702" s="245"/>
      <c r="AD702" s="245"/>
      <c r="AE702" s="222"/>
      <c r="AF702" s="120"/>
      <c r="AG702" s="120"/>
      <c r="AH702" s="120"/>
      <c r="AI702" s="120"/>
      <c r="AJ702" s="243"/>
      <c r="AK702" s="243"/>
      <c r="AL702" s="120"/>
      <c r="AM702" s="243"/>
      <c r="AN702" s="243"/>
      <c r="AO702" s="120"/>
      <c r="AP702" s="120"/>
      <c r="AQ702" s="120"/>
      <c r="AR702" s="120"/>
      <c r="AS702" s="120"/>
      <c r="AT702" s="246"/>
      <c r="AU702" s="243"/>
      <c r="AV702" s="120"/>
      <c r="AW702" s="120"/>
      <c r="AX702" s="120"/>
      <c r="AY702" s="246"/>
      <c r="AZ702" s="120"/>
      <c r="BA702" s="120"/>
      <c r="BB702" s="243"/>
      <c r="BC702" s="120"/>
      <c r="BD702" s="120"/>
      <c r="BE702" s="120"/>
      <c r="BF702" s="120"/>
      <c r="BG702" s="244"/>
      <c r="BH702" s="124"/>
      <c r="BI702" s="124"/>
      <c r="BJ702" s="124"/>
      <c r="BK702" s="120"/>
      <c r="BL702" s="120"/>
      <c r="BM702" s="120"/>
      <c r="BN702" s="120"/>
      <c r="BO702" s="120"/>
      <c r="BP702" s="120"/>
      <c r="BQ702" s="120"/>
      <c r="BR702" s="120"/>
      <c r="BS702" s="120"/>
    </row>
    <row r="703" ht="15.75" customHeight="1">
      <c r="A703" s="120"/>
      <c r="B703" s="120"/>
      <c r="C703" s="243"/>
      <c r="D703" s="120"/>
      <c r="E703" s="243"/>
      <c r="F703" s="120"/>
      <c r="G703" s="120"/>
      <c r="H703" s="120"/>
      <c r="I703" s="120"/>
      <c r="J703" s="120"/>
      <c r="K703" s="120"/>
      <c r="L703" s="244"/>
      <c r="M703" s="245"/>
      <c r="N703" s="245"/>
      <c r="O703" s="245"/>
      <c r="P703" s="245"/>
      <c r="Q703" s="120"/>
      <c r="R703" s="120"/>
      <c r="S703" s="120"/>
      <c r="T703" s="222"/>
      <c r="U703" s="120"/>
      <c r="V703" s="120"/>
      <c r="W703" s="120"/>
      <c r="X703" s="120"/>
      <c r="Y703" s="243"/>
      <c r="Z703" s="120"/>
      <c r="AA703" s="243"/>
      <c r="AB703" s="245"/>
      <c r="AC703" s="245"/>
      <c r="AD703" s="245"/>
      <c r="AE703" s="222"/>
      <c r="AF703" s="120"/>
      <c r="AG703" s="120"/>
      <c r="AH703" s="120"/>
      <c r="AI703" s="120"/>
      <c r="AJ703" s="243"/>
      <c r="AK703" s="243"/>
      <c r="AL703" s="120"/>
      <c r="AM703" s="243"/>
      <c r="AN703" s="243"/>
      <c r="AO703" s="120"/>
      <c r="AP703" s="120"/>
      <c r="AQ703" s="120"/>
      <c r="AR703" s="120"/>
      <c r="AS703" s="120"/>
      <c r="AT703" s="246"/>
      <c r="AU703" s="243"/>
      <c r="AV703" s="120"/>
      <c r="AW703" s="120"/>
      <c r="AX703" s="120"/>
      <c r="AY703" s="246"/>
      <c r="AZ703" s="120"/>
      <c r="BA703" s="120"/>
      <c r="BB703" s="243"/>
      <c r="BC703" s="120"/>
      <c r="BD703" s="120"/>
      <c r="BE703" s="120"/>
      <c r="BF703" s="120"/>
      <c r="BG703" s="244"/>
      <c r="BH703" s="124"/>
      <c r="BI703" s="124"/>
      <c r="BJ703" s="124"/>
      <c r="BK703" s="120"/>
      <c r="BL703" s="120"/>
      <c r="BM703" s="120"/>
      <c r="BN703" s="120"/>
      <c r="BO703" s="120"/>
      <c r="BP703" s="120"/>
      <c r="BQ703" s="120"/>
      <c r="BR703" s="120"/>
      <c r="BS703" s="120"/>
    </row>
    <row r="704" ht="15.75" customHeight="1">
      <c r="A704" s="120"/>
      <c r="B704" s="120"/>
      <c r="C704" s="243"/>
      <c r="D704" s="120"/>
      <c r="E704" s="243"/>
      <c r="F704" s="120"/>
      <c r="G704" s="120"/>
      <c r="H704" s="120"/>
      <c r="I704" s="120"/>
      <c r="J704" s="120"/>
      <c r="K704" s="120"/>
      <c r="L704" s="244"/>
      <c r="M704" s="245"/>
      <c r="N704" s="245"/>
      <c r="O704" s="245"/>
      <c r="P704" s="245"/>
      <c r="Q704" s="120"/>
      <c r="R704" s="120"/>
      <c r="S704" s="120"/>
      <c r="T704" s="222"/>
      <c r="U704" s="120"/>
      <c r="V704" s="120"/>
      <c r="W704" s="120"/>
      <c r="X704" s="120"/>
      <c r="Y704" s="243"/>
      <c r="Z704" s="120"/>
      <c r="AA704" s="243"/>
      <c r="AB704" s="245"/>
      <c r="AC704" s="245"/>
      <c r="AD704" s="245"/>
      <c r="AE704" s="222"/>
      <c r="AF704" s="120"/>
      <c r="AG704" s="120"/>
      <c r="AH704" s="120"/>
      <c r="AI704" s="120"/>
      <c r="AJ704" s="243"/>
      <c r="AK704" s="243"/>
      <c r="AL704" s="120"/>
      <c r="AM704" s="243"/>
      <c r="AN704" s="243"/>
      <c r="AO704" s="120"/>
      <c r="AP704" s="120"/>
      <c r="AQ704" s="120"/>
      <c r="AR704" s="120"/>
      <c r="AS704" s="120"/>
      <c r="AT704" s="246"/>
      <c r="AU704" s="243"/>
      <c r="AV704" s="120"/>
      <c r="AW704" s="120"/>
      <c r="AX704" s="120"/>
      <c r="AY704" s="246"/>
      <c r="AZ704" s="120"/>
      <c r="BA704" s="120"/>
      <c r="BB704" s="243"/>
      <c r="BC704" s="120"/>
      <c r="BD704" s="120"/>
      <c r="BE704" s="120"/>
      <c r="BF704" s="120"/>
      <c r="BG704" s="244"/>
      <c r="BH704" s="124"/>
      <c r="BI704" s="124"/>
      <c r="BJ704" s="124"/>
      <c r="BK704" s="120"/>
      <c r="BL704" s="120"/>
      <c r="BM704" s="120"/>
      <c r="BN704" s="120"/>
      <c r="BO704" s="120"/>
      <c r="BP704" s="120"/>
      <c r="BQ704" s="120"/>
      <c r="BR704" s="120"/>
      <c r="BS704" s="120"/>
    </row>
    <row r="705" ht="15.75" customHeight="1">
      <c r="A705" s="120"/>
      <c r="B705" s="120"/>
      <c r="C705" s="243"/>
      <c r="D705" s="120"/>
      <c r="E705" s="243"/>
      <c r="F705" s="120"/>
      <c r="G705" s="120"/>
      <c r="H705" s="120"/>
      <c r="I705" s="120"/>
      <c r="J705" s="120"/>
      <c r="K705" s="120"/>
      <c r="L705" s="244"/>
      <c r="M705" s="245"/>
      <c r="N705" s="245"/>
      <c r="O705" s="245"/>
      <c r="P705" s="245"/>
      <c r="Q705" s="120"/>
      <c r="R705" s="120"/>
      <c r="S705" s="120"/>
      <c r="T705" s="222"/>
      <c r="U705" s="120"/>
      <c r="V705" s="120"/>
      <c r="W705" s="120"/>
      <c r="X705" s="120"/>
      <c r="Y705" s="243"/>
      <c r="Z705" s="120"/>
      <c r="AA705" s="243"/>
      <c r="AB705" s="245"/>
      <c r="AC705" s="245"/>
      <c r="AD705" s="245"/>
      <c r="AE705" s="222"/>
      <c r="AF705" s="120"/>
      <c r="AG705" s="120"/>
      <c r="AH705" s="120"/>
      <c r="AI705" s="120"/>
      <c r="AJ705" s="243"/>
      <c r="AK705" s="243"/>
      <c r="AL705" s="120"/>
      <c r="AM705" s="243"/>
      <c r="AN705" s="243"/>
      <c r="AO705" s="120"/>
      <c r="AP705" s="120"/>
      <c r="AQ705" s="120"/>
      <c r="AR705" s="120"/>
      <c r="AS705" s="120"/>
      <c r="AT705" s="246"/>
      <c r="AU705" s="243"/>
      <c r="AV705" s="120"/>
      <c r="AW705" s="120"/>
      <c r="AX705" s="120"/>
      <c r="AY705" s="246"/>
      <c r="AZ705" s="120"/>
      <c r="BA705" s="120"/>
      <c r="BB705" s="243"/>
      <c r="BC705" s="120"/>
      <c r="BD705" s="120"/>
      <c r="BE705" s="120"/>
      <c r="BF705" s="120"/>
      <c r="BG705" s="244"/>
      <c r="BH705" s="124"/>
      <c r="BI705" s="124"/>
      <c r="BJ705" s="124"/>
      <c r="BK705" s="120"/>
      <c r="BL705" s="120"/>
      <c r="BM705" s="120"/>
      <c r="BN705" s="120"/>
      <c r="BO705" s="120"/>
      <c r="BP705" s="120"/>
      <c r="BQ705" s="120"/>
      <c r="BR705" s="120"/>
      <c r="BS705" s="120"/>
    </row>
    <row r="706" ht="15.75" customHeight="1">
      <c r="A706" s="120"/>
      <c r="B706" s="120"/>
      <c r="C706" s="243"/>
      <c r="D706" s="120"/>
      <c r="E706" s="243"/>
      <c r="F706" s="120"/>
      <c r="G706" s="120"/>
      <c r="H706" s="120"/>
      <c r="I706" s="120"/>
      <c r="J706" s="120"/>
      <c r="K706" s="120"/>
      <c r="L706" s="244"/>
      <c r="M706" s="245"/>
      <c r="N706" s="245"/>
      <c r="O706" s="245"/>
      <c r="P706" s="245"/>
      <c r="Q706" s="120"/>
      <c r="R706" s="120"/>
      <c r="S706" s="120"/>
      <c r="T706" s="222"/>
      <c r="U706" s="120"/>
      <c r="V706" s="120"/>
      <c r="W706" s="120"/>
      <c r="X706" s="120"/>
      <c r="Y706" s="243"/>
      <c r="Z706" s="120"/>
      <c r="AA706" s="243"/>
      <c r="AB706" s="245"/>
      <c r="AC706" s="245"/>
      <c r="AD706" s="245"/>
      <c r="AE706" s="222"/>
      <c r="AF706" s="120"/>
      <c r="AG706" s="120"/>
      <c r="AH706" s="120"/>
      <c r="AI706" s="120"/>
      <c r="AJ706" s="243"/>
      <c r="AK706" s="243"/>
      <c r="AL706" s="120"/>
      <c r="AM706" s="243"/>
      <c r="AN706" s="243"/>
      <c r="AO706" s="120"/>
      <c r="AP706" s="120"/>
      <c r="AQ706" s="120"/>
      <c r="AR706" s="120"/>
      <c r="AS706" s="120"/>
      <c r="AT706" s="246"/>
      <c r="AU706" s="243"/>
      <c r="AV706" s="120"/>
      <c r="AW706" s="120"/>
      <c r="AX706" s="120"/>
      <c r="AY706" s="246"/>
      <c r="AZ706" s="120"/>
      <c r="BA706" s="120"/>
      <c r="BB706" s="243"/>
      <c r="BC706" s="120"/>
      <c r="BD706" s="120"/>
      <c r="BE706" s="120"/>
      <c r="BF706" s="120"/>
      <c r="BG706" s="244"/>
      <c r="BH706" s="124"/>
      <c r="BI706" s="124"/>
      <c r="BJ706" s="124"/>
      <c r="BK706" s="120"/>
      <c r="BL706" s="120"/>
      <c r="BM706" s="120"/>
      <c r="BN706" s="120"/>
      <c r="BO706" s="120"/>
      <c r="BP706" s="120"/>
      <c r="BQ706" s="120"/>
      <c r="BR706" s="120"/>
      <c r="BS706" s="120"/>
    </row>
    <row r="707" ht="15.75" customHeight="1">
      <c r="A707" s="120"/>
      <c r="B707" s="120"/>
      <c r="C707" s="243"/>
      <c r="D707" s="120"/>
      <c r="E707" s="243"/>
      <c r="F707" s="120"/>
      <c r="G707" s="120"/>
      <c r="H707" s="120"/>
      <c r="I707" s="120"/>
      <c r="J707" s="120"/>
      <c r="K707" s="120"/>
      <c r="L707" s="244"/>
      <c r="M707" s="245"/>
      <c r="N707" s="245"/>
      <c r="O707" s="245"/>
      <c r="P707" s="245"/>
      <c r="Q707" s="120"/>
      <c r="R707" s="120"/>
      <c r="S707" s="120"/>
      <c r="T707" s="222"/>
      <c r="U707" s="120"/>
      <c r="V707" s="120"/>
      <c r="W707" s="120"/>
      <c r="X707" s="120"/>
      <c r="Y707" s="243"/>
      <c r="Z707" s="120"/>
      <c r="AA707" s="243"/>
      <c r="AB707" s="245"/>
      <c r="AC707" s="245"/>
      <c r="AD707" s="245"/>
      <c r="AE707" s="222"/>
      <c r="AF707" s="120"/>
      <c r="AG707" s="120"/>
      <c r="AH707" s="120"/>
      <c r="AI707" s="120"/>
      <c r="AJ707" s="243"/>
      <c r="AK707" s="243"/>
      <c r="AL707" s="120"/>
      <c r="AM707" s="243"/>
      <c r="AN707" s="243"/>
      <c r="AO707" s="120"/>
      <c r="AP707" s="120"/>
      <c r="AQ707" s="120"/>
      <c r="AR707" s="120"/>
      <c r="AS707" s="120"/>
      <c r="AT707" s="246"/>
      <c r="AU707" s="243"/>
      <c r="AV707" s="120"/>
      <c r="AW707" s="120"/>
      <c r="AX707" s="120"/>
      <c r="AY707" s="246"/>
      <c r="AZ707" s="120"/>
      <c r="BA707" s="120"/>
      <c r="BB707" s="243"/>
      <c r="BC707" s="120"/>
      <c r="BD707" s="120"/>
      <c r="BE707" s="120"/>
      <c r="BF707" s="120"/>
      <c r="BG707" s="244"/>
      <c r="BH707" s="124"/>
      <c r="BI707" s="124"/>
      <c r="BJ707" s="124"/>
      <c r="BK707" s="120"/>
      <c r="BL707" s="120"/>
      <c r="BM707" s="120"/>
      <c r="BN707" s="120"/>
      <c r="BO707" s="120"/>
      <c r="BP707" s="120"/>
      <c r="BQ707" s="120"/>
      <c r="BR707" s="120"/>
      <c r="BS707" s="120"/>
    </row>
    <row r="708" ht="15.75" customHeight="1">
      <c r="A708" s="120"/>
      <c r="B708" s="120"/>
      <c r="C708" s="243"/>
      <c r="D708" s="120"/>
      <c r="E708" s="243"/>
      <c r="F708" s="120"/>
      <c r="G708" s="120"/>
      <c r="H708" s="120"/>
      <c r="I708" s="120"/>
      <c r="J708" s="120"/>
      <c r="K708" s="120"/>
      <c r="L708" s="244"/>
      <c r="M708" s="245"/>
      <c r="N708" s="245"/>
      <c r="O708" s="245"/>
      <c r="P708" s="245"/>
      <c r="Q708" s="120"/>
      <c r="R708" s="120"/>
      <c r="S708" s="120"/>
      <c r="T708" s="222"/>
      <c r="U708" s="120"/>
      <c r="V708" s="120"/>
      <c r="W708" s="120"/>
      <c r="X708" s="120"/>
      <c r="Y708" s="243"/>
      <c r="Z708" s="120"/>
      <c r="AA708" s="243"/>
      <c r="AB708" s="245"/>
      <c r="AC708" s="245"/>
      <c r="AD708" s="245"/>
      <c r="AE708" s="222"/>
      <c r="AF708" s="120"/>
      <c r="AG708" s="120"/>
      <c r="AH708" s="120"/>
      <c r="AI708" s="120"/>
      <c r="AJ708" s="243"/>
      <c r="AK708" s="243"/>
      <c r="AL708" s="120"/>
      <c r="AM708" s="243"/>
      <c r="AN708" s="243"/>
      <c r="AO708" s="120"/>
      <c r="AP708" s="120"/>
      <c r="AQ708" s="120"/>
      <c r="AR708" s="120"/>
      <c r="AS708" s="120"/>
      <c r="AT708" s="246"/>
      <c r="AU708" s="243"/>
      <c r="AV708" s="120"/>
      <c r="AW708" s="120"/>
      <c r="AX708" s="120"/>
      <c r="AY708" s="246"/>
      <c r="AZ708" s="120"/>
      <c r="BA708" s="120"/>
      <c r="BB708" s="243"/>
      <c r="BC708" s="120"/>
      <c r="BD708" s="120"/>
      <c r="BE708" s="120"/>
      <c r="BF708" s="120"/>
      <c r="BG708" s="244"/>
      <c r="BH708" s="124"/>
      <c r="BI708" s="124"/>
      <c r="BJ708" s="124"/>
      <c r="BK708" s="120"/>
      <c r="BL708" s="120"/>
      <c r="BM708" s="120"/>
      <c r="BN708" s="120"/>
      <c r="BO708" s="120"/>
      <c r="BP708" s="120"/>
      <c r="BQ708" s="120"/>
      <c r="BR708" s="120"/>
      <c r="BS708" s="120"/>
    </row>
    <row r="709" ht="15.75" customHeight="1">
      <c r="A709" s="120"/>
      <c r="B709" s="120"/>
      <c r="C709" s="243"/>
      <c r="D709" s="120"/>
      <c r="E709" s="243"/>
      <c r="F709" s="120"/>
      <c r="G709" s="120"/>
      <c r="H709" s="120"/>
      <c r="I709" s="120"/>
      <c r="J709" s="120"/>
      <c r="K709" s="120"/>
      <c r="L709" s="244"/>
      <c r="M709" s="245"/>
      <c r="N709" s="245"/>
      <c r="O709" s="245"/>
      <c r="P709" s="245"/>
      <c r="Q709" s="120"/>
      <c r="R709" s="120"/>
      <c r="S709" s="120"/>
      <c r="T709" s="222"/>
      <c r="U709" s="120"/>
      <c r="V709" s="120"/>
      <c r="W709" s="120"/>
      <c r="X709" s="120"/>
      <c r="Y709" s="243"/>
      <c r="Z709" s="120"/>
      <c r="AA709" s="243"/>
      <c r="AB709" s="245"/>
      <c r="AC709" s="245"/>
      <c r="AD709" s="245"/>
      <c r="AE709" s="222"/>
      <c r="AF709" s="120"/>
      <c r="AG709" s="120"/>
      <c r="AH709" s="120"/>
      <c r="AI709" s="120"/>
      <c r="AJ709" s="243"/>
      <c r="AK709" s="243"/>
      <c r="AL709" s="120"/>
      <c r="AM709" s="243"/>
      <c r="AN709" s="243"/>
      <c r="AO709" s="120"/>
      <c r="AP709" s="120"/>
      <c r="AQ709" s="120"/>
      <c r="AR709" s="120"/>
      <c r="AS709" s="120"/>
      <c r="AT709" s="246"/>
      <c r="AU709" s="243"/>
      <c r="AV709" s="120"/>
      <c r="AW709" s="120"/>
      <c r="AX709" s="120"/>
      <c r="AY709" s="246"/>
      <c r="AZ709" s="120"/>
      <c r="BA709" s="120"/>
      <c r="BB709" s="243"/>
      <c r="BC709" s="120"/>
      <c r="BD709" s="120"/>
      <c r="BE709" s="120"/>
      <c r="BF709" s="120"/>
      <c r="BG709" s="244"/>
      <c r="BH709" s="124"/>
      <c r="BI709" s="124"/>
      <c r="BJ709" s="124"/>
      <c r="BK709" s="120"/>
      <c r="BL709" s="120"/>
      <c r="BM709" s="120"/>
      <c r="BN709" s="120"/>
      <c r="BO709" s="120"/>
      <c r="BP709" s="120"/>
      <c r="BQ709" s="120"/>
      <c r="BR709" s="120"/>
      <c r="BS709" s="120"/>
    </row>
    <row r="710" ht="15.75" customHeight="1">
      <c r="A710" s="120"/>
      <c r="B710" s="120"/>
      <c r="C710" s="243"/>
      <c r="D710" s="120"/>
      <c r="E710" s="243"/>
      <c r="F710" s="120"/>
      <c r="G710" s="120"/>
      <c r="H710" s="120"/>
      <c r="I710" s="120"/>
      <c r="J710" s="120"/>
      <c r="K710" s="120"/>
      <c r="L710" s="244"/>
      <c r="M710" s="245"/>
      <c r="N710" s="245"/>
      <c r="O710" s="245"/>
      <c r="P710" s="245"/>
      <c r="Q710" s="120"/>
      <c r="R710" s="120"/>
      <c r="S710" s="120"/>
      <c r="T710" s="222"/>
      <c r="U710" s="120"/>
      <c r="V710" s="120"/>
      <c r="W710" s="120"/>
      <c r="X710" s="120"/>
      <c r="Y710" s="243"/>
      <c r="Z710" s="120"/>
      <c r="AA710" s="243"/>
      <c r="AB710" s="245"/>
      <c r="AC710" s="245"/>
      <c r="AD710" s="245"/>
      <c r="AE710" s="222"/>
      <c r="AF710" s="120"/>
      <c r="AG710" s="120"/>
      <c r="AH710" s="120"/>
      <c r="AI710" s="120"/>
      <c r="AJ710" s="243"/>
      <c r="AK710" s="243"/>
      <c r="AL710" s="120"/>
      <c r="AM710" s="243"/>
      <c r="AN710" s="243"/>
      <c r="AO710" s="120"/>
      <c r="AP710" s="120"/>
      <c r="AQ710" s="120"/>
      <c r="AR710" s="120"/>
      <c r="AS710" s="120"/>
      <c r="AT710" s="246"/>
      <c r="AU710" s="243"/>
      <c r="AV710" s="120"/>
      <c r="AW710" s="120"/>
      <c r="AX710" s="120"/>
      <c r="AY710" s="246"/>
      <c r="AZ710" s="120"/>
      <c r="BA710" s="120"/>
      <c r="BB710" s="243"/>
      <c r="BC710" s="120"/>
      <c r="BD710" s="120"/>
      <c r="BE710" s="120"/>
      <c r="BF710" s="120"/>
      <c r="BG710" s="244"/>
      <c r="BH710" s="124"/>
      <c r="BI710" s="124"/>
      <c r="BJ710" s="124"/>
      <c r="BK710" s="120"/>
      <c r="BL710" s="120"/>
      <c r="BM710" s="120"/>
      <c r="BN710" s="120"/>
      <c r="BO710" s="120"/>
      <c r="BP710" s="120"/>
      <c r="BQ710" s="120"/>
      <c r="BR710" s="120"/>
      <c r="BS710" s="120"/>
    </row>
    <row r="711" ht="15.75" customHeight="1">
      <c r="A711" s="120"/>
      <c r="B711" s="120"/>
      <c r="C711" s="243"/>
      <c r="D711" s="120"/>
      <c r="E711" s="243"/>
      <c r="F711" s="120"/>
      <c r="G711" s="120"/>
      <c r="H711" s="120"/>
      <c r="I711" s="120"/>
      <c r="J711" s="120"/>
      <c r="K711" s="120"/>
      <c r="L711" s="244"/>
      <c r="M711" s="245"/>
      <c r="N711" s="245"/>
      <c r="O711" s="245"/>
      <c r="P711" s="245"/>
      <c r="Q711" s="120"/>
      <c r="R711" s="120"/>
      <c r="S711" s="120"/>
      <c r="T711" s="222"/>
      <c r="U711" s="120"/>
      <c r="V711" s="120"/>
      <c r="W711" s="120"/>
      <c r="X711" s="120"/>
      <c r="Y711" s="243"/>
      <c r="Z711" s="120"/>
      <c r="AA711" s="243"/>
      <c r="AB711" s="245"/>
      <c r="AC711" s="245"/>
      <c r="AD711" s="245"/>
      <c r="AE711" s="222"/>
      <c r="AF711" s="120"/>
      <c r="AG711" s="120"/>
      <c r="AH711" s="120"/>
      <c r="AI711" s="120"/>
      <c r="AJ711" s="243"/>
      <c r="AK711" s="243"/>
      <c r="AL711" s="120"/>
      <c r="AM711" s="243"/>
      <c r="AN711" s="243"/>
      <c r="AO711" s="120"/>
      <c r="AP711" s="120"/>
      <c r="AQ711" s="120"/>
      <c r="AR711" s="120"/>
      <c r="AS711" s="120"/>
      <c r="AT711" s="246"/>
      <c r="AU711" s="243"/>
      <c r="AV711" s="120"/>
      <c r="AW711" s="120"/>
      <c r="AX711" s="120"/>
      <c r="AY711" s="246"/>
      <c r="AZ711" s="120"/>
      <c r="BA711" s="120"/>
      <c r="BB711" s="243"/>
      <c r="BC711" s="120"/>
      <c r="BD711" s="120"/>
      <c r="BE711" s="120"/>
      <c r="BF711" s="120"/>
      <c r="BG711" s="244"/>
      <c r="BH711" s="124"/>
      <c r="BI711" s="124"/>
      <c r="BJ711" s="124"/>
      <c r="BK711" s="120"/>
      <c r="BL711" s="120"/>
      <c r="BM711" s="120"/>
      <c r="BN711" s="120"/>
      <c r="BO711" s="120"/>
      <c r="BP711" s="120"/>
      <c r="BQ711" s="120"/>
      <c r="BR711" s="120"/>
      <c r="BS711" s="120"/>
    </row>
    <row r="712" ht="15.75" customHeight="1">
      <c r="A712" s="120"/>
      <c r="B712" s="120"/>
      <c r="C712" s="243"/>
      <c r="D712" s="120"/>
      <c r="E712" s="243"/>
      <c r="F712" s="120"/>
      <c r="G712" s="120"/>
      <c r="H712" s="120"/>
      <c r="I712" s="120"/>
      <c r="J712" s="120"/>
      <c r="K712" s="120"/>
      <c r="L712" s="244"/>
      <c r="M712" s="245"/>
      <c r="N712" s="245"/>
      <c r="O712" s="245"/>
      <c r="P712" s="245"/>
      <c r="Q712" s="120"/>
      <c r="R712" s="120"/>
      <c r="S712" s="120"/>
      <c r="T712" s="222"/>
      <c r="U712" s="120"/>
      <c r="V712" s="120"/>
      <c r="W712" s="120"/>
      <c r="X712" s="120"/>
      <c r="Y712" s="243"/>
      <c r="Z712" s="120"/>
      <c r="AA712" s="243"/>
      <c r="AB712" s="245"/>
      <c r="AC712" s="245"/>
      <c r="AD712" s="245"/>
      <c r="AE712" s="222"/>
      <c r="AF712" s="120"/>
      <c r="AG712" s="120"/>
      <c r="AH712" s="120"/>
      <c r="AI712" s="120"/>
      <c r="AJ712" s="243"/>
      <c r="AK712" s="243"/>
      <c r="AL712" s="120"/>
      <c r="AM712" s="243"/>
      <c r="AN712" s="243"/>
      <c r="AO712" s="120"/>
      <c r="AP712" s="120"/>
      <c r="AQ712" s="120"/>
      <c r="AR712" s="120"/>
      <c r="AS712" s="120"/>
      <c r="AT712" s="246"/>
      <c r="AU712" s="243"/>
      <c r="AV712" s="120"/>
      <c r="AW712" s="120"/>
      <c r="AX712" s="120"/>
      <c r="AY712" s="246"/>
      <c r="AZ712" s="120"/>
      <c r="BA712" s="120"/>
      <c r="BB712" s="243"/>
      <c r="BC712" s="120"/>
      <c r="BD712" s="120"/>
      <c r="BE712" s="120"/>
      <c r="BF712" s="120"/>
      <c r="BG712" s="244"/>
      <c r="BH712" s="124"/>
      <c r="BI712" s="124"/>
      <c r="BJ712" s="124"/>
      <c r="BK712" s="120"/>
      <c r="BL712" s="120"/>
      <c r="BM712" s="120"/>
      <c r="BN712" s="120"/>
      <c r="BO712" s="120"/>
      <c r="BP712" s="120"/>
      <c r="BQ712" s="120"/>
      <c r="BR712" s="120"/>
      <c r="BS712" s="120"/>
    </row>
    <row r="713" ht="15.75" customHeight="1">
      <c r="A713" s="120"/>
      <c r="B713" s="120"/>
      <c r="C713" s="243"/>
      <c r="D713" s="120"/>
      <c r="E713" s="243"/>
      <c r="F713" s="120"/>
      <c r="G713" s="120"/>
      <c r="H713" s="120"/>
      <c r="I713" s="120"/>
      <c r="J713" s="120"/>
      <c r="K713" s="120"/>
      <c r="L713" s="244"/>
      <c r="M713" s="245"/>
      <c r="N713" s="245"/>
      <c r="O713" s="245"/>
      <c r="P713" s="245"/>
      <c r="Q713" s="120"/>
      <c r="R713" s="120"/>
      <c r="S713" s="120"/>
      <c r="T713" s="222"/>
      <c r="U713" s="120"/>
      <c r="V713" s="120"/>
      <c r="W713" s="120"/>
      <c r="X713" s="120"/>
      <c r="Y713" s="243"/>
      <c r="Z713" s="120"/>
      <c r="AA713" s="243"/>
      <c r="AB713" s="245"/>
      <c r="AC713" s="245"/>
      <c r="AD713" s="245"/>
      <c r="AE713" s="222"/>
      <c r="AF713" s="120"/>
      <c r="AG713" s="120"/>
      <c r="AH713" s="120"/>
      <c r="AI713" s="120"/>
      <c r="AJ713" s="243"/>
      <c r="AK713" s="243"/>
      <c r="AL713" s="120"/>
      <c r="AM713" s="243"/>
      <c r="AN713" s="243"/>
      <c r="AO713" s="120"/>
      <c r="AP713" s="120"/>
      <c r="AQ713" s="120"/>
      <c r="AR713" s="120"/>
      <c r="AS713" s="120"/>
      <c r="AT713" s="246"/>
      <c r="AU713" s="243"/>
      <c r="AV713" s="120"/>
      <c r="AW713" s="120"/>
      <c r="AX713" s="120"/>
      <c r="AY713" s="246"/>
      <c r="AZ713" s="120"/>
      <c r="BA713" s="120"/>
      <c r="BB713" s="243"/>
      <c r="BC713" s="120"/>
      <c r="BD713" s="120"/>
      <c r="BE713" s="120"/>
      <c r="BF713" s="120"/>
      <c r="BG713" s="244"/>
      <c r="BH713" s="124"/>
      <c r="BI713" s="124"/>
      <c r="BJ713" s="124"/>
      <c r="BK713" s="120"/>
      <c r="BL713" s="120"/>
      <c r="BM713" s="120"/>
      <c r="BN713" s="120"/>
      <c r="BO713" s="120"/>
      <c r="BP713" s="120"/>
      <c r="BQ713" s="120"/>
      <c r="BR713" s="120"/>
      <c r="BS713" s="120"/>
    </row>
    <row r="714" ht="15.75" customHeight="1">
      <c r="A714" s="120"/>
      <c r="B714" s="120"/>
      <c r="C714" s="243"/>
      <c r="D714" s="120"/>
      <c r="E714" s="243"/>
      <c r="F714" s="120"/>
      <c r="G714" s="120"/>
      <c r="H714" s="120"/>
      <c r="I714" s="120"/>
      <c r="J714" s="120"/>
      <c r="K714" s="120"/>
      <c r="L714" s="244"/>
      <c r="M714" s="245"/>
      <c r="N714" s="245"/>
      <c r="O714" s="245"/>
      <c r="P714" s="245"/>
      <c r="Q714" s="120"/>
      <c r="R714" s="120"/>
      <c r="S714" s="120"/>
      <c r="T714" s="222"/>
      <c r="U714" s="120"/>
      <c r="V714" s="120"/>
      <c r="W714" s="120"/>
      <c r="X714" s="120"/>
      <c r="Y714" s="243"/>
      <c r="Z714" s="120"/>
      <c r="AA714" s="243"/>
      <c r="AB714" s="245"/>
      <c r="AC714" s="245"/>
      <c r="AD714" s="245"/>
      <c r="AE714" s="222"/>
      <c r="AF714" s="120"/>
      <c r="AG714" s="120"/>
      <c r="AH714" s="120"/>
      <c r="AI714" s="120"/>
      <c r="AJ714" s="243"/>
      <c r="AK714" s="243"/>
      <c r="AL714" s="120"/>
      <c r="AM714" s="243"/>
      <c r="AN714" s="243"/>
      <c r="AO714" s="120"/>
      <c r="AP714" s="120"/>
      <c r="AQ714" s="120"/>
      <c r="AR714" s="120"/>
      <c r="AS714" s="120"/>
      <c r="AT714" s="246"/>
      <c r="AU714" s="243"/>
      <c r="AV714" s="120"/>
      <c r="AW714" s="120"/>
      <c r="AX714" s="120"/>
      <c r="AY714" s="246"/>
      <c r="AZ714" s="120"/>
      <c r="BA714" s="120"/>
      <c r="BB714" s="243"/>
      <c r="BC714" s="120"/>
      <c r="BD714" s="120"/>
      <c r="BE714" s="120"/>
      <c r="BF714" s="120"/>
      <c r="BG714" s="244"/>
      <c r="BH714" s="124"/>
      <c r="BI714" s="124"/>
      <c r="BJ714" s="124"/>
      <c r="BK714" s="120"/>
      <c r="BL714" s="120"/>
      <c r="BM714" s="120"/>
      <c r="BN714" s="120"/>
      <c r="BO714" s="120"/>
      <c r="BP714" s="120"/>
      <c r="BQ714" s="120"/>
      <c r="BR714" s="120"/>
      <c r="BS714" s="120"/>
    </row>
    <row r="715" ht="15.75" customHeight="1">
      <c r="A715" s="120"/>
      <c r="B715" s="120"/>
      <c r="C715" s="243"/>
      <c r="D715" s="120"/>
      <c r="E715" s="243"/>
      <c r="F715" s="120"/>
      <c r="G715" s="120"/>
      <c r="H715" s="120"/>
      <c r="I715" s="120"/>
      <c r="J715" s="120"/>
      <c r="K715" s="120"/>
      <c r="L715" s="244"/>
      <c r="M715" s="245"/>
      <c r="N715" s="245"/>
      <c r="O715" s="245"/>
      <c r="P715" s="245"/>
      <c r="Q715" s="120"/>
      <c r="R715" s="120"/>
      <c r="S715" s="120"/>
      <c r="T715" s="222"/>
      <c r="U715" s="120"/>
      <c r="V715" s="120"/>
      <c r="W715" s="120"/>
      <c r="X715" s="120"/>
      <c r="Y715" s="243"/>
      <c r="Z715" s="120"/>
      <c r="AA715" s="243"/>
      <c r="AB715" s="245"/>
      <c r="AC715" s="245"/>
      <c r="AD715" s="245"/>
      <c r="AE715" s="222"/>
      <c r="AF715" s="120"/>
      <c r="AG715" s="120"/>
      <c r="AH715" s="120"/>
      <c r="AI715" s="120"/>
      <c r="AJ715" s="243"/>
      <c r="AK715" s="243"/>
      <c r="AL715" s="120"/>
      <c r="AM715" s="243"/>
      <c r="AN715" s="243"/>
      <c r="AO715" s="120"/>
      <c r="AP715" s="120"/>
      <c r="AQ715" s="120"/>
      <c r="AR715" s="120"/>
      <c r="AS715" s="120"/>
      <c r="AT715" s="246"/>
      <c r="AU715" s="243"/>
      <c r="AV715" s="120"/>
      <c r="AW715" s="120"/>
      <c r="AX715" s="120"/>
      <c r="AY715" s="246"/>
      <c r="AZ715" s="120"/>
      <c r="BA715" s="120"/>
      <c r="BB715" s="243"/>
      <c r="BC715" s="120"/>
      <c r="BD715" s="120"/>
      <c r="BE715" s="120"/>
      <c r="BF715" s="120"/>
      <c r="BG715" s="244"/>
      <c r="BH715" s="124"/>
      <c r="BI715" s="124"/>
      <c r="BJ715" s="124"/>
      <c r="BK715" s="120"/>
      <c r="BL715" s="120"/>
      <c r="BM715" s="120"/>
      <c r="BN715" s="120"/>
      <c r="BO715" s="120"/>
      <c r="BP715" s="120"/>
      <c r="BQ715" s="120"/>
      <c r="BR715" s="120"/>
      <c r="BS715" s="120"/>
    </row>
    <row r="716" ht="15.75" customHeight="1">
      <c r="A716" s="120"/>
      <c r="B716" s="120"/>
      <c r="C716" s="243"/>
      <c r="D716" s="120"/>
      <c r="E716" s="243"/>
      <c r="F716" s="120"/>
      <c r="G716" s="120"/>
      <c r="H716" s="120"/>
      <c r="I716" s="120"/>
      <c r="J716" s="120"/>
      <c r="K716" s="120"/>
      <c r="L716" s="244"/>
      <c r="M716" s="245"/>
      <c r="N716" s="245"/>
      <c r="O716" s="245"/>
      <c r="P716" s="245"/>
      <c r="Q716" s="120"/>
      <c r="R716" s="120"/>
      <c r="S716" s="120"/>
      <c r="T716" s="222"/>
      <c r="U716" s="120"/>
      <c r="V716" s="120"/>
      <c r="W716" s="120"/>
      <c r="X716" s="120"/>
      <c r="Y716" s="243"/>
      <c r="Z716" s="120"/>
      <c r="AA716" s="243"/>
      <c r="AB716" s="245"/>
      <c r="AC716" s="245"/>
      <c r="AD716" s="245"/>
      <c r="AE716" s="222"/>
      <c r="AF716" s="120"/>
      <c r="AG716" s="120"/>
      <c r="AH716" s="120"/>
      <c r="AI716" s="120"/>
      <c r="AJ716" s="243"/>
      <c r="AK716" s="243"/>
      <c r="AL716" s="120"/>
      <c r="AM716" s="243"/>
      <c r="AN716" s="243"/>
      <c r="AO716" s="120"/>
      <c r="AP716" s="120"/>
      <c r="AQ716" s="120"/>
      <c r="AR716" s="120"/>
      <c r="AS716" s="120"/>
      <c r="AT716" s="246"/>
      <c r="AU716" s="243"/>
      <c r="AV716" s="120"/>
      <c r="AW716" s="120"/>
      <c r="AX716" s="120"/>
      <c r="AY716" s="246"/>
      <c r="AZ716" s="120"/>
      <c r="BA716" s="120"/>
      <c r="BB716" s="243"/>
      <c r="BC716" s="120"/>
      <c r="BD716" s="120"/>
      <c r="BE716" s="120"/>
      <c r="BF716" s="120"/>
      <c r="BG716" s="244"/>
      <c r="BH716" s="124"/>
      <c r="BI716" s="124"/>
      <c r="BJ716" s="124"/>
      <c r="BK716" s="120"/>
      <c r="BL716" s="120"/>
      <c r="BM716" s="120"/>
      <c r="BN716" s="120"/>
      <c r="BO716" s="120"/>
      <c r="BP716" s="120"/>
      <c r="BQ716" s="120"/>
      <c r="BR716" s="120"/>
      <c r="BS716" s="120"/>
    </row>
    <row r="717" ht="15.75" customHeight="1">
      <c r="A717" s="120"/>
      <c r="B717" s="120"/>
      <c r="C717" s="243"/>
      <c r="D717" s="120"/>
      <c r="E717" s="243"/>
      <c r="F717" s="120"/>
      <c r="G717" s="120"/>
      <c r="H717" s="120"/>
      <c r="I717" s="120"/>
      <c r="J717" s="120"/>
      <c r="K717" s="120"/>
      <c r="L717" s="244"/>
      <c r="M717" s="245"/>
      <c r="N717" s="245"/>
      <c r="O717" s="245"/>
      <c r="P717" s="245"/>
      <c r="Q717" s="120"/>
      <c r="R717" s="120"/>
      <c r="S717" s="120"/>
      <c r="T717" s="222"/>
      <c r="U717" s="120"/>
      <c r="V717" s="120"/>
      <c r="W717" s="120"/>
      <c r="X717" s="120"/>
      <c r="Y717" s="243"/>
      <c r="Z717" s="120"/>
      <c r="AA717" s="243"/>
      <c r="AB717" s="245"/>
      <c r="AC717" s="245"/>
      <c r="AD717" s="245"/>
      <c r="AE717" s="222"/>
      <c r="AF717" s="120"/>
      <c r="AG717" s="120"/>
      <c r="AH717" s="120"/>
      <c r="AI717" s="120"/>
      <c r="AJ717" s="243"/>
      <c r="AK717" s="243"/>
      <c r="AL717" s="120"/>
      <c r="AM717" s="243"/>
      <c r="AN717" s="243"/>
      <c r="AO717" s="120"/>
      <c r="AP717" s="120"/>
      <c r="AQ717" s="120"/>
      <c r="AR717" s="120"/>
      <c r="AS717" s="120"/>
      <c r="AT717" s="246"/>
      <c r="AU717" s="243"/>
      <c r="AV717" s="120"/>
      <c r="AW717" s="120"/>
      <c r="AX717" s="120"/>
      <c r="AY717" s="246"/>
      <c r="AZ717" s="120"/>
      <c r="BA717" s="120"/>
      <c r="BB717" s="243"/>
      <c r="BC717" s="120"/>
      <c r="BD717" s="120"/>
      <c r="BE717" s="120"/>
      <c r="BF717" s="120"/>
      <c r="BG717" s="244"/>
      <c r="BH717" s="124"/>
      <c r="BI717" s="124"/>
      <c r="BJ717" s="124"/>
      <c r="BK717" s="120"/>
      <c r="BL717" s="120"/>
      <c r="BM717" s="120"/>
      <c r="BN717" s="120"/>
      <c r="BO717" s="120"/>
      <c r="BP717" s="120"/>
      <c r="BQ717" s="120"/>
      <c r="BR717" s="120"/>
      <c r="BS717" s="120"/>
    </row>
    <row r="718" ht="15.75" customHeight="1">
      <c r="A718" s="120"/>
      <c r="B718" s="120"/>
      <c r="C718" s="243"/>
      <c r="D718" s="120"/>
      <c r="E718" s="243"/>
      <c r="F718" s="120"/>
      <c r="G718" s="120"/>
      <c r="H718" s="120"/>
      <c r="I718" s="120"/>
      <c r="J718" s="120"/>
      <c r="K718" s="120"/>
      <c r="L718" s="244"/>
      <c r="M718" s="245"/>
      <c r="N718" s="245"/>
      <c r="O718" s="245"/>
      <c r="P718" s="245"/>
      <c r="Q718" s="120"/>
      <c r="R718" s="120"/>
      <c r="S718" s="120"/>
      <c r="T718" s="222"/>
      <c r="U718" s="120"/>
      <c r="V718" s="120"/>
      <c r="W718" s="120"/>
      <c r="X718" s="120"/>
      <c r="Y718" s="243"/>
      <c r="Z718" s="120"/>
      <c r="AA718" s="243"/>
      <c r="AB718" s="245"/>
      <c r="AC718" s="245"/>
      <c r="AD718" s="245"/>
      <c r="AE718" s="222"/>
      <c r="AF718" s="120"/>
      <c r="AG718" s="120"/>
      <c r="AH718" s="120"/>
      <c r="AI718" s="120"/>
      <c r="AJ718" s="243"/>
      <c r="AK718" s="243"/>
      <c r="AL718" s="120"/>
      <c r="AM718" s="243"/>
      <c r="AN718" s="243"/>
      <c r="AO718" s="120"/>
      <c r="AP718" s="120"/>
      <c r="AQ718" s="120"/>
      <c r="AR718" s="120"/>
      <c r="AS718" s="120"/>
      <c r="AT718" s="246"/>
      <c r="AU718" s="243"/>
      <c r="AV718" s="120"/>
      <c r="AW718" s="120"/>
      <c r="AX718" s="120"/>
      <c r="AY718" s="246"/>
      <c r="AZ718" s="120"/>
      <c r="BA718" s="120"/>
      <c r="BB718" s="243"/>
      <c r="BC718" s="120"/>
      <c r="BD718" s="120"/>
      <c r="BE718" s="120"/>
      <c r="BF718" s="120"/>
      <c r="BG718" s="244"/>
      <c r="BH718" s="124"/>
      <c r="BI718" s="124"/>
      <c r="BJ718" s="124"/>
      <c r="BK718" s="120"/>
      <c r="BL718" s="120"/>
      <c r="BM718" s="120"/>
      <c r="BN718" s="120"/>
      <c r="BO718" s="120"/>
      <c r="BP718" s="120"/>
      <c r="BQ718" s="120"/>
      <c r="BR718" s="120"/>
      <c r="BS718" s="120"/>
    </row>
    <row r="719" ht="15.75" customHeight="1">
      <c r="A719" s="120"/>
      <c r="B719" s="120"/>
      <c r="C719" s="243"/>
      <c r="D719" s="120"/>
      <c r="E719" s="243"/>
      <c r="F719" s="120"/>
      <c r="G719" s="120"/>
      <c r="H719" s="120"/>
      <c r="I719" s="120"/>
      <c r="J719" s="120"/>
      <c r="K719" s="120"/>
      <c r="L719" s="244"/>
      <c r="M719" s="245"/>
      <c r="N719" s="245"/>
      <c r="O719" s="245"/>
      <c r="P719" s="245"/>
      <c r="Q719" s="120"/>
      <c r="R719" s="120"/>
      <c r="S719" s="120"/>
      <c r="T719" s="222"/>
      <c r="U719" s="120"/>
      <c r="V719" s="120"/>
      <c r="W719" s="120"/>
      <c r="X719" s="120"/>
      <c r="Y719" s="243"/>
      <c r="Z719" s="120"/>
      <c r="AA719" s="243"/>
      <c r="AB719" s="245"/>
      <c r="AC719" s="245"/>
      <c r="AD719" s="245"/>
      <c r="AE719" s="222"/>
      <c r="AF719" s="120"/>
      <c r="AG719" s="120"/>
      <c r="AH719" s="120"/>
      <c r="AI719" s="120"/>
      <c r="AJ719" s="243"/>
      <c r="AK719" s="243"/>
      <c r="AL719" s="120"/>
      <c r="AM719" s="243"/>
      <c r="AN719" s="243"/>
      <c r="AO719" s="120"/>
      <c r="AP719" s="120"/>
      <c r="AQ719" s="120"/>
      <c r="AR719" s="120"/>
      <c r="AS719" s="120"/>
      <c r="AT719" s="246"/>
      <c r="AU719" s="243"/>
      <c r="AV719" s="120"/>
      <c r="AW719" s="120"/>
      <c r="AX719" s="120"/>
      <c r="AY719" s="246"/>
      <c r="AZ719" s="120"/>
      <c r="BA719" s="120"/>
      <c r="BB719" s="243"/>
      <c r="BC719" s="120"/>
      <c r="BD719" s="120"/>
      <c r="BE719" s="120"/>
      <c r="BF719" s="120"/>
      <c r="BG719" s="244"/>
      <c r="BH719" s="124"/>
      <c r="BI719" s="124"/>
      <c r="BJ719" s="124"/>
      <c r="BK719" s="120"/>
      <c r="BL719" s="120"/>
      <c r="BM719" s="120"/>
      <c r="BN719" s="120"/>
      <c r="BO719" s="120"/>
      <c r="BP719" s="120"/>
      <c r="BQ719" s="120"/>
      <c r="BR719" s="120"/>
      <c r="BS719" s="120"/>
    </row>
    <row r="720" ht="15.75" customHeight="1">
      <c r="A720" s="120"/>
      <c r="B720" s="120"/>
      <c r="C720" s="243"/>
      <c r="D720" s="120"/>
      <c r="E720" s="243"/>
      <c r="F720" s="120"/>
      <c r="G720" s="120"/>
      <c r="H720" s="120"/>
      <c r="I720" s="120"/>
      <c r="J720" s="120"/>
      <c r="K720" s="120"/>
      <c r="L720" s="244"/>
      <c r="M720" s="245"/>
      <c r="N720" s="245"/>
      <c r="O720" s="245"/>
      <c r="P720" s="245"/>
      <c r="Q720" s="120"/>
      <c r="R720" s="120"/>
      <c r="S720" s="120"/>
      <c r="T720" s="222"/>
      <c r="U720" s="120"/>
      <c r="V720" s="120"/>
      <c r="W720" s="120"/>
      <c r="X720" s="120"/>
      <c r="Y720" s="243"/>
      <c r="Z720" s="120"/>
      <c r="AA720" s="243"/>
      <c r="AB720" s="245"/>
      <c r="AC720" s="245"/>
      <c r="AD720" s="245"/>
      <c r="AE720" s="222"/>
      <c r="AF720" s="120"/>
      <c r="AG720" s="120"/>
      <c r="AH720" s="120"/>
      <c r="AI720" s="120"/>
      <c r="AJ720" s="243"/>
      <c r="AK720" s="243"/>
      <c r="AL720" s="120"/>
      <c r="AM720" s="243"/>
      <c r="AN720" s="243"/>
      <c r="AO720" s="120"/>
      <c r="AP720" s="120"/>
      <c r="AQ720" s="120"/>
      <c r="AR720" s="120"/>
      <c r="AS720" s="120"/>
      <c r="AT720" s="246"/>
      <c r="AU720" s="243"/>
      <c r="AV720" s="120"/>
      <c r="AW720" s="120"/>
      <c r="AX720" s="120"/>
      <c r="AY720" s="246"/>
      <c r="AZ720" s="120"/>
      <c r="BA720" s="120"/>
      <c r="BB720" s="243"/>
      <c r="BC720" s="120"/>
      <c r="BD720" s="120"/>
      <c r="BE720" s="120"/>
      <c r="BF720" s="120"/>
      <c r="BG720" s="244"/>
      <c r="BH720" s="124"/>
      <c r="BI720" s="124"/>
      <c r="BJ720" s="124"/>
      <c r="BK720" s="120"/>
      <c r="BL720" s="120"/>
      <c r="BM720" s="120"/>
      <c r="BN720" s="120"/>
      <c r="BO720" s="120"/>
      <c r="BP720" s="120"/>
      <c r="BQ720" s="120"/>
      <c r="BR720" s="120"/>
      <c r="BS720" s="120"/>
    </row>
    <row r="721" ht="15.75" customHeight="1">
      <c r="A721" s="120"/>
      <c r="B721" s="120"/>
      <c r="C721" s="243"/>
      <c r="D721" s="120"/>
      <c r="E721" s="243"/>
      <c r="F721" s="120"/>
      <c r="G721" s="120"/>
      <c r="H721" s="120"/>
      <c r="I721" s="120"/>
      <c r="J721" s="120"/>
      <c r="K721" s="120"/>
      <c r="L721" s="244"/>
      <c r="M721" s="245"/>
      <c r="N721" s="245"/>
      <c r="O721" s="245"/>
      <c r="P721" s="245"/>
      <c r="Q721" s="120"/>
      <c r="R721" s="120"/>
      <c r="S721" s="120"/>
      <c r="T721" s="222"/>
      <c r="U721" s="120"/>
      <c r="V721" s="120"/>
      <c r="W721" s="120"/>
      <c r="X721" s="120"/>
      <c r="Y721" s="243"/>
      <c r="Z721" s="120"/>
      <c r="AA721" s="243"/>
      <c r="AB721" s="245"/>
      <c r="AC721" s="245"/>
      <c r="AD721" s="245"/>
      <c r="AE721" s="222"/>
      <c r="AF721" s="120"/>
      <c r="AG721" s="120"/>
      <c r="AH721" s="120"/>
      <c r="AI721" s="120"/>
      <c r="AJ721" s="243"/>
      <c r="AK721" s="243"/>
      <c r="AL721" s="120"/>
      <c r="AM721" s="243"/>
      <c r="AN721" s="243"/>
      <c r="AO721" s="120"/>
      <c r="AP721" s="120"/>
      <c r="AQ721" s="120"/>
      <c r="AR721" s="120"/>
      <c r="AS721" s="120"/>
      <c r="AT721" s="246"/>
      <c r="AU721" s="243"/>
      <c r="AV721" s="120"/>
      <c r="AW721" s="120"/>
      <c r="AX721" s="120"/>
      <c r="AY721" s="246"/>
      <c r="AZ721" s="120"/>
      <c r="BA721" s="120"/>
      <c r="BB721" s="243"/>
      <c r="BC721" s="120"/>
      <c r="BD721" s="120"/>
      <c r="BE721" s="120"/>
      <c r="BF721" s="120"/>
      <c r="BG721" s="244"/>
      <c r="BH721" s="124"/>
      <c r="BI721" s="124"/>
      <c r="BJ721" s="124"/>
      <c r="BK721" s="120"/>
      <c r="BL721" s="120"/>
      <c r="BM721" s="120"/>
      <c r="BN721" s="120"/>
      <c r="BO721" s="120"/>
      <c r="BP721" s="120"/>
      <c r="BQ721" s="120"/>
      <c r="BR721" s="120"/>
      <c r="BS721" s="120"/>
    </row>
    <row r="722" ht="15.75" customHeight="1">
      <c r="A722" s="120"/>
      <c r="B722" s="120"/>
      <c r="C722" s="243"/>
      <c r="D722" s="120"/>
      <c r="E722" s="243"/>
      <c r="F722" s="120"/>
      <c r="G722" s="120"/>
      <c r="H722" s="120"/>
      <c r="I722" s="120"/>
      <c r="J722" s="120"/>
      <c r="K722" s="120"/>
      <c r="L722" s="244"/>
      <c r="M722" s="245"/>
      <c r="N722" s="245"/>
      <c r="O722" s="245"/>
      <c r="P722" s="245"/>
      <c r="Q722" s="120"/>
      <c r="R722" s="120"/>
      <c r="S722" s="120"/>
      <c r="T722" s="222"/>
      <c r="U722" s="120"/>
      <c r="V722" s="120"/>
      <c r="W722" s="120"/>
      <c r="X722" s="120"/>
      <c r="Y722" s="243"/>
      <c r="Z722" s="120"/>
      <c r="AA722" s="243"/>
      <c r="AB722" s="245"/>
      <c r="AC722" s="245"/>
      <c r="AD722" s="245"/>
      <c r="AE722" s="222"/>
      <c r="AF722" s="120"/>
      <c r="AG722" s="120"/>
      <c r="AH722" s="120"/>
      <c r="AI722" s="120"/>
      <c r="AJ722" s="243"/>
      <c r="AK722" s="243"/>
      <c r="AL722" s="120"/>
      <c r="AM722" s="243"/>
      <c r="AN722" s="243"/>
      <c r="AO722" s="120"/>
      <c r="AP722" s="120"/>
      <c r="AQ722" s="120"/>
      <c r="AR722" s="120"/>
      <c r="AS722" s="120"/>
      <c r="AT722" s="246"/>
      <c r="AU722" s="243"/>
      <c r="AV722" s="120"/>
      <c r="AW722" s="120"/>
      <c r="AX722" s="120"/>
      <c r="AY722" s="246"/>
      <c r="AZ722" s="120"/>
      <c r="BA722" s="120"/>
      <c r="BB722" s="243"/>
      <c r="BC722" s="120"/>
      <c r="BD722" s="120"/>
      <c r="BE722" s="120"/>
      <c r="BF722" s="120"/>
      <c r="BG722" s="244"/>
      <c r="BH722" s="124"/>
      <c r="BI722" s="124"/>
      <c r="BJ722" s="124"/>
      <c r="BK722" s="120"/>
      <c r="BL722" s="120"/>
      <c r="BM722" s="120"/>
      <c r="BN722" s="120"/>
      <c r="BO722" s="120"/>
      <c r="BP722" s="120"/>
      <c r="BQ722" s="120"/>
      <c r="BR722" s="120"/>
      <c r="BS722" s="120"/>
    </row>
    <row r="723" ht="15.75" customHeight="1">
      <c r="A723" s="120"/>
      <c r="B723" s="120"/>
      <c r="C723" s="243"/>
      <c r="D723" s="120"/>
      <c r="E723" s="243"/>
      <c r="F723" s="120"/>
      <c r="G723" s="120"/>
      <c r="H723" s="120"/>
      <c r="I723" s="120"/>
      <c r="J723" s="120"/>
      <c r="K723" s="120"/>
      <c r="L723" s="244"/>
      <c r="M723" s="245"/>
      <c r="N723" s="245"/>
      <c r="O723" s="245"/>
      <c r="P723" s="245"/>
      <c r="Q723" s="120"/>
      <c r="R723" s="120"/>
      <c r="S723" s="120"/>
      <c r="T723" s="222"/>
      <c r="U723" s="120"/>
      <c r="V723" s="120"/>
      <c r="W723" s="120"/>
      <c r="X723" s="120"/>
      <c r="Y723" s="243"/>
      <c r="Z723" s="120"/>
      <c r="AA723" s="243"/>
      <c r="AB723" s="245"/>
      <c r="AC723" s="245"/>
      <c r="AD723" s="245"/>
      <c r="AE723" s="222"/>
      <c r="AF723" s="120"/>
      <c r="AG723" s="120"/>
      <c r="AH723" s="120"/>
      <c r="AI723" s="120"/>
      <c r="AJ723" s="243"/>
      <c r="AK723" s="243"/>
      <c r="AL723" s="120"/>
      <c r="AM723" s="243"/>
      <c r="AN723" s="243"/>
      <c r="AO723" s="120"/>
      <c r="AP723" s="120"/>
      <c r="AQ723" s="120"/>
      <c r="AR723" s="120"/>
      <c r="AS723" s="120"/>
      <c r="AT723" s="246"/>
      <c r="AU723" s="243"/>
      <c r="AV723" s="120"/>
      <c r="AW723" s="120"/>
      <c r="AX723" s="120"/>
      <c r="AY723" s="246"/>
      <c r="AZ723" s="120"/>
      <c r="BA723" s="120"/>
      <c r="BB723" s="243"/>
      <c r="BC723" s="120"/>
      <c r="BD723" s="120"/>
      <c r="BE723" s="120"/>
      <c r="BF723" s="120"/>
      <c r="BG723" s="244"/>
      <c r="BH723" s="124"/>
      <c r="BI723" s="124"/>
      <c r="BJ723" s="124"/>
      <c r="BK723" s="120"/>
      <c r="BL723" s="120"/>
      <c r="BM723" s="120"/>
      <c r="BN723" s="120"/>
      <c r="BO723" s="120"/>
      <c r="BP723" s="120"/>
      <c r="BQ723" s="120"/>
      <c r="BR723" s="120"/>
      <c r="BS723" s="120"/>
    </row>
    <row r="724" ht="15.75" customHeight="1">
      <c r="A724" s="120"/>
      <c r="B724" s="120"/>
      <c r="C724" s="243"/>
      <c r="D724" s="120"/>
      <c r="E724" s="243"/>
      <c r="F724" s="120"/>
      <c r="G724" s="120"/>
      <c r="H724" s="120"/>
      <c r="I724" s="120"/>
      <c r="J724" s="120"/>
      <c r="K724" s="120"/>
      <c r="L724" s="244"/>
      <c r="M724" s="245"/>
      <c r="N724" s="245"/>
      <c r="O724" s="245"/>
      <c r="P724" s="245"/>
      <c r="Q724" s="120"/>
      <c r="R724" s="120"/>
      <c r="S724" s="120"/>
      <c r="T724" s="222"/>
      <c r="U724" s="120"/>
      <c r="V724" s="120"/>
      <c r="W724" s="120"/>
      <c r="X724" s="120"/>
      <c r="Y724" s="243"/>
      <c r="Z724" s="120"/>
      <c r="AA724" s="243"/>
      <c r="AB724" s="245"/>
      <c r="AC724" s="245"/>
      <c r="AD724" s="245"/>
      <c r="AE724" s="222"/>
      <c r="AF724" s="120"/>
      <c r="AG724" s="120"/>
      <c r="AH724" s="120"/>
      <c r="AI724" s="120"/>
      <c r="AJ724" s="243"/>
      <c r="AK724" s="243"/>
      <c r="AL724" s="120"/>
      <c r="AM724" s="243"/>
      <c r="AN724" s="243"/>
      <c r="AO724" s="120"/>
      <c r="AP724" s="120"/>
      <c r="AQ724" s="120"/>
      <c r="AR724" s="120"/>
      <c r="AS724" s="120"/>
      <c r="AT724" s="246"/>
      <c r="AU724" s="243"/>
      <c r="AV724" s="120"/>
      <c r="AW724" s="120"/>
      <c r="AX724" s="120"/>
      <c r="AY724" s="246"/>
      <c r="AZ724" s="120"/>
      <c r="BA724" s="120"/>
      <c r="BB724" s="243"/>
      <c r="BC724" s="120"/>
      <c r="BD724" s="120"/>
      <c r="BE724" s="120"/>
      <c r="BF724" s="120"/>
      <c r="BG724" s="244"/>
      <c r="BH724" s="124"/>
      <c r="BI724" s="124"/>
      <c r="BJ724" s="124"/>
      <c r="BK724" s="120"/>
      <c r="BL724" s="120"/>
      <c r="BM724" s="120"/>
      <c r="BN724" s="120"/>
      <c r="BO724" s="120"/>
      <c r="BP724" s="120"/>
      <c r="BQ724" s="120"/>
      <c r="BR724" s="120"/>
      <c r="BS724" s="120"/>
    </row>
    <row r="725" ht="15.75" customHeight="1">
      <c r="A725" s="120"/>
      <c r="B725" s="120"/>
      <c r="C725" s="243"/>
      <c r="D725" s="120"/>
      <c r="E725" s="243"/>
      <c r="F725" s="120"/>
      <c r="G725" s="120"/>
      <c r="H725" s="120"/>
      <c r="I725" s="120"/>
      <c r="J725" s="120"/>
      <c r="K725" s="120"/>
      <c r="L725" s="244"/>
      <c r="M725" s="245"/>
      <c r="N725" s="245"/>
      <c r="O725" s="245"/>
      <c r="P725" s="245"/>
      <c r="Q725" s="120"/>
      <c r="R725" s="120"/>
      <c r="S725" s="120"/>
      <c r="T725" s="222"/>
      <c r="U725" s="120"/>
      <c r="V725" s="120"/>
      <c r="W725" s="120"/>
      <c r="X725" s="120"/>
      <c r="Y725" s="243"/>
      <c r="Z725" s="120"/>
      <c r="AA725" s="243"/>
      <c r="AB725" s="245"/>
      <c r="AC725" s="245"/>
      <c r="AD725" s="245"/>
      <c r="AE725" s="222"/>
      <c r="AF725" s="120"/>
      <c r="AG725" s="120"/>
      <c r="AH725" s="120"/>
      <c r="AI725" s="120"/>
      <c r="AJ725" s="243"/>
      <c r="AK725" s="243"/>
      <c r="AL725" s="120"/>
      <c r="AM725" s="243"/>
      <c r="AN725" s="243"/>
      <c r="AO725" s="120"/>
      <c r="AP725" s="120"/>
      <c r="AQ725" s="120"/>
      <c r="AR725" s="120"/>
      <c r="AS725" s="120"/>
      <c r="AT725" s="246"/>
      <c r="AU725" s="243"/>
      <c r="AV725" s="120"/>
      <c r="AW725" s="120"/>
      <c r="AX725" s="120"/>
      <c r="AY725" s="246"/>
      <c r="AZ725" s="120"/>
      <c r="BA725" s="120"/>
      <c r="BB725" s="243"/>
      <c r="BC725" s="120"/>
      <c r="BD725" s="120"/>
      <c r="BE725" s="120"/>
      <c r="BF725" s="120"/>
      <c r="BG725" s="244"/>
      <c r="BH725" s="124"/>
      <c r="BI725" s="124"/>
      <c r="BJ725" s="124"/>
      <c r="BK725" s="120"/>
      <c r="BL725" s="120"/>
      <c r="BM725" s="120"/>
      <c r="BN725" s="120"/>
      <c r="BO725" s="120"/>
      <c r="BP725" s="120"/>
      <c r="BQ725" s="120"/>
      <c r="BR725" s="120"/>
      <c r="BS725" s="120"/>
    </row>
    <row r="726" ht="15.75" customHeight="1">
      <c r="A726" s="120"/>
      <c r="B726" s="120"/>
      <c r="C726" s="243"/>
      <c r="D726" s="120"/>
      <c r="E726" s="243"/>
      <c r="F726" s="120"/>
      <c r="G726" s="120"/>
      <c r="H726" s="120"/>
      <c r="I726" s="120"/>
      <c r="J726" s="120"/>
      <c r="K726" s="120"/>
      <c r="L726" s="244"/>
      <c r="M726" s="245"/>
      <c r="N726" s="245"/>
      <c r="O726" s="245"/>
      <c r="P726" s="245"/>
      <c r="Q726" s="120"/>
      <c r="R726" s="120"/>
      <c r="S726" s="120"/>
      <c r="T726" s="222"/>
      <c r="U726" s="120"/>
      <c r="V726" s="120"/>
      <c r="W726" s="120"/>
      <c r="X726" s="120"/>
      <c r="Y726" s="243"/>
      <c r="Z726" s="120"/>
      <c r="AA726" s="243"/>
      <c r="AB726" s="245"/>
      <c r="AC726" s="245"/>
      <c r="AD726" s="245"/>
      <c r="AE726" s="222"/>
      <c r="AF726" s="120"/>
      <c r="AG726" s="120"/>
      <c r="AH726" s="120"/>
      <c r="AI726" s="120"/>
      <c r="AJ726" s="243"/>
      <c r="AK726" s="243"/>
      <c r="AL726" s="120"/>
      <c r="AM726" s="243"/>
      <c r="AN726" s="243"/>
      <c r="AO726" s="120"/>
      <c r="AP726" s="120"/>
      <c r="AQ726" s="120"/>
      <c r="AR726" s="120"/>
      <c r="AS726" s="120"/>
      <c r="AT726" s="246"/>
      <c r="AU726" s="243"/>
      <c r="AV726" s="120"/>
      <c r="AW726" s="120"/>
      <c r="AX726" s="120"/>
      <c r="AY726" s="246"/>
      <c r="AZ726" s="120"/>
      <c r="BA726" s="120"/>
      <c r="BB726" s="243"/>
      <c r="BC726" s="120"/>
      <c r="BD726" s="120"/>
      <c r="BE726" s="120"/>
      <c r="BF726" s="120"/>
      <c r="BG726" s="244"/>
      <c r="BH726" s="124"/>
      <c r="BI726" s="124"/>
      <c r="BJ726" s="124"/>
      <c r="BK726" s="120"/>
      <c r="BL726" s="120"/>
      <c r="BM726" s="120"/>
      <c r="BN726" s="120"/>
      <c r="BO726" s="120"/>
      <c r="BP726" s="120"/>
      <c r="BQ726" s="120"/>
      <c r="BR726" s="120"/>
      <c r="BS726" s="120"/>
    </row>
    <row r="727" ht="15.75" customHeight="1">
      <c r="A727" s="120"/>
      <c r="B727" s="120"/>
      <c r="C727" s="243"/>
      <c r="D727" s="120"/>
      <c r="E727" s="243"/>
      <c r="F727" s="120"/>
      <c r="G727" s="120"/>
      <c r="H727" s="120"/>
      <c r="I727" s="120"/>
      <c r="J727" s="120"/>
      <c r="K727" s="120"/>
      <c r="L727" s="244"/>
      <c r="M727" s="245"/>
      <c r="N727" s="245"/>
      <c r="O727" s="245"/>
      <c r="P727" s="245"/>
      <c r="Q727" s="120"/>
      <c r="R727" s="120"/>
      <c r="S727" s="120"/>
      <c r="T727" s="222"/>
      <c r="U727" s="120"/>
      <c r="V727" s="120"/>
      <c r="W727" s="120"/>
      <c r="X727" s="120"/>
      <c r="Y727" s="243"/>
      <c r="Z727" s="120"/>
      <c r="AA727" s="243"/>
      <c r="AB727" s="245"/>
      <c r="AC727" s="245"/>
      <c r="AD727" s="245"/>
      <c r="AE727" s="222"/>
      <c r="AF727" s="120"/>
      <c r="AG727" s="120"/>
      <c r="AH727" s="120"/>
      <c r="AI727" s="120"/>
      <c r="AJ727" s="243"/>
      <c r="AK727" s="243"/>
      <c r="AL727" s="120"/>
      <c r="AM727" s="243"/>
      <c r="AN727" s="243"/>
      <c r="AO727" s="120"/>
      <c r="AP727" s="120"/>
      <c r="AQ727" s="120"/>
      <c r="AR727" s="120"/>
      <c r="AS727" s="120"/>
      <c r="AT727" s="246"/>
      <c r="AU727" s="243"/>
      <c r="AV727" s="120"/>
      <c r="AW727" s="120"/>
      <c r="AX727" s="120"/>
      <c r="AY727" s="246"/>
      <c r="AZ727" s="120"/>
      <c r="BA727" s="120"/>
      <c r="BB727" s="243"/>
      <c r="BC727" s="120"/>
      <c r="BD727" s="120"/>
      <c r="BE727" s="120"/>
      <c r="BF727" s="120"/>
      <c r="BG727" s="244"/>
      <c r="BH727" s="124"/>
      <c r="BI727" s="124"/>
      <c r="BJ727" s="124"/>
      <c r="BK727" s="120"/>
      <c r="BL727" s="120"/>
      <c r="BM727" s="120"/>
      <c r="BN727" s="120"/>
      <c r="BO727" s="120"/>
      <c r="BP727" s="120"/>
      <c r="BQ727" s="120"/>
      <c r="BR727" s="120"/>
      <c r="BS727" s="120"/>
    </row>
    <row r="728" ht="15.75" customHeight="1">
      <c r="A728" s="120"/>
      <c r="B728" s="120"/>
      <c r="C728" s="243"/>
      <c r="D728" s="120"/>
      <c r="E728" s="243"/>
      <c r="F728" s="120"/>
      <c r="G728" s="120"/>
      <c r="H728" s="120"/>
      <c r="I728" s="120"/>
      <c r="J728" s="120"/>
      <c r="K728" s="120"/>
      <c r="L728" s="244"/>
      <c r="M728" s="245"/>
      <c r="N728" s="245"/>
      <c r="O728" s="245"/>
      <c r="P728" s="245"/>
      <c r="Q728" s="120"/>
      <c r="R728" s="120"/>
      <c r="S728" s="120"/>
      <c r="T728" s="222"/>
      <c r="U728" s="120"/>
      <c r="V728" s="120"/>
      <c r="W728" s="120"/>
      <c r="X728" s="120"/>
      <c r="Y728" s="243"/>
      <c r="Z728" s="120"/>
      <c r="AA728" s="243"/>
      <c r="AB728" s="245"/>
      <c r="AC728" s="245"/>
      <c r="AD728" s="245"/>
      <c r="AE728" s="222"/>
      <c r="AF728" s="120"/>
      <c r="AG728" s="120"/>
      <c r="AH728" s="120"/>
      <c r="AI728" s="120"/>
      <c r="AJ728" s="243"/>
      <c r="AK728" s="243"/>
      <c r="AL728" s="120"/>
      <c r="AM728" s="243"/>
      <c r="AN728" s="243"/>
      <c r="AO728" s="120"/>
      <c r="AP728" s="120"/>
      <c r="AQ728" s="120"/>
      <c r="AR728" s="120"/>
      <c r="AS728" s="120"/>
      <c r="AT728" s="246"/>
      <c r="AU728" s="243"/>
      <c r="AV728" s="120"/>
      <c r="AW728" s="120"/>
      <c r="AX728" s="120"/>
      <c r="AY728" s="246"/>
      <c r="AZ728" s="120"/>
      <c r="BA728" s="120"/>
      <c r="BB728" s="243"/>
      <c r="BC728" s="120"/>
      <c r="BD728" s="120"/>
      <c r="BE728" s="120"/>
      <c r="BF728" s="120"/>
      <c r="BG728" s="244"/>
      <c r="BH728" s="124"/>
      <c r="BI728" s="124"/>
      <c r="BJ728" s="124"/>
      <c r="BK728" s="120"/>
      <c r="BL728" s="120"/>
      <c r="BM728" s="120"/>
      <c r="BN728" s="120"/>
      <c r="BO728" s="120"/>
      <c r="BP728" s="120"/>
      <c r="BQ728" s="120"/>
      <c r="BR728" s="120"/>
      <c r="BS728" s="120"/>
    </row>
    <row r="729" ht="15.75" customHeight="1">
      <c r="A729" s="120"/>
      <c r="B729" s="120"/>
      <c r="C729" s="243"/>
      <c r="D729" s="120"/>
      <c r="E729" s="243"/>
      <c r="F729" s="120"/>
      <c r="G729" s="120"/>
      <c r="H729" s="120"/>
      <c r="I729" s="120"/>
      <c r="J729" s="120"/>
      <c r="K729" s="120"/>
      <c r="L729" s="244"/>
      <c r="M729" s="245"/>
      <c r="N729" s="245"/>
      <c r="O729" s="245"/>
      <c r="P729" s="245"/>
      <c r="Q729" s="120"/>
      <c r="R729" s="120"/>
      <c r="S729" s="120"/>
      <c r="T729" s="222"/>
      <c r="U729" s="120"/>
      <c r="V729" s="120"/>
      <c r="W729" s="120"/>
      <c r="X729" s="120"/>
      <c r="Y729" s="243"/>
      <c r="Z729" s="120"/>
      <c r="AA729" s="243"/>
      <c r="AB729" s="245"/>
      <c r="AC729" s="245"/>
      <c r="AD729" s="245"/>
      <c r="AE729" s="222"/>
      <c r="AF729" s="120"/>
      <c r="AG729" s="120"/>
      <c r="AH729" s="120"/>
      <c r="AI729" s="120"/>
      <c r="AJ729" s="243"/>
      <c r="AK729" s="243"/>
      <c r="AL729" s="120"/>
      <c r="AM729" s="243"/>
      <c r="AN729" s="243"/>
      <c r="AO729" s="120"/>
      <c r="AP729" s="120"/>
      <c r="AQ729" s="120"/>
      <c r="AR729" s="120"/>
      <c r="AS729" s="120"/>
      <c r="AT729" s="246"/>
      <c r="AU729" s="243"/>
      <c r="AV729" s="120"/>
      <c r="AW729" s="120"/>
      <c r="AX729" s="120"/>
      <c r="AY729" s="246"/>
      <c r="AZ729" s="120"/>
      <c r="BA729" s="120"/>
      <c r="BB729" s="243"/>
      <c r="BC729" s="120"/>
      <c r="BD729" s="120"/>
      <c r="BE729" s="120"/>
      <c r="BF729" s="120"/>
      <c r="BG729" s="244"/>
      <c r="BH729" s="124"/>
      <c r="BI729" s="124"/>
      <c r="BJ729" s="124"/>
      <c r="BK729" s="120"/>
      <c r="BL729" s="120"/>
      <c r="BM729" s="120"/>
      <c r="BN729" s="120"/>
      <c r="BO729" s="120"/>
      <c r="BP729" s="120"/>
      <c r="BQ729" s="120"/>
      <c r="BR729" s="120"/>
      <c r="BS729" s="120"/>
    </row>
    <row r="730" ht="15.75" customHeight="1">
      <c r="A730" s="120"/>
      <c r="B730" s="120"/>
      <c r="C730" s="243"/>
      <c r="D730" s="120"/>
      <c r="E730" s="243"/>
      <c r="F730" s="120"/>
      <c r="G730" s="120"/>
      <c r="H730" s="120"/>
      <c r="I730" s="120"/>
      <c r="J730" s="120"/>
      <c r="K730" s="120"/>
      <c r="L730" s="244"/>
      <c r="M730" s="245"/>
      <c r="N730" s="245"/>
      <c r="O730" s="245"/>
      <c r="P730" s="245"/>
      <c r="Q730" s="120"/>
      <c r="R730" s="120"/>
      <c r="S730" s="120"/>
      <c r="T730" s="222"/>
      <c r="U730" s="120"/>
      <c r="V730" s="120"/>
      <c r="W730" s="120"/>
      <c r="X730" s="120"/>
      <c r="Y730" s="243"/>
      <c r="Z730" s="120"/>
      <c r="AA730" s="243"/>
      <c r="AB730" s="245"/>
      <c r="AC730" s="245"/>
      <c r="AD730" s="245"/>
      <c r="AE730" s="222"/>
      <c r="AF730" s="120"/>
      <c r="AG730" s="120"/>
      <c r="AH730" s="120"/>
      <c r="AI730" s="120"/>
      <c r="AJ730" s="243"/>
      <c r="AK730" s="243"/>
      <c r="AL730" s="120"/>
      <c r="AM730" s="243"/>
      <c r="AN730" s="243"/>
      <c r="AO730" s="120"/>
      <c r="AP730" s="120"/>
      <c r="AQ730" s="120"/>
      <c r="AR730" s="120"/>
      <c r="AS730" s="120"/>
      <c r="AT730" s="246"/>
      <c r="AU730" s="243"/>
      <c r="AV730" s="120"/>
      <c r="AW730" s="120"/>
      <c r="AX730" s="120"/>
      <c r="AY730" s="246"/>
      <c r="AZ730" s="120"/>
      <c r="BA730" s="120"/>
      <c r="BB730" s="243"/>
      <c r="BC730" s="120"/>
      <c r="BD730" s="120"/>
      <c r="BE730" s="120"/>
      <c r="BF730" s="120"/>
      <c r="BG730" s="244"/>
      <c r="BH730" s="124"/>
      <c r="BI730" s="124"/>
      <c r="BJ730" s="124"/>
      <c r="BK730" s="120"/>
      <c r="BL730" s="120"/>
      <c r="BM730" s="120"/>
      <c r="BN730" s="120"/>
      <c r="BO730" s="120"/>
      <c r="BP730" s="120"/>
      <c r="BQ730" s="120"/>
      <c r="BR730" s="120"/>
      <c r="BS730" s="120"/>
    </row>
    <row r="731" ht="15.75" customHeight="1">
      <c r="A731" s="120"/>
      <c r="B731" s="120"/>
      <c r="C731" s="243"/>
      <c r="D731" s="120"/>
      <c r="E731" s="243"/>
      <c r="F731" s="120"/>
      <c r="G731" s="120"/>
      <c r="H731" s="120"/>
      <c r="I731" s="120"/>
      <c r="J731" s="120"/>
      <c r="K731" s="120"/>
      <c r="L731" s="244"/>
      <c r="M731" s="245"/>
      <c r="N731" s="245"/>
      <c r="O731" s="245"/>
      <c r="P731" s="245"/>
      <c r="Q731" s="120"/>
      <c r="R731" s="120"/>
      <c r="S731" s="120"/>
      <c r="T731" s="222"/>
      <c r="U731" s="120"/>
      <c r="V731" s="120"/>
      <c r="W731" s="120"/>
      <c r="X731" s="120"/>
      <c r="Y731" s="243"/>
      <c r="Z731" s="120"/>
      <c r="AA731" s="243"/>
      <c r="AB731" s="245"/>
      <c r="AC731" s="245"/>
      <c r="AD731" s="245"/>
      <c r="AE731" s="222"/>
      <c r="AF731" s="120"/>
      <c r="AG731" s="120"/>
      <c r="AH731" s="120"/>
      <c r="AI731" s="120"/>
      <c r="AJ731" s="243"/>
      <c r="AK731" s="243"/>
      <c r="AL731" s="120"/>
      <c r="AM731" s="243"/>
      <c r="AN731" s="243"/>
      <c r="AO731" s="120"/>
      <c r="AP731" s="120"/>
      <c r="AQ731" s="120"/>
      <c r="AR731" s="120"/>
      <c r="AS731" s="120"/>
      <c r="AT731" s="246"/>
      <c r="AU731" s="243"/>
      <c r="AV731" s="120"/>
      <c r="AW731" s="120"/>
      <c r="AX731" s="120"/>
      <c r="AY731" s="246"/>
      <c r="AZ731" s="120"/>
      <c r="BA731" s="120"/>
      <c r="BB731" s="243"/>
      <c r="BC731" s="120"/>
      <c r="BD731" s="120"/>
      <c r="BE731" s="120"/>
      <c r="BF731" s="120"/>
      <c r="BG731" s="244"/>
      <c r="BH731" s="124"/>
      <c r="BI731" s="124"/>
      <c r="BJ731" s="124"/>
      <c r="BK731" s="120"/>
      <c r="BL731" s="120"/>
      <c r="BM731" s="120"/>
      <c r="BN731" s="120"/>
      <c r="BO731" s="120"/>
      <c r="BP731" s="120"/>
      <c r="BQ731" s="120"/>
      <c r="BR731" s="120"/>
      <c r="BS731" s="120"/>
    </row>
    <row r="732" ht="15.75" customHeight="1">
      <c r="A732" s="120"/>
      <c r="B732" s="120"/>
      <c r="C732" s="243"/>
      <c r="D732" s="120"/>
      <c r="E732" s="243"/>
      <c r="F732" s="120"/>
      <c r="G732" s="120"/>
      <c r="H732" s="120"/>
      <c r="I732" s="120"/>
      <c r="J732" s="120"/>
      <c r="K732" s="120"/>
      <c r="L732" s="244"/>
      <c r="M732" s="245"/>
      <c r="N732" s="245"/>
      <c r="O732" s="245"/>
      <c r="P732" s="245"/>
      <c r="Q732" s="120"/>
      <c r="R732" s="120"/>
      <c r="S732" s="120"/>
      <c r="T732" s="222"/>
      <c r="U732" s="120"/>
      <c r="V732" s="120"/>
      <c r="W732" s="120"/>
      <c r="X732" s="120"/>
      <c r="Y732" s="243"/>
      <c r="Z732" s="120"/>
      <c r="AA732" s="243"/>
      <c r="AB732" s="245"/>
      <c r="AC732" s="245"/>
      <c r="AD732" s="245"/>
      <c r="AE732" s="222"/>
      <c r="AF732" s="120"/>
      <c r="AG732" s="120"/>
      <c r="AH732" s="120"/>
      <c r="AI732" s="120"/>
      <c r="AJ732" s="243"/>
      <c r="AK732" s="243"/>
      <c r="AL732" s="120"/>
      <c r="AM732" s="243"/>
      <c r="AN732" s="243"/>
      <c r="AO732" s="120"/>
      <c r="AP732" s="120"/>
      <c r="AQ732" s="120"/>
      <c r="AR732" s="120"/>
      <c r="AS732" s="120"/>
      <c r="AT732" s="246"/>
      <c r="AU732" s="243"/>
      <c r="AV732" s="120"/>
      <c r="AW732" s="120"/>
      <c r="AX732" s="120"/>
      <c r="AY732" s="246"/>
      <c r="AZ732" s="120"/>
      <c r="BA732" s="120"/>
      <c r="BB732" s="243"/>
      <c r="BC732" s="120"/>
      <c r="BD732" s="120"/>
      <c r="BE732" s="120"/>
      <c r="BF732" s="120"/>
      <c r="BG732" s="244"/>
      <c r="BH732" s="124"/>
      <c r="BI732" s="124"/>
      <c r="BJ732" s="124"/>
      <c r="BK732" s="120"/>
      <c r="BL732" s="120"/>
      <c r="BM732" s="120"/>
      <c r="BN732" s="120"/>
      <c r="BO732" s="120"/>
      <c r="BP732" s="120"/>
      <c r="BQ732" s="120"/>
      <c r="BR732" s="120"/>
      <c r="BS732" s="120"/>
    </row>
    <row r="733" ht="15.75" customHeight="1">
      <c r="A733" s="120"/>
      <c r="B733" s="120"/>
      <c r="C733" s="243"/>
      <c r="D733" s="120"/>
      <c r="E733" s="243"/>
      <c r="F733" s="120"/>
      <c r="G733" s="120"/>
      <c r="H733" s="120"/>
      <c r="I733" s="120"/>
      <c r="J733" s="120"/>
      <c r="K733" s="120"/>
      <c r="L733" s="244"/>
      <c r="M733" s="245"/>
      <c r="N733" s="245"/>
      <c r="O733" s="245"/>
      <c r="P733" s="245"/>
      <c r="Q733" s="120"/>
      <c r="R733" s="120"/>
      <c r="S733" s="120"/>
      <c r="T733" s="222"/>
      <c r="U733" s="120"/>
      <c r="V733" s="120"/>
      <c r="W733" s="120"/>
      <c r="X733" s="120"/>
      <c r="Y733" s="243"/>
      <c r="Z733" s="120"/>
      <c r="AA733" s="243"/>
      <c r="AB733" s="245"/>
      <c r="AC733" s="245"/>
      <c r="AD733" s="245"/>
      <c r="AE733" s="222"/>
      <c r="AF733" s="120"/>
      <c r="AG733" s="120"/>
      <c r="AH733" s="120"/>
      <c r="AI733" s="120"/>
      <c r="AJ733" s="243"/>
      <c r="AK733" s="243"/>
      <c r="AL733" s="120"/>
      <c r="AM733" s="243"/>
      <c r="AN733" s="243"/>
      <c r="AO733" s="120"/>
      <c r="AP733" s="120"/>
      <c r="AQ733" s="120"/>
      <c r="AR733" s="120"/>
      <c r="AS733" s="120"/>
      <c r="AT733" s="246"/>
      <c r="AU733" s="243"/>
      <c r="AV733" s="120"/>
      <c r="AW733" s="120"/>
      <c r="AX733" s="120"/>
      <c r="AY733" s="246"/>
      <c r="AZ733" s="120"/>
      <c r="BA733" s="120"/>
      <c r="BB733" s="243"/>
      <c r="BC733" s="120"/>
      <c r="BD733" s="120"/>
      <c r="BE733" s="120"/>
      <c r="BF733" s="120"/>
      <c r="BG733" s="244"/>
      <c r="BH733" s="124"/>
      <c r="BI733" s="124"/>
      <c r="BJ733" s="124"/>
      <c r="BK733" s="120"/>
      <c r="BL733" s="120"/>
      <c r="BM733" s="120"/>
      <c r="BN733" s="120"/>
      <c r="BO733" s="120"/>
      <c r="BP733" s="120"/>
      <c r="BQ733" s="120"/>
      <c r="BR733" s="120"/>
      <c r="BS733" s="120"/>
    </row>
    <row r="734" ht="15.75" customHeight="1">
      <c r="A734" s="120"/>
      <c r="B734" s="120"/>
      <c r="C734" s="243"/>
      <c r="D734" s="120"/>
      <c r="E734" s="243"/>
      <c r="F734" s="120"/>
      <c r="G734" s="120"/>
      <c r="H734" s="120"/>
      <c r="I734" s="120"/>
      <c r="J734" s="120"/>
      <c r="K734" s="120"/>
      <c r="L734" s="244"/>
      <c r="M734" s="245"/>
      <c r="N734" s="245"/>
      <c r="O734" s="245"/>
      <c r="P734" s="245"/>
      <c r="Q734" s="120"/>
      <c r="R734" s="120"/>
      <c r="S734" s="120"/>
      <c r="T734" s="222"/>
      <c r="U734" s="120"/>
      <c r="V734" s="120"/>
      <c r="W734" s="120"/>
      <c r="X734" s="120"/>
      <c r="Y734" s="243"/>
      <c r="Z734" s="120"/>
      <c r="AA734" s="243"/>
      <c r="AB734" s="245"/>
      <c r="AC734" s="245"/>
      <c r="AD734" s="245"/>
      <c r="AE734" s="222"/>
      <c r="AF734" s="120"/>
      <c r="AG734" s="120"/>
      <c r="AH734" s="120"/>
      <c r="AI734" s="120"/>
      <c r="AJ734" s="243"/>
      <c r="AK734" s="243"/>
      <c r="AL734" s="120"/>
      <c r="AM734" s="243"/>
      <c r="AN734" s="243"/>
      <c r="AO734" s="120"/>
      <c r="AP734" s="120"/>
      <c r="AQ734" s="120"/>
      <c r="AR734" s="120"/>
      <c r="AS734" s="120"/>
      <c r="AT734" s="246"/>
      <c r="AU734" s="243"/>
      <c r="AV734" s="120"/>
      <c r="AW734" s="120"/>
      <c r="AX734" s="120"/>
      <c r="AY734" s="246"/>
      <c r="AZ734" s="120"/>
      <c r="BA734" s="120"/>
      <c r="BB734" s="243"/>
      <c r="BC734" s="120"/>
      <c r="BD734" s="120"/>
      <c r="BE734" s="120"/>
      <c r="BF734" s="120"/>
      <c r="BG734" s="244"/>
      <c r="BH734" s="124"/>
      <c r="BI734" s="124"/>
      <c r="BJ734" s="124"/>
      <c r="BK734" s="120"/>
      <c r="BL734" s="120"/>
      <c r="BM734" s="120"/>
      <c r="BN734" s="120"/>
      <c r="BO734" s="120"/>
      <c r="BP734" s="120"/>
      <c r="BQ734" s="120"/>
      <c r="BR734" s="120"/>
      <c r="BS734" s="120"/>
    </row>
    <row r="735" ht="15.75" customHeight="1">
      <c r="A735" s="120"/>
      <c r="B735" s="120"/>
      <c r="C735" s="243"/>
      <c r="D735" s="120"/>
      <c r="E735" s="243"/>
      <c r="F735" s="120"/>
      <c r="G735" s="120"/>
      <c r="H735" s="120"/>
      <c r="I735" s="120"/>
      <c r="J735" s="120"/>
      <c r="K735" s="120"/>
      <c r="L735" s="244"/>
      <c r="M735" s="245"/>
      <c r="N735" s="245"/>
      <c r="O735" s="245"/>
      <c r="P735" s="245"/>
      <c r="Q735" s="120"/>
      <c r="R735" s="120"/>
      <c r="S735" s="120"/>
      <c r="T735" s="222"/>
      <c r="U735" s="120"/>
      <c r="V735" s="120"/>
      <c r="W735" s="120"/>
      <c r="X735" s="120"/>
      <c r="Y735" s="243"/>
      <c r="Z735" s="120"/>
      <c r="AA735" s="243"/>
      <c r="AB735" s="245"/>
      <c r="AC735" s="245"/>
      <c r="AD735" s="245"/>
      <c r="AE735" s="222"/>
      <c r="AF735" s="120"/>
      <c r="AG735" s="120"/>
      <c r="AH735" s="120"/>
      <c r="AI735" s="120"/>
      <c r="AJ735" s="243"/>
      <c r="AK735" s="243"/>
      <c r="AL735" s="120"/>
      <c r="AM735" s="243"/>
      <c r="AN735" s="243"/>
      <c r="AO735" s="120"/>
      <c r="AP735" s="120"/>
      <c r="AQ735" s="120"/>
      <c r="AR735" s="120"/>
      <c r="AS735" s="120"/>
      <c r="AT735" s="246"/>
      <c r="AU735" s="243"/>
      <c r="AV735" s="120"/>
      <c r="AW735" s="120"/>
      <c r="AX735" s="120"/>
      <c r="AY735" s="246"/>
      <c r="AZ735" s="120"/>
      <c r="BA735" s="120"/>
      <c r="BB735" s="243"/>
      <c r="BC735" s="120"/>
      <c r="BD735" s="120"/>
      <c r="BE735" s="120"/>
      <c r="BF735" s="120"/>
      <c r="BG735" s="244"/>
      <c r="BH735" s="124"/>
      <c r="BI735" s="124"/>
      <c r="BJ735" s="124"/>
      <c r="BK735" s="120"/>
      <c r="BL735" s="120"/>
      <c r="BM735" s="120"/>
      <c r="BN735" s="120"/>
      <c r="BO735" s="120"/>
      <c r="BP735" s="120"/>
      <c r="BQ735" s="120"/>
      <c r="BR735" s="120"/>
      <c r="BS735" s="120"/>
    </row>
    <row r="736" ht="15.75" customHeight="1">
      <c r="A736" s="120"/>
      <c r="B736" s="120"/>
      <c r="C736" s="243"/>
      <c r="D736" s="120"/>
      <c r="E736" s="243"/>
      <c r="F736" s="120"/>
      <c r="G736" s="120"/>
      <c r="H736" s="120"/>
      <c r="I736" s="120"/>
      <c r="J736" s="120"/>
      <c r="K736" s="120"/>
      <c r="L736" s="244"/>
      <c r="M736" s="245"/>
      <c r="N736" s="245"/>
      <c r="O736" s="245"/>
      <c r="P736" s="245"/>
      <c r="Q736" s="120"/>
      <c r="R736" s="120"/>
      <c r="S736" s="120"/>
      <c r="T736" s="222"/>
      <c r="U736" s="120"/>
      <c r="V736" s="120"/>
      <c r="W736" s="120"/>
      <c r="X736" s="120"/>
      <c r="Y736" s="243"/>
      <c r="Z736" s="120"/>
      <c r="AA736" s="243"/>
      <c r="AB736" s="245"/>
      <c r="AC736" s="245"/>
      <c r="AD736" s="245"/>
      <c r="AE736" s="222"/>
      <c r="AF736" s="120"/>
      <c r="AG736" s="120"/>
      <c r="AH736" s="120"/>
      <c r="AI736" s="120"/>
      <c r="AJ736" s="243"/>
      <c r="AK736" s="243"/>
      <c r="AL736" s="120"/>
      <c r="AM736" s="243"/>
      <c r="AN736" s="243"/>
      <c r="AO736" s="120"/>
      <c r="AP736" s="120"/>
      <c r="AQ736" s="120"/>
      <c r="AR736" s="120"/>
      <c r="AS736" s="120"/>
      <c r="AT736" s="246"/>
      <c r="AU736" s="243"/>
      <c r="AV736" s="120"/>
      <c r="AW736" s="120"/>
      <c r="AX736" s="120"/>
      <c r="AY736" s="246"/>
      <c r="AZ736" s="120"/>
      <c r="BA736" s="120"/>
      <c r="BB736" s="243"/>
      <c r="BC736" s="120"/>
      <c r="BD736" s="120"/>
      <c r="BE736" s="120"/>
      <c r="BF736" s="120"/>
      <c r="BG736" s="244"/>
      <c r="BH736" s="124"/>
      <c r="BI736" s="124"/>
      <c r="BJ736" s="124"/>
      <c r="BK736" s="120"/>
      <c r="BL736" s="120"/>
      <c r="BM736" s="120"/>
      <c r="BN736" s="120"/>
      <c r="BO736" s="120"/>
      <c r="BP736" s="120"/>
      <c r="BQ736" s="120"/>
      <c r="BR736" s="120"/>
      <c r="BS736" s="120"/>
    </row>
    <row r="737" ht="15.75" customHeight="1">
      <c r="A737" s="120"/>
      <c r="B737" s="120"/>
      <c r="C737" s="243"/>
      <c r="D737" s="120"/>
      <c r="E737" s="243"/>
      <c r="F737" s="120"/>
      <c r="G737" s="120"/>
      <c r="H737" s="120"/>
      <c r="I737" s="120"/>
      <c r="J737" s="120"/>
      <c r="K737" s="120"/>
      <c r="L737" s="244"/>
      <c r="M737" s="245"/>
      <c r="N737" s="245"/>
      <c r="O737" s="245"/>
      <c r="P737" s="245"/>
      <c r="Q737" s="120"/>
      <c r="R737" s="120"/>
      <c r="S737" s="120"/>
      <c r="T737" s="222"/>
      <c r="U737" s="120"/>
      <c r="V737" s="120"/>
      <c r="W737" s="120"/>
      <c r="X737" s="120"/>
      <c r="Y737" s="243"/>
      <c r="Z737" s="120"/>
      <c r="AA737" s="243"/>
      <c r="AB737" s="245"/>
      <c r="AC737" s="245"/>
      <c r="AD737" s="245"/>
      <c r="AE737" s="222"/>
      <c r="AF737" s="120"/>
      <c r="AG737" s="120"/>
      <c r="AH737" s="120"/>
      <c r="AI737" s="120"/>
      <c r="AJ737" s="243"/>
      <c r="AK737" s="243"/>
      <c r="AL737" s="120"/>
      <c r="AM737" s="243"/>
      <c r="AN737" s="243"/>
      <c r="AO737" s="120"/>
      <c r="AP737" s="120"/>
      <c r="AQ737" s="120"/>
      <c r="AR737" s="120"/>
      <c r="AS737" s="120"/>
      <c r="AT737" s="246"/>
      <c r="AU737" s="243"/>
      <c r="AV737" s="120"/>
      <c r="AW737" s="120"/>
      <c r="AX737" s="120"/>
      <c r="AY737" s="246"/>
      <c r="AZ737" s="120"/>
      <c r="BA737" s="120"/>
      <c r="BB737" s="243"/>
      <c r="BC737" s="120"/>
      <c r="BD737" s="120"/>
      <c r="BE737" s="120"/>
      <c r="BF737" s="120"/>
      <c r="BG737" s="244"/>
      <c r="BH737" s="124"/>
      <c r="BI737" s="124"/>
      <c r="BJ737" s="124"/>
      <c r="BK737" s="120"/>
      <c r="BL737" s="120"/>
      <c r="BM737" s="120"/>
      <c r="BN737" s="120"/>
      <c r="BO737" s="120"/>
      <c r="BP737" s="120"/>
      <c r="BQ737" s="120"/>
      <c r="BR737" s="120"/>
      <c r="BS737" s="120"/>
    </row>
    <row r="738" ht="15.75" customHeight="1">
      <c r="A738" s="120"/>
      <c r="B738" s="120"/>
      <c r="C738" s="243"/>
      <c r="D738" s="120"/>
      <c r="E738" s="243"/>
      <c r="F738" s="120"/>
      <c r="G738" s="120"/>
      <c r="H738" s="120"/>
      <c r="I738" s="120"/>
      <c r="J738" s="120"/>
      <c r="K738" s="120"/>
      <c r="L738" s="244"/>
      <c r="M738" s="245"/>
      <c r="N738" s="245"/>
      <c r="O738" s="245"/>
      <c r="P738" s="245"/>
      <c r="Q738" s="120"/>
      <c r="R738" s="120"/>
      <c r="S738" s="120"/>
      <c r="T738" s="222"/>
      <c r="U738" s="120"/>
      <c r="V738" s="120"/>
      <c r="W738" s="120"/>
      <c r="X738" s="120"/>
      <c r="Y738" s="243"/>
      <c r="Z738" s="120"/>
      <c r="AA738" s="243"/>
      <c r="AB738" s="245"/>
      <c r="AC738" s="245"/>
      <c r="AD738" s="245"/>
      <c r="AE738" s="222"/>
      <c r="AF738" s="120"/>
      <c r="AG738" s="120"/>
      <c r="AH738" s="120"/>
      <c r="AI738" s="120"/>
      <c r="AJ738" s="243"/>
      <c r="AK738" s="243"/>
      <c r="AL738" s="120"/>
      <c r="AM738" s="243"/>
      <c r="AN738" s="243"/>
      <c r="AO738" s="120"/>
      <c r="AP738" s="120"/>
      <c r="AQ738" s="120"/>
      <c r="AR738" s="120"/>
      <c r="AS738" s="120"/>
      <c r="AT738" s="246"/>
      <c r="AU738" s="243"/>
      <c r="AV738" s="120"/>
      <c r="AW738" s="120"/>
      <c r="AX738" s="120"/>
      <c r="AY738" s="246"/>
      <c r="AZ738" s="120"/>
      <c r="BA738" s="120"/>
      <c r="BB738" s="243"/>
      <c r="BC738" s="120"/>
      <c r="BD738" s="120"/>
      <c r="BE738" s="120"/>
      <c r="BF738" s="120"/>
      <c r="BG738" s="244"/>
      <c r="BH738" s="124"/>
      <c r="BI738" s="124"/>
      <c r="BJ738" s="124"/>
      <c r="BK738" s="120"/>
      <c r="BL738" s="120"/>
      <c r="BM738" s="120"/>
      <c r="BN738" s="120"/>
      <c r="BO738" s="120"/>
      <c r="BP738" s="120"/>
      <c r="BQ738" s="120"/>
      <c r="BR738" s="120"/>
      <c r="BS738" s="120"/>
    </row>
    <row r="739" ht="15.75" customHeight="1">
      <c r="A739" s="120"/>
      <c r="B739" s="120"/>
      <c r="C739" s="243"/>
      <c r="D739" s="120"/>
      <c r="E739" s="243"/>
      <c r="F739" s="120"/>
      <c r="G739" s="120"/>
      <c r="H739" s="120"/>
      <c r="I739" s="120"/>
      <c r="J739" s="120"/>
      <c r="K739" s="120"/>
      <c r="L739" s="244"/>
      <c r="M739" s="245"/>
      <c r="N739" s="245"/>
      <c r="O739" s="245"/>
      <c r="P739" s="245"/>
      <c r="Q739" s="120"/>
      <c r="R739" s="120"/>
      <c r="S739" s="120"/>
      <c r="T739" s="222"/>
      <c r="U739" s="120"/>
      <c r="V739" s="120"/>
      <c r="W739" s="120"/>
      <c r="X739" s="120"/>
      <c r="Y739" s="243"/>
      <c r="Z739" s="120"/>
      <c r="AA739" s="243"/>
      <c r="AB739" s="245"/>
      <c r="AC739" s="245"/>
      <c r="AD739" s="245"/>
      <c r="AE739" s="222"/>
      <c r="AF739" s="120"/>
      <c r="AG739" s="120"/>
      <c r="AH739" s="120"/>
      <c r="AI739" s="120"/>
      <c r="AJ739" s="243"/>
      <c r="AK739" s="243"/>
      <c r="AL739" s="120"/>
      <c r="AM739" s="243"/>
      <c r="AN739" s="243"/>
      <c r="AO739" s="120"/>
      <c r="AP739" s="120"/>
      <c r="AQ739" s="120"/>
      <c r="AR739" s="120"/>
      <c r="AS739" s="120"/>
      <c r="AT739" s="246"/>
      <c r="AU739" s="243"/>
      <c r="AV739" s="120"/>
      <c r="AW739" s="120"/>
      <c r="AX739" s="120"/>
      <c r="AY739" s="246"/>
      <c r="AZ739" s="120"/>
      <c r="BA739" s="120"/>
      <c r="BB739" s="243"/>
      <c r="BC739" s="120"/>
      <c r="BD739" s="120"/>
      <c r="BE739" s="120"/>
      <c r="BF739" s="120"/>
      <c r="BG739" s="244"/>
      <c r="BH739" s="124"/>
      <c r="BI739" s="124"/>
      <c r="BJ739" s="124"/>
      <c r="BK739" s="120"/>
      <c r="BL739" s="120"/>
      <c r="BM739" s="120"/>
      <c r="BN739" s="120"/>
      <c r="BO739" s="120"/>
      <c r="BP739" s="120"/>
      <c r="BQ739" s="120"/>
      <c r="BR739" s="120"/>
      <c r="BS739" s="120"/>
    </row>
    <row r="740" ht="15.75" customHeight="1">
      <c r="A740" s="120"/>
      <c r="B740" s="120"/>
      <c r="C740" s="243"/>
      <c r="D740" s="120"/>
      <c r="E740" s="243"/>
      <c r="F740" s="120"/>
      <c r="G740" s="120"/>
      <c r="H740" s="120"/>
      <c r="I740" s="120"/>
      <c r="J740" s="120"/>
      <c r="K740" s="120"/>
      <c r="L740" s="244"/>
      <c r="M740" s="245"/>
      <c r="N740" s="245"/>
      <c r="O740" s="245"/>
      <c r="P740" s="245"/>
      <c r="Q740" s="120"/>
      <c r="R740" s="120"/>
      <c r="S740" s="120"/>
      <c r="T740" s="222"/>
      <c r="U740" s="120"/>
      <c r="V740" s="120"/>
      <c r="W740" s="120"/>
      <c r="X740" s="120"/>
      <c r="Y740" s="243"/>
      <c r="Z740" s="120"/>
      <c r="AA740" s="243"/>
      <c r="AB740" s="245"/>
      <c r="AC740" s="245"/>
      <c r="AD740" s="245"/>
      <c r="AE740" s="222"/>
      <c r="AF740" s="120"/>
      <c r="AG740" s="120"/>
      <c r="AH740" s="120"/>
      <c r="AI740" s="120"/>
      <c r="AJ740" s="243"/>
      <c r="AK740" s="243"/>
      <c r="AL740" s="120"/>
      <c r="AM740" s="243"/>
      <c r="AN740" s="243"/>
      <c r="AO740" s="120"/>
      <c r="AP740" s="120"/>
      <c r="AQ740" s="120"/>
      <c r="AR740" s="120"/>
      <c r="AS740" s="120"/>
      <c r="AT740" s="246"/>
      <c r="AU740" s="243"/>
      <c r="AV740" s="120"/>
      <c r="AW740" s="120"/>
      <c r="AX740" s="120"/>
      <c r="AY740" s="246"/>
      <c r="AZ740" s="120"/>
      <c r="BA740" s="120"/>
      <c r="BB740" s="243"/>
      <c r="BC740" s="120"/>
      <c r="BD740" s="120"/>
      <c r="BE740" s="120"/>
      <c r="BF740" s="120"/>
      <c r="BG740" s="244"/>
      <c r="BH740" s="124"/>
      <c r="BI740" s="124"/>
      <c r="BJ740" s="124"/>
      <c r="BK740" s="120"/>
      <c r="BL740" s="120"/>
      <c r="BM740" s="120"/>
      <c r="BN740" s="120"/>
      <c r="BO740" s="120"/>
      <c r="BP740" s="120"/>
      <c r="BQ740" s="120"/>
      <c r="BR740" s="120"/>
      <c r="BS740" s="120"/>
    </row>
    <row r="741" ht="15.75" customHeight="1">
      <c r="A741" s="120"/>
      <c r="B741" s="120"/>
      <c r="C741" s="243"/>
      <c r="D741" s="120"/>
      <c r="E741" s="243"/>
      <c r="F741" s="120"/>
      <c r="G741" s="120"/>
      <c r="H741" s="120"/>
      <c r="I741" s="120"/>
      <c r="J741" s="120"/>
      <c r="K741" s="120"/>
      <c r="L741" s="244"/>
      <c r="M741" s="245"/>
      <c r="N741" s="245"/>
      <c r="O741" s="245"/>
      <c r="P741" s="245"/>
      <c r="Q741" s="120"/>
      <c r="R741" s="120"/>
      <c r="S741" s="120"/>
      <c r="T741" s="222"/>
      <c r="U741" s="120"/>
      <c r="V741" s="120"/>
      <c r="W741" s="120"/>
      <c r="X741" s="120"/>
      <c r="Y741" s="243"/>
      <c r="Z741" s="120"/>
      <c r="AA741" s="243"/>
      <c r="AB741" s="245"/>
      <c r="AC741" s="245"/>
      <c r="AD741" s="245"/>
      <c r="AE741" s="222"/>
      <c r="AF741" s="120"/>
      <c r="AG741" s="120"/>
      <c r="AH741" s="120"/>
      <c r="AI741" s="120"/>
      <c r="AJ741" s="243"/>
      <c r="AK741" s="243"/>
      <c r="AL741" s="120"/>
      <c r="AM741" s="243"/>
      <c r="AN741" s="243"/>
      <c r="AO741" s="120"/>
      <c r="AP741" s="120"/>
      <c r="AQ741" s="120"/>
      <c r="AR741" s="120"/>
      <c r="AS741" s="120"/>
      <c r="AT741" s="246"/>
      <c r="AU741" s="243"/>
      <c r="AV741" s="120"/>
      <c r="AW741" s="120"/>
      <c r="AX741" s="120"/>
      <c r="AY741" s="246"/>
      <c r="AZ741" s="120"/>
      <c r="BA741" s="120"/>
      <c r="BB741" s="243"/>
      <c r="BC741" s="120"/>
      <c r="BD741" s="120"/>
      <c r="BE741" s="120"/>
      <c r="BF741" s="120"/>
      <c r="BG741" s="244"/>
      <c r="BH741" s="124"/>
      <c r="BI741" s="124"/>
      <c r="BJ741" s="124"/>
      <c r="BK741" s="120"/>
      <c r="BL741" s="120"/>
      <c r="BM741" s="120"/>
      <c r="BN741" s="120"/>
      <c r="BO741" s="120"/>
      <c r="BP741" s="120"/>
      <c r="BQ741" s="120"/>
      <c r="BR741" s="120"/>
      <c r="BS741" s="120"/>
    </row>
    <row r="742" ht="15.75" customHeight="1">
      <c r="A742" s="120"/>
      <c r="B742" s="120"/>
      <c r="C742" s="243"/>
      <c r="D742" s="120"/>
      <c r="E742" s="243"/>
      <c r="F742" s="120"/>
      <c r="G742" s="120"/>
      <c r="H742" s="120"/>
      <c r="I742" s="120"/>
      <c r="J742" s="120"/>
      <c r="K742" s="120"/>
      <c r="L742" s="244"/>
      <c r="M742" s="245"/>
      <c r="N742" s="245"/>
      <c r="O742" s="245"/>
      <c r="P742" s="245"/>
      <c r="Q742" s="120"/>
      <c r="R742" s="120"/>
      <c r="S742" s="120"/>
      <c r="T742" s="222"/>
      <c r="U742" s="120"/>
      <c r="V742" s="120"/>
      <c r="W742" s="120"/>
      <c r="X742" s="120"/>
      <c r="Y742" s="243"/>
      <c r="Z742" s="120"/>
      <c r="AA742" s="243"/>
      <c r="AB742" s="245"/>
      <c r="AC742" s="245"/>
      <c r="AD742" s="245"/>
      <c r="AE742" s="222"/>
      <c r="AF742" s="120"/>
      <c r="AG742" s="120"/>
      <c r="AH742" s="120"/>
      <c r="AI742" s="120"/>
      <c r="AJ742" s="243"/>
      <c r="AK742" s="243"/>
      <c r="AL742" s="120"/>
      <c r="AM742" s="243"/>
      <c r="AN742" s="243"/>
      <c r="AO742" s="120"/>
      <c r="AP742" s="120"/>
      <c r="AQ742" s="120"/>
      <c r="AR742" s="120"/>
      <c r="AS742" s="120"/>
      <c r="AT742" s="246"/>
      <c r="AU742" s="243"/>
      <c r="AV742" s="120"/>
      <c r="AW742" s="120"/>
      <c r="AX742" s="120"/>
      <c r="AY742" s="246"/>
      <c r="AZ742" s="120"/>
      <c r="BA742" s="120"/>
      <c r="BB742" s="243"/>
      <c r="BC742" s="120"/>
      <c r="BD742" s="120"/>
      <c r="BE742" s="120"/>
      <c r="BF742" s="120"/>
      <c r="BG742" s="244"/>
      <c r="BH742" s="124"/>
      <c r="BI742" s="124"/>
      <c r="BJ742" s="124"/>
      <c r="BK742" s="120"/>
      <c r="BL742" s="120"/>
      <c r="BM742" s="120"/>
      <c r="BN742" s="120"/>
      <c r="BO742" s="120"/>
      <c r="BP742" s="120"/>
      <c r="BQ742" s="120"/>
      <c r="BR742" s="120"/>
      <c r="BS742" s="120"/>
    </row>
    <row r="743" ht="15.75" customHeight="1">
      <c r="A743" s="120"/>
      <c r="B743" s="120"/>
      <c r="C743" s="243"/>
      <c r="D743" s="120"/>
      <c r="E743" s="243"/>
      <c r="F743" s="120"/>
      <c r="G743" s="120"/>
      <c r="H743" s="120"/>
      <c r="I743" s="120"/>
      <c r="J743" s="120"/>
      <c r="K743" s="120"/>
      <c r="L743" s="244"/>
      <c r="M743" s="245"/>
      <c r="N743" s="245"/>
      <c r="O743" s="245"/>
      <c r="P743" s="245"/>
      <c r="Q743" s="120"/>
      <c r="R743" s="120"/>
      <c r="S743" s="120"/>
      <c r="T743" s="222"/>
      <c r="U743" s="120"/>
      <c r="V743" s="120"/>
      <c r="W743" s="120"/>
      <c r="X743" s="120"/>
      <c r="Y743" s="243"/>
      <c r="Z743" s="120"/>
      <c r="AA743" s="243"/>
      <c r="AB743" s="245"/>
      <c r="AC743" s="245"/>
      <c r="AD743" s="245"/>
      <c r="AE743" s="222"/>
      <c r="AF743" s="120"/>
      <c r="AG743" s="120"/>
      <c r="AH743" s="120"/>
      <c r="AI743" s="120"/>
      <c r="AJ743" s="243"/>
      <c r="AK743" s="243"/>
      <c r="AL743" s="120"/>
      <c r="AM743" s="243"/>
      <c r="AN743" s="243"/>
      <c r="AO743" s="120"/>
      <c r="AP743" s="120"/>
      <c r="AQ743" s="120"/>
      <c r="AR743" s="120"/>
      <c r="AS743" s="120"/>
      <c r="AT743" s="246"/>
      <c r="AU743" s="243"/>
      <c r="AV743" s="120"/>
      <c r="AW743" s="120"/>
      <c r="AX743" s="120"/>
      <c r="AY743" s="246"/>
      <c r="AZ743" s="120"/>
      <c r="BA743" s="120"/>
      <c r="BB743" s="243"/>
      <c r="BC743" s="120"/>
      <c r="BD743" s="120"/>
      <c r="BE743" s="120"/>
      <c r="BF743" s="120"/>
      <c r="BG743" s="244"/>
      <c r="BH743" s="124"/>
      <c r="BI743" s="124"/>
      <c r="BJ743" s="124"/>
      <c r="BK743" s="120"/>
      <c r="BL743" s="120"/>
      <c r="BM743" s="120"/>
      <c r="BN743" s="120"/>
      <c r="BO743" s="120"/>
      <c r="BP743" s="120"/>
      <c r="BQ743" s="120"/>
      <c r="BR743" s="120"/>
      <c r="BS743" s="120"/>
    </row>
    <row r="744" ht="15.75" customHeight="1">
      <c r="A744" s="120"/>
      <c r="B744" s="120"/>
      <c r="C744" s="243"/>
      <c r="D744" s="120"/>
      <c r="E744" s="243"/>
      <c r="F744" s="120"/>
      <c r="G744" s="120"/>
      <c r="H744" s="120"/>
      <c r="I744" s="120"/>
      <c r="J744" s="120"/>
      <c r="K744" s="120"/>
      <c r="L744" s="244"/>
      <c r="M744" s="245"/>
      <c r="N744" s="245"/>
      <c r="O744" s="245"/>
      <c r="P744" s="245"/>
      <c r="Q744" s="120"/>
      <c r="R744" s="120"/>
      <c r="S744" s="120"/>
      <c r="T744" s="222"/>
      <c r="U744" s="120"/>
      <c r="V744" s="120"/>
      <c r="W744" s="120"/>
      <c r="X744" s="120"/>
      <c r="Y744" s="243"/>
      <c r="Z744" s="120"/>
      <c r="AA744" s="243"/>
      <c r="AB744" s="245"/>
      <c r="AC744" s="245"/>
      <c r="AD744" s="245"/>
      <c r="AE744" s="222"/>
      <c r="AF744" s="120"/>
      <c r="AG744" s="120"/>
      <c r="AH744" s="120"/>
      <c r="AI744" s="120"/>
      <c r="AJ744" s="243"/>
      <c r="AK744" s="243"/>
      <c r="AL744" s="120"/>
      <c r="AM744" s="243"/>
      <c r="AN744" s="243"/>
      <c r="AO744" s="120"/>
      <c r="AP744" s="120"/>
      <c r="AQ744" s="120"/>
      <c r="AR744" s="120"/>
      <c r="AS744" s="120"/>
      <c r="AT744" s="246"/>
      <c r="AU744" s="243"/>
      <c r="AV744" s="120"/>
      <c r="AW744" s="120"/>
      <c r="AX744" s="120"/>
      <c r="AY744" s="246"/>
      <c r="AZ744" s="120"/>
      <c r="BA744" s="120"/>
      <c r="BB744" s="243"/>
      <c r="BC744" s="120"/>
      <c r="BD744" s="120"/>
      <c r="BE744" s="120"/>
      <c r="BF744" s="120"/>
      <c r="BG744" s="244"/>
      <c r="BH744" s="124"/>
      <c r="BI744" s="124"/>
      <c r="BJ744" s="124"/>
      <c r="BK744" s="120"/>
      <c r="BL744" s="120"/>
      <c r="BM744" s="120"/>
      <c r="BN744" s="120"/>
      <c r="BO744" s="120"/>
      <c r="BP744" s="120"/>
      <c r="BQ744" s="120"/>
      <c r="BR744" s="120"/>
      <c r="BS744" s="120"/>
    </row>
    <row r="745" ht="15.75" customHeight="1">
      <c r="A745" s="120"/>
      <c r="B745" s="120"/>
      <c r="C745" s="243"/>
      <c r="D745" s="120"/>
      <c r="E745" s="243"/>
      <c r="F745" s="120"/>
      <c r="G745" s="120"/>
      <c r="H745" s="120"/>
      <c r="I745" s="120"/>
      <c r="J745" s="120"/>
      <c r="K745" s="120"/>
      <c r="L745" s="244"/>
      <c r="M745" s="245"/>
      <c r="N745" s="245"/>
      <c r="O745" s="245"/>
      <c r="P745" s="245"/>
      <c r="Q745" s="120"/>
      <c r="R745" s="120"/>
      <c r="S745" s="120"/>
      <c r="T745" s="222"/>
      <c r="U745" s="120"/>
      <c r="V745" s="120"/>
      <c r="W745" s="120"/>
      <c r="X745" s="120"/>
      <c r="Y745" s="243"/>
      <c r="Z745" s="120"/>
      <c r="AA745" s="243"/>
      <c r="AB745" s="245"/>
      <c r="AC745" s="245"/>
      <c r="AD745" s="245"/>
      <c r="AE745" s="222"/>
      <c r="AF745" s="120"/>
      <c r="AG745" s="120"/>
      <c r="AH745" s="120"/>
      <c r="AI745" s="120"/>
      <c r="AJ745" s="243"/>
      <c r="AK745" s="243"/>
      <c r="AL745" s="120"/>
      <c r="AM745" s="243"/>
      <c r="AN745" s="243"/>
      <c r="AO745" s="120"/>
      <c r="AP745" s="120"/>
      <c r="AQ745" s="120"/>
      <c r="AR745" s="120"/>
      <c r="AS745" s="120"/>
      <c r="AT745" s="246"/>
      <c r="AU745" s="243"/>
      <c r="AV745" s="120"/>
      <c r="AW745" s="120"/>
      <c r="AX745" s="120"/>
      <c r="AY745" s="246"/>
      <c r="AZ745" s="120"/>
      <c r="BA745" s="120"/>
      <c r="BB745" s="243"/>
      <c r="BC745" s="120"/>
      <c r="BD745" s="120"/>
      <c r="BE745" s="120"/>
      <c r="BF745" s="120"/>
      <c r="BG745" s="244"/>
      <c r="BH745" s="124"/>
      <c r="BI745" s="124"/>
      <c r="BJ745" s="124"/>
      <c r="BK745" s="120"/>
      <c r="BL745" s="120"/>
      <c r="BM745" s="120"/>
      <c r="BN745" s="120"/>
      <c r="BO745" s="120"/>
      <c r="BP745" s="120"/>
      <c r="BQ745" s="120"/>
      <c r="BR745" s="120"/>
      <c r="BS745" s="120"/>
    </row>
    <row r="746" ht="15.75" customHeight="1">
      <c r="A746" s="120"/>
      <c r="B746" s="120"/>
      <c r="C746" s="243"/>
      <c r="D746" s="120"/>
      <c r="E746" s="243"/>
      <c r="F746" s="120"/>
      <c r="G746" s="120"/>
      <c r="H746" s="120"/>
      <c r="I746" s="120"/>
      <c r="J746" s="120"/>
      <c r="K746" s="120"/>
      <c r="L746" s="244"/>
      <c r="M746" s="245"/>
      <c r="N746" s="245"/>
      <c r="O746" s="245"/>
      <c r="P746" s="245"/>
      <c r="Q746" s="120"/>
      <c r="R746" s="120"/>
      <c r="S746" s="120"/>
      <c r="T746" s="222"/>
      <c r="U746" s="120"/>
      <c r="V746" s="120"/>
      <c r="W746" s="120"/>
      <c r="X746" s="120"/>
      <c r="Y746" s="243"/>
      <c r="Z746" s="120"/>
      <c r="AA746" s="243"/>
      <c r="AB746" s="245"/>
      <c r="AC746" s="245"/>
      <c r="AD746" s="245"/>
      <c r="AE746" s="222"/>
      <c r="AF746" s="120"/>
      <c r="AG746" s="120"/>
      <c r="AH746" s="120"/>
      <c r="AI746" s="120"/>
      <c r="AJ746" s="243"/>
      <c r="AK746" s="243"/>
      <c r="AL746" s="120"/>
      <c r="AM746" s="243"/>
      <c r="AN746" s="243"/>
      <c r="AO746" s="120"/>
      <c r="AP746" s="120"/>
      <c r="AQ746" s="120"/>
      <c r="AR746" s="120"/>
      <c r="AS746" s="120"/>
      <c r="AT746" s="246"/>
      <c r="AU746" s="243"/>
      <c r="AV746" s="120"/>
      <c r="AW746" s="120"/>
      <c r="AX746" s="120"/>
      <c r="AY746" s="246"/>
      <c r="AZ746" s="120"/>
      <c r="BA746" s="120"/>
      <c r="BB746" s="243"/>
      <c r="BC746" s="120"/>
      <c r="BD746" s="120"/>
      <c r="BE746" s="120"/>
      <c r="BF746" s="120"/>
      <c r="BG746" s="244"/>
      <c r="BH746" s="124"/>
      <c r="BI746" s="124"/>
      <c r="BJ746" s="124"/>
      <c r="BK746" s="120"/>
      <c r="BL746" s="120"/>
      <c r="BM746" s="120"/>
      <c r="BN746" s="120"/>
      <c r="BO746" s="120"/>
      <c r="BP746" s="120"/>
      <c r="BQ746" s="120"/>
      <c r="BR746" s="120"/>
      <c r="BS746" s="120"/>
    </row>
    <row r="747" ht="15.75" customHeight="1">
      <c r="A747" s="120"/>
      <c r="B747" s="120"/>
      <c r="C747" s="243"/>
      <c r="D747" s="120"/>
      <c r="E747" s="243"/>
      <c r="F747" s="120"/>
      <c r="G747" s="120"/>
      <c r="H747" s="120"/>
      <c r="I747" s="120"/>
      <c r="J747" s="120"/>
      <c r="K747" s="120"/>
      <c r="L747" s="244"/>
      <c r="M747" s="245"/>
      <c r="N747" s="245"/>
      <c r="O747" s="245"/>
      <c r="P747" s="245"/>
      <c r="Q747" s="120"/>
      <c r="R747" s="120"/>
      <c r="S747" s="120"/>
      <c r="T747" s="222"/>
      <c r="U747" s="120"/>
      <c r="V747" s="120"/>
      <c r="W747" s="120"/>
      <c r="X747" s="120"/>
      <c r="Y747" s="243"/>
      <c r="Z747" s="120"/>
      <c r="AA747" s="243"/>
      <c r="AB747" s="245"/>
      <c r="AC747" s="245"/>
      <c r="AD747" s="245"/>
      <c r="AE747" s="222"/>
      <c r="AF747" s="120"/>
      <c r="AG747" s="120"/>
      <c r="AH747" s="120"/>
      <c r="AI747" s="120"/>
      <c r="AJ747" s="243"/>
      <c r="AK747" s="243"/>
      <c r="AL747" s="120"/>
      <c r="AM747" s="243"/>
      <c r="AN747" s="243"/>
      <c r="AO747" s="120"/>
      <c r="AP747" s="120"/>
      <c r="AQ747" s="120"/>
      <c r="AR747" s="120"/>
      <c r="AS747" s="120"/>
      <c r="AT747" s="246"/>
      <c r="AU747" s="243"/>
      <c r="AV747" s="120"/>
      <c r="AW747" s="120"/>
      <c r="AX747" s="120"/>
      <c r="AY747" s="246"/>
      <c r="AZ747" s="120"/>
      <c r="BA747" s="120"/>
      <c r="BB747" s="243"/>
      <c r="BC747" s="120"/>
      <c r="BD747" s="120"/>
      <c r="BE747" s="120"/>
      <c r="BF747" s="120"/>
      <c r="BG747" s="244"/>
      <c r="BH747" s="124"/>
      <c r="BI747" s="124"/>
      <c r="BJ747" s="124"/>
      <c r="BK747" s="120"/>
      <c r="BL747" s="120"/>
      <c r="BM747" s="120"/>
      <c r="BN747" s="120"/>
      <c r="BO747" s="120"/>
      <c r="BP747" s="120"/>
      <c r="BQ747" s="120"/>
      <c r="BR747" s="120"/>
      <c r="BS747" s="120"/>
    </row>
    <row r="748" ht="15.75" customHeight="1">
      <c r="A748" s="120"/>
      <c r="B748" s="120"/>
      <c r="C748" s="243"/>
      <c r="D748" s="120"/>
      <c r="E748" s="243"/>
      <c r="F748" s="120"/>
      <c r="G748" s="120"/>
      <c r="H748" s="120"/>
      <c r="I748" s="120"/>
      <c r="J748" s="120"/>
      <c r="K748" s="120"/>
      <c r="L748" s="244"/>
      <c r="M748" s="245"/>
      <c r="N748" s="245"/>
      <c r="O748" s="245"/>
      <c r="P748" s="245"/>
      <c r="Q748" s="120"/>
      <c r="R748" s="120"/>
      <c r="S748" s="120"/>
      <c r="T748" s="222"/>
      <c r="U748" s="120"/>
      <c r="V748" s="120"/>
      <c r="W748" s="120"/>
      <c r="X748" s="120"/>
      <c r="Y748" s="243"/>
      <c r="Z748" s="120"/>
      <c r="AA748" s="243"/>
      <c r="AB748" s="245"/>
      <c r="AC748" s="245"/>
      <c r="AD748" s="245"/>
      <c r="AE748" s="222"/>
      <c r="AF748" s="120"/>
      <c r="AG748" s="120"/>
      <c r="AH748" s="120"/>
      <c r="AI748" s="120"/>
      <c r="AJ748" s="243"/>
      <c r="AK748" s="243"/>
      <c r="AL748" s="120"/>
      <c r="AM748" s="243"/>
      <c r="AN748" s="243"/>
      <c r="AO748" s="120"/>
      <c r="AP748" s="120"/>
      <c r="AQ748" s="120"/>
      <c r="AR748" s="120"/>
      <c r="AS748" s="120"/>
      <c r="AT748" s="246"/>
      <c r="AU748" s="243"/>
      <c r="AV748" s="120"/>
      <c r="AW748" s="120"/>
      <c r="AX748" s="120"/>
      <c r="AY748" s="246"/>
      <c r="AZ748" s="120"/>
      <c r="BA748" s="120"/>
      <c r="BB748" s="243"/>
      <c r="BC748" s="120"/>
      <c r="BD748" s="120"/>
      <c r="BE748" s="120"/>
      <c r="BF748" s="120"/>
      <c r="BG748" s="244"/>
      <c r="BH748" s="124"/>
      <c r="BI748" s="124"/>
      <c r="BJ748" s="124"/>
      <c r="BK748" s="120"/>
      <c r="BL748" s="120"/>
      <c r="BM748" s="120"/>
      <c r="BN748" s="120"/>
      <c r="BO748" s="120"/>
      <c r="BP748" s="120"/>
      <c r="BQ748" s="120"/>
      <c r="BR748" s="120"/>
      <c r="BS748" s="120"/>
    </row>
    <row r="749" ht="15.75" customHeight="1">
      <c r="A749" s="120"/>
      <c r="B749" s="120"/>
      <c r="C749" s="243"/>
      <c r="D749" s="120"/>
      <c r="E749" s="243"/>
      <c r="F749" s="120"/>
      <c r="G749" s="120"/>
      <c r="H749" s="120"/>
      <c r="I749" s="120"/>
      <c r="J749" s="120"/>
      <c r="K749" s="120"/>
      <c r="L749" s="244"/>
      <c r="M749" s="245"/>
      <c r="N749" s="245"/>
      <c r="O749" s="245"/>
      <c r="P749" s="245"/>
      <c r="Q749" s="120"/>
      <c r="R749" s="120"/>
      <c r="S749" s="120"/>
      <c r="T749" s="222"/>
      <c r="U749" s="120"/>
      <c r="V749" s="120"/>
      <c r="W749" s="120"/>
      <c r="X749" s="120"/>
      <c r="Y749" s="243"/>
      <c r="Z749" s="120"/>
      <c r="AA749" s="243"/>
      <c r="AB749" s="245"/>
      <c r="AC749" s="245"/>
      <c r="AD749" s="245"/>
      <c r="AE749" s="222"/>
      <c r="AF749" s="120"/>
      <c r="AG749" s="120"/>
      <c r="AH749" s="120"/>
      <c r="AI749" s="120"/>
      <c r="AJ749" s="243"/>
      <c r="AK749" s="243"/>
      <c r="AL749" s="120"/>
      <c r="AM749" s="243"/>
      <c r="AN749" s="243"/>
      <c r="AO749" s="120"/>
      <c r="AP749" s="120"/>
      <c r="AQ749" s="120"/>
      <c r="AR749" s="120"/>
      <c r="AS749" s="120"/>
      <c r="AT749" s="246"/>
      <c r="AU749" s="243"/>
      <c r="AV749" s="120"/>
      <c r="AW749" s="120"/>
      <c r="AX749" s="120"/>
      <c r="AY749" s="246"/>
      <c r="AZ749" s="120"/>
      <c r="BA749" s="120"/>
      <c r="BB749" s="243"/>
      <c r="BC749" s="120"/>
      <c r="BD749" s="120"/>
      <c r="BE749" s="120"/>
      <c r="BF749" s="120"/>
      <c r="BG749" s="244"/>
      <c r="BH749" s="124"/>
      <c r="BI749" s="124"/>
      <c r="BJ749" s="124"/>
      <c r="BK749" s="120"/>
      <c r="BL749" s="120"/>
      <c r="BM749" s="120"/>
      <c r="BN749" s="120"/>
      <c r="BO749" s="120"/>
      <c r="BP749" s="120"/>
      <c r="BQ749" s="120"/>
      <c r="BR749" s="120"/>
      <c r="BS749" s="120"/>
    </row>
    <row r="750" ht="15.75" customHeight="1">
      <c r="A750" s="120"/>
      <c r="B750" s="120"/>
      <c r="C750" s="243"/>
      <c r="D750" s="120"/>
      <c r="E750" s="243"/>
      <c r="F750" s="120"/>
      <c r="G750" s="120"/>
      <c r="H750" s="120"/>
      <c r="I750" s="120"/>
      <c r="J750" s="120"/>
      <c r="K750" s="120"/>
      <c r="L750" s="244"/>
      <c r="M750" s="245"/>
      <c r="N750" s="245"/>
      <c r="O750" s="245"/>
      <c r="P750" s="245"/>
      <c r="Q750" s="120"/>
      <c r="R750" s="120"/>
      <c r="S750" s="120"/>
      <c r="T750" s="222"/>
      <c r="U750" s="120"/>
      <c r="V750" s="120"/>
      <c r="W750" s="120"/>
      <c r="X750" s="120"/>
      <c r="Y750" s="243"/>
      <c r="Z750" s="120"/>
      <c r="AA750" s="243"/>
      <c r="AB750" s="245"/>
      <c r="AC750" s="245"/>
      <c r="AD750" s="245"/>
      <c r="AE750" s="222"/>
      <c r="AF750" s="120"/>
      <c r="AG750" s="120"/>
      <c r="AH750" s="120"/>
      <c r="AI750" s="120"/>
      <c r="AJ750" s="243"/>
      <c r="AK750" s="243"/>
      <c r="AL750" s="120"/>
      <c r="AM750" s="243"/>
      <c r="AN750" s="243"/>
      <c r="AO750" s="120"/>
      <c r="AP750" s="120"/>
      <c r="AQ750" s="120"/>
      <c r="AR750" s="120"/>
      <c r="AS750" s="120"/>
      <c r="AT750" s="246"/>
      <c r="AU750" s="243"/>
      <c r="AV750" s="120"/>
      <c r="AW750" s="120"/>
      <c r="AX750" s="120"/>
      <c r="AY750" s="246"/>
      <c r="AZ750" s="120"/>
      <c r="BA750" s="120"/>
      <c r="BB750" s="243"/>
      <c r="BC750" s="120"/>
      <c r="BD750" s="120"/>
      <c r="BE750" s="120"/>
      <c r="BF750" s="120"/>
      <c r="BG750" s="244"/>
      <c r="BH750" s="124"/>
      <c r="BI750" s="124"/>
      <c r="BJ750" s="124"/>
      <c r="BK750" s="120"/>
      <c r="BL750" s="120"/>
      <c r="BM750" s="120"/>
      <c r="BN750" s="120"/>
      <c r="BO750" s="120"/>
      <c r="BP750" s="120"/>
      <c r="BQ750" s="120"/>
      <c r="BR750" s="120"/>
      <c r="BS750" s="120"/>
    </row>
    <row r="751" ht="15.75" customHeight="1">
      <c r="A751" s="120"/>
      <c r="B751" s="120"/>
      <c r="C751" s="243"/>
      <c r="D751" s="120"/>
      <c r="E751" s="243"/>
      <c r="F751" s="120"/>
      <c r="G751" s="120"/>
      <c r="H751" s="120"/>
      <c r="I751" s="120"/>
      <c r="J751" s="120"/>
      <c r="K751" s="120"/>
      <c r="L751" s="244"/>
      <c r="M751" s="245"/>
      <c r="N751" s="245"/>
      <c r="O751" s="245"/>
      <c r="P751" s="245"/>
      <c r="Q751" s="120"/>
      <c r="R751" s="120"/>
      <c r="S751" s="120"/>
      <c r="T751" s="222"/>
      <c r="U751" s="120"/>
      <c r="V751" s="120"/>
      <c r="W751" s="120"/>
      <c r="X751" s="120"/>
      <c r="Y751" s="243"/>
      <c r="Z751" s="120"/>
      <c r="AA751" s="243"/>
      <c r="AB751" s="245"/>
      <c r="AC751" s="245"/>
      <c r="AD751" s="245"/>
      <c r="AE751" s="222"/>
      <c r="AF751" s="120"/>
      <c r="AG751" s="120"/>
      <c r="AH751" s="120"/>
      <c r="AI751" s="120"/>
      <c r="AJ751" s="243"/>
      <c r="AK751" s="243"/>
      <c r="AL751" s="120"/>
      <c r="AM751" s="243"/>
      <c r="AN751" s="243"/>
      <c r="AO751" s="120"/>
      <c r="AP751" s="120"/>
      <c r="AQ751" s="120"/>
      <c r="AR751" s="120"/>
      <c r="AS751" s="120"/>
      <c r="AT751" s="246"/>
      <c r="AU751" s="243"/>
      <c r="AV751" s="120"/>
      <c r="AW751" s="120"/>
      <c r="AX751" s="120"/>
      <c r="AY751" s="246"/>
      <c r="AZ751" s="120"/>
      <c r="BA751" s="120"/>
      <c r="BB751" s="243"/>
      <c r="BC751" s="120"/>
      <c r="BD751" s="120"/>
      <c r="BE751" s="120"/>
      <c r="BF751" s="120"/>
      <c r="BG751" s="244"/>
      <c r="BH751" s="124"/>
      <c r="BI751" s="124"/>
      <c r="BJ751" s="124"/>
      <c r="BK751" s="120"/>
      <c r="BL751" s="120"/>
      <c r="BM751" s="120"/>
      <c r="BN751" s="120"/>
      <c r="BO751" s="120"/>
      <c r="BP751" s="120"/>
      <c r="BQ751" s="120"/>
      <c r="BR751" s="120"/>
      <c r="BS751" s="120"/>
    </row>
    <row r="752" ht="15.75" customHeight="1">
      <c r="A752" s="120"/>
      <c r="B752" s="120"/>
      <c r="C752" s="243"/>
      <c r="D752" s="120"/>
      <c r="E752" s="243"/>
      <c r="F752" s="120"/>
      <c r="G752" s="120"/>
      <c r="H752" s="120"/>
      <c r="I752" s="120"/>
      <c r="J752" s="120"/>
      <c r="K752" s="120"/>
      <c r="L752" s="244"/>
      <c r="M752" s="245"/>
      <c r="N752" s="245"/>
      <c r="O752" s="245"/>
      <c r="P752" s="245"/>
      <c r="Q752" s="120"/>
      <c r="R752" s="120"/>
      <c r="S752" s="120"/>
      <c r="T752" s="222"/>
      <c r="U752" s="120"/>
      <c r="V752" s="120"/>
      <c r="W752" s="120"/>
      <c r="X752" s="120"/>
      <c r="Y752" s="243"/>
      <c r="Z752" s="120"/>
      <c r="AA752" s="243"/>
      <c r="AB752" s="245"/>
      <c r="AC752" s="245"/>
      <c r="AD752" s="245"/>
      <c r="AE752" s="222"/>
      <c r="AF752" s="120"/>
      <c r="AG752" s="120"/>
      <c r="AH752" s="120"/>
      <c r="AI752" s="120"/>
      <c r="AJ752" s="243"/>
      <c r="AK752" s="243"/>
      <c r="AL752" s="120"/>
      <c r="AM752" s="243"/>
      <c r="AN752" s="243"/>
      <c r="AO752" s="120"/>
      <c r="AP752" s="120"/>
      <c r="AQ752" s="120"/>
      <c r="AR752" s="120"/>
      <c r="AS752" s="120"/>
      <c r="AT752" s="246"/>
      <c r="AU752" s="243"/>
      <c r="AV752" s="120"/>
      <c r="AW752" s="120"/>
      <c r="AX752" s="120"/>
      <c r="AY752" s="246"/>
      <c r="AZ752" s="120"/>
      <c r="BA752" s="120"/>
      <c r="BB752" s="243"/>
      <c r="BC752" s="120"/>
      <c r="BD752" s="120"/>
      <c r="BE752" s="120"/>
      <c r="BF752" s="120"/>
      <c r="BG752" s="244"/>
      <c r="BH752" s="124"/>
      <c r="BI752" s="124"/>
      <c r="BJ752" s="124"/>
      <c r="BK752" s="120"/>
      <c r="BL752" s="120"/>
      <c r="BM752" s="120"/>
      <c r="BN752" s="120"/>
      <c r="BO752" s="120"/>
      <c r="BP752" s="120"/>
      <c r="BQ752" s="120"/>
      <c r="BR752" s="120"/>
      <c r="BS752" s="120"/>
    </row>
    <row r="753" ht="15.75" customHeight="1">
      <c r="A753" s="120"/>
      <c r="B753" s="120"/>
      <c r="C753" s="243"/>
      <c r="D753" s="120"/>
      <c r="E753" s="243"/>
      <c r="F753" s="120"/>
      <c r="G753" s="120"/>
      <c r="H753" s="120"/>
      <c r="I753" s="120"/>
      <c r="J753" s="120"/>
      <c r="K753" s="120"/>
      <c r="L753" s="244"/>
      <c r="M753" s="245"/>
      <c r="N753" s="245"/>
      <c r="O753" s="245"/>
      <c r="P753" s="245"/>
      <c r="Q753" s="120"/>
      <c r="R753" s="120"/>
      <c r="S753" s="120"/>
      <c r="T753" s="222"/>
      <c r="U753" s="120"/>
      <c r="V753" s="120"/>
      <c r="W753" s="120"/>
      <c r="X753" s="120"/>
      <c r="Y753" s="243"/>
      <c r="Z753" s="120"/>
      <c r="AA753" s="243"/>
      <c r="AB753" s="245"/>
      <c r="AC753" s="245"/>
      <c r="AD753" s="245"/>
      <c r="AE753" s="222"/>
      <c r="AF753" s="120"/>
      <c r="AG753" s="120"/>
      <c r="AH753" s="120"/>
      <c r="AI753" s="120"/>
      <c r="AJ753" s="243"/>
      <c r="AK753" s="243"/>
      <c r="AL753" s="120"/>
      <c r="AM753" s="243"/>
      <c r="AN753" s="243"/>
      <c r="AO753" s="120"/>
      <c r="AP753" s="120"/>
      <c r="AQ753" s="120"/>
      <c r="AR753" s="120"/>
      <c r="AS753" s="120"/>
      <c r="AT753" s="246"/>
      <c r="AU753" s="243"/>
      <c r="AV753" s="120"/>
      <c r="AW753" s="120"/>
      <c r="AX753" s="120"/>
      <c r="AY753" s="246"/>
      <c r="AZ753" s="120"/>
      <c r="BA753" s="120"/>
      <c r="BB753" s="243"/>
      <c r="BC753" s="120"/>
      <c r="BD753" s="120"/>
      <c r="BE753" s="120"/>
      <c r="BF753" s="120"/>
      <c r="BG753" s="244"/>
      <c r="BH753" s="124"/>
      <c r="BI753" s="124"/>
      <c r="BJ753" s="124"/>
      <c r="BK753" s="120"/>
      <c r="BL753" s="120"/>
      <c r="BM753" s="120"/>
      <c r="BN753" s="120"/>
      <c r="BO753" s="120"/>
      <c r="BP753" s="120"/>
      <c r="BQ753" s="120"/>
      <c r="BR753" s="120"/>
      <c r="BS753" s="120"/>
    </row>
    <row r="754" ht="15.75" customHeight="1">
      <c r="A754" s="120"/>
      <c r="B754" s="120"/>
      <c r="C754" s="243"/>
      <c r="D754" s="120"/>
      <c r="E754" s="243"/>
      <c r="F754" s="120"/>
      <c r="G754" s="120"/>
      <c r="H754" s="120"/>
      <c r="I754" s="120"/>
      <c r="J754" s="120"/>
      <c r="K754" s="120"/>
      <c r="L754" s="244"/>
      <c r="M754" s="245"/>
      <c r="N754" s="245"/>
      <c r="O754" s="245"/>
      <c r="P754" s="245"/>
      <c r="Q754" s="120"/>
      <c r="R754" s="120"/>
      <c r="S754" s="120"/>
      <c r="T754" s="222"/>
      <c r="U754" s="120"/>
      <c r="V754" s="120"/>
      <c r="W754" s="120"/>
      <c r="X754" s="120"/>
      <c r="Y754" s="243"/>
      <c r="Z754" s="120"/>
      <c r="AA754" s="243"/>
      <c r="AB754" s="245"/>
      <c r="AC754" s="245"/>
      <c r="AD754" s="245"/>
      <c r="AE754" s="222"/>
      <c r="AF754" s="120"/>
      <c r="AG754" s="120"/>
      <c r="AH754" s="120"/>
      <c r="AI754" s="120"/>
      <c r="AJ754" s="243"/>
      <c r="AK754" s="243"/>
      <c r="AL754" s="120"/>
      <c r="AM754" s="243"/>
      <c r="AN754" s="243"/>
      <c r="AO754" s="120"/>
      <c r="AP754" s="120"/>
      <c r="AQ754" s="120"/>
      <c r="AR754" s="120"/>
      <c r="AS754" s="120"/>
      <c r="AT754" s="246"/>
      <c r="AU754" s="243"/>
      <c r="AV754" s="120"/>
      <c r="AW754" s="120"/>
      <c r="AX754" s="120"/>
      <c r="AY754" s="246"/>
      <c r="AZ754" s="120"/>
      <c r="BA754" s="120"/>
      <c r="BB754" s="243"/>
      <c r="BC754" s="120"/>
      <c r="BD754" s="120"/>
      <c r="BE754" s="120"/>
      <c r="BF754" s="120"/>
      <c r="BG754" s="244"/>
      <c r="BH754" s="124"/>
      <c r="BI754" s="124"/>
      <c r="BJ754" s="124"/>
      <c r="BK754" s="120"/>
      <c r="BL754" s="120"/>
      <c r="BM754" s="120"/>
      <c r="BN754" s="120"/>
      <c r="BO754" s="120"/>
      <c r="BP754" s="120"/>
      <c r="BQ754" s="120"/>
      <c r="BR754" s="120"/>
      <c r="BS754" s="120"/>
    </row>
    <row r="755" ht="15.75" customHeight="1">
      <c r="A755" s="120"/>
      <c r="B755" s="120"/>
      <c r="C755" s="243"/>
      <c r="D755" s="120"/>
      <c r="E755" s="243"/>
      <c r="F755" s="120"/>
      <c r="G755" s="120"/>
      <c r="H755" s="120"/>
      <c r="I755" s="120"/>
      <c r="J755" s="120"/>
      <c r="K755" s="120"/>
      <c r="L755" s="244"/>
      <c r="M755" s="245"/>
      <c r="N755" s="245"/>
      <c r="O755" s="245"/>
      <c r="P755" s="245"/>
      <c r="Q755" s="120"/>
      <c r="R755" s="120"/>
      <c r="S755" s="120"/>
      <c r="T755" s="222"/>
      <c r="U755" s="120"/>
      <c r="V755" s="120"/>
      <c r="W755" s="120"/>
      <c r="X755" s="120"/>
      <c r="Y755" s="243"/>
      <c r="Z755" s="120"/>
      <c r="AA755" s="243"/>
      <c r="AB755" s="245"/>
      <c r="AC755" s="245"/>
      <c r="AD755" s="245"/>
      <c r="AE755" s="222"/>
      <c r="AF755" s="120"/>
      <c r="AG755" s="120"/>
      <c r="AH755" s="120"/>
      <c r="AI755" s="120"/>
      <c r="AJ755" s="243"/>
      <c r="AK755" s="243"/>
      <c r="AL755" s="120"/>
      <c r="AM755" s="243"/>
      <c r="AN755" s="243"/>
      <c r="AO755" s="120"/>
      <c r="AP755" s="120"/>
      <c r="AQ755" s="120"/>
      <c r="AR755" s="120"/>
      <c r="AS755" s="120"/>
      <c r="AT755" s="246"/>
      <c r="AU755" s="243"/>
      <c r="AV755" s="120"/>
      <c r="AW755" s="120"/>
      <c r="AX755" s="120"/>
      <c r="AY755" s="246"/>
      <c r="AZ755" s="120"/>
      <c r="BA755" s="120"/>
      <c r="BB755" s="243"/>
      <c r="BC755" s="120"/>
      <c r="BD755" s="120"/>
      <c r="BE755" s="120"/>
      <c r="BF755" s="120"/>
      <c r="BG755" s="244"/>
      <c r="BH755" s="124"/>
      <c r="BI755" s="124"/>
      <c r="BJ755" s="124"/>
      <c r="BK755" s="120"/>
      <c r="BL755" s="120"/>
      <c r="BM755" s="120"/>
      <c r="BN755" s="120"/>
      <c r="BO755" s="120"/>
      <c r="BP755" s="120"/>
      <c r="BQ755" s="120"/>
      <c r="BR755" s="120"/>
      <c r="BS755" s="120"/>
    </row>
    <row r="756" ht="15.75" customHeight="1">
      <c r="A756" s="120"/>
      <c r="B756" s="120"/>
      <c r="C756" s="243"/>
      <c r="D756" s="120"/>
      <c r="E756" s="243"/>
      <c r="F756" s="120"/>
      <c r="G756" s="120"/>
      <c r="H756" s="120"/>
      <c r="I756" s="120"/>
      <c r="J756" s="120"/>
      <c r="K756" s="120"/>
      <c r="L756" s="244"/>
      <c r="M756" s="245"/>
      <c r="N756" s="245"/>
      <c r="O756" s="245"/>
      <c r="P756" s="245"/>
      <c r="Q756" s="120"/>
      <c r="R756" s="120"/>
      <c r="S756" s="120"/>
      <c r="T756" s="222"/>
      <c r="U756" s="120"/>
      <c r="V756" s="120"/>
      <c r="W756" s="120"/>
      <c r="X756" s="120"/>
      <c r="Y756" s="243"/>
      <c r="Z756" s="120"/>
      <c r="AA756" s="243"/>
      <c r="AB756" s="245"/>
      <c r="AC756" s="245"/>
      <c r="AD756" s="245"/>
      <c r="AE756" s="222"/>
      <c r="AF756" s="120"/>
      <c r="AG756" s="120"/>
      <c r="AH756" s="120"/>
      <c r="AI756" s="120"/>
      <c r="AJ756" s="243"/>
      <c r="AK756" s="243"/>
      <c r="AL756" s="120"/>
      <c r="AM756" s="243"/>
      <c r="AN756" s="243"/>
      <c r="AO756" s="120"/>
      <c r="AP756" s="120"/>
      <c r="AQ756" s="120"/>
      <c r="AR756" s="120"/>
      <c r="AS756" s="120"/>
      <c r="AT756" s="246"/>
      <c r="AU756" s="243"/>
      <c r="AV756" s="120"/>
      <c r="AW756" s="120"/>
      <c r="AX756" s="120"/>
      <c r="AY756" s="246"/>
      <c r="AZ756" s="120"/>
      <c r="BA756" s="120"/>
      <c r="BB756" s="243"/>
      <c r="BC756" s="120"/>
      <c r="BD756" s="120"/>
      <c r="BE756" s="120"/>
      <c r="BF756" s="120"/>
      <c r="BG756" s="244"/>
      <c r="BH756" s="124"/>
      <c r="BI756" s="124"/>
      <c r="BJ756" s="124"/>
      <c r="BK756" s="120"/>
      <c r="BL756" s="120"/>
      <c r="BM756" s="120"/>
      <c r="BN756" s="120"/>
      <c r="BO756" s="120"/>
      <c r="BP756" s="120"/>
      <c r="BQ756" s="120"/>
      <c r="BR756" s="120"/>
      <c r="BS756" s="120"/>
    </row>
    <row r="757" ht="15.75" customHeight="1">
      <c r="A757" s="120"/>
      <c r="B757" s="120"/>
      <c r="C757" s="243"/>
      <c r="D757" s="120"/>
      <c r="E757" s="243"/>
      <c r="F757" s="120"/>
      <c r="G757" s="120"/>
      <c r="H757" s="120"/>
      <c r="I757" s="120"/>
      <c r="J757" s="120"/>
      <c r="K757" s="120"/>
      <c r="L757" s="244"/>
      <c r="M757" s="245"/>
      <c r="N757" s="245"/>
      <c r="O757" s="245"/>
      <c r="P757" s="245"/>
      <c r="Q757" s="120"/>
      <c r="R757" s="120"/>
      <c r="S757" s="120"/>
      <c r="T757" s="222"/>
      <c r="U757" s="120"/>
      <c r="V757" s="120"/>
      <c r="W757" s="120"/>
      <c r="X757" s="120"/>
      <c r="Y757" s="243"/>
      <c r="Z757" s="120"/>
      <c r="AA757" s="243"/>
      <c r="AB757" s="245"/>
      <c r="AC757" s="245"/>
      <c r="AD757" s="245"/>
      <c r="AE757" s="222"/>
      <c r="AF757" s="120"/>
      <c r="AG757" s="120"/>
      <c r="AH757" s="120"/>
      <c r="AI757" s="120"/>
      <c r="AJ757" s="243"/>
      <c r="AK757" s="243"/>
      <c r="AL757" s="120"/>
      <c r="AM757" s="243"/>
      <c r="AN757" s="243"/>
      <c r="AO757" s="120"/>
      <c r="AP757" s="120"/>
      <c r="AQ757" s="120"/>
      <c r="AR757" s="120"/>
      <c r="AS757" s="120"/>
      <c r="AT757" s="246"/>
      <c r="AU757" s="243"/>
      <c r="AV757" s="120"/>
      <c r="AW757" s="120"/>
      <c r="AX757" s="120"/>
      <c r="AY757" s="246"/>
      <c r="AZ757" s="120"/>
      <c r="BA757" s="120"/>
      <c r="BB757" s="243"/>
      <c r="BC757" s="120"/>
      <c r="BD757" s="120"/>
      <c r="BE757" s="120"/>
      <c r="BF757" s="120"/>
      <c r="BG757" s="244"/>
      <c r="BH757" s="124"/>
      <c r="BI757" s="124"/>
      <c r="BJ757" s="124"/>
      <c r="BK757" s="120"/>
      <c r="BL757" s="120"/>
      <c r="BM757" s="120"/>
      <c r="BN757" s="120"/>
      <c r="BO757" s="120"/>
      <c r="BP757" s="120"/>
      <c r="BQ757" s="120"/>
      <c r="BR757" s="120"/>
      <c r="BS757" s="120"/>
    </row>
    <row r="758" ht="15.75" customHeight="1">
      <c r="A758" s="120"/>
      <c r="B758" s="120"/>
      <c r="C758" s="243"/>
      <c r="D758" s="120"/>
      <c r="E758" s="243"/>
      <c r="F758" s="120"/>
      <c r="G758" s="120"/>
      <c r="H758" s="120"/>
      <c r="I758" s="120"/>
      <c r="J758" s="120"/>
      <c r="K758" s="120"/>
      <c r="L758" s="244"/>
      <c r="M758" s="245"/>
      <c r="N758" s="245"/>
      <c r="O758" s="245"/>
      <c r="P758" s="245"/>
      <c r="Q758" s="120"/>
      <c r="R758" s="120"/>
      <c r="S758" s="120"/>
      <c r="T758" s="222"/>
      <c r="U758" s="120"/>
      <c r="V758" s="120"/>
      <c r="W758" s="120"/>
      <c r="X758" s="120"/>
      <c r="Y758" s="243"/>
      <c r="Z758" s="120"/>
      <c r="AA758" s="243"/>
      <c r="AB758" s="245"/>
      <c r="AC758" s="245"/>
      <c r="AD758" s="245"/>
      <c r="AE758" s="222"/>
      <c r="AF758" s="120"/>
      <c r="AG758" s="120"/>
      <c r="AH758" s="120"/>
      <c r="AI758" s="120"/>
      <c r="AJ758" s="243"/>
      <c r="AK758" s="243"/>
      <c r="AL758" s="120"/>
      <c r="AM758" s="243"/>
      <c r="AN758" s="243"/>
      <c r="AO758" s="120"/>
      <c r="AP758" s="120"/>
      <c r="AQ758" s="120"/>
      <c r="AR758" s="120"/>
      <c r="AS758" s="120"/>
      <c r="AT758" s="246"/>
      <c r="AU758" s="243"/>
      <c r="AV758" s="120"/>
      <c r="AW758" s="120"/>
      <c r="AX758" s="120"/>
      <c r="AY758" s="246"/>
      <c r="AZ758" s="120"/>
      <c r="BA758" s="120"/>
      <c r="BB758" s="243"/>
      <c r="BC758" s="120"/>
      <c r="BD758" s="120"/>
      <c r="BE758" s="120"/>
      <c r="BF758" s="120"/>
      <c r="BG758" s="244"/>
      <c r="BH758" s="124"/>
      <c r="BI758" s="124"/>
      <c r="BJ758" s="124"/>
      <c r="BK758" s="120"/>
      <c r="BL758" s="120"/>
      <c r="BM758" s="120"/>
      <c r="BN758" s="120"/>
      <c r="BO758" s="120"/>
      <c r="BP758" s="120"/>
      <c r="BQ758" s="120"/>
      <c r="BR758" s="120"/>
      <c r="BS758" s="120"/>
    </row>
    <row r="759" ht="15.75" customHeight="1">
      <c r="A759" s="120"/>
      <c r="B759" s="120"/>
      <c r="C759" s="243"/>
      <c r="D759" s="120"/>
      <c r="E759" s="243"/>
      <c r="F759" s="120"/>
      <c r="G759" s="120"/>
      <c r="H759" s="120"/>
      <c r="I759" s="120"/>
      <c r="J759" s="120"/>
      <c r="K759" s="120"/>
      <c r="L759" s="244"/>
      <c r="M759" s="245"/>
      <c r="N759" s="245"/>
      <c r="O759" s="245"/>
      <c r="P759" s="245"/>
      <c r="Q759" s="120"/>
      <c r="R759" s="120"/>
      <c r="S759" s="120"/>
      <c r="T759" s="222"/>
      <c r="U759" s="120"/>
      <c r="V759" s="120"/>
      <c r="W759" s="120"/>
      <c r="X759" s="120"/>
      <c r="Y759" s="243"/>
      <c r="Z759" s="120"/>
      <c r="AA759" s="243"/>
      <c r="AB759" s="245"/>
      <c r="AC759" s="245"/>
      <c r="AD759" s="245"/>
      <c r="AE759" s="222"/>
      <c r="AF759" s="120"/>
      <c r="AG759" s="120"/>
      <c r="AH759" s="120"/>
      <c r="AI759" s="120"/>
      <c r="AJ759" s="243"/>
      <c r="AK759" s="243"/>
      <c r="AL759" s="120"/>
      <c r="AM759" s="243"/>
      <c r="AN759" s="243"/>
      <c r="AO759" s="120"/>
      <c r="AP759" s="120"/>
      <c r="AQ759" s="120"/>
      <c r="AR759" s="120"/>
      <c r="AS759" s="120"/>
      <c r="AT759" s="246"/>
      <c r="AU759" s="243"/>
      <c r="AV759" s="120"/>
      <c r="AW759" s="120"/>
      <c r="AX759" s="120"/>
      <c r="AY759" s="246"/>
      <c r="AZ759" s="120"/>
      <c r="BA759" s="120"/>
      <c r="BB759" s="243"/>
      <c r="BC759" s="120"/>
      <c r="BD759" s="120"/>
      <c r="BE759" s="120"/>
      <c r="BF759" s="120"/>
      <c r="BG759" s="244"/>
      <c r="BH759" s="124"/>
      <c r="BI759" s="124"/>
      <c r="BJ759" s="124"/>
      <c r="BK759" s="120"/>
      <c r="BL759" s="120"/>
      <c r="BM759" s="120"/>
      <c r="BN759" s="120"/>
      <c r="BO759" s="120"/>
      <c r="BP759" s="120"/>
      <c r="BQ759" s="120"/>
      <c r="BR759" s="120"/>
      <c r="BS759" s="120"/>
    </row>
    <row r="760" ht="15.75" customHeight="1">
      <c r="A760" s="120"/>
      <c r="B760" s="120"/>
      <c r="C760" s="243"/>
      <c r="D760" s="120"/>
      <c r="E760" s="243"/>
      <c r="F760" s="120"/>
      <c r="G760" s="120"/>
      <c r="H760" s="120"/>
      <c r="I760" s="120"/>
      <c r="J760" s="120"/>
      <c r="K760" s="120"/>
      <c r="L760" s="244"/>
      <c r="M760" s="245"/>
      <c r="N760" s="245"/>
      <c r="O760" s="245"/>
      <c r="P760" s="245"/>
      <c r="Q760" s="120"/>
      <c r="R760" s="120"/>
      <c r="S760" s="120"/>
      <c r="T760" s="222"/>
      <c r="U760" s="120"/>
      <c r="V760" s="120"/>
      <c r="W760" s="120"/>
      <c r="X760" s="120"/>
      <c r="Y760" s="243"/>
      <c r="Z760" s="120"/>
      <c r="AA760" s="243"/>
      <c r="AB760" s="245"/>
      <c r="AC760" s="245"/>
      <c r="AD760" s="245"/>
      <c r="AE760" s="222"/>
      <c r="AF760" s="120"/>
      <c r="AG760" s="120"/>
      <c r="AH760" s="120"/>
      <c r="AI760" s="120"/>
      <c r="AJ760" s="243"/>
      <c r="AK760" s="243"/>
      <c r="AL760" s="120"/>
      <c r="AM760" s="243"/>
      <c r="AN760" s="243"/>
      <c r="AO760" s="120"/>
      <c r="AP760" s="120"/>
      <c r="AQ760" s="120"/>
      <c r="AR760" s="120"/>
      <c r="AS760" s="120"/>
      <c r="AT760" s="246"/>
      <c r="AU760" s="243"/>
      <c r="AV760" s="120"/>
      <c r="AW760" s="120"/>
      <c r="AX760" s="120"/>
      <c r="AY760" s="246"/>
      <c r="AZ760" s="120"/>
      <c r="BA760" s="120"/>
      <c r="BB760" s="243"/>
      <c r="BC760" s="120"/>
      <c r="BD760" s="120"/>
      <c r="BE760" s="120"/>
      <c r="BF760" s="120"/>
      <c r="BG760" s="244"/>
      <c r="BH760" s="124"/>
      <c r="BI760" s="124"/>
      <c r="BJ760" s="124"/>
      <c r="BK760" s="120"/>
      <c r="BL760" s="120"/>
      <c r="BM760" s="120"/>
      <c r="BN760" s="120"/>
      <c r="BO760" s="120"/>
      <c r="BP760" s="120"/>
      <c r="BQ760" s="120"/>
      <c r="BR760" s="120"/>
      <c r="BS760" s="120"/>
    </row>
    <row r="761" ht="15.75" customHeight="1">
      <c r="A761" s="120"/>
      <c r="B761" s="120"/>
      <c r="C761" s="243"/>
      <c r="D761" s="120"/>
      <c r="E761" s="243"/>
      <c r="F761" s="120"/>
      <c r="G761" s="120"/>
      <c r="H761" s="120"/>
      <c r="I761" s="120"/>
      <c r="J761" s="120"/>
      <c r="K761" s="120"/>
      <c r="L761" s="244"/>
      <c r="M761" s="245"/>
      <c r="N761" s="245"/>
      <c r="O761" s="245"/>
      <c r="P761" s="245"/>
      <c r="Q761" s="120"/>
      <c r="R761" s="120"/>
      <c r="S761" s="120"/>
      <c r="T761" s="222"/>
      <c r="U761" s="120"/>
      <c r="V761" s="120"/>
      <c r="W761" s="120"/>
      <c r="X761" s="120"/>
      <c r="Y761" s="243"/>
      <c r="Z761" s="120"/>
      <c r="AA761" s="243"/>
      <c r="AB761" s="245"/>
      <c r="AC761" s="245"/>
      <c r="AD761" s="245"/>
      <c r="AE761" s="222"/>
      <c r="AF761" s="120"/>
      <c r="AG761" s="120"/>
      <c r="AH761" s="120"/>
      <c r="AI761" s="120"/>
      <c r="AJ761" s="243"/>
      <c r="AK761" s="243"/>
      <c r="AL761" s="120"/>
      <c r="AM761" s="243"/>
      <c r="AN761" s="243"/>
      <c r="AO761" s="120"/>
      <c r="AP761" s="120"/>
      <c r="AQ761" s="120"/>
      <c r="AR761" s="120"/>
      <c r="AS761" s="120"/>
      <c r="AT761" s="246"/>
      <c r="AU761" s="243"/>
      <c r="AV761" s="120"/>
      <c r="AW761" s="120"/>
      <c r="AX761" s="120"/>
      <c r="AY761" s="246"/>
      <c r="AZ761" s="120"/>
      <c r="BA761" s="120"/>
      <c r="BB761" s="243"/>
      <c r="BC761" s="120"/>
      <c r="BD761" s="120"/>
      <c r="BE761" s="120"/>
      <c r="BF761" s="120"/>
      <c r="BG761" s="244"/>
      <c r="BH761" s="124"/>
      <c r="BI761" s="124"/>
      <c r="BJ761" s="124"/>
      <c r="BK761" s="120"/>
      <c r="BL761" s="120"/>
      <c r="BM761" s="120"/>
      <c r="BN761" s="120"/>
      <c r="BO761" s="120"/>
      <c r="BP761" s="120"/>
      <c r="BQ761" s="120"/>
      <c r="BR761" s="120"/>
      <c r="BS761" s="120"/>
    </row>
    <row r="762" ht="15.75" customHeight="1">
      <c r="A762" s="120"/>
      <c r="B762" s="120"/>
      <c r="C762" s="243"/>
      <c r="D762" s="120"/>
      <c r="E762" s="243"/>
      <c r="F762" s="120"/>
      <c r="G762" s="120"/>
      <c r="H762" s="120"/>
      <c r="I762" s="120"/>
      <c r="J762" s="120"/>
      <c r="K762" s="120"/>
      <c r="L762" s="244"/>
      <c r="M762" s="245"/>
      <c r="N762" s="245"/>
      <c r="O762" s="245"/>
      <c r="P762" s="245"/>
      <c r="Q762" s="120"/>
      <c r="R762" s="120"/>
      <c r="S762" s="120"/>
      <c r="T762" s="222"/>
      <c r="U762" s="120"/>
      <c r="V762" s="120"/>
      <c r="W762" s="120"/>
      <c r="X762" s="120"/>
      <c r="Y762" s="243"/>
      <c r="Z762" s="120"/>
      <c r="AA762" s="243"/>
      <c r="AB762" s="245"/>
      <c r="AC762" s="245"/>
      <c r="AD762" s="245"/>
      <c r="AE762" s="222"/>
      <c r="AF762" s="120"/>
      <c r="AG762" s="120"/>
      <c r="AH762" s="120"/>
      <c r="AI762" s="120"/>
      <c r="AJ762" s="243"/>
      <c r="AK762" s="243"/>
      <c r="AL762" s="120"/>
      <c r="AM762" s="243"/>
      <c r="AN762" s="243"/>
      <c r="AO762" s="120"/>
      <c r="AP762" s="120"/>
      <c r="AQ762" s="120"/>
      <c r="AR762" s="120"/>
      <c r="AS762" s="120"/>
      <c r="AT762" s="246"/>
      <c r="AU762" s="243"/>
      <c r="AV762" s="120"/>
      <c r="AW762" s="120"/>
      <c r="AX762" s="120"/>
      <c r="AY762" s="246"/>
      <c r="AZ762" s="120"/>
      <c r="BA762" s="120"/>
      <c r="BB762" s="243"/>
      <c r="BC762" s="120"/>
      <c r="BD762" s="120"/>
      <c r="BE762" s="120"/>
      <c r="BF762" s="120"/>
      <c r="BG762" s="244"/>
      <c r="BH762" s="124"/>
      <c r="BI762" s="124"/>
      <c r="BJ762" s="124"/>
      <c r="BK762" s="120"/>
      <c r="BL762" s="120"/>
      <c r="BM762" s="120"/>
      <c r="BN762" s="120"/>
      <c r="BO762" s="120"/>
      <c r="BP762" s="120"/>
      <c r="BQ762" s="120"/>
      <c r="BR762" s="120"/>
      <c r="BS762" s="120"/>
    </row>
    <row r="763" ht="15.75" customHeight="1">
      <c r="A763" s="120"/>
      <c r="B763" s="120"/>
      <c r="C763" s="243"/>
      <c r="D763" s="120"/>
      <c r="E763" s="243"/>
      <c r="F763" s="120"/>
      <c r="G763" s="120"/>
      <c r="H763" s="120"/>
      <c r="I763" s="120"/>
      <c r="J763" s="120"/>
      <c r="K763" s="120"/>
      <c r="L763" s="244"/>
      <c r="M763" s="245"/>
      <c r="N763" s="245"/>
      <c r="O763" s="245"/>
      <c r="P763" s="245"/>
      <c r="Q763" s="120"/>
      <c r="R763" s="120"/>
      <c r="S763" s="120"/>
      <c r="T763" s="222"/>
      <c r="U763" s="120"/>
      <c r="V763" s="120"/>
      <c r="W763" s="120"/>
      <c r="X763" s="120"/>
      <c r="Y763" s="243"/>
      <c r="Z763" s="120"/>
      <c r="AA763" s="243"/>
      <c r="AB763" s="245"/>
      <c r="AC763" s="245"/>
      <c r="AD763" s="245"/>
      <c r="AE763" s="222"/>
      <c r="AF763" s="120"/>
      <c r="AG763" s="120"/>
      <c r="AH763" s="120"/>
      <c r="AI763" s="120"/>
      <c r="AJ763" s="243"/>
      <c r="AK763" s="243"/>
      <c r="AL763" s="120"/>
      <c r="AM763" s="243"/>
      <c r="AN763" s="243"/>
      <c r="AO763" s="120"/>
      <c r="AP763" s="120"/>
      <c r="AQ763" s="120"/>
      <c r="AR763" s="120"/>
      <c r="AS763" s="120"/>
      <c r="AT763" s="246"/>
      <c r="AU763" s="243"/>
      <c r="AV763" s="120"/>
      <c r="AW763" s="120"/>
      <c r="AX763" s="120"/>
      <c r="AY763" s="246"/>
      <c r="AZ763" s="120"/>
      <c r="BA763" s="120"/>
      <c r="BB763" s="243"/>
      <c r="BC763" s="120"/>
      <c r="BD763" s="120"/>
      <c r="BE763" s="120"/>
      <c r="BF763" s="120"/>
      <c r="BG763" s="244"/>
      <c r="BH763" s="124"/>
      <c r="BI763" s="124"/>
      <c r="BJ763" s="124"/>
      <c r="BK763" s="120"/>
      <c r="BL763" s="120"/>
      <c r="BM763" s="120"/>
      <c r="BN763" s="120"/>
      <c r="BO763" s="120"/>
      <c r="BP763" s="120"/>
      <c r="BQ763" s="120"/>
      <c r="BR763" s="120"/>
      <c r="BS763" s="120"/>
    </row>
    <row r="764" ht="15.75" customHeight="1">
      <c r="A764" s="120"/>
      <c r="B764" s="120"/>
      <c r="C764" s="243"/>
      <c r="D764" s="120"/>
      <c r="E764" s="243"/>
      <c r="F764" s="120"/>
      <c r="G764" s="120"/>
      <c r="H764" s="120"/>
      <c r="I764" s="120"/>
      <c r="J764" s="120"/>
      <c r="K764" s="120"/>
      <c r="L764" s="244"/>
      <c r="M764" s="245"/>
      <c r="N764" s="245"/>
      <c r="O764" s="245"/>
      <c r="P764" s="245"/>
      <c r="Q764" s="120"/>
      <c r="R764" s="120"/>
      <c r="S764" s="120"/>
      <c r="T764" s="222"/>
      <c r="U764" s="120"/>
      <c r="V764" s="120"/>
      <c r="W764" s="120"/>
      <c r="X764" s="120"/>
      <c r="Y764" s="243"/>
      <c r="Z764" s="120"/>
      <c r="AA764" s="243"/>
      <c r="AB764" s="245"/>
      <c r="AC764" s="245"/>
      <c r="AD764" s="245"/>
      <c r="AE764" s="222"/>
      <c r="AF764" s="120"/>
      <c r="AG764" s="120"/>
      <c r="AH764" s="120"/>
      <c r="AI764" s="120"/>
      <c r="AJ764" s="243"/>
      <c r="AK764" s="243"/>
      <c r="AL764" s="120"/>
      <c r="AM764" s="243"/>
      <c r="AN764" s="243"/>
      <c r="AO764" s="120"/>
      <c r="AP764" s="120"/>
      <c r="AQ764" s="120"/>
      <c r="AR764" s="120"/>
      <c r="AS764" s="120"/>
      <c r="AT764" s="246"/>
      <c r="AU764" s="243"/>
      <c r="AV764" s="120"/>
      <c r="AW764" s="120"/>
      <c r="AX764" s="120"/>
      <c r="AY764" s="246"/>
      <c r="AZ764" s="120"/>
      <c r="BA764" s="120"/>
      <c r="BB764" s="243"/>
      <c r="BC764" s="120"/>
      <c r="BD764" s="120"/>
      <c r="BE764" s="120"/>
      <c r="BF764" s="120"/>
      <c r="BG764" s="244"/>
      <c r="BH764" s="124"/>
      <c r="BI764" s="124"/>
      <c r="BJ764" s="124"/>
      <c r="BK764" s="120"/>
      <c r="BL764" s="120"/>
      <c r="BM764" s="120"/>
      <c r="BN764" s="120"/>
      <c r="BO764" s="120"/>
      <c r="BP764" s="120"/>
      <c r="BQ764" s="120"/>
      <c r="BR764" s="120"/>
      <c r="BS764" s="120"/>
    </row>
    <row r="765" ht="15.75" customHeight="1">
      <c r="A765" s="120"/>
      <c r="B765" s="120"/>
      <c r="C765" s="243"/>
      <c r="D765" s="120"/>
      <c r="E765" s="243"/>
      <c r="F765" s="120"/>
      <c r="G765" s="120"/>
      <c r="H765" s="120"/>
      <c r="I765" s="120"/>
      <c r="J765" s="120"/>
      <c r="K765" s="120"/>
      <c r="L765" s="244"/>
      <c r="M765" s="245"/>
      <c r="N765" s="245"/>
      <c r="O765" s="245"/>
      <c r="P765" s="245"/>
      <c r="Q765" s="120"/>
      <c r="R765" s="120"/>
      <c r="S765" s="120"/>
      <c r="T765" s="222"/>
      <c r="U765" s="120"/>
      <c r="V765" s="120"/>
      <c r="W765" s="120"/>
      <c r="X765" s="120"/>
      <c r="Y765" s="243"/>
      <c r="Z765" s="120"/>
      <c r="AA765" s="243"/>
      <c r="AB765" s="245"/>
      <c r="AC765" s="245"/>
      <c r="AD765" s="245"/>
      <c r="AE765" s="222"/>
      <c r="AF765" s="120"/>
      <c r="AG765" s="120"/>
      <c r="AH765" s="120"/>
      <c r="AI765" s="120"/>
      <c r="AJ765" s="243"/>
      <c r="AK765" s="243"/>
      <c r="AL765" s="120"/>
      <c r="AM765" s="243"/>
      <c r="AN765" s="243"/>
      <c r="AO765" s="120"/>
      <c r="AP765" s="120"/>
      <c r="AQ765" s="120"/>
      <c r="AR765" s="120"/>
      <c r="AS765" s="120"/>
      <c r="AT765" s="246"/>
      <c r="AU765" s="243"/>
      <c r="AV765" s="120"/>
      <c r="AW765" s="120"/>
      <c r="AX765" s="120"/>
      <c r="AY765" s="246"/>
      <c r="AZ765" s="120"/>
      <c r="BA765" s="120"/>
      <c r="BB765" s="243"/>
      <c r="BC765" s="120"/>
      <c r="BD765" s="120"/>
      <c r="BE765" s="120"/>
      <c r="BF765" s="120"/>
      <c r="BG765" s="244"/>
      <c r="BH765" s="124"/>
      <c r="BI765" s="124"/>
      <c r="BJ765" s="124"/>
      <c r="BK765" s="120"/>
      <c r="BL765" s="120"/>
      <c r="BM765" s="120"/>
      <c r="BN765" s="120"/>
      <c r="BO765" s="120"/>
      <c r="BP765" s="120"/>
      <c r="BQ765" s="120"/>
      <c r="BR765" s="120"/>
      <c r="BS765" s="120"/>
    </row>
    <row r="766" ht="15.75" customHeight="1">
      <c r="A766" s="120"/>
      <c r="B766" s="120"/>
      <c r="C766" s="243"/>
      <c r="D766" s="120"/>
      <c r="E766" s="243"/>
      <c r="F766" s="120"/>
      <c r="G766" s="120"/>
      <c r="H766" s="120"/>
      <c r="I766" s="120"/>
      <c r="J766" s="120"/>
      <c r="K766" s="120"/>
      <c r="L766" s="244"/>
      <c r="M766" s="245"/>
      <c r="N766" s="245"/>
      <c r="O766" s="245"/>
      <c r="P766" s="245"/>
      <c r="Q766" s="120"/>
      <c r="R766" s="120"/>
      <c r="S766" s="120"/>
      <c r="T766" s="222"/>
      <c r="U766" s="120"/>
      <c r="V766" s="120"/>
      <c r="W766" s="120"/>
      <c r="X766" s="120"/>
      <c r="Y766" s="243"/>
      <c r="Z766" s="120"/>
      <c r="AA766" s="243"/>
      <c r="AB766" s="245"/>
      <c r="AC766" s="245"/>
      <c r="AD766" s="245"/>
      <c r="AE766" s="222"/>
      <c r="AF766" s="120"/>
      <c r="AG766" s="120"/>
      <c r="AH766" s="120"/>
      <c r="AI766" s="120"/>
      <c r="AJ766" s="243"/>
      <c r="AK766" s="243"/>
      <c r="AL766" s="120"/>
      <c r="AM766" s="243"/>
      <c r="AN766" s="243"/>
      <c r="AO766" s="120"/>
      <c r="AP766" s="120"/>
      <c r="AQ766" s="120"/>
      <c r="AR766" s="120"/>
      <c r="AS766" s="120"/>
      <c r="AT766" s="246"/>
      <c r="AU766" s="243"/>
      <c r="AV766" s="120"/>
      <c r="AW766" s="120"/>
      <c r="AX766" s="120"/>
      <c r="AY766" s="246"/>
      <c r="AZ766" s="120"/>
      <c r="BA766" s="120"/>
      <c r="BB766" s="243"/>
      <c r="BC766" s="120"/>
      <c r="BD766" s="120"/>
      <c r="BE766" s="120"/>
      <c r="BF766" s="120"/>
      <c r="BG766" s="244"/>
      <c r="BH766" s="124"/>
      <c r="BI766" s="124"/>
      <c r="BJ766" s="124"/>
      <c r="BK766" s="120"/>
      <c r="BL766" s="120"/>
      <c r="BM766" s="120"/>
      <c r="BN766" s="120"/>
      <c r="BO766" s="120"/>
      <c r="BP766" s="120"/>
      <c r="BQ766" s="120"/>
      <c r="BR766" s="120"/>
      <c r="BS766" s="120"/>
    </row>
    <row r="767" ht="15.75" customHeight="1">
      <c r="A767" s="120"/>
      <c r="B767" s="120"/>
      <c r="C767" s="243"/>
      <c r="D767" s="120"/>
      <c r="E767" s="243"/>
      <c r="F767" s="120"/>
      <c r="G767" s="120"/>
      <c r="H767" s="120"/>
      <c r="I767" s="120"/>
      <c r="J767" s="120"/>
      <c r="K767" s="120"/>
      <c r="L767" s="244"/>
      <c r="M767" s="245"/>
      <c r="N767" s="245"/>
      <c r="O767" s="245"/>
      <c r="P767" s="245"/>
      <c r="Q767" s="120"/>
      <c r="R767" s="120"/>
      <c r="S767" s="120"/>
      <c r="T767" s="222"/>
      <c r="U767" s="120"/>
      <c r="V767" s="120"/>
      <c r="W767" s="120"/>
      <c r="X767" s="120"/>
      <c r="Y767" s="243"/>
      <c r="Z767" s="120"/>
      <c r="AA767" s="243"/>
      <c r="AB767" s="245"/>
      <c r="AC767" s="245"/>
      <c r="AD767" s="245"/>
      <c r="AE767" s="222"/>
      <c r="AF767" s="120"/>
      <c r="AG767" s="120"/>
      <c r="AH767" s="120"/>
      <c r="AI767" s="120"/>
      <c r="AJ767" s="243"/>
      <c r="AK767" s="243"/>
      <c r="AL767" s="120"/>
      <c r="AM767" s="243"/>
      <c r="AN767" s="243"/>
      <c r="AO767" s="120"/>
      <c r="AP767" s="120"/>
      <c r="AQ767" s="120"/>
      <c r="AR767" s="120"/>
      <c r="AS767" s="120"/>
      <c r="AT767" s="246"/>
      <c r="AU767" s="243"/>
      <c r="AV767" s="120"/>
      <c r="AW767" s="120"/>
      <c r="AX767" s="120"/>
      <c r="AY767" s="246"/>
      <c r="AZ767" s="120"/>
      <c r="BA767" s="120"/>
      <c r="BB767" s="243"/>
      <c r="BC767" s="120"/>
      <c r="BD767" s="120"/>
      <c r="BE767" s="120"/>
      <c r="BF767" s="120"/>
      <c r="BG767" s="244"/>
      <c r="BH767" s="124"/>
      <c r="BI767" s="124"/>
      <c r="BJ767" s="124"/>
      <c r="BK767" s="120"/>
      <c r="BL767" s="120"/>
      <c r="BM767" s="120"/>
      <c r="BN767" s="120"/>
      <c r="BO767" s="120"/>
      <c r="BP767" s="120"/>
      <c r="BQ767" s="120"/>
      <c r="BR767" s="120"/>
      <c r="BS767" s="120"/>
    </row>
    <row r="768" ht="15.75" customHeight="1">
      <c r="A768" s="120"/>
      <c r="B768" s="120"/>
      <c r="C768" s="243"/>
      <c r="D768" s="120"/>
      <c r="E768" s="243"/>
      <c r="F768" s="120"/>
      <c r="G768" s="120"/>
      <c r="H768" s="120"/>
      <c r="I768" s="120"/>
      <c r="J768" s="120"/>
      <c r="K768" s="120"/>
      <c r="L768" s="244"/>
      <c r="M768" s="245"/>
      <c r="N768" s="245"/>
      <c r="O768" s="245"/>
      <c r="P768" s="245"/>
      <c r="Q768" s="120"/>
      <c r="R768" s="120"/>
      <c r="S768" s="120"/>
      <c r="T768" s="222"/>
      <c r="U768" s="120"/>
      <c r="V768" s="120"/>
      <c r="W768" s="120"/>
      <c r="X768" s="120"/>
      <c r="Y768" s="243"/>
      <c r="Z768" s="120"/>
      <c r="AA768" s="243"/>
      <c r="AB768" s="245"/>
      <c r="AC768" s="245"/>
      <c r="AD768" s="245"/>
      <c r="AE768" s="222"/>
      <c r="AF768" s="120"/>
      <c r="AG768" s="120"/>
      <c r="AH768" s="120"/>
      <c r="AI768" s="120"/>
      <c r="AJ768" s="243"/>
      <c r="AK768" s="243"/>
      <c r="AL768" s="120"/>
      <c r="AM768" s="243"/>
      <c r="AN768" s="243"/>
      <c r="AO768" s="120"/>
      <c r="AP768" s="120"/>
      <c r="AQ768" s="120"/>
      <c r="AR768" s="120"/>
      <c r="AS768" s="120"/>
      <c r="AT768" s="246"/>
      <c r="AU768" s="243"/>
      <c r="AV768" s="120"/>
      <c r="AW768" s="120"/>
      <c r="AX768" s="120"/>
      <c r="AY768" s="246"/>
      <c r="AZ768" s="120"/>
      <c r="BA768" s="120"/>
      <c r="BB768" s="243"/>
      <c r="BC768" s="120"/>
      <c r="BD768" s="120"/>
      <c r="BE768" s="120"/>
      <c r="BF768" s="120"/>
      <c r="BG768" s="244"/>
      <c r="BH768" s="124"/>
      <c r="BI768" s="124"/>
      <c r="BJ768" s="124"/>
      <c r="BK768" s="120"/>
      <c r="BL768" s="120"/>
      <c r="BM768" s="120"/>
      <c r="BN768" s="120"/>
      <c r="BO768" s="120"/>
      <c r="BP768" s="120"/>
      <c r="BQ768" s="120"/>
      <c r="BR768" s="120"/>
      <c r="BS768" s="120"/>
    </row>
    <row r="769" ht="15.75" customHeight="1">
      <c r="A769" s="120"/>
      <c r="B769" s="120"/>
      <c r="C769" s="243"/>
      <c r="D769" s="120"/>
      <c r="E769" s="243"/>
      <c r="F769" s="120"/>
      <c r="G769" s="120"/>
      <c r="H769" s="120"/>
      <c r="I769" s="120"/>
      <c r="J769" s="120"/>
      <c r="K769" s="120"/>
      <c r="L769" s="244"/>
      <c r="M769" s="245"/>
      <c r="N769" s="245"/>
      <c r="O769" s="245"/>
      <c r="P769" s="245"/>
      <c r="Q769" s="120"/>
      <c r="R769" s="120"/>
      <c r="S769" s="120"/>
      <c r="T769" s="222"/>
      <c r="U769" s="120"/>
      <c r="V769" s="120"/>
      <c r="W769" s="120"/>
      <c r="X769" s="120"/>
      <c r="Y769" s="243"/>
      <c r="Z769" s="120"/>
      <c r="AA769" s="243"/>
      <c r="AB769" s="245"/>
      <c r="AC769" s="245"/>
      <c r="AD769" s="245"/>
      <c r="AE769" s="222"/>
      <c r="AF769" s="120"/>
      <c r="AG769" s="120"/>
      <c r="AH769" s="120"/>
      <c r="AI769" s="120"/>
      <c r="AJ769" s="243"/>
      <c r="AK769" s="243"/>
      <c r="AL769" s="120"/>
      <c r="AM769" s="243"/>
      <c r="AN769" s="243"/>
      <c r="AO769" s="120"/>
      <c r="AP769" s="120"/>
      <c r="AQ769" s="120"/>
      <c r="AR769" s="120"/>
      <c r="AS769" s="120"/>
      <c r="AT769" s="246"/>
      <c r="AU769" s="243"/>
      <c r="AV769" s="120"/>
      <c r="AW769" s="120"/>
      <c r="AX769" s="120"/>
      <c r="AY769" s="246"/>
      <c r="AZ769" s="120"/>
      <c r="BA769" s="120"/>
      <c r="BB769" s="243"/>
      <c r="BC769" s="120"/>
      <c r="BD769" s="120"/>
      <c r="BE769" s="120"/>
      <c r="BF769" s="120"/>
      <c r="BG769" s="244"/>
      <c r="BH769" s="124"/>
      <c r="BI769" s="124"/>
      <c r="BJ769" s="124"/>
      <c r="BK769" s="120"/>
      <c r="BL769" s="120"/>
      <c r="BM769" s="120"/>
      <c r="BN769" s="120"/>
      <c r="BO769" s="120"/>
      <c r="BP769" s="120"/>
      <c r="BQ769" s="120"/>
      <c r="BR769" s="120"/>
      <c r="BS769" s="120"/>
    </row>
    <row r="770" ht="15.75" customHeight="1">
      <c r="A770" s="120"/>
      <c r="B770" s="120"/>
      <c r="C770" s="243"/>
      <c r="D770" s="120"/>
      <c r="E770" s="243"/>
      <c r="F770" s="120"/>
      <c r="G770" s="120"/>
      <c r="H770" s="120"/>
      <c r="I770" s="120"/>
      <c r="J770" s="120"/>
      <c r="K770" s="120"/>
      <c r="L770" s="244"/>
      <c r="M770" s="245"/>
      <c r="N770" s="245"/>
      <c r="O770" s="245"/>
      <c r="P770" s="245"/>
      <c r="Q770" s="120"/>
      <c r="R770" s="120"/>
      <c r="S770" s="120"/>
      <c r="T770" s="222"/>
      <c r="U770" s="120"/>
      <c r="V770" s="120"/>
      <c r="W770" s="120"/>
      <c r="X770" s="120"/>
      <c r="Y770" s="243"/>
      <c r="Z770" s="120"/>
      <c r="AA770" s="243"/>
      <c r="AB770" s="245"/>
      <c r="AC770" s="245"/>
      <c r="AD770" s="245"/>
      <c r="AE770" s="222"/>
      <c r="AF770" s="120"/>
      <c r="AG770" s="120"/>
      <c r="AH770" s="120"/>
      <c r="AI770" s="120"/>
      <c r="AJ770" s="243"/>
      <c r="AK770" s="243"/>
      <c r="AL770" s="120"/>
      <c r="AM770" s="243"/>
      <c r="AN770" s="243"/>
      <c r="AO770" s="120"/>
      <c r="AP770" s="120"/>
      <c r="AQ770" s="120"/>
      <c r="AR770" s="120"/>
      <c r="AS770" s="120"/>
      <c r="AT770" s="246"/>
      <c r="AU770" s="243"/>
      <c r="AV770" s="120"/>
      <c r="AW770" s="120"/>
      <c r="AX770" s="120"/>
      <c r="AY770" s="246"/>
      <c r="AZ770" s="120"/>
      <c r="BA770" s="120"/>
      <c r="BB770" s="243"/>
      <c r="BC770" s="120"/>
      <c r="BD770" s="120"/>
      <c r="BE770" s="120"/>
      <c r="BF770" s="120"/>
      <c r="BG770" s="244"/>
      <c r="BH770" s="124"/>
      <c r="BI770" s="124"/>
      <c r="BJ770" s="124"/>
      <c r="BK770" s="120"/>
      <c r="BL770" s="120"/>
      <c r="BM770" s="120"/>
      <c r="BN770" s="120"/>
      <c r="BO770" s="120"/>
      <c r="BP770" s="120"/>
      <c r="BQ770" s="120"/>
      <c r="BR770" s="120"/>
      <c r="BS770" s="120"/>
    </row>
    <row r="771" ht="15.75" customHeight="1">
      <c r="A771" s="120"/>
      <c r="B771" s="120"/>
      <c r="C771" s="243"/>
      <c r="D771" s="120"/>
      <c r="E771" s="243"/>
      <c r="F771" s="120"/>
      <c r="G771" s="120"/>
      <c r="H771" s="120"/>
      <c r="I771" s="120"/>
      <c r="J771" s="120"/>
      <c r="K771" s="120"/>
      <c r="L771" s="244"/>
      <c r="M771" s="245"/>
      <c r="N771" s="245"/>
      <c r="O771" s="245"/>
      <c r="P771" s="245"/>
      <c r="Q771" s="120"/>
      <c r="R771" s="120"/>
      <c r="S771" s="120"/>
      <c r="T771" s="222"/>
      <c r="U771" s="120"/>
      <c r="V771" s="120"/>
      <c r="W771" s="120"/>
      <c r="X771" s="120"/>
      <c r="Y771" s="243"/>
      <c r="Z771" s="120"/>
      <c r="AA771" s="243"/>
      <c r="AB771" s="245"/>
      <c r="AC771" s="245"/>
      <c r="AD771" s="245"/>
      <c r="AE771" s="222"/>
      <c r="AF771" s="120"/>
      <c r="AG771" s="120"/>
      <c r="AH771" s="120"/>
      <c r="AI771" s="120"/>
      <c r="AJ771" s="243"/>
      <c r="AK771" s="243"/>
      <c r="AL771" s="120"/>
      <c r="AM771" s="243"/>
      <c r="AN771" s="243"/>
      <c r="AO771" s="120"/>
      <c r="AP771" s="120"/>
      <c r="AQ771" s="120"/>
      <c r="AR771" s="120"/>
      <c r="AS771" s="120"/>
      <c r="AT771" s="246"/>
      <c r="AU771" s="243"/>
      <c r="AV771" s="120"/>
      <c r="AW771" s="120"/>
      <c r="AX771" s="120"/>
      <c r="AY771" s="246"/>
      <c r="AZ771" s="120"/>
      <c r="BA771" s="120"/>
      <c r="BB771" s="243"/>
      <c r="BC771" s="120"/>
      <c r="BD771" s="120"/>
      <c r="BE771" s="120"/>
      <c r="BF771" s="120"/>
      <c r="BG771" s="244"/>
      <c r="BH771" s="124"/>
      <c r="BI771" s="124"/>
      <c r="BJ771" s="124"/>
      <c r="BK771" s="120"/>
      <c r="BL771" s="120"/>
      <c r="BM771" s="120"/>
      <c r="BN771" s="120"/>
      <c r="BO771" s="120"/>
      <c r="BP771" s="120"/>
      <c r="BQ771" s="120"/>
      <c r="BR771" s="120"/>
      <c r="BS771" s="120"/>
    </row>
    <row r="772" ht="15.75" customHeight="1">
      <c r="A772" s="120"/>
      <c r="B772" s="120"/>
      <c r="C772" s="243"/>
      <c r="D772" s="120"/>
      <c r="E772" s="243"/>
      <c r="F772" s="120"/>
      <c r="G772" s="120"/>
      <c r="H772" s="120"/>
      <c r="I772" s="120"/>
      <c r="J772" s="120"/>
      <c r="K772" s="120"/>
      <c r="L772" s="244"/>
      <c r="M772" s="245"/>
      <c r="N772" s="245"/>
      <c r="O772" s="245"/>
      <c r="P772" s="245"/>
      <c r="Q772" s="120"/>
      <c r="R772" s="120"/>
      <c r="S772" s="120"/>
      <c r="T772" s="222"/>
      <c r="U772" s="120"/>
      <c r="V772" s="120"/>
      <c r="W772" s="120"/>
      <c r="X772" s="120"/>
      <c r="Y772" s="243"/>
      <c r="Z772" s="120"/>
      <c r="AA772" s="243"/>
      <c r="AB772" s="245"/>
      <c r="AC772" s="245"/>
      <c r="AD772" s="245"/>
      <c r="AE772" s="222"/>
      <c r="AF772" s="120"/>
      <c r="AG772" s="120"/>
      <c r="AH772" s="120"/>
      <c r="AI772" s="120"/>
      <c r="AJ772" s="243"/>
      <c r="AK772" s="243"/>
      <c r="AL772" s="120"/>
      <c r="AM772" s="243"/>
      <c r="AN772" s="243"/>
      <c r="AO772" s="120"/>
      <c r="AP772" s="120"/>
      <c r="AQ772" s="120"/>
      <c r="AR772" s="120"/>
      <c r="AS772" s="120"/>
      <c r="AT772" s="246"/>
      <c r="AU772" s="243"/>
      <c r="AV772" s="120"/>
      <c r="AW772" s="120"/>
      <c r="AX772" s="120"/>
      <c r="AY772" s="246"/>
      <c r="AZ772" s="120"/>
      <c r="BA772" s="120"/>
      <c r="BB772" s="243"/>
      <c r="BC772" s="120"/>
      <c r="BD772" s="120"/>
      <c r="BE772" s="120"/>
      <c r="BF772" s="120"/>
      <c r="BG772" s="244"/>
      <c r="BH772" s="124"/>
      <c r="BI772" s="124"/>
      <c r="BJ772" s="124"/>
      <c r="BK772" s="120"/>
      <c r="BL772" s="120"/>
      <c r="BM772" s="120"/>
      <c r="BN772" s="120"/>
      <c r="BO772" s="120"/>
      <c r="BP772" s="120"/>
      <c r="BQ772" s="120"/>
      <c r="BR772" s="120"/>
      <c r="BS772" s="120"/>
    </row>
    <row r="773" ht="15.75" customHeight="1">
      <c r="A773" s="120"/>
      <c r="B773" s="120"/>
      <c r="C773" s="243"/>
      <c r="D773" s="120"/>
      <c r="E773" s="243"/>
      <c r="F773" s="120"/>
      <c r="G773" s="120"/>
      <c r="H773" s="120"/>
      <c r="I773" s="120"/>
      <c r="J773" s="120"/>
      <c r="K773" s="120"/>
      <c r="L773" s="244"/>
      <c r="M773" s="245"/>
      <c r="N773" s="245"/>
      <c r="O773" s="245"/>
      <c r="P773" s="245"/>
      <c r="Q773" s="120"/>
      <c r="R773" s="120"/>
      <c r="S773" s="120"/>
      <c r="T773" s="222"/>
      <c r="U773" s="120"/>
      <c r="V773" s="120"/>
      <c r="W773" s="120"/>
      <c r="X773" s="120"/>
      <c r="Y773" s="243"/>
      <c r="Z773" s="120"/>
      <c r="AA773" s="243"/>
      <c r="AB773" s="245"/>
      <c r="AC773" s="245"/>
      <c r="AD773" s="245"/>
      <c r="AE773" s="222"/>
      <c r="AF773" s="120"/>
      <c r="AG773" s="120"/>
      <c r="AH773" s="120"/>
      <c r="AI773" s="120"/>
      <c r="AJ773" s="243"/>
      <c r="AK773" s="243"/>
      <c r="AL773" s="120"/>
      <c r="AM773" s="243"/>
      <c r="AN773" s="243"/>
      <c r="AO773" s="120"/>
      <c r="AP773" s="120"/>
      <c r="AQ773" s="120"/>
      <c r="AR773" s="120"/>
      <c r="AS773" s="120"/>
      <c r="AT773" s="246"/>
      <c r="AU773" s="243"/>
      <c r="AV773" s="120"/>
      <c r="AW773" s="120"/>
      <c r="AX773" s="120"/>
      <c r="AY773" s="246"/>
      <c r="AZ773" s="120"/>
      <c r="BA773" s="120"/>
      <c r="BB773" s="243"/>
      <c r="BC773" s="120"/>
      <c r="BD773" s="120"/>
      <c r="BE773" s="120"/>
      <c r="BF773" s="120"/>
      <c r="BG773" s="244"/>
      <c r="BH773" s="124"/>
      <c r="BI773" s="124"/>
      <c r="BJ773" s="124"/>
      <c r="BK773" s="120"/>
      <c r="BL773" s="120"/>
      <c r="BM773" s="120"/>
      <c r="BN773" s="120"/>
      <c r="BO773" s="120"/>
      <c r="BP773" s="120"/>
      <c r="BQ773" s="120"/>
      <c r="BR773" s="120"/>
      <c r="BS773" s="120"/>
    </row>
    <row r="774" ht="15.75" customHeight="1">
      <c r="A774" s="120"/>
      <c r="B774" s="120"/>
      <c r="C774" s="243"/>
      <c r="D774" s="120"/>
      <c r="E774" s="243"/>
      <c r="F774" s="120"/>
      <c r="G774" s="120"/>
      <c r="H774" s="120"/>
      <c r="I774" s="120"/>
      <c r="J774" s="120"/>
      <c r="K774" s="120"/>
      <c r="L774" s="244"/>
      <c r="M774" s="245"/>
      <c r="N774" s="245"/>
      <c r="O774" s="245"/>
      <c r="P774" s="245"/>
      <c r="Q774" s="120"/>
      <c r="R774" s="120"/>
      <c r="S774" s="120"/>
      <c r="T774" s="222"/>
      <c r="U774" s="120"/>
      <c r="V774" s="120"/>
      <c r="W774" s="120"/>
      <c r="X774" s="120"/>
      <c r="Y774" s="243"/>
      <c r="Z774" s="120"/>
      <c r="AA774" s="243"/>
      <c r="AB774" s="245"/>
      <c r="AC774" s="245"/>
      <c r="AD774" s="245"/>
      <c r="AE774" s="222"/>
      <c r="AF774" s="120"/>
      <c r="AG774" s="120"/>
      <c r="AH774" s="120"/>
      <c r="AI774" s="120"/>
      <c r="AJ774" s="243"/>
      <c r="AK774" s="243"/>
      <c r="AL774" s="120"/>
      <c r="AM774" s="243"/>
      <c r="AN774" s="243"/>
      <c r="AO774" s="120"/>
      <c r="AP774" s="120"/>
      <c r="AQ774" s="120"/>
      <c r="AR774" s="120"/>
      <c r="AS774" s="120"/>
      <c r="AT774" s="246"/>
      <c r="AU774" s="243"/>
      <c r="AV774" s="120"/>
      <c r="AW774" s="120"/>
      <c r="AX774" s="120"/>
      <c r="AY774" s="246"/>
      <c r="AZ774" s="120"/>
      <c r="BA774" s="120"/>
      <c r="BB774" s="243"/>
      <c r="BC774" s="120"/>
      <c r="BD774" s="120"/>
      <c r="BE774" s="120"/>
      <c r="BF774" s="120"/>
      <c r="BG774" s="244"/>
      <c r="BH774" s="124"/>
      <c r="BI774" s="124"/>
      <c r="BJ774" s="124"/>
      <c r="BK774" s="120"/>
      <c r="BL774" s="120"/>
      <c r="BM774" s="120"/>
      <c r="BN774" s="120"/>
      <c r="BO774" s="120"/>
      <c r="BP774" s="120"/>
      <c r="BQ774" s="120"/>
      <c r="BR774" s="120"/>
      <c r="BS774" s="120"/>
    </row>
    <row r="775" ht="15.75" customHeight="1">
      <c r="A775" s="120"/>
      <c r="B775" s="120"/>
      <c r="C775" s="243"/>
      <c r="D775" s="120"/>
      <c r="E775" s="243"/>
      <c r="F775" s="120"/>
      <c r="G775" s="120"/>
      <c r="H775" s="120"/>
      <c r="I775" s="120"/>
      <c r="J775" s="120"/>
      <c r="K775" s="120"/>
      <c r="L775" s="244"/>
      <c r="M775" s="245"/>
      <c r="N775" s="245"/>
      <c r="O775" s="245"/>
      <c r="P775" s="245"/>
      <c r="Q775" s="120"/>
      <c r="R775" s="120"/>
      <c r="S775" s="120"/>
      <c r="T775" s="222"/>
      <c r="U775" s="120"/>
      <c r="V775" s="120"/>
      <c r="W775" s="120"/>
      <c r="X775" s="120"/>
      <c r="Y775" s="243"/>
      <c r="Z775" s="120"/>
      <c r="AA775" s="243"/>
      <c r="AB775" s="245"/>
      <c r="AC775" s="245"/>
      <c r="AD775" s="245"/>
      <c r="AE775" s="222"/>
      <c r="AF775" s="120"/>
      <c r="AG775" s="120"/>
      <c r="AH775" s="120"/>
      <c r="AI775" s="120"/>
      <c r="AJ775" s="243"/>
      <c r="AK775" s="243"/>
      <c r="AL775" s="120"/>
      <c r="AM775" s="243"/>
      <c r="AN775" s="243"/>
      <c r="AO775" s="120"/>
      <c r="AP775" s="120"/>
      <c r="AQ775" s="120"/>
      <c r="AR775" s="120"/>
      <c r="AS775" s="120"/>
      <c r="AT775" s="246"/>
      <c r="AU775" s="243"/>
      <c r="AV775" s="120"/>
      <c r="AW775" s="120"/>
      <c r="AX775" s="120"/>
      <c r="AY775" s="246"/>
      <c r="AZ775" s="120"/>
      <c r="BA775" s="120"/>
      <c r="BB775" s="243"/>
      <c r="BC775" s="120"/>
      <c r="BD775" s="120"/>
      <c r="BE775" s="120"/>
      <c r="BF775" s="120"/>
      <c r="BG775" s="244"/>
      <c r="BH775" s="124"/>
      <c r="BI775" s="124"/>
      <c r="BJ775" s="124"/>
      <c r="BK775" s="120"/>
      <c r="BL775" s="120"/>
      <c r="BM775" s="120"/>
      <c r="BN775" s="120"/>
      <c r="BO775" s="120"/>
      <c r="BP775" s="120"/>
      <c r="BQ775" s="120"/>
      <c r="BR775" s="120"/>
      <c r="BS775" s="120"/>
    </row>
    <row r="776" ht="15.75" customHeight="1">
      <c r="A776" s="120"/>
      <c r="B776" s="120"/>
      <c r="C776" s="243"/>
      <c r="D776" s="120"/>
      <c r="E776" s="243"/>
      <c r="F776" s="120"/>
      <c r="G776" s="120"/>
      <c r="H776" s="120"/>
      <c r="I776" s="120"/>
      <c r="J776" s="120"/>
      <c r="K776" s="120"/>
      <c r="L776" s="244"/>
      <c r="M776" s="245"/>
      <c r="N776" s="245"/>
      <c r="O776" s="245"/>
      <c r="P776" s="245"/>
      <c r="Q776" s="120"/>
      <c r="R776" s="120"/>
      <c r="S776" s="120"/>
      <c r="T776" s="222"/>
      <c r="U776" s="120"/>
      <c r="V776" s="120"/>
      <c r="W776" s="120"/>
      <c r="X776" s="120"/>
      <c r="Y776" s="243"/>
      <c r="Z776" s="120"/>
      <c r="AA776" s="243"/>
      <c r="AB776" s="245"/>
      <c r="AC776" s="245"/>
      <c r="AD776" s="245"/>
      <c r="AE776" s="222"/>
      <c r="AF776" s="120"/>
      <c r="AG776" s="120"/>
      <c r="AH776" s="120"/>
      <c r="AI776" s="120"/>
      <c r="AJ776" s="243"/>
      <c r="AK776" s="243"/>
      <c r="AL776" s="120"/>
      <c r="AM776" s="243"/>
      <c r="AN776" s="243"/>
      <c r="AO776" s="120"/>
      <c r="AP776" s="120"/>
      <c r="AQ776" s="120"/>
      <c r="AR776" s="120"/>
      <c r="AS776" s="120"/>
      <c r="AT776" s="246"/>
      <c r="AU776" s="243"/>
      <c r="AV776" s="120"/>
      <c r="AW776" s="120"/>
      <c r="AX776" s="120"/>
      <c r="AY776" s="246"/>
      <c r="AZ776" s="120"/>
      <c r="BA776" s="120"/>
      <c r="BB776" s="243"/>
      <c r="BC776" s="120"/>
      <c r="BD776" s="120"/>
      <c r="BE776" s="120"/>
      <c r="BF776" s="120"/>
      <c r="BG776" s="244"/>
      <c r="BH776" s="124"/>
      <c r="BI776" s="124"/>
      <c r="BJ776" s="124"/>
      <c r="BK776" s="120"/>
      <c r="BL776" s="120"/>
      <c r="BM776" s="120"/>
      <c r="BN776" s="120"/>
      <c r="BO776" s="120"/>
      <c r="BP776" s="120"/>
      <c r="BQ776" s="120"/>
      <c r="BR776" s="120"/>
      <c r="BS776" s="120"/>
    </row>
    <row r="777" ht="15.75" customHeight="1">
      <c r="A777" s="120"/>
      <c r="B777" s="120"/>
      <c r="C777" s="243"/>
      <c r="D777" s="120"/>
      <c r="E777" s="243"/>
      <c r="F777" s="120"/>
      <c r="G777" s="120"/>
      <c r="H777" s="120"/>
      <c r="I777" s="120"/>
      <c r="J777" s="120"/>
      <c r="K777" s="120"/>
      <c r="L777" s="244"/>
      <c r="M777" s="245"/>
      <c r="N777" s="245"/>
      <c r="O777" s="245"/>
      <c r="P777" s="245"/>
      <c r="Q777" s="120"/>
      <c r="R777" s="120"/>
      <c r="S777" s="120"/>
      <c r="T777" s="222"/>
      <c r="U777" s="120"/>
      <c r="V777" s="120"/>
      <c r="W777" s="120"/>
      <c r="X777" s="120"/>
      <c r="Y777" s="243"/>
      <c r="Z777" s="120"/>
      <c r="AA777" s="243"/>
      <c r="AB777" s="245"/>
      <c r="AC777" s="245"/>
      <c r="AD777" s="245"/>
      <c r="AE777" s="222"/>
      <c r="AF777" s="120"/>
      <c r="AG777" s="120"/>
      <c r="AH777" s="120"/>
      <c r="AI777" s="120"/>
      <c r="AJ777" s="243"/>
      <c r="AK777" s="243"/>
      <c r="AL777" s="120"/>
      <c r="AM777" s="243"/>
      <c r="AN777" s="243"/>
      <c r="AO777" s="120"/>
      <c r="AP777" s="120"/>
      <c r="AQ777" s="120"/>
      <c r="AR777" s="120"/>
      <c r="AS777" s="120"/>
      <c r="AT777" s="246"/>
      <c r="AU777" s="243"/>
      <c r="AV777" s="120"/>
      <c r="AW777" s="120"/>
      <c r="AX777" s="120"/>
      <c r="AY777" s="246"/>
      <c r="AZ777" s="120"/>
      <c r="BA777" s="120"/>
      <c r="BB777" s="243"/>
      <c r="BC777" s="120"/>
      <c r="BD777" s="120"/>
      <c r="BE777" s="120"/>
      <c r="BF777" s="120"/>
      <c r="BG777" s="244"/>
      <c r="BH777" s="124"/>
      <c r="BI777" s="124"/>
      <c r="BJ777" s="124"/>
      <c r="BK777" s="120"/>
      <c r="BL777" s="120"/>
      <c r="BM777" s="120"/>
      <c r="BN777" s="120"/>
      <c r="BO777" s="120"/>
      <c r="BP777" s="120"/>
      <c r="BQ777" s="120"/>
      <c r="BR777" s="120"/>
      <c r="BS777" s="120"/>
    </row>
    <row r="778" ht="15.75" customHeight="1">
      <c r="A778" s="120"/>
      <c r="B778" s="120"/>
      <c r="C778" s="243"/>
      <c r="D778" s="120"/>
      <c r="E778" s="243"/>
      <c r="F778" s="120"/>
      <c r="G778" s="120"/>
      <c r="H778" s="120"/>
      <c r="I778" s="120"/>
      <c r="J778" s="120"/>
      <c r="K778" s="120"/>
      <c r="L778" s="244"/>
      <c r="M778" s="245"/>
      <c r="N778" s="245"/>
      <c r="O778" s="245"/>
      <c r="P778" s="245"/>
      <c r="Q778" s="120"/>
      <c r="R778" s="120"/>
      <c r="S778" s="120"/>
      <c r="T778" s="222"/>
      <c r="U778" s="120"/>
      <c r="V778" s="120"/>
      <c r="W778" s="120"/>
      <c r="X778" s="120"/>
      <c r="Y778" s="243"/>
      <c r="Z778" s="120"/>
      <c r="AA778" s="243"/>
      <c r="AB778" s="245"/>
      <c r="AC778" s="245"/>
      <c r="AD778" s="245"/>
      <c r="AE778" s="222"/>
      <c r="AF778" s="120"/>
      <c r="AG778" s="120"/>
      <c r="AH778" s="120"/>
      <c r="AI778" s="120"/>
      <c r="AJ778" s="243"/>
      <c r="AK778" s="243"/>
      <c r="AL778" s="120"/>
      <c r="AM778" s="243"/>
      <c r="AN778" s="243"/>
      <c r="AO778" s="120"/>
      <c r="AP778" s="120"/>
      <c r="AQ778" s="120"/>
      <c r="AR778" s="120"/>
      <c r="AS778" s="120"/>
      <c r="AT778" s="246"/>
      <c r="AU778" s="243"/>
      <c r="AV778" s="120"/>
      <c r="AW778" s="120"/>
      <c r="AX778" s="120"/>
      <c r="AY778" s="246"/>
      <c r="AZ778" s="120"/>
      <c r="BA778" s="120"/>
      <c r="BB778" s="243"/>
      <c r="BC778" s="120"/>
      <c r="BD778" s="120"/>
      <c r="BE778" s="120"/>
      <c r="BF778" s="120"/>
      <c r="BG778" s="244"/>
      <c r="BH778" s="124"/>
      <c r="BI778" s="124"/>
      <c r="BJ778" s="124"/>
      <c r="BK778" s="120"/>
      <c r="BL778" s="120"/>
      <c r="BM778" s="120"/>
      <c r="BN778" s="120"/>
      <c r="BO778" s="120"/>
      <c r="BP778" s="120"/>
      <c r="BQ778" s="120"/>
      <c r="BR778" s="120"/>
      <c r="BS778" s="120"/>
    </row>
    <row r="779" ht="15.75" customHeight="1">
      <c r="A779" s="120"/>
      <c r="B779" s="120"/>
      <c r="C779" s="243"/>
      <c r="D779" s="120"/>
      <c r="E779" s="243"/>
      <c r="F779" s="120"/>
      <c r="G779" s="120"/>
      <c r="H779" s="120"/>
      <c r="I779" s="120"/>
      <c r="J779" s="120"/>
      <c r="K779" s="120"/>
      <c r="L779" s="244"/>
      <c r="M779" s="245"/>
      <c r="N779" s="245"/>
      <c r="O779" s="245"/>
      <c r="P779" s="245"/>
      <c r="Q779" s="120"/>
      <c r="R779" s="120"/>
      <c r="S779" s="120"/>
      <c r="T779" s="222"/>
      <c r="U779" s="120"/>
      <c r="V779" s="120"/>
      <c r="W779" s="120"/>
      <c r="X779" s="120"/>
      <c r="Y779" s="243"/>
      <c r="Z779" s="120"/>
      <c r="AA779" s="243"/>
      <c r="AB779" s="245"/>
      <c r="AC779" s="245"/>
      <c r="AD779" s="245"/>
      <c r="AE779" s="222"/>
      <c r="AF779" s="120"/>
      <c r="AG779" s="120"/>
      <c r="AH779" s="120"/>
      <c r="AI779" s="120"/>
      <c r="AJ779" s="243"/>
      <c r="AK779" s="243"/>
      <c r="AL779" s="120"/>
      <c r="AM779" s="243"/>
      <c r="AN779" s="243"/>
      <c r="AO779" s="120"/>
      <c r="AP779" s="120"/>
      <c r="AQ779" s="120"/>
      <c r="AR779" s="120"/>
      <c r="AS779" s="120"/>
      <c r="AT779" s="246"/>
      <c r="AU779" s="243"/>
      <c r="AV779" s="120"/>
      <c r="AW779" s="120"/>
      <c r="AX779" s="120"/>
      <c r="AY779" s="246"/>
      <c r="AZ779" s="120"/>
      <c r="BA779" s="120"/>
      <c r="BB779" s="243"/>
      <c r="BC779" s="120"/>
      <c r="BD779" s="120"/>
      <c r="BE779" s="120"/>
      <c r="BF779" s="120"/>
      <c r="BG779" s="244"/>
      <c r="BH779" s="124"/>
      <c r="BI779" s="124"/>
      <c r="BJ779" s="124"/>
      <c r="BK779" s="120"/>
      <c r="BL779" s="120"/>
      <c r="BM779" s="120"/>
      <c r="BN779" s="120"/>
      <c r="BO779" s="120"/>
      <c r="BP779" s="120"/>
      <c r="BQ779" s="120"/>
      <c r="BR779" s="120"/>
      <c r="BS779" s="120"/>
    </row>
    <row r="780" ht="15.75" customHeight="1">
      <c r="A780" s="120"/>
      <c r="B780" s="120"/>
      <c r="C780" s="243"/>
      <c r="D780" s="120"/>
      <c r="E780" s="243"/>
      <c r="F780" s="120"/>
      <c r="G780" s="120"/>
      <c r="H780" s="120"/>
      <c r="I780" s="120"/>
      <c r="J780" s="120"/>
      <c r="K780" s="120"/>
      <c r="L780" s="244"/>
      <c r="M780" s="245"/>
      <c r="N780" s="245"/>
      <c r="O780" s="245"/>
      <c r="P780" s="245"/>
      <c r="Q780" s="120"/>
      <c r="R780" s="120"/>
      <c r="S780" s="120"/>
      <c r="T780" s="222"/>
      <c r="U780" s="120"/>
      <c r="V780" s="120"/>
      <c r="W780" s="120"/>
      <c r="X780" s="120"/>
      <c r="Y780" s="243"/>
      <c r="Z780" s="120"/>
      <c r="AA780" s="243"/>
      <c r="AB780" s="245"/>
      <c r="AC780" s="245"/>
      <c r="AD780" s="245"/>
      <c r="AE780" s="222"/>
      <c r="AF780" s="120"/>
      <c r="AG780" s="120"/>
      <c r="AH780" s="120"/>
      <c r="AI780" s="120"/>
      <c r="AJ780" s="243"/>
      <c r="AK780" s="243"/>
      <c r="AL780" s="120"/>
      <c r="AM780" s="243"/>
      <c r="AN780" s="243"/>
      <c r="AO780" s="120"/>
      <c r="AP780" s="120"/>
      <c r="AQ780" s="120"/>
      <c r="AR780" s="120"/>
      <c r="AS780" s="120"/>
      <c r="AT780" s="246"/>
      <c r="AU780" s="243"/>
      <c r="AV780" s="120"/>
      <c r="AW780" s="120"/>
      <c r="AX780" s="120"/>
      <c r="AY780" s="246"/>
      <c r="AZ780" s="120"/>
      <c r="BA780" s="120"/>
      <c r="BB780" s="243"/>
      <c r="BC780" s="120"/>
      <c r="BD780" s="120"/>
      <c r="BE780" s="120"/>
      <c r="BF780" s="120"/>
      <c r="BG780" s="244"/>
      <c r="BH780" s="124"/>
      <c r="BI780" s="124"/>
      <c r="BJ780" s="124"/>
      <c r="BK780" s="120"/>
      <c r="BL780" s="120"/>
      <c r="BM780" s="120"/>
      <c r="BN780" s="120"/>
      <c r="BO780" s="120"/>
      <c r="BP780" s="120"/>
      <c r="BQ780" s="120"/>
      <c r="BR780" s="120"/>
      <c r="BS780" s="120"/>
    </row>
    <row r="781" ht="15.75" customHeight="1">
      <c r="A781" s="120"/>
      <c r="B781" s="120"/>
      <c r="C781" s="243"/>
      <c r="D781" s="120"/>
      <c r="E781" s="243"/>
      <c r="F781" s="120"/>
      <c r="G781" s="120"/>
      <c r="H781" s="120"/>
      <c r="I781" s="120"/>
      <c r="J781" s="120"/>
      <c r="K781" s="120"/>
      <c r="L781" s="244"/>
      <c r="M781" s="245"/>
      <c r="N781" s="245"/>
      <c r="O781" s="245"/>
      <c r="P781" s="245"/>
      <c r="Q781" s="120"/>
      <c r="R781" s="120"/>
      <c r="S781" s="120"/>
      <c r="T781" s="222"/>
      <c r="U781" s="120"/>
      <c r="V781" s="120"/>
      <c r="W781" s="120"/>
      <c r="X781" s="120"/>
      <c r="Y781" s="243"/>
      <c r="Z781" s="120"/>
      <c r="AA781" s="243"/>
      <c r="AB781" s="245"/>
      <c r="AC781" s="245"/>
      <c r="AD781" s="245"/>
      <c r="AE781" s="222"/>
      <c r="AF781" s="120"/>
      <c r="AG781" s="120"/>
      <c r="AH781" s="120"/>
      <c r="AI781" s="120"/>
      <c r="AJ781" s="243"/>
      <c r="AK781" s="243"/>
      <c r="AL781" s="120"/>
      <c r="AM781" s="243"/>
      <c r="AN781" s="243"/>
      <c r="AO781" s="120"/>
      <c r="AP781" s="120"/>
      <c r="AQ781" s="120"/>
      <c r="AR781" s="120"/>
      <c r="AS781" s="120"/>
      <c r="AT781" s="246"/>
      <c r="AU781" s="243"/>
      <c r="AV781" s="120"/>
      <c r="AW781" s="120"/>
      <c r="AX781" s="120"/>
      <c r="AY781" s="246"/>
      <c r="AZ781" s="120"/>
      <c r="BA781" s="120"/>
      <c r="BB781" s="243"/>
      <c r="BC781" s="120"/>
      <c r="BD781" s="120"/>
      <c r="BE781" s="120"/>
      <c r="BF781" s="120"/>
      <c r="BG781" s="244"/>
      <c r="BH781" s="124"/>
      <c r="BI781" s="124"/>
      <c r="BJ781" s="124"/>
      <c r="BK781" s="120"/>
      <c r="BL781" s="120"/>
      <c r="BM781" s="120"/>
      <c r="BN781" s="120"/>
      <c r="BO781" s="120"/>
      <c r="BP781" s="120"/>
      <c r="BQ781" s="120"/>
      <c r="BR781" s="120"/>
      <c r="BS781" s="120"/>
    </row>
    <row r="782" ht="15.75" customHeight="1">
      <c r="A782" s="120"/>
      <c r="B782" s="120"/>
      <c r="C782" s="243"/>
      <c r="D782" s="120"/>
      <c r="E782" s="243"/>
      <c r="F782" s="120"/>
      <c r="G782" s="120"/>
      <c r="H782" s="120"/>
      <c r="I782" s="120"/>
      <c r="J782" s="120"/>
      <c r="K782" s="120"/>
      <c r="L782" s="244"/>
      <c r="M782" s="245"/>
      <c r="N782" s="245"/>
      <c r="O782" s="245"/>
      <c r="P782" s="245"/>
      <c r="Q782" s="120"/>
      <c r="R782" s="120"/>
      <c r="S782" s="120"/>
      <c r="T782" s="222"/>
      <c r="U782" s="120"/>
      <c r="V782" s="120"/>
      <c r="W782" s="120"/>
      <c r="X782" s="120"/>
      <c r="Y782" s="243"/>
      <c r="Z782" s="120"/>
      <c r="AA782" s="243"/>
      <c r="AB782" s="245"/>
      <c r="AC782" s="245"/>
      <c r="AD782" s="245"/>
      <c r="AE782" s="222"/>
      <c r="AF782" s="120"/>
      <c r="AG782" s="120"/>
      <c r="AH782" s="120"/>
      <c r="AI782" s="120"/>
      <c r="AJ782" s="243"/>
      <c r="AK782" s="243"/>
      <c r="AL782" s="120"/>
      <c r="AM782" s="243"/>
      <c r="AN782" s="243"/>
      <c r="AO782" s="120"/>
      <c r="AP782" s="120"/>
      <c r="AQ782" s="120"/>
      <c r="AR782" s="120"/>
      <c r="AS782" s="120"/>
      <c r="AT782" s="246"/>
      <c r="AU782" s="243"/>
      <c r="AV782" s="120"/>
      <c r="AW782" s="120"/>
      <c r="AX782" s="120"/>
      <c r="AY782" s="246"/>
      <c r="AZ782" s="120"/>
      <c r="BA782" s="120"/>
      <c r="BB782" s="243"/>
      <c r="BC782" s="120"/>
      <c r="BD782" s="120"/>
      <c r="BE782" s="120"/>
      <c r="BF782" s="120"/>
      <c r="BG782" s="244"/>
      <c r="BH782" s="124"/>
      <c r="BI782" s="124"/>
      <c r="BJ782" s="124"/>
      <c r="BK782" s="120"/>
      <c r="BL782" s="120"/>
      <c r="BM782" s="120"/>
      <c r="BN782" s="120"/>
      <c r="BO782" s="120"/>
      <c r="BP782" s="120"/>
      <c r="BQ782" s="120"/>
      <c r="BR782" s="120"/>
      <c r="BS782" s="120"/>
    </row>
    <row r="783" ht="15.75" customHeight="1">
      <c r="A783" s="120"/>
      <c r="B783" s="120"/>
      <c r="C783" s="243"/>
      <c r="D783" s="120"/>
      <c r="E783" s="243"/>
      <c r="F783" s="120"/>
      <c r="G783" s="120"/>
      <c r="H783" s="120"/>
      <c r="I783" s="120"/>
      <c r="J783" s="120"/>
      <c r="K783" s="120"/>
      <c r="L783" s="244"/>
      <c r="M783" s="245"/>
      <c r="N783" s="245"/>
      <c r="O783" s="245"/>
      <c r="P783" s="245"/>
      <c r="Q783" s="120"/>
      <c r="R783" s="120"/>
      <c r="S783" s="120"/>
      <c r="T783" s="222"/>
      <c r="U783" s="120"/>
      <c r="V783" s="120"/>
      <c r="W783" s="120"/>
      <c r="X783" s="120"/>
      <c r="Y783" s="243"/>
      <c r="Z783" s="120"/>
      <c r="AA783" s="243"/>
      <c r="AB783" s="245"/>
      <c r="AC783" s="245"/>
      <c r="AD783" s="245"/>
      <c r="AE783" s="222"/>
      <c r="AF783" s="120"/>
      <c r="AG783" s="120"/>
      <c r="AH783" s="120"/>
      <c r="AI783" s="120"/>
      <c r="AJ783" s="243"/>
      <c r="AK783" s="243"/>
      <c r="AL783" s="120"/>
      <c r="AM783" s="243"/>
      <c r="AN783" s="243"/>
      <c r="AO783" s="120"/>
      <c r="AP783" s="120"/>
      <c r="AQ783" s="120"/>
      <c r="AR783" s="120"/>
      <c r="AS783" s="120"/>
      <c r="AT783" s="246"/>
      <c r="AU783" s="243"/>
      <c r="AV783" s="120"/>
      <c r="AW783" s="120"/>
      <c r="AX783" s="120"/>
      <c r="AY783" s="246"/>
      <c r="AZ783" s="120"/>
      <c r="BA783" s="120"/>
      <c r="BB783" s="243"/>
      <c r="BC783" s="120"/>
      <c r="BD783" s="120"/>
      <c r="BE783" s="120"/>
      <c r="BF783" s="120"/>
      <c r="BG783" s="244"/>
      <c r="BH783" s="124"/>
      <c r="BI783" s="124"/>
      <c r="BJ783" s="124"/>
      <c r="BK783" s="120"/>
      <c r="BL783" s="120"/>
      <c r="BM783" s="120"/>
      <c r="BN783" s="120"/>
      <c r="BO783" s="120"/>
      <c r="BP783" s="120"/>
      <c r="BQ783" s="120"/>
      <c r="BR783" s="120"/>
      <c r="BS783" s="120"/>
    </row>
    <row r="784" ht="15.75" customHeight="1">
      <c r="A784" s="120"/>
      <c r="B784" s="120"/>
      <c r="C784" s="243"/>
      <c r="D784" s="120"/>
      <c r="E784" s="243"/>
      <c r="F784" s="120"/>
      <c r="G784" s="120"/>
      <c r="H784" s="120"/>
      <c r="I784" s="120"/>
      <c r="J784" s="120"/>
      <c r="K784" s="120"/>
      <c r="L784" s="244"/>
      <c r="M784" s="245"/>
      <c r="N784" s="245"/>
      <c r="O784" s="245"/>
      <c r="P784" s="245"/>
      <c r="Q784" s="120"/>
      <c r="R784" s="120"/>
      <c r="S784" s="120"/>
      <c r="T784" s="222"/>
      <c r="U784" s="120"/>
      <c r="V784" s="120"/>
      <c r="W784" s="120"/>
      <c r="X784" s="120"/>
      <c r="Y784" s="243"/>
      <c r="Z784" s="120"/>
      <c r="AA784" s="243"/>
      <c r="AB784" s="245"/>
      <c r="AC784" s="245"/>
      <c r="AD784" s="245"/>
      <c r="AE784" s="222"/>
      <c r="AF784" s="120"/>
      <c r="AG784" s="120"/>
      <c r="AH784" s="120"/>
      <c r="AI784" s="120"/>
      <c r="AJ784" s="243"/>
      <c r="AK784" s="243"/>
      <c r="AL784" s="120"/>
      <c r="AM784" s="243"/>
      <c r="AN784" s="243"/>
      <c r="AO784" s="120"/>
      <c r="AP784" s="120"/>
      <c r="AQ784" s="120"/>
      <c r="AR784" s="120"/>
      <c r="AS784" s="120"/>
      <c r="AT784" s="246"/>
      <c r="AU784" s="243"/>
      <c r="AV784" s="120"/>
      <c r="AW784" s="120"/>
      <c r="AX784" s="120"/>
      <c r="AY784" s="246"/>
      <c r="AZ784" s="120"/>
      <c r="BA784" s="120"/>
      <c r="BB784" s="243"/>
      <c r="BC784" s="120"/>
      <c r="BD784" s="120"/>
      <c r="BE784" s="120"/>
      <c r="BF784" s="120"/>
      <c r="BG784" s="244"/>
      <c r="BH784" s="124"/>
      <c r="BI784" s="124"/>
      <c r="BJ784" s="124"/>
      <c r="BK784" s="120"/>
      <c r="BL784" s="120"/>
      <c r="BM784" s="120"/>
      <c r="BN784" s="120"/>
      <c r="BO784" s="120"/>
      <c r="BP784" s="120"/>
      <c r="BQ784" s="120"/>
      <c r="BR784" s="120"/>
      <c r="BS784" s="120"/>
    </row>
    <row r="785" ht="15.75" customHeight="1">
      <c r="A785" s="120"/>
      <c r="B785" s="120"/>
      <c r="C785" s="243"/>
      <c r="D785" s="120"/>
      <c r="E785" s="243"/>
      <c r="F785" s="120"/>
      <c r="G785" s="120"/>
      <c r="H785" s="120"/>
      <c r="I785" s="120"/>
      <c r="J785" s="120"/>
      <c r="K785" s="120"/>
      <c r="L785" s="244"/>
      <c r="M785" s="245"/>
      <c r="N785" s="245"/>
      <c r="O785" s="245"/>
      <c r="P785" s="245"/>
      <c r="Q785" s="120"/>
      <c r="R785" s="120"/>
      <c r="S785" s="120"/>
      <c r="T785" s="222"/>
      <c r="U785" s="120"/>
      <c r="V785" s="120"/>
      <c r="W785" s="120"/>
      <c r="X785" s="120"/>
      <c r="Y785" s="243"/>
      <c r="Z785" s="120"/>
      <c r="AA785" s="243"/>
      <c r="AB785" s="245"/>
      <c r="AC785" s="245"/>
      <c r="AD785" s="245"/>
      <c r="AE785" s="222"/>
      <c r="AF785" s="120"/>
      <c r="AG785" s="120"/>
      <c r="AH785" s="120"/>
      <c r="AI785" s="120"/>
      <c r="AJ785" s="243"/>
      <c r="AK785" s="243"/>
      <c r="AL785" s="120"/>
      <c r="AM785" s="243"/>
      <c r="AN785" s="243"/>
      <c r="AO785" s="120"/>
      <c r="AP785" s="120"/>
      <c r="AQ785" s="120"/>
      <c r="AR785" s="120"/>
      <c r="AS785" s="120"/>
      <c r="AT785" s="246"/>
      <c r="AU785" s="243"/>
      <c r="AV785" s="120"/>
      <c r="AW785" s="120"/>
      <c r="AX785" s="120"/>
      <c r="AY785" s="246"/>
      <c r="AZ785" s="120"/>
      <c r="BA785" s="120"/>
      <c r="BB785" s="243"/>
      <c r="BC785" s="120"/>
      <c r="BD785" s="120"/>
      <c r="BE785" s="120"/>
      <c r="BF785" s="120"/>
      <c r="BG785" s="244"/>
      <c r="BH785" s="124"/>
      <c r="BI785" s="124"/>
      <c r="BJ785" s="124"/>
      <c r="BK785" s="120"/>
      <c r="BL785" s="120"/>
      <c r="BM785" s="120"/>
      <c r="BN785" s="120"/>
      <c r="BO785" s="120"/>
      <c r="BP785" s="120"/>
      <c r="BQ785" s="120"/>
      <c r="BR785" s="120"/>
      <c r="BS785" s="120"/>
    </row>
    <row r="786" ht="15.75" customHeight="1">
      <c r="A786" s="120"/>
      <c r="B786" s="120"/>
      <c r="C786" s="243"/>
      <c r="D786" s="120"/>
      <c r="E786" s="243"/>
      <c r="F786" s="120"/>
      <c r="G786" s="120"/>
      <c r="H786" s="120"/>
      <c r="I786" s="120"/>
      <c r="J786" s="120"/>
      <c r="K786" s="120"/>
      <c r="L786" s="244"/>
      <c r="M786" s="245"/>
      <c r="N786" s="245"/>
      <c r="O786" s="245"/>
      <c r="P786" s="245"/>
      <c r="Q786" s="120"/>
      <c r="R786" s="120"/>
      <c r="S786" s="120"/>
      <c r="T786" s="222"/>
      <c r="U786" s="120"/>
      <c r="V786" s="120"/>
      <c r="W786" s="120"/>
      <c r="X786" s="120"/>
      <c r="Y786" s="243"/>
      <c r="Z786" s="120"/>
      <c r="AA786" s="243"/>
      <c r="AB786" s="245"/>
      <c r="AC786" s="245"/>
      <c r="AD786" s="245"/>
      <c r="AE786" s="222"/>
      <c r="AF786" s="120"/>
      <c r="AG786" s="120"/>
      <c r="AH786" s="120"/>
      <c r="AI786" s="120"/>
      <c r="AJ786" s="243"/>
      <c r="AK786" s="243"/>
      <c r="AL786" s="120"/>
      <c r="AM786" s="243"/>
      <c r="AN786" s="243"/>
      <c r="AO786" s="120"/>
      <c r="AP786" s="120"/>
      <c r="AQ786" s="120"/>
      <c r="AR786" s="120"/>
      <c r="AS786" s="120"/>
      <c r="AT786" s="246"/>
      <c r="AU786" s="243"/>
      <c r="AV786" s="120"/>
      <c r="AW786" s="120"/>
      <c r="AX786" s="120"/>
      <c r="AY786" s="246"/>
      <c r="AZ786" s="120"/>
      <c r="BA786" s="120"/>
      <c r="BB786" s="243"/>
      <c r="BC786" s="120"/>
      <c r="BD786" s="120"/>
      <c r="BE786" s="120"/>
      <c r="BF786" s="120"/>
      <c r="BG786" s="244"/>
      <c r="BH786" s="124"/>
      <c r="BI786" s="124"/>
      <c r="BJ786" s="124"/>
      <c r="BK786" s="120"/>
      <c r="BL786" s="120"/>
      <c r="BM786" s="120"/>
      <c r="BN786" s="120"/>
      <c r="BO786" s="120"/>
      <c r="BP786" s="120"/>
      <c r="BQ786" s="120"/>
      <c r="BR786" s="120"/>
      <c r="BS786" s="120"/>
    </row>
    <row r="787" ht="15.75" customHeight="1">
      <c r="A787" s="120"/>
      <c r="B787" s="120"/>
      <c r="C787" s="243"/>
      <c r="D787" s="120"/>
      <c r="E787" s="243"/>
      <c r="F787" s="120"/>
      <c r="G787" s="120"/>
      <c r="H787" s="120"/>
      <c r="I787" s="120"/>
      <c r="J787" s="120"/>
      <c r="K787" s="120"/>
      <c r="L787" s="244"/>
      <c r="M787" s="245"/>
      <c r="N787" s="245"/>
      <c r="O787" s="245"/>
      <c r="P787" s="245"/>
      <c r="Q787" s="120"/>
      <c r="R787" s="120"/>
      <c r="S787" s="120"/>
      <c r="T787" s="222"/>
      <c r="U787" s="120"/>
      <c r="V787" s="120"/>
      <c r="W787" s="120"/>
      <c r="X787" s="120"/>
      <c r="Y787" s="243"/>
      <c r="Z787" s="120"/>
      <c r="AA787" s="243"/>
      <c r="AB787" s="245"/>
      <c r="AC787" s="245"/>
      <c r="AD787" s="245"/>
      <c r="AE787" s="222"/>
      <c r="AF787" s="120"/>
      <c r="AG787" s="120"/>
      <c r="AH787" s="120"/>
      <c r="AI787" s="120"/>
      <c r="AJ787" s="243"/>
      <c r="AK787" s="243"/>
      <c r="AL787" s="120"/>
      <c r="AM787" s="243"/>
      <c r="AN787" s="243"/>
      <c r="AO787" s="120"/>
      <c r="AP787" s="120"/>
      <c r="AQ787" s="120"/>
      <c r="AR787" s="120"/>
      <c r="AS787" s="120"/>
      <c r="AT787" s="246"/>
      <c r="AU787" s="243"/>
      <c r="AV787" s="120"/>
      <c r="AW787" s="120"/>
      <c r="AX787" s="120"/>
      <c r="AY787" s="246"/>
      <c r="AZ787" s="120"/>
      <c r="BA787" s="120"/>
      <c r="BB787" s="243"/>
      <c r="BC787" s="120"/>
      <c r="BD787" s="120"/>
      <c r="BE787" s="120"/>
      <c r="BF787" s="120"/>
      <c r="BG787" s="244"/>
      <c r="BH787" s="124"/>
      <c r="BI787" s="124"/>
      <c r="BJ787" s="124"/>
      <c r="BK787" s="120"/>
      <c r="BL787" s="120"/>
      <c r="BM787" s="120"/>
      <c r="BN787" s="120"/>
      <c r="BO787" s="120"/>
      <c r="BP787" s="120"/>
      <c r="BQ787" s="120"/>
      <c r="BR787" s="120"/>
      <c r="BS787" s="120"/>
    </row>
    <row r="788" ht="15.75" customHeight="1">
      <c r="A788" s="120"/>
      <c r="B788" s="120"/>
      <c r="C788" s="243"/>
      <c r="D788" s="120"/>
      <c r="E788" s="243"/>
      <c r="F788" s="120"/>
      <c r="G788" s="120"/>
      <c r="H788" s="120"/>
      <c r="I788" s="120"/>
      <c r="J788" s="120"/>
      <c r="K788" s="120"/>
      <c r="L788" s="244"/>
      <c r="M788" s="245"/>
      <c r="N788" s="245"/>
      <c r="O788" s="245"/>
      <c r="P788" s="245"/>
      <c r="Q788" s="120"/>
      <c r="R788" s="120"/>
      <c r="S788" s="120"/>
      <c r="T788" s="222"/>
      <c r="U788" s="120"/>
      <c r="V788" s="120"/>
      <c r="W788" s="120"/>
      <c r="X788" s="120"/>
      <c r="Y788" s="243"/>
      <c r="Z788" s="120"/>
      <c r="AA788" s="243"/>
      <c r="AB788" s="245"/>
      <c r="AC788" s="245"/>
      <c r="AD788" s="245"/>
      <c r="AE788" s="222"/>
      <c r="AF788" s="120"/>
      <c r="AG788" s="120"/>
      <c r="AH788" s="120"/>
      <c r="AI788" s="120"/>
      <c r="AJ788" s="243"/>
      <c r="AK788" s="243"/>
      <c r="AL788" s="120"/>
      <c r="AM788" s="243"/>
      <c r="AN788" s="243"/>
      <c r="AO788" s="120"/>
      <c r="AP788" s="120"/>
      <c r="AQ788" s="120"/>
      <c r="AR788" s="120"/>
      <c r="AS788" s="120"/>
      <c r="AT788" s="246"/>
      <c r="AU788" s="243"/>
      <c r="AV788" s="120"/>
      <c r="AW788" s="120"/>
      <c r="AX788" s="120"/>
      <c r="AY788" s="246"/>
      <c r="AZ788" s="120"/>
      <c r="BA788" s="120"/>
      <c r="BB788" s="243"/>
      <c r="BC788" s="120"/>
      <c r="BD788" s="120"/>
      <c r="BE788" s="120"/>
      <c r="BF788" s="120"/>
      <c r="BG788" s="244"/>
      <c r="BH788" s="124"/>
      <c r="BI788" s="124"/>
      <c r="BJ788" s="124"/>
      <c r="BK788" s="120"/>
      <c r="BL788" s="120"/>
      <c r="BM788" s="120"/>
      <c r="BN788" s="120"/>
      <c r="BO788" s="120"/>
      <c r="BP788" s="120"/>
      <c r="BQ788" s="120"/>
      <c r="BR788" s="120"/>
      <c r="BS788" s="120"/>
    </row>
    <row r="789" ht="15.75" customHeight="1">
      <c r="A789" s="120"/>
      <c r="B789" s="120"/>
      <c r="C789" s="243"/>
      <c r="D789" s="120"/>
      <c r="E789" s="243"/>
      <c r="F789" s="120"/>
      <c r="G789" s="120"/>
      <c r="H789" s="120"/>
      <c r="I789" s="120"/>
      <c r="J789" s="120"/>
      <c r="K789" s="120"/>
      <c r="L789" s="244"/>
      <c r="M789" s="245"/>
      <c r="N789" s="245"/>
      <c r="O789" s="245"/>
      <c r="P789" s="245"/>
      <c r="Q789" s="120"/>
      <c r="R789" s="120"/>
      <c r="S789" s="120"/>
      <c r="T789" s="222"/>
      <c r="U789" s="120"/>
      <c r="V789" s="120"/>
      <c r="W789" s="120"/>
      <c r="X789" s="120"/>
      <c r="Y789" s="243"/>
      <c r="Z789" s="120"/>
      <c r="AA789" s="243"/>
      <c r="AB789" s="245"/>
      <c r="AC789" s="245"/>
      <c r="AD789" s="245"/>
      <c r="AE789" s="222"/>
      <c r="AF789" s="120"/>
      <c r="AG789" s="120"/>
      <c r="AH789" s="120"/>
      <c r="AI789" s="120"/>
      <c r="AJ789" s="243"/>
      <c r="AK789" s="243"/>
      <c r="AL789" s="120"/>
      <c r="AM789" s="243"/>
      <c r="AN789" s="243"/>
      <c r="AO789" s="120"/>
      <c r="AP789" s="120"/>
      <c r="AQ789" s="120"/>
      <c r="AR789" s="120"/>
      <c r="AS789" s="120"/>
      <c r="AT789" s="246"/>
      <c r="AU789" s="243"/>
      <c r="AV789" s="120"/>
      <c r="AW789" s="120"/>
      <c r="AX789" s="120"/>
      <c r="AY789" s="246"/>
      <c r="AZ789" s="120"/>
      <c r="BA789" s="120"/>
      <c r="BB789" s="243"/>
      <c r="BC789" s="120"/>
      <c r="BD789" s="120"/>
      <c r="BE789" s="120"/>
      <c r="BF789" s="120"/>
      <c r="BG789" s="244"/>
      <c r="BH789" s="124"/>
      <c r="BI789" s="124"/>
      <c r="BJ789" s="124"/>
      <c r="BK789" s="120"/>
      <c r="BL789" s="120"/>
      <c r="BM789" s="120"/>
      <c r="BN789" s="120"/>
      <c r="BO789" s="120"/>
      <c r="BP789" s="120"/>
      <c r="BQ789" s="120"/>
      <c r="BR789" s="120"/>
      <c r="BS789" s="120"/>
    </row>
    <row r="790" ht="15.75" customHeight="1">
      <c r="A790" s="120"/>
      <c r="B790" s="120"/>
      <c r="C790" s="243"/>
      <c r="D790" s="120"/>
      <c r="E790" s="243"/>
      <c r="F790" s="120"/>
      <c r="G790" s="120"/>
      <c r="H790" s="120"/>
      <c r="I790" s="120"/>
      <c r="J790" s="120"/>
      <c r="K790" s="120"/>
      <c r="L790" s="244"/>
      <c r="M790" s="245"/>
      <c r="N790" s="245"/>
      <c r="O790" s="245"/>
      <c r="P790" s="245"/>
      <c r="Q790" s="120"/>
      <c r="R790" s="120"/>
      <c r="S790" s="120"/>
      <c r="T790" s="222"/>
      <c r="U790" s="120"/>
      <c r="V790" s="120"/>
      <c r="W790" s="120"/>
      <c r="X790" s="120"/>
      <c r="Y790" s="243"/>
      <c r="Z790" s="120"/>
      <c r="AA790" s="243"/>
      <c r="AB790" s="245"/>
      <c r="AC790" s="245"/>
      <c r="AD790" s="245"/>
      <c r="AE790" s="222"/>
      <c r="AF790" s="120"/>
      <c r="AG790" s="120"/>
      <c r="AH790" s="120"/>
      <c r="AI790" s="120"/>
      <c r="AJ790" s="243"/>
      <c r="AK790" s="243"/>
      <c r="AL790" s="120"/>
      <c r="AM790" s="243"/>
      <c r="AN790" s="243"/>
      <c r="AO790" s="120"/>
      <c r="AP790" s="120"/>
      <c r="AQ790" s="120"/>
      <c r="AR790" s="120"/>
      <c r="AS790" s="120"/>
      <c r="AT790" s="246"/>
      <c r="AU790" s="243"/>
      <c r="AV790" s="120"/>
      <c r="AW790" s="120"/>
      <c r="AX790" s="120"/>
      <c r="AY790" s="246"/>
      <c r="AZ790" s="120"/>
      <c r="BA790" s="120"/>
      <c r="BB790" s="243"/>
      <c r="BC790" s="120"/>
      <c r="BD790" s="120"/>
      <c r="BE790" s="120"/>
      <c r="BF790" s="120"/>
      <c r="BG790" s="244"/>
      <c r="BH790" s="124"/>
      <c r="BI790" s="124"/>
      <c r="BJ790" s="124"/>
      <c r="BK790" s="120"/>
      <c r="BL790" s="120"/>
      <c r="BM790" s="120"/>
      <c r="BN790" s="120"/>
      <c r="BO790" s="120"/>
      <c r="BP790" s="120"/>
      <c r="BQ790" s="120"/>
      <c r="BR790" s="120"/>
      <c r="BS790" s="120"/>
    </row>
    <row r="791" ht="15.75" customHeight="1">
      <c r="A791" s="120"/>
      <c r="B791" s="120"/>
      <c r="C791" s="243"/>
      <c r="D791" s="120"/>
      <c r="E791" s="243"/>
      <c r="F791" s="120"/>
      <c r="G791" s="120"/>
      <c r="H791" s="120"/>
      <c r="I791" s="120"/>
      <c r="J791" s="120"/>
      <c r="K791" s="120"/>
      <c r="L791" s="244"/>
      <c r="M791" s="245"/>
      <c r="N791" s="245"/>
      <c r="O791" s="245"/>
      <c r="P791" s="245"/>
      <c r="Q791" s="120"/>
      <c r="R791" s="120"/>
      <c r="S791" s="120"/>
      <c r="T791" s="222"/>
      <c r="U791" s="120"/>
      <c r="V791" s="120"/>
      <c r="W791" s="120"/>
      <c r="X791" s="120"/>
      <c r="Y791" s="243"/>
      <c r="Z791" s="120"/>
      <c r="AA791" s="243"/>
      <c r="AB791" s="245"/>
      <c r="AC791" s="245"/>
      <c r="AD791" s="245"/>
      <c r="AE791" s="222"/>
      <c r="AF791" s="120"/>
      <c r="AG791" s="120"/>
      <c r="AH791" s="120"/>
      <c r="AI791" s="120"/>
      <c r="AJ791" s="243"/>
      <c r="AK791" s="243"/>
      <c r="AL791" s="120"/>
      <c r="AM791" s="243"/>
      <c r="AN791" s="243"/>
      <c r="AO791" s="120"/>
      <c r="AP791" s="120"/>
      <c r="AQ791" s="120"/>
      <c r="AR791" s="120"/>
      <c r="AS791" s="120"/>
      <c r="AT791" s="246"/>
      <c r="AU791" s="243"/>
      <c r="AV791" s="120"/>
      <c r="AW791" s="120"/>
      <c r="AX791" s="120"/>
      <c r="AY791" s="246"/>
      <c r="AZ791" s="120"/>
      <c r="BA791" s="120"/>
      <c r="BB791" s="243"/>
      <c r="BC791" s="120"/>
      <c r="BD791" s="120"/>
      <c r="BE791" s="120"/>
      <c r="BF791" s="120"/>
      <c r="BG791" s="244"/>
      <c r="BH791" s="124"/>
      <c r="BI791" s="124"/>
      <c r="BJ791" s="124"/>
      <c r="BK791" s="120"/>
      <c r="BL791" s="120"/>
      <c r="BM791" s="120"/>
      <c r="BN791" s="120"/>
      <c r="BO791" s="120"/>
      <c r="BP791" s="120"/>
      <c r="BQ791" s="120"/>
      <c r="BR791" s="120"/>
      <c r="BS791" s="120"/>
    </row>
    <row r="792" ht="15.75" customHeight="1">
      <c r="A792" s="120"/>
      <c r="B792" s="120"/>
      <c r="C792" s="243"/>
      <c r="D792" s="120"/>
      <c r="E792" s="243"/>
      <c r="F792" s="120"/>
      <c r="G792" s="120"/>
      <c r="H792" s="120"/>
      <c r="I792" s="120"/>
      <c r="J792" s="120"/>
      <c r="K792" s="120"/>
      <c r="L792" s="244"/>
      <c r="M792" s="245"/>
      <c r="N792" s="245"/>
      <c r="O792" s="245"/>
      <c r="P792" s="245"/>
      <c r="Q792" s="120"/>
      <c r="R792" s="120"/>
      <c r="S792" s="120"/>
      <c r="T792" s="222"/>
      <c r="U792" s="120"/>
      <c r="V792" s="120"/>
      <c r="W792" s="120"/>
      <c r="X792" s="120"/>
      <c r="Y792" s="243"/>
      <c r="Z792" s="120"/>
      <c r="AA792" s="243"/>
      <c r="AB792" s="245"/>
      <c r="AC792" s="245"/>
      <c r="AD792" s="245"/>
      <c r="AE792" s="222"/>
      <c r="AF792" s="120"/>
      <c r="AG792" s="120"/>
      <c r="AH792" s="120"/>
      <c r="AI792" s="120"/>
      <c r="AJ792" s="243"/>
      <c r="AK792" s="243"/>
      <c r="AL792" s="120"/>
      <c r="AM792" s="243"/>
      <c r="AN792" s="243"/>
      <c r="AO792" s="120"/>
      <c r="AP792" s="120"/>
      <c r="AQ792" s="120"/>
      <c r="AR792" s="120"/>
      <c r="AS792" s="120"/>
      <c r="AT792" s="246"/>
      <c r="AU792" s="243"/>
      <c r="AV792" s="120"/>
      <c r="AW792" s="120"/>
      <c r="AX792" s="120"/>
      <c r="AY792" s="246"/>
      <c r="AZ792" s="120"/>
      <c r="BA792" s="120"/>
      <c r="BB792" s="243"/>
      <c r="BC792" s="120"/>
      <c r="BD792" s="120"/>
      <c r="BE792" s="120"/>
      <c r="BF792" s="120"/>
      <c r="BG792" s="244"/>
      <c r="BH792" s="124"/>
      <c r="BI792" s="124"/>
      <c r="BJ792" s="124"/>
      <c r="BK792" s="120"/>
      <c r="BL792" s="120"/>
      <c r="BM792" s="120"/>
      <c r="BN792" s="120"/>
      <c r="BO792" s="120"/>
      <c r="BP792" s="120"/>
      <c r="BQ792" s="120"/>
      <c r="BR792" s="120"/>
      <c r="BS792" s="120"/>
    </row>
    <row r="793" ht="15.75" customHeight="1">
      <c r="A793" s="120"/>
      <c r="B793" s="120"/>
      <c r="C793" s="243"/>
      <c r="D793" s="120"/>
      <c r="E793" s="243"/>
      <c r="F793" s="120"/>
      <c r="G793" s="120"/>
      <c r="H793" s="120"/>
      <c r="I793" s="120"/>
      <c r="J793" s="120"/>
      <c r="K793" s="120"/>
      <c r="L793" s="244"/>
      <c r="M793" s="245"/>
      <c r="N793" s="245"/>
      <c r="O793" s="245"/>
      <c r="P793" s="245"/>
      <c r="Q793" s="120"/>
      <c r="R793" s="120"/>
      <c r="S793" s="120"/>
      <c r="T793" s="222"/>
      <c r="U793" s="120"/>
      <c r="V793" s="120"/>
      <c r="W793" s="120"/>
      <c r="X793" s="120"/>
      <c r="Y793" s="243"/>
      <c r="Z793" s="120"/>
      <c r="AA793" s="243"/>
      <c r="AB793" s="245"/>
      <c r="AC793" s="245"/>
      <c r="AD793" s="245"/>
      <c r="AE793" s="222"/>
      <c r="AF793" s="120"/>
      <c r="AG793" s="120"/>
      <c r="AH793" s="120"/>
      <c r="AI793" s="120"/>
      <c r="AJ793" s="243"/>
      <c r="AK793" s="243"/>
      <c r="AL793" s="120"/>
      <c r="AM793" s="243"/>
      <c r="AN793" s="243"/>
      <c r="AO793" s="120"/>
      <c r="AP793" s="120"/>
      <c r="AQ793" s="120"/>
      <c r="AR793" s="120"/>
      <c r="AS793" s="120"/>
      <c r="AT793" s="246"/>
      <c r="AU793" s="243"/>
      <c r="AV793" s="120"/>
      <c r="AW793" s="120"/>
      <c r="AX793" s="120"/>
      <c r="AY793" s="246"/>
      <c r="AZ793" s="120"/>
      <c r="BA793" s="120"/>
      <c r="BB793" s="243"/>
      <c r="BC793" s="120"/>
      <c r="BD793" s="120"/>
      <c r="BE793" s="120"/>
      <c r="BF793" s="120"/>
      <c r="BG793" s="244"/>
      <c r="BH793" s="124"/>
      <c r="BI793" s="124"/>
      <c r="BJ793" s="124"/>
      <c r="BK793" s="120"/>
      <c r="BL793" s="120"/>
      <c r="BM793" s="120"/>
      <c r="BN793" s="120"/>
      <c r="BO793" s="120"/>
      <c r="BP793" s="120"/>
      <c r="BQ793" s="120"/>
      <c r="BR793" s="120"/>
      <c r="BS793" s="120"/>
    </row>
    <row r="794" ht="15.75" customHeight="1">
      <c r="A794" s="120"/>
      <c r="B794" s="120"/>
      <c r="C794" s="243"/>
      <c r="D794" s="120"/>
      <c r="E794" s="243"/>
      <c r="F794" s="120"/>
      <c r="G794" s="120"/>
      <c r="H794" s="120"/>
      <c r="I794" s="120"/>
      <c r="J794" s="120"/>
      <c r="K794" s="120"/>
      <c r="L794" s="244"/>
      <c r="M794" s="245"/>
      <c r="N794" s="245"/>
      <c r="O794" s="245"/>
      <c r="P794" s="245"/>
      <c r="Q794" s="120"/>
      <c r="R794" s="120"/>
      <c r="S794" s="120"/>
      <c r="T794" s="222"/>
      <c r="U794" s="120"/>
      <c r="V794" s="120"/>
      <c r="W794" s="120"/>
      <c r="X794" s="120"/>
      <c r="Y794" s="243"/>
      <c r="Z794" s="120"/>
      <c r="AA794" s="243"/>
      <c r="AB794" s="245"/>
      <c r="AC794" s="245"/>
      <c r="AD794" s="245"/>
      <c r="AE794" s="222"/>
      <c r="AF794" s="120"/>
      <c r="AG794" s="120"/>
      <c r="AH794" s="120"/>
      <c r="AI794" s="120"/>
      <c r="AJ794" s="243"/>
      <c r="AK794" s="243"/>
      <c r="AL794" s="120"/>
      <c r="AM794" s="243"/>
      <c r="AN794" s="243"/>
      <c r="AO794" s="120"/>
      <c r="AP794" s="120"/>
      <c r="AQ794" s="120"/>
      <c r="AR794" s="120"/>
      <c r="AS794" s="120"/>
      <c r="AT794" s="246"/>
      <c r="AU794" s="243"/>
      <c r="AV794" s="120"/>
      <c r="AW794" s="120"/>
      <c r="AX794" s="120"/>
      <c r="AY794" s="246"/>
      <c r="AZ794" s="120"/>
      <c r="BA794" s="120"/>
      <c r="BB794" s="243"/>
      <c r="BC794" s="120"/>
      <c r="BD794" s="120"/>
      <c r="BE794" s="120"/>
      <c r="BF794" s="120"/>
      <c r="BG794" s="244"/>
      <c r="BH794" s="124"/>
      <c r="BI794" s="124"/>
      <c r="BJ794" s="124"/>
      <c r="BK794" s="120"/>
      <c r="BL794" s="120"/>
      <c r="BM794" s="120"/>
      <c r="BN794" s="120"/>
      <c r="BO794" s="120"/>
      <c r="BP794" s="120"/>
      <c r="BQ794" s="120"/>
      <c r="BR794" s="120"/>
      <c r="BS794" s="120"/>
    </row>
    <row r="795" ht="15.75" customHeight="1">
      <c r="A795" s="120"/>
      <c r="B795" s="120"/>
      <c r="C795" s="243"/>
      <c r="D795" s="120"/>
      <c r="E795" s="243"/>
      <c r="F795" s="120"/>
      <c r="G795" s="120"/>
      <c r="H795" s="120"/>
      <c r="I795" s="120"/>
      <c r="J795" s="120"/>
      <c r="K795" s="120"/>
      <c r="L795" s="244"/>
      <c r="M795" s="245"/>
      <c r="N795" s="245"/>
      <c r="O795" s="245"/>
      <c r="P795" s="245"/>
      <c r="Q795" s="120"/>
      <c r="R795" s="120"/>
      <c r="S795" s="120"/>
      <c r="T795" s="222"/>
      <c r="U795" s="120"/>
      <c r="V795" s="120"/>
      <c r="W795" s="120"/>
      <c r="X795" s="120"/>
      <c r="Y795" s="243"/>
      <c r="Z795" s="120"/>
      <c r="AA795" s="243"/>
      <c r="AB795" s="245"/>
      <c r="AC795" s="245"/>
      <c r="AD795" s="245"/>
      <c r="AE795" s="222"/>
      <c r="AF795" s="120"/>
      <c r="AG795" s="120"/>
      <c r="AH795" s="120"/>
      <c r="AI795" s="120"/>
      <c r="AJ795" s="243"/>
      <c r="AK795" s="243"/>
      <c r="AL795" s="120"/>
      <c r="AM795" s="243"/>
      <c r="AN795" s="243"/>
      <c r="AO795" s="120"/>
      <c r="AP795" s="120"/>
      <c r="AQ795" s="120"/>
      <c r="AR795" s="120"/>
      <c r="AS795" s="120"/>
      <c r="AT795" s="246"/>
      <c r="AU795" s="243"/>
      <c r="AV795" s="120"/>
      <c r="AW795" s="120"/>
      <c r="AX795" s="120"/>
      <c r="AY795" s="246"/>
      <c r="AZ795" s="120"/>
      <c r="BA795" s="120"/>
      <c r="BB795" s="243"/>
      <c r="BC795" s="120"/>
      <c r="BD795" s="120"/>
      <c r="BE795" s="120"/>
      <c r="BF795" s="120"/>
      <c r="BG795" s="244"/>
      <c r="BH795" s="124"/>
      <c r="BI795" s="124"/>
      <c r="BJ795" s="124"/>
      <c r="BK795" s="120"/>
      <c r="BL795" s="120"/>
      <c r="BM795" s="120"/>
      <c r="BN795" s="120"/>
      <c r="BO795" s="120"/>
      <c r="BP795" s="120"/>
      <c r="BQ795" s="120"/>
      <c r="BR795" s="120"/>
      <c r="BS795" s="120"/>
    </row>
    <row r="796" ht="15.75" customHeight="1">
      <c r="A796" s="120"/>
      <c r="B796" s="120"/>
      <c r="C796" s="243"/>
      <c r="D796" s="120"/>
      <c r="E796" s="243"/>
      <c r="F796" s="120"/>
      <c r="G796" s="120"/>
      <c r="H796" s="120"/>
      <c r="I796" s="120"/>
      <c r="J796" s="120"/>
      <c r="K796" s="120"/>
      <c r="L796" s="244"/>
      <c r="M796" s="245"/>
      <c r="N796" s="245"/>
      <c r="O796" s="245"/>
      <c r="P796" s="245"/>
      <c r="Q796" s="120"/>
      <c r="R796" s="120"/>
      <c r="S796" s="120"/>
      <c r="T796" s="222"/>
      <c r="U796" s="120"/>
      <c r="V796" s="120"/>
      <c r="W796" s="120"/>
      <c r="X796" s="120"/>
      <c r="Y796" s="243"/>
      <c r="Z796" s="120"/>
      <c r="AA796" s="243"/>
      <c r="AB796" s="245"/>
      <c r="AC796" s="245"/>
      <c r="AD796" s="245"/>
      <c r="AE796" s="222"/>
      <c r="AF796" s="120"/>
      <c r="AG796" s="120"/>
      <c r="AH796" s="120"/>
      <c r="AI796" s="120"/>
      <c r="AJ796" s="243"/>
      <c r="AK796" s="243"/>
      <c r="AL796" s="120"/>
      <c r="AM796" s="243"/>
      <c r="AN796" s="243"/>
      <c r="AO796" s="120"/>
      <c r="AP796" s="120"/>
      <c r="AQ796" s="120"/>
      <c r="AR796" s="120"/>
      <c r="AS796" s="120"/>
      <c r="AT796" s="246"/>
      <c r="AU796" s="243"/>
      <c r="AV796" s="120"/>
      <c r="AW796" s="120"/>
      <c r="AX796" s="120"/>
      <c r="AY796" s="246"/>
      <c r="AZ796" s="120"/>
      <c r="BA796" s="120"/>
      <c r="BB796" s="243"/>
      <c r="BC796" s="120"/>
      <c r="BD796" s="120"/>
      <c r="BE796" s="120"/>
      <c r="BF796" s="120"/>
      <c r="BG796" s="244"/>
      <c r="BH796" s="124"/>
      <c r="BI796" s="124"/>
      <c r="BJ796" s="124"/>
      <c r="BK796" s="120"/>
      <c r="BL796" s="120"/>
      <c r="BM796" s="120"/>
      <c r="BN796" s="120"/>
      <c r="BO796" s="120"/>
      <c r="BP796" s="120"/>
      <c r="BQ796" s="120"/>
      <c r="BR796" s="120"/>
      <c r="BS796" s="120"/>
    </row>
    <row r="797" ht="15.75" customHeight="1">
      <c r="A797" s="120"/>
      <c r="B797" s="120"/>
      <c r="C797" s="243"/>
      <c r="D797" s="120"/>
      <c r="E797" s="243"/>
      <c r="F797" s="120"/>
      <c r="G797" s="120"/>
      <c r="H797" s="120"/>
      <c r="I797" s="120"/>
      <c r="J797" s="120"/>
      <c r="K797" s="120"/>
      <c r="L797" s="244"/>
      <c r="M797" s="245"/>
      <c r="N797" s="245"/>
      <c r="O797" s="245"/>
      <c r="P797" s="245"/>
      <c r="Q797" s="120"/>
      <c r="R797" s="120"/>
      <c r="S797" s="120"/>
      <c r="T797" s="222"/>
      <c r="U797" s="120"/>
      <c r="V797" s="120"/>
      <c r="W797" s="120"/>
      <c r="X797" s="120"/>
      <c r="Y797" s="243"/>
      <c r="Z797" s="120"/>
      <c r="AA797" s="243"/>
      <c r="AB797" s="245"/>
      <c r="AC797" s="245"/>
      <c r="AD797" s="245"/>
      <c r="AE797" s="222"/>
      <c r="AF797" s="120"/>
      <c r="AG797" s="120"/>
      <c r="AH797" s="120"/>
      <c r="AI797" s="120"/>
      <c r="AJ797" s="243"/>
      <c r="AK797" s="243"/>
      <c r="AL797" s="120"/>
      <c r="AM797" s="243"/>
      <c r="AN797" s="243"/>
      <c r="AO797" s="120"/>
      <c r="AP797" s="120"/>
      <c r="AQ797" s="120"/>
      <c r="AR797" s="120"/>
      <c r="AS797" s="120"/>
      <c r="AT797" s="246"/>
      <c r="AU797" s="243"/>
      <c r="AV797" s="120"/>
      <c r="AW797" s="120"/>
      <c r="AX797" s="120"/>
      <c r="AY797" s="246"/>
      <c r="AZ797" s="120"/>
      <c r="BA797" s="120"/>
      <c r="BB797" s="243"/>
      <c r="BC797" s="120"/>
      <c r="BD797" s="120"/>
      <c r="BE797" s="120"/>
      <c r="BF797" s="120"/>
      <c r="BG797" s="244"/>
      <c r="BH797" s="124"/>
      <c r="BI797" s="124"/>
      <c r="BJ797" s="124"/>
      <c r="BK797" s="120"/>
      <c r="BL797" s="120"/>
      <c r="BM797" s="120"/>
      <c r="BN797" s="120"/>
      <c r="BO797" s="120"/>
      <c r="BP797" s="120"/>
      <c r="BQ797" s="120"/>
      <c r="BR797" s="120"/>
      <c r="BS797" s="120"/>
    </row>
    <row r="798" ht="15.75" customHeight="1">
      <c r="A798" s="120"/>
      <c r="B798" s="120"/>
      <c r="C798" s="243"/>
      <c r="D798" s="120"/>
      <c r="E798" s="243"/>
      <c r="F798" s="120"/>
      <c r="G798" s="120"/>
      <c r="H798" s="120"/>
      <c r="I798" s="120"/>
      <c r="J798" s="120"/>
      <c r="K798" s="120"/>
      <c r="L798" s="244"/>
      <c r="M798" s="245"/>
      <c r="N798" s="245"/>
      <c r="O798" s="245"/>
      <c r="P798" s="245"/>
      <c r="Q798" s="120"/>
      <c r="R798" s="120"/>
      <c r="S798" s="120"/>
      <c r="T798" s="222"/>
      <c r="U798" s="120"/>
      <c r="V798" s="120"/>
      <c r="W798" s="120"/>
      <c r="X798" s="120"/>
      <c r="Y798" s="243"/>
      <c r="Z798" s="120"/>
      <c r="AA798" s="243"/>
      <c r="AB798" s="245"/>
      <c r="AC798" s="245"/>
      <c r="AD798" s="245"/>
      <c r="AE798" s="222"/>
      <c r="AF798" s="120"/>
      <c r="AG798" s="120"/>
      <c r="AH798" s="120"/>
      <c r="AI798" s="120"/>
      <c r="AJ798" s="243"/>
      <c r="AK798" s="243"/>
      <c r="AL798" s="120"/>
      <c r="AM798" s="243"/>
      <c r="AN798" s="243"/>
      <c r="AO798" s="120"/>
      <c r="AP798" s="120"/>
      <c r="AQ798" s="120"/>
      <c r="AR798" s="120"/>
      <c r="AS798" s="120"/>
      <c r="AT798" s="246"/>
      <c r="AU798" s="243"/>
      <c r="AV798" s="120"/>
      <c r="AW798" s="120"/>
      <c r="AX798" s="120"/>
      <c r="AY798" s="246"/>
      <c r="AZ798" s="120"/>
      <c r="BA798" s="120"/>
      <c r="BB798" s="243"/>
      <c r="BC798" s="120"/>
      <c r="BD798" s="120"/>
      <c r="BE798" s="120"/>
      <c r="BF798" s="120"/>
      <c r="BG798" s="244"/>
      <c r="BH798" s="124"/>
      <c r="BI798" s="124"/>
      <c r="BJ798" s="124"/>
      <c r="BK798" s="120"/>
      <c r="BL798" s="120"/>
      <c r="BM798" s="120"/>
      <c r="BN798" s="120"/>
      <c r="BO798" s="120"/>
      <c r="BP798" s="120"/>
      <c r="BQ798" s="120"/>
      <c r="BR798" s="120"/>
      <c r="BS798" s="120"/>
    </row>
    <row r="799" ht="15.75" customHeight="1">
      <c r="A799" s="120"/>
      <c r="B799" s="120"/>
      <c r="C799" s="243"/>
      <c r="D799" s="120"/>
      <c r="E799" s="243"/>
      <c r="F799" s="120"/>
      <c r="G799" s="120"/>
      <c r="H799" s="120"/>
      <c r="I799" s="120"/>
      <c r="J799" s="120"/>
      <c r="K799" s="120"/>
      <c r="L799" s="244"/>
      <c r="M799" s="245"/>
      <c r="N799" s="245"/>
      <c r="O799" s="245"/>
      <c r="P799" s="245"/>
      <c r="Q799" s="120"/>
      <c r="R799" s="120"/>
      <c r="S799" s="120"/>
      <c r="T799" s="222"/>
      <c r="U799" s="120"/>
      <c r="V799" s="120"/>
      <c r="W799" s="120"/>
      <c r="X799" s="120"/>
      <c r="Y799" s="243"/>
      <c r="Z799" s="120"/>
      <c r="AA799" s="243"/>
      <c r="AB799" s="245"/>
      <c r="AC799" s="245"/>
      <c r="AD799" s="245"/>
      <c r="AE799" s="222"/>
      <c r="AF799" s="120"/>
      <c r="AG799" s="120"/>
      <c r="AH799" s="120"/>
      <c r="AI799" s="120"/>
      <c r="AJ799" s="243"/>
      <c r="AK799" s="243"/>
      <c r="AL799" s="120"/>
      <c r="AM799" s="243"/>
      <c r="AN799" s="243"/>
      <c r="AO799" s="120"/>
      <c r="AP799" s="120"/>
      <c r="AQ799" s="120"/>
      <c r="AR799" s="120"/>
      <c r="AS799" s="120"/>
      <c r="AT799" s="246"/>
      <c r="AU799" s="243"/>
      <c r="AV799" s="120"/>
      <c r="AW799" s="120"/>
      <c r="AX799" s="120"/>
      <c r="AY799" s="246"/>
      <c r="AZ799" s="120"/>
      <c r="BA799" s="120"/>
      <c r="BB799" s="243"/>
      <c r="BC799" s="120"/>
      <c r="BD799" s="120"/>
      <c r="BE799" s="120"/>
      <c r="BF799" s="120"/>
      <c r="BG799" s="244"/>
      <c r="BH799" s="124"/>
      <c r="BI799" s="124"/>
      <c r="BJ799" s="124"/>
      <c r="BK799" s="120"/>
      <c r="BL799" s="120"/>
      <c r="BM799" s="120"/>
      <c r="BN799" s="120"/>
      <c r="BO799" s="120"/>
      <c r="BP799" s="120"/>
      <c r="BQ799" s="120"/>
      <c r="BR799" s="120"/>
      <c r="BS799" s="120"/>
    </row>
    <row r="800" ht="15.75" customHeight="1">
      <c r="A800" s="120"/>
      <c r="B800" s="120"/>
      <c r="C800" s="243"/>
      <c r="D800" s="120"/>
      <c r="E800" s="243"/>
      <c r="F800" s="120"/>
      <c r="G800" s="120"/>
      <c r="H800" s="120"/>
      <c r="I800" s="120"/>
      <c r="J800" s="120"/>
      <c r="K800" s="120"/>
      <c r="L800" s="244"/>
      <c r="M800" s="245"/>
      <c r="N800" s="245"/>
      <c r="O800" s="245"/>
      <c r="P800" s="245"/>
      <c r="Q800" s="120"/>
      <c r="R800" s="120"/>
      <c r="S800" s="120"/>
      <c r="T800" s="222"/>
      <c r="U800" s="120"/>
      <c r="V800" s="120"/>
      <c r="W800" s="120"/>
      <c r="X800" s="120"/>
      <c r="Y800" s="243"/>
      <c r="Z800" s="120"/>
      <c r="AA800" s="243"/>
      <c r="AB800" s="245"/>
      <c r="AC800" s="245"/>
      <c r="AD800" s="245"/>
      <c r="AE800" s="222"/>
      <c r="AF800" s="120"/>
      <c r="AG800" s="120"/>
      <c r="AH800" s="120"/>
      <c r="AI800" s="120"/>
      <c r="AJ800" s="243"/>
      <c r="AK800" s="243"/>
      <c r="AL800" s="120"/>
      <c r="AM800" s="243"/>
      <c r="AN800" s="243"/>
      <c r="AO800" s="120"/>
      <c r="AP800" s="120"/>
      <c r="AQ800" s="120"/>
      <c r="AR800" s="120"/>
      <c r="AS800" s="120"/>
      <c r="AT800" s="246"/>
      <c r="AU800" s="243"/>
      <c r="AV800" s="120"/>
      <c r="AW800" s="120"/>
      <c r="AX800" s="120"/>
      <c r="AY800" s="246"/>
      <c r="AZ800" s="120"/>
      <c r="BA800" s="120"/>
      <c r="BB800" s="243"/>
      <c r="BC800" s="120"/>
      <c r="BD800" s="120"/>
      <c r="BE800" s="120"/>
      <c r="BF800" s="120"/>
      <c r="BG800" s="244"/>
      <c r="BH800" s="124"/>
      <c r="BI800" s="124"/>
      <c r="BJ800" s="124"/>
      <c r="BK800" s="120"/>
      <c r="BL800" s="120"/>
      <c r="BM800" s="120"/>
      <c r="BN800" s="120"/>
      <c r="BO800" s="120"/>
      <c r="BP800" s="120"/>
      <c r="BQ800" s="120"/>
      <c r="BR800" s="120"/>
      <c r="BS800" s="120"/>
    </row>
    <row r="801" ht="15.75" customHeight="1">
      <c r="A801" s="120"/>
      <c r="B801" s="120"/>
      <c r="C801" s="243"/>
      <c r="D801" s="120"/>
      <c r="E801" s="243"/>
      <c r="F801" s="120"/>
      <c r="G801" s="120"/>
      <c r="H801" s="120"/>
      <c r="I801" s="120"/>
      <c r="J801" s="120"/>
      <c r="K801" s="120"/>
      <c r="L801" s="244"/>
      <c r="M801" s="245"/>
      <c r="N801" s="245"/>
      <c r="O801" s="245"/>
      <c r="P801" s="245"/>
      <c r="Q801" s="120"/>
      <c r="R801" s="120"/>
      <c r="S801" s="120"/>
      <c r="T801" s="222"/>
      <c r="U801" s="120"/>
      <c r="V801" s="120"/>
      <c r="W801" s="120"/>
      <c r="X801" s="120"/>
      <c r="Y801" s="243"/>
      <c r="Z801" s="120"/>
      <c r="AA801" s="243"/>
      <c r="AB801" s="245"/>
      <c r="AC801" s="245"/>
      <c r="AD801" s="245"/>
      <c r="AE801" s="222"/>
      <c r="AF801" s="120"/>
      <c r="AG801" s="120"/>
      <c r="AH801" s="120"/>
      <c r="AI801" s="120"/>
      <c r="AJ801" s="243"/>
      <c r="AK801" s="243"/>
      <c r="AL801" s="120"/>
      <c r="AM801" s="243"/>
      <c r="AN801" s="243"/>
      <c r="AO801" s="120"/>
      <c r="AP801" s="120"/>
      <c r="AQ801" s="120"/>
      <c r="AR801" s="120"/>
      <c r="AS801" s="120"/>
      <c r="AT801" s="246"/>
      <c r="AU801" s="243"/>
      <c r="AV801" s="120"/>
      <c r="AW801" s="120"/>
      <c r="AX801" s="120"/>
      <c r="AY801" s="246"/>
      <c r="AZ801" s="120"/>
      <c r="BA801" s="120"/>
      <c r="BB801" s="243"/>
      <c r="BC801" s="120"/>
      <c r="BD801" s="120"/>
      <c r="BE801" s="120"/>
      <c r="BF801" s="120"/>
      <c r="BG801" s="244"/>
      <c r="BH801" s="124"/>
      <c r="BI801" s="124"/>
      <c r="BJ801" s="124"/>
      <c r="BK801" s="120"/>
      <c r="BL801" s="120"/>
      <c r="BM801" s="120"/>
      <c r="BN801" s="120"/>
      <c r="BO801" s="120"/>
      <c r="BP801" s="120"/>
      <c r="BQ801" s="120"/>
      <c r="BR801" s="120"/>
      <c r="BS801" s="120"/>
    </row>
    <row r="802" ht="15.75" customHeight="1">
      <c r="A802" s="120"/>
      <c r="B802" s="120"/>
      <c r="C802" s="243"/>
      <c r="D802" s="120"/>
      <c r="E802" s="243"/>
      <c r="F802" s="120"/>
      <c r="G802" s="120"/>
      <c r="H802" s="120"/>
      <c r="I802" s="120"/>
      <c r="J802" s="120"/>
      <c r="K802" s="120"/>
      <c r="L802" s="244"/>
      <c r="M802" s="245"/>
      <c r="N802" s="245"/>
      <c r="O802" s="245"/>
      <c r="P802" s="245"/>
      <c r="Q802" s="120"/>
      <c r="R802" s="120"/>
      <c r="S802" s="120"/>
      <c r="T802" s="222"/>
      <c r="U802" s="120"/>
      <c r="V802" s="120"/>
      <c r="W802" s="120"/>
      <c r="X802" s="120"/>
      <c r="Y802" s="243"/>
      <c r="Z802" s="120"/>
      <c r="AA802" s="243"/>
      <c r="AB802" s="245"/>
      <c r="AC802" s="245"/>
      <c r="AD802" s="245"/>
      <c r="AE802" s="222"/>
      <c r="AF802" s="120"/>
      <c r="AG802" s="120"/>
      <c r="AH802" s="120"/>
      <c r="AI802" s="120"/>
      <c r="AJ802" s="243"/>
      <c r="AK802" s="243"/>
      <c r="AL802" s="120"/>
      <c r="AM802" s="243"/>
      <c r="AN802" s="243"/>
      <c r="AO802" s="120"/>
      <c r="AP802" s="120"/>
      <c r="AQ802" s="120"/>
      <c r="AR802" s="120"/>
      <c r="AS802" s="120"/>
      <c r="AT802" s="246"/>
      <c r="AU802" s="243"/>
      <c r="AV802" s="120"/>
      <c r="AW802" s="120"/>
      <c r="AX802" s="120"/>
      <c r="AY802" s="246"/>
      <c r="AZ802" s="120"/>
      <c r="BA802" s="120"/>
      <c r="BB802" s="243"/>
      <c r="BC802" s="120"/>
      <c r="BD802" s="120"/>
      <c r="BE802" s="120"/>
      <c r="BF802" s="120"/>
      <c r="BG802" s="244"/>
      <c r="BH802" s="124"/>
      <c r="BI802" s="124"/>
      <c r="BJ802" s="124"/>
      <c r="BK802" s="120"/>
      <c r="BL802" s="120"/>
      <c r="BM802" s="120"/>
      <c r="BN802" s="120"/>
      <c r="BO802" s="120"/>
      <c r="BP802" s="120"/>
      <c r="BQ802" s="120"/>
      <c r="BR802" s="120"/>
      <c r="BS802" s="120"/>
    </row>
    <row r="803" ht="15.75" customHeight="1">
      <c r="A803" s="120"/>
      <c r="B803" s="120"/>
      <c r="C803" s="243"/>
      <c r="D803" s="120"/>
      <c r="E803" s="243"/>
      <c r="F803" s="120"/>
      <c r="G803" s="120"/>
      <c r="H803" s="120"/>
      <c r="I803" s="120"/>
      <c r="J803" s="120"/>
      <c r="K803" s="120"/>
      <c r="L803" s="244"/>
      <c r="M803" s="245"/>
      <c r="N803" s="245"/>
      <c r="O803" s="245"/>
      <c r="P803" s="245"/>
      <c r="Q803" s="120"/>
      <c r="R803" s="120"/>
      <c r="S803" s="120"/>
      <c r="T803" s="222"/>
      <c r="U803" s="120"/>
      <c r="V803" s="120"/>
      <c r="W803" s="120"/>
      <c r="X803" s="120"/>
      <c r="Y803" s="243"/>
      <c r="Z803" s="120"/>
      <c r="AA803" s="243"/>
      <c r="AB803" s="245"/>
      <c r="AC803" s="245"/>
      <c r="AD803" s="245"/>
      <c r="AE803" s="222"/>
      <c r="AF803" s="120"/>
      <c r="AG803" s="120"/>
      <c r="AH803" s="120"/>
      <c r="AI803" s="120"/>
      <c r="AJ803" s="243"/>
      <c r="AK803" s="243"/>
      <c r="AL803" s="120"/>
      <c r="AM803" s="243"/>
      <c r="AN803" s="243"/>
      <c r="AO803" s="120"/>
      <c r="AP803" s="120"/>
      <c r="AQ803" s="120"/>
      <c r="AR803" s="120"/>
      <c r="AS803" s="120"/>
      <c r="AT803" s="246"/>
      <c r="AU803" s="243"/>
      <c r="AV803" s="120"/>
      <c r="AW803" s="120"/>
      <c r="AX803" s="120"/>
      <c r="AY803" s="246"/>
      <c r="AZ803" s="120"/>
      <c r="BA803" s="120"/>
      <c r="BB803" s="243"/>
      <c r="BC803" s="120"/>
      <c r="BD803" s="120"/>
      <c r="BE803" s="120"/>
      <c r="BF803" s="120"/>
      <c r="BG803" s="244"/>
      <c r="BH803" s="124"/>
      <c r="BI803" s="124"/>
      <c r="BJ803" s="124"/>
      <c r="BK803" s="120"/>
      <c r="BL803" s="120"/>
      <c r="BM803" s="120"/>
      <c r="BN803" s="120"/>
      <c r="BO803" s="120"/>
      <c r="BP803" s="120"/>
      <c r="BQ803" s="120"/>
      <c r="BR803" s="120"/>
      <c r="BS803" s="120"/>
    </row>
    <row r="804" ht="15.75" customHeight="1">
      <c r="A804" s="120"/>
      <c r="B804" s="120"/>
      <c r="C804" s="243"/>
      <c r="D804" s="120"/>
      <c r="E804" s="243"/>
      <c r="F804" s="120"/>
      <c r="G804" s="120"/>
      <c r="H804" s="120"/>
      <c r="I804" s="120"/>
      <c r="J804" s="120"/>
      <c r="K804" s="120"/>
      <c r="L804" s="244"/>
      <c r="M804" s="245"/>
      <c r="N804" s="245"/>
      <c r="O804" s="245"/>
      <c r="P804" s="245"/>
      <c r="Q804" s="120"/>
      <c r="R804" s="120"/>
      <c r="S804" s="120"/>
      <c r="T804" s="222"/>
      <c r="U804" s="120"/>
      <c r="V804" s="120"/>
      <c r="W804" s="120"/>
      <c r="X804" s="120"/>
      <c r="Y804" s="243"/>
      <c r="Z804" s="120"/>
      <c r="AA804" s="243"/>
      <c r="AB804" s="245"/>
      <c r="AC804" s="245"/>
      <c r="AD804" s="245"/>
      <c r="AE804" s="222"/>
      <c r="AF804" s="120"/>
      <c r="AG804" s="120"/>
      <c r="AH804" s="120"/>
      <c r="AI804" s="120"/>
      <c r="AJ804" s="243"/>
      <c r="AK804" s="243"/>
      <c r="AL804" s="120"/>
      <c r="AM804" s="243"/>
      <c r="AN804" s="243"/>
      <c r="AO804" s="120"/>
      <c r="AP804" s="120"/>
      <c r="AQ804" s="120"/>
      <c r="AR804" s="120"/>
      <c r="AS804" s="120"/>
      <c r="AT804" s="246"/>
      <c r="AU804" s="243"/>
      <c r="AV804" s="120"/>
      <c r="AW804" s="120"/>
      <c r="AX804" s="120"/>
      <c r="AY804" s="246"/>
      <c r="AZ804" s="120"/>
      <c r="BA804" s="120"/>
      <c r="BB804" s="243"/>
      <c r="BC804" s="120"/>
      <c r="BD804" s="120"/>
      <c r="BE804" s="120"/>
      <c r="BF804" s="120"/>
      <c r="BG804" s="244"/>
      <c r="BH804" s="124"/>
      <c r="BI804" s="124"/>
      <c r="BJ804" s="124"/>
      <c r="BK804" s="120"/>
      <c r="BL804" s="120"/>
      <c r="BM804" s="120"/>
      <c r="BN804" s="120"/>
      <c r="BO804" s="120"/>
      <c r="BP804" s="120"/>
      <c r="BQ804" s="120"/>
      <c r="BR804" s="120"/>
      <c r="BS804" s="120"/>
    </row>
    <row r="805" ht="15.75" customHeight="1">
      <c r="A805" s="120"/>
      <c r="B805" s="120"/>
      <c r="C805" s="243"/>
      <c r="D805" s="120"/>
      <c r="E805" s="243"/>
      <c r="F805" s="120"/>
      <c r="G805" s="120"/>
      <c r="H805" s="120"/>
      <c r="I805" s="120"/>
      <c r="J805" s="120"/>
      <c r="K805" s="120"/>
      <c r="L805" s="244"/>
      <c r="M805" s="245"/>
      <c r="N805" s="245"/>
      <c r="O805" s="245"/>
      <c r="P805" s="245"/>
      <c r="Q805" s="120"/>
      <c r="R805" s="120"/>
      <c r="S805" s="120"/>
      <c r="T805" s="222"/>
      <c r="U805" s="120"/>
      <c r="V805" s="120"/>
      <c r="W805" s="120"/>
      <c r="X805" s="120"/>
      <c r="Y805" s="243"/>
      <c r="Z805" s="120"/>
      <c r="AA805" s="243"/>
      <c r="AB805" s="245"/>
      <c r="AC805" s="245"/>
      <c r="AD805" s="245"/>
      <c r="AE805" s="222"/>
      <c r="AF805" s="120"/>
      <c r="AG805" s="120"/>
      <c r="AH805" s="120"/>
      <c r="AI805" s="120"/>
      <c r="AJ805" s="243"/>
      <c r="AK805" s="243"/>
      <c r="AL805" s="120"/>
      <c r="AM805" s="243"/>
      <c r="AN805" s="243"/>
      <c r="AO805" s="120"/>
      <c r="AP805" s="120"/>
      <c r="AQ805" s="120"/>
      <c r="AR805" s="120"/>
      <c r="AS805" s="120"/>
      <c r="AT805" s="246"/>
      <c r="AU805" s="243"/>
      <c r="AV805" s="120"/>
      <c r="AW805" s="120"/>
      <c r="AX805" s="120"/>
      <c r="AY805" s="246"/>
      <c r="AZ805" s="120"/>
      <c r="BA805" s="120"/>
      <c r="BB805" s="243"/>
      <c r="BC805" s="120"/>
      <c r="BD805" s="120"/>
      <c r="BE805" s="120"/>
      <c r="BF805" s="120"/>
      <c r="BG805" s="244"/>
      <c r="BH805" s="124"/>
      <c r="BI805" s="124"/>
      <c r="BJ805" s="124"/>
      <c r="BK805" s="120"/>
      <c r="BL805" s="120"/>
      <c r="BM805" s="120"/>
      <c r="BN805" s="120"/>
      <c r="BO805" s="120"/>
      <c r="BP805" s="120"/>
      <c r="BQ805" s="120"/>
      <c r="BR805" s="120"/>
      <c r="BS805" s="120"/>
    </row>
    <row r="806" ht="15.75" customHeight="1">
      <c r="A806" s="120"/>
      <c r="B806" s="120"/>
      <c r="C806" s="243"/>
      <c r="D806" s="120"/>
      <c r="E806" s="243"/>
      <c r="F806" s="120"/>
      <c r="G806" s="120"/>
      <c r="H806" s="120"/>
      <c r="I806" s="120"/>
      <c r="J806" s="120"/>
      <c r="K806" s="120"/>
      <c r="L806" s="244"/>
      <c r="M806" s="245"/>
      <c r="N806" s="245"/>
      <c r="O806" s="245"/>
      <c r="P806" s="245"/>
      <c r="Q806" s="120"/>
      <c r="R806" s="120"/>
      <c r="S806" s="120"/>
      <c r="T806" s="222"/>
      <c r="U806" s="120"/>
      <c r="V806" s="120"/>
      <c r="W806" s="120"/>
      <c r="X806" s="120"/>
      <c r="Y806" s="243"/>
      <c r="Z806" s="120"/>
      <c r="AA806" s="243"/>
      <c r="AB806" s="245"/>
      <c r="AC806" s="245"/>
      <c r="AD806" s="245"/>
      <c r="AE806" s="222"/>
      <c r="AF806" s="120"/>
      <c r="AG806" s="120"/>
      <c r="AH806" s="120"/>
      <c r="AI806" s="120"/>
      <c r="AJ806" s="243"/>
      <c r="AK806" s="243"/>
      <c r="AL806" s="120"/>
      <c r="AM806" s="243"/>
      <c r="AN806" s="243"/>
      <c r="AO806" s="120"/>
      <c r="AP806" s="120"/>
      <c r="AQ806" s="120"/>
      <c r="AR806" s="120"/>
      <c r="AS806" s="120"/>
      <c r="AT806" s="246"/>
      <c r="AU806" s="243"/>
      <c r="AV806" s="120"/>
      <c r="AW806" s="120"/>
      <c r="AX806" s="120"/>
      <c r="AY806" s="246"/>
      <c r="AZ806" s="120"/>
      <c r="BA806" s="120"/>
      <c r="BB806" s="243"/>
      <c r="BC806" s="120"/>
      <c r="BD806" s="120"/>
      <c r="BE806" s="120"/>
      <c r="BF806" s="120"/>
      <c r="BG806" s="244"/>
      <c r="BH806" s="124"/>
      <c r="BI806" s="124"/>
      <c r="BJ806" s="124"/>
      <c r="BK806" s="120"/>
      <c r="BL806" s="120"/>
      <c r="BM806" s="120"/>
      <c r="BN806" s="120"/>
      <c r="BO806" s="120"/>
      <c r="BP806" s="120"/>
      <c r="BQ806" s="120"/>
      <c r="BR806" s="120"/>
      <c r="BS806" s="120"/>
    </row>
    <row r="807" ht="15.75" customHeight="1">
      <c r="A807" s="120"/>
      <c r="B807" s="120"/>
      <c r="C807" s="243"/>
      <c r="D807" s="120"/>
      <c r="E807" s="243"/>
      <c r="F807" s="120"/>
      <c r="G807" s="120"/>
      <c r="H807" s="120"/>
      <c r="I807" s="120"/>
      <c r="J807" s="120"/>
      <c r="K807" s="120"/>
      <c r="L807" s="244"/>
      <c r="M807" s="245"/>
      <c r="N807" s="245"/>
      <c r="O807" s="245"/>
      <c r="P807" s="245"/>
      <c r="Q807" s="120"/>
      <c r="R807" s="120"/>
      <c r="S807" s="120"/>
      <c r="T807" s="222"/>
      <c r="U807" s="120"/>
      <c r="V807" s="120"/>
      <c r="W807" s="120"/>
      <c r="X807" s="120"/>
      <c r="Y807" s="243"/>
      <c r="Z807" s="120"/>
      <c r="AA807" s="243"/>
      <c r="AB807" s="245"/>
      <c r="AC807" s="245"/>
      <c r="AD807" s="245"/>
      <c r="AE807" s="222"/>
      <c r="AF807" s="120"/>
      <c r="AG807" s="120"/>
      <c r="AH807" s="120"/>
      <c r="AI807" s="120"/>
      <c r="AJ807" s="243"/>
      <c r="AK807" s="243"/>
      <c r="AL807" s="120"/>
      <c r="AM807" s="243"/>
      <c r="AN807" s="243"/>
      <c r="AO807" s="120"/>
      <c r="AP807" s="120"/>
      <c r="AQ807" s="120"/>
      <c r="AR807" s="120"/>
      <c r="AS807" s="120"/>
      <c r="AT807" s="246"/>
      <c r="AU807" s="243"/>
      <c r="AV807" s="120"/>
      <c r="AW807" s="120"/>
      <c r="AX807" s="120"/>
      <c r="AY807" s="246"/>
      <c r="AZ807" s="120"/>
      <c r="BA807" s="120"/>
      <c r="BB807" s="243"/>
      <c r="BC807" s="120"/>
      <c r="BD807" s="120"/>
      <c r="BE807" s="120"/>
      <c r="BF807" s="120"/>
      <c r="BG807" s="244"/>
      <c r="BH807" s="124"/>
      <c r="BI807" s="124"/>
      <c r="BJ807" s="124"/>
      <c r="BK807" s="120"/>
      <c r="BL807" s="120"/>
      <c r="BM807" s="120"/>
      <c r="BN807" s="120"/>
      <c r="BO807" s="120"/>
      <c r="BP807" s="120"/>
      <c r="BQ807" s="120"/>
      <c r="BR807" s="120"/>
      <c r="BS807" s="120"/>
    </row>
    <row r="808" ht="15.75" customHeight="1">
      <c r="A808" s="120"/>
      <c r="B808" s="120"/>
      <c r="C808" s="243"/>
      <c r="D808" s="120"/>
      <c r="E808" s="243"/>
      <c r="F808" s="120"/>
      <c r="G808" s="120"/>
      <c r="H808" s="120"/>
      <c r="I808" s="120"/>
      <c r="J808" s="120"/>
      <c r="K808" s="120"/>
      <c r="L808" s="244"/>
      <c r="M808" s="245"/>
      <c r="N808" s="245"/>
      <c r="O808" s="245"/>
      <c r="P808" s="245"/>
      <c r="Q808" s="120"/>
      <c r="R808" s="120"/>
      <c r="S808" s="120"/>
      <c r="T808" s="222"/>
      <c r="U808" s="120"/>
      <c r="V808" s="120"/>
      <c r="W808" s="120"/>
      <c r="X808" s="120"/>
      <c r="Y808" s="243"/>
      <c r="Z808" s="120"/>
      <c r="AA808" s="243"/>
      <c r="AB808" s="245"/>
      <c r="AC808" s="245"/>
      <c r="AD808" s="245"/>
      <c r="AE808" s="222"/>
      <c r="AF808" s="120"/>
      <c r="AG808" s="120"/>
      <c r="AH808" s="120"/>
      <c r="AI808" s="120"/>
      <c r="AJ808" s="243"/>
      <c r="AK808" s="243"/>
      <c r="AL808" s="120"/>
      <c r="AM808" s="243"/>
      <c r="AN808" s="243"/>
      <c r="AO808" s="120"/>
      <c r="AP808" s="120"/>
      <c r="AQ808" s="120"/>
      <c r="AR808" s="120"/>
      <c r="AS808" s="120"/>
      <c r="AT808" s="246"/>
      <c r="AU808" s="243"/>
      <c r="AV808" s="120"/>
      <c r="AW808" s="120"/>
      <c r="AX808" s="120"/>
      <c r="AY808" s="246"/>
      <c r="AZ808" s="120"/>
      <c r="BA808" s="120"/>
      <c r="BB808" s="243"/>
      <c r="BC808" s="120"/>
      <c r="BD808" s="120"/>
      <c r="BE808" s="120"/>
      <c r="BF808" s="120"/>
      <c r="BG808" s="244"/>
      <c r="BH808" s="124"/>
      <c r="BI808" s="124"/>
      <c r="BJ808" s="124"/>
      <c r="BK808" s="120"/>
      <c r="BL808" s="120"/>
      <c r="BM808" s="120"/>
      <c r="BN808" s="120"/>
      <c r="BO808" s="120"/>
      <c r="BP808" s="120"/>
      <c r="BQ808" s="120"/>
      <c r="BR808" s="120"/>
      <c r="BS808" s="120"/>
    </row>
    <row r="809" ht="15.75" customHeight="1">
      <c r="A809" s="120"/>
      <c r="B809" s="120"/>
      <c r="C809" s="243"/>
      <c r="D809" s="120"/>
      <c r="E809" s="243"/>
      <c r="F809" s="120"/>
      <c r="G809" s="120"/>
      <c r="H809" s="120"/>
      <c r="I809" s="120"/>
      <c r="J809" s="120"/>
      <c r="K809" s="120"/>
      <c r="L809" s="244"/>
      <c r="M809" s="245"/>
      <c r="N809" s="245"/>
      <c r="O809" s="245"/>
      <c r="P809" s="245"/>
      <c r="Q809" s="120"/>
      <c r="R809" s="120"/>
      <c r="S809" s="120"/>
      <c r="T809" s="222"/>
      <c r="U809" s="120"/>
      <c r="V809" s="120"/>
      <c r="W809" s="120"/>
      <c r="X809" s="120"/>
      <c r="Y809" s="243"/>
      <c r="Z809" s="120"/>
      <c r="AA809" s="243"/>
      <c r="AB809" s="245"/>
      <c r="AC809" s="245"/>
      <c r="AD809" s="245"/>
      <c r="AE809" s="222"/>
      <c r="AF809" s="120"/>
      <c r="AG809" s="120"/>
      <c r="AH809" s="120"/>
      <c r="AI809" s="120"/>
      <c r="AJ809" s="243"/>
      <c r="AK809" s="243"/>
      <c r="AL809" s="120"/>
      <c r="AM809" s="243"/>
      <c r="AN809" s="243"/>
      <c r="AO809" s="120"/>
      <c r="AP809" s="120"/>
      <c r="AQ809" s="120"/>
      <c r="AR809" s="120"/>
      <c r="AS809" s="120"/>
      <c r="AT809" s="246"/>
      <c r="AU809" s="243"/>
      <c r="AV809" s="120"/>
      <c r="AW809" s="120"/>
      <c r="AX809" s="120"/>
      <c r="AY809" s="246"/>
      <c r="AZ809" s="120"/>
      <c r="BA809" s="120"/>
      <c r="BB809" s="243"/>
      <c r="BC809" s="120"/>
      <c r="BD809" s="120"/>
      <c r="BE809" s="120"/>
      <c r="BF809" s="120"/>
      <c r="BG809" s="244"/>
      <c r="BH809" s="124"/>
      <c r="BI809" s="124"/>
      <c r="BJ809" s="124"/>
      <c r="BK809" s="120"/>
      <c r="BL809" s="120"/>
      <c r="BM809" s="120"/>
      <c r="BN809" s="120"/>
      <c r="BO809" s="120"/>
      <c r="BP809" s="120"/>
      <c r="BQ809" s="120"/>
      <c r="BR809" s="120"/>
      <c r="BS809" s="120"/>
    </row>
    <row r="810" ht="15.75" customHeight="1">
      <c r="A810" s="120"/>
      <c r="B810" s="120"/>
      <c r="C810" s="243"/>
      <c r="D810" s="120"/>
      <c r="E810" s="243"/>
      <c r="F810" s="120"/>
      <c r="G810" s="120"/>
      <c r="H810" s="120"/>
      <c r="I810" s="120"/>
      <c r="J810" s="120"/>
      <c r="K810" s="120"/>
      <c r="L810" s="244"/>
      <c r="M810" s="245"/>
      <c r="N810" s="245"/>
      <c r="O810" s="245"/>
      <c r="P810" s="245"/>
      <c r="Q810" s="120"/>
      <c r="R810" s="120"/>
      <c r="S810" s="120"/>
      <c r="T810" s="222"/>
      <c r="U810" s="120"/>
      <c r="V810" s="120"/>
      <c r="W810" s="120"/>
      <c r="X810" s="120"/>
      <c r="Y810" s="243"/>
      <c r="Z810" s="120"/>
      <c r="AA810" s="243"/>
      <c r="AB810" s="245"/>
      <c r="AC810" s="245"/>
      <c r="AD810" s="245"/>
      <c r="AE810" s="222"/>
      <c r="AF810" s="120"/>
      <c r="AG810" s="120"/>
      <c r="AH810" s="120"/>
      <c r="AI810" s="120"/>
      <c r="AJ810" s="243"/>
      <c r="AK810" s="243"/>
      <c r="AL810" s="120"/>
      <c r="AM810" s="243"/>
      <c r="AN810" s="243"/>
      <c r="AO810" s="120"/>
      <c r="AP810" s="120"/>
      <c r="AQ810" s="120"/>
      <c r="AR810" s="120"/>
      <c r="AS810" s="120"/>
      <c r="AT810" s="246"/>
      <c r="AU810" s="243"/>
      <c r="AV810" s="120"/>
      <c r="AW810" s="120"/>
      <c r="AX810" s="120"/>
      <c r="AY810" s="246"/>
      <c r="AZ810" s="120"/>
      <c r="BA810" s="120"/>
      <c r="BB810" s="243"/>
      <c r="BC810" s="120"/>
      <c r="BD810" s="120"/>
      <c r="BE810" s="120"/>
      <c r="BF810" s="120"/>
      <c r="BG810" s="244"/>
      <c r="BH810" s="124"/>
      <c r="BI810" s="124"/>
      <c r="BJ810" s="124"/>
      <c r="BK810" s="120"/>
      <c r="BL810" s="120"/>
      <c r="BM810" s="120"/>
      <c r="BN810" s="120"/>
      <c r="BO810" s="120"/>
      <c r="BP810" s="120"/>
      <c r="BQ810" s="120"/>
      <c r="BR810" s="120"/>
      <c r="BS810" s="120"/>
    </row>
    <row r="811" ht="15.75" customHeight="1">
      <c r="A811" s="120"/>
      <c r="B811" s="120"/>
      <c r="C811" s="243"/>
      <c r="D811" s="120"/>
      <c r="E811" s="243"/>
      <c r="F811" s="120"/>
      <c r="G811" s="120"/>
      <c r="H811" s="120"/>
      <c r="I811" s="120"/>
      <c r="J811" s="120"/>
      <c r="K811" s="120"/>
      <c r="L811" s="244"/>
      <c r="M811" s="245"/>
      <c r="N811" s="245"/>
      <c r="O811" s="245"/>
      <c r="P811" s="245"/>
      <c r="Q811" s="120"/>
      <c r="R811" s="120"/>
      <c r="S811" s="120"/>
      <c r="T811" s="222"/>
      <c r="U811" s="120"/>
      <c r="V811" s="120"/>
      <c r="W811" s="120"/>
      <c r="X811" s="120"/>
      <c r="Y811" s="243"/>
      <c r="Z811" s="120"/>
      <c r="AA811" s="243"/>
      <c r="AB811" s="245"/>
      <c r="AC811" s="245"/>
      <c r="AD811" s="245"/>
      <c r="AE811" s="222"/>
      <c r="AF811" s="120"/>
      <c r="AG811" s="120"/>
      <c r="AH811" s="120"/>
      <c r="AI811" s="120"/>
      <c r="AJ811" s="243"/>
      <c r="AK811" s="243"/>
      <c r="AL811" s="120"/>
      <c r="AM811" s="243"/>
      <c r="AN811" s="243"/>
      <c r="AO811" s="120"/>
      <c r="AP811" s="120"/>
      <c r="AQ811" s="120"/>
      <c r="AR811" s="120"/>
      <c r="AS811" s="120"/>
      <c r="AT811" s="246"/>
      <c r="AU811" s="243"/>
      <c r="AV811" s="120"/>
      <c r="AW811" s="120"/>
      <c r="AX811" s="120"/>
      <c r="AY811" s="246"/>
      <c r="AZ811" s="120"/>
      <c r="BA811" s="120"/>
      <c r="BB811" s="243"/>
      <c r="BC811" s="120"/>
      <c r="BD811" s="120"/>
      <c r="BE811" s="120"/>
      <c r="BF811" s="120"/>
      <c r="BG811" s="244"/>
      <c r="BH811" s="124"/>
      <c r="BI811" s="124"/>
      <c r="BJ811" s="124"/>
      <c r="BK811" s="120"/>
      <c r="BL811" s="120"/>
      <c r="BM811" s="120"/>
      <c r="BN811" s="120"/>
      <c r="BO811" s="120"/>
      <c r="BP811" s="120"/>
      <c r="BQ811" s="120"/>
      <c r="BR811" s="120"/>
      <c r="BS811" s="120"/>
    </row>
    <row r="812" ht="15.75" customHeight="1">
      <c r="A812" s="120"/>
      <c r="B812" s="120"/>
      <c r="C812" s="243"/>
      <c r="D812" s="120"/>
      <c r="E812" s="243"/>
      <c r="F812" s="120"/>
      <c r="G812" s="120"/>
      <c r="H812" s="120"/>
      <c r="I812" s="120"/>
      <c r="J812" s="120"/>
      <c r="K812" s="120"/>
      <c r="L812" s="244"/>
      <c r="M812" s="245"/>
      <c r="N812" s="245"/>
      <c r="O812" s="245"/>
      <c r="P812" s="245"/>
      <c r="Q812" s="120"/>
      <c r="R812" s="120"/>
      <c r="S812" s="120"/>
      <c r="T812" s="222"/>
      <c r="U812" s="120"/>
      <c r="V812" s="120"/>
      <c r="W812" s="120"/>
      <c r="X812" s="120"/>
      <c r="Y812" s="243"/>
      <c r="Z812" s="120"/>
      <c r="AA812" s="243"/>
      <c r="AB812" s="245"/>
      <c r="AC812" s="245"/>
      <c r="AD812" s="245"/>
      <c r="AE812" s="222"/>
      <c r="AF812" s="120"/>
      <c r="AG812" s="120"/>
      <c r="AH812" s="120"/>
      <c r="AI812" s="120"/>
      <c r="AJ812" s="243"/>
      <c r="AK812" s="243"/>
      <c r="AL812" s="120"/>
      <c r="AM812" s="243"/>
      <c r="AN812" s="243"/>
      <c r="AO812" s="120"/>
      <c r="AP812" s="120"/>
      <c r="AQ812" s="120"/>
      <c r="AR812" s="120"/>
      <c r="AS812" s="120"/>
      <c r="AT812" s="246"/>
      <c r="AU812" s="243"/>
      <c r="AV812" s="120"/>
      <c r="AW812" s="120"/>
      <c r="AX812" s="120"/>
      <c r="AY812" s="246"/>
      <c r="AZ812" s="120"/>
      <c r="BA812" s="120"/>
      <c r="BB812" s="243"/>
      <c r="BC812" s="120"/>
      <c r="BD812" s="120"/>
      <c r="BE812" s="120"/>
      <c r="BF812" s="120"/>
      <c r="BG812" s="244"/>
      <c r="BH812" s="124"/>
      <c r="BI812" s="124"/>
      <c r="BJ812" s="124"/>
      <c r="BK812" s="120"/>
      <c r="BL812" s="120"/>
      <c r="BM812" s="120"/>
      <c r="BN812" s="120"/>
      <c r="BO812" s="120"/>
      <c r="BP812" s="120"/>
      <c r="BQ812" s="120"/>
      <c r="BR812" s="120"/>
      <c r="BS812" s="120"/>
    </row>
    <row r="813" ht="15.75" customHeight="1">
      <c r="A813" s="120"/>
      <c r="B813" s="120"/>
      <c r="C813" s="243"/>
      <c r="D813" s="120"/>
      <c r="E813" s="243"/>
      <c r="F813" s="120"/>
      <c r="G813" s="120"/>
      <c r="H813" s="120"/>
      <c r="I813" s="120"/>
      <c r="J813" s="120"/>
      <c r="K813" s="120"/>
      <c r="L813" s="244"/>
      <c r="M813" s="245"/>
      <c r="N813" s="245"/>
      <c r="O813" s="245"/>
      <c r="P813" s="245"/>
      <c r="Q813" s="120"/>
      <c r="R813" s="120"/>
      <c r="S813" s="120"/>
      <c r="T813" s="222"/>
      <c r="U813" s="120"/>
      <c r="V813" s="120"/>
      <c r="W813" s="120"/>
      <c r="X813" s="120"/>
      <c r="Y813" s="243"/>
      <c r="Z813" s="120"/>
      <c r="AA813" s="243"/>
      <c r="AB813" s="245"/>
      <c r="AC813" s="245"/>
      <c r="AD813" s="245"/>
      <c r="AE813" s="222"/>
      <c r="AF813" s="120"/>
      <c r="AG813" s="120"/>
      <c r="AH813" s="120"/>
      <c r="AI813" s="120"/>
      <c r="AJ813" s="243"/>
      <c r="AK813" s="243"/>
      <c r="AL813" s="120"/>
      <c r="AM813" s="243"/>
      <c r="AN813" s="243"/>
      <c r="AO813" s="120"/>
      <c r="AP813" s="120"/>
      <c r="AQ813" s="120"/>
      <c r="AR813" s="120"/>
      <c r="AS813" s="120"/>
      <c r="AT813" s="246"/>
      <c r="AU813" s="243"/>
      <c r="AV813" s="120"/>
      <c r="AW813" s="120"/>
      <c r="AX813" s="120"/>
      <c r="AY813" s="246"/>
      <c r="AZ813" s="120"/>
      <c r="BA813" s="120"/>
      <c r="BB813" s="243"/>
      <c r="BC813" s="120"/>
      <c r="BD813" s="120"/>
      <c r="BE813" s="120"/>
      <c r="BF813" s="120"/>
      <c r="BG813" s="244"/>
      <c r="BH813" s="124"/>
      <c r="BI813" s="124"/>
      <c r="BJ813" s="124"/>
      <c r="BK813" s="120"/>
      <c r="BL813" s="120"/>
      <c r="BM813" s="120"/>
      <c r="BN813" s="120"/>
      <c r="BO813" s="120"/>
      <c r="BP813" s="120"/>
      <c r="BQ813" s="120"/>
      <c r="BR813" s="120"/>
      <c r="BS813" s="120"/>
    </row>
    <row r="814" ht="15.75" customHeight="1">
      <c r="A814" s="120"/>
      <c r="B814" s="120"/>
      <c r="C814" s="243"/>
      <c r="D814" s="120"/>
      <c r="E814" s="243"/>
      <c r="F814" s="120"/>
      <c r="G814" s="120"/>
      <c r="H814" s="120"/>
      <c r="I814" s="120"/>
      <c r="J814" s="120"/>
      <c r="K814" s="120"/>
      <c r="L814" s="244"/>
      <c r="M814" s="245"/>
      <c r="N814" s="245"/>
      <c r="O814" s="245"/>
      <c r="P814" s="245"/>
      <c r="Q814" s="120"/>
      <c r="R814" s="120"/>
      <c r="S814" s="120"/>
      <c r="T814" s="222"/>
      <c r="U814" s="120"/>
      <c r="V814" s="120"/>
      <c r="W814" s="120"/>
      <c r="X814" s="120"/>
      <c r="Y814" s="243"/>
      <c r="Z814" s="120"/>
      <c r="AA814" s="243"/>
      <c r="AB814" s="245"/>
      <c r="AC814" s="245"/>
      <c r="AD814" s="245"/>
      <c r="AE814" s="222"/>
      <c r="AF814" s="120"/>
      <c r="AG814" s="120"/>
      <c r="AH814" s="120"/>
      <c r="AI814" s="120"/>
      <c r="AJ814" s="243"/>
      <c r="AK814" s="243"/>
      <c r="AL814" s="120"/>
      <c r="AM814" s="243"/>
      <c r="AN814" s="243"/>
      <c r="AO814" s="120"/>
      <c r="AP814" s="120"/>
      <c r="AQ814" s="120"/>
      <c r="AR814" s="120"/>
      <c r="AS814" s="120"/>
      <c r="AT814" s="246"/>
      <c r="AU814" s="243"/>
      <c r="AV814" s="120"/>
      <c r="AW814" s="120"/>
      <c r="AX814" s="120"/>
      <c r="AY814" s="246"/>
      <c r="AZ814" s="120"/>
      <c r="BA814" s="120"/>
      <c r="BB814" s="243"/>
      <c r="BC814" s="120"/>
      <c r="BD814" s="120"/>
      <c r="BE814" s="120"/>
      <c r="BF814" s="120"/>
      <c r="BG814" s="244"/>
      <c r="BH814" s="124"/>
      <c r="BI814" s="124"/>
      <c r="BJ814" s="124"/>
      <c r="BK814" s="120"/>
      <c r="BL814" s="120"/>
      <c r="BM814" s="120"/>
      <c r="BN814" s="120"/>
      <c r="BO814" s="120"/>
      <c r="BP814" s="120"/>
      <c r="BQ814" s="120"/>
      <c r="BR814" s="120"/>
      <c r="BS814" s="120"/>
    </row>
    <row r="815" ht="15.75" customHeight="1">
      <c r="A815" s="120"/>
      <c r="B815" s="120"/>
      <c r="C815" s="243"/>
      <c r="D815" s="120"/>
      <c r="E815" s="243"/>
      <c r="F815" s="120"/>
      <c r="G815" s="120"/>
      <c r="H815" s="120"/>
      <c r="I815" s="120"/>
      <c r="J815" s="120"/>
      <c r="K815" s="120"/>
      <c r="L815" s="244"/>
      <c r="M815" s="245"/>
      <c r="N815" s="245"/>
      <c r="O815" s="245"/>
      <c r="P815" s="245"/>
      <c r="Q815" s="120"/>
      <c r="R815" s="120"/>
      <c r="S815" s="120"/>
      <c r="T815" s="222"/>
      <c r="U815" s="120"/>
      <c r="V815" s="120"/>
      <c r="W815" s="120"/>
      <c r="X815" s="120"/>
      <c r="Y815" s="243"/>
      <c r="Z815" s="120"/>
      <c r="AA815" s="243"/>
      <c r="AB815" s="245"/>
      <c r="AC815" s="245"/>
      <c r="AD815" s="245"/>
      <c r="AE815" s="222"/>
      <c r="AF815" s="120"/>
      <c r="AG815" s="120"/>
      <c r="AH815" s="120"/>
      <c r="AI815" s="120"/>
      <c r="AJ815" s="243"/>
      <c r="AK815" s="243"/>
      <c r="AL815" s="120"/>
      <c r="AM815" s="243"/>
      <c r="AN815" s="243"/>
      <c r="AO815" s="120"/>
      <c r="AP815" s="120"/>
      <c r="AQ815" s="120"/>
      <c r="AR815" s="120"/>
      <c r="AS815" s="120"/>
      <c r="AT815" s="246"/>
      <c r="AU815" s="243"/>
      <c r="AV815" s="120"/>
      <c r="AW815" s="120"/>
      <c r="AX815" s="120"/>
      <c r="AY815" s="246"/>
      <c r="AZ815" s="120"/>
      <c r="BA815" s="120"/>
      <c r="BB815" s="243"/>
      <c r="BC815" s="120"/>
      <c r="BD815" s="120"/>
      <c r="BE815" s="120"/>
      <c r="BF815" s="120"/>
      <c r="BG815" s="244"/>
      <c r="BH815" s="124"/>
      <c r="BI815" s="124"/>
      <c r="BJ815" s="124"/>
      <c r="BK815" s="120"/>
      <c r="BL815" s="120"/>
      <c r="BM815" s="120"/>
      <c r="BN815" s="120"/>
      <c r="BO815" s="120"/>
      <c r="BP815" s="120"/>
      <c r="BQ815" s="120"/>
      <c r="BR815" s="120"/>
      <c r="BS815" s="120"/>
    </row>
    <row r="816" ht="15.75" customHeight="1">
      <c r="A816" s="120"/>
      <c r="B816" s="120"/>
      <c r="C816" s="243"/>
      <c r="D816" s="120"/>
      <c r="E816" s="243"/>
      <c r="F816" s="120"/>
      <c r="G816" s="120"/>
      <c r="H816" s="120"/>
      <c r="I816" s="120"/>
      <c r="J816" s="120"/>
      <c r="K816" s="120"/>
      <c r="L816" s="244"/>
      <c r="M816" s="245"/>
      <c r="N816" s="245"/>
      <c r="O816" s="245"/>
      <c r="P816" s="245"/>
      <c r="Q816" s="120"/>
      <c r="R816" s="120"/>
      <c r="S816" s="120"/>
      <c r="T816" s="222"/>
      <c r="U816" s="120"/>
      <c r="V816" s="120"/>
      <c r="W816" s="120"/>
      <c r="X816" s="120"/>
      <c r="Y816" s="243"/>
      <c r="Z816" s="120"/>
      <c r="AA816" s="243"/>
      <c r="AB816" s="245"/>
      <c r="AC816" s="245"/>
      <c r="AD816" s="245"/>
      <c r="AE816" s="222"/>
      <c r="AF816" s="120"/>
      <c r="AG816" s="120"/>
      <c r="AH816" s="120"/>
      <c r="AI816" s="120"/>
      <c r="AJ816" s="243"/>
      <c r="AK816" s="243"/>
      <c r="AL816" s="120"/>
      <c r="AM816" s="243"/>
      <c r="AN816" s="243"/>
      <c r="AO816" s="120"/>
      <c r="AP816" s="120"/>
      <c r="AQ816" s="120"/>
      <c r="AR816" s="120"/>
      <c r="AS816" s="120"/>
      <c r="AT816" s="246"/>
      <c r="AU816" s="243"/>
      <c r="AV816" s="120"/>
      <c r="AW816" s="120"/>
      <c r="AX816" s="120"/>
      <c r="AY816" s="246"/>
      <c r="AZ816" s="120"/>
      <c r="BA816" s="120"/>
      <c r="BB816" s="243"/>
      <c r="BC816" s="120"/>
      <c r="BD816" s="120"/>
      <c r="BE816" s="120"/>
      <c r="BF816" s="120"/>
      <c r="BG816" s="244"/>
      <c r="BH816" s="124"/>
      <c r="BI816" s="124"/>
      <c r="BJ816" s="124"/>
      <c r="BK816" s="120"/>
      <c r="BL816" s="120"/>
      <c r="BM816" s="120"/>
      <c r="BN816" s="120"/>
      <c r="BO816" s="120"/>
      <c r="BP816" s="120"/>
      <c r="BQ816" s="120"/>
      <c r="BR816" s="120"/>
      <c r="BS816" s="120"/>
    </row>
    <row r="817" ht="15.75" customHeight="1">
      <c r="A817" s="120"/>
      <c r="B817" s="120"/>
      <c r="C817" s="243"/>
      <c r="D817" s="120"/>
      <c r="E817" s="243"/>
      <c r="F817" s="120"/>
      <c r="G817" s="120"/>
      <c r="H817" s="120"/>
      <c r="I817" s="120"/>
      <c r="J817" s="120"/>
      <c r="K817" s="120"/>
      <c r="L817" s="244"/>
      <c r="M817" s="245"/>
      <c r="N817" s="245"/>
      <c r="O817" s="245"/>
      <c r="P817" s="245"/>
      <c r="Q817" s="120"/>
      <c r="R817" s="120"/>
      <c r="S817" s="120"/>
      <c r="T817" s="222"/>
      <c r="U817" s="120"/>
      <c r="V817" s="120"/>
      <c r="W817" s="120"/>
      <c r="X817" s="120"/>
      <c r="Y817" s="243"/>
      <c r="Z817" s="120"/>
      <c r="AA817" s="243"/>
      <c r="AB817" s="245"/>
      <c r="AC817" s="245"/>
      <c r="AD817" s="245"/>
      <c r="AE817" s="222"/>
      <c r="AF817" s="120"/>
      <c r="AG817" s="120"/>
      <c r="AH817" s="120"/>
      <c r="AI817" s="120"/>
      <c r="AJ817" s="243"/>
      <c r="AK817" s="243"/>
      <c r="AL817" s="120"/>
      <c r="AM817" s="243"/>
      <c r="AN817" s="243"/>
      <c r="AO817" s="120"/>
      <c r="AP817" s="120"/>
      <c r="AQ817" s="120"/>
      <c r="AR817" s="120"/>
      <c r="AS817" s="120"/>
      <c r="AT817" s="246"/>
      <c r="AU817" s="243"/>
      <c r="AV817" s="120"/>
      <c r="AW817" s="120"/>
      <c r="AX817" s="120"/>
      <c r="AY817" s="246"/>
      <c r="AZ817" s="120"/>
      <c r="BA817" s="120"/>
      <c r="BB817" s="243"/>
      <c r="BC817" s="120"/>
      <c r="BD817" s="120"/>
      <c r="BE817" s="120"/>
      <c r="BF817" s="120"/>
      <c r="BG817" s="244"/>
      <c r="BH817" s="124"/>
      <c r="BI817" s="124"/>
      <c r="BJ817" s="124"/>
      <c r="BK817" s="120"/>
      <c r="BL817" s="120"/>
      <c r="BM817" s="120"/>
      <c r="BN817" s="120"/>
      <c r="BO817" s="120"/>
      <c r="BP817" s="120"/>
      <c r="BQ817" s="120"/>
      <c r="BR817" s="120"/>
      <c r="BS817" s="120"/>
    </row>
    <row r="818" ht="15.75" customHeight="1">
      <c r="A818" s="120"/>
      <c r="B818" s="120"/>
      <c r="C818" s="243"/>
      <c r="D818" s="120"/>
      <c r="E818" s="243"/>
      <c r="F818" s="120"/>
      <c r="G818" s="120"/>
      <c r="H818" s="120"/>
      <c r="I818" s="120"/>
      <c r="J818" s="120"/>
      <c r="K818" s="120"/>
      <c r="L818" s="244"/>
      <c r="M818" s="245"/>
      <c r="N818" s="245"/>
      <c r="O818" s="245"/>
      <c r="P818" s="245"/>
      <c r="Q818" s="120"/>
      <c r="R818" s="120"/>
      <c r="S818" s="120"/>
      <c r="T818" s="222"/>
      <c r="U818" s="120"/>
      <c r="V818" s="120"/>
      <c r="W818" s="120"/>
      <c r="X818" s="120"/>
      <c r="Y818" s="243"/>
      <c r="Z818" s="120"/>
      <c r="AA818" s="243"/>
      <c r="AB818" s="245"/>
      <c r="AC818" s="245"/>
      <c r="AD818" s="245"/>
      <c r="AE818" s="222"/>
      <c r="AF818" s="120"/>
      <c r="AG818" s="120"/>
      <c r="AH818" s="120"/>
      <c r="AI818" s="120"/>
      <c r="AJ818" s="243"/>
      <c r="AK818" s="243"/>
      <c r="AL818" s="120"/>
      <c r="AM818" s="243"/>
      <c r="AN818" s="243"/>
      <c r="AO818" s="120"/>
      <c r="AP818" s="120"/>
      <c r="AQ818" s="120"/>
      <c r="AR818" s="120"/>
      <c r="AS818" s="120"/>
      <c r="AT818" s="246"/>
      <c r="AU818" s="243"/>
      <c r="AV818" s="120"/>
      <c r="AW818" s="120"/>
      <c r="AX818" s="120"/>
      <c r="AY818" s="246"/>
      <c r="AZ818" s="120"/>
      <c r="BA818" s="120"/>
      <c r="BB818" s="243"/>
      <c r="BC818" s="120"/>
      <c r="BD818" s="120"/>
      <c r="BE818" s="120"/>
      <c r="BF818" s="120"/>
      <c r="BG818" s="244"/>
      <c r="BH818" s="124"/>
      <c r="BI818" s="124"/>
      <c r="BJ818" s="124"/>
      <c r="BK818" s="120"/>
      <c r="BL818" s="120"/>
      <c r="BM818" s="120"/>
      <c r="BN818" s="120"/>
      <c r="BO818" s="120"/>
      <c r="BP818" s="120"/>
      <c r="BQ818" s="120"/>
      <c r="BR818" s="120"/>
      <c r="BS818" s="120"/>
    </row>
    <row r="819" ht="15.75" customHeight="1">
      <c r="A819" s="120"/>
      <c r="B819" s="120"/>
      <c r="C819" s="243"/>
      <c r="D819" s="120"/>
      <c r="E819" s="243"/>
      <c r="F819" s="120"/>
      <c r="G819" s="120"/>
      <c r="H819" s="120"/>
      <c r="I819" s="120"/>
      <c r="J819" s="120"/>
      <c r="K819" s="120"/>
      <c r="L819" s="244"/>
      <c r="M819" s="245"/>
      <c r="N819" s="245"/>
      <c r="O819" s="245"/>
      <c r="P819" s="245"/>
      <c r="Q819" s="120"/>
      <c r="R819" s="120"/>
      <c r="S819" s="120"/>
      <c r="T819" s="222"/>
      <c r="U819" s="120"/>
      <c r="V819" s="120"/>
      <c r="W819" s="120"/>
      <c r="X819" s="120"/>
      <c r="Y819" s="243"/>
      <c r="Z819" s="120"/>
      <c r="AA819" s="243"/>
      <c r="AB819" s="245"/>
      <c r="AC819" s="245"/>
      <c r="AD819" s="245"/>
      <c r="AE819" s="222"/>
      <c r="AF819" s="120"/>
      <c r="AG819" s="120"/>
      <c r="AH819" s="120"/>
      <c r="AI819" s="120"/>
      <c r="AJ819" s="243"/>
      <c r="AK819" s="243"/>
      <c r="AL819" s="120"/>
      <c r="AM819" s="243"/>
      <c r="AN819" s="243"/>
      <c r="AO819" s="120"/>
      <c r="AP819" s="120"/>
      <c r="AQ819" s="120"/>
      <c r="AR819" s="120"/>
      <c r="AS819" s="120"/>
      <c r="AT819" s="246"/>
      <c r="AU819" s="243"/>
      <c r="AV819" s="120"/>
      <c r="AW819" s="120"/>
      <c r="AX819" s="120"/>
      <c r="AY819" s="246"/>
      <c r="AZ819" s="120"/>
      <c r="BA819" s="120"/>
      <c r="BB819" s="243"/>
      <c r="BC819" s="120"/>
      <c r="BD819" s="120"/>
      <c r="BE819" s="120"/>
      <c r="BF819" s="120"/>
      <c r="BG819" s="244"/>
      <c r="BH819" s="124"/>
      <c r="BI819" s="124"/>
      <c r="BJ819" s="124"/>
      <c r="BK819" s="120"/>
      <c r="BL819" s="120"/>
      <c r="BM819" s="120"/>
      <c r="BN819" s="120"/>
      <c r="BO819" s="120"/>
      <c r="BP819" s="120"/>
      <c r="BQ819" s="120"/>
      <c r="BR819" s="120"/>
      <c r="BS819" s="120"/>
    </row>
    <row r="820" ht="15.75" customHeight="1">
      <c r="A820" s="120"/>
      <c r="B820" s="120"/>
      <c r="C820" s="243"/>
      <c r="D820" s="120"/>
      <c r="E820" s="243"/>
      <c r="F820" s="120"/>
      <c r="G820" s="120"/>
      <c r="H820" s="120"/>
      <c r="I820" s="120"/>
      <c r="J820" s="120"/>
      <c r="K820" s="120"/>
      <c r="L820" s="244"/>
      <c r="M820" s="245"/>
      <c r="N820" s="245"/>
      <c r="O820" s="245"/>
      <c r="P820" s="245"/>
      <c r="Q820" s="120"/>
      <c r="R820" s="120"/>
      <c r="S820" s="120"/>
      <c r="T820" s="222"/>
      <c r="U820" s="120"/>
      <c r="V820" s="120"/>
      <c r="W820" s="120"/>
      <c r="X820" s="120"/>
      <c r="Y820" s="243"/>
      <c r="Z820" s="120"/>
      <c r="AA820" s="243"/>
      <c r="AB820" s="245"/>
      <c r="AC820" s="245"/>
      <c r="AD820" s="245"/>
      <c r="AE820" s="222"/>
      <c r="AF820" s="120"/>
      <c r="AG820" s="120"/>
      <c r="AH820" s="120"/>
      <c r="AI820" s="120"/>
      <c r="AJ820" s="243"/>
      <c r="AK820" s="243"/>
      <c r="AL820" s="120"/>
      <c r="AM820" s="243"/>
      <c r="AN820" s="243"/>
      <c r="AO820" s="120"/>
      <c r="AP820" s="120"/>
      <c r="AQ820" s="120"/>
      <c r="AR820" s="120"/>
      <c r="AS820" s="120"/>
      <c r="AT820" s="246"/>
      <c r="AU820" s="243"/>
      <c r="AV820" s="120"/>
      <c r="AW820" s="120"/>
      <c r="AX820" s="120"/>
      <c r="AY820" s="246"/>
      <c r="AZ820" s="120"/>
      <c r="BA820" s="120"/>
      <c r="BB820" s="243"/>
      <c r="BC820" s="120"/>
      <c r="BD820" s="120"/>
      <c r="BE820" s="120"/>
      <c r="BF820" s="120"/>
      <c r="BG820" s="244"/>
      <c r="BH820" s="124"/>
      <c r="BI820" s="124"/>
      <c r="BJ820" s="124"/>
      <c r="BK820" s="120"/>
      <c r="BL820" s="120"/>
      <c r="BM820" s="120"/>
      <c r="BN820" s="120"/>
      <c r="BO820" s="120"/>
      <c r="BP820" s="120"/>
      <c r="BQ820" s="120"/>
      <c r="BR820" s="120"/>
      <c r="BS820" s="120"/>
    </row>
    <row r="821" ht="15.75" customHeight="1">
      <c r="A821" s="120"/>
      <c r="B821" s="120"/>
      <c r="C821" s="243"/>
      <c r="D821" s="120"/>
      <c r="E821" s="243"/>
      <c r="F821" s="120"/>
      <c r="G821" s="120"/>
      <c r="H821" s="120"/>
      <c r="I821" s="120"/>
      <c r="J821" s="120"/>
      <c r="K821" s="120"/>
      <c r="L821" s="244"/>
      <c r="M821" s="245"/>
      <c r="N821" s="245"/>
      <c r="O821" s="245"/>
      <c r="P821" s="245"/>
      <c r="Q821" s="120"/>
      <c r="R821" s="120"/>
      <c r="S821" s="120"/>
      <c r="T821" s="222"/>
      <c r="U821" s="120"/>
      <c r="V821" s="120"/>
      <c r="W821" s="120"/>
      <c r="X821" s="120"/>
      <c r="Y821" s="243"/>
      <c r="Z821" s="120"/>
      <c r="AA821" s="243"/>
      <c r="AB821" s="245"/>
      <c r="AC821" s="245"/>
      <c r="AD821" s="245"/>
      <c r="AE821" s="222"/>
      <c r="AF821" s="120"/>
      <c r="AG821" s="120"/>
      <c r="AH821" s="120"/>
      <c r="AI821" s="120"/>
      <c r="AJ821" s="243"/>
      <c r="AK821" s="243"/>
      <c r="AL821" s="120"/>
      <c r="AM821" s="243"/>
      <c r="AN821" s="243"/>
      <c r="AO821" s="120"/>
      <c r="AP821" s="120"/>
      <c r="AQ821" s="120"/>
      <c r="AR821" s="120"/>
      <c r="AS821" s="120"/>
      <c r="AT821" s="246"/>
      <c r="AU821" s="243"/>
      <c r="AV821" s="120"/>
      <c r="AW821" s="120"/>
      <c r="AX821" s="120"/>
      <c r="AY821" s="246"/>
      <c r="AZ821" s="120"/>
      <c r="BA821" s="120"/>
      <c r="BB821" s="243"/>
      <c r="BC821" s="120"/>
      <c r="BD821" s="120"/>
      <c r="BE821" s="120"/>
      <c r="BF821" s="120"/>
      <c r="BG821" s="244"/>
      <c r="BH821" s="124"/>
      <c r="BI821" s="124"/>
      <c r="BJ821" s="124"/>
      <c r="BK821" s="120"/>
      <c r="BL821" s="120"/>
      <c r="BM821" s="120"/>
      <c r="BN821" s="120"/>
      <c r="BO821" s="120"/>
      <c r="BP821" s="120"/>
      <c r="BQ821" s="120"/>
      <c r="BR821" s="120"/>
      <c r="BS821" s="120"/>
    </row>
    <row r="822" ht="15.75" customHeight="1">
      <c r="A822" s="120"/>
      <c r="B822" s="120"/>
      <c r="C822" s="243"/>
      <c r="D822" s="120"/>
      <c r="E822" s="243"/>
      <c r="F822" s="120"/>
      <c r="G822" s="120"/>
      <c r="H822" s="120"/>
      <c r="I822" s="120"/>
      <c r="J822" s="120"/>
      <c r="K822" s="120"/>
      <c r="L822" s="244"/>
      <c r="M822" s="245"/>
      <c r="N822" s="245"/>
      <c r="O822" s="245"/>
      <c r="P822" s="245"/>
      <c r="Q822" s="120"/>
      <c r="R822" s="120"/>
      <c r="S822" s="120"/>
      <c r="T822" s="222"/>
      <c r="U822" s="120"/>
      <c r="V822" s="120"/>
      <c r="W822" s="120"/>
      <c r="X822" s="120"/>
      <c r="Y822" s="243"/>
      <c r="Z822" s="120"/>
      <c r="AA822" s="243"/>
      <c r="AB822" s="245"/>
      <c r="AC822" s="245"/>
      <c r="AD822" s="245"/>
      <c r="AE822" s="222"/>
      <c r="AF822" s="120"/>
      <c r="AG822" s="120"/>
      <c r="AH822" s="120"/>
      <c r="AI822" s="120"/>
      <c r="AJ822" s="243"/>
      <c r="AK822" s="243"/>
      <c r="AL822" s="120"/>
      <c r="AM822" s="243"/>
      <c r="AN822" s="243"/>
      <c r="AO822" s="120"/>
      <c r="AP822" s="120"/>
      <c r="AQ822" s="120"/>
      <c r="AR822" s="120"/>
      <c r="AS822" s="120"/>
      <c r="AT822" s="246"/>
      <c r="AU822" s="243"/>
      <c r="AV822" s="120"/>
      <c r="AW822" s="120"/>
      <c r="AX822" s="120"/>
      <c r="AY822" s="246"/>
      <c r="AZ822" s="120"/>
      <c r="BA822" s="120"/>
      <c r="BB822" s="243"/>
      <c r="BC822" s="120"/>
      <c r="BD822" s="120"/>
      <c r="BE822" s="120"/>
      <c r="BF822" s="120"/>
      <c r="BG822" s="244"/>
      <c r="BH822" s="124"/>
      <c r="BI822" s="124"/>
      <c r="BJ822" s="124"/>
      <c r="BK822" s="120"/>
      <c r="BL822" s="120"/>
      <c r="BM822" s="120"/>
      <c r="BN822" s="120"/>
      <c r="BO822" s="120"/>
      <c r="BP822" s="120"/>
      <c r="BQ822" s="120"/>
      <c r="BR822" s="120"/>
      <c r="BS822" s="120"/>
    </row>
    <row r="823" ht="15.75" customHeight="1">
      <c r="A823" s="120"/>
      <c r="B823" s="120"/>
      <c r="C823" s="243"/>
      <c r="D823" s="120"/>
      <c r="E823" s="243"/>
      <c r="F823" s="120"/>
      <c r="G823" s="120"/>
      <c r="H823" s="120"/>
      <c r="I823" s="120"/>
      <c r="J823" s="120"/>
      <c r="K823" s="120"/>
      <c r="L823" s="244"/>
      <c r="M823" s="245"/>
      <c r="N823" s="245"/>
      <c r="O823" s="245"/>
      <c r="P823" s="245"/>
      <c r="Q823" s="120"/>
      <c r="R823" s="120"/>
      <c r="S823" s="120"/>
      <c r="T823" s="222"/>
      <c r="U823" s="120"/>
      <c r="V823" s="120"/>
      <c r="W823" s="120"/>
      <c r="X823" s="120"/>
      <c r="Y823" s="243"/>
      <c r="Z823" s="120"/>
      <c r="AA823" s="243"/>
      <c r="AB823" s="245"/>
      <c r="AC823" s="245"/>
      <c r="AD823" s="245"/>
      <c r="AE823" s="222"/>
      <c r="AF823" s="120"/>
      <c r="AG823" s="120"/>
      <c r="AH823" s="120"/>
      <c r="AI823" s="120"/>
      <c r="AJ823" s="243"/>
      <c r="AK823" s="243"/>
      <c r="AL823" s="120"/>
      <c r="AM823" s="243"/>
      <c r="AN823" s="243"/>
      <c r="AO823" s="120"/>
      <c r="AP823" s="120"/>
      <c r="AQ823" s="120"/>
      <c r="AR823" s="120"/>
      <c r="AS823" s="120"/>
      <c r="AT823" s="246"/>
      <c r="AU823" s="243"/>
      <c r="AV823" s="120"/>
      <c r="AW823" s="120"/>
      <c r="AX823" s="120"/>
      <c r="AY823" s="246"/>
      <c r="AZ823" s="120"/>
      <c r="BA823" s="120"/>
      <c r="BB823" s="243"/>
      <c r="BC823" s="120"/>
      <c r="BD823" s="120"/>
      <c r="BE823" s="120"/>
      <c r="BF823" s="120"/>
      <c r="BG823" s="244"/>
      <c r="BH823" s="124"/>
      <c r="BI823" s="124"/>
      <c r="BJ823" s="124"/>
      <c r="BK823" s="120"/>
      <c r="BL823" s="120"/>
      <c r="BM823" s="120"/>
      <c r="BN823" s="120"/>
      <c r="BO823" s="120"/>
      <c r="BP823" s="120"/>
      <c r="BQ823" s="120"/>
      <c r="BR823" s="120"/>
      <c r="BS823" s="120"/>
    </row>
    <row r="824" ht="15.75" customHeight="1">
      <c r="A824" s="120"/>
      <c r="B824" s="120"/>
      <c r="C824" s="243"/>
      <c r="D824" s="120"/>
      <c r="E824" s="243"/>
      <c r="F824" s="120"/>
      <c r="G824" s="120"/>
      <c r="H824" s="120"/>
      <c r="I824" s="120"/>
      <c r="J824" s="120"/>
      <c r="K824" s="120"/>
      <c r="L824" s="244"/>
      <c r="M824" s="245"/>
      <c r="N824" s="245"/>
      <c r="O824" s="245"/>
      <c r="P824" s="245"/>
      <c r="Q824" s="120"/>
      <c r="R824" s="120"/>
      <c r="S824" s="120"/>
      <c r="T824" s="222"/>
      <c r="U824" s="120"/>
      <c r="V824" s="120"/>
      <c r="W824" s="120"/>
      <c r="X824" s="120"/>
      <c r="Y824" s="243"/>
      <c r="Z824" s="120"/>
      <c r="AA824" s="243"/>
      <c r="AB824" s="245"/>
      <c r="AC824" s="245"/>
      <c r="AD824" s="245"/>
      <c r="AE824" s="222"/>
      <c r="AF824" s="120"/>
      <c r="AG824" s="120"/>
      <c r="AH824" s="120"/>
      <c r="AI824" s="120"/>
      <c r="AJ824" s="243"/>
      <c r="AK824" s="243"/>
      <c r="AL824" s="120"/>
      <c r="AM824" s="243"/>
      <c r="AN824" s="243"/>
      <c r="AO824" s="120"/>
      <c r="AP824" s="120"/>
      <c r="AQ824" s="120"/>
      <c r="AR824" s="120"/>
      <c r="AS824" s="120"/>
      <c r="AT824" s="246"/>
      <c r="AU824" s="243"/>
      <c r="AV824" s="120"/>
      <c r="AW824" s="120"/>
      <c r="AX824" s="120"/>
      <c r="AY824" s="246"/>
      <c r="AZ824" s="120"/>
      <c r="BA824" s="120"/>
      <c r="BB824" s="243"/>
      <c r="BC824" s="120"/>
      <c r="BD824" s="120"/>
      <c r="BE824" s="120"/>
      <c r="BF824" s="120"/>
      <c r="BG824" s="244"/>
      <c r="BH824" s="124"/>
      <c r="BI824" s="124"/>
      <c r="BJ824" s="124"/>
      <c r="BK824" s="120"/>
      <c r="BL824" s="120"/>
      <c r="BM824" s="120"/>
      <c r="BN824" s="120"/>
      <c r="BO824" s="120"/>
      <c r="BP824" s="120"/>
      <c r="BQ824" s="120"/>
      <c r="BR824" s="120"/>
      <c r="BS824" s="120"/>
    </row>
    <row r="825" ht="15.75" customHeight="1">
      <c r="A825" s="120"/>
      <c r="B825" s="120"/>
      <c r="C825" s="243"/>
      <c r="D825" s="120"/>
      <c r="E825" s="243"/>
      <c r="F825" s="120"/>
      <c r="G825" s="120"/>
      <c r="H825" s="120"/>
      <c r="I825" s="120"/>
      <c r="J825" s="120"/>
      <c r="K825" s="120"/>
      <c r="L825" s="244"/>
      <c r="M825" s="245"/>
      <c r="N825" s="245"/>
      <c r="O825" s="245"/>
      <c r="P825" s="245"/>
      <c r="Q825" s="120"/>
      <c r="R825" s="120"/>
      <c r="S825" s="120"/>
      <c r="T825" s="222"/>
      <c r="U825" s="120"/>
      <c r="V825" s="120"/>
      <c r="W825" s="120"/>
      <c r="X825" s="120"/>
      <c r="Y825" s="243"/>
      <c r="Z825" s="120"/>
      <c r="AA825" s="243"/>
      <c r="AB825" s="245"/>
      <c r="AC825" s="245"/>
      <c r="AD825" s="245"/>
      <c r="AE825" s="222"/>
      <c r="AF825" s="120"/>
      <c r="AG825" s="120"/>
      <c r="AH825" s="120"/>
      <c r="AI825" s="120"/>
      <c r="AJ825" s="243"/>
      <c r="AK825" s="243"/>
      <c r="AL825" s="120"/>
      <c r="AM825" s="243"/>
      <c r="AN825" s="243"/>
      <c r="AO825" s="120"/>
      <c r="AP825" s="120"/>
      <c r="AQ825" s="120"/>
      <c r="AR825" s="120"/>
      <c r="AS825" s="120"/>
      <c r="AT825" s="246"/>
      <c r="AU825" s="243"/>
      <c r="AV825" s="120"/>
      <c r="AW825" s="120"/>
      <c r="AX825" s="120"/>
      <c r="AY825" s="246"/>
      <c r="AZ825" s="120"/>
      <c r="BA825" s="120"/>
      <c r="BB825" s="243"/>
      <c r="BC825" s="120"/>
      <c r="BD825" s="120"/>
      <c r="BE825" s="120"/>
      <c r="BF825" s="120"/>
      <c r="BG825" s="244"/>
      <c r="BH825" s="124"/>
      <c r="BI825" s="124"/>
      <c r="BJ825" s="124"/>
      <c r="BK825" s="120"/>
      <c r="BL825" s="120"/>
      <c r="BM825" s="120"/>
      <c r="BN825" s="120"/>
      <c r="BO825" s="120"/>
      <c r="BP825" s="120"/>
      <c r="BQ825" s="120"/>
      <c r="BR825" s="120"/>
      <c r="BS825" s="120"/>
    </row>
    <row r="826" ht="15.75" customHeight="1">
      <c r="A826" s="120"/>
      <c r="B826" s="120"/>
      <c r="C826" s="243"/>
      <c r="D826" s="120"/>
      <c r="E826" s="243"/>
      <c r="F826" s="120"/>
      <c r="G826" s="120"/>
      <c r="H826" s="120"/>
      <c r="I826" s="120"/>
      <c r="J826" s="120"/>
      <c r="K826" s="120"/>
      <c r="L826" s="244"/>
      <c r="M826" s="245"/>
      <c r="N826" s="245"/>
      <c r="O826" s="245"/>
      <c r="P826" s="245"/>
      <c r="Q826" s="120"/>
      <c r="R826" s="120"/>
      <c r="S826" s="120"/>
      <c r="T826" s="222"/>
      <c r="U826" s="120"/>
      <c r="V826" s="120"/>
      <c r="W826" s="120"/>
      <c r="X826" s="120"/>
      <c r="Y826" s="243"/>
      <c r="Z826" s="120"/>
      <c r="AA826" s="243"/>
      <c r="AB826" s="245"/>
      <c r="AC826" s="245"/>
      <c r="AD826" s="245"/>
      <c r="AE826" s="222"/>
      <c r="AF826" s="120"/>
      <c r="AG826" s="120"/>
      <c r="AH826" s="120"/>
      <c r="AI826" s="120"/>
      <c r="AJ826" s="243"/>
      <c r="AK826" s="243"/>
      <c r="AL826" s="120"/>
      <c r="AM826" s="243"/>
      <c r="AN826" s="243"/>
      <c r="AO826" s="120"/>
      <c r="AP826" s="120"/>
      <c r="AQ826" s="120"/>
      <c r="AR826" s="120"/>
      <c r="AS826" s="120"/>
      <c r="AT826" s="246"/>
      <c r="AU826" s="243"/>
      <c r="AV826" s="120"/>
      <c r="AW826" s="120"/>
      <c r="AX826" s="120"/>
      <c r="AY826" s="246"/>
      <c r="AZ826" s="120"/>
      <c r="BA826" s="120"/>
      <c r="BB826" s="243"/>
      <c r="BC826" s="120"/>
      <c r="BD826" s="120"/>
      <c r="BE826" s="120"/>
      <c r="BF826" s="120"/>
      <c r="BG826" s="244"/>
      <c r="BH826" s="124"/>
      <c r="BI826" s="124"/>
      <c r="BJ826" s="124"/>
      <c r="BK826" s="120"/>
      <c r="BL826" s="120"/>
      <c r="BM826" s="120"/>
      <c r="BN826" s="120"/>
      <c r="BO826" s="120"/>
      <c r="BP826" s="120"/>
      <c r="BQ826" s="120"/>
      <c r="BR826" s="120"/>
      <c r="BS826" s="120"/>
    </row>
    <row r="827" ht="15.75" customHeight="1">
      <c r="A827" s="120"/>
      <c r="B827" s="120"/>
      <c r="C827" s="243"/>
      <c r="D827" s="120"/>
      <c r="E827" s="243"/>
      <c r="F827" s="120"/>
      <c r="G827" s="120"/>
      <c r="H827" s="120"/>
      <c r="I827" s="120"/>
      <c r="J827" s="120"/>
      <c r="K827" s="120"/>
      <c r="L827" s="244"/>
      <c r="M827" s="245"/>
      <c r="N827" s="245"/>
      <c r="O827" s="245"/>
      <c r="P827" s="245"/>
      <c r="Q827" s="120"/>
      <c r="R827" s="120"/>
      <c r="S827" s="120"/>
      <c r="T827" s="222"/>
      <c r="U827" s="120"/>
      <c r="V827" s="120"/>
      <c r="W827" s="120"/>
      <c r="X827" s="120"/>
      <c r="Y827" s="243"/>
      <c r="Z827" s="120"/>
      <c r="AA827" s="243"/>
      <c r="AB827" s="245"/>
      <c r="AC827" s="245"/>
      <c r="AD827" s="245"/>
      <c r="AE827" s="222"/>
      <c r="AF827" s="120"/>
      <c r="AG827" s="120"/>
      <c r="AH827" s="120"/>
      <c r="AI827" s="120"/>
      <c r="AJ827" s="243"/>
      <c r="AK827" s="243"/>
      <c r="AL827" s="120"/>
      <c r="AM827" s="243"/>
      <c r="AN827" s="243"/>
      <c r="AO827" s="120"/>
      <c r="AP827" s="120"/>
      <c r="AQ827" s="120"/>
      <c r="AR827" s="120"/>
      <c r="AS827" s="120"/>
      <c r="AT827" s="246"/>
      <c r="AU827" s="243"/>
      <c r="AV827" s="120"/>
      <c r="AW827" s="120"/>
      <c r="AX827" s="120"/>
      <c r="AY827" s="246"/>
      <c r="AZ827" s="120"/>
      <c r="BA827" s="120"/>
      <c r="BB827" s="243"/>
      <c r="BC827" s="120"/>
      <c r="BD827" s="120"/>
      <c r="BE827" s="120"/>
      <c r="BF827" s="120"/>
      <c r="BG827" s="244"/>
      <c r="BH827" s="124"/>
      <c r="BI827" s="124"/>
      <c r="BJ827" s="124"/>
      <c r="BK827" s="120"/>
      <c r="BL827" s="120"/>
      <c r="BM827" s="120"/>
      <c r="BN827" s="120"/>
      <c r="BO827" s="120"/>
      <c r="BP827" s="120"/>
      <c r="BQ827" s="120"/>
      <c r="BR827" s="120"/>
      <c r="BS827" s="120"/>
    </row>
    <row r="828" ht="15.75" customHeight="1">
      <c r="A828" s="120"/>
      <c r="B828" s="120"/>
      <c r="C828" s="243"/>
      <c r="D828" s="120"/>
      <c r="E828" s="243"/>
      <c r="F828" s="120"/>
      <c r="G828" s="120"/>
      <c r="H828" s="120"/>
      <c r="I828" s="120"/>
      <c r="J828" s="120"/>
      <c r="K828" s="120"/>
      <c r="L828" s="244"/>
      <c r="M828" s="245"/>
      <c r="N828" s="245"/>
      <c r="O828" s="245"/>
      <c r="P828" s="245"/>
      <c r="Q828" s="120"/>
      <c r="R828" s="120"/>
      <c r="S828" s="120"/>
      <c r="T828" s="222"/>
      <c r="U828" s="120"/>
      <c r="V828" s="120"/>
      <c r="W828" s="120"/>
      <c r="X828" s="120"/>
      <c r="Y828" s="243"/>
      <c r="Z828" s="120"/>
      <c r="AA828" s="243"/>
      <c r="AB828" s="245"/>
      <c r="AC828" s="245"/>
      <c r="AD828" s="245"/>
      <c r="AE828" s="222"/>
      <c r="AF828" s="120"/>
      <c r="AG828" s="120"/>
      <c r="AH828" s="120"/>
      <c r="AI828" s="120"/>
      <c r="AJ828" s="243"/>
      <c r="AK828" s="243"/>
      <c r="AL828" s="120"/>
      <c r="AM828" s="243"/>
      <c r="AN828" s="243"/>
      <c r="AO828" s="120"/>
      <c r="AP828" s="120"/>
      <c r="AQ828" s="120"/>
      <c r="AR828" s="120"/>
      <c r="AS828" s="120"/>
      <c r="AT828" s="246"/>
      <c r="AU828" s="243"/>
      <c r="AV828" s="120"/>
      <c r="AW828" s="120"/>
      <c r="AX828" s="120"/>
      <c r="AY828" s="246"/>
      <c r="AZ828" s="120"/>
      <c r="BA828" s="120"/>
      <c r="BB828" s="243"/>
      <c r="BC828" s="120"/>
      <c r="BD828" s="120"/>
      <c r="BE828" s="120"/>
      <c r="BF828" s="120"/>
      <c r="BG828" s="244"/>
      <c r="BH828" s="124"/>
      <c r="BI828" s="124"/>
      <c r="BJ828" s="124"/>
      <c r="BK828" s="120"/>
      <c r="BL828" s="120"/>
      <c r="BM828" s="120"/>
      <c r="BN828" s="120"/>
      <c r="BO828" s="120"/>
      <c r="BP828" s="120"/>
      <c r="BQ828" s="120"/>
      <c r="BR828" s="120"/>
      <c r="BS828" s="120"/>
    </row>
    <row r="829" ht="15.75" customHeight="1">
      <c r="A829" s="120"/>
      <c r="B829" s="120"/>
      <c r="C829" s="243"/>
      <c r="D829" s="120"/>
      <c r="E829" s="243"/>
      <c r="F829" s="120"/>
      <c r="G829" s="120"/>
      <c r="H829" s="120"/>
      <c r="I829" s="120"/>
      <c r="J829" s="120"/>
      <c r="K829" s="120"/>
      <c r="L829" s="244"/>
      <c r="M829" s="245"/>
      <c r="N829" s="245"/>
      <c r="O829" s="245"/>
      <c r="P829" s="245"/>
      <c r="Q829" s="120"/>
      <c r="R829" s="120"/>
      <c r="S829" s="120"/>
      <c r="T829" s="222"/>
      <c r="U829" s="120"/>
      <c r="V829" s="120"/>
      <c r="W829" s="120"/>
      <c r="X829" s="120"/>
      <c r="Y829" s="243"/>
      <c r="Z829" s="120"/>
      <c r="AA829" s="243"/>
      <c r="AB829" s="245"/>
      <c r="AC829" s="245"/>
      <c r="AD829" s="245"/>
      <c r="AE829" s="222"/>
      <c r="AF829" s="120"/>
      <c r="AG829" s="120"/>
      <c r="AH829" s="120"/>
      <c r="AI829" s="120"/>
      <c r="AJ829" s="243"/>
      <c r="AK829" s="243"/>
      <c r="AL829" s="120"/>
      <c r="AM829" s="243"/>
      <c r="AN829" s="243"/>
      <c r="AO829" s="120"/>
      <c r="AP829" s="120"/>
      <c r="AQ829" s="120"/>
      <c r="AR829" s="120"/>
      <c r="AS829" s="120"/>
      <c r="AT829" s="246"/>
      <c r="AU829" s="243"/>
      <c r="AV829" s="120"/>
      <c r="AW829" s="120"/>
      <c r="AX829" s="120"/>
      <c r="AY829" s="246"/>
      <c r="AZ829" s="120"/>
      <c r="BA829" s="120"/>
      <c r="BB829" s="243"/>
      <c r="BC829" s="120"/>
      <c r="BD829" s="120"/>
      <c r="BE829" s="120"/>
      <c r="BF829" s="120"/>
      <c r="BG829" s="244"/>
      <c r="BH829" s="124"/>
      <c r="BI829" s="124"/>
      <c r="BJ829" s="124"/>
      <c r="BK829" s="120"/>
      <c r="BL829" s="120"/>
      <c r="BM829" s="120"/>
      <c r="BN829" s="120"/>
      <c r="BO829" s="120"/>
      <c r="BP829" s="120"/>
      <c r="BQ829" s="120"/>
      <c r="BR829" s="120"/>
      <c r="BS829" s="120"/>
    </row>
    <row r="830" ht="15.75" customHeight="1">
      <c r="A830" s="120"/>
      <c r="B830" s="120"/>
      <c r="C830" s="243"/>
      <c r="D830" s="120"/>
      <c r="E830" s="243"/>
      <c r="F830" s="120"/>
      <c r="G830" s="120"/>
      <c r="H830" s="120"/>
      <c r="I830" s="120"/>
      <c r="J830" s="120"/>
      <c r="K830" s="120"/>
      <c r="L830" s="244"/>
      <c r="M830" s="245"/>
      <c r="N830" s="245"/>
      <c r="O830" s="245"/>
      <c r="P830" s="245"/>
      <c r="Q830" s="120"/>
      <c r="R830" s="120"/>
      <c r="S830" s="120"/>
      <c r="T830" s="222"/>
      <c r="U830" s="120"/>
      <c r="V830" s="120"/>
      <c r="W830" s="120"/>
      <c r="X830" s="120"/>
      <c r="Y830" s="243"/>
      <c r="Z830" s="120"/>
      <c r="AA830" s="243"/>
      <c r="AB830" s="245"/>
      <c r="AC830" s="245"/>
      <c r="AD830" s="245"/>
      <c r="AE830" s="222"/>
      <c r="AF830" s="120"/>
      <c r="AG830" s="120"/>
      <c r="AH830" s="120"/>
      <c r="AI830" s="120"/>
      <c r="AJ830" s="243"/>
      <c r="AK830" s="243"/>
      <c r="AL830" s="120"/>
      <c r="AM830" s="243"/>
      <c r="AN830" s="243"/>
      <c r="AO830" s="120"/>
      <c r="AP830" s="120"/>
      <c r="AQ830" s="120"/>
      <c r="AR830" s="120"/>
      <c r="AS830" s="120"/>
      <c r="AT830" s="246"/>
      <c r="AU830" s="243"/>
      <c r="AV830" s="120"/>
      <c r="AW830" s="120"/>
      <c r="AX830" s="120"/>
      <c r="AY830" s="246"/>
      <c r="AZ830" s="120"/>
      <c r="BA830" s="120"/>
      <c r="BB830" s="243"/>
      <c r="BC830" s="120"/>
      <c r="BD830" s="120"/>
      <c r="BE830" s="120"/>
      <c r="BF830" s="120"/>
      <c r="BG830" s="244"/>
      <c r="BH830" s="124"/>
      <c r="BI830" s="124"/>
      <c r="BJ830" s="124"/>
      <c r="BK830" s="120"/>
      <c r="BL830" s="120"/>
      <c r="BM830" s="120"/>
      <c r="BN830" s="120"/>
      <c r="BO830" s="120"/>
      <c r="BP830" s="120"/>
      <c r="BQ830" s="120"/>
      <c r="BR830" s="120"/>
      <c r="BS830" s="120"/>
    </row>
    <row r="831" ht="15.75" customHeight="1">
      <c r="A831" s="120"/>
      <c r="B831" s="120"/>
      <c r="C831" s="243"/>
      <c r="D831" s="120"/>
      <c r="E831" s="243"/>
      <c r="F831" s="120"/>
      <c r="G831" s="120"/>
      <c r="H831" s="120"/>
      <c r="I831" s="120"/>
      <c r="J831" s="120"/>
      <c r="K831" s="120"/>
      <c r="L831" s="244"/>
      <c r="M831" s="245"/>
      <c r="N831" s="245"/>
      <c r="O831" s="245"/>
      <c r="P831" s="245"/>
      <c r="Q831" s="120"/>
      <c r="R831" s="120"/>
      <c r="S831" s="120"/>
      <c r="T831" s="222"/>
      <c r="U831" s="120"/>
      <c r="V831" s="120"/>
      <c r="W831" s="120"/>
      <c r="X831" s="120"/>
      <c r="Y831" s="243"/>
      <c r="Z831" s="120"/>
      <c r="AA831" s="243"/>
      <c r="AB831" s="245"/>
      <c r="AC831" s="245"/>
      <c r="AD831" s="245"/>
      <c r="AE831" s="222"/>
      <c r="AF831" s="120"/>
      <c r="AG831" s="120"/>
      <c r="AH831" s="120"/>
      <c r="AI831" s="120"/>
      <c r="AJ831" s="243"/>
      <c r="AK831" s="243"/>
      <c r="AL831" s="120"/>
      <c r="AM831" s="243"/>
      <c r="AN831" s="243"/>
      <c r="AO831" s="120"/>
      <c r="AP831" s="120"/>
      <c r="AQ831" s="120"/>
      <c r="AR831" s="120"/>
      <c r="AS831" s="120"/>
      <c r="AT831" s="246"/>
      <c r="AU831" s="243"/>
      <c r="AV831" s="120"/>
      <c r="AW831" s="120"/>
      <c r="AX831" s="120"/>
      <c r="AY831" s="246"/>
      <c r="AZ831" s="120"/>
      <c r="BA831" s="120"/>
      <c r="BB831" s="243"/>
      <c r="BC831" s="120"/>
      <c r="BD831" s="120"/>
      <c r="BE831" s="120"/>
      <c r="BF831" s="120"/>
      <c r="BG831" s="244"/>
      <c r="BH831" s="124"/>
      <c r="BI831" s="124"/>
      <c r="BJ831" s="124"/>
      <c r="BK831" s="120"/>
      <c r="BL831" s="120"/>
      <c r="BM831" s="120"/>
      <c r="BN831" s="120"/>
      <c r="BO831" s="120"/>
      <c r="BP831" s="120"/>
      <c r="BQ831" s="120"/>
      <c r="BR831" s="120"/>
      <c r="BS831" s="120"/>
    </row>
    <row r="832" ht="15.75" customHeight="1">
      <c r="A832" s="120"/>
      <c r="B832" s="120"/>
      <c r="C832" s="243"/>
      <c r="D832" s="120"/>
      <c r="E832" s="243"/>
      <c r="F832" s="120"/>
      <c r="G832" s="120"/>
      <c r="H832" s="120"/>
      <c r="I832" s="120"/>
      <c r="J832" s="120"/>
      <c r="K832" s="120"/>
      <c r="L832" s="244"/>
      <c r="M832" s="245"/>
      <c r="N832" s="245"/>
      <c r="O832" s="245"/>
      <c r="P832" s="245"/>
      <c r="Q832" s="120"/>
      <c r="R832" s="120"/>
      <c r="S832" s="120"/>
      <c r="T832" s="222"/>
      <c r="U832" s="120"/>
      <c r="V832" s="120"/>
      <c r="W832" s="120"/>
      <c r="X832" s="120"/>
      <c r="Y832" s="243"/>
      <c r="Z832" s="120"/>
      <c r="AA832" s="243"/>
      <c r="AB832" s="245"/>
      <c r="AC832" s="245"/>
      <c r="AD832" s="245"/>
      <c r="AE832" s="222"/>
      <c r="AF832" s="120"/>
      <c r="AG832" s="120"/>
      <c r="AH832" s="120"/>
      <c r="AI832" s="120"/>
      <c r="AJ832" s="243"/>
      <c r="AK832" s="243"/>
      <c r="AL832" s="120"/>
      <c r="AM832" s="243"/>
      <c r="AN832" s="243"/>
      <c r="AO832" s="120"/>
      <c r="AP832" s="120"/>
      <c r="AQ832" s="120"/>
      <c r="AR832" s="120"/>
      <c r="AS832" s="120"/>
      <c r="AT832" s="246"/>
      <c r="AU832" s="243"/>
      <c r="AV832" s="120"/>
      <c r="AW832" s="120"/>
      <c r="AX832" s="120"/>
      <c r="AY832" s="246"/>
      <c r="AZ832" s="120"/>
      <c r="BA832" s="120"/>
      <c r="BB832" s="243"/>
      <c r="BC832" s="120"/>
      <c r="BD832" s="120"/>
      <c r="BE832" s="120"/>
      <c r="BF832" s="120"/>
      <c r="BG832" s="244"/>
      <c r="BH832" s="124"/>
      <c r="BI832" s="124"/>
      <c r="BJ832" s="124"/>
      <c r="BK832" s="120"/>
      <c r="BL832" s="120"/>
      <c r="BM832" s="120"/>
      <c r="BN832" s="120"/>
      <c r="BO832" s="120"/>
      <c r="BP832" s="120"/>
      <c r="BQ832" s="120"/>
      <c r="BR832" s="120"/>
      <c r="BS832" s="120"/>
    </row>
    <row r="833" ht="15.75" customHeight="1">
      <c r="A833" s="120"/>
      <c r="B833" s="120"/>
      <c r="C833" s="243"/>
      <c r="D833" s="120"/>
      <c r="E833" s="243"/>
      <c r="F833" s="120"/>
      <c r="G833" s="120"/>
      <c r="H833" s="120"/>
      <c r="I833" s="120"/>
      <c r="J833" s="120"/>
      <c r="K833" s="120"/>
      <c r="L833" s="244"/>
      <c r="M833" s="245"/>
      <c r="N833" s="245"/>
      <c r="O833" s="245"/>
      <c r="P833" s="245"/>
      <c r="Q833" s="120"/>
      <c r="R833" s="120"/>
      <c r="S833" s="120"/>
      <c r="T833" s="222"/>
      <c r="U833" s="120"/>
      <c r="V833" s="120"/>
      <c r="W833" s="120"/>
      <c r="X833" s="120"/>
      <c r="Y833" s="243"/>
      <c r="Z833" s="120"/>
      <c r="AA833" s="243"/>
      <c r="AB833" s="245"/>
      <c r="AC833" s="245"/>
      <c r="AD833" s="245"/>
      <c r="AE833" s="222"/>
      <c r="AF833" s="120"/>
      <c r="AG833" s="120"/>
      <c r="AH833" s="120"/>
      <c r="AI833" s="120"/>
      <c r="AJ833" s="243"/>
      <c r="AK833" s="243"/>
      <c r="AL833" s="120"/>
      <c r="AM833" s="243"/>
      <c r="AN833" s="243"/>
      <c r="AO833" s="120"/>
      <c r="AP833" s="120"/>
      <c r="AQ833" s="120"/>
      <c r="AR833" s="120"/>
      <c r="AS833" s="120"/>
      <c r="AT833" s="246"/>
      <c r="AU833" s="243"/>
      <c r="AV833" s="120"/>
      <c r="AW833" s="120"/>
      <c r="AX833" s="120"/>
      <c r="AY833" s="246"/>
      <c r="AZ833" s="120"/>
      <c r="BA833" s="120"/>
      <c r="BB833" s="243"/>
      <c r="BC833" s="120"/>
      <c r="BD833" s="120"/>
      <c r="BE833" s="120"/>
      <c r="BF833" s="120"/>
      <c r="BG833" s="244"/>
      <c r="BH833" s="124"/>
      <c r="BI833" s="124"/>
      <c r="BJ833" s="124"/>
      <c r="BK833" s="120"/>
      <c r="BL833" s="120"/>
      <c r="BM833" s="120"/>
      <c r="BN833" s="120"/>
      <c r="BO833" s="120"/>
      <c r="BP833" s="120"/>
      <c r="BQ833" s="120"/>
      <c r="BR833" s="120"/>
      <c r="BS833" s="120"/>
    </row>
    <row r="834" ht="15.75" customHeight="1">
      <c r="A834" s="120"/>
      <c r="B834" s="120"/>
      <c r="C834" s="243"/>
      <c r="D834" s="120"/>
      <c r="E834" s="243"/>
      <c r="F834" s="120"/>
      <c r="G834" s="120"/>
      <c r="H834" s="120"/>
      <c r="I834" s="120"/>
      <c r="J834" s="120"/>
      <c r="K834" s="120"/>
      <c r="L834" s="244"/>
      <c r="M834" s="245"/>
      <c r="N834" s="245"/>
      <c r="O834" s="245"/>
      <c r="P834" s="245"/>
      <c r="Q834" s="120"/>
      <c r="R834" s="120"/>
      <c r="S834" s="120"/>
      <c r="T834" s="222"/>
      <c r="U834" s="120"/>
      <c r="V834" s="120"/>
      <c r="W834" s="120"/>
      <c r="X834" s="120"/>
      <c r="Y834" s="243"/>
      <c r="Z834" s="120"/>
      <c r="AA834" s="243"/>
      <c r="AB834" s="245"/>
      <c r="AC834" s="245"/>
      <c r="AD834" s="245"/>
      <c r="AE834" s="222"/>
      <c r="AF834" s="120"/>
      <c r="AG834" s="120"/>
      <c r="AH834" s="120"/>
      <c r="AI834" s="120"/>
      <c r="AJ834" s="243"/>
      <c r="AK834" s="243"/>
      <c r="AL834" s="120"/>
      <c r="AM834" s="243"/>
      <c r="AN834" s="243"/>
      <c r="AO834" s="120"/>
      <c r="AP834" s="120"/>
      <c r="AQ834" s="120"/>
      <c r="AR834" s="120"/>
      <c r="AS834" s="120"/>
      <c r="AT834" s="246"/>
      <c r="AU834" s="243"/>
      <c r="AV834" s="120"/>
      <c r="AW834" s="120"/>
      <c r="AX834" s="120"/>
      <c r="AY834" s="246"/>
      <c r="AZ834" s="120"/>
      <c r="BA834" s="120"/>
      <c r="BB834" s="243"/>
      <c r="BC834" s="120"/>
      <c r="BD834" s="120"/>
      <c r="BE834" s="120"/>
      <c r="BF834" s="120"/>
      <c r="BG834" s="244"/>
      <c r="BH834" s="124"/>
      <c r="BI834" s="124"/>
      <c r="BJ834" s="124"/>
      <c r="BK834" s="120"/>
      <c r="BL834" s="120"/>
      <c r="BM834" s="120"/>
      <c r="BN834" s="120"/>
      <c r="BO834" s="120"/>
      <c r="BP834" s="120"/>
      <c r="BQ834" s="120"/>
      <c r="BR834" s="120"/>
      <c r="BS834" s="120"/>
    </row>
    <row r="835" ht="15.75" customHeight="1">
      <c r="A835" s="120"/>
      <c r="B835" s="120"/>
      <c r="C835" s="243"/>
      <c r="D835" s="120"/>
      <c r="E835" s="243"/>
      <c r="F835" s="120"/>
      <c r="G835" s="120"/>
      <c r="H835" s="120"/>
      <c r="I835" s="120"/>
      <c r="J835" s="120"/>
      <c r="K835" s="120"/>
      <c r="L835" s="244"/>
      <c r="M835" s="245"/>
      <c r="N835" s="245"/>
      <c r="O835" s="245"/>
      <c r="P835" s="245"/>
      <c r="Q835" s="120"/>
      <c r="R835" s="120"/>
      <c r="S835" s="120"/>
      <c r="T835" s="222"/>
      <c r="U835" s="120"/>
      <c r="V835" s="120"/>
      <c r="W835" s="120"/>
      <c r="X835" s="120"/>
      <c r="Y835" s="243"/>
      <c r="Z835" s="120"/>
      <c r="AA835" s="243"/>
      <c r="AB835" s="245"/>
      <c r="AC835" s="245"/>
      <c r="AD835" s="245"/>
      <c r="AE835" s="222"/>
      <c r="AF835" s="120"/>
      <c r="AG835" s="120"/>
      <c r="AH835" s="120"/>
      <c r="AI835" s="120"/>
      <c r="AJ835" s="243"/>
      <c r="AK835" s="243"/>
      <c r="AL835" s="120"/>
      <c r="AM835" s="243"/>
      <c r="AN835" s="243"/>
      <c r="AO835" s="120"/>
      <c r="AP835" s="120"/>
      <c r="AQ835" s="120"/>
      <c r="AR835" s="120"/>
      <c r="AS835" s="120"/>
      <c r="AT835" s="246"/>
      <c r="AU835" s="243"/>
      <c r="AV835" s="120"/>
      <c r="AW835" s="120"/>
      <c r="AX835" s="120"/>
      <c r="AY835" s="246"/>
      <c r="AZ835" s="120"/>
      <c r="BA835" s="120"/>
      <c r="BB835" s="243"/>
      <c r="BC835" s="120"/>
      <c r="BD835" s="120"/>
      <c r="BE835" s="120"/>
      <c r="BF835" s="120"/>
      <c r="BG835" s="244"/>
      <c r="BH835" s="124"/>
      <c r="BI835" s="124"/>
      <c r="BJ835" s="124"/>
      <c r="BK835" s="120"/>
      <c r="BL835" s="120"/>
      <c r="BM835" s="120"/>
      <c r="BN835" s="120"/>
      <c r="BO835" s="120"/>
      <c r="BP835" s="120"/>
      <c r="BQ835" s="120"/>
      <c r="BR835" s="120"/>
      <c r="BS835" s="120"/>
    </row>
    <row r="836" ht="15.75" customHeight="1">
      <c r="A836" s="120"/>
      <c r="B836" s="120"/>
      <c r="C836" s="243"/>
      <c r="D836" s="120"/>
      <c r="E836" s="243"/>
      <c r="F836" s="120"/>
      <c r="G836" s="120"/>
      <c r="H836" s="120"/>
      <c r="I836" s="120"/>
      <c r="J836" s="120"/>
      <c r="K836" s="120"/>
      <c r="L836" s="244"/>
      <c r="M836" s="245"/>
      <c r="N836" s="245"/>
      <c r="O836" s="245"/>
      <c r="P836" s="245"/>
      <c r="Q836" s="120"/>
      <c r="R836" s="120"/>
      <c r="S836" s="120"/>
      <c r="T836" s="222"/>
      <c r="U836" s="120"/>
      <c r="V836" s="120"/>
      <c r="W836" s="120"/>
      <c r="X836" s="120"/>
      <c r="Y836" s="243"/>
      <c r="Z836" s="120"/>
      <c r="AA836" s="243"/>
      <c r="AB836" s="245"/>
      <c r="AC836" s="245"/>
      <c r="AD836" s="245"/>
      <c r="AE836" s="222"/>
      <c r="AF836" s="120"/>
      <c r="AG836" s="120"/>
      <c r="AH836" s="120"/>
      <c r="AI836" s="120"/>
      <c r="AJ836" s="243"/>
      <c r="AK836" s="243"/>
      <c r="AL836" s="120"/>
      <c r="AM836" s="243"/>
      <c r="AN836" s="243"/>
      <c r="AO836" s="120"/>
      <c r="AP836" s="120"/>
      <c r="AQ836" s="120"/>
      <c r="AR836" s="120"/>
      <c r="AS836" s="120"/>
      <c r="AT836" s="246"/>
      <c r="AU836" s="243"/>
      <c r="AV836" s="120"/>
      <c r="AW836" s="120"/>
      <c r="AX836" s="120"/>
      <c r="AY836" s="246"/>
      <c r="AZ836" s="120"/>
      <c r="BA836" s="120"/>
      <c r="BB836" s="243"/>
      <c r="BC836" s="120"/>
      <c r="BD836" s="120"/>
      <c r="BE836" s="120"/>
      <c r="BF836" s="120"/>
      <c r="BG836" s="244"/>
      <c r="BH836" s="124"/>
      <c r="BI836" s="124"/>
      <c r="BJ836" s="124"/>
      <c r="BK836" s="120"/>
      <c r="BL836" s="120"/>
      <c r="BM836" s="120"/>
      <c r="BN836" s="120"/>
      <c r="BO836" s="120"/>
      <c r="BP836" s="120"/>
      <c r="BQ836" s="120"/>
      <c r="BR836" s="120"/>
      <c r="BS836" s="120"/>
    </row>
    <row r="837" ht="15.75" customHeight="1">
      <c r="A837" s="120"/>
      <c r="B837" s="120"/>
      <c r="C837" s="243"/>
      <c r="D837" s="120"/>
      <c r="E837" s="243"/>
      <c r="F837" s="120"/>
      <c r="G837" s="120"/>
      <c r="H837" s="120"/>
      <c r="I837" s="120"/>
      <c r="J837" s="120"/>
      <c r="K837" s="120"/>
      <c r="L837" s="244"/>
      <c r="M837" s="245"/>
      <c r="N837" s="245"/>
      <c r="O837" s="245"/>
      <c r="P837" s="245"/>
      <c r="Q837" s="120"/>
      <c r="R837" s="120"/>
      <c r="S837" s="120"/>
      <c r="T837" s="222"/>
      <c r="U837" s="120"/>
      <c r="V837" s="120"/>
      <c r="W837" s="120"/>
      <c r="X837" s="120"/>
      <c r="Y837" s="243"/>
      <c r="Z837" s="120"/>
      <c r="AA837" s="243"/>
      <c r="AB837" s="245"/>
      <c r="AC837" s="245"/>
      <c r="AD837" s="245"/>
      <c r="AE837" s="222"/>
      <c r="AF837" s="120"/>
      <c r="AG837" s="120"/>
      <c r="AH837" s="120"/>
      <c r="AI837" s="120"/>
      <c r="AJ837" s="243"/>
      <c r="AK837" s="243"/>
      <c r="AL837" s="120"/>
      <c r="AM837" s="243"/>
      <c r="AN837" s="243"/>
      <c r="AO837" s="120"/>
      <c r="AP837" s="120"/>
      <c r="AQ837" s="120"/>
      <c r="AR837" s="120"/>
      <c r="AS837" s="120"/>
      <c r="AT837" s="246"/>
      <c r="AU837" s="243"/>
      <c r="AV837" s="120"/>
      <c r="AW837" s="120"/>
      <c r="AX837" s="120"/>
      <c r="AY837" s="246"/>
      <c r="AZ837" s="120"/>
      <c r="BA837" s="120"/>
      <c r="BB837" s="243"/>
      <c r="BC837" s="120"/>
      <c r="BD837" s="120"/>
      <c r="BE837" s="120"/>
      <c r="BF837" s="120"/>
      <c r="BG837" s="244"/>
      <c r="BH837" s="124"/>
      <c r="BI837" s="124"/>
      <c r="BJ837" s="124"/>
      <c r="BK837" s="120"/>
      <c r="BL837" s="120"/>
      <c r="BM837" s="120"/>
      <c r="BN837" s="120"/>
      <c r="BO837" s="120"/>
      <c r="BP837" s="120"/>
      <c r="BQ837" s="120"/>
      <c r="BR837" s="120"/>
      <c r="BS837" s="120"/>
    </row>
    <row r="838" ht="15.75" customHeight="1">
      <c r="A838" s="120"/>
      <c r="B838" s="120"/>
      <c r="C838" s="243"/>
      <c r="D838" s="120"/>
      <c r="E838" s="243"/>
      <c r="F838" s="120"/>
      <c r="G838" s="120"/>
      <c r="H838" s="120"/>
      <c r="I838" s="120"/>
      <c r="J838" s="120"/>
      <c r="K838" s="120"/>
      <c r="L838" s="244"/>
      <c r="M838" s="245"/>
      <c r="N838" s="245"/>
      <c r="O838" s="245"/>
      <c r="P838" s="245"/>
      <c r="Q838" s="120"/>
      <c r="R838" s="120"/>
      <c r="S838" s="120"/>
      <c r="T838" s="222"/>
      <c r="U838" s="120"/>
      <c r="V838" s="120"/>
      <c r="W838" s="120"/>
      <c r="X838" s="120"/>
      <c r="Y838" s="243"/>
      <c r="Z838" s="120"/>
      <c r="AA838" s="243"/>
      <c r="AB838" s="245"/>
      <c r="AC838" s="245"/>
      <c r="AD838" s="245"/>
      <c r="AE838" s="222"/>
      <c r="AF838" s="120"/>
      <c r="AG838" s="120"/>
      <c r="AH838" s="120"/>
      <c r="AI838" s="120"/>
      <c r="AJ838" s="243"/>
      <c r="AK838" s="243"/>
      <c r="AL838" s="120"/>
      <c r="AM838" s="243"/>
      <c r="AN838" s="243"/>
      <c r="AO838" s="120"/>
      <c r="AP838" s="120"/>
      <c r="AQ838" s="120"/>
      <c r="AR838" s="120"/>
      <c r="AS838" s="120"/>
      <c r="AT838" s="246"/>
      <c r="AU838" s="243"/>
      <c r="AV838" s="120"/>
      <c r="AW838" s="120"/>
      <c r="AX838" s="120"/>
      <c r="AY838" s="246"/>
      <c r="AZ838" s="120"/>
      <c r="BA838" s="120"/>
      <c r="BB838" s="243"/>
      <c r="BC838" s="120"/>
      <c r="BD838" s="120"/>
      <c r="BE838" s="120"/>
      <c r="BF838" s="120"/>
      <c r="BG838" s="244"/>
      <c r="BH838" s="124"/>
      <c r="BI838" s="124"/>
      <c r="BJ838" s="124"/>
      <c r="BK838" s="120"/>
      <c r="BL838" s="120"/>
      <c r="BM838" s="120"/>
      <c r="BN838" s="120"/>
      <c r="BO838" s="120"/>
      <c r="BP838" s="120"/>
      <c r="BQ838" s="120"/>
      <c r="BR838" s="120"/>
      <c r="BS838" s="120"/>
    </row>
    <row r="839" ht="15.75" customHeight="1">
      <c r="A839" s="120"/>
      <c r="B839" s="120"/>
      <c r="C839" s="243"/>
      <c r="D839" s="120"/>
      <c r="E839" s="243"/>
      <c r="F839" s="120"/>
      <c r="G839" s="120"/>
      <c r="H839" s="120"/>
      <c r="I839" s="120"/>
      <c r="J839" s="120"/>
      <c r="K839" s="120"/>
      <c r="L839" s="244"/>
      <c r="M839" s="245"/>
      <c r="N839" s="245"/>
      <c r="O839" s="245"/>
      <c r="P839" s="245"/>
      <c r="Q839" s="120"/>
      <c r="R839" s="120"/>
      <c r="S839" s="120"/>
      <c r="T839" s="222"/>
      <c r="U839" s="120"/>
      <c r="V839" s="120"/>
      <c r="W839" s="120"/>
      <c r="X839" s="120"/>
      <c r="Y839" s="243"/>
      <c r="Z839" s="120"/>
      <c r="AA839" s="243"/>
      <c r="AB839" s="245"/>
      <c r="AC839" s="245"/>
      <c r="AD839" s="245"/>
      <c r="AE839" s="222"/>
      <c r="AF839" s="120"/>
      <c r="AG839" s="120"/>
      <c r="AH839" s="120"/>
      <c r="AI839" s="120"/>
      <c r="AJ839" s="243"/>
      <c r="AK839" s="243"/>
      <c r="AL839" s="120"/>
      <c r="AM839" s="243"/>
      <c r="AN839" s="243"/>
      <c r="AO839" s="120"/>
      <c r="AP839" s="120"/>
      <c r="AQ839" s="120"/>
      <c r="AR839" s="120"/>
      <c r="AS839" s="120"/>
      <c r="AT839" s="246"/>
      <c r="AU839" s="243"/>
      <c r="AV839" s="120"/>
      <c r="AW839" s="120"/>
      <c r="AX839" s="120"/>
      <c r="AY839" s="246"/>
      <c r="AZ839" s="120"/>
      <c r="BA839" s="120"/>
      <c r="BB839" s="243"/>
      <c r="BC839" s="120"/>
      <c r="BD839" s="120"/>
      <c r="BE839" s="120"/>
      <c r="BF839" s="120"/>
      <c r="BG839" s="244"/>
      <c r="BH839" s="124"/>
      <c r="BI839" s="124"/>
      <c r="BJ839" s="124"/>
      <c r="BK839" s="120"/>
      <c r="BL839" s="120"/>
      <c r="BM839" s="120"/>
      <c r="BN839" s="120"/>
      <c r="BO839" s="120"/>
      <c r="BP839" s="120"/>
      <c r="BQ839" s="120"/>
      <c r="BR839" s="120"/>
      <c r="BS839" s="120"/>
    </row>
    <row r="840" ht="15.75" customHeight="1">
      <c r="A840" s="120"/>
      <c r="B840" s="120"/>
      <c r="C840" s="243"/>
      <c r="D840" s="120"/>
      <c r="E840" s="243"/>
      <c r="F840" s="120"/>
      <c r="G840" s="120"/>
      <c r="H840" s="120"/>
      <c r="I840" s="120"/>
      <c r="J840" s="120"/>
      <c r="K840" s="120"/>
      <c r="L840" s="244"/>
      <c r="M840" s="245"/>
      <c r="N840" s="245"/>
      <c r="O840" s="245"/>
      <c r="P840" s="245"/>
      <c r="Q840" s="120"/>
      <c r="R840" s="120"/>
      <c r="S840" s="120"/>
      <c r="T840" s="222"/>
      <c r="U840" s="120"/>
      <c r="V840" s="120"/>
      <c r="W840" s="120"/>
      <c r="X840" s="120"/>
      <c r="Y840" s="243"/>
      <c r="Z840" s="120"/>
      <c r="AA840" s="243"/>
      <c r="AB840" s="245"/>
      <c r="AC840" s="245"/>
      <c r="AD840" s="245"/>
      <c r="AE840" s="222"/>
      <c r="AF840" s="120"/>
      <c r="AG840" s="120"/>
      <c r="AH840" s="120"/>
      <c r="AI840" s="120"/>
      <c r="AJ840" s="243"/>
      <c r="AK840" s="243"/>
      <c r="AL840" s="120"/>
      <c r="AM840" s="243"/>
      <c r="AN840" s="243"/>
      <c r="AO840" s="120"/>
      <c r="AP840" s="120"/>
      <c r="AQ840" s="120"/>
      <c r="AR840" s="120"/>
      <c r="AS840" s="120"/>
      <c r="AT840" s="246"/>
      <c r="AU840" s="243"/>
      <c r="AV840" s="120"/>
      <c r="AW840" s="120"/>
      <c r="AX840" s="120"/>
      <c r="AY840" s="246"/>
      <c r="AZ840" s="120"/>
      <c r="BA840" s="120"/>
      <c r="BB840" s="243"/>
      <c r="BC840" s="120"/>
      <c r="BD840" s="120"/>
      <c r="BE840" s="120"/>
      <c r="BF840" s="120"/>
      <c r="BG840" s="244"/>
      <c r="BH840" s="124"/>
      <c r="BI840" s="124"/>
      <c r="BJ840" s="124"/>
      <c r="BK840" s="120"/>
      <c r="BL840" s="120"/>
      <c r="BM840" s="120"/>
      <c r="BN840" s="120"/>
      <c r="BO840" s="120"/>
      <c r="BP840" s="120"/>
      <c r="BQ840" s="120"/>
      <c r="BR840" s="120"/>
      <c r="BS840" s="120"/>
    </row>
    <row r="841" ht="15.75" customHeight="1">
      <c r="A841" s="120"/>
      <c r="B841" s="120"/>
      <c r="C841" s="243"/>
      <c r="D841" s="120"/>
      <c r="E841" s="243"/>
      <c r="F841" s="120"/>
      <c r="G841" s="120"/>
      <c r="H841" s="120"/>
      <c r="I841" s="120"/>
      <c r="J841" s="120"/>
      <c r="K841" s="120"/>
      <c r="L841" s="244"/>
      <c r="M841" s="245"/>
      <c r="N841" s="245"/>
      <c r="O841" s="245"/>
      <c r="P841" s="245"/>
      <c r="Q841" s="120"/>
      <c r="R841" s="120"/>
      <c r="S841" s="120"/>
      <c r="T841" s="222"/>
      <c r="U841" s="120"/>
      <c r="V841" s="120"/>
      <c r="W841" s="120"/>
      <c r="X841" s="120"/>
      <c r="Y841" s="243"/>
      <c r="Z841" s="120"/>
      <c r="AA841" s="243"/>
      <c r="AB841" s="245"/>
      <c r="AC841" s="245"/>
      <c r="AD841" s="245"/>
      <c r="AE841" s="222"/>
      <c r="AF841" s="120"/>
      <c r="AG841" s="120"/>
      <c r="AH841" s="120"/>
      <c r="AI841" s="120"/>
      <c r="AJ841" s="243"/>
      <c r="AK841" s="243"/>
      <c r="AL841" s="120"/>
      <c r="AM841" s="243"/>
      <c r="AN841" s="243"/>
      <c r="AO841" s="120"/>
      <c r="AP841" s="120"/>
      <c r="AQ841" s="120"/>
      <c r="AR841" s="120"/>
      <c r="AS841" s="120"/>
      <c r="AT841" s="246"/>
      <c r="AU841" s="243"/>
      <c r="AV841" s="120"/>
      <c r="AW841" s="120"/>
      <c r="AX841" s="120"/>
      <c r="AY841" s="246"/>
      <c r="AZ841" s="120"/>
      <c r="BA841" s="120"/>
      <c r="BB841" s="243"/>
      <c r="BC841" s="120"/>
      <c r="BD841" s="120"/>
      <c r="BE841" s="120"/>
      <c r="BF841" s="120"/>
      <c r="BG841" s="244"/>
      <c r="BH841" s="124"/>
      <c r="BI841" s="124"/>
      <c r="BJ841" s="124"/>
      <c r="BK841" s="120"/>
      <c r="BL841" s="120"/>
      <c r="BM841" s="120"/>
      <c r="BN841" s="120"/>
      <c r="BO841" s="120"/>
      <c r="BP841" s="120"/>
      <c r="BQ841" s="120"/>
      <c r="BR841" s="120"/>
      <c r="BS841" s="120"/>
    </row>
    <row r="842" ht="15.75" customHeight="1">
      <c r="A842" s="120"/>
      <c r="B842" s="120"/>
      <c r="C842" s="243"/>
      <c r="D842" s="120"/>
      <c r="E842" s="243"/>
      <c r="F842" s="120"/>
      <c r="G842" s="120"/>
      <c r="H842" s="120"/>
      <c r="I842" s="120"/>
      <c r="J842" s="120"/>
      <c r="K842" s="120"/>
      <c r="L842" s="244"/>
      <c r="M842" s="245"/>
      <c r="N842" s="245"/>
      <c r="O842" s="245"/>
      <c r="P842" s="245"/>
      <c r="Q842" s="120"/>
      <c r="R842" s="120"/>
      <c r="S842" s="120"/>
      <c r="T842" s="222"/>
      <c r="U842" s="120"/>
      <c r="V842" s="120"/>
      <c r="W842" s="120"/>
      <c r="X842" s="120"/>
      <c r="Y842" s="243"/>
      <c r="Z842" s="120"/>
      <c r="AA842" s="243"/>
      <c r="AB842" s="245"/>
      <c r="AC842" s="245"/>
      <c r="AD842" s="245"/>
      <c r="AE842" s="222"/>
      <c r="AF842" s="120"/>
      <c r="AG842" s="120"/>
      <c r="AH842" s="120"/>
      <c r="AI842" s="120"/>
      <c r="AJ842" s="243"/>
      <c r="AK842" s="243"/>
      <c r="AL842" s="120"/>
      <c r="AM842" s="243"/>
      <c r="AN842" s="243"/>
      <c r="AO842" s="120"/>
      <c r="AP842" s="120"/>
      <c r="AQ842" s="120"/>
      <c r="AR842" s="120"/>
      <c r="AS842" s="120"/>
      <c r="AT842" s="246"/>
      <c r="AU842" s="243"/>
      <c r="AV842" s="120"/>
      <c r="AW842" s="120"/>
      <c r="AX842" s="120"/>
      <c r="AY842" s="246"/>
      <c r="AZ842" s="120"/>
      <c r="BA842" s="120"/>
      <c r="BB842" s="243"/>
      <c r="BC842" s="120"/>
      <c r="BD842" s="120"/>
      <c r="BE842" s="120"/>
      <c r="BF842" s="120"/>
      <c r="BG842" s="244"/>
      <c r="BH842" s="124"/>
      <c r="BI842" s="124"/>
      <c r="BJ842" s="124"/>
      <c r="BK842" s="120"/>
      <c r="BL842" s="120"/>
      <c r="BM842" s="120"/>
      <c r="BN842" s="120"/>
      <c r="BO842" s="120"/>
      <c r="BP842" s="120"/>
      <c r="BQ842" s="120"/>
      <c r="BR842" s="120"/>
      <c r="BS842" s="120"/>
    </row>
    <row r="843" ht="15.75" customHeight="1">
      <c r="A843" s="120"/>
      <c r="B843" s="120"/>
      <c r="C843" s="243"/>
      <c r="D843" s="120"/>
      <c r="E843" s="243"/>
      <c r="F843" s="120"/>
      <c r="G843" s="120"/>
      <c r="H843" s="120"/>
      <c r="I843" s="120"/>
      <c r="J843" s="120"/>
      <c r="K843" s="120"/>
      <c r="L843" s="244"/>
      <c r="M843" s="245"/>
      <c r="N843" s="245"/>
      <c r="O843" s="245"/>
      <c r="P843" s="245"/>
      <c r="Q843" s="120"/>
      <c r="R843" s="120"/>
      <c r="S843" s="120"/>
      <c r="T843" s="222"/>
      <c r="U843" s="120"/>
      <c r="V843" s="120"/>
      <c r="W843" s="120"/>
      <c r="X843" s="120"/>
      <c r="Y843" s="243"/>
      <c r="Z843" s="120"/>
      <c r="AA843" s="243"/>
      <c r="AB843" s="245"/>
      <c r="AC843" s="245"/>
      <c r="AD843" s="245"/>
      <c r="AE843" s="222"/>
      <c r="AF843" s="120"/>
      <c r="AG843" s="120"/>
      <c r="AH843" s="120"/>
      <c r="AI843" s="120"/>
      <c r="AJ843" s="243"/>
      <c r="AK843" s="243"/>
      <c r="AL843" s="120"/>
      <c r="AM843" s="243"/>
      <c r="AN843" s="243"/>
      <c r="AO843" s="120"/>
      <c r="AP843" s="120"/>
      <c r="AQ843" s="120"/>
      <c r="AR843" s="120"/>
      <c r="AS843" s="120"/>
      <c r="AT843" s="246"/>
      <c r="AU843" s="243"/>
      <c r="AV843" s="120"/>
      <c r="AW843" s="120"/>
      <c r="AX843" s="120"/>
      <c r="AY843" s="246"/>
      <c r="AZ843" s="120"/>
      <c r="BA843" s="120"/>
      <c r="BB843" s="243"/>
      <c r="BC843" s="120"/>
      <c r="BD843" s="120"/>
      <c r="BE843" s="120"/>
      <c r="BF843" s="120"/>
      <c r="BG843" s="244"/>
      <c r="BH843" s="124"/>
      <c r="BI843" s="124"/>
      <c r="BJ843" s="124"/>
      <c r="BK843" s="120"/>
      <c r="BL843" s="120"/>
      <c r="BM843" s="120"/>
      <c r="BN843" s="120"/>
      <c r="BO843" s="120"/>
      <c r="BP843" s="120"/>
      <c r="BQ843" s="120"/>
      <c r="BR843" s="120"/>
      <c r="BS843" s="120"/>
    </row>
    <row r="844" ht="15.75" customHeight="1">
      <c r="A844" s="120"/>
      <c r="B844" s="120"/>
      <c r="C844" s="243"/>
      <c r="D844" s="120"/>
      <c r="E844" s="243"/>
      <c r="F844" s="120"/>
      <c r="G844" s="120"/>
      <c r="H844" s="120"/>
      <c r="I844" s="120"/>
      <c r="J844" s="120"/>
      <c r="K844" s="120"/>
      <c r="L844" s="244"/>
      <c r="M844" s="245"/>
      <c r="N844" s="245"/>
      <c r="O844" s="245"/>
      <c r="P844" s="245"/>
      <c r="Q844" s="120"/>
      <c r="R844" s="120"/>
      <c r="S844" s="120"/>
      <c r="T844" s="222"/>
      <c r="U844" s="120"/>
      <c r="V844" s="120"/>
      <c r="W844" s="120"/>
      <c r="X844" s="120"/>
      <c r="Y844" s="243"/>
      <c r="Z844" s="120"/>
      <c r="AA844" s="243"/>
      <c r="AB844" s="245"/>
      <c r="AC844" s="245"/>
      <c r="AD844" s="245"/>
      <c r="AE844" s="222"/>
      <c r="AF844" s="120"/>
      <c r="AG844" s="120"/>
      <c r="AH844" s="120"/>
      <c r="AI844" s="120"/>
      <c r="AJ844" s="243"/>
      <c r="AK844" s="243"/>
      <c r="AL844" s="120"/>
      <c r="AM844" s="243"/>
      <c r="AN844" s="243"/>
      <c r="AO844" s="120"/>
      <c r="AP844" s="120"/>
      <c r="AQ844" s="120"/>
      <c r="AR844" s="120"/>
      <c r="AS844" s="120"/>
      <c r="AT844" s="246"/>
      <c r="AU844" s="243"/>
      <c r="AV844" s="120"/>
      <c r="AW844" s="120"/>
      <c r="AX844" s="120"/>
      <c r="AY844" s="246"/>
      <c r="AZ844" s="120"/>
      <c r="BA844" s="120"/>
      <c r="BB844" s="243"/>
      <c r="BC844" s="120"/>
      <c r="BD844" s="120"/>
      <c r="BE844" s="120"/>
      <c r="BF844" s="120"/>
      <c r="BG844" s="244"/>
      <c r="BH844" s="124"/>
      <c r="BI844" s="124"/>
      <c r="BJ844" s="124"/>
      <c r="BK844" s="120"/>
      <c r="BL844" s="120"/>
      <c r="BM844" s="120"/>
      <c r="BN844" s="120"/>
      <c r="BO844" s="120"/>
      <c r="BP844" s="120"/>
      <c r="BQ844" s="120"/>
      <c r="BR844" s="120"/>
      <c r="BS844" s="120"/>
    </row>
    <row r="845" ht="15.75" customHeight="1">
      <c r="A845" s="120"/>
      <c r="B845" s="120"/>
      <c r="C845" s="243"/>
      <c r="D845" s="120"/>
      <c r="E845" s="243"/>
      <c r="F845" s="120"/>
      <c r="G845" s="120"/>
      <c r="H845" s="120"/>
      <c r="I845" s="120"/>
      <c r="J845" s="120"/>
      <c r="K845" s="120"/>
      <c r="L845" s="244"/>
      <c r="M845" s="245"/>
      <c r="N845" s="245"/>
      <c r="O845" s="245"/>
      <c r="P845" s="245"/>
      <c r="Q845" s="120"/>
      <c r="R845" s="120"/>
      <c r="S845" s="120"/>
      <c r="T845" s="222"/>
      <c r="U845" s="120"/>
      <c r="V845" s="120"/>
      <c r="W845" s="120"/>
      <c r="X845" s="120"/>
      <c r="Y845" s="243"/>
      <c r="Z845" s="120"/>
      <c r="AA845" s="243"/>
      <c r="AB845" s="245"/>
      <c r="AC845" s="245"/>
      <c r="AD845" s="245"/>
      <c r="AE845" s="222"/>
      <c r="AF845" s="120"/>
      <c r="AG845" s="120"/>
      <c r="AH845" s="120"/>
      <c r="AI845" s="120"/>
      <c r="AJ845" s="243"/>
      <c r="AK845" s="243"/>
      <c r="AL845" s="120"/>
      <c r="AM845" s="243"/>
      <c r="AN845" s="243"/>
      <c r="AO845" s="120"/>
      <c r="AP845" s="120"/>
      <c r="AQ845" s="120"/>
      <c r="AR845" s="120"/>
      <c r="AS845" s="120"/>
      <c r="AT845" s="246"/>
      <c r="AU845" s="243"/>
      <c r="AV845" s="120"/>
      <c r="AW845" s="120"/>
      <c r="AX845" s="120"/>
      <c r="AY845" s="246"/>
      <c r="AZ845" s="120"/>
      <c r="BA845" s="120"/>
      <c r="BB845" s="243"/>
      <c r="BC845" s="120"/>
      <c r="BD845" s="120"/>
      <c r="BE845" s="120"/>
      <c r="BF845" s="120"/>
      <c r="BG845" s="244"/>
      <c r="BH845" s="124"/>
      <c r="BI845" s="124"/>
      <c r="BJ845" s="124"/>
      <c r="BK845" s="120"/>
      <c r="BL845" s="120"/>
      <c r="BM845" s="120"/>
      <c r="BN845" s="120"/>
      <c r="BO845" s="120"/>
      <c r="BP845" s="120"/>
      <c r="BQ845" s="120"/>
      <c r="BR845" s="120"/>
      <c r="BS845" s="120"/>
    </row>
    <row r="846" ht="15.75" customHeight="1">
      <c r="A846" s="120"/>
      <c r="B846" s="120"/>
      <c r="C846" s="243"/>
      <c r="D846" s="120"/>
      <c r="E846" s="243"/>
      <c r="F846" s="120"/>
      <c r="G846" s="120"/>
      <c r="H846" s="120"/>
      <c r="I846" s="120"/>
      <c r="J846" s="120"/>
      <c r="K846" s="120"/>
      <c r="L846" s="244"/>
      <c r="M846" s="245"/>
      <c r="N846" s="245"/>
      <c r="O846" s="245"/>
      <c r="P846" s="245"/>
      <c r="Q846" s="120"/>
      <c r="R846" s="120"/>
      <c r="S846" s="120"/>
      <c r="T846" s="222"/>
      <c r="U846" s="120"/>
      <c r="V846" s="120"/>
      <c r="W846" s="120"/>
      <c r="X846" s="120"/>
      <c r="Y846" s="243"/>
      <c r="Z846" s="120"/>
      <c r="AA846" s="243"/>
      <c r="AB846" s="245"/>
      <c r="AC846" s="245"/>
      <c r="AD846" s="245"/>
      <c r="AE846" s="222"/>
      <c r="AF846" s="120"/>
      <c r="AG846" s="120"/>
      <c r="AH846" s="120"/>
      <c r="AI846" s="120"/>
      <c r="AJ846" s="243"/>
      <c r="AK846" s="243"/>
      <c r="AL846" s="120"/>
      <c r="AM846" s="243"/>
      <c r="AN846" s="243"/>
      <c r="AO846" s="120"/>
      <c r="AP846" s="120"/>
      <c r="AQ846" s="120"/>
      <c r="AR846" s="120"/>
      <c r="AS846" s="120"/>
      <c r="AT846" s="246"/>
      <c r="AU846" s="243"/>
      <c r="AV846" s="120"/>
      <c r="AW846" s="120"/>
      <c r="AX846" s="120"/>
      <c r="AY846" s="246"/>
      <c r="AZ846" s="120"/>
      <c r="BA846" s="120"/>
      <c r="BB846" s="243"/>
      <c r="BC846" s="120"/>
      <c r="BD846" s="120"/>
      <c r="BE846" s="120"/>
      <c r="BF846" s="120"/>
      <c r="BG846" s="244"/>
      <c r="BH846" s="124"/>
      <c r="BI846" s="124"/>
      <c r="BJ846" s="124"/>
      <c r="BK846" s="120"/>
      <c r="BL846" s="120"/>
      <c r="BM846" s="120"/>
      <c r="BN846" s="120"/>
      <c r="BO846" s="120"/>
      <c r="BP846" s="120"/>
      <c r="BQ846" s="120"/>
      <c r="BR846" s="120"/>
      <c r="BS846" s="120"/>
    </row>
    <row r="847" ht="15.75" customHeight="1">
      <c r="A847" s="120"/>
      <c r="B847" s="120"/>
      <c r="C847" s="243"/>
      <c r="D847" s="120"/>
      <c r="E847" s="243"/>
      <c r="F847" s="120"/>
      <c r="G847" s="120"/>
      <c r="H847" s="120"/>
      <c r="I847" s="120"/>
      <c r="J847" s="120"/>
      <c r="K847" s="120"/>
      <c r="L847" s="244"/>
      <c r="M847" s="245"/>
      <c r="N847" s="245"/>
      <c r="O847" s="245"/>
      <c r="P847" s="245"/>
      <c r="Q847" s="120"/>
      <c r="R847" s="120"/>
      <c r="S847" s="120"/>
      <c r="T847" s="222"/>
      <c r="U847" s="120"/>
      <c r="V847" s="120"/>
      <c r="W847" s="120"/>
      <c r="X847" s="120"/>
      <c r="Y847" s="243"/>
      <c r="Z847" s="120"/>
      <c r="AA847" s="243"/>
      <c r="AB847" s="245"/>
      <c r="AC847" s="245"/>
      <c r="AD847" s="245"/>
      <c r="AE847" s="222"/>
      <c r="AF847" s="120"/>
      <c r="AG847" s="120"/>
      <c r="AH847" s="120"/>
      <c r="AI847" s="120"/>
      <c r="AJ847" s="243"/>
      <c r="AK847" s="243"/>
      <c r="AL847" s="120"/>
      <c r="AM847" s="243"/>
      <c r="AN847" s="243"/>
      <c r="AO847" s="120"/>
      <c r="AP847" s="120"/>
      <c r="AQ847" s="120"/>
      <c r="AR847" s="120"/>
      <c r="AS847" s="120"/>
      <c r="AT847" s="246"/>
      <c r="AU847" s="243"/>
      <c r="AV847" s="120"/>
      <c r="AW847" s="120"/>
      <c r="AX847" s="120"/>
      <c r="AY847" s="246"/>
      <c r="AZ847" s="120"/>
      <c r="BA847" s="120"/>
      <c r="BB847" s="243"/>
      <c r="BC847" s="120"/>
      <c r="BD847" s="120"/>
      <c r="BE847" s="120"/>
      <c r="BF847" s="120"/>
      <c r="BG847" s="244"/>
      <c r="BH847" s="124"/>
      <c r="BI847" s="124"/>
      <c r="BJ847" s="124"/>
      <c r="BK847" s="120"/>
      <c r="BL847" s="120"/>
      <c r="BM847" s="120"/>
      <c r="BN847" s="120"/>
      <c r="BO847" s="120"/>
      <c r="BP847" s="120"/>
      <c r="BQ847" s="120"/>
      <c r="BR847" s="120"/>
      <c r="BS847" s="120"/>
    </row>
    <row r="848" ht="15.75" customHeight="1">
      <c r="A848" s="120"/>
      <c r="B848" s="120"/>
      <c r="C848" s="243"/>
      <c r="D848" s="120"/>
      <c r="E848" s="243"/>
      <c r="F848" s="120"/>
      <c r="G848" s="120"/>
      <c r="H848" s="120"/>
      <c r="I848" s="120"/>
      <c r="J848" s="120"/>
      <c r="K848" s="120"/>
      <c r="L848" s="244"/>
      <c r="M848" s="245"/>
      <c r="N848" s="245"/>
      <c r="O848" s="245"/>
      <c r="P848" s="245"/>
      <c r="Q848" s="120"/>
      <c r="R848" s="120"/>
      <c r="S848" s="120"/>
      <c r="T848" s="222"/>
      <c r="U848" s="120"/>
      <c r="V848" s="120"/>
      <c r="W848" s="120"/>
      <c r="X848" s="120"/>
      <c r="Y848" s="243"/>
      <c r="Z848" s="120"/>
      <c r="AA848" s="243"/>
      <c r="AB848" s="245"/>
      <c r="AC848" s="245"/>
      <c r="AD848" s="245"/>
      <c r="AE848" s="222"/>
      <c r="AF848" s="120"/>
      <c r="AG848" s="120"/>
      <c r="AH848" s="120"/>
      <c r="AI848" s="120"/>
      <c r="AJ848" s="243"/>
      <c r="AK848" s="243"/>
      <c r="AL848" s="120"/>
      <c r="AM848" s="243"/>
      <c r="AN848" s="243"/>
      <c r="AO848" s="120"/>
      <c r="AP848" s="120"/>
      <c r="AQ848" s="120"/>
      <c r="AR848" s="120"/>
      <c r="AS848" s="120"/>
      <c r="AT848" s="246"/>
      <c r="AU848" s="243"/>
      <c r="AV848" s="120"/>
      <c r="AW848" s="120"/>
      <c r="AX848" s="120"/>
      <c r="AY848" s="246"/>
      <c r="AZ848" s="120"/>
      <c r="BA848" s="120"/>
      <c r="BB848" s="243"/>
      <c r="BC848" s="120"/>
      <c r="BD848" s="120"/>
      <c r="BE848" s="120"/>
      <c r="BF848" s="120"/>
      <c r="BG848" s="244"/>
      <c r="BH848" s="124"/>
      <c r="BI848" s="124"/>
      <c r="BJ848" s="124"/>
      <c r="BK848" s="120"/>
      <c r="BL848" s="120"/>
      <c r="BM848" s="120"/>
      <c r="BN848" s="120"/>
      <c r="BO848" s="120"/>
      <c r="BP848" s="120"/>
      <c r="BQ848" s="120"/>
      <c r="BR848" s="120"/>
      <c r="BS848" s="120"/>
    </row>
    <row r="849" ht="15.75" customHeight="1">
      <c r="A849" s="120"/>
      <c r="B849" s="120"/>
      <c r="C849" s="243"/>
      <c r="D849" s="120"/>
      <c r="E849" s="243"/>
      <c r="F849" s="120"/>
      <c r="G849" s="120"/>
      <c r="H849" s="120"/>
      <c r="I849" s="120"/>
      <c r="J849" s="120"/>
      <c r="K849" s="120"/>
      <c r="L849" s="244"/>
      <c r="M849" s="245"/>
      <c r="N849" s="245"/>
      <c r="O849" s="245"/>
      <c r="P849" s="245"/>
      <c r="Q849" s="120"/>
      <c r="R849" s="120"/>
      <c r="S849" s="120"/>
      <c r="T849" s="222"/>
      <c r="U849" s="120"/>
      <c r="V849" s="120"/>
      <c r="W849" s="120"/>
      <c r="X849" s="120"/>
      <c r="Y849" s="243"/>
      <c r="Z849" s="120"/>
      <c r="AA849" s="243"/>
      <c r="AB849" s="245"/>
      <c r="AC849" s="245"/>
      <c r="AD849" s="245"/>
      <c r="AE849" s="222"/>
      <c r="AF849" s="120"/>
      <c r="AG849" s="120"/>
      <c r="AH849" s="120"/>
      <c r="AI849" s="120"/>
      <c r="AJ849" s="243"/>
      <c r="AK849" s="243"/>
      <c r="AL849" s="120"/>
      <c r="AM849" s="243"/>
      <c r="AN849" s="243"/>
      <c r="AO849" s="120"/>
      <c r="AP849" s="120"/>
      <c r="AQ849" s="120"/>
      <c r="AR849" s="120"/>
      <c r="AS849" s="120"/>
      <c r="AT849" s="246"/>
      <c r="AU849" s="243"/>
      <c r="AV849" s="120"/>
      <c r="AW849" s="120"/>
      <c r="AX849" s="120"/>
      <c r="AY849" s="246"/>
      <c r="AZ849" s="120"/>
      <c r="BA849" s="120"/>
      <c r="BB849" s="243"/>
      <c r="BC849" s="120"/>
      <c r="BD849" s="120"/>
      <c r="BE849" s="120"/>
      <c r="BF849" s="120"/>
      <c r="BG849" s="244"/>
      <c r="BH849" s="124"/>
      <c r="BI849" s="124"/>
      <c r="BJ849" s="124"/>
      <c r="BK849" s="120"/>
      <c r="BL849" s="120"/>
      <c r="BM849" s="120"/>
      <c r="BN849" s="120"/>
      <c r="BO849" s="120"/>
      <c r="BP849" s="120"/>
      <c r="BQ849" s="120"/>
      <c r="BR849" s="120"/>
      <c r="BS849" s="120"/>
    </row>
    <row r="850" ht="15.75" customHeight="1">
      <c r="A850" s="120"/>
      <c r="B850" s="120"/>
      <c r="C850" s="243"/>
      <c r="D850" s="120"/>
      <c r="E850" s="243"/>
      <c r="F850" s="120"/>
      <c r="G850" s="120"/>
      <c r="H850" s="120"/>
      <c r="I850" s="120"/>
      <c r="J850" s="120"/>
      <c r="K850" s="120"/>
      <c r="L850" s="244"/>
      <c r="M850" s="245"/>
      <c r="N850" s="245"/>
      <c r="O850" s="245"/>
      <c r="P850" s="245"/>
      <c r="Q850" s="120"/>
      <c r="R850" s="120"/>
      <c r="S850" s="120"/>
      <c r="T850" s="222"/>
      <c r="U850" s="120"/>
      <c r="V850" s="120"/>
      <c r="W850" s="120"/>
      <c r="X850" s="120"/>
      <c r="Y850" s="243"/>
      <c r="Z850" s="120"/>
      <c r="AA850" s="243"/>
      <c r="AB850" s="245"/>
      <c r="AC850" s="245"/>
      <c r="AD850" s="245"/>
      <c r="AE850" s="222"/>
      <c r="AF850" s="120"/>
      <c r="AG850" s="120"/>
      <c r="AH850" s="120"/>
      <c r="AI850" s="120"/>
      <c r="AJ850" s="243"/>
      <c r="AK850" s="243"/>
      <c r="AL850" s="120"/>
      <c r="AM850" s="243"/>
      <c r="AN850" s="243"/>
      <c r="AO850" s="120"/>
      <c r="AP850" s="120"/>
      <c r="AQ850" s="120"/>
      <c r="AR850" s="120"/>
      <c r="AS850" s="120"/>
      <c r="AT850" s="246"/>
      <c r="AU850" s="243"/>
      <c r="AV850" s="120"/>
      <c r="AW850" s="120"/>
      <c r="AX850" s="120"/>
      <c r="AY850" s="246"/>
      <c r="AZ850" s="120"/>
      <c r="BA850" s="120"/>
      <c r="BB850" s="243"/>
      <c r="BC850" s="120"/>
      <c r="BD850" s="120"/>
      <c r="BE850" s="120"/>
      <c r="BF850" s="120"/>
      <c r="BG850" s="244"/>
      <c r="BH850" s="124"/>
      <c r="BI850" s="124"/>
      <c r="BJ850" s="124"/>
      <c r="BK850" s="120"/>
      <c r="BL850" s="120"/>
      <c r="BM850" s="120"/>
      <c r="BN850" s="120"/>
      <c r="BO850" s="120"/>
      <c r="BP850" s="120"/>
      <c r="BQ850" s="120"/>
      <c r="BR850" s="120"/>
      <c r="BS850" s="120"/>
    </row>
    <row r="851" ht="15.75" customHeight="1">
      <c r="A851" s="120"/>
      <c r="B851" s="120"/>
      <c r="C851" s="243"/>
      <c r="D851" s="120"/>
      <c r="E851" s="243"/>
      <c r="F851" s="120"/>
      <c r="G851" s="120"/>
      <c r="H851" s="120"/>
      <c r="I851" s="120"/>
      <c r="J851" s="120"/>
      <c r="K851" s="120"/>
      <c r="L851" s="244"/>
      <c r="M851" s="245"/>
      <c r="N851" s="245"/>
      <c r="O851" s="245"/>
      <c r="P851" s="245"/>
      <c r="Q851" s="120"/>
      <c r="R851" s="120"/>
      <c r="S851" s="120"/>
      <c r="T851" s="222"/>
      <c r="U851" s="120"/>
      <c r="V851" s="120"/>
      <c r="W851" s="120"/>
      <c r="X851" s="120"/>
      <c r="Y851" s="243"/>
      <c r="Z851" s="120"/>
      <c r="AA851" s="243"/>
      <c r="AB851" s="245"/>
      <c r="AC851" s="245"/>
      <c r="AD851" s="245"/>
      <c r="AE851" s="222"/>
      <c r="AF851" s="120"/>
      <c r="AG851" s="120"/>
      <c r="AH851" s="120"/>
      <c r="AI851" s="120"/>
      <c r="AJ851" s="243"/>
      <c r="AK851" s="243"/>
      <c r="AL851" s="120"/>
      <c r="AM851" s="243"/>
      <c r="AN851" s="243"/>
      <c r="AO851" s="120"/>
      <c r="AP851" s="120"/>
      <c r="AQ851" s="120"/>
      <c r="AR851" s="120"/>
      <c r="AS851" s="120"/>
      <c r="AT851" s="246"/>
      <c r="AU851" s="243"/>
      <c r="AV851" s="120"/>
      <c r="AW851" s="120"/>
      <c r="AX851" s="120"/>
      <c r="AY851" s="246"/>
      <c r="AZ851" s="120"/>
      <c r="BA851" s="120"/>
      <c r="BB851" s="243"/>
      <c r="BC851" s="120"/>
      <c r="BD851" s="120"/>
      <c r="BE851" s="120"/>
      <c r="BF851" s="120"/>
      <c r="BG851" s="244"/>
      <c r="BH851" s="124"/>
      <c r="BI851" s="124"/>
      <c r="BJ851" s="124"/>
      <c r="BK851" s="120"/>
      <c r="BL851" s="120"/>
      <c r="BM851" s="120"/>
      <c r="BN851" s="120"/>
      <c r="BO851" s="120"/>
      <c r="BP851" s="120"/>
      <c r="BQ851" s="120"/>
      <c r="BR851" s="120"/>
      <c r="BS851" s="120"/>
    </row>
    <row r="852" ht="15.75" customHeight="1">
      <c r="A852" s="120"/>
      <c r="B852" s="120"/>
      <c r="C852" s="243"/>
      <c r="D852" s="120"/>
      <c r="E852" s="243"/>
      <c r="F852" s="120"/>
      <c r="G852" s="120"/>
      <c r="H852" s="120"/>
      <c r="I852" s="120"/>
      <c r="J852" s="120"/>
      <c r="K852" s="120"/>
      <c r="L852" s="244"/>
      <c r="M852" s="245"/>
      <c r="N852" s="245"/>
      <c r="O852" s="245"/>
      <c r="P852" s="245"/>
      <c r="Q852" s="120"/>
      <c r="R852" s="120"/>
      <c r="S852" s="120"/>
      <c r="T852" s="222"/>
      <c r="U852" s="120"/>
      <c r="V852" s="120"/>
      <c r="W852" s="120"/>
      <c r="X852" s="120"/>
      <c r="Y852" s="243"/>
      <c r="Z852" s="120"/>
      <c r="AA852" s="243"/>
      <c r="AB852" s="245"/>
      <c r="AC852" s="245"/>
      <c r="AD852" s="245"/>
      <c r="AE852" s="222"/>
      <c r="AF852" s="120"/>
      <c r="AG852" s="120"/>
      <c r="AH852" s="120"/>
      <c r="AI852" s="120"/>
      <c r="AJ852" s="243"/>
      <c r="AK852" s="243"/>
      <c r="AL852" s="120"/>
      <c r="AM852" s="243"/>
      <c r="AN852" s="243"/>
      <c r="AO852" s="120"/>
      <c r="AP852" s="120"/>
      <c r="AQ852" s="120"/>
      <c r="AR852" s="120"/>
      <c r="AS852" s="120"/>
      <c r="AT852" s="246"/>
      <c r="AU852" s="243"/>
      <c r="AV852" s="120"/>
      <c r="AW852" s="120"/>
      <c r="AX852" s="120"/>
      <c r="AY852" s="246"/>
      <c r="AZ852" s="120"/>
      <c r="BA852" s="120"/>
      <c r="BB852" s="243"/>
      <c r="BC852" s="120"/>
      <c r="BD852" s="120"/>
      <c r="BE852" s="120"/>
      <c r="BF852" s="120"/>
      <c r="BG852" s="244"/>
      <c r="BH852" s="124"/>
      <c r="BI852" s="124"/>
      <c r="BJ852" s="124"/>
      <c r="BK852" s="120"/>
      <c r="BL852" s="120"/>
      <c r="BM852" s="120"/>
      <c r="BN852" s="120"/>
      <c r="BO852" s="120"/>
      <c r="BP852" s="120"/>
      <c r="BQ852" s="120"/>
      <c r="BR852" s="120"/>
      <c r="BS852" s="120"/>
    </row>
    <row r="853" ht="15.75" customHeight="1">
      <c r="A853" s="120"/>
      <c r="B853" s="120"/>
      <c r="C853" s="243"/>
      <c r="D853" s="120"/>
      <c r="E853" s="243"/>
      <c r="F853" s="120"/>
      <c r="G853" s="120"/>
      <c r="H853" s="120"/>
      <c r="I853" s="120"/>
      <c r="J853" s="120"/>
      <c r="K853" s="120"/>
      <c r="L853" s="244"/>
      <c r="M853" s="245"/>
      <c r="N853" s="245"/>
      <c r="O853" s="245"/>
      <c r="P853" s="245"/>
      <c r="Q853" s="120"/>
      <c r="R853" s="120"/>
      <c r="S853" s="120"/>
      <c r="T853" s="222"/>
      <c r="U853" s="120"/>
      <c r="V853" s="120"/>
      <c r="W853" s="120"/>
      <c r="X853" s="120"/>
      <c r="Y853" s="243"/>
      <c r="Z853" s="120"/>
      <c r="AA853" s="243"/>
      <c r="AB853" s="245"/>
      <c r="AC853" s="245"/>
      <c r="AD853" s="245"/>
      <c r="AE853" s="222"/>
      <c r="AF853" s="120"/>
      <c r="AG853" s="120"/>
      <c r="AH853" s="120"/>
      <c r="AI853" s="120"/>
      <c r="AJ853" s="243"/>
      <c r="AK853" s="243"/>
      <c r="AL853" s="120"/>
      <c r="AM853" s="243"/>
      <c r="AN853" s="243"/>
      <c r="AO853" s="120"/>
      <c r="AP853" s="120"/>
      <c r="AQ853" s="120"/>
      <c r="AR853" s="120"/>
      <c r="AS853" s="120"/>
      <c r="AT853" s="246"/>
      <c r="AU853" s="243"/>
      <c r="AV853" s="120"/>
      <c r="AW853" s="120"/>
      <c r="AX853" s="120"/>
      <c r="AY853" s="246"/>
      <c r="AZ853" s="120"/>
      <c r="BA853" s="120"/>
      <c r="BB853" s="243"/>
      <c r="BC853" s="120"/>
      <c r="BD853" s="120"/>
      <c r="BE853" s="120"/>
      <c r="BF853" s="120"/>
      <c r="BG853" s="244"/>
      <c r="BH853" s="124"/>
      <c r="BI853" s="124"/>
      <c r="BJ853" s="124"/>
      <c r="BK853" s="120"/>
      <c r="BL853" s="120"/>
      <c r="BM853" s="120"/>
      <c r="BN853" s="120"/>
      <c r="BO853" s="120"/>
      <c r="BP853" s="120"/>
      <c r="BQ853" s="120"/>
      <c r="BR853" s="120"/>
      <c r="BS853" s="120"/>
    </row>
    <row r="854" ht="15.75" customHeight="1">
      <c r="A854" s="120"/>
      <c r="B854" s="120"/>
      <c r="C854" s="243"/>
      <c r="D854" s="120"/>
      <c r="E854" s="243"/>
      <c r="F854" s="120"/>
      <c r="G854" s="120"/>
      <c r="H854" s="120"/>
      <c r="I854" s="120"/>
      <c r="J854" s="120"/>
      <c r="K854" s="120"/>
      <c r="L854" s="244"/>
      <c r="M854" s="245"/>
      <c r="N854" s="245"/>
      <c r="O854" s="245"/>
      <c r="P854" s="245"/>
      <c r="Q854" s="120"/>
      <c r="R854" s="120"/>
      <c r="S854" s="120"/>
      <c r="T854" s="222"/>
      <c r="U854" s="120"/>
      <c r="V854" s="120"/>
      <c r="W854" s="120"/>
      <c r="X854" s="120"/>
      <c r="Y854" s="243"/>
      <c r="Z854" s="120"/>
      <c r="AA854" s="243"/>
      <c r="AB854" s="245"/>
      <c r="AC854" s="245"/>
      <c r="AD854" s="245"/>
      <c r="AE854" s="222"/>
      <c r="AF854" s="120"/>
      <c r="AG854" s="120"/>
      <c r="AH854" s="120"/>
      <c r="AI854" s="120"/>
      <c r="AJ854" s="243"/>
      <c r="AK854" s="243"/>
      <c r="AL854" s="120"/>
      <c r="AM854" s="243"/>
      <c r="AN854" s="243"/>
      <c r="AO854" s="120"/>
      <c r="AP854" s="120"/>
      <c r="AQ854" s="120"/>
      <c r="AR854" s="120"/>
      <c r="AS854" s="120"/>
      <c r="AT854" s="246"/>
      <c r="AU854" s="243"/>
      <c r="AV854" s="120"/>
      <c r="AW854" s="120"/>
      <c r="AX854" s="120"/>
      <c r="AY854" s="246"/>
      <c r="AZ854" s="120"/>
      <c r="BA854" s="120"/>
      <c r="BB854" s="243"/>
      <c r="BC854" s="120"/>
      <c r="BD854" s="120"/>
      <c r="BE854" s="120"/>
      <c r="BF854" s="120"/>
      <c r="BG854" s="244"/>
      <c r="BH854" s="124"/>
      <c r="BI854" s="124"/>
      <c r="BJ854" s="124"/>
      <c r="BK854" s="120"/>
      <c r="BL854" s="120"/>
      <c r="BM854" s="120"/>
      <c r="BN854" s="120"/>
      <c r="BO854" s="120"/>
      <c r="BP854" s="120"/>
      <c r="BQ854" s="120"/>
      <c r="BR854" s="120"/>
      <c r="BS854" s="120"/>
    </row>
    <row r="855" ht="15.75" customHeight="1">
      <c r="A855" s="120"/>
      <c r="B855" s="120"/>
      <c r="C855" s="243"/>
      <c r="D855" s="120"/>
      <c r="E855" s="243"/>
      <c r="F855" s="120"/>
      <c r="G855" s="120"/>
      <c r="H855" s="120"/>
      <c r="I855" s="120"/>
      <c r="J855" s="120"/>
      <c r="K855" s="120"/>
      <c r="L855" s="244"/>
      <c r="M855" s="245"/>
      <c r="N855" s="245"/>
      <c r="O855" s="245"/>
      <c r="P855" s="245"/>
      <c r="Q855" s="120"/>
      <c r="R855" s="120"/>
      <c r="S855" s="120"/>
      <c r="T855" s="222"/>
      <c r="U855" s="120"/>
      <c r="V855" s="120"/>
      <c r="W855" s="120"/>
      <c r="X855" s="120"/>
      <c r="Y855" s="243"/>
      <c r="Z855" s="120"/>
      <c r="AA855" s="243"/>
      <c r="AB855" s="245"/>
      <c r="AC855" s="245"/>
      <c r="AD855" s="245"/>
      <c r="AE855" s="222"/>
      <c r="AF855" s="120"/>
      <c r="AG855" s="120"/>
      <c r="AH855" s="120"/>
      <c r="AI855" s="120"/>
      <c r="AJ855" s="243"/>
      <c r="AK855" s="243"/>
      <c r="AL855" s="120"/>
      <c r="AM855" s="243"/>
      <c r="AN855" s="243"/>
      <c r="AO855" s="120"/>
      <c r="AP855" s="120"/>
      <c r="AQ855" s="120"/>
      <c r="AR855" s="120"/>
      <c r="AS855" s="120"/>
      <c r="AT855" s="246"/>
      <c r="AU855" s="243"/>
      <c r="AV855" s="120"/>
      <c r="AW855" s="120"/>
      <c r="AX855" s="120"/>
      <c r="AY855" s="246"/>
      <c r="AZ855" s="120"/>
      <c r="BA855" s="120"/>
      <c r="BB855" s="243"/>
      <c r="BC855" s="120"/>
      <c r="BD855" s="120"/>
      <c r="BE855" s="120"/>
      <c r="BF855" s="120"/>
      <c r="BG855" s="244"/>
      <c r="BH855" s="124"/>
      <c r="BI855" s="124"/>
      <c r="BJ855" s="124"/>
      <c r="BK855" s="120"/>
      <c r="BL855" s="120"/>
      <c r="BM855" s="120"/>
      <c r="BN855" s="120"/>
      <c r="BO855" s="120"/>
      <c r="BP855" s="120"/>
      <c r="BQ855" s="120"/>
      <c r="BR855" s="120"/>
      <c r="BS855" s="120"/>
    </row>
    <row r="856" ht="15.75" customHeight="1">
      <c r="A856" s="120"/>
      <c r="B856" s="120"/>
      <c r="C856" s="243"/>
      <c r="D856" s="120"/>
      <c r="E856" s="243"/>
      <c r="F856" s="120"/>
      <c r="G856" s="120"/>
      <c r="H856" s="120"/>
      <c r="I856" s="120"/>
      <c r="J856" s="120"/>
      <c r="K856" s="120"/>
      <c r="L856" s="244"/>
      <c r="M856" s="245"/>
      <c r="N856" s="245"/>
      <c r="O856" s="245"/>
      <c r="P856" s="245"/>
      <c r="Q856" s="120"/>
      <c r="R856" s="120"/>
      <c r="S856" s="120"/>
      <c r="T856" s="222"/>
      <c r="U856" s="120"/>
      <c r="V856" s="120"/>
      <c r="W856" s="120"/>
      <c r="X856" s="120"/>
      <c r="Y856" s="243"/>
      <c r="Z856" s="120"/>
      <c r="AA856" s="243"/>
      <c r="AB856" s="245"/>
      <c r="AC856" s="245"/>
      <c r="AD856" s="245"/>
      <c r="AE856" s="222"/>
      <c r="AF856" s="120"/>
      <c r="AG856" s="120"/>
      <c r="AH856" s="120"/>
      <c r="AI856" s="120"/>
      <c r="AJ856" s="243"/>
      <c r="AK856" s="243"/>
      <c r="AL856" s="120"/>
      <c r="AM856" s="243"/>
      <c r="AN856" s="243"/>
      <c r="AO856" s="120"/>
      <c r="AP856" s="120"/>
      <c r="AQ856" s="120"/>
      <c r="AR856" s="120"/>
      <c r="AS856" s="120"/>
      <c r="AT856" s="246"/>
      <c r="AU856" s="243"/>
      <c r="AV856" s="120"/>
      <c r="AW856" s="120"/>
      <c r="AX856" s="120"/>
      <c r="AY856" s="246"/>
      <c r="AZ856" s="120"/>
      <c r="BA856" s="120"/>
      <c r="BB856" s="243"/>
      <c r="BC856" s="120"/>
      <c r="BD856" s="120"/>
      <c r="BE856" s="120"/>
      <c r="BF856" s="120"/>
      <c r="BG856" s="244"/>
      <c r="BH856" s="124"/>
      <c r="BI856" s="124"/>
      <c r="BJ856" s="124"/>
      <c r="BK856" s="120"/>
      <c r="BL856" s="120"/>
      <c r="BM856" s="120"/>
      <c r="BN856" s="120"/>
      <c r="BO856" s="120"/>
      <c r="BP856" s="120"/>
      <c r="BQ856" s="120"/>
      <c r="BR856" s="120"/>
      <c r="BS856" s="120"/>
    </row>
    <row r="857" ht="15.75" customHeight="1">
      <c r="A857" s="120"/>
      <c r="B857" s="120"/>
      <c r="C857" s="243"/>
      <c r="D857" s="120"/>
      <c r="E857" s="243"/>
      <c r="F857" s="120"/>
      <c r="G857" s="120"/>
      <c r="H857" s="120"/>
      <c r="I857" s="120"/>
      <c r="J857" s="120"/>
      <c r="K857" s="120"/>
      <c r="L857" s="244"/>
      <c r="M857" s="245"/>
      <c r="N857" s="245"/>
      <c r="O857" s="245"/>
      <c r="P857" s="245"/>
      <c r="Q857" s="120"/>
      <c r="R857" s="120"/>
      <c r="S857" s="120"/>
      <c r="T857" s="222"/>
      <c r="U857" s="120"/>
      <c r="V857" s="120"/>
      <c r="W857" s="120"/>
      <c r="X857" s="120"/>
      <c r="Y857" s="243"/>
      <c r="Z857" s="120"/>
      <c r="AA857" s="243"/>
      <c r="AB857" s="245"/>
      <c r="AC857" s="245"/>
      <c r="AD857" s="245"/>
      <c r="AE857" s="222"/>
      <c r="AF857" s="120"/>
      <c r="AG857" s="120"/>
      <c r="AH857" s="120"/>
      <c r="AI857" s="120"/>
      <c r="AJ857" s="243"/>
      <c r="AK857" s="243"/>
      <c r="AL857" s="120"/>
      <c r="AM857" s="243"/>
      <c r="AN857" s="243"/>
      <c r="AO857" s="120"/>
      <c r="AP857" s="120"/>
      <c r="AQ857" s="120"/>
      <c r="AR857" s="120"/>
      <c r="AS857" s="120"/>
      <c r="AT857" s="246"/>
      <c r="AU857" s="243"/>
      <c r="AV857" s="120"/>
      <c r="AW857" s="120"/>
      <c r="AX857" s="120"/>
      <c r="AY857" s="246"/>
      <c r="AZ857" s="120"/>
      <c r="BA857" s="120"/>
      <c r="BB857" s="243"/>
      <c r="BC857" s="120"/>
      <c r="BD857" s="120"/>
      <c r="BE857" s="120"/>
      <c r="BF857" s="120"/>
      <c r="BG857" s="244"/>
      <c r="BH857" s="124"/>
      <c r="BI857" s="124"/>
      <c r="BJ857" s="124"/>
      <c r="BK857" s="120"/>
      <c r="BL857" s="120"/>
      <c r="BM857" s="120"/>
      <c r="BN857" s="120"/>
      <c r="BO857" s="120"/>
      <c r="BP857" s="120"/>
      <c r="BQ857" s="120"/>
      <c r="BR857" s="120"/>
      <c r="BS857" s="120"/>
    </row>
    <row r="858" ht="15.75" customHeight="1">
      <c r="A858" s="120"/>
      <c r="B858" s="120"/>
      <c r="C858" s="243"/>
      <c r="D858" s="120"/>
      <c r="E858" s="243"/>
      <c r="F858" s="120"/>
      <c r="G858" s="120"/>
      <c r="H858" s="120"/>
      <c r="I858" s="120"/>
      <c r="J858" s="120"/>
      <c r="K858" s="120"/>
      <c r="L858" s="244"/>
      <c r="M858" s="245"/>
      <c r="N858" s="245"/>
      <c r="O858" s="245"/>
      <c r="P858" s="245"/>
      <c r="Q858" s="120"/>
      <c r="R858" s="120"/>
      <c r="S858" s="120"/>
      <c r="T858" s="222"/>
      <c r="U858" s="120"/>
      <c r="V858" s="120"/>
      <c r="W858" s="120"/>
      <c r="X858" s="120"/>
      <c r="Y858" s="243"/>
      <c r="Z858" s="120"/>
      <c r="AA858" s="243"/>
      <c r="AB858" s="245"/>
      <c r="AC858" s="245"/>
      <c r="AD858" s="245"/>
      <c r="AE858" s="222"/>
      <c r="AF858" s="120"/>
      <c r="AG858" s="120"/>
      <c r="AH858" s="120"/>
      <c r="AI858" s="120"/>
      <c r="AJ858" s="243"/>
      <c r="AK858" s="243"/>
      <c r="AL858" s="120"/>
      <c r="AM858" s="243"/>
      <c r="AN858" s="243"/>
      <c r="AO858" s="120"/>
      <c r="AP858" s="120"/>
      <c r="AQ858" s="120"/>
      <c r="AR858" s="120"/>
      <c r="AS858" s="120"/>
      <c r="AT858" s="246"/>
      <c r="AU858" s="243"/>
      <c r="AV858" s="120"/>
      <c r="AW858" s="120"/>
      <c r="AX858" s="120"/>
      <c r="AY858" s="246"/>
      <c r="AZ858" s="120"/>
      <c r="BA858" s="120"/>
      <c r="BB858" s="243"/>
      <c r="BC858" s="120"/>
      <c r="BD858" s="120"/>
      <c r="BE858" s="120"/>
      <c r="BF858" s="120"/>
      <c r="BG858" s="244"/>
      <c r="BH858" s="124"/>
      <c r="BI858" s="124"/>
      <c r="BJ858" s="124"/>
      <c r="BK858" s="120"/>
      <c r="BL858" s="120"/>
      <c r="BM858" s="120"/>
      <c r="BN858" s="120"/>
      <c r="BO858" s="120"/>
      <c r="BP858" s="120"/>
      <c r="BQ858" s="120"/>
      <c r="BR858" s="120"/>
      <c r="BS858" s="120"/>
    </row>
    <row r="859" ht="15.75" customHeight="1">
      <c r="A859" s="120"/>
      <c r="B859" s="120"/>
      <c r="C859" s="243"/>
      <c r="D859" s="120"/>
      <c r="E859" s="243"/>
      <c r="F859" s="120"/>
      <c r="G859" s="120"/>
      <c r="H859" s="120"/>
      <c r="I859" s="120"/>
      <c r="J859" s="120"/>
      <c r="K859" s="120"/>
      <c r="L859" s="244"/>
      <c r="M859" s="245"/>
      <c r="N859" s="245"/>
      <c r="O859" s="245"/>
      <c r="P859" s="245"/>
      <c r="Q859" s="120"/>
      <c r="R859" s="120"/>
      <c r="S859" s="120"/>
      <c r="T859" s="222"/>
      <c r="U859" s="120"/>
      <c r="V859" s="120"/>
      <c r="W859" s="120"/>
      <c r="X859" s="120"/>
      <c r="Y859" s="243"/>
      <c r="Z859" s="120"/>
      <c r="AA859" s="243"/>
      <c r="AB859" s="245"/>
      <c r="AC859" s="245"/>
      <c r="AD859" s="245"/>
      <c r="AE859" s="222"/>
      <c r="AF859" s="120"/>
      <c r="AG859" s="120"/>
      <c r="AH859" s="120"/>
      <c r="AI859" s="120"/>
      <c r="AJ859" s="243"/>
      <c r="AK859" s="243"/>
      <c r="AL859" s="120"/>
      <c r="AM859" s="243"/>
      <c r="AN859" s="243"/>
      <c r="AO859" s="120"/>
      <c r="AP859" s="120"/>
      <c r="AQ859" s="120"/>
      <c r="AR859" s="120"/>
      <c r="AS859" s="120"/>
      <c r="AT859" s="246"/>
      <c r="AU859" s="243"/>
      <c r="AV859" s="120"/>
      <c r="AW859" s="120"/>
      <c r="AX859" s="120"/>
      <c r="AY859" s="246"/>
      <c r="AZ859" s="120"/>
      <c r="BA859" s="120"/>
      <c r="BB859" s="243"/>
      <c r="BC859" s="120"/>
      <c r="BD859" s="120"/>
      <c r="BE859" s="120"/>
      <c r="BF859" s="120"/>
      <c r="BG859" s="244"/>
      <c r="BH859" s="124"/>
      <c r="BI859" s="124"/>
      <c r="BJ859" s="124"/>
      <c r="BK859" s="120"/>
      <c r="BL859" s="120"/>
      <c r="BM859" s="120"/>
      <c r="BN859" s="120"/>
      <c r="BO859" s="120"/>
      <c r="BP859" s="120"/>
      <c r="BQ859" s="120"/>
      <c r="BR859" s="120"/>
      <c r="BS859" s="120"/>
    </row>
    <row r="860" ht="15.75" customHeight="1">
      <c r="A860" s="120"/>
      <c r="B860" s="120"/>
      <c r="C860" s="243"/>
      <c r="D860" s="120"/>
      <c r="E860" s="243"/>
      <c r="F860" s="120"/>
      <c r="G860" s="120"/>
      <c r="H860" s="120"/>
      <c r="I860" s="120"/>
      <c r="J860" s="120"/>
      <c r="K860" s="120"/>
      <c r="L860" s="244"/>
      <c r="M860" s="245"/>
      <c r="N860" s="245"/>
      <c r="O860" s="245"/>
      <c r="P860" s="245"/>
      <c r="Q860" s="120"/>
      <c r="R860" s="120"/>
      <c r="S860" s="120"/>
      <c r="T860" s="222"/>
      <c r="U860" s="120"/>
      <c r="V860" s="120"/>
      <c r="W860" s="120"/>
      <c r="X860" s="120"/>
      <c r="Y860" s="243"/>
      <c r="Z860" s="120"/>
      <c r="AA860" s="243"/>
      <c r="AB860" s="245"/>
      <c r="AC860" s="245"/>
      <c r="AD860" s="245"/>
      <c r="AE860" s="222"/>
      <c r="AF860" s="120"/>
      <c r="AG860" s="120"/>
      <c r="AH860" s="120"/>
      <c r="AI860" s="120"/>
      <c r="AJ860" s="243"/>
      <c r="AK860" s="243"/>
      <c r="AL860" s="120"/>
      <c r="AM860" s="243"/>
      <c r="AN860" s="243"/>
      <c r="AO860" s="120"/>
      <c r="AP860" s="120"/>
      <c r="AQ860" s="120"/>
      <c r="AR860" s="120"/>
      <c r="AS860" s="120"/>
      <c r="AT860" s="246"/>
      <c r="AU860" s="243"/>
      <c r="AV860" s="120"/>
      <c r="AW860" s="120"/>
      <c r="AX860" s="120"/>
      <c r="AY860" s="246"/>
      <c r="AZ860" s="120"/>
      <c r="BA860" s="120"/>
      <c r="BB860" s="243"/>
      <c r="BC860" s="120"/>
      <c r="BD860" s="120"/>
      <c r="BE860" s="120"/>
      <c r="BF860" s="120"/>
      <c r="BG860" s="244"/>
      <c r="BH860" s="124"/>
      <c r="BI860" s="124"/>
      <c r="BJ860" s="124"/>
      <c r="BK860" s="120"/>
      <c r="BL860" s="120"/>
      <c r="BM860" s="120"/>
      <c r="BN860" s="120"/>
      <c r="BO860" s="120"/>
      <c r="BP860" s="120"/>
      <c r="BQ860" s="120"/>
      <c r="BR860" s="120"/>
      <c r="BS860" s="120"/>
    </row>
    <row r="861" ht="15.75" customHeight="1">
      <c r="A861" s="120"/>
      <c r="B861" s="120"/>
      <c r="C861" s="243"/>
      <c r="D861" s="120"/>
      <c r="E861" s="243"/>
      <c r="F861" s="120"/>
      <c r="G861" s="120"/>
      <c r="H861" s="120"/>
      <c r="I861" s="120"/>
      <c r="J861" s="120"/>
      <c r="K861" s="120"/>
      <c r="L861" s="244"/>
      <c r="M861" s="245"/>
      <c r="N861" s="245"/>
      <c r="O861" s="245"/>
      <c r="P861" s="245"/>
      <c r="Q861" s="120"/>
      <c r="R861" s="120"/>
      <c r="S861" s="120"/>
      <c r="T861" s="222"/>
      <c r="U861" s="120"/>
      <c r="V861" s="120"/>
      <c r="W861" s="120"/>
      <c r="X861" s="120"/>
      <c r="Y861" s="243"/>
      <c r="Z861" s="120"/>
      <c r="AA861" s="243"/>
      <c r="AB861" s="245"/>
      <c r="AC861" s="245"/>
      <c r="AD861" s="245"/>
      <c r="AE861" s="222"/>
      <c r="AF861" s="120"/>
      <c r="AG861" s="120"/>
      <c r="AH861" s="120"/>
      <c r="AI861" s="120"/>
      <c r="AJ861" s="243"/>
      <c r="AK861" s="243"/>
      <c r="AL861" s="120"/>
      <c r="AM861" s="243"/>
      <c r="AN861" s="243"/>
      <c r="AO861" s="120"/>
      <c r="AP861" s="120"/>
      <c r="AQ861" s="120"/>
      <c r="AR861" s="120"/>
      <c r="AS861" s="120"/>
      <c r="AT861" s="246"/>
      <c r="AU861" s="243"/>
      <c r="AV861" s="120"/>
      <c r="AW861" s="120"/>
      <c r="AX861" s="120"/>
      <c r="AY861" s="246"/>
      <c r="AZ861" s="120"/>
      <c r="BA861" s="120"/>
      <c r="BB861" s="243"/>
      <c r="BC861" s="120"/>
      <c r="BD861" s="120"/>
      <c r="BE861" s="120"/>
      <c r="BF861" s="120"/>
      <c r="BG861" s="244"/>
      <c r="BH861" s="124"/>
      <c r="BI861" s="124"/>
      <c r="BJ861" s="124"/>
      <c r="BK861" s="120"/>
      <c r="BL861" s="120"/>
      <c r="BM861" s="120"/>
      <c r="BN861" s="120"/>
      <c r="BO861" s="120"/>
      <c r="BP861" s="120"/>
      <c r="BQ861" s="120"/>
      <c r="BR861" s="120"/>
      <c r="BS861" s="120"/>
    </row>
    <row r="862" ht="15.75" customHeight="1">
      <c r="A862" s="120"/>
      <c r="B862" s="120"/>
      <c r="C862" s="243"/>
      <c r="D862" s="120"/>
      <c r="E862" s="243"/>
      <c r="F862" s="120"/>
      <c r="G862" s="120"/>
      <c r="H862" s="120"/>
      <c r="I862" s="120"/>
      <c r="J862" s="120"/>
      <c r="K862" s="120"/>
      <c r="L862" s="244"/>
      <c r="M862" s="245"/>
      <c r="N862" s="245"/>
      <c r="O862" s="245"/>
      <c r="P862" s="245"/>
      <c r="Q862" s="120"/>
      <c r="R862" s="120"/>
      <c r="S862" s="120"/>
      <c r="T862" s="222"/>
      <c r="U862" s="120"/>
      <c r="V862" s="120"/>
      <c r="W862" s="120"/>
      <c r="X862" s="120"/>
      <c r="Y862" s="243"/>
      <c r="Z862" s="120"/>
      <c r="AA862" s="243"/>
      <c r="AB862" s="245"/>
      <c r="AC862" s="245"/>
      <c r="AD862" s="245"/>
      <c r="AE862" s="222"/>
      <c r="AF862" s="120"/>
      <c r="AG862" s="120"/>
      <c r="AH862" s="120"/>
      <c r="AI862" s="120"/>
      <c r="AJ862" s="243"/>
      <c r="AK862" s="243"/>
      <c r="AL862" s="120"/>
      <c r="AM862" s="243"/>
      <c r="AN862" s="243"/>
      <c r="AO862" s="120"/>
      <c r="AP862" s="120"/>
      <c r="AQ862" s="120"/>
      <c r="AR862" s="120"/>
      <c r="AS862" s="120"/>
      <c r="AT862" s="246"/>
      <c r="AU862" s="243"/>
      <c r="AV862" s="120"/>
      <c r="AW862" s="120"/>
      <c r="AX862" s="120"/>
      <c r="AY862" s="246"/>
      <c r="AZ862" s="120"/>
      <c r="BA862" s="120"/>
      <c r="BB862" s="243"/>
      <c r="BC862" s="120"/>
      <c r="BD862" s="120"/>
      <c r="BE862" s="120"/>
      <c r="BF862" s="120"/>
      <c r="BG862" s="244"/>
      <c r="BH862" s="124"/>
      <c r="BI862" s="124"/>
      <c r="BJ862" s="124"/>
      <c r="BK862" s="120"/>
      <c r="BL862" s="120"/>
      <c r="BM862" s="120"/>
      <c r="BN862" s="120"/>
      <c r="BO862" s="120"/>
      <c r="BP862" s="120"/>
      <c r="BQ862" s="120"/>
      <c r="BR862" s="120"/>
      <c r="BS862" s="120"/>
    </row>
    <row r="863" ht="15.75" customHeight="1">
      <c r="A863" s="120"/>
      <c r="B863" s="120"/>
      <c r="C863" s="243"/>
      <c r="D863" s="120"/>
      <c r="E863" s="243"/>
      <c r="F863" s="120"/>
      <c r="G863" s="120"/>
      <c r="H863" s="120"/>
      <c r="I863" s="120"/>
      <c r="J863" s="120"/>
      <c r="K863" s="120"/>
      <c r="L863" s="244"/>
      <c r="M863" s="245"/>
      <c r="N863" s="245"/>
      <c r="O863" s="245"/>
      <c r="P863" s="245"/>
      <c r="Q863" s="120"/>
      <c r="R863" s="120"/>
      <c r="S863" s="120"/>
      <c r="T863" s="222"/>
      <c r="U863" s="120"/>
      <c r="V863" s="120"/>
      <c r="W863" s="120"/>
      <c r="X863" s="120"/>
      <c r="Y863" s="243"/>
      <c r="Z863" s="120"/>
      <c r="AA863" s="243"/>
      <c r="AB863" s="245"/>
      <c r="AC863" s="245"/>
      <c r="AD863" s="245"/>
      <c r="AE863" s="222"/>
      <c r="AF863" s="120"/>
      <c r="AG863" s="120"/>
      <c r="AH863" s="120"/>
      <c r="AI863" s="120"/>
      <c r="AJ863" s="243"/>
      <c r="AK863" s="243"/>
      <c r="AL863" s="120"/>
      <c r="AM863" s="243"/>
      <c r="AN863" s="243"/>
      <c r="AO863" s="120"/>
      <c r="AP863" s="120"/>
      <c r="AQ863" s="120"/>
      <c r="AR863" s="120"/>
      <c r="AS863" s="120"/>
      <c r="AT863" s="246"/>
      <c r="AU863" s="243"/>
      <c r="AV863" s="120"/>
      <c r="AW863" s="120"/>
      <c r="AX863" s="120"/>
      <c r="AY863" s="246"/>
      <c r="AZ863" s="120"/>
      <c r="BA863" s="120"/>
      <c r="BB863" s="243"/>
      <c r="BC863" s="120"/>
      <c r="BD863" s="120"/>
      <c r="BE863" s="120"/>
      <c r="BF863" s="120"/>
      <c r="BG863" s="244"/>
      <c r="BH863" s="124"/>
      <c r="BI863" s="124"/>
      <c r="BJ863" s="124"/>
      <c r="BK863" s="120"/>
      <c r="BL863" s="120"/>
      <c r="BM863" s="120"/>
      <c r="BN863" s="120"/>
      <c r="BO863" s="120"/>
      <c r="BP863" s="120"/>
      <c r="BQ863" s="120"/>
      <c r="BR863" s="120"/>
      <c r="BS863" s="120"/>
    </row>
    <row r="864" ht="15.75" customHeight="1">
      <c r="A864" s="120"/>
      <c r="B864" s="120"/>
      <c r="C864" s="243"/>
      <c r="D864" s="120"/>
      <c r="E864" s="243"/>
      <c r="F864" s="120"/>
      <c r="G864" s="120"/>
      <c r="H864" s="120"/>
      <c r="I864" s="120"/>
      <c r="J864" s="120"/>
      <c r="K864" s="120"/>
      <c r="L864" s="244"/>
      <c r="M864" s="245"/>
      <c r="N864" s="245"/>
      <c r="O864" s="245"/>
      <c r="P864" s="245"/>
      <c r="Q864" s="120"/>
      <c r="R864" s="120"/>
      <c r="S864" s="120"/>
      <c r="T864" s="222"/>
      <c r="U864" s="120"/>
      <c r="V864" s="120"/>
      <c r="W864" s="120"/>
      <c r="X864" s="120"/>
      <c r="Y864" s="243"/>
      <c r="Z864" s="120"/>
      <c r="AA864" s="243"/>
      <c r="AB864" s="245"/>
      <c r="AC864" s="245"/>
      <c r="AD864" s="245"/>
      <c r="AE864" s="222"/>
      <c r="AF864" s="120"/>
      <c r="AG864" s="120"/>
      <c r="AH864" s="120"/>
      <c r="AI864" s="120"/>
      <c r="AJ864" s="243"/>
      <c r="AK864" s="243"/>
      <c r="AL864" s="120"/>
      <c r="AM864" s="243"/>
      <c r="AN864" s="243"/>
      <c r="AO864" s="120"/>
      <c r="AP864" s="120"/>
      <c r="AQ864" s="120"/>
      <c r="AR864" s="120"/>
      <c r="AS864" s="120"/>
      <c r="AT864" s="246"/>
      <c r="AU864" s="243"/>
      <c r="AV864" s="120"/>
      <c r="AW864" s="120"/>
      <c r="AX864" s="120"/>
      <c r="AY864" s="246"/>
      <c r="AZ864" s="120"/>
      <c r="BA864" s="120"/>
      <c r="BB864" s="243"/>
      <c r="BC864" s="120"/>
      <c r="BD864" s="120"/>
      <c r="BE864" s="120"/>
      <c r="BF864" s="120"/>
      <c r="BG864" s="244"/>
      <c r="BH864" s="124"/>
      <c r="BI864" s="124"/>
      <c r="BJ864" s="124"/>
      <c r="BK864" s="120"/>
      <c r="BL864" s="120"/>
      <c r="BM864" s="120"/>
      <c r="BN864" s="120"/>
      <c r="BO864" s="120"/>
      <c r="BP864" s="120"/>
      <c r="BQ864" s="120"/>
      <c r="BR864" s="120"/>
      <c r="BS864" s="120"/>
    </row>
    <row r="865" ht="15.75" customHeight="1">
      <c r="A865" s="120"/>
      <c r="B865" s="120"/>
      <c r="C865" s="243"/>
      <c r="D865" s="120"/>
      <c r="E865" s="243"/>
      <c r="F865" s="120"/>
      <c r="G865" s="120"/>
      <c r="H865" s="120"/>
      <c r="I865" s="120"/>
      <c r="J865" s="120"/>
      <c r="K865" s="120"/>
      <c r="L865" s="244"/>
      <c r="M865" s="245"/>
      <c r="N865" s="245"/>
      <c r="O865" s="245"/>
      <c r="P865" s="245"/>
      <c r="Q865" s="120"/>
      <c r="R865" s="120"/>
      <c r="S865" s="120"/>
      <c r="T865" s="222"/>
      <c r="U865" s="120"/>
      <c r="V865" s="120"/>
      <c r="W865" s="120"/>
      <c r="X865" s="120"/>
      <c r="Y865" s="243"/>
      <c r="Z865" s="120"/>
      <c r="AA865" s="243"/>
      <c r="AB865" s="245"/>
      <c r="AC865" s="245"/>
      <c r="AD865" s="245"/>
      <c r="AE865" s="222"/>
      <c r="AF865" s="120"/>
      <c r="AG865" s="120"/>
      <c r="AH865" s="120"/>
      <c r="AI865" s="120"/>
      <c r="AJ865" s="243"/>
      <c r="AK865" s="243"/>
      <c r="AL865" s="120"/>
      <c r="AM865" s="243"/>
      <c r="AN865" s="243"/>
      <c r="AO865" s="120"/>
      <c r="AP865" s="120"/>
      <c r="AQ865" s="120"/>
      <c r="AR865" s="120"/>
      <c r="AS865" s="120"/>
      <c r="AT865" s="246"/>
      <c r="AU865" s="243"/>
      <c r="AV865" s="120"/>
      <c r="AW865" s="120"/>
      <c r="AX865" s="120"/>
      <c r="AY865" s="246"/>
      <c r="AZ865" s="120"/>
      <c r="BA865" s="120"/>
      <c r="BB865" s="243"/>
      <c r="BC865" s="120"/>
      <c r="BD865" s="120"/>
      <c r="BE865" s="120"/>
      <c r="BF865" s="120"/>
      <c r="BG865" s="244"/>
      <c r="BH865" s="124"/>
      <c r="BI865" s="124"/>
      <c r="BJ865" s="124"/>
      <c r="BK865" s="120"/>
      <c r="BL865" s="120"/>
      <c r="BM865" s="120"/>
      <c r="BN865" s="120"/>
      <c r="BO865" s="120"/>
      <c r="BP865" s="120"/>
      <c r="BQ865" s="120"/>
      <c r="BR865" s="120"/>
      <c r="BS865" s="120"/>
    </row>
    <row r="866" ht="15.75" customHeight="1">
      <c r="A866" s="120"/>
      <c r="B866" s="120"/>
      <c r="C866" s="243"/>
      <c r="D866" s="120"/>
      <c r="E866" s="243"/>
      <c r="F866" s="120"/>
      <c r="G866" s="120"/>
      <c r="H866" s="120"/>
      <c r="I866" s="120"/>
      <c r="J866" s="120"/>
      <c r="K866" s="120"/>
      <c r="L866" s="244"/>
      <c r="M866" s="245"/>
      <c r="N866" s="245"/>
      <c r="O866" s="245"/>
      <c r="P866" s="245"/>
      <c r="Q866" s="120"/>
      <c r="R866" s="120"/>
      <c r="S866" s="120"/>
      <c r="T866" s="222"/>
      <c r="U866" s="120"/>
      <c r="V866" s="120"/>
      <c r="W866" s="120"/>
      <c r="X866" s="120"/>
      <c r="Y866" s="243"/>
      <c r="Z866" s="120"/>
      <c r="AA866" s="243"/>
      <c r="AB866" s="245"/>
      <c r="AC866" s="245"/>
      <c r="AD866" s="245"/>
      <c r="AE866" s="222"/>
      <c r="AF866" s="120"/>
      <c r="AG866" s="120"/>
      <c r="AH866" s="120"/>
      <c r="AI866" s="120"/>
      <c r="AJ866" s="243"/>
      <c r="AK866" s="243"/>
      <c r="AL866" s="120"/>
      <c r="AM866" s="243"/>
      <c r="AN866" s="243"/>
      <c r="AO866" s="120"/>
      <c r="AP866" s="120"/>
      <c r="AQ866" s="120"/>
      <c r="AR866" s="120"/>
      <c r="AS866" s="120"/>
      <c r="AT866" s="246"/>
      <c r="AU866" s="243"/>
      <c r="AV866" s="120"/>
      <c r="AW866" s="120"/>
      <c r="AX866" s="120"/>
      <c r="AY866" s="246"/>
      <c r="AZ866" s="120"/>
      <c r="BA866" s="120"/>
      <c r="BB866" s="243"/>
      <c r="BC866" s="120"/>
      <c r="BD866" s="120"/>
      <c r="BE866" s="120"/>
      <c r="BF866" s="120"/>
      <c r="BG866" s="244"/>
      <c r="BH866" s="124"/>
      <c r="BI866" s="124"/>
      <c r="BJ866" s="124"/>
      <c r="BK866" s="120"/>
      <c r="BL866" s="120"/>
      <c r="BM866" s="120"/>
      <c r="BN866" s="120"/>
      <c r="BO866" s="120"/>
      <c r="BP866" s="120"/>
      <c r="BQ866" s="120"/>
      <c r="BR866" s="120"/>
      <c r="BS866" s="120"/>
    </row>
    <row r="867" ht="15.75" customHeight="1">
      <c r="A867" s="120"/>
      <c r="B867" s="120"/>
      <c r="C867" s="243"/>
      <c r="D867" s="120"/>
      <c r="E867" s="243"/>
      <c r="F867" s="120"/>
      <c r="G867" s="120"/>
      <c r="H867" s="120"/>
      <c r="I867" s="120"/>
      <c r="J867" s="120"/>
      <c r="K867" s="120"/>
      <c r="L867" s="244"/>
      <c r="M867" s="245"/>
      <c r="N867" s="245"/>
      <c r="O867" s="245"/>
      <c r="P867" s="245"/>
      <c r="Q867" s="120"/>
      <c r="R867" s="120"/>
      <c r="S867" s="120"/>
      <c r="T867" s="222"/>
      <c r="U867" s="120"/>
      <c r="V867" s="120"/>
      <c r="W867" s="120"/>
      <c r="X867" s="120"/>
      <c r="Y867" s="243"/>
      <c r="Z867" s="120"/>
      <c r="AA867" s="243"/>
      <c r="AB867" s="245"/>
      <c r="AC867" s="245"/>
      <c r="AD867" s="245"/>
      <c r="AE867" s="222"/>
      <c r="AF867" s="120"/>
      <c r="AG867" s="120"/>
      <c r="AH867" s="120"/>
      <c r="AI867" s="120"/>
      <c r="AJ867" s="243"/>
      <c r="AK867" s="243"/>
      <c r="AL867" s="120"/>
      <c r="AM867" s="243"/>
      <c r="AN867" s="243"/>
      <c r="AO867" s="120"/>
      <c r="AP867" s="120"/>
      <c r="AQ867" s="120"/>
      <c r="AR867" s="120"/>
      <c r="AS867" s="120"/>
      <c r="AT867" s="246"/>
      <c r="AU867" s="243"/>
      <c r="AV867" s="120"/>
      <c r="AW867" s="120"/>
      <c r="AX867" s="120"/>
      <c r="AY867" s="246"/>
      <c r="AZ867" s="120"/>
      <c r="BA867" s="120"/>
      <c r="BB867" s="243"/>
      <c r="BC867" s="120"/>
      <c r="BD867" s="120"/>
      <c r="BE867" s="120"/>
      <c r="BF867" s="120"/>
      <c r="BG867" s="244"/>
      <c r="BH867" s="124"/>
      <c r="BI867" s="124"/>
      <c r="BJ867" s="124"/>
      <c r="BK867" s="120"/>
      <c r="BL867" s="120"/>
      <c r="BM867" s="120"/>
      <c r="BN867" s="120"/>
      <c r="BO867" s="120"/>
      <c r="BP867" s="120"/>
      <c r="BQ867" s="120"/>
      <c r="BR867" s="120"/>
      <c r="BS867" s="120"/>
    </row>
    <row r="868" ht="15.75" customHeight="1">
      <c r="A868" s="120"/>
      <c r="B868" s="120"/>
      <c r="C868" s="243"/>
      <c r="D868" s="120"/>
      <c r="E868" s="243"/>
      <c r="F868" s="120"/>
      <c r="G868" s="120"/>
      <c r="H868" s="120"/>
      <c r="I868" s="120"/>
      <c r="J868" s="120"/>
      <c r="K868" s="120"/>
      <c r="L868" s="244"/>
      <c r="M868" s="245"/>
      <c r="N868" s="245"/>
      <c r="O868" s="245"/>
      <c r="P868" s="245"/>
      <c r="Q868" s="120"/>
      <c r="R868" s="120"/>
      <c r="S868" s="120"/>
      <c r="T868" s="222"/>
      <c r="U868" s="120"/>
      <c r="V868" s="120"/>
      <c r="W868" s="120"/>
      <c r="X868" s="120"/>
      <c r="Y868" s="243"/>
      <c r="Z868" s="120"/>
      <c r="AA868" s="243"/>
      <c r="AB868" s="245"/>
      <c r="AC868" s="245"/>
      <c r="AD868" s="245"/>
      <c r="AE868" s="222"/>
      <c r="AF868" s="120"/>
      <c r="AG868" s="120"/>
      <c r="AH868" s="120"/>
      <c r="AI868" s="120"/>
      <c r="AJ868" s="243"/>
      <c r="AK868" s="243"/>
      <c r="AL868" s="120"/>
      <c r="AM868" s="243"/>
      <c r="AN868" s="243"/>
      <c r="AO868" s="120"/>
      <c r="AP868" s="120"/>
      <c r="AQ868" s="120"/>
      <c r="AR868" s="120"/>
      <c r="AS868" s="120"/>
      <c r="AT868" s="246"/>
      <c r="AU868" s="243"/>
      <c r="AV868" s="120"/>
      <c r="AW868" s="120"/>
      <c r="AX868" s="120"/>
      <c r="AY868" s="246"/>
      <c r="AZ868" s="120"/>
      <c r="BA868" s="120"/>
      <c r="BB868" s="243"/>
      <c r="BC868" s="120"/>
      <c r="BD868" s="120"/>
      <c r="BE868" s="120"/>
      <c r="BF868" s="120"/>
      <c r="BG868" s="244"/>
      <c r="BH868" s="124"/>
      <c r="BI868" s="124"/>
      <c r="BJ868" s="124"/>
      <c r="BK868" s="120"/>
      <c r="BL868" s="120"/>
      <c r="BM868" s="120"/>
      <c r="BN868" s="120"/>
      <c r="BO868" s="120"/>
      <c r="BP868" s="120"/>
      <c r="BQ868" s="120"/>
      <c r="BR868" s="120"/>
      <c r="BS868" s="120"/>
    </row>
    <row r="869" ht="15.75" customHeight="1">
      <c r="A869" s="120"/>
      <c r="B869" s="120"/>
      <c r="C869" s="243"/>
      <c r="D869" s="120"/>
      <c r="E869" s="243"/>
      <c r="F869" s="120"/>
      <c r="G869" s="120"/>
      <c r="H869" s="120"/>
      <c r="I869" s="120"/>
      <c r="J869" s="120"/>
      <c r="K869" s="120"/>
      <c r="L869" s="244"/>
      <c r="M869" s="245"/>
      <c r="N869" s="245"/>
      <c r="O869" s="245"/>
      <c r="P869" s="245"/>
      <c r="Q869" s="120"/>
      <c r="R869" s="120"/>
      <c r="S869" s="120"/>
      <c r="T869" s="222"/>
      <c r="U869" s="120"/>
      <c r="V869" s="120"/>
      <c r="W869" s="120"/>
      <c r="X869" s="120"/>
      <c r="Y869" s="243"/>
      <c r="Z869" s="120"/>
      <c r="AA869" s="243"/>
      <c r="AB869" s="245"/>
      <c r="AC869" s="245"/>
      <c r="AD869" s="245"/>
      <c r="AE869" s="222"/>
      <c r="AF869" s="120"/>
      <c r="AG869" s="120"/>
      <c r="AH869" s="120"/>
      <c r="AI869" s="120"/>
      <c r="AJ869" s="243"/>
      <c r="AK869" s="243"/>
      <c r="AL869" s="120"/>
      <c r="AM869" s="243"/>
      <c r="AN869" s="243"/>
      <c r="AO869" s="120"/>
      <c r="AP869" s="120"/>
      <c r="AQ869" s="120"/>
      <c r="AR869" s="120"/>
      <c r="AS869" s="120"/>
      <c r="AT869" s="246"/>
      <c r="AU869" s="243"/>
      <c r="AV869" s="120"/>
      <c r="AW869" s="120"/>
      <c r="AX869" s="120"/>
      <c r="AY869" s="246"/>
      <c r="AZ869" s="120"/>
      <c r="BA869" s="120"/>
      <c r="BB869" s="243"/>
      <c r="BC869" s="120"/>
      <c r="BD869" s="120"/>
      <c r="BE869" s="120"/>
      <c r="BF869" s="120"/>
      <c r="BG869" s="244"/>
      <c r="BH869" s="124"/>
      <c r="BI869" s="124"/>
      <c r="BJ869" s="124"/>
      <c r="BK869" s="120"/>
      <c r="BL869" s="120"/>
      <c r="BM869" s="120"/>
      <c r="BN869" s="120"/>
      <c r="BO869" s="120"/>
      <c r="BP869" s="120"/>
      <c r="BQ869" s="120"/>
      <c r="BR869" s="120"/>
      <c r="BS869" s="120"/>
    </row>
    <row r="870" ht="15.75" customHeight="1">
      <c r="A870" s="120"/>
      <c r="B870" s="120"/>
      <c r="C870" s="243"/>
      <c r="D870" s="120"/>
      <c r="E870" s="243"/>
      <c r="F870" s="120"/>
      <c r="G870" s="120"/>
      <c r="H870" s="120"/>
      <c r="I870" s="120"/>
      <c r="J870" s="120"/>
      <c r="K870" s="120"/>
      <c r="L870" s="244"/>
      <c r="M870" s="245"/>
      <c r="N870" s="245"/>
      <c r="O870" s="245"/>
      <c r="P870" s="245"/>
      <c r="Q870" s="120"/>
      <c r="R870" s="120"/>
      <c r="S870" s="120"/>
      <c r="T870" s="222"/>
      <c r="U870" s="120"/>
      <c r="V870" s="120"/>
      <c r="W870" s="120"/>
      <c r="X870" s="120"/>
      <c r="Y870" s="243"/>
      <c r="Z870" s="120"/>
      <c r="AA870" s="243"/>
      <c r="AB870" s="245"/>
      <c r="AC870" s="245"/>
      <c r="AD870" s="245"/>
      <c r="AE870" s="222"/>
      <c r="AF870" s="120"/>
      <c r="AG870" s="120"/>
      <c r="AH870" s="120"/>
      <c r="AI870" s="120"/>
      <c r="AJ870" s="243"/>
      <c r="AK870" s="243"/>
      <c r="AL870" s="120"/>
      <c r="AM870" s="243"/>
      <c r="AN870" s="243"/>
      <c r="AO870" s="120"/>
      <c r="AP870" s="120"/>
      <c r="AQ870" s="120"/>
      <c r="AR870" s="120"/>
      <c r="AS870" s="120"/>
      <c r="AT870" s="246"/>
      <c r="AU870" s="243"/>
      <c r="AV870" s="120"/>
      <c r="AW870" s="120"/>
      <c r="AX870" s="120"/>
      <c r="AY870" s="246"/>
      <c r="AZ870" s="120"/>
      <c r="BA870" s="120"/>
      <c r="BB870" s="243"/>
      <c r="BC870" s="120"/>
      <c r="BD870" s="120"/>
      <c r="BE870" s="120"/>
      <c r="BF870" s="120"/>
      <c r="BG870" s="244"/>
      <c r="BH870" s="124"/>
      <c r="BI870" s="124"/>
      <c r="BJ870" s="124"/>
      <c r="BK870" s="120"/>
      <c r="BL870" s="120"/>
      <c r="BM870" s="120"/>
      <c r="BN870" s="120"/>
      <c r="BO870" s="120"/>
      <c r="BP870" s="120"/>
      <c r="BQ870" s="120"/>
      <c r="BR870" s="120"/>
      <c r="BS870" s="120"/>
    </row>
    <row r="871" ht="15.75" customHeight="1">
      <c r="A871" s="120"/>
      <c r="B871" s="120"/>
      <c r="C871" s="243"/>
      <c r="D871" s="120"/>
      <c r="E871" s="243"/>
      <c r="F871" s="120"/>
      <c r="G871" s="120"/>
      <c r="H871" s="120"/>
      <c r="I871" s="120"/>
      <c r="J871" s="120"/>
      <c r="K871" s="120"/>
      <c r="L871" s="244"/>
      <c r="M871" s="245"/>
      <c r="N871" s="245"/>
      <c r="O871" s="245"/>
      <c r="P871" s="245"/>
      <c r="Q871" s="120"/>
      <c r="R871" s="120"/>
      <c r="S871" s="120"/>
      <c r="T871" s="222"/>
      <c r="U871" s="120"/>
      <c r="V871" s="120"/>
      <c r="W871" s="120"/>
      <c r="X871" s="120"/>
      <c r="Y871" s="243"/>
      <c r="Z871" s="120"/>
      <c r="AA871" s="243"/>
      <c r="AB871" s="245"/>
      <c r="AC871" s="245"/>
      <c r="AD871" s="245"/>
      <c r="AE871" s="222"/>
      <c r="AF871" s="120"/>
      <c r="AG871" s="120"/>
      <c r="AH871" s="120"/>
      <c r="AI871" s="120"/>
      <c r="AJ871" s="243"/>
      <c r="AK871" s="243"/>
      <c r="AL871" s="120"/>
      <c r="AM871" s="243"/>
      <c r="AN871" s="243"/>
      <c r="AO871" s="120"/>
      <c r="AP871" s="120"/>
      <c r="AQ871" s="120"/>
      <c r="AR871" s="120"/>
      <c r="AS871" s="120"/>
      <c r="AT871" s="246"/>
      <c r="AU871" s="243"/>
      <c r="AV871" s="120"/>
      <c r="AW871" s="120"/>
      <c r="AX871" s="120"/>
      <c r="AY871" s="246"/>
      <c r="AZ871" s="120"/>
      <c r="BA871" s="120"/>
      <c r="BB871" s="243"/>
      <c r="BC871" s="120"/>
      <c r="BD871" s="120"/>
      <c r="BE871" s="120"/>
      <c r="BF871" s="120"/>
      <c r="BG871" s="244"/>
      <c r="BH871" s="124"/>
      <c r="BI871" s="124"/>
      <c r="BJ871" s="124"/>
      <c r="BK871" s="120"/>
      <c r="BL871" s="120"/>
      <c r="BM871" s="120"/>
      <c r="BN871" s="120"/>
      <c r="BO871" s="120"/>
      <c r="BP871" s="120"/>
      <c r="BQ871" s="120"/>
      <c r="BR871" s="120"/>
      <c r="BS871" s="120"/>
    </row>
    <row r="872" ht="15.75" customHeight="1">
      <c r="A872" s="120"/>
      <c r="B872" s="120"/>
      <c r="C872" s="243"/>
      <c r="D872" s="120"/>
      <c r="E872" s="243"/>
      <c r="F872" s="120"/>
      <c r="G872" s="120"/>
      <c r="H872" s="120"/>
      <c r="I872" s="120"/>
      <c r="J872" s="120"/>
      <c r="K872" s="120"/>
      <c r="L872" s="244"/>
      <c r="M872" s="245"/>
      <c r="N872" s="245"/>
      <c r="O872" s="245"/>
      <c r="P872" s="245"/>
      <c r="Q872" s="120"/>
      <c r="R872" s="120"/>
      <c r="S872" s="120"/>
      <c r="T872" s="222"/>
      <c r="U872" s="120"/>
      <c r="V872" s="120"/>
      <c r="W872" s="120"/>
      <c r="X872" s="120"/>
      <c r="Y872" s="243"/>
      <c r="Z872" s="120"/>
      <c r="AA872" s="243"/>
      <c r="AB872" s="245"/>
      <c r="AC872" s="245"/>
      <c r="AD872" s="245"/>
      <c r="AE872" s="222"/>
      <c r="AF872" s="120"/>
      <c r="AG872" s="120"/>
      <c r="AH872" s="120"/>
      <c r="AI872" s="120"/>
      <c r="AJ872" s="243"/>
      <c r="AK872" s="243"/>
      <c r="AL872" s="120"/>
      <c r="AM872" s="243"/>
      <c r="AN872" s="243"/>
      <c r="AO872" s="120"/>
      <c r="AP872" s="120"/>
      <c r="AQ872" s="120"/>
      <c r="AR872" s="120"/>
      <c r="AS872" s="120"/>
      <c r="AT872" s="246"/>
      <c r="AU872" s="243"/>
      <c r="AV872" s="120"/>
      <c r="AW872" s="120"/>
      <c r="AX872" s="120"/>
      <c r="AY872" s="246"/>
      <c r="AZ872" s="120"/>
      <c r="BA872" s="120"/>
      <c r="BB872" s="243"/>
      <c r="BC872" s="120"/>
      <c r="BD872" s="120"/>
      <c r="BE872" s="120"/>
      <c r="BF872" s="120"/>
      <c r="BG872" s="244"/>
      <c r="BH872" s="124"/>
      <c r="BI872" s="124"/>
      <c r="BJ872" s="124"/>
      <c r="BK872" s="120"/>
      <c r="BL872" s="120"/>
      <c r="BM872" s="120"/>
      <c r="BN872" s="120"/>
      <c r="BO872" s="120"/>
      <c r="BP872" s="120"/>
      <c r="BQ872" s="120"/>
      <c r="BR872" s="120"/>
      <c r="BS872" s="120"/>
    </row>
    <row r="873" ht="15.75" customHeight="1">
      <c r="A873" s="120"/>
      <c r="B873" s="120"/>
      <c r="C873" s="243"/>
      <c r="D873" s="120"/>
      <c r="E873" s="243"/>
      <c r="F873" s="120"/>
      <c r="G873" s="120"/>
      <c r="H873" s="120"/>
      <c r="I873" s="120"/>
      <c r="J873" s="120"/>
      <c r="K873" s="120"/>
      <c r="L873" s="244"/>
      <c r="M873" s="245"/>
      <c r="N873" s="245"/>
      <c r="O873" s="245"/>
      <c r="P873" s="245"/>
      <c r="Q873" s="120"/>
      <c r="R873" s="120"/>
      <c r="S873" s="120"/>
      <c r="T873" s="222"/>
      <c r="U873" s="120"/>
      <c r="V873" s="120"/>
      <c r="W873" s="120"/>
      <c r="X873" s="120"/>
      <c r="Y873" s="243"/>
      <c r="Z873" s="120"/>
      <c r="AA873" s="243"/>
      <c r="AB873" s="245"/>
      <c r="AC873" s="245"/>
      <c r="AD873" s="245"/>
      <c r="AE873" s="222"/>
      <c r="AF873" s="120"/>
      <c r="AG873" s="120"/>
      <c r="AH873" s="120"/>
      <c r="AI873" s="120"/>
      <c r="AJ873" s="243"/>
      <c r="AK873" s="243"/>
      <c r="AL873" s="120"/>
      <c r="AM873" s="243"/>
      <c r="AN873" s="243"/>
      <c r="AO873" s="120"/>
      <c r="AP873" s="120"/>
      <c r="AQ873" s="120"/>
      <c r="AR873" s="120"/>
      <c r="AS873" s="120"/>
      <c r="AT873" s="246"/>
      <c r="AU873" s="243"/>
      <c r="AV873" s="120"/>
      <c r="AW873" s="120"/>
      <c r="AX873" s="120"/>
      <c r="AY873" s="246"/>
      <c r="AZ873" s="120"/>
      <c r="BA873" s="120"/>
      <c r="BB873" s="243"/>
      <c r="BC873" s="120"/>
      <c r="BD873" s="120"/>
      <c r="BE873" s="120"/>
      <c r="BF873" s="120"/>
      <c r="BG873" s="244"/>
      <c r="BH873" s="124"/>
      <c r="BI873" s="124"/>
      <c r="BJ873" s="124"/>
      <c r="BK873" s="120"/>
      <c r="BL873" s="120"/>
      <c r="BM873" s="120"/>
      <c r="BN873" s="120"/>
      <c r="BO873" s="120"/>
      <c r="BP873" s="120"/>
      <c r="BQ873" s="120"/>
      <c r="BR873" s="120"/>
      <c r="BS873" s="120"/>
    </row>
    <row r="874" ht="15.75" customHeight="1">
      <c r="A874" s="120"/>
      <c r="B874" s="120"/>
      <c r="C874" s="243"/>
      <c r="D874" s="120"/>
      <c r="E874" s="243"/>
      <c r="F874" s="120"/>
      <c r="G874" s="120"/>
      <c r="H874" s="120"/>
      <c r="I874" s="120"/>
      <c r="J874" s="120"/>
      <c r="K874" s="120"/>
      <c r="L874" s="244"/>
      <c r="M874" s="245"/>
      <c r="N874" s="245"/>
      <c r="O874" s="245"/>
      <c r="P874" s="245"/>
      <c r="Q874" s="120"/>
      <c r="R874" s="120"/>
      <c r="S874" s="120"/>
      <c r="T874" s="222"/>
      <c r="U874" s="120"/>
      <c r="V874" s="120"/>
      <c r="W874" s="120"/>
      <c r="X874" s="120"/>
      <c r="Y874" s="243"/>
      <c r="Z874" s="120"/>
      <c r="AA874" s="243"/>
      <c r="AB874" s="245"/>
      <c r="AC874" s="245"/>
      <c r="AD874" s="245"/>
      <c r="AE874" s="222"/>
      <c r="AF874" s="120"/>
      <c r="AG874" s="120"/>
      <c r="AH874" s="120"/>
      <c r="AI874" s="120"/>
      <c r="AJ874" s="243"/>
      <c r="AK874" s="243"/>
      <c r="AL874" s="120"/>
      <c r="AM874" s="243"/>
      <c r="AN874" s="243"/>
      <c r="AO874" s="120"/>
      <c r="AP874" s="120"/>
      <c r="AQ874" s="120"/>
      <c r="AR874" s="120"/>
      <c r="AS874" s="120"/>
      <c r="AT874" s="246"/>
      <c r="AU874" s="243"/>
      <c r="AV874" s="120"/>
      <c r="AW874" s="120"/>
      <c r="AX874" s="120"/>
      <c r="AY874" s="246"/>
      <c r="AZ874" s="120"/>
      <c r="BA874" s="120"/>
      <c r="BB874" s="243"/>
      <c r="BC874" s="120"/>
      <c r="BD874" s="120"/>
      <c r="BE874" s="120"/>
      <c r="BF874" s="120"/>
      <c r="BG874" s="244"/>
      <c r="BH874" s="124"/>
      <c r="BI874" s="124"/>
      <c r="BJ874" s="124"/>
      <c r="BK874" s="120"/>
      <c r="BL874" s="120"/>
      <c r="BM874" s="120"/>
      <c r="BN874" s="120"/>
      <c r="BO874" s="120"/>
      <c r="BP874" s="120"/>
      <c r="BQ874" s="120"/>
      <c r="BR874" s="120"/>
      <c r="BS874" s="120"/>
    </row>
    <row r="875" ht="15.75" customHeight="1">
      <c r="A875" s="120"/>
      <c r="B875" s="120"/>
      <c r="C875" s="243"/>
      <c r="D875" s="120"/>
      <c r="E875" s="243"/>
      <c r="F875" s="120"/>
      <c r="G875" s="120"/>
      <c r="H875" s="120"/>
      <c r="I875" s="120"/>
      <c r="J875" s="120"/>
      <c r="K875" s="120"/>
      <c r="L875" s="244"/>
      <c r="M875" s="245"/>
      <c r="N875" s="245"/>
      <c r="O875" s="245"/>
      <c r="P875" s="245"/>
      <c r="Q875" s="120"/>
      <c r="R875" s="120"/>
      <c r="S875" s="120"/>
      <c r="T875" s="222"/>
      <c r="U875" s="120"/>
      <c r="V875" s="120"/>
      <c r="W875" s="120"/>
      <c r="X875" s="120"/>
      <c r="Y875" s="243"/>
      <c r="Z875" s="120"/>
      <c r="AA875" s="243"/>
      <c r="AB875" s="245"/>
      <c r="AC875" s="245"/>
      <c r="AD875" s="245"/>
      <c r="AE875" s="222"/>
      <c r="AF875" s="120"/>
      <c r="AG875" s="120"/>
      <c r="AH875" s="120"/>
      <c r="AI875" s="120"/>
      <c r="AJ875" s="243"/>
      <c r="AK875" s="243"/>
      <c r="AL875" s="120"/>
      <c r="AM875" s="243"/>
      <c r="AN875" s="243"/>
      <c r="AO875" s="120"/>
      <c r="AP875" s="120"/>
      <c r="AQ875" s="120"/>
      <c r="AR875" s="120"/>
      <c r="AS875" s="120"/>
      <c r="AT875" s="246"/>
      <c r="AU875" s="243"/>
      <c r="AV875" s="120"/>
      <c r="AW875" s="120"/>
      <c r="AX875" s="120"/>
      <c r="AY875" s="246"/>
      <c r="AZ875" s="120"/>
      <c r="BA875" s="120"/>
      <c r="BB875" s="243"/>
      <c r="BC875" s="120"/>
      <c r="BD875" s="120"/>
      <c r="BE875" s="120"/>
      <c r="BF875" s="120"/>
      <c r="BG875" s="244"/>
      <c r="BH875" s="124"/>
      <c r="BI875" s="124"/>
      <c r="BJ875" s="124"/>
      <c r="BK875" s="120"/>
      <c r="BL875" s="120"/>
      <c r="BM875" s="120"/>
      <c r="BN875" s="120"/>
      <c r="BO875" s="120"/>
      <c r="BP875" s="120"/>
      <c r="BQ875" s="120"/>
      <c r="BR875" s="120"/>
      <c r="BS875" s="120"/>
    </row>
    <row r="876" ht="15.75" customHeight="1">
      <c r="A876" s="120"/>
      <c r="B876" s="120"/>
      <c r="C876" s="243"/>
      <c r="D876" s="120"/>
      <c r="E876" s="243"/>
      <c r="F876" s="120"/>
      <c r="G876" s="120"/>
      <c r="H876" s="120"/>
      <c r="I876" s="120"/>
      <c r="J876" s="120"/>
      <c r="K876" s="120"/>
      <c r="L876" s="244"/>
      <c r="M876" s="245"/>
      <c r="N876" s="245"/>
      <c r="O876" s="245"/>
      <c r="P876" s="245"/>
      <c r="Q876" s="120"/>
      <c r="R876" s="120"/>
      <c r="S876" s="120"/>
      <c r="T876" s="222"/>
      <c r="U876" s="120"/>
      <c r="V876" s="120"/>
      <c r="W876" s="120"/>
      <c r="X876" s="120"/>
      <c r="Y876" s="243"/>
      <c r="Z876" s="120"/>
      <c r="AA876" s="243"/>
      <c r="AB876" s="245"/>
      <c r="AC876" s="245"/>
      <c r="AD876" s="245"/>
      <c r="AE876" s="222"/>
      <c r="AF876" s="120"/>
      <c r="AG876" s="120"/>
      <c r="AH876" s="120"/>
      <c r="AI876" s="120"/>
      <c r="AJ876" s="243"/>
      <c r="AK876" s="243"/>
      <c r="AL876" s="120"/>
      <c r="AM876" s="243"/>
      <c r="AN876" s="243"/>
      <c r="AO876" s="120"/>
      <c r="AP876" s="120"/>
      <c r="AQ876" s="120"/>
      <c r="AR876" s="120"/>
      <c r="AS876" s="120"/>
      <c r="AT876" s="246"/>
      <c r="AU876" s="243"/>
      <c r="AV876" s="120"/>
      <c r="AW876" s="120"/>
      <c r="AX876" s="120"/>
      <c r="AY876" s="246"/>
      <c r="AZ876" s="120"/>
      <c r="BA876" s="120"/>
      <c r="BB876" s="243"/>
      <c r="BC876" s="120"/>
      <c r="BD876" s="120"/>
      <c r="BE876" s="120"/>
      <c r="BF876" s="120"/>
      <c r="BG876" s="244"/>
      <c r="BH876" s="124"/>
      <c r="BI876" s="124"/>
      <c r="BJ876" s="124"/>
      <c r="BK876" s="120"/>
      <c r="BL876" s="120"/>
      <c r="BM876" s="120"/>
      <c r="BN876" s="120"/>
      <c r="BO876" s="120"/>
      <c r="BP876" s="120"/>
      <c r="BQ876" s="120"/>
      <c r="BR876" s="120"/>
      <c r="BS876" s="120"/>
    </row>
    <row r="877" ht="15.75" customHeight="1">
      <c r="A877" s="120"/>
      <c r="B877" s="120"/>
      <c r="C877" s="243"/>
      <c r="D877" s="120"/>
      <c r="E877" s="243"/>
      <c r="F877" s="120"/>
      <c r="G877" s="120"/>
      <c r="H877" s="120"/>
      <c r="I877" s="120"/>
      <c r="J877" s="120"/>
      <c r="K877" s="120"/>
      <c r="L877" s="244"/>
      <c r="M877" s="245"/>
      <c r="N877" s="245"/>
      <c r="O877" s="245"/>
      <c r="P877" s="245"/>
      <c r="Q877" s="120"/>
      <c r="R877" s="120"/>
      <c r="S877" s="120"/>
      <c r="T877" s="222"/>
      <c r="U877" s="120"/>
      <c r="V877" s="120"/>
      <c r="W877" s="120"/>
      <c r="X877" s="120"/>
      <c r="Y877" s="243"/>
      <c r="Z877" s="120"/>
      <c r="AA877" s="243"/>
      <c r="AB877" s="245"/>
      <c r="AC877" s="245"/>
      <c r="AD877" s="245"/>
      <c r="AE877" s="222"/>
      <c r="AF877" s="120"/>
      <c r="AG877" s="120"/>
      <c r="AH877" s="120"/>
      <c r="AI877" s="120"/>
      <c r="AJ877" s="243"/>
      <c r="AK877" s="243"/>
      <c r="AL877" s="120"/>
      <c r="AM877" s="243"/>
      <c r="AN877" s="243"/>
      <c r="AO877" s="120"/>
      <c r="AP877" s="120"/>
      <c r="AQ877" s="120"/>
      <c r="AR877" s="120"/>
      <c r="AS877" s="120"/>
      <c r="AT877" s="246"/>
      <c r="AU877" s="243"/>
      <c r="AV877" s="120"/>
      <c r="AW877" s="120"/>
      <c r="AX877" s="120"/>
      <c r="AY877" s="246"/>
      <c r="AZ877" s="120"/>
      <c r="BA877" s="120"/>
      <c r="BB877" s="243"/>
      <c r="BC877" s="120"/>
      <c r="BD877" s="120"/>
      <c r="BE877" s="120"/>
      <c r="BF877" s="120"/>
      <c r="BG877" s="244"/>
      <c r="BH877" s="124"/>
      <c r="BI877" s="124"/>
      <c r="BJ877" s="124"/>
      <c r="BK877" s="120"/>
      <c r="BL877" s="120"/>
      <c r="BM877" s="120"/>
      <c r="BN877" s="120"/>
      <c r="BO877" s="120"/>
      <c r="BP877" s="120"/>
      <c r="BQ877" s="120"/>
      <c r="BR877" s="120"/>
      <c r="BS877" s="120"/>
    </row>
    <row r="878" ht="15.75" customHeight="1">
      <c r="A878" s="120"/>
      <c r="B878" s="120"/>
      <c r="C878" s="243"/>
      <c r="D878" s="120"/>
      <c r="E878" s="243"/>
      <c r="F878" s="120"/>
      <c r="G878" s="120"/>
      <c r="H878" s="120"/>
      <c r="I878" s="120"/>
      <c r="J878" s="120"/>
      <c r="K878" s="120"/>
      <c r="L878" s="244"/>
      <c r="M878" s="245"/>
      <c r="N878" s="245"/>
      <c r="O878" s="245"/>
      <c r="P878" s="245"/>
      <c r="Q878" s="120"/>
      <c r="R878" s="120"/>
      <c r="S878" s="120"/>
      <c r="T878" s="222"/>
      <c r="U878" s="120"/>
      <c r="V878" s="120"/>
      <c r="W878" s="120"/>
      <c r="X878" s="120"/>
      <c r="Y878" s="243"/>
      <c r="Z878" s="120"/>
      <c r="AA878" s="243"/>
      <c r="AB878" s="245"/>
      <c r="AC878" s="245"/>
      <c r="AD878" s="245"/>
      <c r="AE878" s="222"/>
      <c r="AF878" s="120"/>
      <c r="AG878" s="120"/>
      <c r="AH878" s="120"/>
      <c r="AI878" s="120"/>
      <c r="AJ878" s="243"/>
      <c r="AK878" s="243"/>
      <c r="AL878" s="120"/>
      <c r="AM878" s="243"/>
      <c r="AN878" s="243"/>
      <c r="AO878" s="120"/>
      <c r="AP878" s="120"/>
      <c r="AQ878" s="120"/>
      <c r="AR878" s="120"/>
      <c r="AS878" s="120"/>
      <c r="AT878" s="246"/>
      <c r="AU878" s="243"/>
      <c r="AV878" s="120"/>
      <c r="AW878" s="120"/>
      <c r="AX878" s="120"/>
      <c r="AY878" s="246"/>
      <c r="AZ878" s="120"/>
      <c r="BA878" s="120"/>
      <c r="BB878" s="243"/>
      <c r="BC878" s="120"/>
      <c r="BD878" s="120"/>
      <c r="BE878" s="120"/>
      <c r="BF878" s="120"/>
      <c r="BG878" s="244"/>
      <c r="BH878" s="124"/>
      <c r="BI878" s="124"/>
      <c r="BJ878" s="124"/>
      <c r="BK878" s="120"/>
      <c r="BL878" s="120"/>
      <c r="BM878" s="120"/>
      <c r="BN878" s="120"/>
      <c r="BO878" s="120"/>
      <c r="BP878" s="120"/>
      <c r="BQ878" s="120"/>
      <c r="BR878" s="120"/>
      <c r="BS878" s="120"/>
    </row>
    <row r="879" ht="15.75" customHeight="1">
      <c r="A879" s="120"/>
      <c r="B879" s="120"/>
      <c r="C879" s="243"/>
      <c r="D879" s="120"/>
      <c r="E879" s="243"/>
      <c r="F879" s="120"/>
      <c r="G879" s="120"/>
      <c r="H879" s="120"/>
      <c r="I879" s="120"/>
      <c r="J879" s="120"/>
      <c r="K879" s="120"/>
      <c r="L879" s="244"/>
      <c r="M879" s="245"/>
      <c r="N879" s="245"/>
      <c r="O879" s="245"/>
      <c r="P879" s="245"/>
      <c r="Q879" s="120"/>
      <c r="R879" s="120"/>
      <c r="S879" s="120"/>
      <c r="T879" s="222"/>
      <c r="U879" s="120"/>
      <c r="V879" s="120"/>
      <c r="W879" s="120"/>
      <c r="X879" s="120"/>
      <c r="Y879" s="243"/>
      <c r="Z879" s="120"/>
      <c r="AA879" s="243"/>
      <c r="AB879" s="245"/>
      <c r="AC879" s="245"/>
      <c r="AD879" s="245"/>
      <c r="AE879" s="222"/>
      <c r="AF879" s="120"/>
      <c r="AG879" s="120"/>
      <c r="AH879" s="120"/>
      <c r="AI879" s="120"/>
      <c r="AJ879" s="243"/>
      <c r="AK879" s="243"/>
      <c r="AL879" s="120"/>
      <c r="AM879" s="243"/>
      <c r="AN879" s="243"/>
      <c r="AO879" s="120"/>
      <c r="AP879" s="120"/>
      <c r="AQ879" s="120"/>
      <c r="AR879" s="120"/>
      <c r="AS879" s="120"/>
      <c r="AT879" s="246"/>
      <c r="AU879" s="243"/>
      <c r="AV879" s="120"/>
      <c r="AW879" s="120"/>
      <c r="AX879" s="120"/>
      <c r="AY879" s="246"/>
      <c r="AZ879" s="120"/>
      <c r="BA879" s="120"/>
      <c r="BB879" s="243"/>
      <c r="BC879" s="120"/>
      <c r="BD879" s="120"/>
      <c r="BE879" s="120"/>
      <c r="BF879" s="120"/>
      <c r="BG879" s="244"/>
      <c r="BH879" s="124"/>
      <c r="BI879" s="124"/>
      <c r="BJ879" s="124"/>
      <c r="BK879" s="120"/>
      <c r="BL879" s="120"/>
      <c r="BM879" s="120"/>
      <c r="BN879" s="120"/>
      <c r="BO879" s="120"/>
      <c r="BP879" s="120"/>
      <c r="BQ879" s="120"/>
      <c r="BR879" s="120"/>
      <c r="BS879" s="120"/>
    </row>
    <row r="880" ht="15.75" customHeight="1">
      <c r="A880" s="120"/>
      <c r="B880" s="120"/>
      <c r="C880" s="243"/>
      <c r="D880" s="120"/>
      <c r="E880" s="243"/>
      <c r="F880" s="120"/>
      <c r="G880" s="120"/>
      <c r="H880" s="120"/>
      <c r="I880" s="120"/>
      <c r="J880" s="120"/>
      <c r="K880" s="120"/>
      <c r="L880" s="244"/>
      <c r="M880" s="245"/>
      <c r="N880" s="245"/>
      <c r="O880" s="245"/>
      <c r="P880" s="245"/>
      <c r="Q880" s="120"/>
      <c r="R880" s="120"/>
      <c r="S880" s="120"/>
      <c r="T880" s="222"/>
      <c r="U880" s="120"/>
      <c r="V880" s="120"/>
      <c r="W880" s="120"/>
      <c r="X880" s="120"/>
      <c r="Y880" s="243"/>
      <c r="Z880" s="120"/>
      <c r="AA880" s="243"/>
      <c r="AB880" s="245"/>
      <c r="AC880" s="245"/>
      <c r="AD880" s="245"/>
      <c r="AE880" s="222"/>
      <c r="AF880" s="120"/>
      <c r="AG880" s="120"/>
      <c r="AH880" s="120"/>
      <c r="AI880" s="120"/>
      <c r="AJ880" s="243"/>
      <c r="AK880" s="243"/>
      <c r="AL880" s="120"/>
      <c r="AM880" s="243"/>
      <c r="AN880" s="243"/>
      <c r="AO880" s="120"/>
      <c r="AP880" s="120"/>
      <c r="AQ880" s="120"/>
      <c r="AR880" s="120"/>
      <c r="AS880" s="120"/>
      <c r="AT880" s="246"/>
      <c r="AU880" s="243"/>
      <c r="AV880" s="120"/>
      <c r="AW880" s="120"/>
      <c r="AX880" s="120"/>
      <c r="AY880" s="246"/>
      <c r="AZ880" s="120"/>
      <c r="BA880" s="120"/>
      <c r="BB880" s="243"/>
      <c r="BC880" s="120"/>
      <c r="BD880" s="120"/>
      <c r="BE880" s="120"/>
      <c r="BF880" s="120"/>
      <c r="BG880" s="244"/>
      <c r="BH880" s="124"/>
      <c r="BI880" s="124"/>
      <c r="BJ880" s="124"/>
      <c r="BK880" s="120"/>
      <c r="BL880" s="120"/>
      <c r="BM880" s="120"/>
      <c r="BN880" s="120"/>
      <c r="BO880" s="120"/>
      <c r="BP880" s="120"/>
      <c r="BQ880" s="120"/>
      <c r="BR880" s="120"/>
      <c r="BS880" s="120"/>
    </row>
    <row r="881" ht="15.75" customHeight="1">
      <c r="A881" s="120"/>
      <c r="B881" s="120"/>
      <c r="C881" s="243"/>
      <c r="D881" s="120"/>
      <c r="E881" s="243"/>
      <c r="F881" s="120"/>
      <c r="G881" s="120"/>
      <c r="H881" s="120"/>
      <c r="I881" s="120"/>
      <c r="J881" s="120"/>
      <c r="K881" s="120"/>
      <c r="L881" s="244"/>
      <c r="M881" s="245"/>
      <c r="N881" s="245"/>
      <c r="O881" s="245"/>
      <c r="P881" s="245"/>
      <c r="Q881" s="120"/>
      <c r="R881" s="120"/>
      <c r="S881" s="120"/>
      <c r="T881" s="222"/>
      <c r="U881" s="120"/>
      <c r="V881" s="120"/>
      <c r="W881" s="120"/>
      <c r="X881" s="120"/>
      <c r="Y881" s="243"/>
      <c r="Z881" s="120"/>
      <c r="AA881" s="243"/>
      <c r="AB881" s="245"/>
      <c r="AC881" s="245"/>
      <c r="AD881" s="245"/>
      <c r="AE881" s="222"/>
      <c r="AF881" s="120"/>
      <c r="AG881" s="120"/>
      <c r="AH881" s="120"/>
      <c r="AI881" s="120"/>
      <c r="AJ881" s="243"/>
      <c r="AK881" s="243"/>
      <c r="AL881" s="120"/>
      <c r="AM881" s="243"/>
      <c r="AN881" s="243"/>
      <c r="AO881" s="120"/>
      <c r="AP881" s="120"/>
      <c r="AQ881" s="120"/>
      <c r="AR881" s="120"/>
      <c r="AS881" s="120"/>
      <c r="AT881" s="246"/>
      <c r="AU881" s="243"/>
      <c r="AV881" s="120"/>
      <c r="AW881" s="120"/>
      <c r="AX881" s="120"/>
      <c r="AY881" s="246"/>
      <c r="AZ881" s="120"/>
      <c r="BA881" s="120"/>
      <c r="BB881" s="243"/>
      <c r="BC881" s="120"/>
      <c r="BD881" s="120"/>
      <c r="BE881" s="120"/>
      <c r="BF881" s="120"/>
      <c r="BG881" s="244"/>
      <c r="BH881" s="124"/>
      <c r="BI881" s="124"/>
      <c r="BJ881" s="124"/>
      <c r="BK881" s="120"/>
      <c r="BL881" s="120"/>
      <c r="BM881" s="120"/>
      <c r="BN881" s="120"/>
      <c r="BO881" s="120"/>
      <c r="BP881" s="120"/>
      <c r="BQ881" s="120"/>
      <c r="BR881" s="120"/>
      <c r="BS881" s="120"/>
    </row>
    <row r="882" ht="15.75" customHeight="1">
      <c r="A882" s="120"/>
      <c r="B882" s="120"/>
      <c r="C882" s="243"/>
      <c r="D882" s="120"/>
      <c r="E882" s="243"/>
      <c r="F882" s="120"/>
      <c r="G882" s="120"/>
      <c r="H882" s="120"/>
      <c r="I882" s="120"/>
      <c r="J882" s="120"/>
      <c r="K882" s="120"/>
      <c r="L882" s="244"/>
      <c r="M882" s="245"/>
      <c r="N882" s="245"/>
      <c r="O882" s="245"/>
      <c r="P882" s="245"/>
      <c r="Q882" s="120"/>
      <c r="R882" s="120"/>
      <c r="S882" s="120"/>
      <c r="T882" s="222"/>
      <c r="U882" s="120"/>
      <c r="V882" s="120"/>
      <c r="W882" s="120"/>
      <c r="X882" s="120"/>
      <c r="Y882" s="243"/>
      <c r="Z882" s="120"/>
      <c r="AA882" s="243"/>
      <c r="AB882" s="245"/>
      <c r="AC882" s="245"/>
      <c r="AD882" s="245"/>
      <c r="AE882" s="222"/>
      <c r="AF882" s="120"/>
      <c r="AG882" s="120"/>
      <c r="AH882" s="120"/>
      <c r="AI882" s="120"/>
      <c r="AJ882" s="243"/>
      <c r="AK882" s="243"/>
      <c r="AL882" s="120"/>
      <c r="AM882" s="243"/>
      <c r="AN882" s="243"/>
      <c r="AO882" s="120"/>
      <c r="AP882" s="120"/>
      <c r="AQ882" s="120"/>
      <c r="AR882" s="120"/>
      <c r="AS882" s="120"/>
      <c r="AT882" s="246"/>
      <c r="AU882" s="243"/>
      <c r="AV882" s="120"/>
      <c r="AW882" s="120"/>
      <c r="AX882" s="120"/>
      <c r="AY882" s="246"/>
      <c r="AZ882" s="120"/>
      <c r="BA882" s="120"/>
      <c r="BB882" s="243"/>
      <c r="BC882" s="120"/>
      <c r="BD882" s="120"/>
      <c r="BE882" s="120"/>
      <c r="BF882" s="120"/>
      <c r="BG882" s="244"/>
      <c r="BH882" s="124"/>
      <c r="BI882" s="124"/>
      <c r="BJ882" s="124"/>
      <c r="BK882" s="120"/>
      <c r="BL882" s="120"/>
      <c r="BM882" s="120"/>
      <c r="BN882" s="120"/>
      <c r="BO882" s="120"/>
      <c r="BP882" s="120"/>
      <c r="BQ882" s="120"/>
      <c r="BR882" s="120"/>
      <c r="BS882" s="120"/>
    </row>
    <row r="883" ht="15.75" customHeight="1">
      <c r="A883" s="120"/>
      <c r="B883" s="120"/>
      <c r="C883" s="243"/>
      <c r="D883" s="120"/>
      <c r="E883" s="243"/>
      <c r="F883" s="120"/>
      <c r="G883" s="120"/>
      <c r="H883" s="120"/>
      <c r="I883" s="120"/>
      <c r="J883" s="120"/>
      <c r="K883" s="120"/>
      <c r="L883" s="244"/>
      <c r="M883" s="245"/>
      <c r="N883" s="245"/>
      <c r="O883" s="245"/>
      <c r="P883" s="245"/>
      <c r="Q883" s="120"/>
      <c r="R883" s="120"/>
      <c r="S883" s="120"/>
      <c r="T883" s="222"/>
      <c r="U883" s="120"/>
      <c r="V883" s="120"/>
      <c r="W883" s="120"/>
      <c r="X883" s="120"/>
      <c r="Y883" s="243"/>
      <c r="Z883" s="120"/>
      <c r="AA883" s="243"/>
      <c r="AB883" s="245"/>
      <c r="AC883" s="245"/>
      <c r="AD883" s="245"/>
      <c r="AE883" s="222"/>
      <c r="AF883" s="120"/>
      <c r="AG883" s="120"/>
      <c r="AH883" s="120"/>
      <c r="AI883" s="120"/>
      <c r="AJ883" s="243"/>
      <c r="AK883" s="243"/>
      <c r="AL883" s="120"/>
      <c r="AM883" s="243"/>
      <c r="AN883" s="243"/>
      <c r="AO883" s="120"/>
      <c r="AP883" s="120"/>
      <c r="AQ883" s="120"/>
      <c r="AR883" s="120"/>
      <c r="AS883" s="120"/>
      <c r="AT883" s="246"/>
      <c r="AU883" s="243"/>
      <c r="AV883" s="120"/>
      <c r="AW883" s="120"/>
      <c r="AX883" s="120"/>
      <c r="AY883" s="246"/>
      <c r="AZ883" s="120"/>
      <c r="BA883" s="120"/>
      <c r="BB883" s="243"/>
      <c r="BC883" s="120"/>
      <c r="BD883" s="120"/>
      <c r="BE883" s="120"/>
      <c r="BF883" s="120"/>
      <c r="BG883" s="244"/>
      <c r="BH883" s="124"/>
      <c r="BI883" s="124"/>
      <c r="BJ883" s="124"/>
      <c r="BK883" s="120"/>
      <c r="BL883" s="120"/>
      <c r="BM883" s="120"/>
      <c r="BN883" s="120"/>
      <c r="BO883" s="120"/>
      <c r="BP883" s="120"/>
      <c r="BQ883" s="120"/>
      <c r="BR883" s="120"/>
      <c r="BS883" s="120"/>
    </row>
    <row r="884" ht="15.75" customHeight="1">
      <c r="A884" s="120"/>
      <c r="B884" s="120"/>
      <c r="C884" s="243"/>
      <c r="D884" s="120"/>
      <c r="E884" s="243"/>
      <c r="F884" s="120"/>
      <c r="G884" s="120"/>
      <c r="H884" s="120"/>
      <c r="I884" s="120"/>
      <c r="J884" s="120"/>
      <c r="K884" s="120"/>
      <c r="L884" s="244"/>
      <c r="M884" s="245"/>
      <c r="N884" s="245"/>
      <c r="O884" s="245"/>
      <c r="P884" s="245"/>
      <c r="Q884" s="120"/>
      <c r="R884" s="120"/>
      <c r="S884" s="120"/>
      <c r="T884" s="222"/>
      <c r="U884" s="120"/>
      <c r="V884" s="120"/>
      <c r="W884" s="120"/>
      <c r="X884" s="120"/>
      <c r="Y884" s="243"/>
      <c r="Z884" s="120"/>
      <c r="AA884" s="243"/>
      <c r="AB884" s="245"/>
      <c r="AC884" s="245"/>
      <c r="AD884" s="245"/>
      <c r="AE884" s="222"/>
      <c r="AF884" s="120"/>
      <c r="AG884" s="120"/>
      <c r="AH884" s="120"/>
      <c r="AI884" s="120"/>
      <c r="AJ884" s="243"/>
      <c r="AK884" s="243"/>
      <c r="AL884" s="120"/>
      <c r="AM884" s="243"/>
      <c r="AN884" s="243"/>
      <c r="AO884" s="120"/>
      <c r="AP884" s="120"/>
      <c r="AQ884" s="120"/>
      <c r="AR884" s="120"/>
      <c r="AS884" s="120"/>
      <c r="AT884" s="246"/>
      <c r="AU884" s="243"/>
      <c r="AV884" s="120"/>
      <c r="AW884" s="120"/>
      <c r="AX884" s="120"/>
      <c r="AY884" s="246"/>
      <c r="AZ884" s="120"/>
      <c r="BA884" s="120"/>
      <c r="BB884" s="243"/>
      <c r="BC884" s="120"/>
      <c r="BD884" s="120"/>
      <c r="BE884" s="120"/>
      <c r="BF884" s="120"/>
      <c r="BG884" s="244"/>
      <c r="BH884" s="124"/>
      <c r="BI884" s="124"/>
      <c r="BJ884" s="124"/>
      <c r="BK884" s="120"/>
      <c r="BL884" s="120"/>
      <c r="BM884" s="120"/>
      <c r="BN884" s="120"/>
      <c r="BO884" s="120"/>
      <c r="BP884" s="120"/>
      <c r="BQ884" s="120"/>
      <c r="BR884" s="120"/>
      <c r="BS884" s="120"/>
    </row>
    <row r="885" ht="15.75" customHeight="1">
      <c r="A885" s="120"/>
      <c r="B885" s="120"/>
      <c r="C885" s="243"/>
      <c r="D885" s="120"/>
      <c r="E885" s="243"/>
      <c r="F885" s="120"/>
      <c r="G885" s="120"/>
      <c r="H885" s="120"/>
      <c r="I885" s="120"/>
      <c r="J885" s="120"/>
      <c r="K885" s="120"/>
      <c r="L885" s="244"/>
      <c r="M885" s="245"/>
      <c r="N885" s="245"/>
      <c r="O885" s="245"/>
      <c r="P885" s="245"/>
      <c r="Q885" s="120"/>
      <c r="R885" s="120"/>
      <c r="S885" s="120"/>
      <c r="T885" s="222"/>
      <c r="U885" s="120"/>
      <c r="V885" s="120"/>
      <c r="W885" s="120"/>
      <c r="X885" s="120"/>
      <c r="Y885" s="243"/>
      <c r="Z885" s="120"/>
      <c r="AA885" s="243"/>
      <c r="AB885" s="245"/>
      <c r="AC885" s="245"/>
      <c r="AD885" s="245"/>
      <c r="AE885" s="222"/>
      <c r="AF885" s="120"/>
      <c r="AG885" s="120"/>
      <c r="AH885" s="120"/>
      <c r="AI885" s="120"/>
      <c r="AJ885" s="243"/>
      <c r="AK885" s="243"/>
      <c r="AL885" s="120"/>
      <c r="AM885" s="243"/>
      <c r="AN885" s="243"/>
      <c r="AO885" s="120"/>
      <c r="AP885" s="120"/>
      <c r="AQ885" s="120"/>
      <c r="AR885" s="120"/>
      <c r="AS885" s="120"/>
      <c r="AT885" s="246"/>
      <c r="AU885" s="243"/>
      <c r="AV885" s="120"/>
      <c r="AW885" s="120"/>
      <c r="AX885" s="120"/>
      <c r="AY885" s="246"/>
      <c r="AZ885" s="120"/>
      <c r="BA885" s="120"/>
      <c r="BB885" s="243"/>
      <c r="BC885" s="120"/>
      <c r="BD885" s="120"/>
      <c r="BE885" s="120"/>
      <c r="BF885" s="120"/>
      <c r="BG885" s="244"/>
      <c r="BH885" s="124"/>
      <c r="BI885" s="124"/>
      <c r="BJ885" s="124"/>
      <c r="BK885" s="120"/>
      <c r="BL885" s="120"/>
      <c r="BM885" s="120"/>
      <c r="BN885" s="120"/>
      <c r="BO885" s="120"/>
      <c r="BP885" s="120"/>
      <c r="BQ885" s="120"/>
      <c r="BR885" s="120"/>
      <c r="BS885" s="120"/>
    </row>
    <row r="886" ht="15.75" customHeight="1">
      <c r="A886" s="120"/>
      <c r="B886" s="120"/>
      <c r="C886" s="243"/>
      <c r="D886" s="120"/>
      <c r="E886" s="243"/>
      <c r="F886" s="120"/>
      <c r="G886" s="120"/>
      <c r="H886" s="120"/>
      <c r="I886" s="120"/>
      <c r="J886" s="120"/>
      <c r="K886" s="120"/>
      <c r="L886" s="244"/>
      <c r="M886" s="245"/>
      <c r="N886" s="245"/>
      <c r="O886" s="245"/>
      <c r="P886" s="245"/>
      <c r="Q886" s="120"/>
      <c r="R886" s="120"/>
      <c r="S886" s="120"/>
      <c r="T886" s="222"/>
      <c r="U886" s="120"/>
      <c r="V886" s="120"/>
      <c r="W886" s="120"/>
      <c r="X886" s="120"/>
      <c r="Y886" s="243"/>
      <c r="Z886" s="120"/>
      <c r="AA886" s="243"/>
      <c r="AB886" s="245"/>
      <c r="AC886" s="245"/>
      <c r="AD886" s="245"/>
      <c r="AE886" s="222"/>
      <c r="AF886" s="120"/>
      <c r="AG886" s="120"/>
      <c r="AH886" s="120"/>
      <c r="AI886" s="120"/>
      <c r="AJ886" s="243"/>
      <c r="AK886" s="243"/>
      <c r="AL886" s="120"/>
      <c r="AM886" s="243"/>
      <c r="AN886" s="243"/>
      <c r="AO886" s="120"/>
      <c r="AP886" s="120"/>
      <c r="AQ886" s="120"/>
      <c r="AR886" s="120"/>
      <c r="AS886" s="120"/>
      <c r="AT886" s="246"/>
      <c r="AU886" s="243"/>
      <c r="AV886" s="120"/>
      <c r="AW886" s="120"/>
      <c r="AX886" s="120"/>
      <c r="AY886" s="246"/>
      <c r="AZ886" s="120"/>
      <c r="BA886" s="120"/>
      <c r="BB886" s="243"/>
      <c r="BC886" s="120"/>
      <c r="BD886" s="120"/>
      <c r="BE886" s="120"/>
      <c r="BF886" s="120"/>
      <c r="BG886" s="244"/>
      <c r="BH886" s="124"/>
      <c r="BI886" s="124"/>
      <c r="BJ886" s="124"/>
      <c r="BK886" s="120"/>
      <c r="BL886" s="120"/>
      <c r="BM886" s="120"/>
      <c r="BN886" s="120"/>
      <c r="BO886" s="120"/>
      <c r="BP886" s="120"/>
      <c r="BQ886" s="120"/>
      <c r="BR886" s="120"/>
      <c r="BS886" s="120"/>
    </row>
    <row r="887" ht="15.75" customHeight="1">
      <c r="A887" s="120"/>
      <c r="B887" s="120"/>
      <c r="C887" s="243"/>
      <c r="D887" s="120"/>
      <c r="E887" s="243"/>
      <c r="F887" s="120"/>
      <c r="G887" s="120"/>
      <c r="H887" s="120"/>
      <c r="I887" s="120"/>
      <c r="J887" s="120"/>
      <c r="K887" s="120"/>
      <c r="L887" s="244"/>
      <c r="M887" s="245"/>
      <c r="N887" s="245"/>
      <c r="O887" s="245"/>
      <c r="P887" s="245"/>
      <c r="Q887" s="120"/>
      <c r="R887" s="120"/>
      <c r="S887" s="120"/>
      <c r="T887" s="222"/>
      <c r="U887" s="120"/>
      <c r="V887" s="120"/>
      <c r="W887" s="120"/>
      <c r="X887" s="120"/>
      <c r="Y887" s="243"/>
      <c r="Z887" s="120"/>
      <c r="AA887" s="243"/>
      <c r="AB887" s="245"/>
      <c r="AC887" s="245"/>
      <c r="AD887" s="245"/>
      <c r="AE887" s="222"/>
      <c r="AF887" s="120"/>
      <c r="AG887" s="120"/>
      <c r="AH887" s="120"/>
      <c r="AI887" s="120"/>
      <c r="AJ887" s="243"/>
      <c r="AK887" s="243"/>
      <c r="AL887" s="120"/>
      <c r="AM887" s="243"/>
      <c r="AN887" s="243"/>
      <c r="AO887" s="120"/>
      <c r="AP887" s="120"/>
      <c r="AQ887" s="120"/>
      <c r="AR887" s="120"/>
      <c r="AS887" s="120"/>
      <c r="AT887" s="246"/>
      <c r="AU887" s="243"/>
      <c r="AV887" s="120"/>
      <c r="AW887" s="120"/>
      <c r="AX887" s="120"/>
      <c r="AY887" s="246"/>
      <c r="AZ887" s="120"/>
      <c r="BA887" s="120"/>
      <c r="BB887" s="243"/>
      <c r="BC887" s="120"/>
      <c r="BD887" s="120"/>
      <c r="BE887" s="120"/>
      <c r="BF887" s="120"/>
      <c r="BG887" s="244"/>
      <c r="BH887" s="124"/>
      <c r="BI887" s="124"/>
      <c r="BJ887" s="124"/>
      <c r="BK887" s="120"/>
      <c r="BL887" s="120"/>
      <c r="BM887" s="120"/>
      <c r="BN887" s="120"/>
      <c r="BO887" s="120"/>
      <c r="BP887" s="120"/>
      <c r="BQ887" s="120"/>
      <c r="BR887" s="120"/>
      <c r="BS887" s="120"/>
    </row>
    <row r="888" ht="15.75" customHeight="1">
      <c r="A888" s="120"/>
      <c r="B888" s="120"/>
      <c r="C888" s="243"/>
      <c r="D888" s="120"/>
      <c r="E888" s="243"/>
      <c r="F888" s="120"/>
      <c r="G888" s="120"/>
      <c r="H888" s="120"/>
      <c r="I888" s="120"/>
      <c r="J888" s="120"/>
      <c r="K888" s="120"/>
      <c r="L888" s="244"/>
      <c r="M888" s="245"/>
      <c r="N888" s="245"/>
      <c r="O888" s="245"/>
      <c r="P888" s="245"/>
      <c r="Q888" s="120"/>
      <c r="R888" s="120"/>
      <c r="S888" s="120"/>
      <c r="T888" s="222"/>
      <c r="U888" s="120"/>
      <c r="V888" s="120"/>
      <c r="W888" s="120"/>
      <c r="X888" s="120"/>
      <c r="Y888" s="243"/>
      <c r="Z888" s="120"/>
      <c r="AA888" s="243"/>
      <c r="AB888" s="245"/>
      <c r="AC888" s="245"/>
      <c r="AD888" s="245"/>
      <c r="AE888" s="222"/>
      <c r="AF888" s="120"/>
      <c r="AG888" s="120"/>
      <c r="AH888" s="120"/>
      <c r="AI888" s="120"/>
      <c r="AJ888" s="243"/>
      <c r="AK888" s="243"/>
      <c r="AL888" s="120"/>
      <c r="AM888" s="243"/>
      <c r="AN888" s="243"/>
      <c r="AO888" s="120"/>
      <c r="AP888" s="120"/>
      <c r="AQ888" s="120"/>
      <c r="AR888" s="120"/>
      <c r="AS888" s="120"/>
      <c r="AT888" s="246"/>
      <c r="AU888" s="243"/>
      <c r="AV888" s="120"/>
      <c r="AW888" s="120"/>
      <c r="AX888" s="120"/>
      <c r="AY888" s="246"/>
      <c r="AZ888" s="120"/>
      <c r="BA888" s="120"/>
      <c r="BB888" s="243"/>
      <c r="BC888" s="120"/>
      <c r="BD888" s="120"/>
      <c r="BE888" s="120"/>
      <c r="BF888" s="120"/>
      <c r="BG888" s="244"/>
      <c r="BH888" s="124"/>
      <c r="BI888" s="124"/>
      <c r="BJ888" s="124"/>
      <c r="BK888" s="120"/>
      <c r="BL888" s="120"/>
      <c r="BM888" s="120"/>
      <c r="BN888" s="120"/>
      <c r="BO888" s="120"/>
      <c r="BP888" s="120"/>
      <c r="BQ888" s="120"/>
      <c r="BR888" s="120"/>
      <c r="BS888" s="120"/>
    </row>
    <row r="889" ht="15.75" customHeight="1">
      <c r="A889" s="120"/>
      <c r="B889" s="120"/>
      <c r="C889" s="243"/>
      <c r="D889" s="120"/>
      <c r="E889" s="243"/>
      <c r="F889" s="120"/>
      <c r="G889" s="120"/>
      <c r="H889" s="120"/>
      <c r="I889" s="120"/>
      <c r="J889" s="120"/>
      <c r="K889" s="120"/>
      <c r="L889" s="244"/>
      <c r="M889" s="245"/>
      <c r="N889" s="245"/>
      <c r="O889" s="245"/>
      <c r="P889" s="245"/>
      <c r="Q889" s="120"/>
      <c r="R889" s="120"/>
      <c r="S889" s="120"/>
      <c r="T889" s="222"/>
      <c r="U889" s="120"/>
      <c r="V889" s="120"/>
      <c r="W889" s="120"/>
      <c r="X889" s="120"/>
      <c r="Y889" s="243"/>
      <c r="Z889" s="120"/>
      <c r="AA889" s="243"/>
      <c r="AB889" s="245"/>
      <c r="AC889" s="245"/>
      <c r="AD889" s="245"/>
      <c r="AE889" s="222"/>
      <c r="AF889" s="120"/>
      <c r="AG889" s="120"/>
      <c r="AH889" s="120"/>
      <c r="AI889" s="120"/>
      <c r="AJ889" s="243"/>
      <c r="AK889" s="243"/>
      <c r="AL889" s="120"/>
      <c r="AM889" s="243"/>
      <c r="AN889" s="243"/>
      <c r="AO889" s="120"/>
      <c r="AP889" s="120"/>
      <c r="AQ889" s="120"/>
      <c r="AR889" s="120"/>
      <c r="AS889" s="120"/>
      <c r="AT889" s="246"/>
      <c r="AU889" s="243"/>
      <c r="AV889" s="120"/>
      <c r="AW889" s="120"/>
      <c r="AX889" s="120"/>
      <c r="AY889" s="246"/>
      <c r="AZ889" s="120"/>
      <c r="BA889" s="120"/>
      <c r="BB889" s="243"/>
      <c r="BC889" s="120"/>
      <c r="BD889" s="120"/>
      <c r="BE889" s="120"/>
      <c r="BF889" s="120"/>
      <c r="BG889" s="244"/>
      <c r="BH889" s="124"/>
      <c r="BI889" s="124"/>
      <c r="BJ889" s="124"/>
      <c r="BK889" s="120"/>
      <c r="BL889" s="120"/>
      <c r="BM889" s="120"/>
      <c r="BN889" s="120"/>
      <c r="BO889" s="120"/>
      <c r="BP889" s="120"/>
      <c r="BQ889" s="120"/>
      <c r="BR889" s="120"/>
      <c r="BS889" s="120"/>
    </row>
    <row r="890" ht="15.75" customHeight="1">
      <c r="A890" s="120"/>
      <c r="B890" s="120"/>
      <c r="C890" s="243"/>
      <c r="D890" s="120"/>
      <c r="E890" s="243"/>
      <c r="F890" s="120"/>
      <c r="G890" s="120"/>
      <c r="H890" s="120"/>
      <c r="I890" s="120"/>
      <c r="J890" s="120"/>
      <c r="K890" s="120"/>
      <c r="L890" s="244"/>
      <c r="M890" s="245"/>
      <c r="N890" s="245"/>
      <c r="O890" s="245"/>
      <c r="P890" s="245"/>
      <c r="Q890" s="120"/>
      <c r="R890" s="120"/>
      <c r="S890" s="120"/>
      <c r="T890" s="222"/>
      <c r="U890" s="120"/>
      <c r="V890" s="120"/>
      <c r="W890" s="120"/>
      <c r="X890" s="120"/>
      <c r="Y890" s="243"/>
      <c r="Z890" s="120"/>
      <c r="AA890" s="243"/>
      <c r="AB890" s="245"/>
      <c r="AC890" s="245"/>
      <c r="AD890" s="245"/>
      <c r="AE890" s="222"/>
      <c r="AF890" s="120"/>
      <c r="AG890" s="120"/>
      <c r="AH890" s="120"/>
      <c r="AI890" s="120"/>
      <c r="AJ890" s="243"/>
      <c r="AK890" s="243"/>
      <c r="AL890" s="120"/>
      <c r="AM890" s="243"/>
      <c r="AN890" s="243"/>
      <c r="AO890" s="120"/>
      <c r="AP890" s="120"/>
      <c r="AQ890" s="120"/>
      <c r="AR890" s="120"/>
      <c r="AS890" s="120"/>
      <c r="AT890" s="246"/>
      <c r="AU890" s="243"/>
      <c r="AV890" s="120"/>
      <c r="AW890" s="120"/>
      <c r="AX890" s="120"/>
      <c r="AY890" s="246"/>
      <c r="AZ890" s="120"/>
      <c r="BA890" s="120"/>
      <c r="BB890" s="243"/>
      <c r="BC890" s="120"/>
      <c r="BD890" s="120"/>
      <c r="BE890" s="120"/>
      <c r="BF890" s="120"/>
      <c r="BG890" s="244"/>
      <c r="BH890" s="124"/>
      <c r="BI890" s="124"/>
      <c r="BJ890" s="124"/>
      <c r="BK890" s="120"/>
      <c r="BL890" s="120"/>
      <c r="BM890" s="120"/>
      <c r="BN890" s="120"/>
      <c r="BO890" s="120"/>
      <c r="BP890" s="120"/>
      <c r="BQ890" s="120"/>
      <c r="BR890" s="120"/>
      <c r="BS890" s="120"/>
    </row>
    <row r="891" ht="15.75" customHeight="1">
      <c r="A891" s="120"/>
      <c r="B891" s="120"/>
      <c r="C891" s="243"/>
      <c r="D891" s="120"/>
      <c r="E891" s="243"/>
      <c r="F891" s="120"/>
      <c r="G891" s="120"/>
      <c r="H891" s="120"/>
      <c r="I891" s="120"/>
      <c r="J891" s="120"/>
      <c r="K891" s="120"/>
      <c r="L891" s="244"/>
      <c r="M891" s="245"/>
      <c r="N891" s="245"/>
      <c r="O891" s="245"/>
      <c r="P891" s="245"/>
      <c r="Q891" s="120"/>
      <c r="R891" s="120"/>
      <c r="S891" s="120"/>
      <c r="T891" s="222"/>
      <c r="U891" s="120"/>
      <c r="V891" s="120"/>
      <c r="W891" s="120"/>
      <c r="X891" s="120"/>
      <c r="Y891" s="243"/>
      <c r="Z891" s="120"/>
      <c r="AA891" s="243"/>
      <c r="AB891" s="245"/>
      <c r="AC891" s="245"/>
      <c r="AD891" s="245"/>
      <c r="AE891" s="222"/>
      <c r="AF891" s="120"/>
      <c r="AG891" s="120"/>
      <c r="AH891" s="120"/>
      <c r="AI891" s="120"/>
      <c r="AJ891" s="243"/>
      <c r="AK891" s="243"/>
      <c r="AL891" s="120"/>
      <c r="AM891" s="243"/>
      <c r="AN891" s="243"/>
      <c r="AO891" s="120"/>
      <c r="AP891" s="120"/>
      <c r="AQ891" s="120"/>
      <c r="AR891" s="120"/>
      <c r="AS891" s="120"/>
      <c r="AT891" s="246"/>
      <c r="AU891" s="243"/>
      <c r="AV891" s="120"/>
      <c r="AW891" s="120"/>
      <c r="AX891" s="120"/>
      <c r="AY891" s="246"/>
      <c r="AZ891" s="120"/>
      <c r="BA891" s="120"/>
      <c r="BB891" s="243"/>
      <c r="BC891" s="120"/>
      <c r="BD891" s="120"/>
      <c r="BE891" s="120"/>
      <c r="BF891" s="120"/>
      <c r="BG891" s="244"/>
      <c r="BH891" s="124"/>
      <c r="BI891" s="124"/>
      <c r="BJ891" s="124"/>
      <c r="BK891" s="120"/>
      <c r="BL891" s="120"/>
      <c r="BM891" s="120"/>
      <c r="BN891" s="120"/>
      <c r="BO891" s="120"/>
      <c r="BP891" s="120"/>
      <c r="BQ891" s="120"/>
      <c r="BR891" s="120"/>
      <c r="BS891" s="120"/>
    </row>
    <row r="892" ht="15.75" customHeight="1">
      <c r="A892" s="120"/>
      <c r="B892" s="120"/>
      <c r="C892" s="243"/>
      <c r="D892" s="120"/>
      <c r="E892" s="243"/>
      <c r="F892" s="120"/>
      <c r="G892" s="120"/>
      <c r="H892" s="120"/>
      <c r="I892" s="120"/>
      <c r="J892" s="120"/>
      <c r="K892" s="120"/>
      <c r="L892" s="244"/>
      <c r="M892" s="245"/>
      <c r="N892" s="245"/>
      <c r="O892" s="245"/>
      <c r="P892" s="245"/>
      <c r="Q892" s="120"/>
      <c r="R892" s="120"/>
      <c r="S892" s="120"/>
      <c r="T892" s="222"/>
      <c r="U892" s="120"/>
      <c r="V892" s="120"/>
      <c r="W892" s="120"/>
      <c r="X892" s="120"/>
      <c r="Y892" s="243"/>
      <c r="Z892" s="120"/>
      <c r="AA892" s="243"/>
      <c r="AB892" s="245"/>
      <c r="AC892" s="245"/>
      <c r="AD892" s="245"/>
      <c r="AE892" s="222"/>
      <c r="AF892" s="120"/>
      <c r="AG892" s="120"/>
      <c r="AH892" s="120"/>
      <c r="AI892" s="120"/>
      <c r="AJ892" s="243"/>
      <c r="AK892" s="243"/>
      <c r="AL892" s="120"/>
      <c r="AM892" s="243"/>
      <c r="AN892" s="243"/>
      <c r="AO892" s="120"/>
      <c r="AP892" s="120"/>
      <c r="AQ892" s="120"/>
      <c r="AR892" s="120"/>
      <c r="AS892" s="120"/>
      <c r="AT892" s="246"/>
      <c r="AU892" s="243"/>
      <c r="AV892" s="120"/>
      <c r="AW892" s="120"/>
      <c r="AX892" s="120"/>
      <c r="AY892" s="246"/>
      <c r="AZ892" s="120"/>
      <c r="BA892" s="120"/>
      <c r="BB892" s="243"/>
      <c r="BC892" s="120"/>
      <c r="BD892" s="120"/>
      <c r="BE892" s="120"/>
      <c r="BF892" s="120"/>
      <c r="BG892" s="244"/>
      <c r="BH892" s="124"/>
      <c r="BI892" s="124"/>
      <c r="BJ892" s="124"/>
      <c r="BK892" s="120"/>
      <c r="BL892" s="120"/>
      <c r="BM892" s="120"/>
      <c r="BN892" s="120"/>
      <c r="BO892" s="120"/>
      <c r="BP892" s="120"/>
      <c r="BQ892" s="120"/>
      <c r="BR892" s="120"/>
      <c r="BS892" s="120"/>
    </row>
    <row r="893" ht="15.75" customHeight="1">
      <c r="A893" s="120"/>
      <c r="B893" s="120"/>
      <c r="C893" s="243"/>
      <c r="D893" s="120"/>
      <c r="E893" s="243"/>
      <c r="F893" s="120"/>
      <c r="G893" s="120"/>
      <c r="H893" s="120"/>
      <c r="I893" s="120"/>
      <c r="J893" s="120"/>
      <c r="K893" s="120"/>
      <c r="L893" s="244"/>
      <c r="M893" s="245"/>
      <c r="N893" s="245"/>
      <c r="O893" s="245"/>
      <c r="P893" s="245"/>
      <c r="Q893" s="120"/>
      <c r="R893" s="120"/>
      <c r="S893" s="120"/>
      <c r="T893" s="222"/>
      <c r="U893" s="120"/>
      <c r="V893" s="120"/>
      <c r="W893" s="120"/>
      <c r="X893" s="120"/>
      <c r="Y893" s="243"/>
      <c r="Z893" s="120"/>
      <c r="AA893" s="243"/>
      <c r="AB893" s="245"/>
      <c r="AC893" s="245"/>
      <c r="AD893" s="245"/>
      <c r="AE893" s="222"/>
      <c r="AF893" s="120"/>
      <c r="AG893" s="120"/>
      <c r="AH893" s="120"/>
      <c r="AI893" s="120"/>
      <c r="AJ893" s="243"/>
      <c r="AK893" s="243"/>
      <c r="AL893" s="120"/>
      <c r="AM893" s="243"/>
      <c r="AN893" s="243"/>
      <c r="AO893" s="120"/>
      <c r="AP893" s="120"/>
      <c r="AQ893" s="120"/>
      <c r="AR893" s="120"/>
      <c r="AS893" s="120"/>
      <c r="AT893" s="246"/>
      <c r="AU893" s="243"/>
      <c r="AV893" s="120"/>
      <c r="AW893" s="120"/>
      <c r="AX893" s="120"/>
      <c r="AY893" s="246"/>
      <c r="AZ893" s="120"/>
      <c r="BA893" s="120"/>
      <c r="BB893" s="243"/>
      <c r="BC893" s="120"/>
      <c r="BD893" s="120"/>
      <c r="BE893" s="120"/>
      <c r="BF893" s="120"/>
      <c r="BG893" s="244"/>
      <c r="BH893" s="124"/>
      <c r="BI893" s="124"/>
      <c r="BJ893" s="124"/>
      <c r="BK893" s="120"/>
      <c r="BL893" s="120"/>
      <c r="BM893" s="120"/>
      <c r="BN893" s="120"/>
      <c r="BO893" s="120"/>
      <c r="BP893" s="120"/>
      <c r="BQ893" s="120"/>
      <c r="BR893" s="120"/>
      <c r="BS893" s="120"/>
    </row>
    <row r="894" ht="15.75" customHeight="1">
      <c r="A894" s="120"/>
      <c r="B894" s="120"/>
      <c r="C894" s="243"/>
      <c r="D894" s="120"/>
      <c r="E894" s="243"/>
      <c r="F894" s="120"/>
      <c r="G894" s="120"/>
      <c r="H894" s="120"/>
      <c r="I894" s="120"/>
      <c r="J894" s="120"/>
      <c r="K894" s="120"/>
      <c r="L894" s="244"/>
      <c r="M894" s="245"/>
      <c r="N894" s="245"/>
      <c r="O894" s="245"/>
      <c r="P894" s="245"/>
      <c r="Q894" s="120"/>
      <c r="R894" s="120"/>
      <c r="S894" s="120"/>
      <c r="T894" s="222"/>
      <c r="U894" s="120"/>
      <c r="V894" s="120"/>
      <c r="W894" s="120"/>
      <c r="X894" s="120"/>
      <c r="Y894" s="243"/>
      <c r="Z894" s="120"/>
      <c r="AA894" s="243"/>
      <c r="AB894" s="245"/>
      <c r="AC894" s="245"/>
      <c r="AD894" s="245"/>
      <c r="AE894" s="222"/>
      <c r="AF894" s="120"/>
      <c r="AG894" s="120"/>
      <c r="AH894" s="120"/>
      <c r="AI894" s="120"/>
      <c r="AJ894" s="243"/>
      <c r="AK894" s="243"/>
      <c r="AL894" s="120"/>
      <c r="AM894" s="243"/>
      <c r="AN894" s="243"/>
      <c r="AO894" s="120"/>
      <c r="AP894" s="120"/>
      <c r="AQ894" s="120"/>
      <c r="AR894" s="120"/>
      <c r="AS894" s="120"/>
      <c r="AT894" s="246"/>
      <c r="AU894" s="243"/>
      <c r="AV894" s="120"/>
      <c r="AW894" s="120"/>
      <c r="AX894" s="120"/>
      <c r="AY894" s="246"/>
      <c r="AZ894" s="120"/>
      <c r="BA894" s="120"/>
      <c r="BB894" s="243"/>
      <c r="BC894" s="120"/>
      <c r="BD894" s="120"/>
      <c r="BE894" s="120"/>
      <c r="BF894" s="120"/>
      <c r="BG894" s="244"/>
      <c r="BH894" s="124"/>
      <c r="BI894" s="124"/>
      <c r="BJ894" s="124"/>
      <c r="BK894" s="120"/>
      <c r="BL894" s="120"/>
      <c r="BM894" s="120"/>
      <c r="BN894" s="120"/>
      <c r="BO894" s="120"/>
      <c r="BP894" s="120"/>
      <c r="BQ894" s="120"/>
      <c r="BR894" s="120"/>
      <c r="BS894" s="120"/>
    </row>
    <row r="895" ht="15.75" customHeight="1">
      <c r="A895" s="120"/>
      <c r="B895" s="120"/>
      <c r="C895" s="243"/>
      <c r="D895" s="120"/>
      <c r="E895" s="243"/>
      <c r="F895" s="120"/>
      <c r="G895" s="120"/>
      <c r="H895" s="120"/>
      <c r="I895" s="120"/>
      <c r="J895" s="120"/>
      <c r="K895" s="120"/>
      <c r="L895" s="244"/>
      <c r="M895" s="245"/>
      <c r="N895" s="245"/>
      <c r="O895" s="245"/>
      <c r="P895" s="245"/>
      <c r="Q895" s="120"/>
      <c r="R895" s="120"/>
      <c r="S895" s="120"/>
      <c r="T895" s="222"/>
      <c r="U895" s="120"/>
      <c r="V895" s="120"/>
      <c r="W895" s="120"/>
      <c r="X895" s="120"/>
      <c r="Y895" s="243"/>
      <c r="Z895" s="120"/>
      <c r="AA895" s="243"/>
      <c r="AB895" s="245"/>
      <c r="AC895" s="245"/>
      <c r="AD895" s="245"/>
      <c r="AE895" s="222"/>
      <c r="AF895" s="120"/>
      <c r="AG895" s="120"/>
      <c r="AH895" s="120"/>
      <c r="AI895" s="120"/>
      <c r="AJ895" s="243"/>
      <c r="AK895" s="243"/>
      <c r="AL895" s="120"/>
      <c r="AM895" s="243"/>
      <c r="AN895" s="243"/>
      <c r="AO895" s="120"/>
      <c r="AP895" s="120"/>
      <c r="AQ895" s="120"/>
      <c r="AR895" s="120"/>
      <c r="AS895" s="120"/>
      <c r="AT895" s="246"/>
      <c r="AU895" s="243"/>
      <c r="AV895" s="120"/>
      <c r="AW895" s="120"/>
      <c r="AX895" s="120"/>
      <c r="AY895" s="246"/>
      <c r="AZ895" s="120"/>
      <c r="BA895" s="120"/>
      <c r="BB895" s="243"/>
      <c r="BC895" s="120"/>
      <c r="BD895" s="120"/>
      <c r="BE895" s="120"/>
      <c r="BF895" s="120"/>
      <c r="BG895" s="244"/>
      <c r="BH895" s="124"/>
      <c r="BI895" s="124"/>
      <c r="BJ895" s="124"/>
      <c r="BK895" s="120"/>
      <c r="BL895" s="120"/>
      <c r="BM895" s="120"/>
      <c r="BN895" s="120"/>
      <c r="BO895" s="120"/>
      <c r="BP895" s="120"/>
      <c r="BQ895" s="120"/>
      <c r="BR895" s="120"/>
      <c r="BS895" s="120"/>
    </row>
    <row r="896" ht="15.75" customHeight="1">
      <c r="A896" s="120"/>
      <c r="B896" s="120"/>
      <c r="C896" s="243"/>
      <c r="D896" s="120"/>
      <c r="E896" s="243"/>
      <c r="F896" s="120"/>
      <c r="G896" s="120"/>
      <c r="H896" s="120"/>
      <c r="I896" s="120"/>
      <c r="J896" s="120"/>
      <c r="K896" s="120"/>
      <c r="L896" s="244"/>
      <c r="M896" s="245"/>
      <c r="N896" s="245"/>
      <c r="O896" s="245"/>
      <c r="P896" s="245"/>
      <c r="Q896" s="120"/>
      <c r="R896" s="120"/>
      <c r="S896" s="120"/>
      <c r="T896" s="222"/>
      <c r="U896" s="120"/>
      <c r="V896" s="120"/>
      <c r="W896" s="120"/>
      <c r="X896" s="120"/>
      <c r="Y896" s="243"/>
      <c r="Z896" s="120"/>
      <c r="AA896" s="243"/>
      <c r="AB896" s="245"/>
      <c r="AC896" s="245"/>
      <c r="AD896" s="245"/>
      <c r="AE896" s="222"/>
      <c r="AF896" s="120"/>
      <c r="AG896" s="120"/>
      <c r="AH896" s="120"/>
      <c r="AI896" s="120"/>
      <c r="AJ896" s="243"/>
      <c r="AK896" s="243"/>
      <c r="AL896" s="120"/>
      <c r="AM896" s="243"/>
      <c r="AN896" s="243"/>
      <c r="AO896" s="120"/>
      <c r="AP896" s="120"/>
      <c r="AQ896" s="120"/>
      <c r="AR896" s="120"/>
      <c r="AS896" s="120"/>
      <c r="AT896" s="246"/>
      <c r="AU896" s="243"/>
      <c r="AV896" s="120"/>
      <c r="AW896" s="120"/>
      <c r="AX896" s="120"/>
      <c r="AY896" s="246"/>
      <c r="AZ896" s="120"/>
      <c r="BA896" s="120"/>
      <c r="BB896" s="243"/>
      <c r="BC896" s="120"/>
      <c r="BD896" s="120"/>
      <c r="BE896" s="120"/>
      <c r="BF896" s="120"/>
      <c r="BG896" s="244"/>
      <c r="BH896" s="124"/>
      <c r="BI896" s="124"/>
      <c r="BJ896" s="124"/>
      <c r="BK896" s="120"/>
      <c r="BL896" s="120"/>
      <c r="BM896" s="120"/>
      <c r="BN896" s="120"/>
      <c r="BO896" s="120"/>
      <c r="BP896" s="120"/>
      <c r="BQ896" s="120"/>
      <c r="BR896" s="120"/>
      <c r="BS896" s="120"/>
    </row>
    <row r="897" ht="15.75" customHeight="1">
      <c r="A897" s="120"/>
      <c r="B897" s="120"/>
      <c r="C897" s="243"/>
      <c r="D897" s="120"/>
      <c r="E897" s="243"/>
      <c r="F897" s="120"/>
      <c r="G897" s="120"/>
      <c r="H897" s="120"/>
      <c r="I897" s="120"/>
      <c r="J897" s="120"/>
      <c r="K897" s="120"/>
      <c r="L897" s="244"/>
      <c r="M897" s="245"/>
      <c r="N897" s="245"/>
      <c r="O897" s="245"/>
      <c r="P897" s="245"/>
      <c r="Q897" s="120"/>
      <c r="R897" s="120"/>
      <c r="S897" s="120"/>
      <c r="T897" s="222"/>
      <c r="U897" s="120"/>
      <c r="V897" s="120"/>
      <c r="W897" s="120"/>
      <c r="X897" s="120"/>
      <c r="Y897" s="243"/>
      <c r="Z897" s="120"/>
      <c r="AA897" s="243"/>
      <c r="AB897" s="245"/>
      <c r="AC897" s="245"/>
      <c r="AD897" s="245"/>
      <c r="AE897" s="222"/>
      <c r="AF897" s="120"/>
      <c r="AG897" s="120"/>
      <c r="AH897" s="120"/>
      <c r="AI897" s="120"/>
      <c r="AJ897" s="243"/>
      <c r="AK897" s="243"/>
      <c r="AL897" s="120"/>
      <c r="AM897" s="243"/>
      <c r="AN897" s="243"/>
      <c r="AO897" s="120"/>
      <c r="AP897" s="120"/>
      <c r="AQ897" s="120"/>
      <c r="AR897" s="120"/>
      <c r="AS897" s="120"/>
      <c r="AT897" s="246"/>
      <c r="AU897" s="243"/>
      <c r="AV897" s="120"/>
      <c r="AW897" s="120"/>
      <c r="AX897" s="120"/>
      <c r="AY897" s="246"/>
      <c r="AZ897" s="120"/>
      <c r="BA897" s="120"/>
      <c r="BB897" s="243"/>
      <c r="BC897" s="120"/>
      <c r="BD897" s="120"/>
      <c r="BE897" s="120"/>
      <c r="BF897" s="120"/>
      <c r="BG897" s="244"/>
      <c r="BH897" s="124"/>
      <c r="BI897" s="124"/>
      <c r="BJ897" s="124"/>
      <c r="BK897" s="120"/>
      <c r="BL897" s="120"/>
      <c r="BM897" s="120"/>
      <c r="BN897" s="120"/>
      <c r="BO897" s="120"/>
      <c r="BP897" s="120"/>
      <c r="BQ897" s="120"/>
      <c r="BR897" s="120"/>
      <c r="BS897" s="120"/>
    </row>
    <row r="898" ht="15.75" customHeight="1">
      <c r="A898" s="120"/>
      <c r="B898" s="120"/>
      <c r="C898" s="243"/>
      <c r="D898" s="120"/>
      <c r="E898" s="243"/>
      <c r="F898" s="120"/>
      <c r="G898" s="120"/>
      <c r="H898" s="120"/>
      <c r="I898" s="120"/>
      <c r="J898" s="120"/>
      <c r="K898" s="120"/>
      <c r="L898" s="244"/>
      <c r="M898" s="245"/>
      <c r="N898" s="245"/>
      <c r="O898" s="245"/>
      <c r="P898" s="245"/>
      <c r="Q898" s="120"/>
      <c r="R898" s="120"/>
      <c r="S898" s="120"/>
      <c r="T898" s="222"/>
      <c r="U898" s="120"/>
      <c r="V898" s="120"/>
      <c r="W898" s="120"/>
      <c r="X898" s="120"/>
      <c r="Y898" s="243"/>
      <c r="Z898" s="120"/>
      <c r="AA898" s="243"/>
      <c r="AB898" s="245"/>
      <c r="AC898" s="245"/>
      <c r="AD898" s="245"/>
      <c r="AE898" s="222"/>
      <c r="AF898" s="120"/>
      <c r="AG898" s="120"/>
      <c r="AH898" s="120"/>
      <c r="AI898" s="120"/>
      <c r="AJ898" s="243"/>
      <c r="AK898" s="243"/>
      <c r="AL898" s="120"/>
      <c r="AM898" s="243"/>
      <c r="AN898" s="243"/>
      <c r="AO898" s="120"/>
      <c r="AP898" s="120"/>
      <c r="AQ898" s="120"/>
      <c r="AR898" s="120"/>
      <c r="AS898" s="120"/>
      <c r="AT898" s="246"/>
      <c r="AU898" s="243"/>
      <c r="AV898" s="120"/>
      <c r="AW898" s="120"/>
      <c r="AX898" s="120"/>
      <c r="AY898" s="246"/>
      <c r="AZ898" s="120"/>
      <c r="BA898" s="120"/>
      <c r="BB898" s="243"/>
      <c r="BC898" s="120"/>
      <c r="BD898" s="120"/>
      <c r="BE898" s="120"/>
      <c r="BF898" s="120"/>
      <c r="BG898" s="244"/>
      <c r="BH898" s="124"/>
      <c r="BI898" s="124"/>
      <c r="BJ898" s="124"/>
      <c r="BK898" s="120"/>
      <c r="BL898" s="120"/>
      <c r="BM898" s="120"/>
      <c r="BN898" s="120"/>
      <c r="BO898" s="120"/>
      <c r="BP898" s="120"/>
      <c r="BQ898" s="120"/>
      <c r="BR898" s="120"/>
      <c r="BS898" s="120"/>
    </row>
    <row r="899" ht="15.75" customHeight="1">
      <c r="A899" s="120"/>
      <c r="B899" s="120"/>
      <c r="C899" s="243"/>
      <c r="D899" s="120"/>
      <c r="E899" s="243"/>
      <c r="F899" s="120"/>
      <c r="G899" s="120"/>
      <c r="H899" s="120"/>
      <c r="I899" s="120"/>
      <c r="J899" s="120"/>
      <c r="K899" s="120"/>
      <c r="L899" s="244"/>
      <c r="M899" s="245"/>
      <c r="N899" s="245"/>
      <c r="O899" s="245"/>
      <c r="P899" s="245"/>
      <c r="Q899" s="120"/>
      <c r="R899" s="120"/>
      <c r="S899" s="120"/>
      <c r="T899" s="222"/>
      <c r="U899" s="120"/>
      <c r="V899" s="120"/>
      <c r="W899" s="120"/>
      <c r="X899" s="120"/>
      <c r="Y899" s="243"/>
      <c r="Z899" s="120"/>
      <c r="AA899" s="243"/>
      <c r="AB899" s="245"/>
      <c r="AC899" s="245"/>
      <c r="AD899" s="245"/>
      <c r="AE899" s="222"/>
      <c r="AF899" s="120"/>
      <c r="AG899" s="120"/>
      <c r="AH899" s="120"/>
      <c r="AI899" s="120"/>
      <c r="AJ899" s="243"/>
      <c r="AK899" s="243"/>
      <c r="AL899" s="120"/>
      <c r="AM899" s="243"/>
      <c r="AN899" s="243"/>
      <c r="AO899" s="120"/>
      <c r="AP899" s="120"/>
      <c r="AQ899" s="120"/>
      <c r="AR899" s="120"/>
      <c r="AS899" s="120"/>
      <c r="AT899" s="246"/>
      <c r="AU899" s="243"/>
      <c r="AV899" s="120"/>
      <c r="AW899" s="120"/>
      <c r="AX899" s="120"/>
      <c r="AY899" s="246"/>
      <c r="AZ899" s="120"/>
      <c r="BA899" s="120"/>
      <c r="BB899" s="243"/>
      <c r="BC899" s="120"/>
      <c r="BD899" s="120"/>
      <c r="BE899" s="120"/>
      <c r="BF899" s="120"/>
      <c r="BG899" s="244"/>
      <c r="BH899" s="124"/>
      <c r="BI899" s="124"/>
      <c r="BJ899" s="124"/>
      <c r="BK899" s="120"/>
      <c r="BL899" s="120"/>
      <c r="BM899" s="120"/>
      <c r="BN899" s="120"/>
      <c r="BO899" s="120"/>
      <c r="BP899" s="120"/>
      <c r="BQ899" s="120"/>
      <c r="BR899" s="120"/>
      <c r="BS899" s="120"/>
    </row>
    <row r="900" ht="15.75" customHeight="1">
      <c r="A900" s="120"/>
      <c r="B900" s="120"/>
      <c r="C900" s="243"/>
      <c r="D900" s="120"/>
      <c r="E900" s="243"/>
      <c r="F900" s="120"/>
      <c r="G900" s="120"/>
      <c r="H900" s="120"/>
      <c r="I900" s="120"/>
      <c r="J900" s="120"/>
      <c r="K900" s="120"/>
      <c r="L900" s="244"/>
      <c r="M900" s="245"/>
      <c r="N900" s="245"/>
      <c r="O900" s="245"/>
      <c r="P900" s="245"/>
      <c r="Q900" s="120"/>
      <c r="R900" s="120"/>
      <c r="S900" s="120"/>
      <c r="T900" s="222"/>
      <c r="U900" s="120"/>
      <c r="V900" s="120"/>
      <c r="W900" s="120"/>
      <c r="X900" s="120"/>
      <c r="Y900" s="243"/>
      <c r="Z900" s="120"/>
      <c r="AA900" s="243"/>
      <c r="AB900" s="245"/>
      <c r="AC900" s="245"/>
      <c r="AD900" s="245"/>
      <c r="AE900" s="222"/>
      <c r="AF900" s="120"/>
      <c r="AG900" s="120"/>
      <c r="AH900" s="120"/>
      <c r="AI900" s="120"/>
      <c r="AJ900" s="243"/>
      <c r="AK900" s="243"/>
      <c r="AL900" s="120"/>
      <c r="AM900" s="243"/>
      <c r="AN900" s="243"/>
      <c r="AO900" s="120"/>
      <c r="AP900" s="120"/>
      <c r="AQ900" s="120"/>
      <c r="AR900" s="120"/>
      <c r="AS900" s="120"/>
      <c r="AT900" s="246"/>
      <c r="AU900" s="243"/>
      <c r="AV900" s="120"/>
      <c r="AW900" s="120"/>
      <c r="AX900" s="120"/>
      <c r="AY900" s="246"/>
      <c r="AZ900" s="120"/>
      <c r="BA900" s="120"/>
      <c r="BB900" s="243"/>
      <c r="BC900" s="120"/>
      <c r="BD900" s="120"/>
      <c r="BE900" s="120"/>
      <c r="BF900" s="120"/>
      <c r="BG900" s="244"/>
      <c r="BH900" s="124"/>
      <c r="BI900" s="124"/>
      <c r="BJ900" s="124"/>
      <c r="BK900" s="120"/>
      <c r="BL900" s="120"/>
      <c r="BM900" s="120"/>
      <c r="BN900" s="120"/>
      <c r="BO900" s="120"/>
      <c r="BP900" s="120"/>
      <c r="BQ900" s="120"/>
      <c r="BR900" s="120"/>
      <c r="BS900" s="120"/>
    </row>
    <row r="901" ht="15.75" customHeight="1">
      <c r="A901" s="120"/>
      <c r="B901" s="120"/>
      <c r="C901" s="243"/>
      <c r="D901" s="120"/>
      <c r="E901" s="243"/>
      <c r="F901" s="120"/>
      <c r="G901" s="120"/>
      <c r="H901" s="120"/>
      <c r="I901" s="120"/>
      <c r="J901" s="120"/>
      <c r="K901" s="120"/>
      <c r="L901" s="244"/>
      <c r="M901" s="245"/>
      <c r="N901" s="245"/>
      <c r="O901" s="245"/>
      <c r="P901" s="245"/>
      <c r="Q901" s="120"/>
      <c r="R901" s="120"/>
      <c r="S901" s="120"/>
      <c r="T901" s="222"/>
      <c r="U901" s="120"/>
      <c r="V901" s="120"/>
      <c r="W901" s="120"/>
      <c r="X901" s="120"/>
      <c r="Y901" s="243"/>
      <c r="Z901" s="120"/>
      <c r="AA901" s="243"/>
      <c r="AB901" s="245"/>
      <c r="AC901" s="245"/>
      <c r="AD901" s="245"/>
      <c r="AE901" s="222"/>
      <c r="AF901" s="120"/>
      <c r="AG901" s="120"/>
      <c r="AH901" s="120"/>
      <c r="AI901" s="120"/>
      <c r="AJ901" s="243"/>
      <c r="AK901" s="243"/>
      <c r="AL901" s="120"/>
      <c r="AM901" s="243"/>
      <c r="AN901" s="243"/>
      <c r="AO901" s="120"/>
      <c r="AP901" s="120"/>
      <c r="AQ901" s="120"/>
      <c r="AR901" s="120"/>
      <c r="AS901" s="120"/>
      <c r="AT901" s="246"/>
      <c r="AU901" s="243"/>
      <c r="AV901" s="120"/>
      <c r="AW901" s="120"/>
      <c r="AX901" s="120"/>
      <c r="AY901" s="246"/>
      <c r="AZ901" s="120"/>
      <c r="BA901" s="120"/>
      <c r="BB901" s="243"/>
      <c r="BC901" s="120"/>
      <c r="BD901" s="120"/>
      <c r="BE901" s="120"/>
      <c r="BF901" s="120"/>
      <c r="BG901" s="244"/>
      <c r="BH901" s="124"/>
      <c r="BI901" s="124"/>
      <c r="BJ901" s="124"/>
      <c r="BK901" s="120"/>
      <c r="BL901" s="120"/>
      <c r="BM901" s="120"/>
      <c r="BN901" s="120"/>
      <c r="BO901" s="120"/>
      <c r="BP901" s="120"/>
      <c r="BQ901" s="120"/>
      <c r="BR901" s="120"/>
      <c r="BS901" s="120"/>
    </row>
    <row r="902" ht="15.75" customHeight="1">
      <c r="A902" s="120"/>
      <c r="B902" s="120"/>
      <c r="C902" s="243"/>
      <c r="D902" s="120"/>
      <c r="E902" s="243"/>
      <c r="F902" s="120"/>
      <c r="G902" s="120"/>
      <c r="H902" s="120"/>
      <c r="I902" s="120"/>
      <c r="J902" s="120"/>
      <c r="K902" s="120"/>
      <c r="L902" s="244"/>
      <c r="M902" s="245"/>
      <c r="N902" s="245"/>
      <c r="O902" s="245"/>
      <c r="P902" s="245"/>
      <c r="Q902" s="120"/>
      <c r="R902" s="120"/>
      <c r="S902" s="120"/>
      <c r="T902" s="222"/>
      <c r="U902" s="120"/>
      <c r="V902" s="120"/>
      <c r="W902" s="120"/>
      <c r="X902" s="120"/>
      <c r="Y902" s="243"/>
      <c r="Z902" s="120"/>
      <c r="AA902" s="243"/>
      <c r="AB902" s="245"/>
      <c r="AC902" s="245"/>
      <c r="AD902" s="245"/>
      <c r="AE902" s="222"/>
      <c r="AF902" s="120"/>
      <c r="AG902" s="120"/>
      <c r="AH902" s="120"/>
      <c r="AI902" s="120"/>
      <c r="AJ902" s="243"/>
      <c r="AK902" s="243"/>
      <c r="AL902" s="120"/>
      <c r="AM902" s="243"/>
      <c r="AN902" s="243"/>
      <c r="AO902" s="120"/>
      <c r="AP902" s="120"/>
      <c r="AQ902" s="120"/>
      <c r="AR902" s="120"/>
      <c r="AS902" s="120"/>
      <c r="AT902" s="246"/>
      <c r="AU902" s="243"/>
      <c r="AV902" s="120"/>
      <c r="AW902" s="120"/>
      <c r="AX902" s="120"/>
      <c r="AY902" s="246"/>
      <c r="AZ902" s="120"/>
      <c r="BA902" s="120"/>
      <c r="BB902" s="243"/>
      <c r="BC902" s="120"/>
      <c r="BD902" s="120"/>
      <c r="BE902" s="120"/>
      <c r="BF902" s="120"/>
      <c r="BG902" s="244"/>
      <c r="BH902" s="124"/>
      <c r="BI902" s="124"/>
      <c r="BJ902" s="124"/>
      <c r="BK902" s="120"/>
      <c r="BL902" s="120"/>
      <c r="BM902" s="120"/>
      <c r="BN902" s="120"/>
      <c r="BO902" s="120"/>
      <c r="BP902" s="120"/>
      <c r="BQ902" s="120"/>
      <c r="BR902" s="120"/>
      <c r="BS902" s="120"/>
    </row>
    <row r="903" ht="15.75" customHeight="1">
      <c r="A903" s="120"/>
      <c r="B903" s="120"/>
      <c r="C903" s="243"/>
      <c r="D903" s="120"/>
      <c r="E903" s="243"/>
      <c r="F903" s="120"/>
      <c r="G903" s="120"/>
      <c r="H903" s="120"/>
      <c r="I903" s="120"/>
      <c r="J903" s="120"/>
      <c r="K903" s="120"/>
      <c r="L903" s="244"/>
      <c r="M903" s="245"/>
      <c r="N903" s="245"/>
      <c r="O903" s="245"/>
      <c r="P903" s="245"/>
      <c r="Q903" s="120"/>
      <c r="R903" s="120"/>
      <c r="S903" s="120"/>
      <c r="T903" s="222"/>
      <c r="U903" s="120"/>
      <c r="V903" s="120"/>
      <c r="W903" s="120"/>
      <c r="X903" s="120"/>
      <c r="Y903" s="243"/>
      <c r="Z903" s="120"/>
      <c r="AA903" s="243"/>
      <c r="AB903" s="245"/>
      <c r="AC903" s="245"/>
      <c r="AD903" s="245"/>
      <c r="AE903" s="222"/>
      <c r="AF903" s="120"/>
      <c r="AG903" s="120"/>
      <c r="AH903" s="120"/>
      <c r="AI903" s="120"/>
      <c r="AJ903" s="243"/>
      <c r="AK903" s="243"/>
      <c r="AL903" s="120"/>
      <c r="AM903" s="243"/>
      <c r="AN903" s="243"/>
      <c r="AO903" s="120"/>
      <c r="AP903" s="120"/>
      <c r="AQ903" s="120"/>
      <c r="AR903" s="120"/>
      <c r="AS903" s="120"/>
      <c r="AT903" s="246"/>
      <c r="AU903" s="243"/>
      <c r="AV903" s="120"/>
      <c r="AW903" s="120"/>
      <c r="AX903" s="120"/>
      <c r="AY903" s="246"/>
      <c r="AZ903" s="120"/>
      <c r="BA903" s="120"/>
      <c r="BB903" s="243"/>
      <c r="BC903" s="120"/>
      <c r="BD903" s="120"/>
      <c r="BE903" s="120"/>
      <c r="BF903" s="120"/>
      <c r="BG903" s="244"/>
      <c r="BH903" s="124"/>
      <c r="BI903" s="124"/>
      <c r="BJ903" s="124"/>
      <c r="BK903" s="120"/>
      <c r="BL903" s="120"/>
      <c r="BM903" s="120"/>
      <c r="BN903" s="120"/>
      <c r="BO903" s="120"/>
      <c r="BP903" s="120"/>
      <c r="BQ903" s="120"/>
      <c r="BR903" s="120"/>
      <c r="BS903" s="120"/>
    </row>
    <row r="904" ht="15.75" customHeight="1">
      <c r="A904" s="120"/>
      <c r="B904" s="120"/>
      <c r="C904" s="243"/>
      <c r="D904" s="120"/>
      <c r="E904" s="243"/>
      <c r="F904" s="120"/>
      <c r="G904" s="120"/>
      <c r="H904" s="120"/>
      <c r="I904" s="120"/>
      <c r="J904" s="120"/>
      <c r="K904" s="120"/>
      <c r="L904" s="244"/>
      <c r="M904" s="245"/>
      <c r="N904" s="245"/>
      <c r="O904" s="245"/>
      <c r="P904" s="245"/>
      <c r="Q904" s="120"/>
      <c r="R904" s="120"/>
      <c r="S904" s="120"/>
      <c r="T904" s="222"/>
      <c r="U904" s="120"/>
      <c r="V904" s="120"/>
      <c r="W904" s="120"/>
      <c r="X904" s="120"/>
      <c r="Y904" s="243"/>
      <c r="Z904" s="120"/>
      <c r="AA904" s="243"/>
      <c r="AB904" s="245"/>
      <c r="AC904" s="245"/>
      <c r="AD904" s="245"/>
      <c r="AE904" s="222"/>
      <c r="AF904" s="120"/>
      <c r="AG904" s="120"/>
      <c r="AH904" s="120"/>
      <c r="AI904" s="120"/>
      <c r="AJ904" s="243"/>
      <c r="AK904" s="243"/>
      <c r="AL904" s="120"/>
      <c r="AM904" s="243"/>
      <c r="AN904" s="243"/>
      <c r="AO904" s="120"/>
      <c r="AP904" s="120"/>
      <c r="AQ904" s="120"/>
      <c r="AR904" s="120"/>
      <c r="AS904" s="120"/>
      <c r="AT904" s="246"/>
      <c r="AU904" s="243"/>
      <c r="AV904" s="120"/>
      <c r="AW904" s="120"/>
      <c r="AX904" s="120"/>
      <c r="AY904" s="246"/>
      <c r="AZ904" s="120"/>
      <c r="BA904" s="120"/>
      <c r="BB904" s="243"/>
      <c r="BC904" s="120"/>
      <c r="BD904" s="120"/>
      <c r="BE904" s="120"/>
      <c r="BF904" s="120"/>
      <c r="BG904" s="244"/>
      <c r="BH904" s="124"/>
      <c r="BI904" s="124"/>
      <c r="BJ904" s="124"/>
      <c r="BK904" s="120"/>
      <c r="BL904" s="120"/>
      <c r="BM904" s="120"/>
      <c r="BN904" s="120"/>
      <c r="BO904" s="120"/>
      <c r="BP904" s="120"/>
      <c r="BQ904" s="120"/>
      <c r="BR904" s="120"/>
      <c r="BS904" s="120"/>
    </row>
    <row r="905" ht="15.75" customHeight="1">
      <c r="A905" s="120"/>
      <c r="B905" s="120"/>
      <c r="C905" s="243"/>
      <c r="D905" s="120"/>
      <c r="E905" s="243"/>
      <c r="F905" s="120"/>
      <c r="G905" s="120"/>
      <c r="H905" s="120"/>
      <c r="I905" s="120"/>
      <c r="J905" s="120"/>
      <c r="K905" s="120"/>
      <c r="L905" s="244"/>
      <c r="M905" s="245"/>
      <c r="N905" s="245"/>
      <c r="O905" s="245"/>
      <c r="P905" s="245"/>
      <c r="Q905" s="120"/>
      <c r="R905" s="120"/>
      <c r="S905" s="120"/>
      <c r="T905" s="222"/>
      <c r="U905" s="120"/>
      <c r="V905" s="120"/>
      <c r="W905" s="120"/>
      <c r="X905" s="120"/>
      <c r="Y905" s="243"/>
      <c r="Z905" s="120"/>
      <c r="AA905" s="243"/>
      <c r="AB905" s="245"/>
      <c r="AC905" s="245"/>
      <c r="AD905" s="245"/>
      <c r="AE905" s="222"/>
      <c r="AF905" s="120"/>
      <c r="AG905" s="120"/>
      <c r="AH905" s="120"/>
      <c r="AI905" s="120"/>
      <c r="AJ905" s="243"/>
      <c r="AK905" s="243"/>
      <c r="AL905" s="120"/>
      <c r="AM905" s="243"/>
      <c r="AN905" s="243"/>
      <c r="AO905" s="120"/>
      <c r="AP905" s="120"/>
      <c r="AQ905" s="120"/>
      <c r="AR905" s="120"/>
      <c r="AS905" s="120"/>
      <c r="AT905" s="246"/>
      <c r="AU905" s="243"/>
      <c r="AV905" s="120"/>
      <c r="AW905" s="120"/>
      <c r="AX905" s="120"/>
      <c r="AY905" s="246"/>
      <c r="AZ905" s="120"/>
      <c r="BA905" s="120"/>
      <c r="BB905" s="243"/>
      <c r="BC905" s="120"/>
      <c r="BD905" s="120"/>
      <c r="BE905" s="120"/>
      <c r="BF905" s="120"/>
      <c r="BG905" s="244"/>
      <c r="BH905" s="124"/>
      <c r="BI905" s="124"/>
      <c r="BJ905" s="124"/>
      <c r="BK905" s="120"/>
      <c r="BL905" s="120"/>
      <c r="BM905" s="120"/>
      <c r="BN905" s="120"/>
      <c r="BO905" s="120"/>
      <c r="BP905" s="120"/>
      <c r="BQ905" s="120"/>
      <c r="BR905" s="120"/>
      <c r="BS905" s="120"/>
    </row>
    <row r="906" ht="15.75" customHeight="1">
      <c r="A906" s="120"/>
      <c r="B906" s="120"/>
      <c r="C906" s="243"/>
      <c r="D906" s="120"/>
      <c r="E906" s="243"/>
      <c r="F906" s="120"/>
      <c r="G906" s="120"/>
      <c r="H906" s="120"/>
      <c r="I906" s="120"/>
      <c r="J906" s="120"/>
      <c r="K906" s="120"/>
      <c r="L906" s="244"/>
      <c r="M906" s="245"/>
      <c r="N906" s="245"/>
      <c r="O906" s="245"/>
      <c r="P906" s="245"/>
      <c r="Q906" s="120"/>
      <c r="R906" s="120"/>
      <c r="S906" s="120"/>
      <c r="T906" s="222"/>
      <c r="U906" s="120"/>
      <c r="V906" s="120"/>
      <c r="W906" s="120"/>
      <c r="X906" s="120"/>
      <c r="Y906" s="243"/>
      <c r="Z906" s="120"/>
      <c r="AA906" s="243"/>
      <c r="AB906" s="245"/>
      <c r="AC906" s="245"/>
      <c r="AD906" s="245"/>
      <c r="AE906" s="222"/>
      <c r="AF906" s="120"/>
      <c r="AG906" s="120"/>
      <c r="AH906" s="120"/>
      <c r="AI906" s="120"/>
      <c r="AJ906" s="243"/>
      <c r="AK906" s="243"/>
      <c r="AL906" s="120"/>
      <c r="AM906" s="243"/>
      <c r="AN906" s="243"/>
      <c r="AO906" s="120"/>
      <c r="AP906" s="120"/>
      <c r="AQ906" s="120"/>
      <c r="AR906" s="120"/>
      <c r="AS906" s="120"/>
      <c r="AT906" s="246"/>
      <c r="AU906" s="243"/>
      <c r="AV906" s="120"/>
      <c r="AW906" s="120"/>
      <c r="AX906" s="120"/>
      <c r="AY906" s="246"/>
      <c r="AZ906" s="120"/>
      <c r="BA906" s="120"/>
      <c r="BB906" s="243"/>
      <c r="BC906" s="120"/>
      <c r="BD906" s="120"/>
      <c r="BE906" s="120"/>
      <c r="BF906" s="120"/>
      <c r="BG906" s="244"/>
      <c r="BH906" s="124"/>
      <c r="BI906" s="124"/>
      <c r="BJ906" s="124"/>
      <c r="BK906" s="120"/>
      <c r="BL906" s="120"/>
      <c r="BM906" s="120"/>
      <c r="BN906" s="120"/>
      <c r="BO906" s="120"/>
      <c r="BP906" s="120"/>
      <c r="BQ906" s="120"/>
      <c r="BR906" s="120"/>
      <c r="BS906" s="120"/>
    </row>
    <row r="907" ht="15.75" customHeight="1">
      <c r="A907" s="120"/>
      <c r="B907" s="120"/>
      <c r="C907" s="243"/>
      <c r="D907" s="120"/>
      <c r="E907" s="243"/>
      <c r="F907" s="120"/>
      <c r="G907" s="120"/>
      <c r="H907" s="120"/>
      <c r="I907" s="120"/>
      <c r="J907" s="120"/>
      <c r="K907" s="120"/>
      <c r="L907" s="244"/>
      <c r="M907" s="245"/>
      <c r="N907" s="245"/>
      <c r="O907" s="245"/>
      <c r="P907" s="245"/>
      <c r="Q907" s="120"/>
      <c r="R907" s="120"/>
      <c r="S907" s="120"/>
      <c r="T907" s="222"/>
      <c r="U907" s="120"/>
      <c r="V907" s="120"/>
      <c r="W907" s="120"/>
      <c r="X907" s="120"/>
      <c r="Y907" s="243"/>
      <c r="Z907" s="120"/>
      <c r="AA907" s="243"/>
      <c r="AB907" s="245"/>
      <c r="AC907" s="245"/>
      <c r="AD907" s="245"/>
      <c r="AE907" s="222"/>
      <c r="AF907" s="120"/>
      <c r="AG907" s="120"/>
      <c r="AH907" s="120"/>
      <c r="AI907" s="120"/>
      <c r="AJ907" s="243"/>
      <c r="AK907" s="243"/>
      <c r="AL907" s="120"/>
      <c r="AM907" s="243"/>
      <c r="AN907" s="243"/>
      <c r="AO907" s="120"/>
      <c r="AP907" s="120"/>
      <c r="AQ907" s="120"/>
      <c r="AR907" s="120"/>
      <c r="AS907" s="120"/>
      <c r="AT907" s="246"/>
      <c r="AU907" s="243"/>
      <c r="AV907" s="120"/>
      <c r="AW907" s="120"/>
      <c r="AX907" s="120"/>
      <c r="AY907" s="246"/>
      <c r="AZ907" s="120"/>
      <c r="BA907" s="120"/>
      <c r="BB907" s="243"/>
      <c r="BC907" s="120"/>
      <c r="BD907" s="120"/>
      <c r="BE907" s="120"/>
      <c r="BF907" s="120"/>
      <c r="BG907" s="244"/>
      <c r="BH907" s="124"/>
      <c r="BI907" s="124"/>
      <c r="BJ907" s="124"/>
      <c r="BK907" s="120"/>
      <c r="BL907" s="120"/>
      <c r="BM907" s="120"/>
      <c r="BN907" s="120"/>
      <c r="BO907" s="120"/>
      <c r="BP907" s="120"/>
      <c r="BQ907" s="120"/>
      <c r="BR907" s="120"/>
      <c r="BS907" s="120"/>
    </row>
    <row r="908" ht="15.75" customHeight="1">
      <c r="A908" s="120"/>
      <c r="B908" s="120"/>
      <c r="C908" s="243"/>
      <c r="D908" s="120"/>
      <c r="E908" s="243"/>
      <c r="F908" s="120"/>
      <c r="G908" s="120"/>
      <c r="H908" s="120"/>
      <c r="I908" s="120"/>
      <c r="J908" s="120"/>
      <c r="K908" s="120"/>
      <c r="L908" s="244"/>
      <c r="M908" s="245"/>
      <c r="N908" s="245"/>
      <c r="O908" s="245"/>
      <c r="P908" s="245"/>
      <c r="Q908" s="120"/>
      <c r="R908" s="120"/>
      <c r="S908" s="120"/>
      <c r="T908" s="222"/>
      <c r="U908" s="120"/>
      <c r="V908" s="120"/>
      <c r="W908" s="120"/>
      <c r="X908" s="120"/>
      <c r="Y908" s="243"/>
      <c r="Z908" s="120"/>
      <c r="AA908" s="243"/>
      <c r="AB908" s="245"/>
      <c r="AC908" s="245"/>
      <c r="AD908" s="245"/>
      <c r="AE908" s="222"/>
      <c r="AF908" s="120"/>
      <c r="AG908" s="120"/>
      <c r="AH908" s="120"/>
      <c r="AI908" s="120"/>
      <c r="AJ908" s="243"/>
      <c r="AK908" s="243"/>
      <c r="AL908" s="120"/>
      <c r="AM908" s="243"/>
      <c r="AN908" s="243"/>
      <c r="AO908" s="120"/>
      <c r="AP908" s="120"/>
      <c r="AQ908" s="120"/>
      <c r="AR908" s="120"/>
      <c r="AS908" s="120"/>
      <c r="AT908" s="246"/>
      <c r="AU908" s="243"/>
      <c r="AV908" s="120"/>
      <c r="AW908" s="120"/>
      <c r="AX908" s="120"/>
      <c r="AY908" s="246"/>
      <c r="AZ908" s="120"/>
      <c r="BA908" s="120"/>
      <c r="BB908" s="243"/>
      <c r="BC908" s="120"/>
      <c r="BD908" s="120"/>
      <c r="BE908" s="120"/>
      <c r="BF908" s="120"/>
      <c r="BG908" s="244"/>
      <c r="BH908" s="124"/>
      <c r="BI908" s="124"/>
      <c r="BJ908" s="124"/>
      <c r="BK908" s="120"/>
      <c r="BL908" s="120"/>
      <c r="BM908" s="120"/>
      <c r="BN908" s="120"/>
      <c r="BO908" s="120"/>
      <c r="BP908" s="120"/>
      <c r="BQ908" s="120"/>
      <c r="BR908" s="120"/>
      <c r="BS908" s="120"/>
    </row>
    <row r="909" ht="15.75" customHeight="1">
      <c r="A909" s="120"/>
      <c r="B909" s="120"/>
      <c r="C909" s="243"/>
      <c r="D909" s="120"/>
      <c r="E909" s="243"/>
      <c r="F909" s="120"/>
      <c r="G909" s="120"/>
      <c r="H909" s="120"/>
      <c r="I909" s="120"/>
      <c r="J909" s="120"/>
      <c r="K909" s="120"/>
      <c r="L909" s="244"/>
      <c r="M909" s="245"/>
      <c r="N909" s="245"/>
      <c r="O909" s="245"/>
      <c r="P909" s="245"/>
      <c r="Q909" s="120"/>
      <c r="R909" s="120"/>
      <c r="S909" s="120"/>
      <c r="T909" s="222"/>
      <c r="U909" s="120"/>
      <c r="V909" s="120"/>
      <c r="W909" s="120"/>
      <c r="X909" s="120"/>
      <c r="Y909" s="243"/>
      <c r="Z909" s="120"/>
      <c r="AA909" s="243"/>
      <c r="AB909" s="245"/>
      <c r="AC909" s="245"/>
      <c r="AD909" s="245"/>
      <c r="AE909" s="222"/>
      <c r="AF909" s="120"/>
      <c r="AG909" s="120"/>
      <c r="AH909" s="120"/>
      <c r="AI909" s="120"/>
      <c r="AJ909" s="243"/>
      <c r="AK909" s="243"/>
      <c r="AL909" s="120"/>
      <c r="AM909" s="243"/>
      <c r="AN909" s="243"/>
      <c r="AO909" s="120"/>
      <c r="AP909" s="120"/>
      <c r="AQ909" s="120"/>
      <c r="AR909" s="120"/>
      <c r="AS909" s="120"/>
      <c r="AT909" s="246"/>
      <c r="AU909" s="243"/>
      <c r="AV909" s="120"/>
      <c r="AW909" s="120"/>
      <c r="AX909" s="120"/>
      <c r="AY909" s="246"/>
      <c r="AZ909" s="120"/>
      <c r="BA909" s="120"/>
      <c r="BB909" s="243"/>
      <c r="BC909" s="120"/>
      <c r="BD909" s="120"/>
      <c r="BE909" s="120"/>
      <c r="BF909" s="120"/>
      <c r="BG909" s="244"/>
      <c r="BH909" s="124"/>
      <c r="BI909" s="124"/>
      <c r="BJ909" s="124"/>
      <c r="BK909" s="120"/>
      <c r="BL909" s="120"/>
      <c r="BM909" s="120"/>
      <c r="BN909" s="120"/>
      <c r="BO909" s="120"/>
      <c r="BP909" s="120"/>
      <c r="BQ909" s="120"/>
      <c r="BR909" s="120"/>
      <c r="BS909" s="120"/>
    </row>
    <row r="910" ht="15.75" customHeight="1">
      <c r="A910" s="120"/>
      <c r="B910" s="120"/>
      <c r="C910" s="243"/>
      <c r="D910" s="120"/>
      <c r="E910" s="243"/>
      <c r="F910" s="120"/>
      <c r="G910" s="120"/>
      <c r="H910" s="120"/>
      <c r="I910" s="120"/>
      <c r="J910" s="120"/>
      <c r="K910" s="120"/>
      <c r="L910" s="244"/>
      <c r="M910" s="245"/>
      <c r="N910" s="245"/>
      <c r="O910" s="245"/>
      <c r="P910" s="245"/>
      <c r="Q910" s="120"/>
      <c r="R910" s="120"/>
      <c r="S910" s="120"/>
      <c r="T910" s="222"/>
      <c r="U910" s="120"/>
      <c r="V910" s="120"/>
      <c r="W910" s="120"/>
      <c r="X910" s="120"/>
      <c r="Y910" s="243"/>
      <c r="Z910" s="120"/>
      <c r="AA910" s="243"/>
      <c r="AB910" s="245"/>
      <c r="AC910" s="245"/>
      <c r="AD910" s="245"/>
      <c r="AE910" s="222"/>
      <c r="AF910" s="120"/>
      <c r="AG910" s="120"/>
      <c r="AH910" s="120"/>
      <c r="AI910" s="120"/>
      <c r="AJ910" s="243"/>
      <c r="AK910" s="243"/>
      <c r="AL910" s="120"/>
      <c r="AM910" s="243"/>
      <c r="AN910" s="243"/>
      <c r="AO910" s="120"/>
      <c r="AP910" s="120"/>
      <c r="AQ910" s="120"/>
      <c r="AR910" s="120"/>
      <c r="AS910" s="120"/>
      <c r="AT910" s="246"/>
      <c r="AU910" s="243"/>
      <c r="AV910" s="120"/>
      <c r="AW910" s="120"/>
      <c r="AX910" s="120"/>
      <c r="AY910" s="246"/>
      <c r="AZ910" s="120"/>
      <c r="BA910" s="120"/>
      <c r="BB910" s="243"/>
      <c r="BC910" s="120"/>
      <c r="BD910" s="120"/>
      <c r="BE910" s="120"/>
      <c r="BF910" s="120"/>
      <c r="BG910" s="244"/>
      <c r="BH910" s="124"/>
      <c r="BI910" s="124"/>
      <c r="BJ910" s="124"/>
      <c r="BK910" s="120"/>
      <c r="BL910" s="120"/>
      <c r="BM910" s="120"/>
      <c r="BN910" s="120"/>
      <c r="BO910" s="120"/>
      <c r="BP910" s="120"/>
      <c r="BQ910" s="120"/>
      <c r="BR910" s="120"/>
      <c r="BS910" s="120"/>
    </row>
    <row r="911" ht="15.75" customHeight="1">
      <c r="A911" s="120"/>
      <c r="B911" s="120"/>
      <c r="C911" s="243"/>
      <c r="D911" s="120"/>
      <c r="E911" s="243"/>
      <c r="F911" s="120"/>
      <c r="G911" s="120"/>
      <c r="H911" s="120"/>
      <c r="I911" s="120"/>
      <c r="J911" s="120"/>
      <c r="K911" s="120"/>
      <c r="L911" s="244"/>
      <c r="M911" s="245"/>
      <c r="N911" s="245"/>
      <c r="O911" s="245"/>
      <c r="P911" s="245"/>
      <c r="Q911" s="120"/>
      <c r="R911" s="120"/>
      <c r="S911" s="120"/>
      <c r="T911" s="222"/>
      <c r="U911" s="120"/>
      <c r="V911" s="120"/>
      <c r="W911" s="120"/>
      <c r="X911" s="120"/>
      <c r="Y911" s="243"/>
      <c r="Z911" s="120"/>
      <c r="AA911" s="243"/>
      <c r="AB911" s="245"/>
      <c r="AC911" s="245"/>
      <c r="AD911" s="245"/>
      <c r="AE911" s="222"/>
      <c r="AF911" s="120"/>
      <c r="AG911" s="120"/>
      <c r="AH911" s="120"/>
      <c r="AI911" s="120"/>
      <c r="AJ911" s="243"/>
      <c r="AK911" s="243"/>
      <c r="AL911" s="120"/>
      <c r="AM911" s="243"/>
      <c r="AN911" s="243"/>
      <c r="AO911" s="120"/>
      <c r="AP911" s="120"/>
      <c r="AQ911" s="120"/>
      <c r="AR911" s="120"/>
      <c r="AS911" s="120"/>
      <c r="AT911" s="246"/>
      <c r="AU911" s="243"/>
      <c r="AV911" s="120"/>
      <c r="AW911" s="120"/>
      <c r="AX911" s="120"/>
      <c r="AY911" s="246"/>
      <c r="AZ911" s="120"/>
      <c r="BA911" s="120"/>
      <c r="BB911" s="243"/>
      <c r="BC911" s="120"/>
      <c r="BD911" s="120"/>
      <c r="BE911" s="120"/>
      <c r="BF911" s="120"/>
      <c r="BG911" s="244"/>
      <c r="BH911" s="124"/>
      <c r="BI911" s="124"/>
      <c r="BJ911" s="124"/>
      <c r="BK911" s="120"/>
      <c r="BL911" s="120"/>
      <c r="BM911" s="120"/>
      <c r="BN911" s="120"/>
      <c r="BO911" s="120"/>
      <c r="BP911" s="120"/>
      <c r="BQ911" s="120"/>
      <c r="BR911" s="120"/>
      <c r="BS911" s="120"/>
    </row>
    <row r="912" ht="15.75" customHeight="1">
      <c r="A912" s="120"/>
      <c r="B912" s="120"/>
      <c r="C912" s="243"/>
      <c r="D912" s="120"/>
      <c r="E912" s="243"/>
      <c r="F912" s="120"/>
      <c r="G912" s="120"/>
      <c r="H912" s="120"/>
      <c r="I912" s="120"/>
      <c r="J912" s="120"/>
      <c r="K912" s="120"/>
      <c r="L912" s="244"/>
      <c r="M912" s="245"/>
      <c r="N912" s="245"/>
      <c r="O912" s="245"/>
      <c r="P912" s="245"/>
      <c r="Q912" s="120"/>
      <c r="R912" s="120"/>
      <c r="S912" s="120"/>
      <c r="T912" s="222"/>
      <c r="U912" s="120"/>
      <c r="V912" s="120"/>
      <c r="W912" s="120"/>
      <c r="X912" s="120"/>
      <c r="Y912" s="243"/>
      <c r="Z912" s="120"/>
      <c r="AA912" s="243"/>
      <c r="AB912" s="245"/>
      <c r="AC912" s="245"/>
      <c r="AD912" s="245"/>
      <c r="AE912" s="222"/>
      <c r="AF912" s="120"/>
      <c r="AG912" s="120"/>
      <c r="AH912" s="120"/>
      <c r="AI912" s="120"/>
      <c r="AJ912" s="243"/>
      <c r="AK912" s="243"/>
      <c r="AL912" s="120"/>
      <c r="AM912" s="243"/>
      <c r="AN912" s="243"/>
      <c r="AO912" s="120"/>
      <c r="AP912" s="120"/>
      <c r="AQ912" s="120"/>
      <c r="AR912" s="120"/>
      <c r="AS912" s="120"/>
      <c r="AT912" s="246"/>
      <c r="AU912" s="243"/>
      <c r="AV912" s="120"/>
      <c r="AW912" s="120"/>
      <c r="AX912" s="120"/>
      <c r="AY912" s="246"/>
      <c r="AZ912" s="120"/>
      <c r="BA912" s="120"/>
      <c r="BB912" s="243"/>
      <c r="BC912" s="120"/>
      <c r="BD912" s="120"/>
      <c r="BE912" s="120"/>
      <c r="BF912" s="120"/>
      <c r="BG912" s="244"/>
      <c r="BH912" s="124"/>
      <c r="BI912" s="124"/>
      <c r="BJ912" s="124"/>
      <c r="BK912" s="120"/>
      <c r="BL912" s="120"/>
      <c r="BM912" s="120"/>
      <c r="BN912" s="120"/>
      <c r="BO912" s="120"/>
      <c r="BP912" s="120"/>
      <c r="BQ912" s="120"/>
      <c r="BR912" s="120"/>
      <c r="BS912" s="120"/>
    </row>
    <row r="913" ht="15.75" customHeight="1">
      <c r="A913" s="120"/>
      <c r="B913" s="120"/>
      <c r="C913" s="243"/>
      <c r="D913" s="120"/>
      <c r="E913" s="243"/>
      <c r="F913" s="120"/>
      <c r="G913" s="120"/>
      <c r="H913" s="120"/>
      <c r="I913" s="120"/>
      <c r="J913" s="120"/>
      <c r="K913" s="120"/>
      <c r="L913" s="244"/>
      <c r="M913" s="245"/>
      <c r="N913" s="245"/>
      <c r="O913" s="245"/>
      <c r="P913" s="245"/>
      <c r="Q913" s="120"/>
      <c r="R913" s="120"/>
      <c r="S913" s="120"/>
      <c r="T913" s="222"/>
      <c r="U913" s="120"/>
      <c r="V913" s="120"/>
      <c r="W913" s="120"/>
      <c r="X913" s="120"/>
      <c r="Y913" s="243"/>
      <c r="Z913" s="120"/>
      <c r="AA913" s="243"/>
      <c r="AB913" s="245"/>
      <c r="AC913" s="245"/>
      <c r="AD913" s="245"/>
      <c r="AE913" s="222"/>
      <c r="AF913" s="120"/>
      <c r="AG913" s="120"/>
      <c r="AH913" s="120"/>
      <c r="AI913" s="120"/>
      <c r="AJ913" s="243"/>
      <c r="AK913" s="243"/>
      <c r="AL913" s="120"/>
      <c r="AM913" s="243"/>
      <c r="AN913" s="243"/>
      <c r="AO913" s="120"/>
      <c r="AP913" s="120"/>
      <c r="AQ913" s="120"/>
      <c r="AR913" s="120"/>
      <c r="AS913" s="120"/>
      <c r="AT913" s="246"/>
      <c r="AU913" s="243"/>
      <c r="AV913" s="120"/>
      <c r="AW913" s="120"/>
      <c r="AX913" s="120"/>
      <c r="AY913" s="246"/>
      <c r="AZ913" s="120"/>
      <c r="BA913" s="120"/>
      <c r="BB913" s="243"/>
      <c r="BC913" s="120"/>
      <c r="BD913" s="120"/>
      <c r="BE913" s="120"/>
      <c r="BF913" s="120"/>
      <c r="BG913" s="244"/>
      <c r="BH913" s="124"/>
      <c r="BI913" s="124"/>
      <c r="BJ913" s="124"/>
      <c r="BK913" s="120"/>
      <c r="BL913" s="120"/>
      <c r="BM913" s="120"/>
      <c r="BN913" s="120"/>
      <c r="BO913" s="120"/>
      <c r="BP913" s="120"/>
      <c r="BQ913" s="120"/>
      <c r="BR913" s="120"/>
      <c r="BS913" s="120"/>
    </row>
    <row r="914" ht="15.75" customHeight="1">
      <c r="A914" s="120"/>
      <c r="B914" s="120"/>
      <c r="C914" s="243"/>
      <c r="D914" s="120"/>
      <c r="E914" s="243"/>
      <c r="F914" s="120"/>
      <c r="G914" s="120"/>
      <c r="H914" s="120"/>
      <c r="I914" s="120"/>
      <c r="J914" s="120"/>
      <c r="K914" s="120"/>
      <c r="L914" s="244"/>
      <c r="M914" s="245"/>
      <c r="N914" s="245"/>
      <c r="O914" s="245"/>
      <c r="P914" s="245"/>
      <c r="Q914" s="120"/>
      <c r="R914" s="120"/>
      <c r="S914" s="120"/>
      <c r="T914" s="222"/>
      <c r="U914" s="120"/>
      <c r="V914" s="120"/>
      <c r="W914" s="120"/>
      <c r="X914" s="120"/>
      <c r="Y914" s="243"/>
      <c r="Z914" s="120"/>
      <c r="AA914" s="243"/>
      <c r="AB914" s="245"/>
      <c r="AC914" s="245"/>
      <c r="AD914" s="245"/>
      <c r="AE914" s="222"/>
      <c r="AF914" s="120"/>
      <c r="AG914" s="120"/>
      <c r="AH914" s="120"/>
      <c r="AI914" s="120"/>
      <c r="AJ914" s="243"/>
      <c r="AK914" s="243"/>
      <c r="AL914" s="120"/>
      <c r="AM914" s="243"/>
      <c r="AN914" s="243"/>
      <c r="AO914" s="120"/>
      <c r="AP914" s="120"/>
      <c r="AQ914" s="120"/>
      <c r="AR914" s="120"/>
      <c r="AS914" s="120"/>
      <c r="AT914" s="246"/>
      <c r="AU914" s="243"/>
      <c r="AV914" s="120"/>
      <c r="AW914" s="120"/>
      <c r="AX914" s="120"/>
      <c r="AY914" s="246"/>
      <c r="AZ914" s="120"/>
      <c r="BA914" s="120"/>
      <c r="BB914" s="243"/>
      <c r="BC914" s="120"/>
      <c r="BD914" s="120"/>
      <c r="BE914" s="120"/>
      <c r="BF914" s="120"/>
      <c r="BG914" s="244"/>
      <c r="BH914" s="124"/>
      <c r="BI914" s="124"/>
      <c r="BJ914" s="124"/>
      <c r="BK914" s="120"/>
      <c r="BL914" s="120"/>
      <c r="BM914" s="120"/>
      <c r="BN914" s="120"/>
      <c r="BO914" s="120"/>
      <c r="BP914" s="120"/>
      <c r="BQ914" s="120"/>
      <c r="BR914" s="120"/>
      <c r="BS914" s="120"/>
    </row>
    <row r="915" ht="15.75" customHeight="1">
      <c r="A915" s="120"/>
      <c r="B915" s="120"/>
      <c r="C915" s="243"/>
      <c r="D915" s="120"/>
      <c r="E915" s="243"/>
      <c r="F915" s="120"/>
      <c r="G915" s="120"/>
      <c r="H915" s="120"/>
      <c r="I915" s="120"/>
      <c r="J915" s="120"/>
      <c r="K915" s="120"/>
      <c r="L915" s="244"/>
      <c r="M915" s="245"/>
      <c r="N915" s="245"/>
      <c r="O915" s="245"/>
      <c r="P915" s="245"/>
      <c r="Q915" s="120"/>
      <c r="R915" s="120"/>
      <c r="S915" s="120"/>
      <c r="T915" s="222"/>
      <c r="U915" s="120"/>
      <c r="V915" s="120"/>
      <c r="W915" s="120"/>
      <c r="X915" s="120"/>
      <c r="Y915" s="243"/>
      <c r="Z915" s="120"/>
      <c r="AA915" s="243"/>
      <c r="AB915" s="245"/>
      <c r="AC915" s="245"/>
      <c r="AD915" s="245"/>
      <c r="AE915" s="222"/>
      <c r="AF915" s="120"/>
      <c r="AG915" s="120"/>
      <c r="AH915" s="120"/>
      <c r="AI915" s="120"/>
      <c r="AJ915" s="243"/>
      <c r="AK915" s="243"/>
      <c r="AL915" s="120"/>
      <c r="AM915" s="243"/>
      <c r="AN915" s="243"/>
      <c r="AO915" s="120"/>
      <c r="AP915" s="120"/>
      <c r="AQ915" s="120"/>
      <c r="AR915" s="120"/>
      <c r="AS915" s="120"/>
      <c r="AT915" s="246"/>
      <c r="AU915" s="243"/>
      <c r="AV915" s="120"/>
      <c r="AW915" s="120"/>
      <c r="AX915" s="120"/>
      <c r="AY915" s="246"/>
      <c r="AZ915" s="120"/>
      <c r="BA915" s="120"/>
      <c r="BB915" s="243"/>
      <c r="BC915" s="120"/>
      <c r="BD915" s="120"/>
      <c r="BE915" s="120"/>
      <c r="BF915" s="120"/>
      <c r="BG915" s="244"/>
      <c r="BH915" s="124"/>
      <c r="BI915" s="124"/>
      <c r="BJ915" s="124"/>
      <c r="BK915" s="120"/>
      <c r="BL915" s="120"/>
      <c r="BM915" s="120"/>
      <c r="BN915" s="120"/>
      <c r="BO915" s="120"/>
      <c r="BP915" s="120"/>
      <c r="BQ915" s="120"/>
      <c r="BR915" s="120"/>
      <c r="BS915" s="120"/>
    </row>
    <row r="916" ht="15.75" customHeight="1">
      <c r="A916" s="120"/>
      <c r="B916" s="120"/>
      <c r="C916" s="243"/>
      <c r="D916" s="120"/>
      <c r="E916" s="243"/>
      <c r="F916" s="120"/>
      <c r="G916" s="120"/>
      <c r="H916" s="120"/>
      <c r="I916" s="120"/>
      <c r="J916" s="120"/>
      <c r="K916" s="120"/>
      <c r="L916" s="244"/>
      <c r="M916" s="245"/>
      <c r="N916" s="245"/>
      <c r="O916" s="245"/>
      <c r="P916" s="245"/>
      <c r="Q916" s="120"/>
      <c r="R916" s="120"/>
      <c r="S916" s="120"/>
      <c r="T916" s="222"/>
      <c r="U916" s="120"/>
      <c r="V916" s="120"/>
      <c r="W916" s="120"/>
      <c r="X916" s="120"/>
      <c r="Y916" s="243"/>
      <c r="Z916" s="120"/>
      <c r="AA916" s="243"/>
      <c r="AB916" s="245"/>
      <c r="AC916" s="245"/>
      <c r="AD916" s="245"/>
      <c r="AE916" s="222"/>
      <c r="AF916" s="120"/>
      <c r="AG916" s="120"/>
      <c r="AH916" s="120"/>
      <c r="AI916" s="120"/>
      <c r="AJ916" s="243"/>
      <c r="AK916" s="243"/>
      <c r="AL916" s="120"/>
      <c r="AM916" s="243"/>
      <c r="AN916" s="243"/>
      <c r="AO916" s="120"/>
      <c r="AP916" s="120"/>
      <c r="AQ916" s="120"/>
      <c r="AR916" s="120"/>
      <c r="AS916" s="120"/>
      <c r="AT916" s="246"/>
      <c r="AU916" s="243"/>
      <c r="AV916" s="120"/>
      <c r="AW916" s="120"/>
      <c r="AX916" s="120"/>
      <c r="AY916" s="246"/>
      <c r="AZ916" s="120"/>
      <c r="BA916" s="120"/>
      <c r="BB916" s="243"/>
      <c r="BC916" s="120"/>
      <c r="BD916" s="120"/>
      <c r="BE916" s="120"/>
      <c r="BF916" s="120"/>
      <c r="BG916" s="244"/>
      <c r="BH916" s="124"/>
      <c r="BI916" s="124"/>
      <c r="BJ916" s="124"/>
      <c r="BK916" s="120"/>
      <c r="BL916" s="120"/>
      <c r="BM916" s="120"/>
      <c r="BN916" s="120"/>
      <c r="BO916" s="120"/>
      <c r="BP916" s="120"/>
      <c r="BQ916" s="120"/>
      <c r="BR916" s="120"/>
      <c r="BS916" s="120"/>
    </row>
    <row r="917" ht="15.75" customHeight="1">
      <c r="A917" s="120"/>
      <c r="B917" s="120"/>
      <c r="C917" s="243"/>
      <c r="D917" s="120"/>
      <c r="E917" s="243"/>
      <c r="F917" s="120"/>
      <c r="G917" s="120"/>
      <c r="H917" s="120"/>
      <c r="I917" s="120"/>
      <c r="J917" s="120"/>
      <c r="K917" s="120"/>
      <c r="L917" s="244"/>
      <c r="M917" s="245"/>
      <c r="N917" s="245"/>
      <c r="O917" s="245"/>
      <c r="P917" s="245"/>
      <c r="Q917" s="120"/>
      <c r="R917" s="120"/>
      <c r="S917" s="120"/>
      <c r="T917" s="222"/>
      <c r="U917" s="120"/>
      <c r="V917" s="120"/>
      <c r="W917" s="120"/>
      <c r="X917" s="120"/>
      <c r="Y917" s="243"/>
      <c r="Z917" s="120"/>
      <c r="AA917" s="243"/>
      <c r="AB917" s="245"/>
      <c r="AC917" s="245"/>
      <c r="AD917" s="245"/>
      <c r="AE917" s="222"/>
      <c r="AF917" s="120"/>
      <c r="AG917" s="120"/>
      <c r="AH917" s="120"/>
      <c r="AI917" s="120"/>
      <c r="AJ917" s="243"/>
      <c r="AK917" s="243"/>
      <c r="AL917" s="120"/>
      <c r="AM917" s="243"/>
      <c r="AN917" s="243"/>
      <c r="AO917" s="120"/>
      <c r="AP917" s="120"/>
      <c r="AQ917" s="120"/>
      <c r="AR917" s="120"/>
      <c r="AS917" s="120"/>
      <c r="AT917" s="246"/>
      <c r="AU917" s="243"/>
      <c r="AV917" s="120"/>
      <c r="AW917" s="120"/>
      <c r="AX917" s="120"/>
      <c r="AY917" s="246"/>
      <c r="AZ917" s="120"/>
      <c r="BA917" s="120"/>
      <c r="BB917" s="243"/>
      <c r="BC917" s="120"/>
      <c r="BD917" s="120"/>
      <c r="BE917" s="120"/>
      <c r="BF917" s="120"/>
      <c r="BG917" s="244"/>
      <c r="BH917" s="124"/>
      <c r="BI917" s="124"/>
      <c r="BJ917" s="124"/>
      <c r="BK917" s="120"/>
      <c r="BL917" s="120"/>
      <c r="BM917" s="120"/>
      <c r="BN917" s="120"/>
      <c r="BO917" s="120"/>
      <c r="BP917" s="120"/>
      <c r="BQ917" s="120"/>
      <c r="BR917" s="120"/>
      <c r="BS917" s="120"/>
    </row>
    <row r="918" ht="15.75" customHeight="1">
      <c r="A918" s="120"/>
      <c r="B918" s="120"/>
      <c r="C918" s="243"/>
      <c r="D918" s="120"/>
      <c r="E918" s="243"/>
      <c r="F918" s="120"/>
      <c r="G918" s="120"/>
      <c r="H918" s="120"/>
      <c r="I918" s="120"/>
      <c r="J918" s="120"/>
      <c r="K918" s="120"/>
      <c r="L918" s="244"/>
      <c r="M918" s="245"/>
      <c r="N918" s="245"/>
      <c r="O918" s="245"/>
      <c r="P918" s="245"/>
      <c r="Q918" s="120"/>
      <c r="R918" s="120"/>
      <c r="S918" s="120"/>
      <c r="T918" s="222"/>
      <c r="U918" s="120"/>
      <c r="V918" s="120"/>
      <c r="W918" s="120"/>
      <c r="X918" s="120"/>
      <c r="Y918" s="243"/>
      <c r="Z918" s="120"/>
      <c r="AA918" s="243"/>
      <c r="AB918" s="245"/>
      <c r="AC918" s="245"/>
      <c r="AD918" s="245"/>
      <c r="AE918" s="222"/>
      <c r="AF918" s="120"/>
      <c r="AG918" s="120"/>
      <c r="AH918" s="120"/>
      <c r="AI918" s="120"/>
      <c r="AJ918" s="243"/>
      <c r="AK918" s="243"/>
      <c r="AL918" s="120"/>
      <c r="AM918" s="243"/>
      <c r="AN918" s="243"/>
      <c r="AO918" s="120"/>
      <c r="AP918" s="120"/>
      <c r="AQ918" s="120"/>
      <c r="AR918" s="120"/>
      <c r="AS918" s="120"/>
      <c r="AT918" s="246"/>
      <c r="AU918" s="243"/>
      <c r="AV918" s="120"/>
      <c r="AW918" s="120"/>
      <c r="AX918" s="120"/>
      <c r="AY918" s="246"/>
      <c r="AZ918" s="120"/>
      <c r="BA918" s="120"/>
      <c r="BB918" s="243"/>
      <c r="BC918" s="120"/>
      <c r="BD918" s="120"/>
      <c r="BE918" s="120"/>
      <c r="BF918" s="120"/>
      <c r="BG918" s="244"/>
      <c r="BH918" s="124"/>
      <c r="BI918" s="124"/>
      <c r="BJ918" s="124"/>
      <c r="BK918" s="120"/>
      <c r="BL918" s="120"/>
      <c r="BM918" s="120"/>
      <c r="BN918" s="120"/>
      <c r="BO918" s="120"/>
      <c r="BP918" s="120"/>
      <c r="BQ918" s="120"/>
      <c r="BR918" s="120"/>
      <c r="BS918" s="120"/>
    </row>
    <row r="919" ht="15.75" customHeight="1">
      <c r="A919" s="120"/>
      <c r="B919" s="120"/>
      <c r="C919" s="243"/>
      <c r="D919" s="120"/>
      <c r="E919" s="243"/>
      <c r="F919" s="120"/>
      <c r="G919" s="120"/>
      <c r="H919" s="120"/>
      <c r="I919" s="120"/>
      <c r="J919" s="120"/>
      <c r="K919" s="120"/>
      <c r="L919" s="244"/>
      <c r="M919" s="245"/>
      <c r="N919" s="245"/>
      <c r="O919" s="245"/>
      <c r="P919" s="245"/>
      <c r="Q919" s="120"/>
      <c r="R919" s="120"/>
      <c r="S919" s="120"/>
      <c r="T919" s="222"/>
      <c r="U919" s="120"/>
      <c r="V919" s="120"/>
      <c r="W919" s="120"/>
      <c r="X919" s="120"/>
      <c r="Y919" s="243"/>
      <c r="Z919" s="120"/>
      <c r="AA919" s="243"/>
      <c r="AB919" s="245"/>
      <c r="AC919" s="245"/>
      <c r="AD919" s="245"/>
      <c r="AE919" s="222"/>
      <c r="AF919" s="120"/>
      <c r="AG919" s="120"/>
      <c r="AH919" s="120"/>
      <c r="AI919" s="120"/>
      <c r="AJ919" s="243"/>
      <c r="AK919" s="243"/>
      <c r="AL919" s="120"/>
      <c r="AM919" s="243"/>
      <c r="AN919" s="243"/>
      <c r="AO919" s="120"/>
      <c r="AP919" s="120"/>
      <c r="AQ919" s="120"/>
      <c r="AR919" s="120"/>
      <c r="AS919" s="120"/>
      <c r="AT919" s="246"/>
      <c r="AU919" s="243"/>
      <c r="AV919" s="120"/>
      <c r="AW919" s="120"/>
      <c r="AX919" s="120"/>
      <c r="AY919" s="246"/>
      <c r="AZ919" s="120"/>
      <c r="BA919" s="120"/>
      <c r="BB919" s="243"/>
      <c r="BC919" s="120"/>
      <c r="BD919" s="120"/>
      <c r="BE919" s="120"/>
      <c r="BF919" s="120"/>
      <c r="BG919" s="244"/>
      <c r="BH919" s="124"/>
      <c r="BI919" s="124"/>
      <c r="BJ919" s="124"/>
      <c r="BK919" s="120"/>
      <c r="BL919" s="120"/>
      <c r="BM919" s="120"/>
      <c r="BN919" s="120"/>
      <c r="BO919" s="120"/>
      <c r="BP919" s="120"/>
      <c r="BQ919" s="120"/>
      <c r="BR919" s="120"/>
      <c r="BS919" s="120"/>
    </row>
    <row r="920" ht="15.75" customHeight="1">
      <c r="A920" s="120"/>
      <c r="B920" s="120"/>
      <c r="C920" s="243"/>
      <c r="D920" s="120"/>
      <c r="E920" s="243"/>
      <c r="F920" s="120"/>
      <c r="G920" s="120"/>
      <c r="H920" s="120"/>
      <c r="I920" s="120"/>
      <c r="J920" s="120"/>
      <c r="K920" s="120"/>
      <c r="L920" s="244"/>
      <c r="M920" s="245"/>
      <c r="N920" s="245"/>
      <c r="O920" s="245"/>
      <c r="P920" s="245"/>
      <c r="Q920" s="120"/>
      <c r="R920" s="120"/>
      <c r="S920" s="120"/>
      <c r="T920" s="222"/>
      <c r="U920" s="120"/>
      <c r="V920" s="120"/>
      <c r="W920" s="120"/>
      <c r="X920" s="120"/>
      <c r="Y920" s="243"/>
      <c r="Z920" s="120"/>
      <c r="AA920" s="243"/>
      <c r="AB920" s="245"/>
      <c r="AC920" s="245"/>
      <c r="AD920" s="245"/>
      <c r="AE920" s="222"/>
      <c r="AF920" s="120"/>
      <c r="AG920" s="120"/>
      <c r="AH920" s="120"/>
      <c r="AI920" s="120"/>
      <c r="AJ920" s="243"/>
      <c r="AK920" s="243"/>
      <c r="AL920" s="120"/>
      <c r="AM920" s="243"/>
      <c r="AN920" s="243"/>
      <c r="AO920" s="120"/>
      <c r="AP920" s="120"/>
      <c r="AQ920" s="120"/>
      <c r="AR920" s="120"/>
      <c r="AS920" s="120"/>
      <c r="AT920" s="246"/>
      <c r="AU920" s="243"/>
      <c r="AV920" s="120"/>
      <c r="AW920" s="120"/>
      <c r="AX920" s="120"/>
      <c r="AY920" s="246"/>
      <c r="AZ920" s="120"/>
      <c r="BA920" s="120"/>
      <c r="BB920" s="243"/>
      <c r="BC920" s="120"/>
      <c r="BD920" s="120"/>
      <c r="BE920" s="120"/>
      <c r="BF920" s="120"/>
      <c r="BG920" s="244"/>
      <c r="BH920" s="124"/>
      <c r="BI920" s="124"/>
      <c r="BJ920" s="124"/>
      <c r="BK920" s="120"/>
      <c r="BL920" s="120"/>
      <c r="BM920" s="120"/>
      <c r="BN920" s="120"/>
      <c r="BO920" s="120"/>
      <c r="BP920" s="120"/>
      <c r="BQ920" s="120"/>
      <c r="BR920" s="120"/>
      <c r="BS920" s="120"/>
    </row>
    <row r="921" ht="15.75" customHeight="1">
      <c r="A921" s="120"/>
      <c r="B921" s="120"/>
      <c r="C921" s="243"/>
      <c r="D921" s="120"/>
      <c r="E921" s="243"/>
      <c r="F921" s="120"/>
      <c r="G921" s="120"/>
      <c r="H921" s="120"/>
      <c r="I921" s="120"/>
      <c r="J921" s="120"/>
      <c r="K921" s="120"/>
      <c r="L921" s="244"/>
      <c r="M921" s="245"/>
      <c r="N921" s="245"/>
      <c r="O921" s="245"/>
      <c r="P921" s="245"/>
      <c r="Q921" s="120"/>
      <c r="R921" s="120"/>
      <c r="S921" s="120"/>
      <c r="T921" s="222"/>
      <c r="U921" s="120"/>
      <c r="V921" s="120"/>
      <c r="W921" s="120"/>
      <c r="X921" s="120"/>
      <c r="Y921" s="243"/>
      <c r="Z921" s="120"/>
      <c r="AA921" s="243"/>
      <c r="AB921" s="245"/>
      <c r="AC921" s="245"/>
      <c r="AD921" s="245"/>
      <c r="AE921" s="222"/>
      <c r="AF921" s="120"/>
      <c r="AG921" s="120"/>
      <c r="AH921" s="120"/>
      <c r="AI921" s="120"/>
      <c r="AJ921" s="243"/>
      <c r="AK921" s="243"/>
      <c r="AL921" s="120"/>
      <c r="AM921" s="243"/>
      <c r="AN921" s="243"/>
      <c r="AO921" s="120"/>
      <c r="AP921" s="120"/>
      <c r="AQ921" s="120"/>
      <c r="AR921" s="120"/>
      <c r="AS921" s="120"/>
      <c r="AT921" s="246"/>
      <c r="AU921" s="243"/>
      <c r="AV921" s="120"/>
      <c r="AW921" s="120"/>
      <c r="AX921" s="120"/>
      <c r="AY921" s="246"/>
      <c r="AZ921" s="120"/>
      <c r="BA921" s="120"/>
      <c r="BB921" s="243"/>
      <c r="BC921" s="120"/>
      <c r="BD921" s="120"/>
      <c r="BE921" s="120"/>
      <c r="BF921" s="120"/>
      <c r="BG921" s="244"/>
      <c r="BH921" s="124"/>
      <c r="BI921" s="124"/>
      <c r="BJ921" s="124"/>
      <c r="BK921" s="120"/>
      <c r="BL921" s="120"/>
      <c r="BM921" s="120"/>
      <c r="BN921" s="120"/>
      <c r="BO921" s="120"/>
      <c r="BP921" s="120"/>
      <c r="BQ921" s="120"/>
      <c r="BR921" s="120"/>
      <c r="BS921" s="120"/>
    </row>
    <row r="922" ht="15.75" customHeight="1">
      <c r="A922" s="120"/>
      <c r="B922" s="120"/>
      <c r="C922" s="243"/>
      <c r="D922" s="120"/>
      <c r="E922" s="243"/>
      <c r="F922" s="120"/>
      <c r="G922" s="120"/>
      <c r="H922" s="120"/>
      <c r="I922" s="120"/>
      <c r="J922" s="120"/>
      <c r="K922" s="120"/>
      <c r="L922" s="244"/>
      <c r="M922" s="245"/>
      <c r="N922" s="245"/>
      <c r="O922" s="245"/>
      <c r="P922" s="245"/>
      <c r="Q922" s="120"/>
      <c r="R922" s="120"/>
      <c r="S922" s="120"/>
      <c r="T922" s="222"/>
      <c r="U922" s="120"/>
      <c r="V922" s="120"/>
      <c r="W922" s="120"/>
      <c r="X922" s="120"/>
      <c r="Y922" s="243"/>
      <c r="Z922" s="120"/>
      <c r="AA922" s="243"/>
      <c r="AB922" s="245"/>
      <c r="AC922" s="245"/>
      <c r="AD922" s="245"/>
      <c r="AE922" s="222"/>
      <c r="AF922" s="120"/>
      <c r="AG922" s="120"/>
      <c r="AH922" s="120"/>
      <c r="AI922" s="120"/>
      <c r="AJ922" s="243"/>
      <c r="AK922" s="243"/>
      <c r="AL922" s="120"/>
      <c r="AM922" s="243"/>
      <c r="AN922" s="243"/>
      <c r="AO922" s="120"/>
      <c r="AP922" s="120"/>
      <c r="AQ922" s="120"/>
      <c r="AR922" s="120"/>
      <c r="AS922" s="120"/>
      <c r="AT922" s="246"/>
      <c r="AU922" s="243"/>
      <c r="AV922" s="120"/>
      <c r="AW922" s="120"/>
      <c r="AX922" s="120"/>
      <c r="AY922" s="246"/>
      <c r="AZ922" s="120"/>
      <c r="BA922" s="120"/>
      <c r="BB922" s="243"/>
      <c r="BC922" s="120"/>
      <c r="BD922" s="120"/>
      <c r="BE922" s="120"/>
      <c r="BF922" s="120"/>
      <c r="BG922" s="244"/>
      <c r="BH922" s="124"/>
      <c r="BI922" s="124"/>
      <c r="BJ922" s="124"/>
      <c r="BK922" s="120"/>
      <c r="BL922" s="120"/>
      <c r="BM922" s="120"/>
      <c r="BN922" s="120"/>
      <c r="BO922" s="120"/>
      <c r="BP922" s="120"/>
      <c r="BQ922" s="120"/>
      <c r="BR922" s="120"/>
      <c r="BS922" s="120"/>
    </row>
    <row r="923" ht="15.75" customHeight="1">
      <c r="A923" s="120"/>
      <c r="B923" s="120"/>
      <c r="C923" s="243"/>
      <c r="D923" s="120"/>
      <c r="E923" s="243"/>
      <c r="F923" s="120"/>
      <c r="G923" s="120"/>
      <c r="H923" s="120"/>
      <c r="I923" s="120"/>
      <c r="J923" s="120"/>
      <c r="K923" s="120"/>
      <c r="L923" s="244"/>
      <c r="M923" s="245"/>
      <c r="N923" s="245"/>
      <c r="O923" s="245"/>
      <c r="P923" s="245"/>
      <c r="Q923" s="120"/>
      <c r="R923" s="120"/>
      <c r="S923" s="120"/>
      <c r="T923" s="222"/>
      <c r="U923" s="120"/>
      <c r="V923" s="120"/>
      <c r="W923" s="120"/>
      <c r="X923" s="120"/>
      <c r="Y923" s="243"/>
      <c r="Z923" s="120"/>
      <c r="AA923" s="243"/>
      <c r="AB923" s="245"/>
      <c r="AC923" s="245"/>
      <c r="AD923" s="245"/>
      <c r="AE923" s="222"/>
      <c r="AF923" s="120"/>
      <c r="AG923" s="120"/>
      <c r="AH923" s="120"/>
      <c r="AI923" s="120"/>
      <c r="AJ923" s="243"/>
      <c r="AK923" s="243"/>
      <c r="AL923" s="120"/>
      <c r="AM923" s="243"/>
      <c r="AN923" s="243"/>
      <c r="AO923" s="120"/>
      <c r="AP923" s="120"/>
      <c r="AQ923" s="120"/>
      <c r="AR923" s="120"/>
      <c r="AS923" s="120"/>
      <c r="AT923" s="246"/>
      <c r="AU923" s="243"/>
      <c r="AV923" s="120"/>
      <c r="AW923" s="120"/>
      <c r="AX923" s="120"/>
      <c r="AY923" s="246"/>
      <c r="AZ923" s="120"/>
      <c r="BA923" s="120"/>
      <c r="BB923" s="243"/>
      <c r="BC923" s="120"/>
      <c r="BD923" s="120"/>
      <c r="BE923" s="120"/>
      <c r="BF923" s="120"/>
      <c r="BG923" s="244"/>
      <c r="BH923" s="124"/>
      <c r="BI923" s="124"/>
      <c r="BJ923" s="124"/>
      <c r="BK923" s="120"/>
      <c r="BL923" s="120"/>
      <c r="BM923" s="120"/>
      <c r="BN923" s="120"/>
      <c r="BO923" s="120"/>
      <c r="BP923" s="120"/>
      <c r="BQ923" s="120"/>
      <c r="BR923" s="120"/>
      <c r="BS923" s="120"/>
    </row>
    <row r="924" ht="15.75" customHeight="1">
      <c r="A924" s="120"/>
      <c r="B924" s="120"/>
      <c r="C924" s="243"/>
      <c r="D924" s="120"/>
      <c r="E924" s="243"/>
      <c r="F924" s="120"/>
      <c r="G924" s="120"/>
      <c r="H924" s="120"/>
      <c r="I924" s="120"/>
      <c r="J924" s="120"/>
      <c r="K924" s="120"/>
      <c r="L924" s="244"/>
      <c r="M924" s="245"/>
      <c r="N924" s="245"/>
      <c r="O924" s="245"/>
      <c r="P924" s="245"/>
      <c r="Q924" s="120"/>
      <c r="R924" s="120"/>
      <c r="S924" s="120"/>
      <c r="T924" s="222"/>
      <c r="U924" s="120"/>
      <c r="V924" s="120"/>
      <c r="W924" s="120"/>
      <c r="X924" s="120"/>
      <c r="Y924" s="243"/>
      <c r="Z924" s="120"/>
      <c r="AA924" s="243"/>
      <c r="AB924" s="245"/>
      <c r="AC924" s="245"/>
      <c r="AD924" s="245"/>
      <c r="AE924" s="222"/>
      <c r="AF924" s="120"/>
      <c r="AG924" s="120"/>
      <c r="AH924" s="120"/>
      <c r="AI924" s="120"/>
      <c r="AJ924" s="243"/>
      <c r="AK924" s="243"/>
      <c r="AL924" s="120"/>
      <c r="AM924" s="243"/>
      <c r="AN924" s="243"/>
      <c r="AO924" s="120"/>
      <c r="AP924" s="120"/>
      <c r="AQ924" s="120"/>
      <c r="AR924" s="120"/>
      <c r="AS924" s="120"/>
      <c r="AT924" s="246"/>
      <c r="AU924" s="243"/>
      <c r="AV924" s="120"/>
      <c r="AW924" s="120"/>
      <c r="AX924" s="120"/>
      <c r="AY924" s="246"/>
      <c r="AZ924" s="120"/>
      <c r="BA924" s="120"/>
      <c r="BB924" s="243"/>
      <c r="BC924" s="120"/>
      <c r="BD924" s="120"/>
      <c r="BE924" s="120"/>
      <c r="BF924" s="120"/>
      <c r="BG924" s="244"/>
      <c r="BH924" s="124"/>
      <c r="BI924" s="124"/>
      <c r="BJ924" s="124"/>
      <c r="BK924" s="120"/>
      <c r="BL924" s="120"/>
      <c r="BM924" s="120"/>
      <c r="BN924" s="120"/>
      <c r="BO924" s="120"/>
      <c r="BP924" s="120"/>
      <c r="BQ924" s="120"/>
      <c r="BR924" s="120"/>
      <c r="BS924" s="120"/>
    </row>
    <row r="925" ht="15.75" customHeight="1">
      <c r="A925" s="120"/>
      <c r="B925" s="120"/>
      <c r="C925" s="243"/>
      <c r="D925" s="120"/>
      <c r="E925" s="243"/>
      <c r="F925" s="120"/>
      <c r="G925" s="120"/>
      <c r="H925" s="120"/>
      <c r="I925" s="120"/>
      <c r="J925" s="120"/>
      <c r="K925" s="120"/>
      <c r="L925" s="244"/>
      <c r="M925" s="245"/>
      <c r="N925" s="245"/>
      <c r="O925" s="245"/>
      <c r="P925" s="245"/>
      <c r="Q925" s="120"/>
      <c r="R925" s="120"/>
      <c r="S925" s="120"/>
      <c r="T925" s="222"/>
      <c r="U925" s="120"/>
      <c r="V925" s="120"/>
      <c r="W925" s="120"/>
      <c r="X925" s="120"/>
      <c r="Y925" s="243"/>
      <c r="Z925" s="120"/>
      <c r="AA925" s="243"/>
      <c r="AB925" s="245"/>
      <c r="AC925" s="245"/>
      <c r="AD925" s="245"/>
      <c r="AE925" s="222"/>
      <c r="AF925" s="120"/>
      <c r="AG925" s="120"/>
      <c r="AH925" s="120"/>
      <c r="AI925" s="120"/>
      <c r="AJ925" s="243"/>
      <c r="AK925" s="243"/>
      <c r="AL925" s="120"/>
      <c r="AM925" s="243"/>
      <c r="AN925" s="243"/>
      <c r="AO925" s="120"/>
      <c r="AP925" s="120"/>
      <c r="AQ925" s="120"/>
      <c r="AR925" s="120"/>
      <c r="AS925" s="120"/>
      <c r="AT925" s="246"/>
      <c r="AU925" s="243"/>
      <c r="AV925" s="120"/>
      <c r="AW925" s="120"/>
      <c r="AX925" s="120"/>
      <c r="AY925" s="246"/>
      <c r="AZ925" s="120"/>
      <c r="BA925" s="120"/>
      <c r="BB925" s="243"/>
      <c r="BC925" s="120"/>
      <c r="BD925" s="120"/>
      <c r="BE925" s="120"/>
      <c r="BF925" s="120"/>
      <c r="BG925" s="244"/>
      <c r="BH925" s="124"/>
      <c r="BI925" s="124"/>
      <c r="BJ925" s="124"/>
      <c r="BK925" s="120"/>
      <c r="BL925" s="120"/>
      <c r="BM925" s="120"/>
      <c r="BN925" s="120"/>
      <c r="BO925" s="120"/>
      <c r="BP925" s="120"/>
      <c r="BQ925" s="120"/>
      <c r="BR925" s="120"/>
      <c r="BS925" s="120"/>
    </row>
    <row r="926" ht="15.75" customHeight="1">
      <c r="A926" s="120"/>
      <c r="B926" s="120"/>
      <c r="C926" s="243"/>
      <c r="D926" s="120"/>
      <c r="E926" s="243"/>
      <c r="F926" s="120"/>
      <c r="G926" s="120"/>
      <c r="H926" s="120"/>
      <c r="I926" s="120"/>
      <c r="J926" s="120"/>
      <c r="K926" s="120"/>
      <c r="L926" s="244"/>
      <c r="M926" s="245"/>
      <c r="N926" s="245"/>
      <c r="O926" s="245"/>
      <c r="P926" s="245"/>
      <c r="Q926" s="120"/>
      <c r="R926" s="120"/>
      <c r="S926" s="120"/>
      <c r="T926" s="222"/>
      <c r="U926" s="120"/>
      <c r="V926" s="120"/>
      <c r="W926" s="120"/>
      <c r="X926" s="120"/>
      <c r="Y926" s="243"/>
      <c r="Z926" s="120"/>
      <c r="AA926" s="243"/>
      <c r="AB926" s="245"/>
      <c r="AC926" s="245"/>
      <c r="AD926" s="245"/>
      <c r="AE926" s="222"/>
      <c r="AF926" s="120"/>
      <c r="AG926" s="120"/>
      <c r="AH926" s="120"/>
      <c r="AI926" s="120"/>
      <c r="AJ926" s="243"/>
      <c r="AK926" s="243"/>
      <c r="AL926" s="120"/>
      <c r="AM926" s="243"/>
      <c r="AN926" s="243"/>
      <c r="AO926" s="120"/>
      <c r="AP926" s="120"/>
      <c r="AQ926" s="120"/>
      <c r="AR926" s="120"/>
      <c r="AS926" s="120"/>
      <c r="AT926" s="246"/>
      <c r="AU926" s="243"/>
      <c r="AV926" s="120"/>
      <c r="AW926" s="120"/>
      <c r="AX926" s="120"/>
      <c r="AY926" s="246"/>
      <c r="AZ926" s="120"/>
      <c r="BA926" s="120"/>
      <c r="BB926" s="243"/>
      <c r="BC926" s="120"/>
      <c r="BD926" s="120"/>
      <c r="BE926" s="120"/>
      <c r="BF926" s="120"/>
      <c r="BG926" s="244"/>
      <c r="BH926" s="124"/>
      <c r="BI926" s="124"/>
      <c r="BJ926" s="124"/>
      <c r="BK926" s="120"/>
      <c r="BL926" s="120"/>
      <c r="BM926" s="120"/>
      <c r="BN926" s="120"/>
      <c r="BO926" s="120"/>
      <c r="BP926" s="120"/>
      <c r="BQ926" s="120"/>
      <c r="BR926" s="120"/>
      <c r="BS926" s="120"/>
    </row>
    <row r="927" ht="15.75" customHeight="1">
      <c r="A927" s="120"/>
      <c r="B927" s="120"/>
      <c r="C927" s="243"/>
      <c r="D927" s="120"/>
      <c r="E927" s="243"/>
      <c r="F927" s="120"/>
      <c r="G927" s="120"/>
      <c r="H927" s="120"/>
      <c r="I927" s="120"/>
      <c r="J927" s="120"/>
      <c r="K927" s="120"/>
      <c r="L927" s="244"/>
      <c r="M927" s="245"/>
      <c r="N927" s="245"/>
      <c r="O927" s="245"/>
      <c r="P927" s="245"/>
      <c r="Q927" s="120"/>
      <c r="R927" s="120"/>
      <c r="S927" s="120"/>
      <c r="T927" s="222"/>
      <c r="U927" s="120"/>
      <c r="V927" s="120"/>
      <c r="W927" s="120"/>
      <c r="X927" s="120"/>
      <c r="Y927" s="243"/>
      <c r="Z927" s="120"/>
      <c r="AA927" s="243"/>
      <c r="AB927" s="245"/>
      <c r="AC927" s="245"/>
      <c r="AD927" s="245"/>
      <c r="AE927" s="222"/>
      <c r="AF927" s="120"/>
      <c r="AG927" s="120"/>
      <c r="AH927" s="120"/>
      <c r="AI927" s="120"/>
      <c r="AJ927" s="243"/>
      <c r="AK927" s="243"/>
      <c r="AL927" s="120"/>
      <c r="AM927" s="243"/>
      <c r="AN927" s="243"/>
      <c r="AO927" s="120"/>
      <c r="AP927" s="120"/>
      <c r="AQ927" s="120"/>
      <c r="AR927" s="120"/>
      <c r="AS927" s="120"/>
      <c r="AT927" s="246"/>
      <c r="AU927" s="243"/>
      <c r="AV927" s="120"/>
      <c r="AW927" s="120"/>
      <c r="AX927" s="120"/>
      <c r="AY927" s="246"/>
      <c r="AZ927" s="120"/>
      <c r="BA927" s="120"/>
      <c r="BB927" s="243"/>
      <c r="BC927" s="120"/>
      <c r="BD927" s="120"/>
      <c r="BE927" s="120"/>
      <c r="BF927" s="120"/>
      <c r="BG927" s="244"/>
      <c r="BH927" s="124"/>
      <c r="BI927" s="124"/>
      <c r="BJ927" s="124"/>
      <c r="BK927" s="120"/>
      <c r="BL927" s="120"/>
      <c r="BM927" s="120"/>
      <c r="BN927" s="120"/>
      <c r="BO927" s="120"/>
      <c r="BP927" s="120"/>
      <c r="BQ927" s="120"/>
      <c r="BR927" s="120"/>
      <c r="BS927" s="120"/>
    </row>
    <row r="928" ht="15.75" customHeight="1">
      <c r="A928" s="120"/>
      <c r="B928" s="120"/>
      <c r="C928" s="243"/>
      <c r="D928" s="120"/>
      <c r="E928" s="243"/>
      <c r="F928" s="120"/>
      <c r="G928" s="120"/>
      <c r="H928" s="120"/>
      <c r="I928" s="120"/>
      <c r="J928" s="120"/>
      <c r="K928" s="120"/>
      <c r="L928" s="244"/>
      <c r="M928" s="245"/>
      <c r="N928" s="245"/>
      <c r="O928" s="245"/>
      <c r="P928" s="245"/>
      <c r="Q928" s="120"/>
      <c r="R928" s="120"/>
      <c r="S928" s="120"/>
      <c r="T928" s="222"/>
      <c r="U928" s="120"/>
      <c r="V928" s="120"/>
      <c r="W928" s="120"/>
      <c r="X928" s="120"/>
      <c r="Y928" s="243"/>
      <c r="Z928" s="120"/>
      <c r="AA928" s="243"/>
      <c r="AB928" s="245"/>
      <c r="AC928" s="245"/>
      <c r="AD928" s="245"/>
      <c r="AE928" s="222"/>
      <c r="AF928" s="120"/>
      <c r="AG928" s="120"/>
      <c r="AH928" s="120"/>
      <c r="AI928" s="120"/>
      <c r="AJ928" s="243"/>
      <c r="AK928" s="243"/>
      <c r="AL928" s="120"/>
      <c r="AM928" s="243"/>
      <c r="AN928" s="243"/>
      <c r="AO928" s="120"/>
      <c r="AP928" s="120"/>
      <c r="AQ928" s="120"/>
      <c r="AR928" s="120"/>
      <c r="AS928" s="120"/>
      <c r="AT928" s="246"/>
      <c r="AU928" s="243"/>
      <c r="AV928" s="120"/>
      <c r="AW928" s="120"/>
      <c r="AX928" s="120"/>
      <c r="AY928" s="246"/>
      <c r="AZ928" s="120"/>
      <c r="BA928" s="120"/>
      <c r="BB928" s="243"/>
      <c r="BC928" s="120"/>
      <c r="BD928" s="120"/>
      <c r="BE928" s="120"/>
      <c r="BF928" s="120"/>
      <c r="BG928" s="244"/>
      <c r="BH928" s="124"/>
      <c r="BI928" s="124"/>
      <c r="BJ928" s="124"/>
      <c r="BK928" s="120"/>
      <c r="BL928" s="120"/>
      <c r="BM928" s="120"/>
      <c r="BN928" s="120"/>
      <c r="BO928" s="120"/>
      <c r="BP928" s="120"/>
      <c r="BQ928" s="120"/>
      <c r="BR928" s="120"/>
      <c r="BS928" s="120"/>
    </row>
    <row r="929" ht="15.75" customHeight="1">
      <c r="A929" s="120"/>
      <c r="B929" s="120"/>
      <c r="C929" s="243"/>
      <c r="D929" s="120"/>
      <c r="E929" s="243"/>
      <c r="F929" s="120"/>
      <c r="G929" s="120"/>
      <c r="H929" s="120"/>
      <c r="I929" s="120"/>
      <c r="J929" s="120"/>
      <c r="K929" s="120"/>
      <c r="L929" s="244"/>
      <c r="M929" s="245"/>
      <c r="N929" s="245"/>
      <c r="O929" s="245"/>
      <c r="P929" s="245"/>
      <c r="Q929" s="120"/>
      <c r="R929" s="120"/>
      <c r="S929" s="120"/>
      <c r="T929" s="222"/>
      <c r="U929" s="120"/>
      <c r="V929" s="120"/>
      <c r="W929" s="120"/>
      <c r="X929" s="120"/>
      <c r="Y929" s="243"/>
      <c r="Z929" s="120"/>
      <c r="AA929" s="243"/>
      <c r="AB929" s="245"/>
      <c r="AC929" s="245"/>
      <c r="AD929" s="245"/>
      <c r="AE929" s="222"/>
      <c r="AF929" s="120"/>
      <c r="AG929" s="120"/>
      <c r="AH929" s="120"/>
      <c r="AI929" s="120"/>
      <c r="AJ929" s="243"/>
      <c r="AK929" s="243"/>
      <c r="AL929" s="120"/>
      <c r="AM929" s="243"/>
      <c r="AN929" s="243"/>
      <c r="AO929" s="120"/>
      <c r="AP929" s="120"/>
      <c r="AQ929" s="120"/>
      <c r="AR929" s="120"/>
      <c r="AS929" s="120"/>
      <c r="AT929" s="246"/>
      <c r="AU929" s="243"/>
      <c r="AV929" s="120"/>
      <c r="AW929" s="120"/>
      <c r="AX929" s="120"/>
      <c r="AY929" s="246"/>
      <c r="AZ929" s="120"/>
      <c r="BA929" s="120"/>
      <c r="BB929" s="243"/>
      <c r="BC929" s="120"/>
      <c r="BD929" s="120"/>
      <c r="BE929" s="120"/>
      <c r="BF929" s="120"/>
      <c r="BG929" s="244"/>
      <c r="BH929" s="124"/>
      <c r="BI929" s="124"/>
      <c r="BJ929" s="124"/>
      <c r="BK929" s="120"/>
      <c r="BL929" s="120"/>
      <c r="BM929" s="120"/>
      <c r="BN929" s="120"/>
      <c r="BO929" s="120"/>
      <c r="BP929" s="120"/>
      <c r="BQ929" s="120"/>
      <c r="BR929" s="120"/>
      <c r="BS929" s="120"/>
    </row>
    <row r="930" ht="15.75" customHeight="1">
      <c r="A930" s="120"/>
      <c r="B930" s="120"/>
      <c r="C930" s="243"/>
      <c r="D930" s="120"/>
      <c r="E930" s="243"/>
      <c r="F930" s="120"/>
      <c r="G930" s="120"/>
      <c r="H930" s="120"/>
      <c r="I930" s="120"/>
      <c r="J930" s="120"/>
      <c r="K930" s="120"/>
      <c r="L930" s="244"/>
      <c r="M930" s="245"/>
      <c r="N930" s="245"/>
      <c r="O930" s="245"/>
      <c r="P930" s="245"/>
      <c r="Q930" s="120"/>
      <c r="R930" s="120"/>
      <c r="S930" s="120"/>
      <c r="T930" s="222"/>
      <c r="U930" s="120"/>
      <c r="V930" s="120"/>
      <c r="W930" s="120"/>
      <c r="X930" s="120"/>
      <c r="Y930" s="243"/>
      <c r="Z930" s="120"/>
      <c r="AA930" s="243"/>
      <c r="AB930" s="245"/>
      <c r="AC930" s="245"/>
      <c r="AD930" s="245"/>
      <c r="AE930" s="222"/>
      <c r="AF930" s="120"/>
      <c r="AG930" s="120"/>
      <c r="AH930" s="120"/>
      <c r="AI930" s="120"/>
      <c r="AJ930" s="243"/>
      <c r="AK930" s="243"/>
      <c r="AL930" s="120"/>
      <c r="AM930" s="243"/>
      <c r="AN930" s="243"/>
      <c r="AO930" s="120"/>
      <c r="AP930" s="120"/>
      <c r="AQ930" s="120"/>
      <c r="AR930" s="120"/>
      <c r="AS930" s="120"/>
      <c r="AT930" s="246"/>
      <c r="AU930" s="243"/>
      <c r="AV930" s="120"/>
      <c r="AW930" s="120"/>
      <c r="AX930" s="120"/>
      <c r="AY930" s="246"/>
      <c r="AZ930" s="120"/>
      <c r="BA930" s="120"/>
      <c r="BB930" s="243"/>
      <c r="BC930" s="120"/>
      <c r="BD930" s="120"/>
      <c r="BE930" s="120"/>
      <c r="BF930" s="120"/>
      <c r="BG930" s="244"/>
      <c r="BH930" s="124"/>
      <c r="BI930" s="124"/>
      <c r="BJ930" s="124"/>
      <c r="BK930" s="120"/>
      <c r="BL930" s="120"/>
      <c r="BM930" s="120"/>
      <c r="BN930" s="120"/>
      <c r="BO930" s="120"/>
      <c r="BP930" s="120"/>
      <c r="BQ930" s="120"/>
      <c r="BR930" s="120"/>
      <c r="BS930" s="120"/>
    </row>
    <row r="931" ht="15.75" customHeight="1">
      <c r="A931" s="120"/>
      <c r="B931" s="120"/>
      <c r="C931" s="243"/>
      <c r="D931" s="120"/>
      <c r="E931" s="243"/>
      <c r="F931" s="120"/>
      <c r="G931" s="120"/>
      <c r="H931" s="120"/>
      <c r="I931" s="120"/>
      <c r="J931" s="120"/>
      <c r="K931" s="120"/>
      <c r="L931" s="244"/>
      <c r="M931" s="245"/>
      <c r="N931" s="245"/>
      <c r="O931" s="245"/>
      <c r="P931" s="245"/>
      <c r="Q931" s="120"/>
      <c r="R931" s="120"/>
      <c r="S931" s="120"/>
      <c r="T931" s="222"/>
      <c r="U931" s="120"/>
      <c r="V931" s="120"/>
      <c r="W931" s="120"/>
      <c r="X931" s="120"/>
      <c r="Y931" s="243"/>
      <c r="Z931" s="120"/>
      <c r="AA931" s="243"/>
      <c r="AB931" s="245"/>
      <c r="AC931" s="245"/>
      <c r="AD931" s="245"/>
      <c r="AE931" s="222"/>
      <c r="AF931" s="120"/>
      <c r="AG931" s="120"/>
      <c r="AH931" s="120"/>
      <c r="AI931" s="120"/>
      <c r="AJ931" s="243"/>
      <c r="AK931" s="243"/>
      <c r="AL931" s="120"/>
      <c r="AM931" s="243"/>
      <c r="AN931" s="243"/>
      <c r="AO931" s="120"/>
      <c r="AP931" s="120"/>
      <c r="AQ931" s="120"/>
      <c r="AR931" s="120"/>
      <c r="AS931" s="120"/>
      <c r="AT931" s="246"/>
      <c r="AU931" s="243"/>
      <c r="AV931" s="120"/>
      <c r="AW931" s="120"/>
      <c r="AX931" s="120"/>
      <c r="AY931" s="246"/>
      <c r="AZ931" s="120"/>
      <c r="BA931" s="120"/>
      <c r="BB931" s="243"/>
      <c r="BC931" s="120"/>
      <c r="BD931" s="120"/>
      <c r="BE931" s="120"/>
      <c r="BF931" s="120"/>
      <c r="BG931" s="244"/>
      <c r="BH931" s="124"/>
      <c r="BI931" s="124"/>
      <c r="BJ931" s="124"/>
      <c r="BK931" s="120"/>
      <c r="BL931" s="120"/>
      <c r="BM931" s="120"/>
      <c r="BN931" s="120"/>
      <c r="BO931" s="120"/>
      <c r="BP931" s="120"/>
      <c r="BQ931" s="120"/>
      <c r="BR931" s="120"/>
      <c r="BS931" s="120"/>
    </row>
    <row r="932" ht="15.75" customHeight="1">
      <c r="A932" s="120"/>
      <c r="B932" s="120"/>
      <c r="C932" s="243"/>
      <c r="D932" s="120"/>
      <c r="E932" s="243"/>
      <c r="F932" s="120"/>
      <c r="G932" s="120"/>
      <c r="H932" s="120"/>
      <c r="I932" s="120"/>
      <c r="J932" s="120"/>
      <c r="K932" s="120"/>
      <c r="L932" s="244"/>
      <c r="M932" s="245"/>
      <c r="N932" s="245"/>
      <c r="O932" s="245"/>
      <c r="P932" s="245"/>
      <c r="Q932" s="120"/>
      <c r="R932" s="120"/>
      <c r="S932" s="120"/>
      <c r="T932" s="222"/>
      <c r="U932" s="120"/>
      <c r="V932" s="120"/>
      <c r="W932" s="120"/>
      <c r="X932" s="120"/>
      <c r="Y932" s="243"/>
      <c r="Z932" s="120"/>
      <c r="AA932" s="243"/>
      <c r="AB932" s="245"/>
      <c r="AC932" s="245"/>
      <c r="AD932" s="245"/>
      <c r="AE932" s="222"/>
      <c r="AF932" s="120"/>
      <c r="AG932" s="120"/>
      <c r="AH932" s="120"/>
      <c r="AI932" s="120"/>
      <c r="AJ932" s="243"/>
      <c r="AK932" s="243"/>
      <c r="AL932" s="120"/>
      <c r="AM932" s="243"/>
      <c r="AN932" s="243"/>
      <c r="AO932" s="120"/>
      <c r="AP932" s="120"/>
      <c r="AQ932" s="120"/>
      <c r="AR932" s="120"/>
      <c r="AS932" s="120"/>
      <c r="AT932" s="246"/>
      <c r="AU932" s="243"/>
      <c r="AV932" s="120"/>
      <c r="AW932" s="120"/>
      <c r="AX932" s="120"/>
      <c r="AY932" s="246"/>
      <c r="AZ932" s="120"/>
      <c r="BA932" s="120"/>
      <c r="BB932" s="243"/>
      <c r="BC932" s="120"/>
      <c r="BD932" s="120"/>
      <c r="BE932" s="120"/>
      <c r="BF932" s="120"/>
      <c r="BG932" s="244"/>
      <c r="BH932" s="124"/>
      <c r="BI932" s="124"/>
      <c r="BJ932" s="124"/>
      <c r="BK932" s="120"/>
      <c r="BL932" s="120"/>
      <c r="BM932" s="120"/>
      <c r="BN932" s="120"/>
      <c r="BO932" s="120"/>
      <c r="BP932" s="120"/>
      <c r="BQ932" s="120"/>
      <c r="BR932" s="120"/>
      <c r="BS932" s="120"/>
    </row>
    <row r="933" ht="15.75" customHeight="1">
      <c r="A933" s="120"/>
      <c r="B933" s="120"/>
      <c r="C933" s="243"/>
      <c r="D933" s="120"/>
      <c r="E933" s="243"/>
      <c r="F933" s="120"/>
      <c r="G933" s="120"/>
      <c r="H933" s="120"/>
      <c r="I933" s="120"/>
      <c r="J933" s="120"/>
      <c r="K933" s="120"/>
      <c r="L933" s="244"/>
      <c r="M933" s="245"/>
      <c r="N933" s="245"/>
      <c r="O933" s="245"/>
      <c r="P933" s="245"/>
      <c r="Q933" s="120"/>
      <c r="R933" s="120"/>
      <c r="S933" s="120"/>
      <c r="T933" s="222"/>
      <c r="U933" s="120"/>
      <c r="V933" s="120"/>
      <c r="W933" s="120"/>
      <c r="X933" s="120"/>
      <c r="Y933" s="243"/>
      <c r="Z933" s="120"/>
      <c r="AA933" s="243"/>
      <c r="AB933" s="245"/>
      <c r="AC933" s="245"/>
      <c r="AD933" s="245"/>
      <c r="AE933" s="222"/>
      <c r="AF933" s="120"/>
      <c r="AG933" s="120"/>
      <c r="AH933" s="120"/>
      <c r="AI933" s="120"/>
      <c r="AJ933" s="243"/>
      <c r="AK933" s="243"/>
      <c r="AL933" s="120"/>
      <c r="AM933" s="243"/>
      <c r="AN933" s="243"/>
      <c r="AO933" s="120"/>
      <c r="AP933" s="120"/>
      <c r="AQ933" s="120"/>
      <c r="AR933" s="120"/>
      <c r="AS933" s="120"/>
      <c r="AT933" s="246"/>
      <c r="AU933" s="243"/>
      <c r="AV933" s="120"/>
      <c r="AW933" s="120"/>
      <c r="AX933" s="120"/>
      <c r="AY933" s="246"/>
      <c r="AZ933" s="120"/>
      <c r="BA933" s="120"/>
      <c r="BB933" s="243"/>
      <c r="BC933" s="120"/>
      <c r="BD933" s="120"/>
      <c r="BE933" s="120"/>
      <c r="BF933" s="120"/>
      <c r="BG933" s="244"/>
      <c r="BH933" s="124"/>
      <c r="BI933" s="124"/>
      <c r="BJ933" s="124"/>
      <c r="BK933" s="120"/>
      <c r="BL933" s="120"/>
      <c r="BM933" s="120"/>
      <c r="BN933" s="120"/>
      <c r="BO933" s="120"/>
      <c r="BP933" s="120"/>
      <c r="BQ933" s="120"/>
      <c r="BR933" s="120"/>
      <c r="BS933" s="120"/>
    </row>
    <row r="934" ht="15.75" customHeight="1">
      <c r="A934" s="120"/>
      <c r="B934" s="120"/>
      <c r="C934" s="243"/>
      <c r="D934" s="120"/>
      <c r="E934" s="243"/>
      <c r="F934" s="120"/>
      <c r="G934" s="120"/>
      <c r="H934" s="120"/>
      <c r="I934" s="120"/>
      <c r="J934" s="120"/>
      <c r="K934" s="120"/>
      <c r="L934" s="244"/>
      <c r="M934" s="245"/>
      <c r="N934" s="245"/>
      <c r="O934" s="245"/>
      <c r="P934" s="245"/>
      <c r="Q934" s="120"/>
      <c r="R934" s="120"/>
      <c r="S934" s="120"/>
      <c r="T934" s="222"/>
      <c r="U934" s="120"/>
      <c r="V934" s="120"/>
      <c r="W934" s="120"/>
      <c r="X934" s="120"/>
      <c r="Y934" s="243"/>
      <c r="Z934" s="120"/>
      <c r="AA934" s="243"/>
      <c r="AB934" s="245"/>
      <c r="AC934" s="245"/>
      <c r="AD934" s="245"/>
      <c r="AE934" s="222"/>
      <c r="AF934" s="120"/>
      <c r="AG934" s="120"/>
      <c r="AH934" s="120"/>
      <c r="AI934" s="120"/>
      <c r="AJ934" s="243"/>
      <c r="AK934" s="243"/>
      <c r="AL934" s="120"/>
      <c r="AM934" s="243"/>
      <c r="AN934" s="243"/>
      <c r="AO934" s="120"/>
      <c r="AP934" s="120"/>
      <c r="AQ934" s="120"/>
      <c r="AR934" s="120"/>
      <c r="AS934" s="120"/>
      <c r="AT934" s="246"/>
      <c r="AU934" s="243"/>
      <c r="AV934" s="120"/>
      <c r="AW934" s="120"/>
      <c r="AX934" s="120"/>
      <c r="AY934" s="246"/>
      <c r="AZ934" s="120"/>
      <c r="BA934" s="120"/>
      <c r="BB934" s="243"/>
      <c r="BC934" s="120"/>
      <c r="BD934" s="120"/>
      <c r="BE934" s="120"/>
      <c r="BF934" s="120"/>
      <c r="BG934" s="244"/>
      <c r="BH934" s="124"/>
      <c r="BI934" s="124"/>
      <c r="BJ934" s="124"/>
      <c r="BK934" s="120"/>
      <c r="BL934" s="120"/>
      <c r="BM934" s="120"/>
      <c r="BN934" s="120"/>
      <c r="BO934" s="120"/>
      <c r="BP934" s="120"/>
      <c r="BQ934" s="120"/>
      <c r="BR934" s="120"/>
      <c r="BS934" s="120"/>
    </row>
    <row r="935" ht="15.75" customHeight="1">
      <c r="A935" s="120"/>
      <c r="B935" s="120"/>
      <c r="C935" s="243"/>
      <c r="D935" s="120"/>
      <c r="E935" s="243"/>
      <c r="F935" s="120"/>
      <c r="G935" s="120"/>
      <c r="H935" s="120"/>
      <c r="I935" s="120"/>
      <c r="J935" s="120"/>
      <c r="K935" s="120"/>
      <c r="L935" s="244"/>
      <c r="M935" s="245"/>
      <c r="N935" s="245"/>
      <c r="O935" s="245"/>
      <c r="P935" s="245"/>
      <c r="Q935" s="120"/>
      <c r="R935" s="120"/>
      <c r="S935" s="120"/>
      <c r="T935" s="222"/>
      <c r="U935" s="120"/>
      <c r="V935" s="120"/>
      <c r="W935" s="120"/>
      <c r="X935" s="120"/>
      <c r="Y935" s="243"/>
      <c r="Z935" s="120"/>
      <c r="AA935" s="243"/>
      <c r="AB935" s="245"/>
      <c r="AC935" s="245"/>
      <c r="AD935" s="245"/>
      <c r="AE935" s="222"/>
      <c r="AF935" s="120"/>
      <c r="AG935" s="120"/>
      <c r="AH935" s="120"/>
      <c r="AI935" s="120"/>
      <c r="AJ935" s="243"/>
      <c r="AK935" s="243"/>
      <c r="AL935" s="120"/>
      <c r="AM935" s="243"/>
      <c r="AN935" s="243"/>
      <c r="AO935" s="120"/>
      <c r="AP935" s="120"/>
      <c r="AQ935" s="120"/>
      <c r="AR935" s="120"/>
      <c r="AS935" s="120"/>
      <c r="AT935" s="246"/>
      <c r="AU935" s="243"/>
      <c r="AV935" s="120"/>
      <c r="AW935" s="120"/>
      <c r="AX935" s="120"/>
      <c r="AY935" s="246"/>
      <c r="AZ935" s="120"/>
      <c r="BA935" s="120"/>
      <c r="BB935" s="243"/>
      <c r="BC935" s="120"/>
      <c r="BD935" s="120"/>
      <c r="BE935" s="120"/>
      <c r="BF935" s="120"/>
      <c r="BG935" s="244"/>
      <c r="BH935" s="124"/>
      <c r="BI935" s="124"/>
      <c r="BJ935" s="124"/>
      <c r="BK935" s="120"/>
      <c r="BL935" s="120"/>
      <c r="BM935" s="120"/>
      <c r="BN935" s="120"/>
      <c r="BO935" s="120"/>
      <c r="BP935" s="120"/>
      <c r="BQ935" s="120"/>
      <c r="BR935" s="120"/>
      <c r="BS935" s="120"/>
    </row>
    <row r="936" ht="15.75" customHeight="1">
      <c r="A936" s="120"/>
      <c r="B936" s="120"/>
      <c r="C936" s="243"/>
      <c r="D936" s="120"/>
      <c r="E936" s="243"/>
      <c r="F936" s="120"/>
      <c r="G936" s="120"/>
      <c r="H936" s="120"/>
      <c r="I936" s="120"/>
      <c r="J936" s="120"/>
      <c r="K936" s="120"/>
      <c r="L936" s="244"/>
      <c r="M936" s="245"/>
      <c r="N936" s="245"/>
      <c r="O936" s="245"/>
      <c r="P936" s="245"/>
      <c r="Q936" s="120"/>
      <c r="R936" s="120"/>
      <c r="S936" s="120"/>
      <c r="T936" s="222"/>
      <c r="U936" s="120"/>
      <c r="V936" s="120"/>
      <c r="W936" s="120"/>
      <c r="X936" s="120"/>
      <c r="Y936" s="243"/>
      <c r="Z936" s="120"/>
      <c r="AA936" s="243"/>
      <c r="AB936" s="245"/>
      <c r="AC936" s="245"/>
      <c r="AD936" s="245"/>
      <c r="AE936" s="222"/>
      <c r="AF936" s="120"/>
      <c r="AG936" s="120"/>
      <c r="AH936" s="120"/>
      <c r="AI936" s="120"/>
      <c r="AJ936" s="243"/>
      <c r="AK936" s="243"/>
      <c r="AL936" s="120"/>
      <c r="AM936" s="243"/>
      <c r="AN936" s="243"/>
      <c r="AO936" s="120"/>
      <c r="AP936" s="120"/>
      <c r="AQ936" s="120"/>
      <c r="AR936" s="120"/>
      <c r="AS936" s="120"/>
      <c r="AT936" s="246"/>
      <c r="AU936" s="243"/>
      <c r="AV936" s="120"/>
      <c r="AW936" s="120"/>
      <c r="AX936" s="120"/>
      <c r="AY936" s="246"/>
      <c r="AZ936" s="120"/>
      <c r="BA936" s="120"/>
      <c r="BB936" s="243"/>
      <c r="BC936" s="120"/>
      <c r="BD936" s="120"/>
      <c r="BE936" s="120"/>
      <c r="BF936" s="120"/>
      <c r="BG936" s="244"/>
      <c r="BH936" s="124"/>
      <c r="BI936" s="124"/>
      <c r="BJ936" s="124"/>
      <c r="BK936" s="120"/>
      <c r="BL936" s="120"/>
      <c r="BM936" s="120"/>
      <c r="BN936" s="120"/>
      <c r="BO936" s="120"/>
      <c r="BP936" s="120"/>
      <c r="BQ936" s="120"/>
      <c r="BR936" s="120"/>
      <c r="BS936" s="120"/>
    </row>
    <row r="937" ht="15.75" customHeight="1">
      <c r="A937" s="120"/>
      <c r="B937" s="120"/>
      <c r="C937" s="243"/>
      <c r="D937" s="120"/>
      <c r="E937" s="243"/>
      <c r="F937" s="120"/>
      <c r="G937" s="120"/>
      <c r="H937" s="120"/>
      <c r="I937" s="120"/>
      <c r="J937" s="120"/>
      <c r="K937" s="120"/>
      <c r="L937" s="244"/>
      <c r="M937" s="245"/>
      <c r="N937" s="245"/>
      <c r="O937" s="245"/>
      <c r="P937" s="245"/>
      <c r="Q937" s="120"/>
      <c r="R937" s="120"/>
      <c r="S937" s="120"/>
      <c r="T937" s="222"/>
      <c r="U937" s="120"/>
      <c r="V937" s="120"/>
      <c r="W937" s="120"/>
      <c r="X937" s="120"/>
      <c r="Y937" s="243"/>
      <c r="Z937" s="120"/>
      <c r="AA937" s="243"/>
      <c r="AB937" s="245"/>
      <c r="AC937" s="245"/>
      <c r="AD937" s="245"/>
      <c r="AE937" s="222"/>
      <c r="AF937" s="120"/>
      <c r="AG937" s="120"/>
      <c r="AH937" s="120"/>
      <c r="AI937" s="120"/>
      <c r="AJ937" s="243"/>
      <c r="AK937" s="243"/>
      <c r="AL937" s="120"/>
      <c r="AM937" s="243"/>
      <c r="AN937" s="243"/>
      <c r="AO937" s="120"/>
      <c r="AP937" s="120"/>
      <c r="AQ937" s="120"/>
      <c r="AR937" s="120"/>
      <c r="AS937" s="120"/>
      <c r="AT937" s="246"/>
      <c r="AU937" s="243"/>
      <c r="AV937" s="120"/>
      <c r="AW937" s="120"/>
      <c r="AX937" s="120"/>
      <c r="AY937" s="246"/>
      <c r="AZ937" s="120"/>
      <c r="BA937" s="120"/>
      <c r="BB937" s="243"/>
      <c r="BC937" s="120"/>
      <c r="BD937" s="120"/>
      <c r="BE937" s="120"/>
      <c r="BF937" s="120"/>
      <c r="BG937" s="244"/>
      <c r="BH937" s="124"/>
      <c r="BI937" s="124"/>
      <c r="BJ937" s="124"/>
      <c r="BK937" s="120"/>
      <c r="BL937" s="120"/>
      <c r="BM937" s="120"/>
      <c r="BN937" s="120"/>
      <c r="BO937" s="120"/>
      <c r="BP937" s="120"/>
      <c r="BQ937" s="120"/>
      <c r="BR937" s="120"/>
      <c r="BS937" s="120"/>
    </row>
    <row r="938" ht="15.75" customHeight="1">
      <c r="A938" s="120"/>
      <c r="B938" s="120"/>
      <c r="C938" s="243"/>
      <c r="D938" s="120"/>
      <c r="E938" s="243"/>
      <c r="F938" s="120"/>
      <c r="G938" s="120"/>
      <c r="H938" s="120"/>
      <c r="I938" s="120"/>
      <c r="J938" s="120"/>
      <c r="K938" s="120"/>
      <c r="L938" s="244"/>
      <c r="M938" s="245"/>
      <c r="N938" s="245"/>
      <c r="O938" s="245"/>
      <c r="P938" s="245"/>
      <c r="Q938" s="120"/>
      <c r="R938" s="120"/>
      <c r="S938" s="120"/>
      <c r="T938" s="222"/>
      <c r="U938" s="120"/>
      <c r="V938" s="120"/>
      <c r="W938" s="120"/>
      <c r="X938" s="120"/>
      <c r="Y938" s="243"/>
      <c r="Z938" s="120"/>
      <c r="AA938" s="243"/>
      <c r="AB938" s="245"/>
      <c r="AC938" s="245"/>
      <c r="AD938" s="245"/>
      <c r="AE938" s="222"/>
      <c r="AF938" s="120"/>
      <c r="AG938" s="120"/>
      <c r="AH938" s="120"/>
      <c r="AI938" s="120"/>
      <c r="AJ938" s="243"/>
      <c r="AK938" s="243"/>
      <c r="AL938" s="120"/>
      <c r="AM938" s="243"/>
      <c r="AN938" s="243"/>
      <c r="AO938" s="120"/>
      <c r="AP938" s="120"/>
      <c r="AQ938" s="120"/>
      <c r="AR938" s="120"/>
      <c r="AS938" s="120"/>
      <c r="AT938" s="246"/>
      <c r="AU938" s="243"/>
      <c r="AV938" s="120"/>
      <c r="AW938" s="120"/>
      <c r="AX938" s="120"/>
      <c r="AY938" s="246"/>
      <c r="AZ938" s="120"/>
      <c r="BA938" s="120"/>
      <c r="BB938" s="243"/>
      <c r="BC938" s="120"/>
      <c r="BD938" s="120"/>
      <c r="BE938" s="120"/>
      <c r="BF938" s="120"/>
      <c r="BG938" s="244"/>
      <c r="BH938" s="124"/>
      <c r="BI938" s="124"/>
      <c r="BJ938" s="124"/>
      <c r="BK938" s="120"/>
      <c r="BL938" s="120"/>
      <c r="BM938" s="120"/>
      <c r="BN938" s="120"/>
      <c r="BO938" s="120"/>
      <c r="BP938" s="120"/>
      <c r="BQ938" s="120"/>
      <c r="BR938" s="120"/>
      <c r="BS938" s="120"/>
    </row>
    <row r="939" ht="15.75" customHeight="1">
      <c r="A939" s="120"/>
      <c r="B939" s="120"/>
      <c r="C939" s="243"/>
      <c r="D939" s="120"/>
      <c r="E939" s="243"/>
      <c r="F939" s="120"/>
      <c r="G939" s="120"/>
      <c r="H939" s="120"/>
      <c r="I939" s="120"/>
      <c r="J939" s="120"/>
      <c r="K939" s="120"/>
      <c r="L939" s="244"/>
      <c r="M939" s="245"/>
      <c r="N939" s="245"/>
      <c r="O939" s="245"/>
      <c r="P939" s="245"/>
      <c r="Q939" s="120"/>
      <c r="R939" s="120"/>
      <c r="S939" s="120"/>
      <c r="T939" s="222"/>
      <c r="U939" s="120"/>
      <c r="V939" s="120"/>
      <c r="W939" s="120"/>
      <c r="X939" s="120"/>
      <c r="Y939" s="243"/>
      <c r="Z939" s="120"/>
      <c r="AA939" s="243"/>
      <c r="AB939" s="245"/>
      <c r="AC939" s="245"/>
      <c r="AD939" s="245"/>
      <c r="AE939" s="222"/>
      <c r="AF939" s="120"/>
      <c r="AG939" s="120"/>
      <c r="AH939" s="120"/>
      <c r="AI939" s="120"/>
      <c r="AJ939" s="243"/>
      <c r="AK939" s="243"/>
      <c r="AL939" s="120"/>
      <c r="AM939" s="243"/>
      <c r="AN939" s="243"/>
      <c r="AO939" s="120"/>
      <c r="AP939" s="120"/>
      <c r="AQ939" s="120"/>
      <c r="AR939" s="120"/>
      <c r="AS939" s="120"/>
      <c r="AT939" s="246"/>
      <c r="AU939" s="243"/>
      <c r="AV939" s="120"/>
      <c r="AW939" s="120"/>
      <c r="AX939" s="120"/>
      <c r="AY939" s="246"/>
      <c r="AZ939" s="120"/>
      <c r="BA939" s="120"/>
      <c r="BB939" s="243"/>
      <c r="BC939" s="120"/>
      <c r="BD939" s="120"/>
      <c r="BE939" s="120"/>
      <c r="BF939" s="120"/>
      <c r="BG939" s="244"/>
      <c r="BH939" s="124"/>
      <c r="BI939" s="124"/>
      <c r="BJ939" s="124"/>
      <c r="BK939" s="120"/>
      <c r="BL939" s="120"/>
      <c r="BM939" s="120"/>
      <c r="BN939" s="120"/>
      <c r="BO939" s="120"/>
      <c r="BP939" s="120"/>
      <c r="BQ939" s="120"/>
      <c r="BR939" s="120"/>
      <c r="BS939" s="120"/>
    </row>
    <row r="940" ht="15.75" customHeight="1">
      <c r="A940" s="120"/>
      <c r="B940" s="120"/>
      <c r="C940" s="243"/>
      <c r="D940" s="120"/>
      <c r="E940" s="243"/>
      <c r="F940" s="120"/>
      <c r="G940" s="120"/>
      <c r="H940" s="120"/>
      <c r="I940" s="120"/>
      <c r="J940" s="120"/>
      <c r="K940" s="120"/>
      <c r="L940" s="244"/>
      <c r="M940" s="245"/>
      <c r="N940" s="245"/>
      <c r="O940" s="245"/>
      <c r="P940" s="245"/>
      <c r="Q940" s="120"/>
      <c r="R940" s="120"/>
      <c r="S940" s="120"/>
      <c r="T940" s="222"/>
      <c r="U940" s="120"/>
      <c r="V940" s="120"/>
      <c r="W940" s="120"/>
      <c r="X940" s="120"/>
      <c r="Y940" s="243"/>
      <c r="Z940" s="120"/>
      <c r="AA940" s="243"/>
      <c r="AB940" s="245"/>
      <c r="AC940" s="245"/>
      <c r="AD940" s="245"/>
      <c r="AE940" s="222"/>
      <c r="AF940" s="120"/>
      <c r="AG940" s="120"/>
      <c r="AH940" s="120"/>
      <c r="AI940" s="120"/>
      <c r="AJ940" s="243"/>
      <c r="AK940" s="243"/>
      <c r="AL940" s="120"/>
      <c r="AM940" s="243"/>
      <c r="AN940" s="243"/>
      <c r="AO940" s="120"/>
      <c r="AP940" s="120"/>
      <c r="AQ940" s="120"/>
      <c r="AR940" s="120"/>
      <c r="AS940" s="120"/>
      <c r="AT940" s="246"/>
      <c r="AU940" s="243"/>
      <c r="AV940" s="120"/>
      <c r="AW940" s="120"/>
      <c r="AX940" s="120"/>
      <c r="AY940" s="246"/>
      <c r="AZ940" s="120"/>
      <c r="BA940" s="120"/>
      <c r="BB940" s="243"/>
      <c r="BC940" s="120"/>
      <c r="BD940" s="120"/>
      <c r="BE940" s="120"/>
      <c r="BF940" s="120"/>
      <c r="BG940" s="244"/>
      <c r="BH940" s="124"/>
      <c r="BI940" s="124"/>
      <c r="BJ940" s="124"/>
      <c r="BK940" s="120"/>
      <c r="BL940" s="120"/>
      <c r="BM940" s="120"/>
      <c r="BN940" s="120"/>
      <c r="BO940" s="120"/>
      <c r="BP940" s="120"/>
      <c r="BQ940" s="120"/>
      <c r="BR940" s="120"/>
      <c r="BS940" s="120"/>
    </row>
    <row r="941" ht="15.75" customHeight="1">
      <c r="A941" s="120"/>
      <c r="B941" s="120"/>
      <c r="C941" s="243"/>
      <c r="D941" s="120"/>
      <c r="E941" s="243"/>
      <c r="F941" s="120"/>
      <c r="G941" s="120"/>
      <c r="H941" s="120"/>
      <c r="I941" s="120"/>
      <c r="J941" s="120"/>
      <c r="K941" s="120"/>
      <c r="L941" s="244"/>
      <c r="M941" s="245"/>
      <c r="N941" s="245"/>
      <c r="O941" s="245"/>
      <c r="P941" s="245"/>
      <c r="Q941" s="120"/>
      <c r="R941" s="120"/>
      <c r="S941" s="120"/>
      <c r="T941" s="222"/>
      <c r="U941" s="120"/>
      <c r="V941" s="120"/>
      <c r="W941" s="120"/>
      <c r="X941" s="120"/>
      <c r="Y941" s="243"/>
      <c r="Z941" s="120"/>
      <c r="AA941" s="243"/>
      <c r="AB941" s="245"/>
      <c r="AC941" s="245"/>
      <c r="AD941" s="245"/>
      <c r="AE941" s="222"/>
      <c r="AF941" s="120"/>
      <c r="AG941" s="120"/>
      <c r="AH941" s="120"/>
      <c r="AI941" s="120"/>
      <c r="AJ941" s="243"/>
      <c r="AK941" s="243"/>
      <c r="AL941" s="120"/>
      <c r="AM941" s="243"/>
      <c r="AN941" s="243"/>
      <c r="AO941" s="120"/>
      <c r="AP941" s="120"/>
      <c r="AQ941" s="120"/>
      <c r="AR941" s="120"/>
      <c r="AS941" s="120"/>
      <c r="AT941" s="246"/>
      <c r="AU941" s="243"/>
      <c r="AV941" s="120"/>
      <c r="AW941" s="120"/>
      <c r="AX941" s="120"/>
      <c r="AY941" s="246"/>
      <c r="AZ941" s="120"/>
      <c r="BA941" s="120"/>
      <c r="BB941" s="243"/>
      <c r="BC941" s="120"/>
      <c r="BD941" s="120"/>
      <c r="BE941" s="120"/>
      <c r="BF941" s="120"/>
      <c r="BG941" s="244"/>
      <c r="BH941" s="124"/>
      <c r="BI941" s="124"/>
      <c r="BJ941" s="124"/>
      <c r="BK941" s="120"/>
      <c r="BL941" s="120"/>
      <c r="BM941" s="120"/>
      <c r="BN941" s="120"/>
      <c r="BO941" s="120"/>
      <c r="BP941" s="120"/>
      <c r="BQ941" s="120"/>
      <c r="BR941" s="120"/>
      <c r="BS941" s="120"/>
    </row>
    <row r="942" ht="15.75" customHeight="1">
      <c r="A942" s="120"/>
      <c r="B942" s="120"/>
      <c r="C942" s="243"/>
      <c r="D942" s="120"/>
      <c r="E942" s="243"/>
      <c r="F942" s="120"/>
      <c r="G942" s="120"/>
      <c r="H942" s="120"/>
      <c r="I942" s="120"/>
      <c r="J942" s="120"/>
      <c r="K942" s="120"/>
      <c r="L942" s="244"/>
      <c r="M942" s="245"/>
      <c r="N942" s="245"/>
      <c r="O942" s="245"/>
      <c r="P942" s="245"/>
      <c r="Q942" s="120"/>
      <c r="R942" s="120"/>
      <c r="S942" s="120"/>
      <c r="T942" s="222"/>
      <c r="U942" s="120"/>
      <c r="V942" s="120"/>
      <c r="W942" s="120"/>
      <c r="X942" s="120"/>
      <c r="Y942" s="243"/>
      <c r="Z942" s="120"/>
      <c r="AA942" s="243"/>
      <c r="AB942" s="245"/>
      <c r="AC942" s="245"/>
      <c r="AD942" s="245"/>
      <c r="AE942" s="222"/>
      <c r="AF942" s="120"/>
      <c r="AG942" s="120"/>
      <c r="AH942" s="120"/>
      <c r="AI942" s="120"/>
      <c r="AJ942" s="243"/>
      <c r="AK942" s="243"/>
      <c r="AL942" s="120"/>
      <c r="AM942" s="243"/>
      <c r="AN942" s="243"/>
      <c r="AO942" s="120"/>
      <c r="AP942" s="120"/>
      <c r="AQ942" s="120"/>
      <c r="AR942" s="120"/>
      <c r="AS942" s="120"/>
      <c r="AT942" s="246"/>
      <c r="AU942" s="243"/>
      <c r="AV942" s="120"/>
      <c r="AW942" s="120"/>
      <c r="AX942" s="120"/>
      <c r="AY942" s="246"/>
      <c r="AZ942" s="120"/>
      <c r="BA942" s="120"/>
      <c r="BB942" s="243"/>
      <c r="BC942" s="120"/>
      <c r="BD942" s="120"/>
      <c r="BE942" s="120"/>
      <c r="BF942" s="120"/>
      <c r="BG942" s="244"/>
      <c r="BH942" s="124"/>
      <c r="BI942" s="124"/>
      <c r="BJ942" s="124"/>
      <c r="BK942" s="120"/>
      <c r="BL942" s="120"/>
      <c r="BM942" s="120"/>
      <c r="BN942" s="120"/>
      <c r="BO942" s="120"/>
      <c r="BP942" s="120"/>
      <c r="BQ942" s="120"/>
      <c r="BR942" s="120"/>
      <c r="BS942" s="120"/>
    </row>
    <row r="943" ht="15.75" customHeight="1">
      <c r="A943" s="120"/>
      <c r="B943" s="120"/>
      <c r="C943" s="243"/>
      <c r="D943" s="120"/>
      <c r="E943" s="243"/>
      <c r="F943" s="120"/>
      <c r="G943" s="120"/>
      <c r="H943" s="120"/>
      <c r="I943" s="120"/>
      <c r="J943" s="120"/>
      <c r="K943" s="120"/>
      <c r="L943" s="244"/>
      <c r="M943" s="245"/>
      <c r="N943" s="245"/>
      <c r="O943" s="245"/>
      <c r="P943" s="245"/>
      <c r="Q943" s="120"/>
      <c r="R943" s="120"/>
      <c r="S943" s="120"/>
      <c r="T943" s="222"/>
      <c r="U943" s="120"/>
      <c r="V943" s="120"/>
      <c r="W943" s="120"/>
      <c r="X943" s="120"/>
      <c r="Y943" s="243"/>
      <c r="Z943" s="120"/>
      <c r="AA943" s="243"/>
      <c r="AB943" s="245"/>
      <c r="AC943" s="245"/>
      <c r="AD943" s="245"/>
      <c r="AE943" s="222"/>
      <c r="AF943" s="120"/>
      <c r="AG943" s="120"/>
      <c r="AH943" s="120"/>
      <c r="AI943" s="120"/>
      <c r="AJ943" s="243"/>
      <c r="AK943" s="243"/>
      <c r="AL943" s="120"/>
      <c r="AM943" s="243"/>
      <c r="AN943" s="243"/>
      <c r="AO943" s="120"/>
      <c r="AP943" s="120"/>
      <c r="AQ943" s="120"/>
      <c r="AR943" s="120"/>
      <c r="AS943" s="120"/>
      <c r="AT943" s="246"/>
      <c r="AU943" s="243"/>
      <c r="AV943" s="120"/>
      <c r="AW943" s="120"/>
      <c r="AX943" s="120"/>
      <c r="AY943" s="246"/>
      <c r="AZ943" s="120"/>
      <c r="BA943" s="120"/>
      <c r="BB943" s="243"/>
      <c r="BC943" s="120"/>
      <c r="BD943" s="120"/>
      <c r="BE943" s="120"/>
      <c r="BF943" s="120"/>
      <c r="BG943" s="244"/>
      <c r="BH943" s="124"/>
      <c r="BI943" s="124"/>
      <c r="BJ943" s="124"/>
      <c r="BK943" s="120"/>
      <c r="BL943" s="120"/>
      <c r="BM943" s="120"/>
      <c r="BN943" s="120"/>
      <c r="BO943" s="120"/>
      <c r="BP943" s="120"/>
      <c r="BQ943" s="120"/>
      <c r="BR943" s="120"/>
      <c r="BS943" s="120"/>
    </row>
    <row r="944" ht="15.75" customHeight="1">
      <c r="A944" s="120"/>
      <c r="B944" s="120"/>
      <c r="C944" s="243"/>
      <c r="D944" s="120"/>
      <c r="E944" s="243"/>
      <c r="F944" s="120"/>
      <c r="G944" s="120"/>
      <c r="H944" s="120"/>
      <c r="I944" s="120"/>
      <c r="J944" s="120"/>
      <c r="K944" s="120"/>
      <c r="L944" s="244"/>
      <c r="M944" s="245"/>
      <c r="N944" s="245"/>
      <c r="O944" s="245"/>
      <c r="P944" s="245"/>
      <c r="Q944" s="120"/>
      <c r="R944" s="120"/>
      <c r="S944" s="120"/>
      <c r="T944" s="222"/>
      <c r="U944" s="120"/>
      <c r="V944" s="120"/>
      <c r="W944" s="120"/>
      <c r="X944" s="120"/>
      <c r="Y944" s="243"/>
      <c r="Z944" s="120"/>
      <c r="AA944" s="243"/>
      <c r="AB944" s="245"/>
      <c r="AC944" s="245"/>
      <c r="AD944" s="245"/>
      <c r="AE944" s="222"/>
      <c r="AF944" s="120"/>
      <c r="AG944" s="120"/>
      <c r="AH944" s="120"/>
      <c r="AI944" s="120"/>
      <c r="AJ944" s="243"/>
      <c r="AK944" s="243"/>
      <c r="AL944" s="120"/>
      <c r="AM944" s="243"/>
      <c r="AN944" s="243"/>
      <c r="AO944" s="120"/>
      <c r="AP944" s="120"/>
      <c r="AQ944" s="120"/>
      <c r="AR944" s="120"/>
      <c r="AS944" s="120"/>
      <c r="AT944" s="246"/>
      <c r="AU944" s="243"/>
      <c r="AV944" s="120"/>
      <c r="AW944" s="120"/>
      <c r="AX944" s="120"/>
      <c r="AY944" s="246"/>
      <c r="AZ944" s="120"/>
      <c r="BA944" s="120"/>
      <c r="BB944" s="243"/>
      <c r="BC944" s="120"/>
      <c r="BD944" s="120"/>
      <c r="BE944" s="120"/>
      <c r="BF944" s="120"/>
      <c r="BG944" s="244"/>
      <c r="BH944" s="124"/>
      <c r="BI944" s="124"/>
      <c r="BJ944" s="124"/>
      <c r="BK944" s="120"/>
      <c r="BL944" s="120"/>
      <c r="BM944" s="120"/>
      <c r="BN944" s="120"/>
      <c r="BO944" s="120"/>
      <c r="BP944" s="120"/>
      <c r="BQ944" s="120"/>
      <c r="BR944" s="120"/>
      <c r="BS944" s="120"/>
    </row>
    <row r="945" ht="15.75" customHeight="1">
      <c r="A945" s="120"/>
      <c r="B945" s="120"/>
      <c r="C945" s="243"/>
      <c r="D945" s="120"/>
      <c r="E945" s="243"/>
      <c r="F945" s="120"/>
      <c r="G945" s="120"/>
      <c r="H945" s="120"/>
      <c r="I945" s="120"/>
      <c r="J945" s="120"/>
      <c r="K945" s="120"/>
      <c r="L945" s="244"/>
      <c r="M945" s="245"/>
      <c r="N945" s="245"/>
      <c r="O945" s="245"/>
      <c r="P945" s="245"/>
      <c r="Q945" s="120"/>
      <c r="R945" s="120"/>
      <c r="S945" s="120"/>
      <c r="T945" s="222"/>
      <c r="U945" s="120"/>
      <c r="V945" s="120"/>
      <c r="W945" s="120"/>
      <c r="X945" s="120"/>
      <c r="Y945" s="243"/>
      <c r="Z945" s="120"/>
      <c r="AA945" s="243"/>
      <c r="AB945" s="245"/>
      <c r="AC945" s="245"/>
      <c r="AD945" s="245"/>
      <c r="AE945" s="222"/>
      <c r="AF945" s="120"/>
      <c r="AG945" s="120"/>
      <c r="AH945" s="120"/>
      <c r="AI945" s="120"/>
      <c r="AJ945" s="243"/>
      <c r="AK945" s="243"/>
      <c r="AL945" s="120"/>
      <c r="AM945" s="243"/>
      <c r="AN945" s="243"/>
      <c r="AO945" s="120"/>
      <c r="AP945" s="120"/>
      <c r="AQ945" s="120"/>
      <c r="AR945" s="120"/>
      <c r="AS945" s="120"/>
      <c r="AT945" s="246"/>
      <c r="AU945" s="243"/>
      <c r="AV945" s="120"/>
      <c r="AW945" s="120"/>
      <c r="AX945" s="120"/>
      <c r="AY945" s="246"/>
      <c r="AZ945" s="120"/>
      <c r="BA945" s="120"/>
      <c r="BB945" s="243"/>
      <c r="BC945" s="120"/>
      <c r="BD945" s="120"/>
      <c r="BE945" s="120"/>
      <c r="BF945" s="120"/>
      <c r="BG945" s="244"/>
      <c r="BH945" s="124"/>
      <c r="BI945" s="124"/>
      <c r="BJ945" s="124"/>
      <c r="BK945" s="120"/>
      <c r="BL945" s="120"/>
      <c r="BM945" s="120"/>
      <c r="BN945" s="120"/>
      <c r="BO945" s="120"/>
      <c r="BP945" s="120"/>
      <c r="BQ945" s="120"/>
      <c r="BR945" s="120"/>
      <c r="BS945" s="120"/>
    </row>
    <row r="946" ht="15.75" customHeight="1">
      <c r="A946" s="120"/>
      <c r="B946" s="120"/>
      <c r="C946" s="243"/>
      <c r="D946" s="120"/>
      <c r="E946" s="243"/>
      <c r="F946" s="120"/>
      <c r="G946" s="120"/>
      <c r="H946" s="120"/>
      <c r="I946" s="120"/>
      <c r="J946" s="120"/>
      <c r="K946" s="120"/>
      <c r="L946" s="244"/>
      <c r="M946" s="245"/>
      <c r="N946" s="245"/>
      <c r="O946" s="245"/>
      <c r="P946" s="245"/>
      <c r="Q946" s="120"/>
      <c r="R946" s="120"/>
      <c r="S946" s="120"/>
      <c r="T946" s="222"/>
      <c r="U946" s="120"/>
      <c r="V946" s="120"/>
      <c r="W946" s="120"/>
      <c r="X946" s="120"/>
      <c r="Y946" s="243"/>
      <c r="Z946" s="120"/>
      <c r="AA946" s="243"/>
      <c r="AB946" s="245"/>
      <c r="AC946" s="245"/>
      <c r="AD946" s="245"/>
      <c r="AE946" s="222"/>
      <c r="AF946" s="120"/>
      <c r="AG946" s="120"/>
      <c r="AH946" s="120"/>
      <c r="AI946" s="120"/>
      <c r="AJ946" s="243"/>
      <c r="AK946" s="243"/>
      <c r="AL946" s="120"/>
      <c r="AM946" s="243"/>
      <c r="AN946" s="243"/>
      <c r="AO946" s="120"/>
      <c r="AP946" s="120"/>
      <c r="AQ946" s="120"/>
      <c r="AR946" s="120"/>
      <c r="AS946" s="120"/>
      <c r="AT946" s="246"/>
      <c r="AU946" s="243"/>
      <c r="AV946" s="120"/>
      <c r="AW946" s="120"/>
      <c r="AX946" s="120"/>
      <c r="AY946" s="246"/>
      <c r="AZ946" s="120"/>
      <c r="BA946" s="120"/>
      <c r="BB946" s="243"/>
      <c r="BC946" s="120"/>
      <c r="BD946" s="120"/>
      <c r="BE946" s="120"/>
      <c r="BF946" s="120"/>
      <c r="BG946" s="244"/>
      <c r="BH946" s="124"/>
      <c r="BI946" s="124"/>
      <c r="BJ946" s="124"/>
      <c r="BK946" s="120"/>
      <c r="BL946" s="120"/>
      <c r="BM946" s="120"/>
      <c r="BN946" s="120"/>
      <c r="BO946" s="120"/>
      <c r="BP946" s="120"/>
      <c r="BQ946" s="120"/>
      <c r="BR946" s="120"/>
      <c r="BS946" s="120"/>
    </row>
    <row r="947" ht="15.75" customHeight="1">
      <c r="A947" s="120"/>
      <c r="B947" s="120"/>
      <c r="C947" s="243"/>
      <c r="D947" s="120"/>
      <c r="E947" s="243"/>
      <c r="F947" s="120"/>
      <c r="G947" s="120"/>
      <c r="H947" s="120"/>
      <c r="I947" s="120"/>
      <c r="J947" s="120"/>
      <c r="K947" s="120"/>
      <c r="L947" s="244"/>
      <c r="M947" s="245"/>
      <c r="N947" s="245"/>
      <c r="O947" s="245"/>
      <c r="P947" s="245"/>
      <c r="Q947" s="120"/>
      <c r="R947" s="120"/>
      <c r="S947" s="120"/>
      <c r="T947" s="222"/>
      <c r="U947" s="120"/>
      <c r="V947" s="120"/>
      <c r="W947" s="120"/>
      <c r="X947" s="120"/>
      <c r="Y947" s="243"/>
      <c r="Z947" s="120"/>
      <c r="AA947" s="243"/>
      <c r="AB947" s="245"/>
      <c r="AC947" s="245"/>
      <c r="AD947" s="245"/>
      <c r="AE947" s="222"/>
      <c r="AF947" s="120"/>
      <c r="AG947" s="120"/>
      <c r="AH947" s="120"/>
      <c r="AI947" s="120"/>
      <c r="AJ947" s="243"/>
      <c r="AK947" s="243"/>
      <c r="AL947" s="120"/>
      <c r="AM947" s="243"/>
      <c r="AN947" s="243"/>
      <c r="AO947" s="120"/>
      <c r="AP947" s="120"/>
      <c r="AQ947" s="120"/>
      <c r="AR947" s="120"/>
      <c r="AS947" s="120"/>
      <c r="AT947" s="246"/>
      <c r="AU947" s="243"/>
      <c r="AV947" s="120"/>
      <c r="AW947" s="120"/>
      <c r="AX947" s="120"/>
      <c r="AY947" s="246"/>
      <c r="AZ947" s="120"/>
      <c r="BA947" s="120"/>
      <c r="BB947" s="243"/>
      <c r="BC947" s="120"/>
      <c r="BD947" s="120"/>
      <c r="BE947" s="120"/>
      <c r="BF947" s="120"/>
      <c r="BG947" s="244"/>
      <c r="BH947" s="124"/>
      <c r="BI947" s="124"/>
      <c r="BJ947" s="124"/>
      <c r="BK947" s="120"/>
      <c r="BL947" s="120"/>
      <c r="BM947" s="120"/>
      <c r="BN947" s="120"/>
      <c r="BO947" s="120"/>
      <c r="BP947" s="120"/>
      <c r="BQ947" s="120"/>
      <c r="BR947" s="120"/>
      <c r="BS947" s="120"/>
    </row>
    <row r="948" ht="15.75" customHeight="1">
      <c r="A948" s="120"/>
      <c r="B948" s="120"/>
      <c r="C948" s="243"/>
      <c r="D948" s="120"/>
      <c r="E948" s="243"/>
      <c r="F948" s="120"/>
      <c r="G948" s="120"/>
      <c r="H948" s="120"/>
      <c r="I948" s="120"/>
      <c r="J948" s="120"/>
      <c r="K948" s="120"/>
      <c r="L948" s="244"/>
      <c r="M948" s="245"/>
      <c r="N948" s="245"/>
      <c r="O948" s="245"/>
      <c r="P948" s="245"/>
      <c r="Q948" s="120"/>
      <c r="R948" s="120"/>
      <c r="S948" s="120"/>
      <c r="T948" s="222"/>
      <c r="U948" s="120"/>
      <c r="V948" s="120"/>
      <c r="W948" s="120"/>
      <c r="X948" s="120"/>
      <c r="Y948" s="243"/>
      <c r="Z948" s="120"/>
      <c r="AA948" s="243"/>
      <c r="AB948" s="245"/>
      <c r="AC948" s="245"/>
      <c r="AD948" s="245"/>
      <c r="AE948" s="222"/>
      <c r="AF948" s="120"/>
      <c r="AG948" s="120"/>
      <c r="AH948" s="120"/>
      <c r="AI948" s="120"/>
      <c r="AJ948" s="243"/>
      <c r="AK948" s="243"/>
      <c r="AL948" s="120"/>
      <c r="AM948" s="243"/>
      <c r="AN948" s="243"/>
      <c r="AO948" s="120"/>
      <c r="AP948" s="120"/>
      <c r="AQ948" s="120"/>
      <c r="AR948" s="120"/>
      <c r="AS948" s="120"/>
      <c r="AT948" s="246"/>
      <c r="AU948" s="243"/>
      <c r="AV948" s="120"/>
      <c r="AW948" s="120"/>
      <c r="AX948" s="120"/>
      <c r="AY948" s="246"/>
      <c r="AZ948" s="120"/>
      <c r="BA948" s="120"/>
      <c r="BB948" s="243"/>
      <c r="BC948" s="120"/>
      <c r="BD948" s="120"/>
      <c r="BE948" s="120"/>
      <c r="BF948" s="120"/>
      <c r="BG948" s="244"/>
      <c r="BH948" s="124"/>
      <c r="BI948" s="124"/>
      <c r="BJ948" s="124"/>
      <c r="BK948" s="120"/>
      <c r="BL948" s="120"/>
      <c r="BM948" s="120"/>
      <c r="BN948" s="120"/>
      <c r="BO948" s="120"/>
      <c r="BP948" s="120"/>
      <c r="BQ948" s="120"/>
      <c r="BR948" s="120"/>
      <c r="BS948" s="120"/>
    </row>
    <row r="949" ht="15.75" customHeight="1">
      <c r="A949" s="120"/>
      <c r="B949" s="120"/>
      <c r="C949" s="243"/>
      <c r="D949" s="120"/>
      <c r="E949" s="243"/>
      <c r="F949" s="120"/>
      <c r="G949" s="120"/>
      <c r="H949" s="120"/>
      <c r="I949" s="120"/>
      <c r="J949" s="120"/>
      <c r="K949" s="120"/>
      <c r="L949" s="244"/>
      <c r="M949" s="245"/>
      <c r="N949" s="245"/>
      <c r="O949" s="245"/>
      <c r="P949" s="245"/>
      <c r="Q949" s="120"/>
      <c r="R949" s="120"/>
      <c r="S949" s="120"/>
      <c r="T949" s="222"/>
      <c r="U949" s="120"/>
      <c r="V949" s="120"/>
      <c r="W949" s="120"/>
      <c r="X949" s="120"/>
      <c r="Y949" s="243"/>
      <c r="Z949" s="120"/>
      <c r="AA949" s="243"/>
      <c r="AB949" s="245"/>
      <c r="AC949" s="245"/>
      <c r="AD949" s="245"/>
      <c r="AE949" s="222"/>
      <c r="AF949" s="120"/>
      <c r="AG949" s="120"/>
      <c r="AH949" s="120"/>
      <c r="AI949" s="120"/>
      <c r="AJ949" s="243"/>
      <c r="AK949" s="243"/>
      <c r="AL949" s="120"/>
      <c r="AM949" s="243"/>
      <c r="AN949" s="243"/>
      <c r="AO949" s="120"/>
      <c r="AP949" s="120"/>
      <c r="AQ949" s="120"/>
      <c r="AR949" s="120"/>
      <c r="AS949" s="120"/>
      <c r="AT949" s="246"/>
      <c r="AU949" s="243"/>
      <c r="AV949" s="120"/>
      <c r="AW949" s="120"/>
      <c r="AX949" s="120"/>
      <c r="AY949" s="246"/>
      <c r="AZ949" s="120"/>
      <c r="BA949" s="120"/>
      <c r="BB949" s="243"/>
      <c r="BC949" s="120"/>
      <c r="BD949" s="120"/>
      <c r="BE949" s="120"/>
      <c r="BF949" s="120"/>
      <c r="BG949" s="244"/>
      <c r="BH949" s="124"/>
      <c r="BI949" s="124"/>
      <c r="BJ949" s="124"/>
      <c r="BK949" s="120"/>
      <c r="BL949" s="120"/>
      <c r="BM949" s="120"/>
      <c r="BN949" s="120"/>
      <c r="BO949" s="120"/>
      <c r="BP949" s="120"/>
      <c r="BQ949" s="120"/>
      <c r="BR949" s="120"/>
      <c r="BS949" s="120"/>
    </row>
    <row r="950" ht="15.75" customHeight="1">
      <c r="A950" s="120"/>
      <c r="B950" s="120"/>
      <c r="C950" s="243"/>
      <c r="D950" s="120"/>
      <c r="E950" s="243"/>
      <c r="F950" s="120"/>
      <c r="G950" s="120"/>
      <c r="H950" s="120"/>
      <c r="I950" s="120"/>
      <c r="J950" s="120"/>
      <c r="K950" s="120"/>
      <c r="L950" s="244"/>
      <c r="M950" s="245"/>
      <c r="N950" s="245"/>
      <c r="O950" s="245"/>
      <c r="P950" s="245"/>
      <c r="Q950" s="120"/>
      <c r="R950" s="120"/>
      <c r="S950" s="120"/>
      <c r="T950" s="222"/>
      <c r="U950" s="120"/>
      <c r="V950" s="120"/>
      <c r="W950" s="120"/>
      <c r="X950" s="120"/>
      <c r="Y950" s="243"/>
      <c r="Z950" s="120"/>
      <c r="AA950" s="243"/>
      <c r="AB950" s="245"/>
      <c r="AC950" s="245"/>
      <c r="AD950" s="245"/>
      <c r="AE950" s="222"/>
      <c r="AF950" s="120"/>
      <c r="AG950" s="120"/>
      <c r="AH950" s="120"/>
      <c r="AI950" s="120"/>
      <c r="AJ950" s="243"/>
      <c r="AK950" s="243"/>
      <c r="AL950" s="120"/>
      <c r="AM950" s="243"/>
      <c r="AN950" s="243"/>
      <c r="AO950" s="120"/>
      <c r="AP950" s="120"/>
      <c r="AQ950" s="120"/>
      <c r="AR950" s="120"/>
      <c r="AS950" s="120"/>
      <c r="AT950" s="246"/>
      <c r="AU950" s="243"/>
      <c r="AV950" s="120"/>
      <c r="AW950" s="120"/>
      <c r="AX950" s="120"/>
      <c r="AY950" s="246"/>
      <c r="AZ950" s="120"/>
      <c r="BA950" s="120"/>
      <c r="BB950" s="243"/>
      <c r="BC950" s="120"/>
      <c r="BD950" s="120"/>
      <c r="BE950" s="120"/>
      <c r="BF950" s="120"/>
      <c r="BG950" s="244"/>
      <c r="BH950" s="124"/>
      <c r="BI950" s="124"/>
      <c r="BJ950" s="124"/>
      <c r="BK950" s="120"/>
      <c r="BL950" s="120"/>
      <c r="BM950" s="120"/>
      <c r="BN950" s="120"/>
      <c r="BO950" s="120"/>
      <c r="BP950" s="120"/>
      <c r="BQ950" s="120"/>
      <c r="BR950" s="120"/>
      <c r="BS950" s="120"/>
    </row>
    <row r="951" ht="15.75" customHeight="1">
      <c r="A951" s="120"/>
      <c r="B951" s="120"/>
      <c r="C951" s="243"/>
      <c r="D951" s="120"/>
      <c r="E951" s="243"/>
      <c r="F951" s="120"/>
      <c r="G951" s="120"/>
      <c r="H951" s="120"/>
      <c r="I951" s="120"/>
      <c r="J951" s="120"/>
      <c r="K951" s="120"/>
      <c r="L951" s="244"/>
      <c r="M951" s="245"/>
      <c r="N951" s="245"/>
      <c r="O951" s="245"/>
      <c r="P951" s="245"/>
      <c r="Q951" s="120"/>
      <c r="R951" s="120"/>
      <c r="S951" s="120"/>
      <c r="T951" s="222"/>
      <c r="U951" s="120"/>
      <c r="V951" s="120"/>
      <c r="W951" s="120"/>
      <c r="X951" s="120"/>
      <c r="Y951" s="243"/>
      <c r="Z951" s="120"/>
      <c r="AA951" s="243"/>
      <c r="AB951" s="245"/>
      <c r="AC951" s="245"/>
      <c r="AD951" s="245"/>
      <c r="AE951" s="222"/>
      <c r="AF951" s="120"/>
      <c r="AG951" s="120"/>
      <c r="AH951" s="120"/>
      <c r="AI951" s="120"/>
      <c r="AJ951" s="243"/>
      <c r="AK951" s="243"/>
      <c r="AL951" s="120"/>
      <c r="AM951" s="243"/>
      <c r="AN951" s="243"/>
      <c r="AO951" s="120"/>
      <c r="AP951" s="120"/>
      <c r="AQ951" s="120"/>
      <c r="AR951" s="120"/>
      <c r="AS951" s="120"/>
      <c r="AT951" s="246"/>
      <c r="AU951" s="243"/>
      <c r="AV951" s="120"/>
      <c r="AW951" s="120"/>
      <c r="AX951" s="120"/>
      <c r="AY951" s="246"/>
      <c r="AZ951" s="120"/>
      <c r="BA951" s="120"/>
      <c r="BB951" s="243"/>
      <c r="BC951" s="120"/>
      <c r="BD951" s="120"/>
      <c r="BE951" s="120"/>
      <c r="BF951" s="120"/>
      <c r="BG951" s="244"/>
      <c r="BH951" s="124"/>
      <c r="BI951" s="124"/>
      <c r="BJ951" s="124"/>
      <c r="BK951" s="120"/>
      <c r="BL951" s="120"/>
      <c r="BM951" s="120"/>
      <c r="BN951" s="120"/>
      <c r="BO951" s="120"/>
      <c r="BP951" s="120"/>
      <c r="BQ951" s="120"/>
      <c r="BR951" s="120"/>
      <c r="BS951" s="120"/>
    </row>
    <row r="952" ht="15.75" customHeight="1">
      <c r="A952" s="120"/>
      <c r="B952" s="120"/>
      <c r="C952" s="243"/>
      <c r="D952" s="120"/>
      <c r="E952" s="243"/>
      <c r="F952" s="120"/>
      <c r="G952" s="120"/>
      <c r="H952" s="120"/>
      <c r="I952" s="120"/>
      <c r="J952" s="120"/>
      <c r="K952" s="120"/>
      <c r="L952" s="244"/>
      <c r="M952" s="245"/>
      <c r="N952" s="245"/>
      <c r="O952" s="245"/>
      <c r="P952" s="245"/>
      <c r="Q952" s="120"/>
      <c r="R952" s="120"/>
      <c r="S952" s="120"/>
      <c r="T952" s="222"/>
      <c r="U952" s="120"/>
      <c r="V952" s="120"/>
      <c r="W952" s="120"/>
      <c r="X952" s="120"/>
      <c r="Y952" s="243"/>
      <c r="Z952" s="120"/>
      <c r="AA952" s="243"/>
      <c r="AB952" s="245"/>
      <c r="AC952" s="245"/>
      <c r="AD952" s="245"/>
      <c r="AE952" s="222"/>
      <c r="AF952" s="120"/>
      <c r="AG952" s="120"/>
      <c r="AH952" s="120"/>
      <c r="AI952" s="120"/>
      <c r="AJ952" s="243"/>
      <c r="AK952" s="243"/>
      <c r="AL952" s="120"/>
      <c r="AM952" s="243"/>
      <c r="AN952" s="243"/>
      <c r="AO952" s="120"/>
      <c r="AP952" s="120"/>
      <c r="AQ952" s="120"/>
      <c r="AR952" s="120"/>
      <c r="AS952" s="120"/>
      <c r="AT952" s="246"/>
      <c r="AU952" s="243"/>
      <c r="AV952" s="120"/>
      <c r="AW952" s="120"/>
      <c r="AX952" s="120"/>
      <c r="AY952" s="246"/>
      <c r="AZ952" s="120"/>
      <c r="BA952" s="120"/>
      <c r="BB952" s="243"/>
      <c r="BC952" s="120"/>
      <c r="BD952" s="120"/>
      <c r="BE952" s="120"/>
      <c r="BF952" s="120"/>
      <c r="BG952" s="244"/>
      <c r="BH952" s="124"/>
      <c r="BI952" s="124"/>
      <c r="BJ952" s="124"/>
      <c r="BK952" s="120"/>
      <c r="BL952" s="120"/>
      <c r="BM952" s="120"/>
      <c r="BN952" s="120"/>
      <c r="BO952" s="120"/>
      <c r="BP952" s="120"/>
      <c r="BQ952" s="120"/>
      <c r="BR952" s="120"/>
      <c r="BS952" s="120"/>
    </row>
    <row r="953" ht="15.75" customHeight="1">
      <c r="A953" s="120"/>
      <c r="B953" s="120"/>
      <c r="C953" s="243"/>
      <c r="D953" s="120"/>
      <c r="E953" s="243"/>
      <c r="F953" s="120"/>
      <c r="G953" s="120"/>
      <c r="H953" s="120"/>
      <c r="I953" s="120"/>
      <c r="J953" s="120"/>
      <c r="K953" s="120"/>
      <c r="L953" s="244"/>
      <c r="M953" s="245"/>
      <c r="N953" s="245"/>
      <c r="O953" s="245"/>
      <c r="P953" s="245"/>
      <c r="Q953" s="120"/>
      <c r="R953" s="120"/>
      <c r="S953" s="120"/>
      <c r="T953" s="222"/>
      <c r="U953" s="120"/>
      <c r="V953" s="120"/>
      <c r="W953" s="120"/>
      <c r="X953" s="120"/>
      <c r="Y953" s="243"/>
      <c r="Z953" s="120"/>
      <c r="AA953" s="243"/>
      <c r="AB953" s="245"/>
      <c r="AC953" s="245"/>
      <c r="AD953" s="245"/>
      <c r="AE953" s="222"/>
      <c r="AF953" s="120"/>
      <c r="AG953" s="120"/>
      <c r="AH953" s="120"/>
      <c r="AI953" s="120"/>
      <c r="AJ953" s="243"/>
      <c r="AK953" s="243"/>
      <c r="AL953" s="120"/>
      <c r="AM953" s="243"/>
      <c r="AN953" s="243"/>
      <c r="AO953" s="120"/>
      <c r="AP953" s="120"/>
      <c r="AQ953" s="120"/>
      <c r="AR953" s="120"/>
      <c r="AS953" s="120"/>
      <c r="AT953" s="246"/>
      <c r="AU953" s="243"/>
      <c r="AV953" s="120"/>
      <c r="AW953" s="120"/>
      <c r="AX953" s="120"/>
      <c r="AY953" s="246"/>
      <c r="AZ953" s="120"/>
      <c r="BA953" s="120"/>
      <c r="BB953" s="243"/>
      <c r="BC953" s="120"/>
      <c r="BD953" s="120"/>
      <c r="BE953" s="120"/>
      <c r="BF953" s="120"/>
      <c r="BG953" s="244"/>
      <c r="BH953" s="124"/>
      <c r="BI953" s="124"/>
      <c r="BJ953" s="124"/>
      <c r="BK953" s="120"/>
      <c r="BL953" s="120"/>
      <c r="BM953" s="120"/>
      <c r="BN953" s="120"/>
      <c r="BO953" s="120"/>
      <c r="BP953" s="120"/>
      <c r="BQ953" s="120"/>
      <c r="BR953" s="120"/>
      <c r="BS953" s="120"/>
    </row>
    <row r="954" ht="15.75" customHeight="1">
      <c r="A954" s="120"/>
      <c r="B954" s="120"/>
      <c r="C954" s="243"/>
      <c r="D954" s="120"/>
      <c r="E954" s="243"/>
      <c r="F954" s="120"/>
      <c r="G954" s="120"/>
      <c r="H954" s="120"/>
      <c r="I954" s="120"/>
      <c r="J954" s="120"/>
      <c r="K954" s="120"/>
      <c r="L954" s="244"/>
      <c r="M954" s="245"/>
      <c r="N954" s="245"/>
      <c r="O954" s="245"/>
      <c r="P954" s="245"/>
      <c r="Q954" s="120"/>
      <c r="R954" s="120"/>
      <c r="S954" s="120"/>
      <c r="T954" s="222"/>
      <c r="U954" s="120"/>
      <c r="V954" s="120"/>
      <c r="W954" s="120"/>
      <c r="X954" s="120"/>
      <c r="Y954" s="243"/>
      <c r="Z954" s="120"/>
      <c r="AA954" s="243"/>
      <c r="AB954" s="245"/>
      <c r="AC954" s="245"/>
      <c r="AD954" s="245"/>
      <c r="AE954" s="222"/>
      <c r="AF954" s="120"/>
      <c r="AG954" s="120"/>
      <c r="AH954" s="120"/>
      <c r="AI954" s="120"/>
      <c r="AJ954" s="243"/>
      <c r="AK954" s="243"/>
      <c r="AL954" s="120"/>
      <c r="AM954" s="243"/>
      <c r="AN954" s="243"/>
      <c r="AO954" s="120"/>
      <c r="AP954" s="120"/>
      <c r="AQ954" s="120"/>
      <c r="AR954" s="120"/>
      <c r="AS954" s="120"/>
      <c r="AT954" s="246"/>
      <c r="AU954" s="243"/>
      <c r="AV954" s="120"/>
      <c r="AW954" s="120"/>
      <c r="AX954" s="120"/>
      <c r="AY954" s="246"/>
      <c r="AZ954" s="120"/>
      <c r="BA954" s="120"/>
      <c r="BB954" s="243"/>
      <c r="BC954" s="120"/>
      <c r="BD954" s="120"/>
      <c r="BE954" s="120"/>
      <c r="BF954" s="120"/>
      <c r="BG954" s="244"/>
      <c r="BH954" s="124"/>
      <c r="BI954" s="124"/>
      <c r="BJ954" s="124"/>
      <c r="BK954" s="120"/>
      <c r="BL954" s="120"/>
      <c r="BM954" s="120"/>
      <c r="BN954" s="120"/>
      <c r="BO954" s="120"/>
      <c r="BP954" s="120"/>
      <c r="BQ954" s="120"/>
      <c r="BR954" s="120"/>
      <c r="BS954" s="120"/>
    </row>
    <row r="955" ht="15.75" customHeight="1">
      <c r="A955" s="120"/>
      <c r="B955" s="120"/>
      <c r="C955" s="243"/>
      <c r="D955" s="120"/>
      <c r="E955" s="243"/>
      <c r="F955" s="120"/>
      <c r="G955" s="120"/>
      <c r="H955" s="120"/>
      <c r="I955" s="120"/>
      <c r="J955" s="120"/>
      <c r="K955" s="120"/>
      <c r="L955" s="244"/>
      <c r="M955" s="245"/>
      <c r="N955" s="245"/>
      <c r="O955" s="245"/>
      <c r="P955" s="245"/>
      <c r="Q955" s="120"/>
      <c r="R955" s="120"/>
      <c r="S955" s="120"/>
      <c r="T955" s="222"/>
      <c r="U955" s="120"/>
      <c r="V955" s="120"/>
      <c r="W955" s="120"/>
      <c r="X955" s="120"/>
      <c r="Y955" s="243"/>
      <c r="Z955" s="120"/>
      <c r="AA955" s="243"/>
      <c r="AB955" s="245"/>
      <c r="AC955" s="245"/>
      <c r="AD955" s="245"/>
      <c r="AE955" s="222"/>
      <c r="AF955" s="120"/>
      <c r="AG955" s="120"/>
      <c r="AH955" s="120"/>
      <c r="AI955" s="120"/>
      <c r="AJ955" s="243"/>
      <c r="AK955" s="243"/>
      <c r="AL955" s="120"/>
      <c r="AM955" s="243"/>
      <c r="AN955" s="243"/>
      <c r="AO955" s="120"/>
      <c r="AP955" s="120"/>
      <c r="AQ955" s="120"/>
      <c r="AR955" s="120"/>
      <c r="AS955" s="120"/>
      <c r="AT955" s="246"/>
      <c r="AU955" s="243"/>
      <c r="AV955" s="120"/>
      <c r="AW955" s="120"/>
      <c r="AX955" s="120"/>
      <c r="AY955" s="246"/>
      <c r="AZ955" s="120"/>
      <c r="BA955" s="120"/>
      <c r="BB955" s="243"/>
      <c r="BC955" s="120"/>
      <c r="BD955" s="120"/>
      <c r="BE955" s="120"/>
      <c r="BF955" s="120"/>
      <c r="BG955" s="244"/>
      <c r="BH955" s="124"/>
      <c r="BI955" s="124"/>
      <c r="BJ955" s="124"/>
      <c r="BK955" s="120"/>
      <c r="BL955" s="120"/>
      <c r="BM955" s="120"/>
      <c r="BN955" s="120"/>
      <c r="BO955" s="120"/>
      <c r="BP955" s="120"/>
      <c r="BQ955" s="120"/>
      <c r="BR955" s="120"/>
      <c r="BS955" s="120"/>
    </row>
    <row r="956" ht="15.75" customHeight="1">
      <c r="A956" s="120"/>
      <c r="B956" s="120"/>
      <c r="C956" s="243"/>
      <c r="D956" s="120"/>
      <c r="E956" s="243"/>
      <c r="F956" s="120"/>
      <c r="G956" s="120"/>
      <c r="H956" s="120"/>
      <c r="I956" s="120"/>
      <c r="J956" s="120"/>
      <c r="K956" s="120"/>
      <c r="L956" s="244"/>
      <c r="M956" s="245"/>
      <c r="N956" s="245"/>
      <c r="O956" s="245"/>
      <c r="P956" s="245"/>
      <c r="Q956" s="120"/>
      <c r="R956" s="120"/>
      <c r="S956" s="120"/>
      <c r="T956" s="222"/>
      <c r="U956" s="120"/>
      <c r="V956" s="120"/>
      <c r="W956" s="120"/>
      <c r="X956" s="120"/>
      <c r="Y956" s="243"/>
      <c r="Z956" s="120"/>
      <c r="AA956" s="243"/>
      <c r="AB956" s="245"/>
      <c r="AC956" s="245"/>
      <c r="AD956" s="245"/>
      <c r="AE956" s="222"/>
      <c r="AF956" s="120"/>
      <c r="AG956" s="120"/>
      <c r="AH956" s="120"/>
      <c r="AI956" s="120"/>
      <c r="AJ956" s="243"/>
      <c r="AK956" s="243"/>
      <c r="AL956" s="120"/>
      <c r="AM956" s="243"/>
      <c r="AN956" s="243"/>
      <c r="AO956" s="120"/>
      <c r="AP956" s="120"/>
      <c r="AQ956" s="120"/>
      <c r="AR956" s="120"/>
      <c r="AS956" s="120"/>
      <c r="AT956" s="246"/>
      <c r="AU956" s="243"/>
      <c r="AV956" s="120"/>
      <c r="AW956" s="120"/>
      <c r="AX956" s="120"/>
      <c r="AY956" s="246"/>
      <c r="AZ956" s="120"/>
      <c r="BA956" s="120"/>
      <c r="BB956" s="243"/>
      <c r="BC956" s="120"/>
      <c r="BD956" s="120"/>
      <c r="BE956" s="120"/>
      <c r="BF956" s="120"/>
      <c r="BG956" s="244"/>
      <c r="BH956" s="124"/>
      <c r="BI956" s="124"/>
      <c r="BJ956" s="124"/>
      <c r="BK956" s="120"/>
      <c r="BL956" s="120"/>
      <c r="BM956" s="120"/>
      <c r="BN956" s="120"/>
      <c r="BO956" s="120"/>
      <c r="BP956" s="120"/>
      <c r="BQ956" s="120"/>
      <c r="BR956" s="120"/>
      <c r="BS956" s="120"/>
    </row>
    <row r="957" ht="15.75" customHeight="1">
      <c r="A957" s="120"/>
      <c r="B957" s="120"/>
      <c r="C957" s="243"/>
      <c r="D957" s="120"/>
      <c r="E957" s="243"/>
      <c r="F957" s="120"/>
      <c r="G957" s="120"/>
      <c r="H957" s="120"/>
      <c r="I957" s="120"/>
      <c r="J957" s="120"/>
      <c r="K957" s="120"/>
      <c r="L957" s="244"/>
      <c r="M957" s="245"/>
      <c r="N957" s="245"/>
      <c r="O957" s="245"/>
      <c r="P957" s="245"/>
      <c r="Q957" s="120"/>
      <c r="R957" s="120"/>
      <c r="S957" s="120"/>
      <c r="T957" s="222"/>
      <c r="U957" s="120"/>
      <c r="V957" s="120"/>
      <c r="W957" s="120"/>
      <c r="X957" s="120"/>
      <c r="Y957" s="243"/>
      <c r="Z957" s="120"/>
      <c r="AA957" s="243"/>
      <c r="AB957" s="245"/>
      <c r="AC957" s="245"/>
      <c r="AD957" s="245"/>
      <c r="AE957" s="222"/>
      <c r="AF957" s="120"/>
      <c r="AG957" s="120"/>
      <c r="AH957" s="120"/>
      <c r="AI957" s="120"/>
      <c r="AJ957" s="243"/>
      <c r="AK957" s="243"/>
      <c r="AL957" s="120"/>
      <c r="AM957" s="243"/>
      <c r="AN957" s="243"/>
      <c r="AO957" s="120"/>
      <c r="AP957" s="120"/>
      <c r="AQ957" s="120"/>
      <c r="AR957" s="120"/>
      <c r="AS957" s="120"/>
      <c r="AT957" s="246"/>
      <c r="AU957" s="243"/>
      <c r="AV957" s="120"/>
      <c r="AW957" s="120"/>
      <c r="AX957" s="120"/>
      <c r="AY957" s="246"/>
      <c r="AZ957" s="120"/>
      <c r="BA957" s="120"/>
      <c r="BB957" s="243"/>
      <c r="BC957" s="120"/>
      <c r="BD957" s="120"/>
      <c r="BE957" s="120"/>
      <c r="BF957" s="120"/>
      <c r="BG957" s="244"/>
      <c r="BH957" s="124"/>
      <c r="BI957" s="124"/>
      <c r="BJ957" s="124"/>
      <c r="BK957" s="120"/>
      <c r="BL957" s="120"/>
      <c r="BM957" s="120"/>
      <c r="BN957" s="120"/>
      <c r="BO957" s="120"/>
      <c r="BP957" s="120"/>
      <c r="BQ957" s="120"/>
      <c r="BR957" s="120"/>
      <c r="BS957" s="120"/>
    </row>
    <row r="958" ht="15.75" customHeight="1">
      <c r="A958" s="120"/>
      <c r="B958" s="120"/>
      <c r="C958" s="243"/>
      <c r="D958" s="120"/>
      <c r="E958" s="243"/>
      <c r="F958" s="120"/>
      <c r="G958" s="120"/>
      <c r="H958" s="120"/>
      <c r="I958" s="120"/>
      <c r="J958" s="120"/>
      <c r="K958" s="120"/>
      <c r="L958" s="244"/>
      <c r="M958" s="245"/>
      <c r="N958" s="245"/>
      <c r="O958" s="245"/>
      <c r="P958" s="245"/>
      <c r="Q958" s="120"/>
      <c r="R958" s="120"/>
      <c r="S958" s="120"/>
      <c r="T958" s="222"/>
      <c r="U958" s="120"/>
      <c r="V958" s="120"/>
      <c r="W958" s="120"/>
      <c r="X958" s="120"/>
      <c r="Y958" s="243"/>
      <c r="Z958" s="120"/>
      <c r="AA958" s="243"/>
      <c r="AB958" s="245"/>
      <c r="AC958" s="245"/>
      <c r="AD958" s="245"/>
      <c r="AE958" s="222"/>
      <c r="AF958" s="120"/>
      <c r="AG958" s="120"/>
      <c r="AH958" s="120"/>
      <c r="AI958" s="120"/>
      <c r="AJ958" s="243"/>
      <c r="AK958" s="243"/>
      <c r="AL958" s="120"/>
      <c r="AM958" s="243"/>
      <c r="AN958" s="243"/>
      <c r="AO958" s="120"/>
      <c r="AP958" s="120"/>
      <c r="AQ958" s="120"/>
      <c r="AR958" s="120"/>
      <c r="AS958" s="120"/>
      <c r="AT958" s="246"/>
      <c r="AU958" s="243"/>
      <c r="AV958" s="120"/>
      <c r="AW958" s="120"/>
      <c r="AX958" s="120"/>
      <c r="AY958" s="246"/>
      <c r="AZ958" s="120"/>
      <c r="BA958" s="120"/>
      <c r="BB958" s="243"/>
      <c r="BC958" s="120"/>
      <c r="BD958" s="120"/>
      <c r="BE958" s="120"/>
      <c r="BF958" s="120"/>
      <c r="BG958" s="244"/>
      <c r="BH958" s="124"/>
      <c r="BI958" s="124"/>
      <c r="BJ958" s="124"/>
      <c r="BK958" s="120"/>
      <c r="BL958" s="120"/>
      <c r="BM958" s="120"/>
      <c r="BN958" s="120"/>
      <c r="BO958" s="120"/>
      <c r="BP958" s="120"/>
      <c r="BQ958" s="120"/>
      <c r="BR958" s="120"/>
      <c r="BS958" s="120"/>
    </row>
    <row r="959" ht="15.75" customHeight="1">
      <c r="A959" s="120"/>
      <c r="B959" s="120"/>
      <c r="C959" s="243"/>
      <c r="D959" s="120"/>
      <c r="E959" s="243"/>
      <c r="F959" s="120"/>
      <c r="G959" s="120"/>
      <c r="H959" s="120"/>
      <c r="I959" s="120"/>
      <c r="J959" s="120"/>
      <c r="K959" s="120"/>
      <c r="L959" s="244"/>
      <c r="M959" s="245"/>
      <c r="N959" s="245"/>
      <c r="O959" s="245"/>
      <c r="P959" s="245"/>
      <c r="Q959" s="120"/>
      <c r="R959" s="120"/>
      <c r="S959" s="120"/>
      <c r="T959" s="222"/>
      <c r="U959" s="120"/>
      <c r="V959" s="120"/>
      <c r="W959" s="120"/>
      <c r="X959" s="120"/>
      <c r="Y959" s="243"/>
      <c r="Z959" s="120"/>
      <c r="AA959" s="243"/>
      <c r="AB959" s="245"/>
      <c r="AC959" s="245"/>
      <c r="AD959" s="245"/>
      <c r="AE959" s="222"/>
      <c r="AF959" s="120"/>
      <c r="AG959" s="120"/>
      <c r="AH959" s="120"/>
      <c r="AI959" s="120"/>
      <c r="AJ959" s="243"/>
      <c r="AK959" s="243"/>
      <c r="AL959" s="120"/>
      <c r="AM959" s="243"/>
      <c r="AN959" s="243"/>
      <c r="AO959" s="120"/>
      <c r="AP959" s="120"/>
      <c r="AQ959" s="120"/>
      <c r="AR959" s="120"/>
      <c r="AS959" s="120"/>
      <c r="AT959" s="246"/>
      <c r="AU959" s="243"/>
      <c r="AV959" s="120"/>
      <c r="AW959" s="120"/>
      <c r="AX959" s="120"/>
      <c r="AY959" s="246"/>
      <c r="AZ959" s="120"/>
      <c r="BA959" s="120"/>
      <c r="BB959" s="243"/>
      <c r="BC959" s="120"/>
      <c r="BD959" s="120"/>
      <c r="BE959" s="120"/>
      <c r="BF959" s="120"/>
      <c r="BG959" s="244"/>
      <c r="BH959" s="124"/>
      <c r="BI959" s="124"/>
      <c r="BJ959" s="124"/>
      <c r="BK959" s="120"/>
      <c r="BL959" s="120"/>
      <c r="BM959" s="120"/>
      <c r="BN959" s="120"/>
      <c r="BO959" s="120"/>
      <c r="BP959" s="120"/>
      <c r="BQ959" s="120"/>
      <c r="BR959" s="120"/>
      <c r="BS959" s="120"/>
    </row>
    <row r="960" ht="15.75" customHeight="1">
      <c r="A960" s="120"/>
      <c r="B960" s="120"/>
      <c r="C960" s="243"/>
      <c r="D960" s="120"/>
      <c r="E960" s="243"/>
      <c r="F960" s="120"/>
      <c r="G960" s="120"/>
      <c r="H960" s="120"/>
      <c r="I960" s="120"/>
      <c r="J960" s="120"/>
      <c r="K960" s="120"/>
      <c r="L960" s="244"/>
      <c r="M960" s="245"/>
      <c r="N960" s="245"/>
      <c r="O960" s="245"/>
      <c r="P960" s="245"/>
      <c r="Q960" s="120"/>
      <c r="R960" s="120"/>
      <c r="S960" s="120"/>
      <c r="T960" s="222"/>
      <c r="U960" s="120"/>
      <c r="V960" s="120"/>
      <c r="W960" s="120"/>
      <c r="X960" s="120"/>
      <c r="Y960" s="243"/>
      <c r="Z960" s="120"/>
      <c r="AA960" s="243"/>
      <c r="AB960" s="245"/>
      <c r="AC960" s="245"/>
      <c r="AD960" s="245"/>
      <c r="AE960" s="222"/>
      <c r="AF960" s="120"/>
      <c r="AG960" s="120"/>
      <c r="AH960" s="120"/>
      <c r="AI960" s="120"/>
      <c r="AJ960" s="243"/>
      <c r="AK960" s="243"/>
      <c r="AL960" s="120"/>
      <c r="AM960" s="243"/>
      <c r="AN960" s="243"/>
      <c r="AO960" s="120"/>
      <c r="AP960" s="120"/>
      <c r="AQ960" s="120"/>
      <c r="AR960" s="120"/>
      <c r="AS960" s="120"/>
      <c r="AT960" s="246"/>
      <c r="AU960" s="243"/>
      <c r="AV960" s="120"/>
      <c r="AW960" s="120"/>
      <c r="AX960" s="120"/>
      <c r="AY960" s="246"/>
      <c r="AZ960" s="120"/>
      <c r="BA960" s="120"/>
      <c r="BB960" s="243"/>
      <c r="BC960" s="120"/>
      <c r="BD960" s="120"/>
      <c r="BE960" s="120"/>
      <c r="BF960" s="120"/>
      <c r="BG960" s="244"/>
      <c r="BH960" s="124"/>
      <c r="BI960" s="124"/>
      <c r="BJ960" s="124"/>
      <c r="BK960" s="120"/>
      <c r="BL960" s="120"/>
      <c r="BM960" s="120"/>
      <c r="BN960" s="120"/>
      <c r="BO960" s="120"/>
      <c r="BP960" s="120"/>
      <c r="BQ960" s="120"/>
      <c r="BR960" s="120"/>
      <c r="BS960" s="120"/>
    </row>
    <row r="961" ht="15.75" customHeight="1">
      <c r="A961" s="120"/>
      <c r="B961" s="120"/>
      <c r="C961" s="243"/>
      <c r="D961" s="120"/>
      <c r="E961" s="243"/>
      <c r="F961" s="120"/>
      <c r="G961" s="120"/>
      <c r="H961" s="120"/>
      <c r="I961" s="120"/>
      <c r="J961" s="120"/>
      <c r="K961" s="120"/>
      <c r="L961" s="244"/>
      <c r="M961" s="245"/>
      <c r="N961" s="245"/>
      <c r="O961" s="245"/>
      <c r="P961" s="245"/>
      <c r="Q961" s="120"/>
      <c r="R961" s="120"/>
      <c r="S961" s="120"/>
      <c r="T961" s="222"/>
      <c r="U961" s="120"/>
      <c r="V961" s="120"/>
      <c r="W961" s="120"/>
      <c r="X961" s="120"/>
      <c r="Y961" s="243"/>
      <c r="Z961" s="120"/>
      <c r="AA961" s="243"/>
      <c r="AB961" s="245"/>
      <c r="AC961" s="245"/>
      <c r="AD961" s="245"/>
      <c r="AE961" s="222"/>
      <c r="AF961" s="120"/>
      <c r="AG961" s="120"/>
      <c r="AH961" s="120"/>
      <c r="AI961" s="120"/>
      <c r="AJ961" s="243"/>
      <c r="AK961" s="243"/>
      <c r="AL961" s="120"/>
      <c r="AM961" s="243"/>
      <c r="AN961" s="243"/>
      <c r="AO961" s="120"/>
      <c r="AP961" s="120"/>
      <c r="AQ961" s="120"/>
      <c r="AR961" s="120"/>
      <c r="AS961" s="120"/>
      <c r="AT961" s="246"/>
      <c r="AU961" s="243"/>
      <c r="AV961" s="120"/>
      <c r="AW961" s="120"/>
      <c r="AX961" s="120"/>
      <c r="AY961" s="246"/>
      <c r="AZ961" s="120"/>
      <c r="BA961" s="120"/>
      <c r="BB961" s="243"/>
      <c r="BC961" s="120"/>
      <c r="BD961" s="120"/>
      <c r="BE961" s="120"/>
      <c r="BF961" s="120"/>
      <c r="BG961" s="244"/>
      <c r="BH961" s="124"/>
      <c r="BI961" s="124"/>
      <c r="BJ961" s="124"/>
      <c r="BK961" s="120"/>
      <c r="BL961" s="120"/>
      <c r="BM961" s="120"/>
      <c r="BN961" s="120"/>
      <c r="BO961" s="120"/>
      <c r="BP961" s="120"/>
      <c r="BQ961" s="120"/>
      <c r="BR961" s="120"/>
      <c r="BS961" s="120"/>
    </row>
    <row r="962" ht="15.75" customHeight="1">
      <c r="A962" s="120"/>
      <c r="B962" s="120"/>
      <c r="C962" s="243"/>
      <c r="D962" s="120"/>
      <c r="E962" s="243"/>
      <c r="F962" s="120"/>
      <c r="G962" s="120"/>
      <c r="H962" s="120"/>
      <c r="I962" s="120"/>
      <c r="J962" s="120"/>
      <c r="K962" s="120"/>
      <c r="L962" s="244"/>
      <c r="M962" s="245"/>
      <c r="N962" s="245"/>
      <c r="O962" s="245"/>
      <c r="P962" s="245"/>
      <c r="Q962" s="120"/>
      <c r="R962" s="120"/>
      <c r="S962" s="120"/>
      <c r="T962" s="222"/>
      <c r="U962" s="120"/>
      <c r="V962" s="120"/>
      <c r="W962" s="120"/>
      <c r="X962" s="120"/>
      <c r="Y962" s="243"/>
      <c r="Z962" s="120"/>
      <c r="AA962" s="243"/>
      <c r="AB962" s="245"/>
      <c r="AC962" s="245"/>
      <c r="AD962" s="245"/>
      <c r="AE962" s="222"/>
      <c r="AF962" s="120"/>
      <c r="AG962" s="120"/>
      <c r="AH962" s="120"/>
      <c r="AI962" s="120"/>
      <c r="AJ962" s="243"/>
      <c r="AK962" s="243"/>
      <c r="AL962" s="120"/>
      <c r="AM962" s="243"/>
      <c r="AN962" s="243"/>
      <c r="AO962" s="120"/>
      <c r="AP962" s="120"/>
      <c r="AQ962" s="120"/>
      <c r="AR962" s="120"/>
      <c r="AS962" s="120"/>
      <c r="AT962" s="246"/>
      <c r="AU962" s="243"/>
      <c r="AV962" s="120"/>
      <c r="AW962" s="120"/>
      <c r="AX962" s="120"/>
      <c r="AY962" s="246"/>
      <c r="AZ962" s="120"/>
      <c r="BA962" s="120"/>
      <c r="BB962" s="243"/>
      <c r="BC962" s="120"/>
      <c r="BD962" s="120"/>
      <c r="BE962" s="120"/>
      <c r="BF962" s="120"/>
      <c r="BG962" s="244"/>
      <c r="BH962" s="124"/>
      <c r="BI962" s="124"/>
      <c r="BJ962" s="124"/>
      <c r="BK962" s="120"/>
      <c r="BL962" s="120"/>
      <c r="BM962" s="120"/>
      <c r="BN962" s="120"/>
      <c r="BO962" s="120"/>
      <c r="BP962" s="120"/>
      <c r="BQ962" s="120"/>
      <c r="BR962" s="120"/>
      <c r="BS962" s="120"/>
    </row>
    <row r="963" ht="15.75" customHeight="1">
      <c r="A963" s="120"/>
      <c r="B963" s="120"/>
      <c r="C963" s="243"/>
      <c r="D963" s="120"/>
      <c r="E963" s="243"/>
      <c r="F963" s="120"/>
      <c r="G963" s="120"/>
      <c r="H963" s="120"/>
      <c r="I963" s="120"/>
      <c r="J963" s="120"/>
      <c r="K963" s="120"/>
      <c r="L963" s="244"/>
      <c r="M963" s="245"/>
      <c r="N963" s="245"/>
      <c r="O963" s="245"/>
      <c r="P963" s="245"/>
      <c r="Q963" s="120"/>
      <c r="R963" s="120"/>
      <c r="S963" s="120"/>
      <c r="T963" s="222"/>
      <c r="U963" s="120"/>
      <c r="V963" s="120"/>
      <c r="W963" s="120"/>
      <c r="X963" s="120"/>
      <c r="Y963" s="243"/>
      <c r="Z963" s="120"/>
      <c r="AA963" s="243"/>
      <c r="AB963" s="245"/>
      <c r="AC963" s="245"/>
      <c r="AD963" s="245"/>
      <c r="AE963" s="222"/>
      <c r="AF963" s="120"/>
      <c r="AG963" s="120"/>
      <c r="AH963" s="120"/>
      <c r="AI963" s="120"/>
      <c r="AJ963" s="243"/>
      <c r="AK963" s="243"/>
      <c r="AL963" s="120"/>
      <c r="AM963" s="243"/>
      <c r="AN963" s="243"/>
      <c r="AO963" s="120"/>
      <c r="AP963" s="120"/>
      <c r="AQ963" s="120"/>
      <c r="AR963" s="120"/>
      <c r="AS963" s="120"/>
      <c r="AT963" s="246"/>
      <c r="AU963" s="243"/>
      <c r="AV963" s="120"/>
      <c r="AW963" s="120"/>
      <c r="AX963" s="120"/>
      <c r="AY963" s="246"/>
      <c r="AZ963" s="120"/>
      <c r="BA963" s="120"/>
      <c r="BB963" s="243"/>
      <c r="BC963" s="120"/>
      <c r="BD963" s="120"/>
      <c r="BE963" s="120"/>
      <c r="BF963" s="120"/>
      <c r="BG963" s="244"/>
      <c r="BH963" s="124"/>
      <c r="BI963" s="124"/>
      <c r="BJ963" s="124"/>
      <c r="BK963" s="120"/>
      <c r="BL963" s="120"/>
      <c r="BM963" s="120"/>
      <c r="BN963" s="120"/>
      <c r="BO963" s="120"/>
      <c r="BP963" s="120"/>
      <c r="BQ963" s="120"/>
      <c r="BR963" s="120"/>
      <c r="BS963" s="120"/>
    </row>
    <row r="964" ht="15.75" customHeight="1">
      <c r="A964" s="120"/>
      <c r="B964" s="120"/>
      <c r="C964" s="243"/>
      <c r="D964" s="120"/>
      <c r="E964" s="243"/>
      <c r="F964" s="120"/>
      <c r="G964" s="120"/>
      <c r="H964" s="120"/>
      <c r="I964" s="120"/>
      <c r="J964" s="120"/>
      <c r="K964" s="120"/>
      <c r="L964" s="244"/>
      <c r="M964" s="245"/>
      <c r="N964" s="245"/>
      <c r="O964" s="245"/>
      <c r="P964" s="245"/>
      <c r="Q964" s="120"/>
      <c r="R964" s="120"/>
      <c r="S964" s="120"/>
      <c r="T964" s="222"/>
      <c r="U964" s="120"/>
      <c r="V964" s="120"/>
      <c r="W964" s="120"/>
      <c r="X964" s="120"/>
      <c r="Y964" s="243"/>
      <c r="Z964" s="120"/>
      <c r="AA964" s="243"/>
      <c r="AB964" s="245"/>
      <c r="AC964" s="245"/>
      <c r="AD964" s="245"/>
      <c r="AE964" s="222"/>
      <c r="AF964" s="120"/>
      <c r="AG964" s="120"/>
      <c r="AH964" s="120"/>
      <c r="AI964" s="120"/>
      <c r="AJ964" s="243"/>
      <c r="AK964" s="243"/>
      <c r="AL964" s="120"/>
      <c r="AM964" s="243"/>
      <c r="AN964" s="243"/>
      <c r="AO964" s="120"/>
      <c r="AP964" s="120"/>
      <c r="AQ964" s="120"/>
      <c r="AR964" s="120"/>
      <c r="AS964" s="120"/>
      <c r="AT964" s="246"/>
      <c r="AU964" s="243"/>
      <c r="AV964" s="120"/>
      <c r="AW964" s="120"/>
      <c r="AX964" s="120"/>
      <c r="AY964" s="246"/>
      <c r="AZ964" s="120"/>
      <c r="BA964" s="120"/>
      <c r="BB964" s="243"/>
      <c r="BC964" s="120"/>
      <c r="BD964" s="120"/>
      <c r="BE964" s="120"/>
      <c r="BF964" s="120"/>
      <c r="BG964" s="244"/>
      <c r="BH964" s="124"/>
      <c r="BI964" s="124"/>
      <c r="BJ964" s="124"/>
      <c r="BK964" s="120"/>
      <c r="BL964" s="120"/>
      <c r="BM964" s="120"/>
      <c r="BN964" s="120"/>
      <c r="BO964" s="120"/>
      <c r="BP964" s="120"/>
      <c r="BQ964" s="120"/>
      <c r="BR964" s="120"/>
      <c r="BS964" s="120"/>
    </row>
    <row r="965" ht="15.75" customHeight="1">
      <c r="A965" s="120"/>
      <c r="B965" s="120"/>
      <c r="C965" s="243"/>
      <c r="D965" s="120"/>
      <c r="E965" s="243"/>
      <c r="F965" s="120"/>
      <c r="G965" s="120"/>
      <c r="H965" s="120"/>
      <c r="I965" s="120"/>
      <c r="J965" s="120"/>
      <c r="K965" s="120"/>
      <c r="L965" s="244"/>
      <c r="M965" s="245"/>
      <c r="N965" s="245"/>
      <c r="O965" s="245"/>
      <c r="P965" s="245"/>
      <c r="Q965" s="120"/>
      <c r="R965" s="120"/>
      <c r="S965" s="120"/>
      <c r="T965" s="222"/>
      <c r="U965" s="120"/>
      <c r="V965" s="120"/>
      <c r="W965" s="120"/>
      <c r="X965" s="120"/>
      <c r="Y965" s="243"/>
      <c r="Z965" s="120"/>
      <c r="AA965" s="243"/>
      <c r="AB965" s="245"/>
      <c r="AC965" s="245"/>
      <c r="AD965" s="245"/>
      <c r="AE965" s="222"/>
      <c r="AF965" s="120"/>
      <c r="AG965" s="120"/>
      <c r="AH965" s="120"/>
      <c r="AI965" s="120"/>
      <c r="AJ965" s="243"/>
      <c r="AK965" s="243"/>
      <c r="AL965" s="120"/>
      <c r="AM965" s="243"/>
      <c r="AN965" s="243"/>
      <c r="AO965" s="120"/>
      <c r="AP965" s="120"/>
      <c r="AQ965" s="120"/>
      <c r="AR965" s="120"/>
      <c r="AS965" s="120"/>
      <c r="AT965" s="246"/>
      <c r="AU965" s="243"/>
      <c r="AV965" s="120"/>
      <c r="AW965" s="120"/>
      <c r="AX965" s="120"/>
      <c r="AY965" s="246"/>
      <c r="AZ965" s="120"/>
      <c r="BA965" s="120"/>
      <c r="BB965" s="243"/>
      <c r="BC965" s="120"/>
      <c r="BD965" s="120"/>
      <c r="BE965" s="120"/>
      <c r="BF965" s="120"/>
      <c r="BG965" s="244"/>
      <c r="BH965" s="124"/>
      <c r="BI965" s="124"/>
      <c r="BJ965" s="124"/>
      <c r="BK965" s="120"/>
      <c r="BL965" s="120"/>
      <c r="BM965" s="120"/>
      <c r="BN965" s="120"/>
      <c r="BO965" s="120"/>
      <c r="BP965" s="120"/>
      <c r="BQ965" s="120"/>
      <c r="BR965" s="120"/>
      <c r="BS965" s="120"/>
    </row>
    <row r="966" ht="15.75" customHeight="1">
      <c r="A966" s="120"/>
      <c r="B966" s="120"/>
      <c r="C966" s="243"/>
      <c r="D966" s="120"/>
      <c r="E966" s="243"/>
      <c r="F966" s="120"/>
      <c r="G966" s="120"/>
      <c r="H966" s="120"/>
      <c r="I966" s="120"/>
      <c r="J966" s="120"/>
      <c r="K966" s="120"/>
      <c r="L966" s="244"/>
      <c r="M966" s="245"/>
      <c r="N966" s="245"/>
      <c r="O966" s="245"/>
      <c r="P966" s="245"/>
      <c r="Q966" s="120"/>
      <c r="R966" s="120"/>
      <c r="S966" s="120"/>
      <c r="T966" s="222"/>
      <c r="U966" s="120"/>
      <c r="V966" s="120"/>
      <c r="W966" s="120"/>
      <c r="X966" s="120"/>
      <c r="Y966" s="243"/>
      <c r="Z966" s="120"/>
      <c r="AA966" s="243"/>
      <c r="AB966" s="245"/>
      <c r="AC966" s="245"/>
      <c r="AD966" s="245"/>
      <c r="AE966" s="222"/>
      <c r="AF966" s="120"/>
      <c r="AG966" s="120"/>
      <c r="AH966" s="120"/>
      <c r="AI966" s="120"/>
      <c r="AJ966" s="243"/>
      <c r="AK966" s="243"/>
      <c r="AL966" s="120"/>
      <c r="AM966" s="243"/>
      <c r="AN966" s="243"/>
      <c r="AO966" s="120"/>
      <c r="AP966" s="120"/>
      <c r="AQ966" s="120"/>
      <c r="AR966" s="120"/>
      <c r="AS966" s="120"/>
      <c r="AT966" s="246"/>
      <c r="AU966" s="243"/>
      <c r="AV966" s="120"/>
      <c r="AW966" s="120"/>
      <c r="AX966" s="120"/>
      <c r="AY966" s="246"/>
      <c r="AZ966" s="120"/>
      <c r="BA966" s="120"/>
      <c r="BB966" s="243"/>
      <c r="BC966" s="120"/>
      <c r="BD966" s="120"/>
      <c r="BE966" s="120"/>
      <c r="BF966" s="120"/>
      <c r="BG966" s="244"/>
      <c r="BH966" s="124"/>
      <c r="BI966" s="124"/>
      <c r="BJ966" s="124"/>
      <c r="BK966" s="120"/>
      <c r="BL966" s="120"/>
      <c r="BM966" s="120"/>
      <c r="BN966" s="120"/>
      <c r="BO966" s="120"/>
      <c r="BP966" s="120"/>
      <c r="BQ966" s="120"/>
      <c r="BR966" s="120"/>
      <c r="BS966" s="120"/>
    </row>
    <row r="967" ht="15.75" customHeight="1">
      <c r="A967" s="120"/>
      <c r="B967" s="120"/>
      <c r="C967" s="243"/>
      <c r="D967" s="120"/>
      <c r="E967" s="243"/>
      <c r="F967" s="120"/>
      <c r="G967" s="120"/>
      <c r="H967" s="120"/>
      <c r="I967" s="120"/>
      <c r="J967" s="120"/>
      <c r="K967" s="120"/>
      <c r="L967" s="244"/>
      <c r="M967" s="245"/>
      <c r="N967" s="245"/>
      <c r="O967" s="245"/>
      <c r="P967" s="245"/>
      <c r="Q967" s="120"/>
      <c r="R967" s="120"/>
      <c r="S967" s="120"/>
      <c r="T967" s="222"/>
      <c r="U967" s="120"/>
      <c r="V967" s="120"/>
      <c r="W967" s="120"/>
      <c r="X967" s="120"/>
      <c r="Y967" s="243"/>
      <c r="Z967" s="120"/>
      <c r="AA967" s="243"/>
      <c r="AB967" s="245"/>
      <c r="AC967" s="245"/>
      <c r="AD967" s="245"/>
      <c r="AE967" s="222"/>
      <c r="AF967" s="120"/>
      <c r="AG967" s="120"/>
      <c r="AH967" s="120"/>
      <c r="AI967" s="120"/>
      <c r="AJ967" s="243"/>
      <c r="AK967" s="243"/>
      <c r="AL967" s="120"/>
      <c r="AM967" s="243"/>
      <c r="AN967" s="243"/>
      <c r="AO967" s="120"/>
      <c r="AP967" s="120"/>
      <c r="AQ967" s="120"/>
      <c r="AR967" s="120"/>
      <c r="AS967" s="120"/>
      <c r="AT967" s="246"/>
      <c r="AU967" s="243"/>
      <c r="AV967" s="120"/>
      <c r="AW967" s="120"/>
      <c r="AX967" s="120"/>
      <c r="AY967" s="246"/>
      <c r="AZ967" s="120"/>
      <c r="BA967" s="120"/>
      <c r="BB967" s="243"/>
      <c r="BC967" s="120"/>
      <c r="BD967" s="120"/>
      <c r="BE967" s="120"/>
      <c r="BF967" s="120"/>
      <c r="BG967" s="244"/>
      <c r="BH967" s="124"/>
      <c r="BI967" s="124"/>
      <c r="BJ967" s="124"/>
      <c r="BK967" s="120"/>
      <c r="BL967" s="120"/>
      <c r="BM967" s="120"/>
      <c r="BN967" s="120"/>
      <c r="BO967" s="120"/>
      <c r="BP967" s="120"/>
      <c r="BQ967" s="120"/>
      <c r="BR967" s="120"/>
      <c r="BS967" s="120"/>
    </row>
    <row r="968" ht="15.75" customHeight="1">
      <c r="A968" s="120"/>
      <c r="B968" s="120"/>
      <c r="C968" s="243"/>
      <c r="D968" s="120"/>
      <c r="E968" s="243"/>
      <c r="F968" s="120"/>
      <c r="G968" s="120"/>
      <c r="H968" s="120"/>
      <c r="I968" s="120"/>
      <c r="J968" s="120"/>
      <c r="K968" s="120"/>
      <c r="L968" s="244"/>
      <c r="M968" s="245"/>
      <c r="N968" s="245"/>
      <c r="O968" s="245"/>
      <c r="P968" s="245"/>
      <c r="Q968" s="120"/>
      <c r="R968" s="120"/>
      <c r="S968" s="120"/>
      <c r="T968" s="222"/>
      <c r="U968" s="120"/>
      <c r="V968" s="120"/>
      <c r="W968" s="120"/>
      <c r="X968" s="120"/>
      <c r="Y968" s="243"/>
      <c r="Z968" s="120"/>
      <c r="AA968" s="243"/>
      <c r="AB968" s="245"/>
      <c r="AC968" s="245"/>
      <c r="AD968" s="245"/>
      <c r="AE968" s="222"/>
      <c r="AF968" s="120"/>
      <c r="AG968" s="120"/>
      <c r="AH968" s="120"/>
      <c r="AI968" s="120"/>
      <c r="AJ968" s="243"/>
      <c r="AK968" s="243"/>
      <c r="AL968" s="120"/>
      <c r="AM968" s="243"/>
      <c r="AN968" s="243"/>
      <c r="AO968" s="120"/>
      <c r="AP968" s="120"/>
      <c r="AQ968" s="120"/>
      <c r="AR968" s="120"/>
      <c r="AS968" s="120"/>
      <c r="AT968" s="246"/>
      <c r="AU968" s="243"/>
      <c r="AV968" s="120"/>
      <c r="AW968" s="120"/>
      <c r="AX968" s="120"/>
      <c r="AY968" s="246"/>
      <c r="AZ968" s="120"/>
      <c r="BA968" s="120"/>
      <c r="BB968" s="243"/>
      <c r="BC968" s="120"/>
      <c r="BD968" s="120"/>
      <c r="BE968" s="120"/>
      <c r="BF968" s="120"/>
      <c r="BG968" s="244"/>
      <c r="BH968" s="124"/>
      <c r="BI968" s="124"/>
      <c r="BJ968" s="124"/>
      <c r="BK968" s="120"/>
      <c r="BL968" s="120"/>
      <c r="BM968" s="120"/>
      <c r="BN968" s="120"/>
      <c r="BO968" s="120"/>
      <c r="BP968" s="120"/>
      <c r="BQ968" s="120"/>
      <c r="BR968" s="120"/>
      <c r="BS968" s="120"/>
    </row>
    <row r="969" ht="15.75" customHeight="1">
      <c r="A969" s="120"/>
      <c r="B969" s="120"/>
      <c r="C969" s="243"/>
      <c r="D969" s="120"/>
      <c r="E969" s="243"/>
      <c r="F969" s="120"/>
      <c r="G969" s="120"/>
      <c r="H969" s="120"/>
      <c r="I969" s="120"/>
      <c r="J969" s="120"/>
      <c r="K969" s="120"/>
      <c r="L969" s="244"/>
      <c r="M969" s="245"/>
      <c r="N969" s="245"/>
      <c r="O969" s="245"/>
      <c r="P969" s="245"/>
      <c r="Q969" s="120"/>
      <c r="R969" s="120"/>
      <c r="S969" s="120"/>
      <c r="T969" s="222"/>
      <c r="U969" s="120"/>
      <c r="V969" s="120"/>
      <c r="W969" s="120"/>
      <c r="X969" s="120"/>
      <c r="Y969" s="243"/>
      <c r="Z969" s="120"/>
      <c r="AA969" s="243"/>
      <c r="AB969" s="245"/>
      <c r="AC969" s="245"/>
      <c r="AD969" s="245"/>
      <c r="AE969" s="222"/>
      <c r="AF969" s="120"/>
      <c r="AG969" s="120"/>
      <c r="AH969" s="120"/>
      <c r="AI969" s="120"/>
      <c r="AJ969" s="243"/>
      <c r="AK969" s="243"/>
      <c r="AL969" s="120"/>
      <c r="AM969" s="243"/>
      <c r="AN969" s="243"/>
      <c r="AO969" s="120"/>
      <c r="AP969" s="120"/>
      <c r="AQ969" s="120"/>
      <c r="AR969" s="120"/>
      <c r="AS969" s="120"/>
      <c r="AT969" s="246"/>
      <c r="AU969" s="243"/>
      <c r="AV969" s="120"/>
      <c r="AW969" s="120"/>
      <c r="AX969" s="120"/>
      <c r="AY969" s="246"/>
      <c r="AZ969" s="120"/>
      <c r="BA969" s="120"/>
      <c r="BB969" s="243"/>
      <c r="BC969" s="120"/>
      <c r="BD969" s="120"/>
      <c r="BE969" s="120"/>
      <c r="BF969" s="120"/>
      <c r="BG969" s="244"/>
      <c r="BH969" s="124"/>
      <c r="BI969" s="124"/>
      <c r="BJ969" s="124"/>
      <c r="BK969" s="120"/>
      <c r="BL969" s="120"/>
      <c r="BM969" s="120"/>
      <c r="BN969" s="120"/>
      <c r="BO969" s="120"/>
      <c r="BP969" s="120"/>
      <c r="BQ969" s="120"/>
      <c r="BR969" s="120"/>
      <c r="BS969" s="120"/>
    </row>
    <row r="970" ht="15.75" customHeight="1">
      <c r="A970" s="120"/>
      <c r="B970" s="120"/>
      <c r="C970" s="243"/>
      <c r="D970" s="120"/>
      <c r="E970" s="243"/>
      <c r="F970" s="120"/>
      <c r="G970" s="120"/>
      <c r="H970" s="120"/>
      <c r="I970" s="120"/>
      <c r="J970" s="120"/>
      <c r="K970" s="120"/>
      <c r="L970" s="244"/>
      <c r="M970" s="245"/>
      <c r="N970" s="245"/>
      <c r="O970" s="245"/>
      <c r="P970" s="245"/>
      <c r="Q970" s="120"/>
      <c r="R970" s="120"/>
      <c r="S970" s="120"/>
      <c r="T970" s="222"/>
      <c r="U970" s="120"/>
      <c r="V970" s="120"/>
      <c r="W970" s="120"/>
      <c r="X970" s="120"/>
      <c r="Y970" s="243"/>
      <c r="Z970" s="120"/>
      <c r="AA970" s="243"/>
      <c r="AB970" s="245"/>
      <c r="AC970" s="245"/>
      <c r="AD970" s="245"/>
      <c r="AE970" s="222"/>
      <c r="AF970" s="120"/>
      <c r="AG970" s="120"/>
      <c r="AH970" s="120"/>
      <c r="AI970" s="120"/>
      <c r="AJ970" s="243"/>
      <c r="AK970" s="243"/>
      <c r="AL970" s="120"/>
      <c r="AM970" s="243"/>
      <c r="AN970" s="243"/>
      <c r="AO970" s="120"/>
      <c r="AP970" s="120"/>
      <c r="AQ970" s="120"/>
      <c r="AR970" s="120"/>
      <c r="AS970" s="120"/>
      <c r="AT970" s="246"/>
      <c r="AU970" s="243"/>
      <c r="AV970" s="120"/>
      <c r="AW970" s="120"/>
      <c r="AX970" s="120"/>
      <c r="AY970" s="246"/>
      <c r="AZ970" s="120"/>
      <c r="BA970" s="120"/>
      <c r="BB970" s="243"/>
      <c r="BC970" s="120"/>
      <c r="BD970" s="120"/>
      <c r="BE970" s="120"/>
      <c r="BF970" s="120"/>
      <c r="BG970" s="244"/>
      <c r="BH970" s="124"/>
      <c r="BI970" s="124"/>
      <c r="BJ970" s="124"/>
      <c r="BK970" s="120"/>
      <c r="BL970" s="120"/>
      <c r="BM970" s="120"/>
      <c r="BN970" s="120"/>
      <c r="BO970" s="120"/>
      <c r="BP970" s="120"/>
      <c r="BQ970" s="120"/>
      <c r="BR970" s="120"/>
      <c r="BS970" s="120"/>
    </row>
    <row r="971" ht="15.75" customHeight="1">
      <c r="A971" s="120"/>
      <c r="B971" s="120"/>
      <c r="C971" s="243"/>
      <c r="D971" s="120"/>
      <c r="E971" s="243"/>
      <c r="F971" s="120"/>
      <c r="G971" s="120"/>
      <c r="H971" s="120"/>
      <c r="I971" s="120"/>
      <c r="J971" s="120"/>
      <c r="K971" s="120"/>
      <c r="L971" s="244"/>
      <c r="M971" s="245"/>
      <c r="N971" s="245"/>
      <c r="O971" s="245"/>
      <c r="P971" s="245"/>
      <c r="Q971" s="120"/>
      <c r="R971" s="120"/>
      <c r="S971" s="120"/>
      <c r="T971" s="222"/>
      <c r="U971" s="120"/>
      <c r="V971" s="120"/>
      <c r="W971" s="120"/>
      <c r="X971" s="120"/>
      <c r="Y971" s="243"/>
      <c r="Z971" s="120"/>
      <c r="AA971" s="243"/>
      <c r="AB971" s="245"/>
      <c r="AC971" s="245"/>
      <c r="AD971" s="245"/>
      <c r="AE971" s="222"/>
      <c r="AF971" s="120"/>
      <c r="AG971" s="120"/>
      <c r="AH971" s="120"/>
      <c r="AI971" s="120"/>
      <c r="AJ971" s="243"/>
      <c r="AK971" s="243"/>
      <c r="AL971" s="120"/>
      <c r="AM971" s="243"/>
      <c r="AN971" s="243"/>
      <c r="AO971" s="120"/>
      <c r="AP971" s="120"/>
      <c r="AQ971" s="120"/>
      <c r="AR971" s="120"/>
      <c r="AS971" s="120"/>
      <c r="AT971" s="246"/>
      <c r="AU971" s="243"/>
      <c r="AV971" s="120"/>
      <c r="AW971" s="120"/>
      <c r="AX971" s="120"/>
      <c r="AY971" s="246"/>
      <c r="AZ971" s="120"/>
      <c r="BA971" s="120"/>
      <c r="BB971" s="243"/>
      <c r="BC971" s="120"/>
      <c r="BD971" s="120"/>
      <c r="BE971" s="120"/>
      <c r="BF971" s="120"/>
      <c r="BG971" s="244"/>
      <c r="BH971" s="124"/>
      <c r="BI971" s="124"/>
      <c r="BJ971" s="124"/>
      <c r="BK971" s="120"/>
      <c r="BL971" s="120"/>
      <c r="BM971" s="120"/>
      <c r="BN971" s="120"/>
      <c r="BO971" s="120"/>
      <c r="BP971" s="120"/>
      <c r="BQ971" s="120"/>
      <c r="BR971" s="120"/>
      <c r="BS971" s="120"/>
    </row>
    <row r="972" ht="15.75" customHeight="1">
      <c r="A972" s="120"/>
      <c r="B972" s="120"/>
      <c r="C972" s="243"/>
      <c r="D972" s="120"/>
      <c r="E972" s="243"/>
      <c r="F972" s="120"/>
      <c r="G972" s="120"/>
      <c r="H972" s="120"/>
      <c r="I972" s="120"/>
      <c r="J972" s="120"/>
      <c r="K972" s="120"/>
      <c r="L972" s="244"/>
      <c r="M972" s="245"/>
      <c r="N972" s="245"/>
      <c r="O972" s="245"/>
      <c r="P972" s="245"/>
      <c r="Q972" s="120"/>
      <c r="R972" s="120"/>
      <c r="S972" s="120"/>
      <c r="T972" s="222"/>
      <c r="U972" s="120"/>
      <c r="V972" s="120"/>
      <c r="W972" s="120"/>
      <c r="X972" s="120"/>
      <c r="Y972" s="243"/>
      <c r="Z972" s="120"/>
      <c r="AA972" s="243"/>
      <c r="AB972" s="245"/>
      <c r="AC972" s="245"/>
      <c r="AD972" s="245"/>
      <c r="AE972" s="222"/>
      <c r="AF972" s="120"/>
      <c r="AG972" s="120"/>
      <c r="AH972" s="120"/>
      <c r="AI972" s="120"/>
      <c r="AJ972" s="243"/>
      <c r="AK972" s="243"/>
      <c r="AL972" s="120"/>
      <c r="AM972" s="243"/>
      <c r="AN972" s="243"/>
      <c r="AO972" s="120"/>
      <c r="AP972" s="120"/>
      <c r="AQ972" s="120"/>
      <c r="AR972" s="120"/>
      <c r="AS972" s="120"/>
      <c r="AT972" s="246"/>
      <c r="AU972" s="243"/>
      <c r="AV972" s="120"/>
      <c r="AW972" s="120"/>
      <c r="AX972" s="120"/>
      <c r="AY972" s="246"/>
      <c r="AZ972" s="120"/>
      <c r="BA972" s="120"/>
      <c r="BB972" s="243"/>
      <c r="BC972" s="120"/>
      <c r="BD972" s="120"/>
      <c r="BE972" s="120"/>
      <c r="BF972" s="120"/>
      <c r="BG972" s="244"/>
      <c r="BH972" s="124"/>
      <c r="BI972" s="124"/>
      <c r="BJ972" s="124"/>
      <c r="BK972" s="120"/>
      <c r="BL972" s="120"/>
      <c r="BM972" s="120"/>
      <c r="BN972" s="120"/>
      <c r="BO972" s="120"/>
      <c r="BP972" s="120"/>
      <c r="BQ972" s="120"/>
      <c r="BR972" s="120"/>
      <c r="BS972" s="120"/>
    </row>
    <row r="973" ht="15.75" customHeight="1">
      <c r="A973" s="120"/>
      <c r="B973" s="120"/>
      <c r="C973" s="243"/>
      <c r="D973" s="120"/>
      <c r="E973" s="243"/>
      <c r="F973" s="120"/>
      <c r="G973" s="120"/>
      <c r="H973" s="120"/>
      <c r="I973" s="120"/>
      <c r="J973" s="120"/>
      <c r="K973" s="120"/>
      <c r="L973" s="244"/>
      <c r="M973" s="245"/>
      <c r="N973" s="245"/>
      <c r="O973" s="245"/>
      <c r="P973" s="245"/>
      <c r="Q973" s="120"/>
      <c r="R973" s="120"/>
      <c r="S973" s="120"/>
      <c r="T973" s="222"/>
      <c r="U973" s="120"/>
      <c r="V973" s="120"/>
      <c r="W973" s="120"/>
      <c r="X973" s="120"/>
      <c r="Y973" s="243"/>
      <c r="Z973" s="120"/>
      <c r="AA973" s="243"/>
      <c r="AB973" s="245"/>
      <c r="AC973" s="245"/>
      <c r="AD973" s="245"/>
      <c r="AE973" s="222"/>
      <c r="AF973" s="120"/>
      <c r="AG973" s="120"/>
      <c r="AH973" s="120"/>
      <c r="AI973" s="120"/>
      <c r="AJ973" s="243"/>
      <c r="AK973" s="243"/>
      <c r="AL973" s="120"/>
      <c r="AM973" s="243"/>
      <c r="AN973" s="243"/>
      <c r="AO973" s="120"/>
      <c r="AP973" s="120"/>
      <c r="AQ973" s="120"/>
      <c r="AR973" s="120"/>
      <c r="AS973" s="120"/>
      <c r="AT973" s="246"/>
      <c r="AU973" s="243"/>
      <c r="AV973" s="120"/>
      <c r="AW973" s="120"/>
      <c r="AX973" s="120"/>
      <c r="AY973" s="246"/>
      <c r="AZ973" s="120"/>
      <c r="BA973" s="120"/>
      <c r="BB973" s="243"/>
      <c r="BC973" s="120"/>
      <c r="BD973" s="120"/>
      <c r="BE973" s="120"/>
      <c r="BF973" s="120"/>
      <c r="BG973" s="244"/>
      <c r="BH973" s="124"/>
      <c r="BI973" s="124"/>
      <c r="BJ973" s="124"/>
      <c r="BK973" s="120"/>
      <c r="BL973" s="120"/>
      <c r="BM973" s="120"/>
      <c r="BN973" s="120"/>
      <c r="BO973" s="120"/>
      <c r="BP973" s="120"/>
      <c r="BQ973" s="120"/>
      <c r="BR973" s="120"/>
      <c r="BS973" s="120"/>
    </row>
    <row r="974" ht="15.75" customHeight="1">
      <c r="A974" s="120"/>
      <c r="B974" s="120"/>
      <c r="C974" s="243"/>
      <c r="D974" s="120"/>
      <c r="E974" s="243"/>
      <c r="F974" s="120"/>
      <c r="G974" s="120"/>
      <c r="H974" s="120"/>
      <c r="I974" s="120"/>
      <c r="J974" s="120"/>
      <c r="K974" s="120"/>
      <c r="L974" s="244"/>
      <c r="M974" s="245"/>
      <c r="N974" s="245"/>
      <c r="O974" s="245"/>
      <c r="P974" s="245"/>
      <c r="Q974" s="120"/>
      <c r="R974" s="120"/>
      <c r="S974" s="120"/>
      <c r="T974" s="222"/>
      <c r="U974" s="120"/>
      <c r="V974" s="120"/>
      <c r="W974" s="120"/>
      <c r="X974" s="120"/>
      <c r="Y974" s="243"/>
      <c r="Z974" s="120"/>
      <c r="AA974" s="243"/>
      <c r="AB974" s="245"/>
      <c r="AC974" s="245"/>
      <c r="AD974" s="245"/>
      <c r="AE974" s="222"/>
      <c r="AF974" s="120"/>
      <c r="AG974" s="120"/>
      <c r="AH974" s="120"/>
      <c r="AI974" s="120"/>
      <c r="AJ974" s="243"/>
      <c r="AK974" s="243"/>
      <c r="AL974" s="120"/>
      <c r="AM974" s="243"/>
      <c r="AN974" s="243"/>
      <c r="AO974" s="120"/>
      <c r="AP974" s="120"/>
      <c r="AQ974" s="120"/>
      <c r="AR974" s="120"/>
      <c r="AS974" s="120"/>
      <c r="AT974" s="246"/>
      <c r="AU974" s="243"/>
      <c r="AV974" s="120"/>
      <c r="AW974" s="120"/>
      <c r="AX974" s="120"/>
      <c r="AY974" s="246"/>
      <c r="AZ974" s="120"/>
      <c r="BA974" s="120"/>
      <c r="BB974" s="243"/>
      <c r="BC974" s="120"/>
      <c r="BD974" s="120"/>
      <c r="BE974" s="120"/>
      <c r="BF974" s="120"/>
      <c r="BG974" s="244"/>
      <c r="BH974" s="124"/>
      <c r="BI974" s="124"/>
      <c r="BJ974" s="124"/>
      <c r="BK974" s="120"/>
      <c r="BL974" s="120"/>
      <c r="BM974" s="120"/>
      <c r="BN974" s="120"/>
      <c r="BO974" s="120"/>
      <c r="BP974" s="120"/>
      <c r="BQ974" s="120"/>
      <c r="BR974" s="120"/>
      <c r="BS974" s="120"/>
    </row>
    <row r="975" ht="15.75" customHeight="1">
      <c r="A975" s="120"/>
      <c r="B975" s="120"/>
      <c r="C975" s="243"/>
      <c r="D975" s="120"/>
      <c r="E975" s="243"/>
      <c r="F975" s="120"/>
      <c r="G975" s="120"/>
      <c r="H975" s="120"/>
      <c r="I975" s="120"/>
      <c r="J975" s="120"/>
      <c r="K975" s="120"/>
      <c r="L975" s="244"/>
      <c r="M975" s="245"/>
      <c r="N975" s="245"/>
      <c r="O975" s="245"/>
      <c r="P975" s="245"/>
      <c r="Q975" s="120"/>
      <c r="R975" s="120"/>
      <c r="S975" s="120"/>
      <c r="T975" s="222"/>
      <c r="U975" s="120"/>
      <c r="V975" s="120"/>
      <c r="W975" s="120"/>
      <c r="X975" s="120"/>
      <c r="Y975" s="243"/>
      <c r="Z975" s="120"/>
      <c r="AA975" s="243"/>
      <c r="AB975" s="245"/>
      <c r="AC975" s="245"/>
      <c r="AD975" s="245"/>
      <c r="AE975" s="222"/>
      <c r="AF975" s="120"/>
      <c r="AG975" s="120"/>
      <c r="AH975" s="120"/>
      <c r="AI975" s="120"/>
      <c r="AJ975" s="243"/>
      <c r="AK975" s="243"/>
      <c r="AL975" s="120"/>
      <c r="AM975" s="243"/>
      <c r="AN975" s="243"/>
      <c r="AO975" s="120"/>
      <c r="AP975" s="120"/>
      <c r="AQ975" s="120"/>
      <c r="AR975" s="120"/>
      <c r="AS975" s="120"/>
      <c r="AT975" s="246"/>
      <c r="AU975" s="243"/>
      <c r="AV975" s="120"/>
      <c r="AW975" s="120"/>
      <c r="AX975" s="120"/>
      <c r="AY975" s="246"/>
      <c r="AZ975" s="120"/>
      <c r="BA975" s="120"/>
      <c r="BB975" s="243"/>
      <c r="BC975" s="120"/>
      <c r="BD975" s="120"/>
      <c r="BE975" s="120"/>
      <c r="BF975" s="120"/>
      <c r="BG975" s="244"/>
      <c r="BH975" s="124"/>
      <c r="BI975" s="124"/>
      <c r="BJ975" s="124"/>
      <c r="BK975" s="120"/>
      <c r="BL975" s="120"/>
      <c r="BM975" s="120"/>
      <c r="BN975" s="120"/>
      <c r="BO975" s="120"/>
      <c r="BP975" s="120"/>
      <c r="BQ975" s="120"/>
      <c r="BR975" s="120"/>
      <c r="BS975" s="120"/>
    </row>
    <row r="976" ht="15.75" customHeight="1">
      <c r="A976" s="120"/>
      <c r="B976" s="120"/>
      <c r="C976" s="243"/>
      <c r="D976" s="120"/>
      <c r="E976" s="243"/>
      <c r="F976" s="120"/>
      <c r="G976" s="120"/>
      <c r="H976" s="120"/>
      <c r="I976" s="120"/>
      <c r="J976" s="120"/>
      <c r="K976" s="120"/>
      <c r="L976" s="244"/>
      <c r="M976" s="245"/>
      <c r="N976" s="245"/>
      <c r="O976" s="245"/>
      <c r="P976" s="245"/>
      <c r="Q976" s="120"/>
      <c r="R976" s="120"/>
      <c r="S976" s="120"/>
      <c r="T976" s="222"/>
      <c r="U976" s="120"/>
      <c r="V976" s="120"/>
      <c r="W976" s="120"/>
      <c r="X976" s="120"/>
      <c r="Y976" s="243"/>
      <c r="Z976" s="120"/>
      <c r="AA976" s="243"/>
      <c r="AB976" s="245"/>
      <c r="AC976" s="245"/>
      <c r="AD976" s="245"/>
      <c r="AE976" s="222"/>
      <c r="AF976" s="120"/>
      <c r="AG976" s="120"/>
      <c r="AH976" s="120"/>
      <c r="AI976" s="120"/>
      <c r="AJ976" s="243"/>
      <c r="AK976" s="243"/>
      <c r="AL976" s="120"/>
      <c r="AM976" s="243"/>
      <c r="AN976" s="243"/>
      <c r="AO976" s="120"/>
      <c r="AP976" s="120"/>
      <c r="AQ976" s="120"/>
      <c r="AR976" s="120"/>
      <c r="AS976" s="120"/>
      <c r="AT976" s="246"/>
      <c r="AU976" s="243"/>
      <c r="AV976" s="120"/>
      <c r="AW976" s="120"/>
      <c r="AX976" s="120"/>
      <c r="AY976" s="246"/>
      <c r="AZ976" s="120"/>
      <c r="BA976" s="120"/>
      <c r="BB976" s="243"/>
      <c r="BC976" s="120"/>
      <c r="BD976" s="120"/>
      <c r="BE976" s="120"/>
      <c r="BF976" s="120"/>
      <c r="BG976" s="244"/>
      <c r="BH976" s="124"/>
      <c r="BI976" s="124"/>
      <c r="BJ976" s="124"/>
      <c r="BK976" s="120"/>
      <c r="BL976" s="120"/>
      <c r="BM976" s="120"/>
      <c r="BN976" s="120"/>
      <c r="BO976" s="120"/>
      <c r="BP976" s="120"/>
      <c r="BQ976" s="120"/>
      <c r="BR976" s="120"/>
      <c r="BS976" s="120"/>
    </row>
    <row r="977" ht="15.75" customHeight="1">
      <c r="A977" s="120"/>
      <c r="B977" s="120"/>
      <c r="C977" s="243"/>
      <c r="D977" s="120"/>
      <c r="E977" s="243"/>
      <c r="F977" s="120"/>
      <c r="G977" s="120"/>
      <c r="H977" s="120"/>
      <c r="I977" s="120"/>
      <c r="J977" s="120"/>
      <c r="K977" s="120"/>
      <c r="L977" s="244"/>
      <c r="M977" s="245"/>
      <c r="N977" s="245"/>
      <c r="O977" s="245"/>
      <c r="P977" s="245"/>
      <c r="Q977" s="120"/>
      <c r="R977" s="120"/>
      <c r="S977" s="120"/>
      <c r="T977" s="222"/>
      <c r="U977" s="120"/>
      <c r="V977" s="120"/>
      <c r="W977" s="120"/>
      <c r="X977" s="120"/>
      <c r="Y977" s="243"/>
      <c r="Z977" s="120"/>
      <c r="AA977" s="243"/>
      <c r="AB977" s="245"/>
      <c r="AC977" s="245"/>
      <c r="AD977" s="245"/>
      <c r="AE977" s="222"/>
      <c r="AF977" s="120"/>
      <c r="AG977" s="120"/>
      <c r="AH977" s="120"/>
      <c r="AI977" s="120"/>
      <c r="AJ977" s="243"/>
      <c r="AK977" s="243"/>
      <c r="AL977" s="120"/>
      <c r="AM977" s="243"/>
      <c r="AN977" s="243"/>
      <c r="AO977" s="120"/>
      <c r="AP977" s="120"/>
      <c r="AQ977" s="120"/>
      <c r="AR977" s="120"/>
      <c r="AS977" s="120"/>
      <c r="AT977" s="246"/>
      <c r="AU977" s="243"/>
      <c r="AV977" s="120"/>
      <c r="AW977" s="120"/>
      <c r="AX977" s="120"/>
      <c r="AY977" s="246"/>
      <c r="AZ977" s="120"/>
      <c r="BA977" s="120"/>
      <c r="BB977" s="243"/>
      <c r="BC977" s="120"/>
      <c r="BD977" s="120"/>
      <c r="BE977" s="120"/>
      <c r="BF977" s="120"/>
      <c r="BG977" s="244"/>
      <c r="BH977" s="124"/>
      <c r="BI977" s="124"/>
      <c r="BJ977" s="124"/>
      <c r="BK977" s="120"/>
      <c r="BL977" s="120"/>
      <c r="BM977" s="120"/>
      <c r="BN977" s="120"/>
      <c r="BO977" s="120"/>
      <c r="BP977" s="120"/>
      <c r="BQ977" s="120"/>
      <c r="BR977" s="120"/>
      <c r="BS977" s="120"/>
    </row>
    <row r="978" ht="15.75" customHeight="1">
      <c r="A978" s="120"/>
      <c r="B978" s="120"/>
      <c r="C978" s="243"/>
      <c r="D978" s="120"/>
      <c r="E978" s="243"/>
      <c r="F978" s="120"/>
      <c r="G978" s="120"/>
      <c r="H978" s="120"/>
      <c r="I978" s="120"/>
      <c r="J978" s="120"/>
      <c r="K978" s="120"/>
      <c r="L978" s="244"/>
      <c r="M978" s="245"/>
      <c r="N978" s="245"/>
      <c r="O978" s="245"/>
      <c r="P978" s="245"/>
      <c r="Q978" s="120"/>
      <c r="R978" s="120"/>
      <c r="S978" s="120"/>
      <c r="T978" s="222"/>
      <c r="U978" s="120"/>
      <c r="V978" s="120"/>
      <c r="W978" s="120"/>
      <c r="X978" s="120"/>
      <c r="Y978" s="243"/>
      <c r="Z978" s="120"/>
      <c r="AA978" s="243"/>
      <c r="AB978" s="245"/>
      <c r="AC978" s="245"/>
      <c r="AD978" s="245"/>
      <c r="AE978" s="222"/>
      <c r="AF978" s="120"/>
      <c r="AG978" s="120"/>
      <c r="AH978" s="120"/>
      <c r="AI978" s="120"/>
      <c r="AJ978" s="243"/>
      <c r="AK978" s="243"/>
      <c r="AL978" s="120"/>
      <c r="AM978" s="243"/>
      <c r="AN978" s="243"/>
      <c r="AO978" s="120"/>
      <c r="AP978" s="120"/>
      <c r="AQ978" s="120"/>
      <c r="AR978" s="120"/>
      <c r="AS978" s="120"/>
      <c r="AT978" s="246"/>
      <c r="AU978" s="243"/>
      <c r="AV978" s="120"/>
      <c r="AW978" s="120"/>
      <c r="AX978" s="120"/>
      <c r="AY978" s="246"/>
      <c r="AZ978" s="120"/>
      <c r="BA978" s="120"/>
      <c r="BB978" s="243"/>
      <c r="BC978" s="120"/>
      <c r="BD978" s="120"/>
      <c r="BE978" s="120"/>
      <c r="BF978" s="120"/>
      <c r="BG978" s="244"/>
      <c r="BH978" s="124"/>
      <c r="BI978" s="124"/>
      <c r="BJ978" s="124"/>
      <c r="BK978" s="120"/>
      <c r="BL978" s="120"/>
      <c r="BM978" s="120"/>
      <c r="BN978" s="120"/>
      <c r="BO978" s="120"/>
      <c r="BP978" s="120"/>
      <c r="BQ978" s="120"/>
      <c r="BR978" s="120"/>
      <c r="BS978" s="120"/>
    </row>
    <row r="979" ht="15.75" customHeight="1">
      <c r="A979" s="120"/>
      <c r="B979" s="120"/>
      <c r="C979" s="243"/>
      <c r="D979" s="120"/>
      <c r="E979" s="243"/>
      <c r="F979" s="120"/>
      <c r="G979" s="120"/>
      <c r="H979" s="120"/>
      <c r="I979" s="120"/>
      <c r="J979" s="120"/>
      <c r="K979" s="120"/>
      <c r="L979" s="244"/>
      <c r="M979" s="245"/>
      <c r="N979" s="245"/>
      <c r="O979" s="245"/>
      <c r="P979" s="245"/>
      <c r="Q979" s="120"/>
      <c r="R979" s="120"/>
      <c r="S979" s="120"/>
      <c r="T979" s="222"/>
      <c r="U979" s="120"/>
      <c r="V979" s="120"/>
      <c r="W979" s="120"/>
      <c r="X979" s="120"/>
      <c r="Y979" s="243"/>
      <c r="Z979" s="120"/>
      <c r="AA979" s="243"/>
      <c r="AB979" s="245"/>
      <c r="AC979" s="245"/>
      <c r="AD979" s="245"/>
      <c r="AE979" s="222"/>
      <c r="AF979" s="120"/>
      <c r="AG979" s="120"/>
      <c r="AH979" s="120"/>
      <c r="AI979" s="120"/>
      <c r="AJ979" s="243"/>
      <c r="AK979" s="243"/>
      <c r="AL979" s="120"/>
      <c r="AM979" s="243"/>
      <c r="AN979" s="243"/>
      <c r="AO979" s="120"/>
      <c r="AP979" s="120"/>
      <c r="AQ979" s="120"/>
      <c r="AR979" s="120"/>
      <c r="AS979" s="120"/>
      <c r="AT979" s="246"/>
      <c r="AU979" s="243"/>
      <c r="AV979" s="120"/>
      <c r="AW979" s="120"/>
      <c r="AX979" s="120"/>
      <c r="AY979" s="246"/>
      <c r="AZ979" s="120"/>
      <c r="BA979" s="120"/>
      <c r="BB979" s="243"/>
      <c r="BC979" s="120"/>
      <c r="BD979" s="120"/>
      <c r="BE979" s="120"/>
      <c r="BF979" s="120"/>
      <c r="BG979" s="244"/>
      <c r="BH979" s="124"/>
      <c r="BI979" s="124"/>
      <c r="BJ979" s="124"/>
      <c r="BK979" s="120"/>
      <c r="BL979" s="120"/>
      <c r="BM979" s="120"/>
      <c r="BN979" s="120"/>
      <c r="BO979" s="120"/>
      <c r="BP979" s="120"/>
      <c r="BQ979" s="120"/>
      <c r="BR979" s="120"/>
      <c r="BS979" s="120"/>
    </row>
    <row r="980" ht="15.75" customHeight="1">
      <c r="A980" s="120"/>
      <c r="B980" s="120"/>
      <c r="C980" s="243"/>
      <c r="D980" s="120"/>
      <c r="E980" s="243"/>
      <c r="F980" s="120"/>
      <c r="G980" s="120"/>
      <c r="H980" s="120"/>
      <c r="I980" s="120"/>
      <c r="J980" s="120"/>
      <c r="K980" s="120"/>
      <c r="L980" s="244"/>
      <c r="M980" s="245"/>
      <c r="N980" s="245"/>
      <c r="O980" s="245"/>
      <c r="P980" s="245"/>
      <c r="Q980" s="120"/>
      <c r="R980" s="120"/>
      <c r="S980" s="120"/>
      <c r="T980" s="222"/>
      <c r="U980" s="120"/>
      <c r="V980" s="120"/>
      <c r="W980" s="120"/>
      <c r="X980" s="120"/>
      <c r="Y980" s="243"/>
      <c r="Z980" s="120"/>
      <c r="AA980" s="243"/>
      <c r="AB980" s="245"/>
      <c r="AC980" s="245"/>
      <c r="AD980" s="245"/>
      <c r="AE980" s="222"/>
      <c r="AF980" s="120"/>
      <c r="AG980" s="120"/>
      <c r="AH980" s="120"/>
      <c r="AI980" s="120"/>
      <c r="AJ980" s="243"/>
      <c r="AK980" s="243"/>
      <c r="AL980" s="120"/>
      <c r="AM980" s="243"/>
      <c r="AN980" s="243"/>
      <c r="AO980" s="120"/>
      <c r="AP980" s="120"/>
      <c r="AQ980" s="120"/>
      <c r="AR980" s="120"/>
      <c r="AS980" s="120"/>
      <c r="AT980" s="246"/>
      <c r="AU980" s="243"/>
      <c r="AV980" s="120"/>
      <c r="AW980" s="120"/>
      <c r="AX980" s="120"/>
      <c r="AY980" s="246"/>
      <c r="AZ980" s="120"/>
      <c r="BA980" s="120"/>
      <c r="BB980" s="243"/>
      <c r="BC980" s="120"/>
      <c r="BD980" s="120"/>
      <c r="BE980" s="120"/>
      <c r="BF980" s="120"/>
      <c r="BG980" s="244"/>
      <c r="BH980" s="124"/>
      <c r="BI980" s="124"/>
      <c r="BJ980" s="124"/>
      <c r="BK980" s="120"/>
      <c r="BL980" s="120"/>
      <c r="BM980" s="120"/>
      <c r="BN980" s="120"/>
      <c r="BO980" s="120"/>
      <c r="BP980" s="120"/>
      <c r="BQ980" s="120"/>
      <c r="BR980" s="120"/>
      <c r="BS980" s="120"/>
    </row>
    <row r="981" ht="15.75" customHeight="1">
      <c r="A981" s="120"/>
      <c r="B981" s="120"/>
      <c r="C981" s="243"/>
      <c r="D981" s="120"/>
      <c r="E981" s="243"/>
      <c r="F981" s="120"/>
      <c r="G981" s="120"/>
      <c r="H981" s="120"/>
      <c r="I981" s="120"/>
      <c r="J981" s="120"/>
      <c r="K981" s="120"/>
      <c r="L981" s="244"/>
      <c r="M981" s="245"/>
      <c r="N981" s="245"/>
      <c r="O981" s="245"/>
      <c r="P981" s="245"/>
      <c r="Q981" s="120"/>
      <c r="R981" s="120"/>
      <c r="S981" s="120"/>
      <c r="T981" s="222"/>
      <c r="U981" s="120"/>
      <c r="V981" s="120"/>
      <c r="W981" s="120"/>
      <c r="X981" s="120"/>
      <c r="Y981" s="243"/>
      <c r="Z981" s="120"/>
      <c r="AA981" s="243"/>
      <c r="AB981" s="245"/>
      <c r="AC981" s="245"/>
      <c r="AD981" s="245"/>
      <c r="AE981" s="222"/>
      <c r="AF981" s="120"/>
      <c r="AG981" s="120"/>
      <c r="AH981" s="120"/>
      <c r="AI981" s="120"/>
      <c r="AJ981" s="243"/>
      <c r="AK981" s="243"/>
      <c r="AL981" s="120"/>
      <c r="AM981" s="243"/>
      <c r="AN981" s="243"/>
      <c r="AO981" s="120"/>
      <c r="AP981" s="120"/>
      <c r="AQ981" s="120"/>
      <c r="AR981" s="120"/>
      <c r="AS981" s="120"/>
      <c r="AT981" s="246"/>
      <c r="AU981" s="243"/>
      <c r="AV981" s="120"/>
      <c r="AW981" s="120"/>
      <c r="AX981" s="120"/>
      <c r="AY981" s="246"/>
      <c r="AZ981" s="120"/>
      <c r="BA981" s="120"/>
      <c r="BB981" s="243"/>
      <c r="BC981" s="120"/>
      <c r="BD981" s="120"/>
      <c r="BE981" s="120"/>
      <c r="BF981" s="120"/>
      <c r="BG981" s="244"/>
      <c r="BH981" s="124"/>
      <c r="BI981" s="124"/>
      <c r="BJ981" s="124"/>
      <c r="BK981" s="120"/>
      <c r="BL981" s="120"/>
      <c r="BM981" s="120"/>
      <c r="BN981" s="120"/>
      <c r="BO981" s="120"/>
      <c r="BP981" s="120"/>
      <c r="BQ981" s="120"/>
      <c r="BR981" s="120"/>
      <c r="BS981" s="120"/>
    </row>
    <row r="982" ht="15.75" customHeight="1">
      <c r="A982" s="120"/>
      <c r="B982" s="120"/>
      <c r="C982" s="243"/>
      <c r="D982" s="120"/>
      <c r="E982" s="243"/>
      <c r="F982" s="120"/>
      <c r="G982" s="120"/>
      <c r="H982" s="120"/>
      <c r="I982" s="120"/>
      <c r="J982" s="120"/>
      <c r="K982" s="120"/>
      <c r="L982" s="244"/>
      <c r="M982" s="245"/>
      <c r="N982" s="245"/>
      <c r="O982" s="245"/>
      <c r="P982" s="245"/>
      <c r="Q982" s="120"/>
      <c r="R982" s="120"/>
      <c r="S982" s="120"/>
      <c r="T982" s="222"/>
      <c r="U982" s="120"/>
      <c r="V982" s="120"/>
      <c r="W982" s="120"/>
      <c r="X982" s="120"/>
      <c r="Y982" s="243"/>
      <c r="Z982" s="120"/>
      <c r="AA982" s="243"/>
      <c r="AB982" s="245"/>
      <c r="AC982" s="245"/>
      <c r="AD982" s="245"/>
      <c r="AE982" s="222"/>
      <c r="AF982" s="120"/>
      <c r="AG982" s="120"/>
      <c r="AH982" s="120"/>
      <c r="AI982" s="120"/>
      <c r="AJ982" s="243"/>
      <c r="AK982" s="243"/>
      <c r="AL982" s="120"/>
      <c r="AM982" s="243"/>
      <c r="AN982" s="243"/>
      <c r="AO982" s="120"/>
      <c r="AP982" s="120"/>
      <c r="AQ982" s="120"/>
      <c r="AR982" s="120"/>
      <c r="AS982" s="120"/>
      <c r="AT982" s="246"/>
      <c r="AU982" s="243"/>
      <c r="AV982" s="120"/>
      <c r="AW982" s="120"/>
      <c r="AX982" s="120"/>
      <c r="AY982" s="246"/>
      <c r="AZ982" s="120"/>
      <c r="BA982" s="120"/>
      <c r="BB982" s="243"/>
      <c r="BC982" s="120"/>
      <c r="BD982" s="120"/>
      <c r="BE982" s="120"/>
      <c r="BF982" s="120"/>
      <c r="BG982" s="244"/>
      <c r="BH982" s="124"/>
      <c r="BI982" s="124"/>
      <c r="BJ982" s="124"/>
      <c r="BK982" s="120"/>
      <c r="BL982" s="120"/>
      <c r="BM982" s="120"/>
      <c r="BN982" s="120"/>
      <c r="BO982" s="120"/>
      <c r="BP982" s="120"/>
      <c r="BQ982" s="120"/>
      <c r="BR982" s="120"/>
      <c r="BS982" s="120"/>
    </row>
    <row r="983" ht="15.75" customHeight="1">
      <c r="A983" s="120"/>
      <c r="B983" s="120"/>
      <c r="C983" s="243"/>
      <c r="D983" s="120"/>
      <c r="E983" s="243"/>
      <c r="F983" s="120"/>
      <c r="G983" s="120"/>
      <c r="H983" s="120"/>
      <c r="I983" s="120"/>
      <c r="J983" s="120"/>
      <c r="K983" s="120"/>
      <c r="L983" s="244"/>
      <c r="M983" s="245"/>
      <c r="N983" s="245"/>
      <c r="O983" s="245"/>
      <c r="P983" s="245"/>
      <c r="Q983" s="120"/>
      <c r="R983" s="120"/>
      <c r="S983" s="120"/>
      <c r="T983" s="222"/>
      <c r="U983" s="120"/>
      <c r="V983" s="120"/>
      <c r="W983" s="120"/>
      <c r="X983" s="120"/>
      <c r="Y983" s="243"/>
      <c r="Z983" s="120"/>
      <c r="AA983" s="243"/>
      <c r="AB983" s="245"/>
      <c r="AC983" s="245"/>
      <c r="AD983" s="245"/>
      <c r="AE983" s="222"/>
      <c r="AF983" s="120"/>
      <c r="AG983" s="120"/>
      <c r="AH983" s="120"/>
      <c r="AI983" s="120"/>
      <c r="AJ983" s="243"/>
      <c r="AK983" s="243"/>
      <c r="AL983" s="120"/>
      <c r="AM983" s="243"/>
      <c r="AN983" s="243"/>
      <c r="AO983" s="120"/>
      <c r="AP983" s="120"/>
      <c r="AQ983" s="120"/>
      <c r="AR983" s="120"/>
      <c r="AS983" s="120"/>
      <c r="AT983" s="246"/>
      <c r="AU983" s="243"/>
      <c r="AV983" s="120"/>
      <c r="AW983" s="120"/>
      <c r="AX983" s="120"/>
      <c r="AY983" s="246"/>
      <c r="AZ983" s="120"/>
      <c r="BA983" s="120"/>
      <c r="BB983" s="243"/>
      <c r="BC983" s="120"/>
      <c r="BD983" s="120"/>
      <c r="BE983" s="120"/>
      <c r="BF983" s="120"/>
      <c r="BG983" s="244"/>
      <c r="BH983" s="124"/>
      <c r="BI983" s="124"/>
      <c r="BJ983" s="124"/>
      <c r="BK983" s="120"/>
      <c r="BL983" s="120"/>
      <c r="BM983" s="120"/>
      <c r="BN983" s="120"/>
      <c r="BO983" s="120"/>
      <c r="BP983" s="120"/>
      <c r="BQ983" s="120"/>
      <c r="BR983" s="120"/>
      <c r="BS983" s="120"/>
    </row>
    <row r="984" ht="15.75" customHeight="1">
      <c r="A984" s="120"/>
      <c r="B984" s="120"/>
      <c r="C984" s="243"/>
      <c r="D984" s="120"/>
      <c r="E984" s="243"/>
      <c r="F984" s="120"/>
      <c r="G984" s="120"/>
      <c r="H984" s="120"/>
      <c r="I984" s="120"/>
      <c r="J984" s="120"/>
      <c r="K984" s="120"/>
      <c r="L984" s="244"/>
      <c r="M984" s="245"/>
      <c r="N984" s="245"/>
      <c r="O984" s="245"/>
      <c r="P984" s="245"/>
      <c r="Q984" s="120"/>
      <c r="R984" s="120"/>
      <c r="S984" s="120"/>
      <c r="T984" s="222"/>
      <c r="U984" s="120"/>
      <c r="V984" s="120"/>
      <c r="W984" s="120"/>
      <c r="X984" s="120"/>
      <c r="Y984" s="243"/>
      <c r="Z984" s="120"/>
      <c r="AA984" s="243"/>
      <c r="AB984" s="245"/>
      <c r="AC984" s="245"/>
      <c r="AD984" s="245"/>
      <c r="AE984" s="222"/>
      <c r="AF984" s="120"/>
      <c r="AG984" s="120"/>
      <c r="AH984" s="120"/>
      <c r="AI984" s="120"/>
      <c r="AJ984" s="243"/>
      <c r="AK984" s="243"/>
      <c r="AL984" s="120"/>
      <c r="AM984" s="243"/>
      <c r="AN984" s="243"/>
      <c r="AO984" s="120"/>
      <c r="AP984" s="120"/>
      <c r="AQ984" s="120"/>
      <c r="AR984" s="120"/>
      <c r="AS984" s="120"/>
      <c r="AT984" s="246"/>
      <c r="AU984" s="243"/>
      <c r="AV984" s="120"/>
      <c r="AW984" s="120"/>
      <c r="AX984" s="120"/>
      <c r="AY984" s="246"/>
      <c r="AZ984" s="120"/>
      <c r="BA984" s="120"/>
      <c r="BB984" s="243"/>
      <c r="BC984" s="120"/>
      <c r="BD984" s="120"/>
      <c r="BE984" s="120"/>
      <c r="BF984" s="120"/>
      <c r="BG984" s="244"/>
      <c r="BH984" s="124"/>
      <c r="BI984" s="124"/>
      <c r="BJ984" s="124"/>
      <c r="BK984" s="120"/>
      <c r="BL984" s="120"/>
      <c r="BM984" s="120"/>
      <c r="BN984" s="120"/>
      <c r="BO984" s="120"/>
      <c r="BP984" s="120"/>
      <c r="BQ984" s="120"/>
      <c r="BR984" s="120"/>
      <c r="BS984" s="120"/>
    </row>
    <row r="985" ht="15.75" customHeight="1">
      <c r="A985" s="120"/>
      <c r="B985" s="120"/>
      <c r="C985" s="243"/>
      <c r="D985" s="120"/>
      <c r="E985" s="243"/>
      <c r="F985" s="120"/>
      <c r="G985" s="120"/>
      <c r="H985" s="120"/>
      <c r="I985" s="120"/>
      <c r="J985" s="120"/>
      <c r="K985" s="120"/>
      <c r="L985" s="244"/>
      <c r="M985" s="245"/>
      <c r="N985" s="245"/>
      <c r="O985" s="245"/>
      <c r="P985" s="245"/>
      <c r="Q985" s="120"/>
      <c r="R985" s="120"/>
      <c r="S985" s="120"/>
      <c r="T985" s="222"/>
      <c r="U985" s="120"/>
      <c r="V985" s="120"/>
      <c r="W985" s="120"/>
      <c r="X985" s="120"/>
      <c r="Y985" s="243"/>
      <c r="Z985" s="120"/>
      <c r="AA985" s="243"/>
      <c r="AB985" s="245"/>
      <c r="AC985" s="245"/>
      <c r="AD985" s="245"/>
      <c r="AE985" s="222"/>
      <c r="AF985" s="120"/>
      <c r="AG985" s="120"/>
      <c r="AH985" s="120"/>
      <c r="AI985" s="120"/>
      <c r="AJ985" s="243"/>
      <c r="AK985" s="243"/>
      <c r="AL985" s="120"/>
      <c r="AM985" s="243"/>
      <c r="AN985" s="243"/>
      <c r="AO985" s="120"/>
      <c r="AP985" s="120"/>
      <c r="AQ985" s="120"/>
      <c r="AR985" s="120"/>
      <c r="AS985" s="120"/>
      <c r="AT985" s="246"/>
      <c r="AU985" s="243"/>
      <c r="AV985" s="120"/>
      <c r="AW985" s="120"/>
      <c r="AX985" s="120"/>
      <c r="AY985" s="246"/>
      <c r="AZ985" s="120"/>
      <c r="BA985" s="120"/>
      <c r="BB985" s="243"/>
      <c r="BC985" s="120"/>
      <c r="BD985" s="120"/>
      <c r="BE985" s="120"/>
      <c r="BF985" s="120"/>
      <c r="BG985" s="244"/>
      <c r="BH985" s="124"/>
      <c r="BI985" s="124"/>
      <c r="BJ985" s="124"/>
      <c r="BK985" s="120"/>
      <c r="BL985" s="120"/>
      <c r="BM985" s="120"/>
      <c r="BN985" s="120"/>
      <c r="BO985" s="120"/>
      <c r="BP985" s="120"/>
      <c r="BQ985" s="120"/>
      <c r="BR985" s="120"/>
      <c r="BS985" s="120"/>
    </row>
    <row r="986" ht="15.75" customHeight="1">
      <c r="A986" s="120"/>
      <c r="B986" s="120"/>
      <c r="C986" s="243"/>
      <c r="D986" s="120"/>
      <c r="E986" s="243"/>
      <c r="F986" s="120"/>
      <c r="G986" s="120"/>
      <c r="H986" s="120"/>
      <c r="I986" s="120"/>
      <c r="J986" s="120"/>
      <c r="K986" s="120"/>
      <c r="L986" s="244"/>
      <c r="M986" s="245"/>
      <c r="N986" s="245"/>
      <c r="O986" s="245"/>
      <c r="P986" s="245"/>
      <c r="Q986" s="120"/>
      <c r="R986" s="120"/>
      <c r="S986" s="120"/>
      <c r="T986" s="222"/>
      <c r="U986" s="120"/>
      <c r="V986" s="120"/>
      <c r="W986" s="120"/>
      <c r="X986" s="120"/>
      <c r="Y986" s="243"/>
      <c r="Z986" s="120"/>
      <c r="AA986" s="243"/>
      <c r="AB986" s="245"/>
      <c r="AC986" s="245"/>
      <c r="AD986" s="245"/>
      <c r="AE986" s="222"/>
      <c r="AF986" s="120"/>
      <c r="AG986" s="120"/>
      <c r="AH986" s="120"/>
      <c r="AI986" s="120"/>
      <c r="AJ986" s="243"/>
      <c r="AK986" s="243"/>
      <c r="AL986" s="120"/>
      <c r="AM986" s="243"/>
      <c r="AN986" s="243"/>
      <c r="AO986" s="120"/>
      <c r="AP986" s="120"/>
      <c r="AQ986" s="120"/>
      <c r="AR986" s="120"/>
      <c r="AS986" s="120"/>
      <c r="AT986" s="246"/>
      <c r="AU986" s="243"/>
      <c r="AV986" s="120"/>
      <c r="AW986" s="120"/>
      <c r="AX986" s="120"/>
      <c r="AY986" s="246"/>
      <c r="AZ986" s="120"/>
      <c r="BA986" s="120"/>
      <c r="BB986" s="243"/>
      <c r="BC986" s="120"/>
      <c r="BD986" s="120"/>
      <c r="BE986" s="120"/>
      <c r="BF986" s="120"/>
      <c r="BG986" s="244"/>
      <c r="BH986" s="124"/>
      <c r="BI986" s="124"/>
      <c r="BJ986" s="124"/>
      <c r="BK986" s="120"/>
      <c r="BL986" s="120"/>
      <c r="BM986" s="120"/>
      <c r="BN986" s="120"/>
      <c r="BO986" s="120"/>
      <c r="BP986" s="120"/>
      <c r="BQ986" s="120"/>
      <c r="BR986" s="120"/>
      <c r="BS986" s="120"/>
    </row>
    <row r="987" ht="15.75" customHeight="1">
      <c r="A987" s="120"/>
      <c r="B987" s="120"/>
      <c r="C987" s="243"/>
      <c r="D987" s="120"/>
      <c r="E987" s="243"/>
      <c r="F987" s="120"/>
      <c r="G987" s="120"/>
      <c r="H987" s="120"/>
      <c r="I987" s="120"/>
      <c r="J987" s="120"/>
      <c r="K987" s="120"/>
      <c r="L987" s="244"/>
      <c r="M987" s="245"/>
      <c r="N987" s="245"/>
      <c r="O987" s="245"/>
      <c r="P987" s="245"/>
      <c r="Q987" s="120"/>
      <c r="R987" s="120"/>
      <c r="S987" s="120"/>
      <c r="T987" s="222"/>
      <c r="U987" s="120"/>
      <c r="V987" s="120"/>
      <c r="W987" s="120"/>
      <c r="X987" s="120"/>
      <c r="Y987" s="243"/>
      <c r="Z987" s="120"/>
      <c r="AA987" s="243"/>
      <c r="AB987" s="245"/>
      <c r="AC987" s="245"/>
      <c r="AD987" s="245"/>
      <c r="AE987" s="222"/>
      <c r="AF987" s="120"/>
      <c r="AG987" s="120"/>
      <c r="AH987" s="120"/>
      <c r="AI987" s="120"/>
      <c r="AJ987" s="243"/>
      <c r="AK987" s="243"/>
      <c r="AL987" s="120"/>
      <c r="AM987" s="243"/>
      <c r="AN987" s="243"/>
      <c r="AO987" s="120"/>
      <c r="AP987" s="120"/>
      <c r="AQ987" s="120"/>
      <c r="AR987" s="120"/>
      <c r="AS987" s="120"/>
      <c r="AT987" s="246"/>
      <c r="AU987" s="243"/>
      <c r="AV987" s="120"/>
      <c r="AW987" s="120"/>
      <c r="AX987" s="120"/>
      <c r="AY987" s="246"/>
      <c r="AZ987" s="120"/>
      <c r="BA987" s="120"/>
      <c r="BB987" s="243"/>
      <c r="BC987" s="120"/>
      <c r="BD987" s="120"/>
      <c r="BE987" s="120"/>
      <c r="BF987" s="120"/>
      <c r="BG987" s="244"/>
      <c r="BH987" s="124"/>
      <c r="BI987" s="124"/>
      <c r="BJ987" s="124"/>
      <c r="BK987" s="120"/>
      <c r="BL987" s="120"/>
      <c r="BM987" s="120"/>
      <c r="BN987" s="120"/>
      <c r="BO987" s="120"/>
      <c r="BP987" s="120"/>
      <c r="BQ987" s="120"/>
      <c r="BR987" s="120"/>
      <c r="BS987" s="120"/>
    </row>
    <row r="988" ht="15.75" customHeight="1">
      <c r="A988" s="120"/>
      <c r="B988" s="120"/>
      <c r="C988" s="243"/>
      <c r="D988" s="120"/>
      <c r="E988" s="243"/>
      <c r="F988" s="120"/>
      <c r="G988" s="120"/>
      <c r="H988" s="120"/>
      <c r="I988" s="120"/>
      <c r="J988" s="120"/>
      <c r="K988" s="120"/>
      <c r="L988" s="244"/>
      <c r="M988" s="245"/>
      <c r="N988" s="245"/>
      <c r="O988" s="245"/>
      <c r="P988" s="245"/>
      <c r="Q988" s="120"/>
      <c r="R988" s="120"/>
      <c r="S988" s="120"/>
      <c r="T988" s="222"/>
      <c r="U988" s="120"/>
      <c r="V988" s="120"/>
      <c r="W988" s="120"/>
      <c r="X988" s="120"/>
      <c r="Y988" s="243"/>
      <c r="Z988" s="120"/>
      <c r="AA988" s="243"/>
      <c r="AB988" s="245"/>
      <c r="AC988" s="245"/>
      <c r="AD988" s="245"/>
      <c r="AE988" s="222"/>
      <c r="AF988" s="120"/>
      <c r="AG988" s="120"/>
      <c r="AH988" s="120"/>
      <c r="AI988" s="120"/>
      <c r="AJ988" s="243"/>
      <c r="AK988" s="243"/>
      <c r="AL988" s="120"/>
      <c r="AM988" s="243"/>
      <c r="AN988" s="243"/>
      <c r="AO988" s="120"/>
      <c r="AP988" s="120"/>
      <c r="AQ988" s="120"/>
      <c r="AR988" s="120"/>
      <c r="AS988" s="120"/>
      <c r="AT988" s="246"/>
      <c r="AU988" s="243"/>
      <c r="AV988" s="120"/>
      <c r="AW988" s="120"/>
      <c r="AX988" s="120"/>
      <c r="AY988" s="246"/>
      <c r="AZ988" s="120"/>
      <c r="BA988" s="120"/>
      <c r="BB988" s="243"/>
      <c r="BC988" s="120"/>
      <c r="BD988" s="120"/>
      <c r="BE988" s="120"/>
      <c r="BF988" s="120"/>
      <c r="BG988" s="244"/>
      <c r="BH988" s="124"/>
      <c r="BI988" s="124"/>
      <c r="BJ988" s="124"/>
      <c r="BK988" s="120"/>
      <c r="BL988" s="120"/>
      <c r="BM988" s="120"/>
      <c r="BN988" s="120"/>
      <c r="BO988" s="120"/>
      <c r="BP988" s="120"/>
      <c r="BQ988" s="120"/>
      <c r="BR988" s="120"/>
      <c r="BS988" s="120"/>
    </row>
    <row r="989" ht="15.75" customHeight="1">
      <c r="A989" s="120"/>
      <c r="B989" s="120"/>
      <c r="C989" s="243"/>
      <c r="D989" s="120"/>
      <c r="E989" s="243"/>
      <c r="F989" s="120"/>
      <c r="G989" s="120"/>
      <c r="H989" s="120"/>
      <c r="I989" s="120"/>
      <c r="J989" s="120"/>
      <c r="K989" s="120"/>
      <c r="L989" s="244"/>
      <c r="M989" s="245"/>
      <c r="N989" s="245"/>
      <c r="O989" s="245"/>
      <c r="P989" s="245"/>
      <c r="Q989" s="120"/>
      <c r="R989" s="120"/>
      <c r="S989" s="120"/>
      <c r="T989" s="222"/>
      <c r="U989" s="120"/>
      <c r="V989" s="120"/>
      <c r="W989" s="120"/>
      <c r="X989" s="120"/>
      <c r="Y989" s="243"/>
      <c r="Z989" s="120"/>
      <c r="AA989" s="243"/>
      <c r="AB989" s="245"/>
      <c r="AC989" s="245"/>
      <c r="AD989" s="245"/>
      <c r="AE989" s="222"/>
      <c r="AF989" s="120"/>
      <c r="AG989" s="120"/>
      <c r="AH989" s="120"/>
      <c r="AI989" s="120"/>
      <c r="AJ989" s="243"/>
      <c r="AK989" s="243"/>
      <c r="AL989" s="120"/>
      <c r="AM989" s="243"/>
      <c r="AN989" s="243"/>
      <c r="AO989" s="120"/>
      <c r="AP989" s="120"/>
      <c r="AQ989" s="120"/>
      <c r="AR989" s="120"/>
      <c r="AS989" s="120"/>
      <c r="AT989" s="246"/>
      <c r="AU989" s="243"/>
      <c r="AV989" s="120"/>
      <c r="AW989" s="120"/>
      <c r="AX989" s="120"/>
      <c r="AY989" s="246"/>
      <c r="AZ989" s="120"/>
      <c r="BA989" s="120"/>
      <c r="BB989" s="243"/>
      <c r="BC989" s="120"/>
      <c r="BD989" s="120"/>
      <c r="BE989" s="120"/>
      <c r="BF989" s="120"/>
      <c r="BG989" s="244"/>
      <c r="BH989" s="124"/>
      <c r="BI989" s="124"/>
      <c r="BJ989" s="124"/>
      <c r="BK989" s="120"/>
      <c r="BL989" s="120"/>
      <c r="BM989" s="120"/>
      <c r="BN989" s="120"/>
      <c r="BO989" s="120"/>
      <c r="BP989" s="120"/>
      <c r="BQ989" s="120"/>
      <c r="BR989" s="120"/>
      <c r="BS989" s="120"/>
    </row>
    <row r="990" ht="15.75" customHeight="1">
      <c r="A990" s="120"/>
      <c r="B990" s="120"/>
      <c r="C990" s="243"/>
      <c r="D990" s="120"/>
      <c r="E990" s="243"/>
      <c r="F990" s="120"/>
      <c r="G990" s="120"/>
      <c r="H990" s="120"/>
      <c r="I990" s="120"/>
      <c r="J990" s="120"/>
      <c r="K990" s="120"/>
      <c r="L990" s="244"/>
      <c r="M990" s="245"/>
      <c r="N990" s="245"/>
      <c r="O990" s="245"/>
      <c r="P990" s="245"/>
      <c r="Q990" s="120"/>
      <c r="R990" s="120"/>
      <c r="S990" s="120"/>
      <c r="T990" s="222"/>
      <c r="U990" s="120"/>
      <c r="V990" s="120"/>
      <c r="W990" s="120"/>
      <c r="X990" s="120"/>
      <c r="Y990" s="243"/>
      <c r="Z990" s="120"/>
      <c r="AA990" s="243"/>
      <c r="AB990" s="245"/>
      <c r="AC990" s="245"/>
      <c r="AD990" s="245"/>
      <c r="AE990" s="222"/>
      <c r="AF990" s="120"/>
      <c r="AG990" s="120"/>
      <c r="AH990" s="120"/>
      <c r="AI990" s="120"/>
      <c r="AJ990" s="243"/>
      <c r="AK990" s="243"/>
      <c r="AL990" s="120"/>
      <c r="AM990" s="243"/>
      <c r="AN990" s="243"/>
      <c r="AO990" s="120"/>
      <c r="AP990" s="120"/>
      <c r="AQ990" s="120"/>
      <c r="AR990" s="120"/>
      <c r="AS990" s="120"/>
      <c r="AT990" s="246"/>
      <c r="AU990" s="243"/>
      <c r="AV990" s="120"/>
      <c r="AW990" s="120"/>
      <c r="AX990" s="120"/>
      <c r="AY990" s="246"/>
      <c r="AZ990" s="120"/>
      <c r="BA990" s="120"/>
      <c r="BB990" s="243"/>
      <c r="BC990" s="120"/>
      <c r="BD990" s="120"/>
      <c r="BE990" s="120"/>
      <c r="BF990" s="120"/>
      <c r="BG990" s="244"/>
      <c r="BH990" s="124"/>
      <c r="BI990" s="124"/>
      <c r="BJ990" s="124"/>
      <c r="BK990" s="120"/>
      <c r="BL990" s="120"/>
      <c r="BM990" s="120"/>
      <c r="BN990" s="120"/>
      <c r="BO990" s="120"/>
      <c r="BP990" s="120"/>
      <c r="BQ990" s="120"/>
      <c r="BR990" s="120"/>
      <c r="BS990" s="120"/>
    </row>
    <row r="991" ht="15.75" customHeight="1">
      <c r="A991" s="120"/>
      <c r="B991" s="120"/>
      <c r="C991" s="243"/>
      <c r="D991" s="120"/>
      <c r="E991" s="243"/>
      <c r="F991" s="120"/>
      <c r="G991" s="120"/>
      <c r="H991" s="120"/>
      <c r="I991" s="120"/>
      <c r="J991" s="120"/>
      <c r="K991" s="120"/>
      <c r="L991" s="244"/>
      <c r="M991" s="245"/>
      <c r="N991" s="245"/>
      <c r="O991" s="245"/>
      <c r="P991" s="245"/>
      <c r="Q991" s="120"/>
      <c r="R991" s="120"/>
      <c r="S991" s="120"/>
      <c r="T991" s="222"/>
      <c r="U991" s="120"/>
      <c r="V991" s="120"/>
      <c r="W991" s="120"/>
      <c r="X991" s="120"/>
      <c r="Y991" s="243"/>
      <c r="Z991" s="120"/>
      <c r="AA991" s="243"/>
      <c r="AB991" s="245"/>
      <c r="AC991" s="245"/>
      <c r="AD991" s="245"/>
      <c r="AE991" s="222"/>
      <c r="AF991" s="120"/>
      <c r="AG991" s="120"/>
      <c r="AH991" s="120"/>
      <c r="AI991" s="120"/>
      <c r="AJ991" s="243"/>
      <c r="AK991" s="243"/>
      <c r="AL991" s="120"/>
      <c r="AM991" s="243"/>
      <c r="AN991" s="243"/>
      <c r="AO991" s="120"/>
      <c r="AP991" s="120"/>
      <c r="AQ991" s="120"/>
      <c r="AR991" s="120"/>
      <c r="AS991" s="120"/>
      <c r="AT991" s="246"/>
      <c r="AU991" s="243"/>
      <c r="AV991" s="120"/>
      <c r="AW991" s="120"/>
      <c r="AX991" s="120"/>
      <c r="AY991" s="246"/>
      <c r="AZ991" s="120"/>
      <c r="BA991" s="120"/>
      <c r="BB991" s="243"/>
      <c r="BC991" s="120"/>
      <c r="BD991" s="120"/>
      <c r="BE991" s="120"/>
      <c r="BF991" s="120"/>
      <c r="BG991" s="244"/>
      <c r="BH991" s="124"/>
      <c r="BI991" s="124"/>
      <c r="BJ991" s="124"/>
      <c r="BK991" s="120"/>
      <c r="BL991" s="120"/>
      <c r="BM991" s="120"/>
      <c r="BN991" s="120"/>
      <c r="BO991" s="120"/>
      <c r="BP991" s="120"/>
      <c r="BQ991" s="120"/>
      <c r="BR991" s="120"/>
      <c r="BS991" s="120"/>
    </row>
    <row r="992" ht="15.75" customHeight="1">
      <c r="A992" s="120"/>
      <c r="B992" s="120"/>
      <c r="C992" s="243"/>
      <c r="D992" s="120"/>
      <c r="E992" s="243"/>
      <c r="F992" s="120"/>
      <c r="G992" s="120"/>
      <c r="H992" s="120"/>
      <c r="I992" s="120"/>
      <c r="J992" s="120"/>
      <c r="K992" s="120"/>
      <c r="L992" s="244"/>
      <c r="M992" s="245"/>
      <c r="N992" s="245"/>
      <c r="O992" s="245"/>
      <c r="P992" s="245"/>
      <c r="Q992" s="120"/>
      <c r="R992" s="120"/>
      <c r="S992" s="120"/>
      <c r="T992" s="222"/>
      <c r="U992" s="120"/>
      <c r="V992" s="120"/>
      <c r="W992" s="120"/>
      <c r="X992" s="120"/>
      <c r="Y992" s="243"/>
      <c r="Z992" s="120"/>
      <c r="AA992" s="243"/>
      <c r="AB992" s="245"/>
      <c r="AC992" s="245"/>
      <c r="AD992" s="245"/>
      <c r="AE992" s="222"/>
      <c r="AF992" s="120"/>
      <c r="AG992" s="120"/>
      <c r="AH992" s="120"/>
      <c r="AI992" s="120"/>
      <c r="AJ992" s="243"/>
      <c r="AK992" s="243"/>
      <c r="AL992" s="120"/>
      <c r="AM992" s="243"/>
      <c r="AN992" s="243"/>
      <c r="AO992" s="120"/>
      <c r="AP992" s="120"/>
      <c r="AQ992" s="120"/>
      <c r="AR992" s="120"/>
      <c r="AS992" s="120"/>
      <c r="AT992" s="246"/>
      <c r="AU992" s="243"/>
      <c r="AV992" s="120"/>
      <c r="AW992" s="120"/>
      <c r="AX992" s="120"/>
      <c r="AY992" s="246"/>
      <c r="AZ992" s="120"/>
      <c r="BA992" s="120"/>
      <c r="BB992" s="243"/>
      <c r="BC992" s="120"/>
      <c r="BD992" s="120"/>
      <c r="BE992" s="120"/>
      <c r="BF992" s="120"/>
      <c r="BG992" s="244"/>
      <c r="BH992" s="124"/>
      <c r="BI992" s="124"/>
      <c r="BJ992" s="124"/>
      <c r="BK992" s="120"/>
      <c r="BL992" s="120"/>
      <c r="BM992" s="120"/>
      <c r="BN992" s="120"/>
      <c r="BO992" s="120"/>
      <c r="BP992" s="120"/>
      <c r="BQ992" s="120"/>
      <c r="BR992" s="120"/>
      <c r="BS992" s="120"/>
    </row>
    <row r="993" ht="15.75" customHeight="1">
      <c r="A993" s="120"/>
      <c r="B993" s="120"/>
      <c r="C993" s="243"/>
      <c r="D993" s="120"/>
      <c r="E993" s="243"/>
      <c r="F993" s="120"/>
      <c r="G993" s="120"/>
      <c r="H993" s="120"/>
      <c r="I993" s="120"/>
      <c r="J993" s="120"/>
      <c r="K993" s="120"/>
      <c r="L993" s="244"/>
      <c r="M993" s="245"/>
      <c r="N993" s="245"/>
      <c r="O993" s="245"/>
      <c r="P993" s="245"/>
      <c r="Q993" s="120"/>
      <c r="R993" s="120"/>
      <c r="S993" s="120"/>
      <c r="T993" s="222"/>
      <c r="U993" s="120"/>
      <c r="V993" s="120"/>
      <c r="W993" s="120"/>
      <c r="X993" s="120"/>
      <c r="Y993" s="243"/>
      <c r="Z993" s="120"/>
      <c r="AA993" s="243"/>
      <c r="AB993" s="245"/>
      <c r="AC993" s="245"/>
      <c r="AD993" s="245"/>
      <c r="AE993" s="222"/>
      <c r="AF993" s="120"/>
      <c r="AG993" s="120"/>
      <c r="AH993" s="120"/>
      <c r="AI993" s="120"/>
      <c r="AJ993" s="243"/>
      <c r="AK993" s="243"/>
      <c r="AL993" s="120"/>
      <c r="AM993" s="243"/>
      <c r="AN993" s="243"/>
      <c r="AO993" s="120"/>
      <c r="AP993" s="120"/>
      <c r="AQ993" s="120"/>
      <c r="AR993" s="120"/>
      <c r="AS993" s="120"/>
      <c r="AT993" s="246"/>
      <c r="AU993" s="243"/>
      <c r="AV993" s="120"/>
      <c r="AW993" s="120"/>
      <c r="AX993" s="120"/>
      <c r="AY993" s="246"/>
      <c r="AZ993" s="120"/>
      <c r="BA993" s="120"/>
      <c r="BB993" s="243"/>
      <c r="BC993" s="120"/>
      <c r="BD993" s="120"/>
      <c r="BE993" s="120"/>
      <c r="BF993" s="120"/>
      <c r="BG993" s="244"/>
      <c r="BH993" s="124"/>
      <c r="BI993" s="124"/>
      <c r="BJ993" s="124"/>
      <c r="BK993" s="120"/>
      <c r="BL993" s="120"/>
      <c r="BM993" s="120"/>
      <c r="BN993" s="120"/>
      <c r="BO993" s="120"/>
      <c r="BP993" s="120"/>
      <c r="BQ993" s="120"/>
      <c r="BR993" s="120"/>
      <c r="BS993" s="120"/>
    </row>
    <row r="994" ht="15.75" customHeight="1">
      <c r="A994" s="120"/>
      <c r="B994" s="120"/>
      <c r="C994" s="243"/>
      <c r="D994" s="120"/>
      <c r="E994" s="243"/>
      <c r="F994" s="120"/>
      <c r="G994" s="120"/>
      <c r="H994" s="120"/>
      <c r="I994" s="120"/>
      <c r="J994" s="120"/>
      <c r="K994" s="120"/>
      <c r="L994" s="244"/>
      <c r="M994" s="245"/>
      <c r="N994" s="245"/>
      <c r="O994" s="245"/>
      <c r="P994" s="245"/>
      <c r="Q994" s="120"/>
      <c r="R994" s="120"/>
      <c r="S994" s="120"/>
      <c r="T994" s="222"/>
      <c r="U994" s="120"/>
      <c r="V994" s="120"/>
      <c r="W994" s="120"/>
      <c r="X994" s="120"/>
      <c r="Y994" s="243"/>
      <c r="Z994" s="120"/>
      <c r="AA994" s="243"/>
      <c r="AB994" s="245"/>
      <c r="AC994" s="245"/>
      <c r="AD994" s="245"/>
      <c r="AE994" s="222"/>
      <c r="AF994" s="120"/>
      <c r="AG994" s="120"/>
      <c r="AH994" s="120"/>
      <c r="AI994" s="120"/>
      <c r="AJ994" s="243"/>
      <c r="AK994" s="243"/>
      <c r="AL994" s="120"/>
      <c r="AM994" s="243"/>
      <c r="AN994" s="243"/>
      <c r="AO994" s="120"/>
      <c r="AP994" s="120"/>
      <c r="AQ994" s="120"/>
      <c r="AR994" s="120"/>
      <c r="AS994" s="120"/>
      <c r="AT994" s="246"/>
      <c r="AU994" s="243"/>
      <c r="AV994" s="120"/>
      <c r="AW994" s="120"/>
      <c r="AX994" s="120"/>
      <c r="AY994" s="246"/>
      <c r="AZ994" s="120"/>
      <c r="BA994" s="120"/>
      <c r="BB994" s="243"/>
      <c r="BC994" s="120"/>
      <c r="BD994" s="120"/>
      <c r="BE994" s="120"/>
      <c r="BF994" s="120"/>
      <c r="BG994" s="244"/>
      <c r="BH994" s="124"/>
      <c r="BI994" s="124"/>
      <c r="BJ994" s="124"/>
      <c r="BK994" s="120"/>
      <c r="BL994" s="120"/>
      <c r="BM994" s="120"/>
      <c r="BN994" s="120"/>
      <c r="BO994" s="120"/>
      <c r="BP994" s="120"/>
      <c r="BQ994" s="120"/>
      <c r="BR994" s="120"/>
      <c r="BS994" s="120"/>
    </row>
    <row r="995" ht="15.75" customHeight="1">
      <c r="A995" s="120"/>
      <c r="B995" s="120"/>
      <c r="C995" s="243"/>
      <c r="D995" s="120"/>
      <c r="E995" s="243"/>
      <c r="F995" s="120"/>
      <c r="G995" s="120"/>
      <c r="H995" s="120"/>
      <c r="I995" s="120"/>
      <c r="J995" s="120"/>
      <c r="K995" s="120"/>
      <c r="L995" s="244"/>
      <c r="M995" s="245"/>
      <c r="N995" s="245"/>
      <c r="O995" s="245"/>
      <c r="P995" s="245"/>
      <c r="Q995" s="120"/>
      <c r="R995" s="120"/>
      <c r="S995" s="120"/>
      <c r="T995" s="222"/>
      <c r="U995" s="120"/>
      <c r="V995" s="120"/>
      <c r="W995" s="120"/>
      <c r="X995" s="120"/>
      <c r="Y995" s="243"/>
      <c r="Z995" s="120"/>
      <c r="AA995" s="243"/>
      <c r="AB995" s="245"/>
      <c r="AC995" s="245"/>
      <c r="AD995" s="245"/>
      <c r="AE995" s="222"/>
      <c r="AF995" s="120"/>
      <c r="AG995" s="120"/>
      <c r="AH995" s="120"/>
      <c r="AI995" s="120"/>
      <c r="AJ995" s="243"/>
      <c r="AK995" s="243"/>
      <c r="AL995" s="120"/>
      <c r="AM995" s="243"/>
      <c r="AN995" s="243"/>
      <c r="AO995" s="120"/>
      <c r="AP995" s="120"/>
      <c r="AQ995" s="120"/>
      <c r="AR995" s="120"/>
      <c r="AS995" s="120"/>
      <c r="AT995" s="246"/>
      <c r="AU995" s="243"/>
      <c r="AV995" s="120"/>
      <c r="AW995" s="120"/>
      <c r="AX995" s="120"/>
      <c r="AY995" s="246"/>
      <c r="AZ995" s="120"/>
      <c r="BA995" s="120"/>
      <c r="BB995" s="243"/>
      <c r="BC995" s="120"/>
      <c r="BD995" s="120"/>
      <c r="BE995" s="120"/>
      <c r="BF995" s="120"/>
      <c r="BG995" s="244"/>
      <c r="BH995" s="124"/>
      <c r="BI995" s="124"/>
      <c r="BJ995" s="124"/>
      <c r="BK995" s="120"/>
      <c r="BL995" s="120"/>
      <c r="BM995" s="120"/>
      <c r="BN995" s="120"/>
      <c r="BO995" s="120"/>
      <c r="BP995" s="120"/>
      <c r="BQ995" s="120"/>
      <c r="BR995" s="120"/>
      <c r="BS995" s="120"/>
    </row>
    <row r="996" ht="15.75" customHeight="1">
      <c r="A996" s="120"/>
      <c r="B996" s="120"/>
      <c r="C996" s="243"/>
      <c r="D996" s="120"/>
      <c r="E996" s="243"/>
      <c r="F996" s="120"/>
      <c r="G996" s="120"/>
      <c r="H996" s="120"/>
      <c r="I996" s="120"/>
      <c r="J996" s="120"/>
      <c r="K996" s="120"/>
      <c r="L996" s="244"/>
      <c r="M996" s="245"/>
      <c r="N996" s="245"/>
      <c r="O996" s="245"/>
      <c r="P996" s="245"/>
      <c r="Q996" s="120"/>
      <c r="R996" s="120"/>
      <c r="S996" s="120"/>
      <c r="T996" s="222"/>
      <c r="U996" s="120"/>
      <c r="V996" s="120"/>
      <c r="W996" s="120"/>
      <c r="X996" s="120"/>
      <c r="Y996" s="243"/>
      <c r="Z996" s="120"/>
      <c r="AA996" s="243"/>
      <c r="AB996" s="245"/>
      <c r="AC996" s="245"/>
      <c r="AD996" s="245"/>
      <c r="AE996" s="222"/>
      <c r="AF996" s="120"/>
      <c r="AG996" s="120"/>
      <c r="AH996" s="120"/>
      <c r="AI996" s="120"/>
      <c r="AJ996" s="243"/>
      <c r="AK996" s="243"/>
      <c r="AL996" s="120"/>
      <c r="AM996" s="243"/>
      <c r="AN996" s="243"/>
      <c r="AO996" s="120"/>
      <c r="AP996" s="120"/>
      <c r="AQ996" s="120"/>
      <c r="AR996" s="120"/>
      <c r="AS996" s="120"/>
      <c r="AT996" s="246"/>
      <c r="AU996" s="243"/>
      <c r="AV996" s="120"/>
      <c r="AW996" s="120"/>
      <c r="AX996" s="120"/>
      <c r="AY996" s="246"/>
      <c r="AZ996" s="120"/>
      <c r="BA996" s="120"/>
      <c r="BB996" s="243"/>
      <c r="BC996" s="120"/>
      <c r="BD996" s="120"/>
      <c r="BE996" s="120"/>
      <c r="BF996" s="120"/>
      <c r="BG996" s="244"/>
      <c r="BH996" s="124"/>
      <c r="BI996" s="124"/>
      <c r="BJ996" s="124"/>
      <c r="BK996" s="120"/>
      <c r="BL996" s="120"/>
      <c r="BM996" s="120"/>
      <c r="BN996" s="120"/>
      <c r="BO996" s="120"/>
      <c r="BP996" s="120"/>
      <c r="BQ996" s="120"/>
      <c r="BR996" s="120"/>
      <c r="BS996" s="120"/>
    </row>
    <row r="997" ht="15.75" customHeight="1">
      <c r="A997" s="120"/>
      <c r="B997" s="120"/>
      <c r="C997" s="243"/>
      <c r="D997" s="120"/>
      <c r="E997" s="243"/>
      <c r="F997" s="120"/>
      <c r="G997" s="120"/>
      <c r="H997" s="120"/>
      <c r="I997" s="120"/>
      <c r="J997" s="120"/>
      <c r="K997" s="120"/>
      <c r="L997" s="244"/>
      <c r="M997" s="245"/>
      <c r="N997" s="245"/>
      <c r="O997" s="245"/>
      <c r="P997" s="245"/>
      <c r="Q997" s="120"/>
      <c r="R997" s="120"/>
      <c r="S997" s="120"/>
      <c r="T997" s="222"/>
      <c r="U997" s="120"/>
      <c r="V997" s="120"/>
      <c r="W997" s="120"/>
      <c r="X997" s="120"/>
      <c r="Y997" s="243"/>
      <c r="Z997" s="120"/>
      <c r="AA997" s="243"/>
      <c r="AB997" s="245"/>
      <c r="AC997" s="245"/>
      <c r="AD997" s="245"/>
      <c r="AE997" s="222"/>
      <c r="AF997" s="120"/>
      <c r="AG997" s="120"/>
      <c r="AH997" s="120"/>
      <c r="AI997" s="120"/>
      <c r="AJ997" s="243"/>
      <c r="AK997" s="243"/>
      <c r="AL997" s="120"/>
      <c r="AM997" s="243"/>
      <c r="AN997" s="243"/>
      <c r="AO997" s="120"/>
      <c r="AP997" s="120"/>
      <c r="AQ997" s="120"/>
      <c r="AR997" s="120"/>
      <c r="AS997" s="120"/>
      <c r="AT997" s="246"/>
      <c r="AU997" s="243"/>
      <c r="AV997" s="120"/>
      <c r="AW997" s="120"/>
      <c r="AX997" s="120"/>
      <c r="AY997" s="246"/>
      <c r="AZ997" s="120"/>
      <c r="BA997" s="120"/>
      <c r="BB997" s="243"/>
      <c r="BC997" s="120"/>
      <c r="BD997" s="120"/>
      <c r="BE997" s="120"/>
      <c r="BF997" s="120"/>
      <c r="BG997" s="244"/>
      <c r="BH997" s="124"/>
      <c r="BI997" s="124"/>
      <c r="BJ997" s="124"/>
      <c r="BK997" s="120"/>
      <c r="BL997" s="120"/>
      <c r="BM997" s="120"/>
      <c r="BN997" s="120"/>
      <c r="BO997" s="120"/>
      <c r="BP997" s="120"/>
      <c r="BQ997" s="120"/>
      <c r="BR997" s="120"/>
      <c r="BS997" s="120"/>
    </row>
    <row r="998" ht="15.75" customHeight="1">
      <c r="A998" s="120"/>
      <c r="B998" s="120"/>
      <c r="C998" s="243"/>
      <c r="D998" s="120"/>
      <c r="E998" s="243"/>
      <c r="F998" s="120"/>
      <c r="G998" s="120"/>
      <c r="H998" s="120"/>
      <c r="I998" s="120"/>
      <c r="J998" s="120"/>
      <c r="K998" s="120"/>
      <c r="L998" s="244"/>
      <c r="M998" s="245"/>
      <c r="N998" s="245"/>
      <c r="O998" s="245"/>
      <c r="P998" s="245"/>
      <c r="Q998" s="120"/>
      <c r="R998" s="120"/>
      <c r="S998" s="120"/>
      <c r="T998" s="222"/>
      <c r="U998" s="120"/>
      <c r="V998" s="120"/>
      <c r="W998" s="120"/>
      <c r="X998" s="120"/>
      <c r="Y998" s="243"/>
      <c r="Z998" s="120"/>
      <c r="AA998" s="243"/>
      <c r="AB998" s="245"/>
      <c r="AC998" s="245"/>
      <c r="AD998" s="245"/>
      <c r="AE998" s="222"/>
      <c r="AF998" s="120"/>
      <c r="AG998" s="120"/>
      <c r="AH998" s="120"/>
      <c r="AI998" s="120"/>
      <c r="AJ998" s="243"/>
      <c r="AK998" s="243"/>
      <c r="AL998" s="120"/>
      <c r="AM998" s="243"/>
      <c r="AN998" s="243"/>
      <c r="AO998" s="120"/>
      <c r="AP998" s="120"/>
      <c r="AQ998" s="120"/>
      <c r="AR998" s="120"/>
      <c r="AS998" s="120"/>
      <c r="AT998" s="246"/>
      <c r="AU998" s="243"/>
      <c r="AV998" s="120"/>
      <c r="AW998" s="120"/>
      <c r="AX998" s="120"/>
      <c r="AY998" s="246"/>
      <c r="AZ998" s="120"/>
      <c r="BA998" s="120"/>
      <c r="BB998" s="243"/>
      <c r="BC998" s="120"/>
      <c r="BD998" s="120"/>
      <c r="BE998" s="120"/>
      <c r="BF998" s="120"/>
      <c r="BG998" s="244"/>
      <c r="BH998" s="124"/>
      <c r="BI998" s="124"/>
      <c r="BJ998" s="124"/>
      <c r="BK998" s="120"/>
      <c r="BL998" s="120"/>
      <c r="BM998" s="120"/>
      <c r="BN998" s="120"/>
      <c r="BO998" s="120"/>
      <c r="BP998" s="120"/>
      <c r="BQ998" s="120"/>
      <c r="BR998" s="120"/>
      <c r="BS998" s="120"/>
    </row>
    <row r="999" ht="15.75" customHeight="1">
      <c r="A999" s="120"/>
      <c r="B999" s="120"/>
      <c r="C999" s="243"/>
      <c r="D999" s="120"/>
      <c r="E999" s="243"/>
      <c r="F999" s="120"/>
      <c r="G999" s="120"/>
      <c r="H999" s="120"/>
      <c r="I999" s="120"/>
      <c r="J999" s="120"/>
      <c r="K999" s="120"/>
      <c r="L999" s="244"/>
      <c r="M999" s="245"/>
      <c r="N999" s="245"/>
      <c r="O999" s="245"/>
      <c r="P999" s="245"/>
      <c r="Q999" s="120"/>
      <c r="R999" s="120"/>
      <c r="S999" s="120"/>
      <c r="T999" s="222"/>
      <c r="U999" s="120"/>
      <c r="V999" s="120"/>
      <c r="W999" s="120"/>
      <c r="X999" s="120"/>
      <c r="Y999" s="243"/>
      <c r="Z999" s="120"/>
      <c r="AA999" s="243"/>
      <c r="AB999" s="245"/>
      <c r="AC999" s="245"/>
      <c r="AD999" s="245"/>
      <c r="AE999" s="222"/>
      <c r="AF999" s="120"/>
      <c r="AG999" s="120"/>
      <c r="AH999" s="120"/>
      <c r="AI999" s="120"/>
      <c r="AJ999" s="243"/>
      <c r="AK999" s="243"/>
      <c r="AL999" s="120"/>
      <c r="AM999" s="243"/>
      <c r="AN999" s="243"/>
      <c r="AO999" s="120"/>
      <c r="AP999" s="120"/>
      <c r="AQ999" s="120"/>
      <c r="AR999" s="120"/>
      <c r="AS999" s="120"/>
      <c r="AT999" s="246"/>
      <c r="AU999" s="243"/>
      <c r="AV999" s="120"/>
      <c r="AW999" s="120"/>
      <c r="AX999" s="120"/>
      <c r="AY999" s="246"/>
      <c r="AZ999" s="120"/>
      <c r="BA999" s="120"/>
      <c r="BB999" s="243"/>
      <c r="BC999" s="120"/>
      <c r="BD999" s="120"/>
      <c r="BE999" s="120"/>
      <c r="BF999" s="120"/>
      <c r="BG999" s="244"/>
      <c r="BH999" s="124"/>
      <c r="BI999" s="124"/>
      <c r="BJ999" s="124"/>
      <c r="BK999" s="120"/>
      <c r="BL999" s="120"/>
      <c r="BM999" s="120"/>
      <c r="BN999" s="120"/>
      <c r="BO999" s="120"/>
      <c r="BP999" s="120"/>
      <c r="BQ999" s="120"/>
      <c r="BR999" s="120"/>
      <c r="BS999" s="120"/>
    </row>
    <row r="1000" ht="15.75" customHeight="1">
      <c r="A1000" s="120"/>
      <c r="B1000" s="120"/>
      <c r="C1000" s="243"/>
      <c r="D1000" s="120"/>
      <c r="E1000" s="243"/>
      <c r="F1000" s="120"/>
      <c r="G1000" s="120"/>
      <c r="H1000" s="120"/>
      <c r="I1000" s="120"/>
      <c r="J1000" s="120"/>
      <c r="K1000" s="120"/>
      <c r="L1000" s="244"/>
      <c r="M1000" s="245"/>
      <c r="N1000" s="245"/>
      <c r="O1000" s="245"/>
      <c r="P1000" s="245"/>
      <c r="Q1000" s="120"/>
      <c r="R1000" s="120"/>
      <c r="S1000" s="120"/>
      <c r="T1000" s="222"/>
      <c r="U1000" s="120"/>
      <c r="V1000" s="120"/>
      <c r="W1000" s="120"/>
      <c r="X1000" s="120"/>
      <c r="Y1000" s="243"/>
      <c r="Z1000" s="120"/>
      <c r="AA1000" s="243"/>
      <c r="AB1000" s="245"/>
      <c r="AC1000" s="245"/>
      <c r="AD1000" s="245"/>
      <c r="AE1000" s="222"/>
      <c r="AF1000" s="120"/>
      <c r="AG1000" s="120"/>
      <c r="AH1000" s="120"/>
      <c r="AI1000" s="120"/>
      <c r="AJ1000" s="243"/>
      <c r="AK1000" s="243"/>
      <c r="AL1000" s="120"/>
      <c r="AM1000" s="243"/>
      <c r="AN1000" s="243"/>
      <c r="AO1000" s="120"/>
      <c r="AP1000" s="120"/>
      <c r="AQ1000" s="120"/>
      <c r="AR1000" s="120"/>
      <c r="AS1000" s="120"/>
      <c r="AT1000" s="246"/>
      <c r="AU1000" s="243"/>
      <c r="AV1000" s="120"/>
      <c r="AW1000" s="120"/>
      <c r="AX1000" s="120"/>
      <c r="AY1000" s="246"/>
      <c r="AZ1000" s="120"/>
      <c r="BA1000" s="120"/>
      <c r="BB1000" s="243"/>
      <c r="BC1000" s="120"/>
      <c r="BD1000" s="120"/>
      <c r="BE1000" s="120"/>
      <c r="BF1000" s="120"/>
      <c r="BG1000" s="244"/>
      <c r="BH1000" s="124"/>
      <c r="BI1000" s="124"/>
      <c r="BJ1000" s="124"/>
      <c r="BK1000" s="120"/>
      <c r="BL1000" s="120"/>
      <c r="BM1000" s="120"/>
      <c r="BN1000" s="120"/>
      <c r="BO1000" s="120"/>
      <c r="BP1000" s="120"/>
      <c r="BQ1000" s="120"/>
      <c r="BR1000" s="120"/>
      <c r="BS1000" s="120"/>
    </row>
  </sheetData>
  <autoFilter ref="$A$1:$BS$267">
    <filterColumn colId="18">
      <filters>
        <filter val="PORTUGAL"/>
        <filter val="USA"/>
        <filter val="VIETNAM"/>
        <filter val="CHINA"/>
        <filter val="BELGIUM"/>
        <filter val="Product"/>
        <filter val="THE NETHERLANDS"/>
        <filter val="THAILAND"/>
        <filter val="GERMANY"/>
        <filter val="UAE"/>
      </filters>
    </filterColumn>
    <sortState ref="A1:BS267">
      <sortCondition ref="E1:E267"/>
      <sortCondition descending="1" ref="BS1:BS267"/>
      <sortCondition ref="S1:S267"/>
    </sortState>
  </autoFilter>
  <conditionalFormatting sqref="B1:B160">
    <cfRule type="expression" dxfId="2" priority="1">
      <formula>#REF!="overdue"</formula>
    </cfRule>
  </conditionalFormatting>
  <conditionalFormatting sqref="B1:B160">
    <cfRule type="expression" dxfId="3" priority="2">
      <formula>#REF!="Realised"</formula>
    </cfRule>
  </conditionalFormatting>
  <conditionalFormatting sqref="B1:B160">
    <cfRule type="expression" dxfId="4" priority="3">
      <formula>#REF!="negotiated"</formula>
    </cfRule>
  </conditionalFormatting>
  <conditionalFormatting sqref="B1:B160">
    <cfRule type="expression" dxfId="5" priority="4">
      <formula>#REF!="onboarded"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18.63"/>
    <col customWidth="1" min="3" max="3" width="9.75"/>
    <col customWidth="1" min="4" max="4" width="10.88"/>
    <col customWidth="1" min="5" max="5" width="11.0"/>
    <col customWidth="1" min="6" max="6" width="7.0"/>
    <col customWidth="1" min="8" max="8" width="33.88"/>
    <col customWidth="1" min="9" max="9" width="22.75"/>
  </cols>
  <sheetData>
    <row r="2">
      <c r="B2" s="247" t="s">
        <v>2490</v>
      </c>
    </row>
    <row r="3">
      <c r="B3" s="247" t="s">
        <v>2491</v>
      </c>
    </row>
    <row r="4">
      <c r="B4" s="248" t="s">
        <v>2492</v>
      </c>
    </row>
    <row r="5">
      <c r="B5" s="249" t="s">
        <v>2493</v>
      </c>
      <c r="C5" s="249" t="s">
        <v>2494</v>
      </c>
      <c r="D5" s="249" t="s">
        <v>2495</v>
      </c>
      <c r="E5" s="249" t="s">
        <v>2496</v>
      </c>
      <c r="F5" s="249" t="s">
        <v>2497</v>
      </c>
      <c r="G5" s="249" t="s">
        <v>2498</v>
      </c>
      <c r="H5" s="249" t="s">
        <v>2499</v>
      </c>
    </row>
    <row r="6">
      <c r="B6" s="250">
        <v>45685.0</v>
      </c>
      <c r="C6" s="251">
        <v>0.7083333333333334</v>
      </c>
      <c r="D6" s="252" t="s">
        <v>2500</v>
      </c>
      <c r="E6" s="252" t="s">
        <v>2501</v>
      </c>
      <c r="F6" s="251">
        <v>0.8333333333333334</v>
      </c>
      <c r="G6" s="252">
        <v>12277.0</v>
      </c>
      <c r="H6" s="253" t="s">
        <v>2502</v>
      </c>
    </row>
    <row r="7">
      <c r="B7" s="250">
        <v>45686.0</v>
      </c>
      <c r="C7" s="251">
        <v>0.375</v>
      </c>
      <c r="D7" s="252" t="s">
        <v>2503</v>
      </c>
      <c r="E7" s="252" t="s">
        <v>2503</v>
      </c>
      <c r="F7" s="251">
        <v>0.75</v>
      </c>
      <c r="G7" s="252" t="s">
        <v>2504</v>
      </c>
      <c r="H7" s="252" t="s">
        <v>2505</v>
      </c>
    </row>
    <row r="8">
      <c r="B8" s="250">
        <v>45687.0</v>
      </c>
      <c r="C8" s="251">
        <v>0.4166666666666667</v>
      </c>
      <c r="D8" s="252" t="s">
        <v>2503</v>
      </c>
      <c r="E8" s="252" t="s">
        <v>2506</v>
      </c>
      <c r="F8" s="251">
        <v>0.5</v>
      </c>
      <c r="G8" s="252" t="s">
        <v>2504</v>
      </c>
      <c r="H8" s="252" t="s">
        <v>2507</v>
      </c>
    </row>
    <row r="9">
      <c r="B9" s="250">
        <v>45688.0</v>
      </c>
      <c r="C9" s="251">
        <v>0.375</v>
      </c>
      <c r="D9" s="252" t="s">
        <v>2506</v>
      </c>
      <c r="E9" s="252" t="s">
        <v>2506</v>
      </c>
      <c r="F9" s="251">
        <v>0.7083333333333334</v>
      </c>
      <c r="G9" s="252" t="s">
        <v>2504</v>
      </c>
      <c r="H9" s="252" t="s">
        <v>2505</v>
      </c>
    </row>
    <row r="10">
      <c r="B10" s="250">
        <v>45688.0</v>
      </c>
      <c r="C10" s="251">
        <v>0.8958333333333334</v>
      </c>
      <c r="D10" s="252" t="s">
        <v>2501</v>
      </c>
      <c r="E10" s="252" t="s">
        <v>2500</v>
      </c>
      <c r="F10" s="251">
        <v>0.041666666666666664</v>
      </c>
      <c r="G10" s="252">
        <v>12838.0</v>
      </c>
      <c r="H10" s="252" t="s">
        <v>2508</v>
      </c>
    </row>
    <row r="12">
      <c r="B12" s="89" t="s">
        <v>2509</v>
      </c>
    </row>
    <row r="13">
      <c r="B13" s="89" t="s">
        <v>2510</v>
      </c>
    </row>
  </sheetData>
  <mergeCells count="1">
    <mergeCell ref="B4:H4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3">
      <c r="B3" s="89" t="s">
        <v>2511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31.88"/>
    <col customWidth="1" min="3" max="3" width="58.0"/>
  </cols>
  <sheetData>
    <row r="1">
      <c r="A1" s="254"/>
      <c r="B1" s="255" t="s">
        <v>2512</v>
      </c>
      <c r="C1" s="254"/>
      <c r="D1" s="256"/>
      <c r="E1" s="256"/>
      <c r="F1" s="256"/>
      <c r="G1" s="256"/>
      <c r="H1" s="256"/>
      <c r="I1" s="256"/>
      <c r="J1" s="256"/>
      <c r="K1" s="256"/>
      <c r="L1" s="256"/>
      <c r="M1" s="256"/>
      <c r="N1" s="256"/>
      <c r="O1" s="256"/>
      <c r="P1" s="256"/>
      <c r="Q1" s="256"/>
      <c r="R1" s="256"/>
      <c r="S1" s="256"/>
      <c r="T1" s="256"/>
      <c r="U1" s="256"/>
      <c r="V1" s="256"/>
      <c r="W1" s="256"/>
      <c r="X1" s="256"/>
      <c r="Y1" s="256"/>
      <c r="Z1" s="256"/>
    </row>
    <row r="2">
      <c r="A2" s="254"/>
      <c r="B2" s="255" t="s">
        <v>2513</v>
      </c>
      <c r="C2" s="254"/>
      <c r="D2" s="256"/>
      <c r="E2" s="256"/>
      <c r="F2" s="256"/>
      <c r="G2" s="256"/>
      <c r="H2" s="256"/>
      <c r="I2" s="256"/>
      <c r="J2" s="256"/>
      <c r="K2" s="256"/>
      <c r="L2" s="256"/>
      <c r="M2" s="256"/>
      <c r="N2" s="256"/>
      <c r="O2" s="256"/>
      <c r="P2" s="256"/>
      <c r="Q2" s="256"/>
      <c r="R2" s="256"/>
      <c r="S2" s="256"/>
      <c r="T2" s="256"/>
      <c r="U2" s="256"/>
      <c r="V2" s="256"/>
      <c r="W2" s="256"/>
      <c r="X2" s="256"/>
      <c r="Y2" s="256"/>
      <c r="Z2" s="256"/>
    </row>
    <row r="3">
      <c r="A3" s="254"/>
      <c r="B3" s="255" t="s">
        <v>2514</v>
      </c>
      <c r="C3" s="254"/>
      <c r="D3" s="256"/>
      <c r="E3" s="256"/>
      <c r="F3" s="256"/>
      <c r="G3" s="256"/>
      <c r="H3" s="256"/>
      <c r="I3" s="256"/>
      <c r="J3" s="256"/>
      <c r="K3" s="256"/>
      <c r="L3" s="256"/>
      <c r="M3" s="256"/>
      <c r="N3" s="256"/>
      <c r="O3" s="256"/>
      <c r="P3" s="256"/>
      <c r="Q3" s="256"/>
      <c r="R3" s="256"/>
      <c r="S3" s="256"/>
      <c r="T3" s="256"/>
      <c r="U3" s="256"/>
      <c r="V3" s="256"/>
      <c r="W3" s="256"/>
      <c r="X3" s="256"/>
      <c r="Y3" s="256"/>
      <c r="Z3" s="256"/>
    </row>
    <row r="4">
      <c r="A4" s="254"/>
      <c r="B4" s="257" t="s">
        <v>2515</v>
      </c>
      <c r="C4" s="254"/>
      <c r="D4" s="256"/>
      <c r="E4" s="256"/>
      <c r="F4" s="256"/>
      <c r="G4" s="256"/>
      <c r="H4" s="256"/>
      <c r="I4" s="256"/>
      <c r="J4" s="256"/>
      <c r="K4" s="256"/>
      <c r="L4" s="256"/>
      <c r="M4" s="256"/>
      <c r="N4" s="256"/>
      <c r="O4" s="256"/>
      <c r="P4" s="256"/>
      <c r="Q4" s="256"/>
      <c r="R4" s="256"/>
      <c r="S4" s="256"/>
      <c r="T4" s="256"/>
      <c r="U4" s="256"/>
      <c r="V4" s="256"/>
      <c r="W4" s="256"/>
      <c r="X4" s="256"/>
      <c r="Y4" s="256"/>
      <c r="Z4" s="256"/>
    </row>
    <row r="5">
      <c r="A5" s="258"/>
      <c r="B5" s="258"/>
      <c r="C5" s="258"/>
      <c r="D5" s="256"/>
      <c r="E5" s="256"/>
      <c r="F5" s="256"/>
      <c r="G5" s="256"/>
      <c r="H5" s="256"/>
      <c r="I5" s="256"/>
      <c r="J5" s="256"/>
      <c r="K5" s="256"/>
      <c r="L5" s="256"/>
      <c r="M5" s="256"/>
      <c r="N5" s="256"/>
      <c r="O5" s="256"/>
      <c r="P5" s="256"/>
      <c r="Q5" s="256"/>
      <c r="R5" s="256"/>
      <c r="S5" s="256"/>
      <c r="T5" s="256"/>
      <c r="U5" s="256"/>
      <c r="V5" s="256"/>
      <c r="W5" s="256"/>
      <c r="X5" s="256"/>
      <c r="Y5" s="256"/>
      <c r="Z5" s="256"/>
    </row>
    <row r="6">
      <c r="A6" s="259" t="s">
        <v>2516</v>
      </c>
      <c r="B6" s="259" t="s">
        <v>2517</v>
      </c>
      <c r="C6" s="259" t="s">
        <v>2</v>
      </c>
      <c r="D6" s="256"/>
      <c r="E6" s="256"/>
      <c r="F6" s="256"/>
      <c r="G6" s="256"/>
      <c r="H6" s="256"/>
      <c r="I6" s="256"/>
      <c r="J6" s="256"/>
      <c r="K6" s="256"/>
      <c r="L6" s="256"/>
      <c r="M6" s="256"/>
      <c r="N6" s="256"/>
      <c r="O6" s="256"/>
      <c r="P6" s="256"/>
      <c r="Q6" s="256"/>
      <c r="R6" s="256"/>
      <c r="S6" s="256"/>
      <c r="T6" s="256"/>
      <c r="U6" s="256"/>
      <c r="V6" s="256"/>
      <c r="W6" s="256"/>
      <c r="X6" s="256"/>
      <c r="Y6" s="256"/>
      <c r="Z6" s="256"/>
    </row>
    <row r="7">
      <c r="A7" s="260">
        <v>1.0</v>
      </c>
      <c r="B7" s="260" t="s">
        <v>2518</v>
      </c>
      <c r="C7" s="260" t="s">
        <v>2519</v>
      </c>
      <c r="D7" s="256"/>
      <c r="E7" s="256"/>
      <c r="F7" s="256"/>
      <c r="G7" s="256"/>
      <c r="H7" s="256"/>
      <c r="I7" s="256"/>
      <c r="J7" s="256"/>
      <c r="K7" s="256"/>
      <c r="L7" s="256"/>
      <c r="M7" s="256"/>
      <c r="N7" s="256"/>
      <c r="O7" s="256"/>
      <c r="P7" s="256"/>
      <c r="Q7" s="256"/>
      <c r="R7" s="256"/>
      <c r="S7" s="256"/>
      <c r="T7" s="256"/>
      <c r="U7" s="256"/>
      <c r="V7" s="256"/>
      <c r="W7" s="256"/>
      <c r="X7" s="256"/>
      <c r="Y7" s="256"/>
      <c r="Z7" s="256"/>
    </row>
    <row r="8">
      <c r="A8" s="252">
        <v>2.0</v>
      </c>
      <c r="B8" s="252" t="s">
        <v>2520</v>
      </c>
      <c r="C8" s="252" t="s">
        <v>2521</v>
      </c>
      <c r="D8" s="256"/>
      <c r="E8" s="256"/>
      <c r="F8" s="256"/>
      <c r="G8" s="256"/>
      <c r="H8" s="256"/>
      <c r="I8" s="256"/>
      <c r="J8" s="256"/>
      <c r="K8" s="256"/>
      <c r="L8" s="256"/>
      <c r="M8" s="256"/>
      <c r="N8" s="256"/>
      <c r="O8" s="256"/>
      <c r="P8" s="256"/>
      <c r="Q8" s="256"/>
      <c r="R8" s="256"/>
      <c r="S8" s="256"/>
      <c r="T8" s="256"/>
      <c r="U8" s="256"/>
      <c r="V8" s="256"/>
      <c r="W8" s="256"/>
      <c r="X8" s="256"/>
      <c r="Y8" s="256"/>
      <c r="Z8" s="256"/>
    </row>
    <row r="9">
      <c r="A9" s="260">
        <v>3.0</v>
      </c>
      <c r="B9" s="260" t="s">
        <v>2522</v>
      </c>
      <c r="C9" s="261" t="s">
        <v>2523</v>
      </c>
      <c r="D9" s="256"/>
      <c r="E9" s="256"/>
      <c r="F9" s="256"/>
      <c r="G9" s="256"/>
      <c r="H9" s="256"/>
      <c r="I9" s="256"/>
      <c r="J9" s="256"/>
      <c r="K9" s="256"/>
      <c r="L9" s="256"/>
      <c r="M9" s="256"/>
      <c r="N9" s="256"/>
      <c r="O9" s="256"/>
      <c r="P9" s="256"/>
      <c r="Q9" s="256"/>
      <c r="R9" s="256"/>
      <c r="S9" s="256"/>
      <c r="T9" s="256"/>
      <c r="U9" s="256"/>
      <c r="V9" s="256"/>
      <c r="W9" s="256"/>
      <c r="X9" s="256"/>
      <c r="Y9" s="256"/>
      <c r="Z9" s="256"/>
    </row>
    <row r="10">
      <c r="A10" s="262"/>
      <c r="B10" s="252"/>
      <c r="C10" s="33" t="s">
        <v>2524</v>
      </c>
      <c r="D10" s="256"/>
      <c r="E10" s="256"/>
      <c r="F10" s="256"/>
      <c r="G10" s="256"/>
      <c r="H10" s="256"/>
      <c r="I10" s="256"/>
      <c r="J10" s="256"/>
      <c r="K10" s="256"/>
      <c r="L10" s="256"/>
      <c r="M10" s="256"/>
      <c r="N10" s="256"/>
      <c r="O10" s="256"/>
      <c r="P10" s="256"/>
      <c r="Q10" s="256"/>
      <c r="R10" s="256"/>
      <c r="S10" s="256"/>
      <c r="T10" s="256"/>
      <c r="U10" s="256"/>
      <c r="V10" s="256"/>
      <c r="W10" s="256"/>
      <c r="X10" s="256"/>
      <c r="Y10" s="256"/>
      <c r="Z10" s="256"/>
    </row>
    <row r="11">
      <c r="A11" s="262"/>
      <c r="B11" s="252"/>
      <c r="C11" s="33" t="s">
        <v>2525</v>
      </c>
      <c r="D11" s="256"/>
      <c r="E11" s="256"/>
      <c r="F11" s="256"/>
      <c r="G11" s="256"/>
      <c r="H11" s="256"/>
      <c r="I11" s="256"/>
      <c r="J11" s="256"/>
      <c r="K11" s="256"/>
      <c r="L11" s="256"/>
      <c r="M11" s="256"/>
      <c r="N11" s="256"/>
      <c r="O11" s="256"/>
      <c r="P11" s="256"/>
      <c r="Q11" s="256"/>
      <c r="R11" s="256"/>
      <c r="S11" s="256"/>
      <c r="T11" s="256"/>
      <c r="U11" s="256"/>
      <c r="V11" s="256"/>
      <c r="W11" s="256"/>
      <c r="X11" s="256"/>
      <c r="Y11" s="256"/>
      <c r="Z11" s="256"/>
    </row>
    <row r="12">
      <c r="A12" s="262"/>
      <c r="B12" s="252"/>
      <c r="C12" s="33" t="s">
        <v>2526</v>
      </c>
      <c r="D12" s="256"/>
      <c r="E12" s="256"/>
      <c r="F12" s="256"/>
      <c r="G12" s="256"/>
      <c r="H12" s="256"/>
      <c r="I12" s="256"/>
      <c r="J12" s="256"/>
      <c r="K12" s="256"/>
      <c r="L12" s="256"/>
      <c r="M12" s="256"/>
      <c r="N12" s="256"/>
      <c r="O12" s="256"/>
      <c r="P12" s="256"/>
      <c r="Q12" s="256"/>
      <c r="R12" s="256"/>
      <c r="S12" s="256"/>
      <c r="T12" s="256"/>
      <c r="U12" s="256"/>
      <c r="V12" s="256"/>
      <c r="W12" s="256"/>
      <c r="X12" s="256"/>
      <c r="Y12" s="256"/>
      <c r="Z12" s="256"/>
    </row>
    <row r="13">
      <c r="A13" s="252">
        <v>4.0</v>
      </c>
      <c r="B13" s="252" t="s">
        <v>2527</v>
      </c>
      <c r="C13" s="33" t="s">
        <v>2528</v>
      </c>
      <c r="D13" s="256"/>
      <c r="E13" s="256"/>
      <c r="F13" s="256"/>
      <c r="G13" s="256"/>
      <c r="H13" s="256"/>
      <c r="I13" s="256"/>
      <c r="J13" s="256"/>
      <c r="K13" s="256"/>
      <c r="L13" s="256"/>
      <c r="M13" s="256"/>
      <c r="N13" s="256"/>
      <c r="O13" s="256"/>
      <c r="P13" s="256"/>
      <c r="Q13" s="256"/>
      <c r="R13" s="256"/>
      <c r="S13" s="256"/>
      <c r="T13" s="256"/>
      <c r="U13" s="256"/>
      <c r="V13" s="256"/>
      <c r="W13" s="256"/>
      <c r="X13" s="256"/>
      <c r="Y13" s="256"/>
      <c r="Z13" s="256"/>
    </row>
    <row r="14">
      <c r="A14" s="260">
        <v>5.0</v>
      </c>
      <c r="B14" s="260" t="s">
        <v>2529</v>
      </c>
      <c r="C14" s="261" t="s">
        <v>2530</v>
      </c>
      <c r="D14" s="256"/>
      <c r="E14" s="256"/>
      <c r="F14" s="256"/>
      <c r="G14" s="256"/>
      <c r="H14" s="256"/>
      <c r="I14" s="256"/>
      <c r="J14" s="256"/>
      <c r="K14" s="256"/>
      <c r="L14" s="256"/>
      <c r="M14" s="256"/>
      <c r="N14" s="256"/>
      <c r="O14" s="256"/>
      <c r="P14" s="256"/>
      <c r="Q14" s="256"/>
      <c r="R14" s="256"/>
      <c r="S14" s="256"/>
      <c r="T14" s="256"/>
      <c r="U14" s="256"/>
      <c r="V14" s="256"/>
      <c r="W14" s="256"/>
      <c r="X14" s="256"/>
      <c r="Y14" s="256"/>
      <c r="Z14" s="256"/>
    </row>
    <row r="15">
      <c r="A15" s="262"/>
      <c r="B15" s="262"/>
      <c r="C15" s="33" t="s">
        <v>2531</v>
      </c>
      <c r="D15" s="256"/>
      <c r="E15" s="256"/>
      <c r="F15" s="256"/>
      <c r="G15" s="256"/>
      <c r="H15" s="256"/>
      <c r="I15" s="256"/>
      <c r="J15" s="256"/>
      <c r="K15" s="256"/>
      <c r="L15" s="256"/>
      <c r="M15" s="256"/>
      <c r="N15" s="256"/>
      <c r="O15" s="256"/>
      <c r="P15" s="256"/>
      <c r="Q15" s="256"/>
      <c r="R15" s="256"/>
      <c r="S15" s="256"/>
      <c r="T15" s="256"/>
      <c r="U15" s="256"/>
      <c r="V15" s="256"/>
      <c r="W15" s="256"/>
      <c r="X15" s="256"/>
      <c r="Y15" s="256"/>
      <c r="Z15" s="256"/>
    </row>
    <row r="16">
      <c r="A16" s="262"/>
      <c r="B16" s="262"/>
      <c r="C16" s="33" t="s">
        <v>2532</v>
      </c>
      <c r="D16" s="256"/>
      <c r="E16" s="256"/>
      <c r="F16" s="256"/>
      <c r="G16" s="256"/>
      <c r="H16" s="256"/>
      <c r="I16" s="256"/>
      <c r="J16" s="256"/>
      <c r="K16" s="256"/>
      <c r="L16" s="256"/>
      <c r="M16" s="256"/>
      <c r="N16" s="256"/>
      <c r="O16" s="256"/>
      <c r="P16" s="256"/>
      <c r="Q16" s="256"/>
      <c r="R16" s="256"/>
      <c r="S16" s="256"/>
      <c r="T16" s="256"/>
      <c r="U16" s="256"/>
      <c r="V16" s="256"/>
      <c r="W16" s="256"/>
      <c r="X16" s="256"/>
      <c r="Y16" s="256"/>
      <c r="Z16" s="256"/>
    </row>
    <row r="17">
      <c r="A17" s="262"/>
      <c r="B17" s="262"/>
      <c r="C17" s="33" t="s">
        <v>2533</v>
      </c>
      <c r="D17" s="256"/>
      <c r="E17" s="256"/>
      <c r="F17" s="256"/>
      <c r="G17" s="256"/>
      <c r="H17" s="256"/>
      <c r="I17" s="256"/>
      <c r="J17" s="256"/>
      <c r="K17" s="256"/>
      <c r="L17" s="256"/>
      <c r="M17" s="256"/>
      <c r="N17" s="256"/>
      <c r="O17" s="256"/>
      <c r="P17" s="256"/>
      <c r="Q17" s="256"/>
      <c r="R17" s="256"/>
      <c r="S17" s="256"/>
      <c r="T17" s="256"/>
      <c r="U17" s="256"/>
      <c r="V17" s="256"/>
      <c r="W17" s="256"/>
      <c r="X17" s="256"/>
      <c r="Y17" s="256"/>
      <c r="Z17" s="256"/>
    </row>
    <row r="18">
      <c r="A18" s="262"/>
      <c r="B18" s="262"/>
      <c r="C18" s="33" t="s">
        <v>2534</v>
      </c>
      <c r="D18" s="256"/>
      <c r="E18" s="256"/>
      <c r="F18" s="256"/>
      <c r="G18" s="256"/>
      <c r="H18" s="256"/>
      <c r="I18" s="256"/>
      <c r="J18" s="256"/>
      <c r="K18" s="256"/>
      <c r="L18" s="256"/>
      <c r="M18" s="256"/>
      <c r="N18" s="256"/>
      <c r="O18" s="256"/>
      <c r="P18" s="256"/>
      <c r="Q18" s="256"/>
      <c r="R18" s="256"/>
      <c r="S18" s="256"/>
      <c r="T18" s="256"/>
      <c r="U18" s="256"/>
      <c r="V18" s="256"/>
      <c r="W18" s="256"/>
      <c r="X18" s="256"/>
      <c r="Y18" s="256"/>
      <c r="Z18" s="256"/>
    </row>
    <row r="19">
      <c r="A19" s="252">
        <v>6.0</v>
      </c>
      <c r="B19" s="252" t="s">
        <v>2535</v>
      </c>
      <c r="C19" s="252" t="s">
        <v>2536</v>
      </c>
      <c r="D19" s="256"/>
      <c r="E19" s="256"/>
      <c r="F19" s="256"/>
      <c r="G19" s="256"/>
      <c r="H19" s="256"/>
      <c r="I19" s="256"/>
      <c r="J19" s="256"/>
      <c r="K19" s="256"/>
      <c r="L19" s="256"/>
      <c r="M19" s="256"/>
      <c r="N19" s="256"/>
      <c r="O19" s="256"/>
      <c r="P19" s="256"/>
      <c r="Q19" s="256"/>
      <c r="R19" s="256"/>
      <c r="S19" s="256"/>
      <c r="T19" s="256"/>
      <c r="U19" s="256"/>
      <c r="V19" s="256"/>
      <c r="W19" s="256"/>
      <c r="X19" s="256"/>
      <c r="Y19" s="256"/>
      <c r="Z19" s="256"/>
    </row>
    <row r="20">
      <c r="A20" s="262"/>
      <c r="B20" s="262"/>
      <c r="C20" s="262"/>
      <c r="D20" s="256"/>
      <c r="E20" s="256"/>
      <c r="F20" s="256"/>
      <c r="G20" s="256"/>
      <c r="H20" s="256"/>
      <c r="I20" s="256"/>
      <c r="J20" s="256"/>
      <c r="K20" s="256"/>
      <c r="L20" s="256"/>
      <c r="M20" s="256"/>
      <c r="N20" s="256"/>
      <c r="O20" s="256"/>
      <c r="P20" s="256"/>
      <c r="Q20" s="256"/>
      <c r="R20" s="256"/>
      <c r="S20" s="256"/>
      <c r="T20" s="256"/>
      <c r="U20" s="256"/>
      <c r="V20" s="256"/>
      <c r="W20" s="256"/>
      <c r="X20" s="256"/>
      <c r="Y20" s="256"/>
      <c r="Z20" s="256"/>
    </row>
    <row r="21">
      <c r="A21" s="260">
        <v>7.0</v>
      </c>
      <c r="B21" s="261" t="s">
        <v>2537</v>
      </c>
      <c r="C21" s="261" t="s">
        <v>2538</v>
      </c>
      <c r="D21" s="256"/>
      <c r="E21" s="256"/>
      <c r="F21" s="256"/>
      <c r="G21" s="256"/>
      <c r="H21" s="256"/>
      <c r="I21" s="256"/>
      <c r="J21" s="256"/>
      <c r="K21" s="256"/>
      <c r="L21" s="256"/>
      <c r="M21" s="256"/>
      <c r="N21" s="256"/>
      <c r="O21" s="256"/>
      <c r="P21" s="256"/>
      <c r="Q21" s="256"/>
      <c r="R21" s="256"/>
      <c r="S21" s="256"/>
      <c r="T21" s="256"/>
      <c r="U21" s="256"/>
      <c r="V21" s="256"/>
      <c r="W21" s="256"/>
      <c r="X21" s="256"/>
      <c r="Y21" s="256"/>
      <c r="Z21" s="256"/>
    </row>
    <row r="22">
      <c r="A22" s="262"/>
      <c r="B22" s="262"/>
      <c r="C22" s="33" t="s">
        <v>2539</v>
      </c>
      <c r="D22" s="256"/>
      <c r="E22" s="256"/>
      <c r="F22" s="256"/>
      <c r="G22" s="256"/>
      <c r="H22" s="256"/>
      <c r="I22" s="256"/>
      <c r="J22" s="256"/>
      <c r="K22" s="256"/>
      <c r="L22" s="256"/>
      <c r="M22" s="256"/>
      <c r="N22" s="256"/>
      <c r="O22" s="256"/>
      <c r="P22" s="256"/>
      <c r="Q22" s="256"/>
      <c r="R22" s="256"/>
      <c r="S22" s="256"/>
      <c r="T22" s="256"/>
      <c r="U22" s="256"/>
      <c r="V22" s="256"/>
      <c r="W22" s="256"/>
      <c r="X22" s="256"/>
      <c r="Y22" s="256"/>
      <c r="Z22" s="256"/>
    </row>
    <row r="23">
      <c r="A23" s="262"/>
      <c r="B23" s="262"/>
      <c r="C23" s="33" t="s">
        <v>2540</v>
      </c>
      <c r="D23" s="256"/>
      <c r="E23" s="256"/>
      <c r="F23" s="256"/>
      <c r="G23" s="256"/>
      <c r="H23" s="256"/>
      <c r="I23" s="256"/>
      <c r="J23" s="256"/>
      <c r="K23" s="256"/>
      <c r="L23" s="256"/>
      <c r="M23" s="256"/>
      <c r="N23" s="256"/>
      <c r="O23" s="256"/>
      <c r="P23" s="256"/>
      <c r="Q23" s="256"/>
      <c r="R23" s="256"/>
      <c r="S23" s="256"/>
      <c r="T23" s="256"/>
      <c r="U23" s="256"/>
      <c r="V23" s="256"/>
      <c r="W23" s="256"/>
      <c r="X23" s="256"/>
      <c r="Y23" s="256"/>
      <c r="Z23" s="256"/>
    </row>
    <row r="24">
      <c r="A24" s="263">
        <v>8.0</v>
      </c>
      <c r="B24" s="263" t="s">
        <v>2541</v>
      </c>
      <c r="C24" s="263" t="s">
        <v>2542</v>
      </c>
      <c r="D24" s="256"/>
      <c r="E24" s="256"/>
      <c r="F24" s="256"/>
      <c r="G24" s="256"/>
      <c r="H24" s="256"/>
      <c r="I24" s="256"/>
      <c r="J24" s="256"/>
      <c r="K24" s="256"/>
      <c r="L24" s="256"/>
      <c r="M24" s="256"/>
      <c r="N24" s="256"/>
      <c r="O24" s="256"/>
      <c r="P24" s="256"/>
      <c r="Q24" s="256"/>
      <c r="R24" s="256"/>
      <c r="S24" s="256"/>
      <c r="T24" s="256"/>
      <c r="U24" s="256"/>
      <c r="V24" s="256"/>
      <c r="W24" s="256"/>
      <c r="X24" s="256"/>
      <c r="Y24" s="256"/>
      <c r="Z24" s="256"/>
    </row>
    <row r="25">
      <c r="A25" s="262"/>
      <c r="B25" s="262"/>
      <c r="C25" s="252" t="s">
        <v>2543</v>
      </c>
      <c r="D25" s="256"/>
      <c r="E25" s="256"/>
      <c r="F25" s="256"/>
      <c r="G25" s="256"/>
      <c r="H25" s="256"/>
      <c r="I25" s="256"/>
      <c r="J25" s="256"/>
      <c r="K25" s="256"/>
      <c r="L25" s="256"/>
      <c r="M25" s="256"/>
      <c r="N25" s="256"/>
      <c r="O25" s="256"/>
      <c r="P25" s="256"/>
      <c r="Q25" s="256"/>
      <c r="R25" s="256"/>
      <c r="S25" s="256"/>
      <c r="T25" s="256"/>
      <c r="U25" s="256"/>
      <c r="V25" s="256"/>
      <c r="W25" s="256"/>
      <c r="X25" s="256"/>
      <c r="Y25" s="256"/>
      <c r="Z25" s="256"/>
    </row>
    <row r="26">
      <c r="A26" s="260">
        <v>9.0</v>
      </c>
      <c r="B26" s="260" t="s">
        <v>2544</v>
      </c>
      <c r="C26" s="260" t="s">
        <v>2545</v>
      </c>
      <c r="D26" s="256"/>
      <c r="E26" s="256"/>
      <c r="F26" s="256"/>
      <c r="G26" s="256"/>
      <c r="H26" s="256"/>
      <c r="I26" s="256"/>
      <c r="J26" s="256"/>
      <c r="K26" s="256"/>
      <c r="L26" s="256"/>
      <c r="M26" s="256"/>
      <c r="N26" s="256"/>
      <c r="O26" s="256"/>
      <c r="P26" s="256"/>
      <c r="Q26" s="256"/>
      <c r="R26" s="256"/>
      <c r="S26" s="256"/>
      <c r="T26" s="256"/>
      <c r="U26" s="256"/>
      <c r="V26" s="256"/>
      <c r="W26" s="256"/>
      <c r="X26" s="256"/>
      <c r="Y26" s="256"/>
      <c r="Z26" s="256"/>
    </row>
    <row r="27">
      <c r="D27" s="256"/>
      <c r="E27" s="256"/>
      <c r="F27" s="256"/>
      <c r="G27" s="256"/>
      <c r="H27" s="256"/>
      <c r="I27" s="256"/>
      <c r="J27" s="256"/>
      <c r="K27" s="256"/>
      <c r="L27" s="256"/>
      <c r="M27" s="256"/>
      <c r="N27" s="256"/>
      <c r="O27" s="256"/>
      <c r="P27" s="256"/>
      <c r="Q27" s="256"/>
      <c r="R27" s="256"/>
      <c r="S27" s="256"/>
      <c r="T27" s="256"/>
      <c r="U27" s="256"/>
      <c r="V27" s="256"/>
      <c r="W27" s="256"/>
      <c r="X27" s="256"/>
      <c r="Y27" s="256"/>
      <c r="Z27" s="256"/>
    </row>
    <row r="28">
      <c r="D28" s="256"/>
      <c r="E28" s="256"/>
      <c r="F28" s="256"/>
      <c r="G28" s="256"/>
      <c r="H28" s="256"/>
      <c r="I28" s="256"/>
      <c r="J28" s="256"/>
      <c r="K28" s="256"/>
      <c r="L28" s="256"/>
      <c r="M28" s="256"/>
      <c r="N28" s="256"/>
      <c r="O28" s="256"/>
      <c r="P28" s="256"/>
      <c r="Q28" s="256"/>
      <c r="R28" s="256"/>
      <c r="S28" s="256"/>
      <c r="T28" s="256"/>
      <c r="U28" s="256"/>
      <c r="V28" s="256"/>
      <c r="W28" s="256"/>
      <c r="X28" s="256"/>
      <c r="Y28" s="256"/>
      <c r="Z28" s="256"/>
    </row>
    <row r="29">
      <c r="D29" s="256"/>
      <c r="E29" s="256"/>
      <c r="F29" s="256"/>
      <c r="G29" s="256"/>
      <c r="H29" s="256"/>
      <c r="I29" s="256"/>
      <c r="J29" s="256"/>
      <c r="K29" s="256"/>
      <c r="L29" s="256"/>
      <c r="M29" s="256"/>
      <c r="N29" s="256"/>
      <c r="O29" s="256"/>
      <c r="P29" s="256"/>
      <c r="Q29" s="256"/>
      <c r="R29" s="256"/>
      <c r="S29" s="256"/>
      <c r="T29" s="256"/>
      <c r="U29" s="256"/>
      <c r="V29" s="256"/>
      <c r="W29" s="256"/>
      <c r="X29" s="256"/>
      <c r="Y29" s="256"/>
      <c r="Z29" s="256"/>
    </row>
    <row r="30">
      <c r="D30" s="256"/>
      <c r="E30" s="256"/>
      <c r="F30" s="256"/>
      <c r="G30" s="256"/>
      <c r="H30" s="256"/>
      <c r="I30" s="256"/>
      <c r="J30" s="256"/>
      <c r="K30" s="256"/>
      <c r="L30" s="256"/>
      <c r="M30" s="256"/>
      <c r="N30" s="256"/>
      <c r="O30" s="256"/>
      <c r="P30" s="256"/>
      <c r="Q30" s="256"/>
      <c r="R30" s="256"/>
      <c r="S30" s="256"/>
      <c r="T30" s="256"/>
      <c r="U30" s="256"/>
      <c r="V30" s="256"/>
      <c r="W30" s="256"/>
      <c r="X30" s="256"/>
      <c r="Y30" s="256"/>
      <c r="Z30" s="256"/>
    </row>
    <row r="31">
      <c r="D31" s="256"/>
      <c r="E31" s="256"/>
      <c r="F31" s="256"/>
      <c r="G31" s="256"/>
      <c r="H31" s="256"/>
      <c r="I31" s="256"/>
      <c r="J31" s="256"/>
      <c r="K31" s="256"/>
      <c r="L31" s="256"/>
      <c r="M31" s="256"/>
      <c r="N31" s="256"/>
      <c r="O31" s="256"/>
      <c r="P31" s="256"/>
      <c r="Q31" s="256"/>
      <c r="R31" s="256"/>
      <c r="S31" s="256"/>
      <c r="T31" s="256"/>
      <c r="U31" s="256"/>
      <c r="V31" s="256"/>
      <c r="W31" s="256"/>
      <c r="X31" s="256"/>
      <c r="Y31" s="256"/>
      <c r="Z31" s="256"/>
    </row>
    <row r="32">
      <c r="D32" s="256"/>
      <c r="E32" s="256"/>
      <c r="F32" s="256"/>
      <c r="G32" s="256"/>
      <c r="H32" s="256"/>
      <c r="I32" s="256"/>
      <c r="J32" s="256"/>
      <c r="K32" s="256"/>
      <c r="L32" s="256"/>
      <c r="M32" s="256"/>
      <c r="N32" s="256"/>
      <c r="O32" s="256"/>
      <c r="P32" s="256"/>
      <c r="Q32" s="256"/>
      <c r="R32" s="256"/>
      <c r="S32" s="256"/>
      <c r="T32" s="256"/>
      <c r="U32" s="256"/>
      <c r="V32" s="256"/>
      <c r="W32" s="256"/>
      <c r="X32" s="256"/>
      <c r="Y32" s="256"/>
      <c r="Z32" s="256"/>
    </row>
    <row r="33">
      <c r="D33" s="256"/>
      <c r="E33" s="256"/>
      <c r="F33" s="256"/>
      <c r="G33" s="256"/>
      <c r="H33" s="256"/>
      <c r="I33" s="256"/>
      <c r="J33" s="256"/>
      <c r="K33" s="256"/>
      <c r="L33" s="256"/>
      <c r="M33" s="256"/>
      <c r="N33" s="256"/>
      <c r="O33" s="256"/>
      <c r="P33" s="256"/>
      <c r="Q33" s="256"/>
      <c r="R33" s="256"/>
      <c r="S33" s="256"/>
      <c r="T33" s="256"/>
      <c r="U33" s="256"/>
      <c r="V33" s="256"/>
      <c r="W33" s="256"/>
      <c r="X33" s="256"/>
      <c r="Y33" s="256"/>
      <c r="Z33" s="256"/>
    </row>
    <row r="34">
      <c r="D34" s="256"/>
      <c r="E34" s="256"/>
      <c r="F34" s="256"/>
      <c r="G34" s="256"/>
      <c r="H34" s="256"/>
      <c r="I34" s="256"/>
      <c r="J34" s="256"/>
      <c r="K34" s="256"/>
      <c r="L34" s="256"/>
      <c r="M34" s="256"/>
      <c r="N34" s="256"/>
      <c r="O34" s="256"/>
      <c r="P34" s="256"/>
      <c r="Q34" s="256"/>
      <c r="R34" s="256"/>
      <c r="S34" s="256"/>
      <c r="T34" s="256"/>
      <c r="U34" s="256"/>
      <c r="V34" s="256"/>
      <c r="W34" s="256"/>
      <c r="X34" s="256"/>
      <c r="Y34" s="256"/>
      <c r="Z34" s="256"/>
    </row>
    <row r="35">
      <c r="D35" s="256"/>
      <c r="E35" s="256"/>
      <c r="F35" s="256"/>
      <c r="G35" s="256"/>
      <c r="H35" s="256"/>
      <c r="I35" s="256"/>
      <c r="J35" s="256"/>
      <c r="K35" s="256"/>
      <c r="L35" s="256"/>
      <c r="M35" s="256"/>
      <c r="N35" s="256"/>
      <c r="O35" s="256"/>
      <c r="P35" s="256"/>
      <c r="Q35" s="256"/>
      <c r="R35" s="256"/>
      <c r="S35" s="256"/>
      <c r="T35" s="256"/>
      <c r="U35" s="256"/>
      <c r="V35" s="256"/>
      <c r="W35" s="256"/>
      <c r="X35" s="256"/>
      <c r="Y35" s="256"/>
      <c r="Z35" s="256"/>
    </row>
    <row r="36">
      <c r="D36" s="256"/>
      <c r="E36" s="256"/>
      <c r="F36" s="256"/>
      <c r="G36" s="256"/>
      <c r="H36" s="256"/>
      <c r="I36" s="256"/>
      <c r="J36" s="256"/>
      <c r="K36" s="256"/>
      <c r="L36" s="256"/>
      <c r="M36" s="256"/>
      <c r="N36" s="256"/>
      <c r="O36" s="256"/>
      <c r="P36" s="256"/>
      <c r="Q36" s="256"/>
      <c r="R36" s="256"/>
      <c r="S36" s="256"/>
      <c r="T36" s="256"/>
      <c r="U36" s="256"/>
      <c r="V36" s="256"/>
      <c r="W36" s="256"/>
      <c r="X36" s="256"/>
      <c r="Y36" s="256"/>
      <c r="Z36" s="256"/>
    </row>
    <row r="37">
      <c r="D37" s="256"/>
      <c r="E37" s="256"/>
      <c r="F37" s="256"/>
      <c r="G37" s="256"/>
      <c r="H37" s="256"/>
      <c r="I37" s="256"/>
      <c r="J37" s="256"/>
      <c r="K37" s="256"/>
      <c r="L37" s="256"/>
      <c r="M37" s="256"/>
      <c r="N37" s="256"/>
      <c r="O37" s="256"/>
      <c r="P37" s="256"/>
      <c r="Q37" s="256"/>
      <c r="R37" s="256"/>
      <c r="S37" s="256"/>
      <c r="T37" s="256"/>
      <c r="U37" s="256"/>
      <c r="V37" s="256"/>
      <c r="W37" s="256"/>
      <c r="X37" s="256"/>
      <c r="Y37" s="256"/>
      <c r="Z37" s="256"/>
    </row>
    <row r="38">
      <c r="D38" s="256"/>
      <c r="E38" s="256"/>
      <c r="F38" s="256"/>
      <c r="G38" s="256"/>
      <c r="H38" s="256"/>
      <c r="I38" s="256"/>
      <c r="J38" s="256"/>
      <c r="K38" s="256"/>
      <c r="L38" s="256"/>
      <c r="M38" s="256"/>
      <c r="N38" s="256"/>
      <c r="O38" s="256"/>
      <c r="P38" s="256"/>
      <c r="Q38" s="256"/>
      <c r="R38" s="256"/>
      <c r="S38" s="256"/>
      <c r="T38" s="256"/>
      <c r="U38" s="256"/>
      <c r="V38" s="256"/>
      <c r="W38" s="256"/>
      <c r="X38" s="256"/>
      <c r="Y38" s="256"/>
      <c r="Z38" s="256"/>
    </row>
    <row r="39">
      <c r="D39" s="256"/>
      <c r="E39" s="256"/>
      <c r="F39" s="256"/>
      <c r="G39" s="256"/>
      <c r="H39" s="256"/>
      <c r="I39" s="256"/>
      <c r="J39" s="256"/>
      <c r="K39" s="256"/>
      <c r="L39" s="256"/>
      <c r="M39" s="256"/>
      <c r="N39" s="256"/>
      <c r="O39" s="256"/>
      <c r="P39" s="256"/>
      <c r="Q39" s="256"/>
      <c r="R39" s="256"/>
      <c r="S39" s="256"/>
      <c r="T39" s="256"/>
      <c r="U39" s="256"/>
      <c r="V39" s="256"/>
      <c r="W39" s="256"/>
      <c r="X39" s="256"/>
      <c r="Y39" s="256"/>
      <c r="Z39" s="256"/>
    </row>
    <row r="40">
      <c r="D40" s="256"/>
      <c r="E40" s="256"/>
      <c r="F40" s="256"/>
      <c r="G40" s="256"/>
      <c r="H40" s="256"/>
      <c r="I40" s="256"/>
      <c r="J40" s="256"/>
      <c r="K40" s="256"/>
      <c r="L40" s="256"/>
      <c r="M40" s="256"/>
      <c r="N40" s="256"/>
      <c r="O40" s="256"/>
      <c r="P40" s="256"/>
      <c r="Q40" s="256"/>
      <c r="R40" s="256"/>
      <c r="S40" s="256"/>
      <c r="T40" s="256"/>
      <c r="U40" s="256"/>
      <c r="V40" s="256"/>
      <c r="W40" s="256"/>
      <c r="X40" s="256"/>
      <c r="Y40" s="256"/>
      <c r="Z40" s="256"/>
    </row>
    <row r="41">
      <c r="D41" s="256"/>
      <c r="E41" s="256"/>
      <c r="F41" s="256"/>
      <c r="G41" s="256"/>
      <c r="H41" s="256"/>
      <c r="I41" s="256"/>
      <c r="J41" s="256"/>
      <c r="K41" s="256"/>
      <c r="L41" s="256"/>
      <c r="M41" s="256"/>
      <c r="N41" s="256"/>
      <c r="O41" s="256"/>
      <c r="P41" s="256"/>
      <c r="Q41" s="256"/>
      <c r="R41" s="256"/>
      <c r="S41" s="256"/>
      <c r="T41" s="256"/>
      <c r="U41" s="256"/>
      <c r="V41" s="256"/>
      <c r="W41" s="256"/>
      <c r="X41" s="256"/>
      <c r="Y41" s="256"/>
      <c r="Z41" s="256"/>
    </row>
    <row r="42">
      <c r="D42" s="256"/>
      <c r="E42" s="256"/>
      <c r="F42" s="256"/>
      <c r="G42" s="256"/>
      <c r="H42" s="256"/>
      <c r="I42" s="256"/>
      <c r="J42" s="256"/>
      <c r="K42" s="256"/>
      <c r="L42" s="256"/>
      <c r="M42" s="256"/>
      <c r="N42" s="256"/>
      <c r="O42" s="256"/>
      <c r="P42" s="256"/>
      <c r="Q42" s="256"/>
      <c r="R42" s="256"/>
      <c r="S42" s="256"/>
      <c r="T42" s="256"/>
      <c r="U42" s="256"/>
      <c r="V42" s="256"/>
      <c r="W42" s="256"/>
      <c r="X42" s="256"/>
      <c r="Y42" s="256"/>
      <c r="Z42" s="256"/>
    </row>
    <row r="43">
      <c r="D43" s="256"/>
      <c r="E43" s="256"/>
      <c r="F43" s="256"/>
      <c r="G43" s="256"/>
      <c r="H43" s="256"/>
      <c r="I43" s="256"/>
      <c r="J43" s="256"/>
      <c r="K43" s="256"/>
      <c r="L43" s="256"/>
      <c r="M43" s="256"/>
      <c r="N43" s="256"/>
      <c r="O43" s="256"/>
      <c r="P43" s="256"/>
      <c r="Q43" s="256"/>
      <c r="R43" s="256"/>
      <c r="S43" s="256"/>
      <c r="T43" s="256"/>
      <c r="U43" s="256"/>
      <c r="V43" s="256"/>
      <c r="W43" s="256"/>
      <c r="X43" s="256"/>
      <c r="Y43" s="256"/>
      <c r="Z43" s="256"/>
    </row>
    <row r="44">
      <c r="D44" s="256"/>
      <c r="E44" s="256"/>
      <c r="F44" s="256"/>
      <c r="G44" s="256"/>
      <c r="H44" s="256"/>
      <c r="I44" s="256"/>
      <c r="J44" s="256"/>
      <c r="K44" s="256"/>
      <c r="L44" s="256"/>
      <c r="M44" s="256"/>
      <c r="N44" s="256"/>
      <c r="O44" s="256"/>
      <c r="P44" s="256"/>
      <c r="Q44" s="256"/>
      <c r="R44" s="256"/>
      <c r="S44" s="256"/>
      <c r="T44" s="256"/>
      <c r="U44" s="256"/>
      <c r="V44" s="256"/>
      <c r="W44" s="256"/>
      <c r="X44" s="256"/>
      <c r="Y44" s="256"/>
      <c r="Z44" s="256"/>
    </row>
    <row r="45">
      <c r="D45" s="256"/>
      <c r="E45" s="256"/>
      <c r="F45" s="256"/>
      <c r="G45" s="256"/>
      <c r="H45" s="256"/>
      <c r="I45" s="256"/>
      <c r="J45" s="256"/>
      <c r="K45" s="256"/>
      <c r="L45" s="256"/>
      <c r="M45" s="256"/>
      <c r="N45" s="256"/>
      <c r="O45" s="256"/>
      <c r="P45" s="256"/>
      <c r="Q45" s="256"/>
      <c r="R45" s="256"/>
      <c r="S45" s="256"/>
      <c r="T45" s="256"/>
      <c r="U45" s="256"/>
      <c r="V45" s="256"/>
      <c r="W45" s="256"/>
      <c r="X45" s="256"/>
      <c r="Y45" s="256"/>
      <c r="Z45" s="256"/>
    </row>
    <row r="46">
      <c r="D46" s="256"/>
      <c r="E46" s="256"/>
      <c r="F46" s="256"/>
      <c r="G46" s="256"/>
      <c r="H46" s="256"/>
      <c r="I46" s="256"/>
      <c r="J46" s="256"/>
      <c r="K46" s="256"/>
      <c r="L46" s="256"/>
      <c r="M46" s="256"/>
      <c r="N46" s="256"/>
      <c r="O46" s="256"/>
      <c r="P46" s="256"/>
      <c r="Q46" s="256"/>
      <c r="R46" s="256"/>
      <c r="S46" s="256"/>
      <c r="T46" s="256"/>
      <c r="U46" s="256"/>
      <c r="V46" s="256"/>
      <c r="W46" s="256"/>
      <c r="X46" s="256"/>
      <c r="Y46" s="256"/>
      <c r="Z46" s="256"/>
    </row>
    <row r="47">
      <c r="D47" s="256"/>
      <c r="E47" s="256"/>
      <c r="F47" s="256"/>
      <c r="G47" s="256"/>
      <c r="H47" s="256"/>
      <c r="I47" s="256"/>
      <c r="J47" s="256"/>
      <c r="K47" s="256"/>
      <c r="L47" s="256"/>
      <c r="M47" s="256"/>
      <c r="N47" s="256"/>
      <c r="O47" s="256"/>
      <c r="P47" s="256"/>
      <c r="Q47" s="256"/>
      <c r="R47" s="256"/>
      <c r="S47" s="256"/>
      <c r="T47" s="256"/>
      <c r="U47" s="256"/>
      <c r="V47" s="256"/>
      <c r="W47" s="256"/>
      <c r="X47" s="256"/>
      <c r="Y47" s="256"/>
      <c r="Z47" s="256"/>
    </row>
    <row r="48">
      <c r="D48" s="256"/>
      <c r="E48" s="256"/>
      <c r="F48" s="256"/>
      <c r="G48" s="256"/>
      <c r="H48" s="256"/>
      <c r="I48" s="256"/>
      <c r="J48" s="256"/>
      <c r="K48" s="256"/>
      <c r="L48" s="256"/>
      <c r="M48" s="256"/>
      <c r="N48" s="256"/>
      <c r="O48" s="256"/>
      <c r="P48" s="256"/>
      <c r="Q48" s="256"/>
      <c r="R48" s="256"/>
      <c r="S48" s="256"/>
      <c r="T48" s="256"/>
      <c r="U48" s="256"/>
      <c r="V48" s="256"/>
      <c r="W48" s="256"/>
      <c r="X48" s="256"/>
      <c r="Y48" s="256"/>
      <c r="Z48" s="256"/>
    </row>
    <row r="49">
      <c r="D49" s="256"/>
      <c r="E49" s="256"/>
      <c r="F49" s="256"/>
      <c r="G49" s="256"/>
      <c r="H49" s="256"/>
      <c r="I49" s="256"/>
      <c r="J49" s="256"/>
      <c r="K49" s="256"/>
      <c r="L49" s="256"/>
      <c r="M49" s="256"/>
      <c r="N49" s="256"/>
      <c r="O49" s="256"/>
      <c r="P49" s="256"/>
      <c r="Q49" s="256"/>
      <c r="R49" s="256"/>
      <c r="S49" s="256"/>
      <c r="T49" s="256"/>
      <c r="U49" s="256"/>
      <c r="V49" s="256"/>
      <c r="W49" s="256"/>
      <c r="X49" s="256"/>
      <c r="Y49" s="256"/>
      <c r="Z49" s="256"/>
    </row>
    <row r="50">
      <c r="D50" s="256"/>
      <c r="E50" s="256"/>
      <c r="F50" s="256"/>
      <c r="G50" s="256"/>
      <c r="H50" s="256"/>
      <c r="I50" s="256"/>
      <c r="J50" s="256"/>
      <c r="K50" s="256"/>
      <c r="L50" s="256"/>
      <c r="M50" s="256"/>
      <c r="N50" s="256"/>
      <c r="O50" s="256"/>
      <c r="P50" s="256"/>
      <c r="Q50" s="256"/>
      <c r="R50" s="256"/>
      <c r="S50" s="256"/>
      <c r="T50" s="256"/>
      <c r="U50" s="256"/>
      <c r="V50" s="256"/>
      <c r="W50" s="256"/>
      <c r="X50" s="256"/>
      <c r="Y50" s="256"/>
      <c r="Z50" s="256"/>
    </row>
    <row r="51">
      <c r="D51" s="256"/>
      <c r="E51" s="256"/>
      <c r="F51" s="256"/>
      <c r="G51" s="256"/>
      <c r="H51" s="256"/>
      <c r="I51" s="256"/>
      <c r="J51" s="256"/>
      <c r="K51" s="256"/>
      <c r="L51" s="256"/>
      <c r="M51" s="256"/>
      <c r="N51" s="256"/>
      <c r="O51" s="256"/>
      <c r="P51" s="256"/>
      <c r="Q51" s="256"/>
      <c r="R51" s="256"/>
      <c r="S51" s="256"/>
      <c r="T51" s="256"/>
      <c r="U51" s="256"/>
      <c r="V51" s="256"/>
      <c r="W51" s="256"/>
      <c r="X51" s="256"/>
      <c r="Y51" s="256"/>
      <c r="Z51" s="256"/>
    </row>
    <row r="52">
      <c r="D52" s="256"/>
      <c r="E52" s="256"/>
      <c r="F52" s="256"/>
      <c r="G52" s="256"/>
      <c r="H52" s="256"/>
      <c r="I52" s="256"/>
      <c r="J52" s="256"/>
      <c r="K52" s="256"/>
      <c r="L52" s="256"/>
      <c r="M52" s="256"/>
      <c r="N52" s="256"/>
      <c r="O52" s="256"/>
      <c r="P52" s="256"/>
      <c r="Q52" s="256"/>
      <c r="R52" s="256"/>
      <c r="S52" s="256"/>
      <c r="T52" s="256"/>
      <c r="U52" s="256"/>
      <c r="V52" s="256"/>
      <c r="W52" s="256"/>
      <c r="X52" s="256"/>
      <c r="Y52" s="256"/>
      <c r="Z52" s="256"/>
    </row>
    <row r="53">
      <c r="D53" s="256"/>
      <c r="E53" s="256"/>
      <c r="F53" s="256"/>
      <c r="G53" s="256"/>
      <c r="H53" s="256"/>
      <c r="I53" s="256"/>
      <c r="J53" s="256"/>
      <c r="K53" s="256"/>
      <c r="L53" s="256"/>
      <c r="M53" s="256"/>
      <c r="N53" s="256"/>
      <c r="O53" s="256"/>
      <c r="P53" s="256"/>
      <c r="Q53" s="256"/>
      <c r="R53" s="256"/>
      <c r="S53" s="256"/>
      <c r="T53" s="256"/>
      <c r="U53" s="256"/>
      <c r="V53" s="256"/>
      <c r="W53" s="256"/>
      <c r="X53" s="256"/>
      <c r="Y53" s="256"/>
      <c r="Z53" s="256"/>
    </row>
    <row r="54">
      <c r="D54" s="256"/>
      <c r="E54" s="256"/>
      <c r="F54" s="256"/>
      <c r="G54" s="256"/>
      <c r="H54" s="256"/>
      <c r="I54" s="256"/>
      <c r="J54" s="256"/>
      <c r="K54" s="256"/>
      <c r="L54" s="256"/>
      <c r="M54" s="256"/>
      <c r="N54" s="256"/>
      <c r="O54" s="256"/>
      <c r="P54" s="256"/>
      <c r="Q54" s="256"/>
      <c r="R54" s="256"/>
      <c r="S54" s="256"/>
      <c r="T54" s="256"/>
      <c r="U54" s="256"/>
      <c r="V54" s="256"/>
      <c r="W54" s="256"/>
      <c r="X54" s="256"/>
      <c r="Y54" s="256"/>
      <c r="Z54" s="256"/>
    </row>
    <row r="55">
      <c r="D55" s="256"/>
      <c r="E55" s="256"/>
      <c r="F55" s="256"/>
      <c r="G55" s="256"/>
      <c r="H55" s="256"/>
      <c r="I55" s="256"/>
      <c r="J55" s="256"/>
      <c r="K55" s="256"/>
      <c r="L55" s="256"/>
      <c r="M55" s="256"/>
      <c r="N55" s="256"/>
      <c r="O55" s="256"/>
      <c r="P55" s="256"/>
      <c r="Q55" s="256"/>
      <c r="R55" s="256"/>
      <c r="S55" s="256"/>
      <c r="T55" s="256"/>
      <c r="U55" s="256"/>
      <c r="V55" s="256"/>
      <c r="W55" s="256"/>
      <c r="X55" s="256"/>
      <c r="Y55" s="256"/>
      <c r="Z55" s="256"/>
    </row>
    <row r="56">
      <c r="D56" s="256"/>
      <c r="E56" s="256"/>
      <c r="F56" s="256"/>
      <c r="G56" s="256"/>
      <c r="H56" s="256"/>
      <c r="I56" s="256"/>
      <c r="J56" s="256"/>
      <c r="K56" s="256"/>
      <c r="L56" s="256"/>
      <c r="M56" s="256"/>
      <c r="N56" s="256"/>
      <c r="O56" s="256"/>
      <c r="P56" s="256"/>
      <c r="Q56" s="256"/>
      <c r="R56" s="256"/>
      <c r="S56" s="256"/>
      <c r="T56" s="256"/>
      <c r="U56" s="256"/>
      <c r="V56" s="256"/>
      <c r="W56" s="256"/>
      <c r="X56" s="256"/>
      <c r="Y56" s="256"/>
      <c r="Z56" s="256"/>
    </row>
    <row r="57">
      <c r="D57" s="256"/>
      <c r="E57" s="256"/>
      <c r="F57" s="256"/>
      <c r="G57" s="256"/>
      <c r="H57" s="256"/>
      <c r="I57" s="256"/>
      <c r="J57" s="256"/>
      <c r="K57" s="256"/>
      <c r="L57" s="256"/>
      <c r="M57" s="256"/>
      <c r="N57" s="256"/>
      <c r="O57" s="256"/>
      <c r="P57" s="256"/>
      <c r="Q57" s="256"/>
      <c r="R57" s="256"/>
      <c r="S57" s="256"/>
      <c r="T57" s="256"/>
      <c r="U57" s="256"/>
      <c r="V57" s="256"/>
      <c r="W57" s="256"/>
      <c r="X57" s="256"/>
      <c r="Y57" s="256"/>
      <c r="Z57" s="256"/>
    </row>
    <row r="58">
      <c r="D58" s="256"/>
      <c r="E58" s="256"/>
      <c r="F58" s="256"/>
      <c r="G58" s="256"/>
      <c r="H58" s="256"/>
      <c r="I58" s="256"/>
      <c r="J58" s="256"/>
      <c r="K58" s="256"/>
      <c r="L58" s="256"/>
      <c r="M58" s="256"/>
      <c r="N58" s="256"/>
      <c r="O58" s="256"/>
      <c r="P58" s="256"/>
      <c r="Q58" s="256"/>
      <c r="R58" s="256"/>
      <c r="S58" s="256"/>
      <c r="T58" s="256"/>
      <c r="U58" s="256"/>
      <c r="V58" s="256"/>
      <c r="W58" s="256"/>
      <c r="X58" s="256"/>
      <c r="Y58" s="256"/>
      <c r="Z58" s="256"/>
    </row>
    <row r="59">
      <c r="D59" s="256"/>
      <c r="E59" s="256"/>
      <c r="F59" s="256"/>
      <c r="G59" s="256"/>
      <c r="H59" s="256"/>
      <c r="I59" s="256"/>
      <c r="J59" s="256"/>
      <c r="K59" s="256"/>
      <c r="L59" s="256"/>
      <c r="M59" s="256"/>
      <c r="N59" s="256"/>
      <c r="O59" s="256"/>
      <c r="P59" s="256"/>
      <c r="Q59" s="256"/>
      <c r="R59" s="256"/>
      <c r="S59" s="256"/>
      <c r="T59" s="256"/>
      <c r="U59" s="256"/>
      <c r="V59" s="256"/>
      <c r="W59" s="256"/>
      <c r="X59" s="256"/>
      <c r="Y59" s="256"/>
      <c r="Z59" s="256"/>
    </row>
    <row r="60">
      <c r="D60" s="256"/>
      <c r="E60" s="256"/>
      <c r="F60" s="256"/>
      <c r="G60" s="256"/>
      <c r="H60" s="256"/>
      <c r="I60" s="256"/>
      <c r="J60" s="256"/>
      <c r="K60" s="256"/>
      <c r="L60" s="256"/>
      <c r="M60" s="256"/>
      <c r="N60" s="256"/>
      <c r="O60" s="256"/>
      <c r="P60" s="256"/>
      <c r="Q60" s="256"/>
      <c r="R60" s="256"/>
      <c r="S60" s="256"/>
      <c r="T60" s="256"/>
      <c r="U60" s="256"/>
      <c r="V60" s="256"/>
      <c r="W60" s="256"/>
      <c r="X60" s="256"/>
      <c r="Y60" s="256"/>
      <c r="Z60" s="256"/>
    </row>
    <row r="61">
      <c r="D61" s="256"/>
      <c r="E61" s="256"/>
      <c r="F61" s="256"/>
      <c r="G61" s="256"/>
      <c r="H61" s="256"/>
      <c r="I61" s="256"/>
      <c r="J61" s="256"/>
      <c r="K61" s="256"/>
      <c r="L61" s="256"/>
      <c r="M61" s="256"/>
      <c r="N61" s="256"/>
      <c r="O61" s="256"/>
      <c r="P61" s="256"/>
      <c r="Q61" s="256"/>
      <c r="R61" s="256"/>
      <c r="S61" s="256"/>
      <c r="T61" s="256"/>
      <c r="U61" s="256"/>
      <c r="V61" s="256"/>
      <c r="W61" s="256"/>
      <c r="X61" s="256"/>
      <c r="Y61" s="256"/>
      <c r="Z61" s="256"/>
    </row>
    <row r="62">
      <c r="D62" s="256"/>
      <c r="E62" s="256"/>
      <c r="F62" s="256"/>
      <c r="G62" s="256"/>
      <c r="H62" s="256"/>
      <c r="I62" s="256"/>
      <c r="J62" s="256"/>
      <c r="K62" s="256"/>
      <c r="L62" s="256"/>
      <c r="M62" s="256"/>
      <c r="N62" s="256"/>
      <c r="O62" s="256"/>
      <c r="P62" s="256"/>
      <c r="Q62" s="256"/>
      <c r="R62" s="256"/>
      <c r="S62" s="256"/>
      <c r="T62" s="256"/>
      <c r="U62" s="256"/>
      <c r="V62" s="256"/>
      <c r="W62" s="256"/>
      <c r="X62" s="256"/>
      <c r="Y62" s="256"/>
      <c r="Z62" s="256"/>
    </row>
    <row r="63">
      <c r="D63" s="256"/>
      <c r="E63" s="256"/>
      <c r="F63" s="256"/>
      <c r="G63" s="256"/>
      <c r="H63" s="256"/>
      <c r="I63" s="256"/>
      <c r="J63" s="256"/>
      <c r="K63" s="256"/>
      <c r="L63" s="256"/>
      <c r="M63" s="256"/>
      <c r="N63" s="256"/>
      <c r="O63" s="256"/>
      <c r="P63" s="256"/>
      <c r="Q63" s="256"/>
      <c r="R63" s="256"/>
      <c r="S63" s="256"/>
      <c r="T63" s="256"/>
      <c r="U63" s="256"/>
      <c r="V63" s="256"/>
      <c r="W63" s="256"/>
      <c r="X63" s="256"/>
      <c r="Y63" s="256"/>
      <c r="Z63" s="256"/>
    </row>
    <row r="64">
      <c r="D64" s="256"/>
      <c r="E64" s="256"/>
      <c r="F64" s="256"/>
      <c r="G64" s="256"/>
      <c r="H64" s="256"/>
      <c r="I64" s="256"/>
      <c r="J64" s="256"/>
      <c r="K64" s="256"/>
      <c r="L64" s="256"/>
      <c r="M64" s="256"/>
      <c r="N64" s="256"/>
      <c r="O64" s="256"/>
      <c r="P64" s="256"/>
      <c r="Q64" s="256"/>
      <c r="R64" s="256"/>
      <c r="S64" s="256"/>
      <c r="T64" s="256"/>
      <c r="U64" s="256"/>
      <c r="V64" s="256"/>
      <c r="W64" s="256"/>
      <c r="X64" s="256"/>
      <c r="Y64" s="256"/>
      <c r="Z64" s="256"/>
    </row>
    <row r="65">
      <c r="D65" s="256"/>
      <c r="E65" s="256"/>
      <c r="F65" s="256"/>
      <c r="G65" s="256"/>
      <c r="H65" s="256"/>
      <c r="I65" s="256"/>
      <c r="J65" s="256"/>
      <c r="K65" s="256"/>
      <c r="L65" s="256"/>
      <c r="M65" s="256"/>
      <c r="N65" s="256"/>
      <c r="O65" s="256"/>
      <c r="P65" s="256"/>
      <c r="Q65" s="256"/>
      <c r="R65" s="256"/>
      <c r="S65" s="256"/>
      <c r="T65" s="256"/>
      <c r="U65" s="256"/>
      <c r="V65" s="256"/>
      <c r="W65" s="256"/>
      <c r="X65" s="256"/>
      <c r="Y65" s="256"/>
      <c r="Z65" s="256"/>
    </row>
    <row r="66">
      <c r="D66" s="256"/>
      <c r="E66" s="256"/>
      <c r="F66" s="256"/>
      <c r="G66" s="256"/>
      <c r="H66" s="256"/>
      <c r="I66" s="256"/>
      <c r="J66" s="256"/>
      <c r="K66" s="256"/>
      <c r="L66" s="256"/>
      <c r="M66" s="256"/>
      <c r="N66" s="256"/>
      <c r="O66" s="256"/>
      <c r="P66" s="256"/>
      <c r="Q66" s="256"/>
      <c r="R66" s="256"/>
      <c r="S66" s="256"/>
      <c r="T66" s="256"/>
      <c r="U66" s="256"/>
      <c r="V66" s="256"/>
      <c r="W66" s="256"/>
      <c r="X66" s="256"/>
      <c r="Y66" s="256"/>
      <c r="Z66" s="256"/>
    </row>
    <row r="67">
      <c r="D67" s="256"/>
      <c r="E67" s="256"/>
      <c r="F67" s="256"/>
      <c r="G67" s="256"/>
      <c r="H67" s="256"/>
      <c r="I67" s="256"/>
      <c r="J67" s="256"/>
      <c r="K67" s="256"/>
      <c r="L67" s="256"/>
      <c r="M67" s="256"/>
      <c r="N67" s="256"/>
      <c r="O67" s="256"/>
      <c r="P67" s="256"/>
      <c r="Q67" s="256"/>
      <c r="R67" s="256"/>
      <c r="S67" s="256"/>
      <c r="T67" s="256"/>
      <c r="U67" s="256"/>
      <c r="V67" s="256"/>
      <c r="W67" s="256"/>
      <c r="X67" s="256"/>
      <c r="Y67" s="256"/>
      <c r="Z67" s="256"/>
    </row>
    <row r="68">
      <c r="D68" s="256"/>
      <c r="E68" s="256"/>
      <c r="F68" s="256"/>
      <c r="G68" s="256"/>
      <c r="H68" s="256"/>
      <c r="I68" s="256"/>
      <c r="J68" s="256"/>
      <c r="K68" s="256"/>
      <c r="L68" s="256"/>
      <c r="M68" s="256"/>
      <c r="N68" s="256"/>
      <c r="O68" s="256"/>
      <c r="P68" s="256"/>
      <c r="Q68" s="256"/>
      <c r="R68" s="256"/>
      <c r="S68" s="256"/>
      <c r="T68" s="256"/>
      <c r="U68" s="256"/>
      <c r="V68" s="256"/>
      <c r="W68" s="256"/>
      <c r="X68" s="256"/>
      <c r="Y68" s="256"/>
      <c r="Z68" s="256"/>
    </row>
    <row r="69">
      <c r="D69" s="256"/>
      <c r="E69" s="256"/>
      <c r="F69" s="256"/>
      <c r="G69" s="256"/>
      <c r="H69" s="256"/>
      <c r="I69" s="256"/>
      <c r="J69" s="256"/>
      <c r="K69" s="256"/>
      <c r="L69" s="256"/>
      <c r="M69" s="256"/>
      <c r="N69" s="256"/>
      <c r="O69" s="256"/>
      <c r="P69" s="256"/>
      <c r="Q69" s="256"/>
      <c r="R69" s="256"/>
      <c r="S69" s="256"/>
      <c r="T69" s="256"/>
      <c r="U69" s="256"/>
      <c r="V69" s="256"/>
      <c r="W69" s="256"/>
      <c r="X69" s="256"/>
      <c r="Y69" s="256"/>
      <c r="Z69" s="256"/>
    </row>
    <row r="70">
      <c r="D70" s="256"/>
      <c r="E70" s="256"/>
      <c r="F70" s="256"/>
      <c r="G70" s="256"/>
      <c r="H70" s="256"/>
      <c r="I70" s="256"/>
      <c r="J70" s="256"/>
      <c r="K70" s="256"/>
      <c r="L70" s="256"/>
      <c r="M70" s="256"/>
      <c r="N70" s="256"/>
      <c r="O70" s="256"/>
      <c r="P70" s="256"/>
      <c r="Q70" s="256"/>
      <c r="R70" s="256"/>
      <c r="S70" s="256"/>
      <c r="T70" s="256"/>
      <c r="U70" s="256"/>
      <c r="V70" s="256"/>
      <c r="W70" s="256"/>
      <c r="X70" s="256"/>
      <c r="Y70" s="256"/>
      <c r="Z70" s="256"/>
    </row>
    <row r="71">
      <c r="D71" s="256"/>
      <c r="E71" s="256"/>
      <c r="F71" s="256"/>
      <c r="G71" s="256"/>
      <c r="H71" s="256"/>
      <c r="I71" s="256"/>
      <c r="J71" s="256"/>
      <c r="K71" s="256"/>
      <c r="L71" s="256"/>
      <c r="M71" s="256"/>
      <c r="N71" s="256"/>
      <c r="O71" s="256"/>
      <c r="P71" s="256"/>
      <c r="Q71" s="256"/>
      <c r="R71" s="256"/>
      <c r="S71" s="256"/>
      <c r="T71" s="256"/>
      <c r="U71" s="256"/>
      <c r="V71" s="256"/>
      <c r="W71" s="256"/>
      <c r="X71" s="256"/>
      <c r="Y71" s="256"/>
      <c r="Z71" s="256"/>
    </row>
    <row r="72">
      <c r="D72" s="256"/>
      <c r="E72" s="256"/>
      <c r="F72" s="256"/>
      <c r="G72" s="256"/>
      <c r="H72" s="256"/>
      <c r="I72" s="256"/>
      <c r="J72" s="256"/>
      <c r="K72" s="256"/>
      <c r="L72" s="256"/>
      <c r="M72" s="256"/>
      <c r="N72" s="256"/>
      <c r="O72" s="256"/>
      <c r="P72" s="256"/>
      <c r="Q72" s="256"/>
      <c r="R72" s="256"/>
      <c r="S72" s="256"/>
      <c r="T72" s="256"/>
      <c r="U72" s="256"/>
      <c r="V72" s="256"/>
      <c r="W72" s="256"/>
      <c r="X72" s="256"/>
      <c r="Y72" s="256"/>
      <c r="Z72" s="256"/>
    </row>
    <row r="73">
      <c r="D73" s="256"/>
      <c r="E73" s="256"/>
      <c r="F73" s="256"/>
      <c r="G73" s="256"/>
      <c r="H73" s="256"/>
      <c r="I73" s="256"/>
      <c r="J73" s="256"/>
      <c r="K73" s="256"/>
      <c r="L73" s="256"/>
      <c r="M73" s="256"/>
      <c r="N73" s="256"/>
      <c r="O73" s="256"/>
      <c r="P73" s="256"/>
      <c r="Q73" s="256"/>
      <c r="R73" s="256"/>
      <c r="S73" s="256"/>
      <c r="T73" s="256"/>
      <c r="U73" s="256"/>
      <c r="V73" s="256"/>
      <c r="W73" s="256"/>
      <c r="X73" s="256"/>
      <c r="Y73" s="256"/>
      <c r="Z73" s="256"/>
    </row>
    <row r="74">
      <c r="D74" s="256"/>
      <c r="E74" s="256"/>
      <c r="F74" s="256"/>
      <c r="G74" s="256"/>
      <c r="H74" s="256"/>
      <c r="I74" s="256"/>
      <c r="J74" s="256"/>
      <c r="K74" s="256"/>
      <c r="L74" s="256"/>
      <c r="M74" s="256"/>
      <c r="N74" s="256"/>
      <c r="O74" s="256"/>
      <c r="P74" s="256"/>
      <c r="Q74" s="256"/>
      <c r="R74" s="256"/>
      <c r="S74" s="256"/>
      <c r="T74" s="256"/>
      <c r="U74" s="256"/>
      <c r="V74" s="256"/>
      <c r="W74" s="256"/>
      <c r="X74" s="256"/>
      <c r="Y74" s="256"/>
      <c r="Z74" s="256"/>
    </row>
    <row r="75">
      <c r="D75" s="256"/>
      <c r="E75" s="256"/>
      <c r="F75" s="256"/>
      <c r="G75" s="256"/>
      <c r="H75" s="256"/>
      <c r="I75" s="256"/>
      <c r="J75" s="256"/>
      <c r="K75" s="256"/>
      <c r="L75" s="256"/>
      <c r="M75" s="256"/>
      <c r="N75" s="256"/>
      <c r="O75" s="256"/>
      <c r="P75" s="256"/>
      <c r="Q75" s="256"/>
      <c r="R75" s="256"/>
      <c r="S75" s="256"/>
      <c r="T75" s="256"/>
      <c r="U75" s="256"/>
      <c r="V75" s="256"/>
      <c r="W75" s="256"/>
      <c r="X75" s="256"/>
      <c r="Y75" s="256"/>
      <c r="Z75" s="256"/>
    </row>
    <row r="76">
      <c r="D76" s="256"/>
      <c r="E76" s="256"/>
      <c r="F76" s="256"/>
      <c r="G76" s="256"/>
      <c r="H76" s="256"/>
      <c r="I76" s="256"/>
      <c r="J76" s="256"/>
      <c r="K76" s="256"/>
      <c r="L76" s="256"/>
      <c r="M76" s="256"/>
      <c r="N76" s="256"/>
      <c r="O76" s="256"/>
      <c r="P76" s="256"/>
      <c r="Q76" s="256"/>
      <c r="R76" s="256"/>
      <c r="S76" s="256"/>
      <c r="T76" s="256"/>
      <c r="U76" s="256"/>
      <c r="V76" s="256"/>
      <c r="W76" s="256"/>
      <c r="X76" s="256"/>
      <c r="Y76" s="256"/>
      <c r="Z76" s="256"/>
    </row>
    <row r="77">
      <c r="D77" s="256"/>
      <c r="E77" s="256"/>
      <c r="F77" s="256"/>
      <c r="G77" s="256"/>
      <c r="H77" s="256"/>
      <c r="I77" s="256"/>
      <c r="J77" s="256"/>
      <c r="K77" s="256"/>
      <c r="L77" s="256"/>
      <c r="M77" s="256"/>
      <c r="N77" s="256"/>
      <c r="O77" s="256"/>
      <c r="P77" s="256"/>
      <c r="Q77" s="256"/>
      <c r="R77" s="256"/>
      <c r="S77" s="256"/>
      <c r="T77" s="256"/>
      <c r="U77" s="256"/>
      <c r="V77" s="256"/>
      <c r="W77" s="256"/>
      <c r="X77" s="256"/>
      <c r="Y77" s="256"/>
      <c r="Z77" s="256"/>
    </row>
    <row r="78">
      <c r="D78" s="256"/>
      <c r="E78" s="256"/>
      <c r="F78" s="256"/>
      <c r="G78" s="256"/>
      <c r="H78" s="256"/>
      <c r="I78" s="256"/>
      <c r="J78" s="256"/>
      <c r="K78" s="256"/>
      <c r="L78" s="256"/>
      <c r="M78" s="256"/>
      <c r="N78" s="256"/>
      <c r="O78" s="256"/>
      <c r="P78" s="256"/>
      <c r="Q78" s="256"/>
      <c r="R78" s="256"/>
      <c r="S78" s="256"/>
      <c r="T78" s="256"/>
      <c r="U78" s="256"/>
      <c r="V78" s="256"/>
      <c r="W78" s="256"/>
      <c r="X78" s="256"/>
      <c r="Y78" s="256"/>
      <c r="Z78" s="256"/>
    </row>
    <row r="79">
      <c r="D79" s="256"/>
      <c r="E79" s="256"/>
      <c r="F79" s="256"/>
      <c r="G79" s="256"/>
      <c r="H79" s="256"/>
      <c r="I79" s="256"/>
      <c r="J79" s="256"/>
      <c r="K79" s="256"/>
      <c r="L79" s="256"/>
      <c r="M79" s="256"/>
      <c r="N79" s="256"/>
      <c r="O79" s="256"/>
      <c r="P79" s="256"/>
      <c r="Q79" s="256"/>
      <c r="R79" s="256"/>
      <c r="S79" s="256"/>
      <c r="T79" s="256"/>
      <c r="U79" s="256"/>
      <c r="V79" s="256"/>
      <c r="W79" s="256"/>
      <c r="X79" s="256"/>
      <c r="Y79" s="256"/>
      <c r="Z79" s="256"/>
    </row>
    <row r="80">
      <c r="D80" s="256"/>
      <c r="E80" s="256"/>
      <c r="F80" s="256"/>
      <c r="G80" s="256"/>
      <c r="H80" s="256"/>
      <c r="I80" s="256"/>
      <c r="J80" s="256"/>
      <c r="K80" s="256"/>
      <c r="L80" s="256"/>
      <c r="M80" s="256"/>
      <c r="N80" s="256"/>
      <c r="O80" s="256"/>
      <c r="P80" s="256"/>
      <c r="Q80" s="256"/>
      <c r="R80" s="256"/>
      <c r="S80" s="256"/>
      <c r="T80" s="256"/>
      <c r="U80" s="256"/>
      <c r="V80" s="256"/>
      <c r="W80" s="256"/>
      <c r="X80" s="256"/>
      <c r="Y80" s="256"/>
      <c r="Z80" s="256"/>
    </row>
    <row r="81">
      <c r="D81" s="256"/>
      <c r="E81" s="256"/>
      <c r="F81" s="256"/>
      <c r="G81" s="256"/>
      <c r="H81" s="256"/>
      <c r="I81" s="256"/>
      <c r="J81" s="256"/>
      <c r="K81" s="256"/>
      <c r="L81" s="256"/>
      <c r="M81" s="256"/>
      <c r="N81" s="256"/>
      <c r="O81" s="256"/>
      <c r="P81" s="256"/>
      <c r="Q81" s="256"/>
      <c r="R81" s="256"/>
      <c r="S81" s="256"/>
      <c r="T81" s="256"/>
      <c r="U81" s="256"/>
      <c r="V81" s="256"/>
      <c r="W81" s="256"/>
      <c r="X81" s="256"/>
      <c r="Y81" s="256"/>
      <c r="Z81" s="256"/>
    </row>
    <row r="82">
      <c r="D82" s="256"/>
      <c r="E82" s="256"/>
      <c r="F82" s="256"/>
      <c r="G82" s="256"/>
      <c r="H82" s="256"/>
      <c r="I82" s="256"/>
      <c r="J82" s="256"/>
      <c r="K82" s="256"/>
      <c r="L82" s="256"/>
      <c r="M82" s="256"/>
      <c r="N82" s="256"/>
      <c r="O82" s="256"/>
      <c r="P82" s="256"/>
      <c r="Q82" s="256"/>
      <c r="R82" s="256"/>
      <c r="S82" s="256"/>
      <c r="T82" s="256"/>
      <c r="U82" s="256"/>
      <c r="V82" s="256"/>
      <c r="W82" s="256"/>
      <c r="X82" s="256"/>
      <c r="Y82" s="256"/>
      <c r="Z82" s="256"/>
    </row>
    <row r="83">
      <c r="D83" s="256"/>
      <c r="E83" s="256"/>
      <c r="F83" s="256"/>
      <c r="G83" s="256"/>
      <c r="H83" s="256"/>
      <c r="I83" s="256"/>
      <c r="J83" s="256"/>
      <c r="K83" s="256"/>
      <c r="L83" s="256"/>
      <c r="M83" s="256"/>
      <c r="N83" s="256"/>
      <c r="O83" s="256"/>
      <c r="P83" s="256"/>
      <c r="Q83" s="256"/>
      <c r="R83" s="256"/>
      <c r="S83" s="256"/>
      <c r="T83" s="256"/>
      <c r="U83" s="256"/>
      <c r="V83" s="256"/>
      <c r="W83" s="256"/>
      <c r="X83" s="256"/>
      <c r="Y83" s="256"/>
      <c r="Z83" s="256"/>
    </row>
    <row r="84">
      <c r="D84" s="256"/>
      <c r="E84" s="256"/>
      <c r="F84" s="256"/>
      <c r="G84" s="256"/>
      <c r="H84" s="256"/>
      <c r="I84" s="256"/>
      <c r="J84" s="256"/>
      <c r="K84" s="256"/>
      <c r="L84" s="256"/>
      <c r="M84" s="256"/>
      <c r="N84" s="256"/>
      <c r="O84" s="256"/>
      <c r="P84" s="256"/>
      <c r="Q84" s="256"/>
      <c r="R84" s="256"/>
      <c r="S84" s="256"/>
      <c r="T84" s="256"/>
      <c r="U84" s="256"/>
      <c r="V84" s="256"/>
      <c r="W84" s="256"/>
      <c r="X84" s="256"/>
      <c r="Y84" s="256"/>
      <c r="Z84" s="256"/>
    </row>
    <row r="85">
      <c r="D85" s="256"/>
      <c r="E85" s="256"/>
      <c r="F85" s="256"/>
      <c r="G85" s="256"/>
      <c r="H85" s="256"/>
      <c r="I85" s="256"/>
      <c r="J85" s="256"/>
      <c r="K85" s="256"/>
      <c r="L85" s="256"/>
      <c r="M85" s="256"/>
      <c r="N85" s="256"/>
      <c r="O85" s="256"/>
      <c r="P85" s="256"/>
      <c r="Q85" s="256"/>
      <c r="R85" s="256"/>
      <c r="S85" s="256"/>
      <c r="T85" s="256"/>
      <c r="U85" s="256"/>
      <c r="V85" s="256"/>
      <c r="W85" s="256"/>
      <c r="X85" s="256"/>
      <c r="Y85" s="256"/>
      <c r="Z85" s="256"/>
    </row>
    <row r="86">
      <c r="D86" s="256"/>
      <c r="E86" s="256"/>
      <c r="F86" s="256"/>
      <c r="G86" s="256"/>
      <c r="H86" s="256"/>
      <c r="I86" s="256"/>
      <c r="J86" s="256"/>
      <c r="K86" s="256"/>
      <c r="L86" s="256"/>
      <c r="M86" s="256"/>
      <c r="N86" s="256"/>
      <c r="O86" s="256"/>
      <c r="P86" s="256"/>
      <c r="Q86" s="256"/>
      <c r="R86" s="256"/>
      <c r="S86" s="256"/>
      <c r="T86" s="256"/>
      <c r="U86" s="256"/>
      <c r="V86" s="256"/>
      <c r="W86" s="256"/>
      <c r="X86" s="256"/>
      <c r="Y86" s="256"/>
      <c r="Z86" s="256"/>
    </row>
    <row r="87">
      <c r="D87" s="256"/>
      <c r="E87" s="256"/>
      <c r="F87" s="256"/>
      <c r="G87" s="256"/>
      <c r="H87" s="256"/>
      <c r="I87" s="256"/>
      <c r="J87" s="256"/>
      <c r="K87" s="256"/>
      <c r="L87" s="256"/>
      <c r="M87" s="256"/>
      <c r="N87" s="256"/>
      <c r="O87" s="256"/>
      <c r="P87" s="256"/>
      <c r="Q87" s="256"/>
      <c r="R87" s="256"/>
      <c r="S87" s="256"/>
      <c r="T87" s="256"/>
      <c r="U87" s="256"/>
      <c r="V87" s="256"/>
      <c r="W87" s="256"/>
      <c r="X87" s="256"/>
      <c r="Y87" s="256"/>
      <c r="Z87" s="256"/>
    </row>
    <row r="88">
      <c r="D88" s="256"/>
      <c r="E88" s="256"/>
      <c r="F88" s="256"/>
      <c r="G88" s="256"/>
      <c r="H88" s="256"/>
      <c r="I88" s="256"/>
      <c r="J88" s="256"/>
      <c r="K88" s="256"/>
      <c r="L88" s="256"/>
      <c r="M88" s="256"/>
      <c r="N88" s="256"/>
      <c r="O88" s="256"/>
      <c r="P88" s="256"/>
      <c r="Q88" s="256"/>
      <c r="R88" s="256"/>
      <c r="S88" s="256"/>
      <c r="T88" s="256"/>
      <c r="U88" s="256"/>
      <c r="V88" s="256"/>
      <c r="W88" s="256"/>
      <c r="X88" s="256"/>
      <c r="Y88" s="256"/>
      <c r="Z88" s="256"/>
    </row>
    <row r="89">
      <c r="D89" s="256"/>
      <c r="E89" s="256"/>
      <c r="F89" s="256"/>
      <c r="G89" s="256"/>
      <c r="H89" s="256"/>
      <c r="I89" s="256"/>
      <c r="J89" s="256"/>
      <c r="K89" s="256"/>
      <c r="L89" s="256"/>
      <c r="M89" s="256"/>
      <c r="N89" s="256"/>
      <c r="O89" s="256"/>
      <c r="P89" s="256"/>
      <c r="Q89" s="256"/>
      <c r="R89" s="256"/>
      <c r="S89" s="256"/>
      <c r="T89" s="256"/>
      <c r="U89" s="256"/>
      <c r="V89" s="256"/>
      <c r="W89" s="256"/>
      <c r="X89" s="256"/>
      <c r="Y89" s="256"/>
      <c r="Z89" s="256"/>
    </row>
    <row r="90">
      <c r="D90" s="256"/>
      <c r="E90" s="256"/>
      <c r="F90" s="256"/>
      <c r="G90" s="256"/>
      <c r="H90" s="256"/>
      <c r="I90" s="256"/>
      <c r="J90" s="256"/>
      <c r="K90" s="256"/>
      <c r="L90" s="256"/>
      <c r="M90" s="256"/>
      <c r="N90" s="256"/>
      <c r="O90" s="256"/>
      <c r="P90" s="256"/>
      <c r="Q90" s="256"/>
      <c r="R90" s="256"/>
      <c r="S90" s="256"/>
      <c r="T90" s="256"/>
      <c r="U90" s="256"/>
      <c r="V90" s="256"/>
      <c r="W90" s="256"/>
      <c r="X90" s="256"/>
      <c r="Y90" s="256"/>
      <c r="Z90" s="256"/>
    </row>
    <row r="91">
      <c r="D91" s="256"/>
      <c r="E91" s="256"/>
      <c r="F91" s="256"/>
      <c r="G91" s="256"/>
      <c r="H91" s="256"/>
      <c r="I91" s="256"/>
      <c r="J91" s="256"/>
      <c r="K91" s="256"/>
      <c r="L91" s="256"/>
      <c r="M91" s="256"/>
      <c r="N91" s="256"/>
      <c r="O91" s="256"/>
      <c r="P91" s="256"/>
      <c r="Q91" s="256"/>
      <c r="R91" s="256"/>
      <c r="S91" s="256"/>
      <c r="T91" s="256"/>
      <c r="U91" s="256"/>
      <c r="V91" s="256"/>
      <c r="W91" s="256"/>
      <c r="X91" s="256"/>
      <c r="Y91" s="256"/>
      <c r="Z91" s="256"/>
    </row>
    <row r="92">
      <c r="D92" s="256"/>
      <c r="E92" s="256"/>
      <c r="F92" s="256"/>
      <c r="G92" s="256"/>
      <c r="H92" s="256"/>
      <c r="I92" s="256"/>
      <c r="J92" s="256"/>
      <c r="K92" s="256"/>
      <c r="L92" s="256"/>
      <c r="M92" s="256"/>
      <c r="N92" s="256"/>
      <c r="O92" s="256"/>
      <c r="P92" s="256"/>
      <c r="Q92" s="256"/>
      <c r="R92" s="256"/>
      <c r="S92" s="256"/>
      <c r="T92" s="256"/>
      <c r="U92" s="256"/>
      <c r="V92" s="256"/>
      <c r="W92" s="256"/>
      <c r="X92" s="256"/>
      <c r="Y92" s="256"/>
      <c r="Z92" s="256"/>
    </row>
    <row r="93">
      <c r="D93" s="256"/>
      <c r="E93" s="256"/>
      <c r="F93" s="256"/>
      <c r="G93" s="256"/>
      <c r="H93" s="256"/>
      <c r="I93" s="256"/>
      <c r="J93" s="256"/>
      <c r="K93" s="256"/>
      <c r="L93" s="256"/>
      <c r="M93" s="256"/>
      <c r="N93" s="256"/>
      <c r="O93" s="256"/>
      <c r="P93" s="256"/>
      <c r="Q93" s="256"/>
      <c r="R93" s="256"/>
      <c r="S93" s="256"/>
      <c r="T93" s="256"/>
      <c r="U93" s="256"/>
      <c r="V93" s="256"/>
      <c r="W93" s="256"/>
      <c r="X93" s="256"/>
      <c r="Y93" s="256"/>
      <c r="Z93" s="256"/>
    </row>
    <row r="94">
      <c r="D94" s="256"/>
      <c r="E94" s="256"/>
      <c r="F94" s="256"/>
      <c r="G94" s="256"/>
      <c r="H94" s="256"/>
      <c r="I94" s="256"/>
      <c r="J94" s="256"/>
      <c r="K94" s="256"/>
      <c r="L94" s="256"/>
      <c r="M94" s="256"/>
      <c r="N94" s="256"/>
      <c r="O94" s="256"/>
      <c r="P94" s="256"/>
      <c r="Q94" s="256"/>
      <c r="R94" s="256"/>
      <c r="S94" s="256"/>
      <c r="T94" s="256"/>
      <c r="U94" s="256"/>
      <c r="V94" s="256"/>
      <c r="W94" s="256"/>
      <c r="X94" s="256"/>
      <c r="Y94" s="256"/>
      <c r="Z94" s="256"/>
    </row>
    <row r="95">
      <c r="D95" s="256"/>
      <c r="E95" s="256"/>
      <c r="F95" s="256"/>
      <c r="G95" s="256"/>
      <c r="H95" s="256"/>
      <c r="I95" s="256"/>
      <c r="J95" s="256"/>
      <c r="K95" s="256"/>
      <c r="L95" s="256"/>
      <c r="M95" s="256"/>
      <c r="N95" s="256"/>
      <c r="O95" s="256"/>
      <c r="P95" s="256"/>
      <c r="Q95" s="256"/>
      <c r="R95" s="256"/>
      <c r="S95" s="256"/>
      <c r="T95" s="256"/>
      <c r="U95" s="256"/>
      <c r="V95" s="256"/>
      <c r="W95" s="256"/>
      <c r="X95" s="256"/>
      <c r="Y95" s="256"/>
      <c r="Z95" s="256"/>
    </row>
    <row r="96">
      <c r="D96" s="256"/>
      <c r="E96" s="256"/>
      <c r="F96" s="256"/>
      <c r="G96" s="256"/>
      <c r="H96" s="256"/>
      <c r="I96" s="256"/>
      <c r="J96" s="256"/>
      <c r="K96" s="256"/>
      <c r="L96" s="256"/>
      <c r="M96" s="256"/>
      <c r="N96" s="256"/>
      <c r="O96" s="256"/>
      <c r="P96" s="256"/>
      <c r="Q96" s="256"/>
      <c r="R96" s="256"/>
      <c r="S96" s="256"/>
      <c r="T96" s="256"/>
      <c r="U96" s="256"/>
      <c r="V96" s="256"/>
      <c r="W96" s="256"/>
      <c r="X96" s="256"/>
      <c r="Y96" s="256"/>
      <c r="Z96" s="256"/>
    </row>
    <row r="97">
      <c r="D97" s="256"/>
      <c r="E97" s="256"/>
      <c r="F97" s="256"/>
      <c r="G97" s="256"/>
      <c r="H97" s="256"/>
      <c r="I97" s="256"/>
      <c r="J97" s="256"/>
      <c r="K97" s="256"/>
      <c r="L97" s="256"/>
      <c r="M97" s="256"/>
      <c r="N97" s="256"/>
      <c r="O97" s="256"/>
      <c r="P97" s="256"/>
      <c r="Q97" s="256"/>
      <c r="R97" s="256"/>
      <c r="S97" s="256"/>
      <c r="T97" s="256"/>
      <c r="U97" s="256"/>
      <c r="V97" s="256"/>
      <c r="W97" s="256"/>
      <c r="X97" s="256"/>
      <c r="Y97" s="256"/>
      <c r="Z97" s="256"/>
    </row>
    <row r="98">
      <c r="D98" s="256"/>
      <c r="E98" s="256"/>
      <c r="F98" s="256"/>
      <c r="G98" s="256"/>
      <c r="H98" s="256"/>
      <c r="I98" s="256"/>
      <c r="J98" s="256"/>
      <c r="K98" s="256"/>
      <c r="L98" s="256"/>
      <c r="M98" s="256"/>
      <c r="N98" s="256"/>
      <c r="O98" s="256"/>
      <c r="P98" s="256"/>
      <c r="Q98" s="256"/>
      <c r="R98" s="256"/>
      <c r="S98" s="256"/>
      <c r="T98" s="256"/>
      <c r="U98" s="256"/>
      <c r="V98" s="256"/>
      <c r="W98" s="256"/>
      <c r="X98" s="256"/>
      <c r="Y98" s="256"/>
      <c r="Z98" s="256"/>
    </row>
    <row r="99">
      <c r="D99" s="256"/>
      <c r="E99" s="256"/>
      <c r="F99" s="256"/>
      <c r="G99" s="256"/>
      <c r="H99" s="256"/>
      <c r="I99" s="256"/>
      <c r="J99" s="256"/>
      <c r="K99" s="256"/>
      <c r="L99" s="256"/>
      <c r="M99" s="256"/>
      <c r="N99" s="256"/>
      <c r="O99" s="256"/>
      <c r="P99" s="256"/>
      <c r="Q99" s="256"/>
      <c r="R99" s="256"/>
      <c r="S99" s="256"/>
      <c r="T99" s="256"/>
      <c r="U99" s="256"/>
      <c r="V99" s="256"/>
      <c r="W99" s="256"/>
      <c r="X99" s="256"/>
      <c r="Y99" s="256"/>
      <c r="Z99" s="256"/>
    </row>
    <row r="100">
      <c r="D100" s="256"/>
      <c r="E100" s="256"/>
      <c r="F100" s="256"/>
      <c r="G100" s="256"/>
      <c r="H100" s="256"/>
      <c r="I100" s="256"/>
      <c r="J100" s="256"/>
      <c r="K100" s="256"/>
      <c r="L100" s="256"/>
      <c r="M100" s="256"/>
      <c r="N100" s="256"/>
      <c r="O100" s="256"/>
      <c r="P100" s="256"/>
      <c r="Q100" s="256"/>
      <c r="R100" s="256"/>
      <c r="S100" s="256"/>
      <c r="T100" s="256"/>
      <c r="U100" s="256"/>
      <c r="V100" s="256"/>
      <c r="W100" s="256"/>
      <c r="X100" s="256"/>
      <c r="Y100" s="256"/>
      <c r="Z100" s="256"/>
    </row>
    <row r="101">
      <c r="D101" s="256"/>
      <c r="E101" s="256"/>
      <c r="F101" s="256"/>
      <c r="G101" s="256"/>
      <c r="H101" s="256"/>
      <c r="I101" s="256"/>
      <c r="J101" s="256"/>
      <c r="K101" s="256"/>
      <c r="L101" s="256"/>
      <c r="M101" s="256"/>
      <c r="N101" s="256"/>
      <c r="O101" s="256"/>
      <c r="P101" s="256"/>
      <c r="Q101" s="256"/>
      <c r="R101" s="256"/>
      <c r="S101" s="256"/>
      <c r="T101" s="256"/>
      <c r="U101" s="256"/>
      <c r="V101" s="256"/>
      <c r="W101" s="256"/>
      <c r="X101" s="256"/>
      <c r="Y101" s="256"/>
      <c r="Z101" s="256"/>
    </row>
    <row r="102">
      <c r="D102" s="256"/>
      <c r="E102" s="256"/>
      <c r="F102" s="256"/>
      <c r="G102" s="256"/>
      <c r="H102" s="256"/>
      <c r="I102" s="256"/>
      <c r="J102" s="256"/>
      <c r="K102" s="256"/>
      <c r="L102" s="256"/>
      <c r="M102" s="256"/>
      <c r="N102" s="256"/>
      <c r="O102" s="256"/>
      <c r="P102" s="256"/>
      <c r="Q102" s="256"/>
      <c r="R102" s="256"/>
      <c r="S102" s="256"/>
      <c r="T102" s="256"/>
      <c r="U102" s="256"/>
      <c r="V102" s="256"/>
      <c r="W102" s="256"/>
      <c r="X102" s="256"/>
      <c r="Y102" s="256"/>
      <c r="Z102" s="256"/>
    </row>
    <row r="103">
      <c r="D103" s="256"/>
      <c r="E103" s="256"/>
      <c r="F103" s="256"/>
      <c r="G103" s="256"/>
      <c r="H103" s="256"/>
      <c r="I103" s="256"/>
      <c r="J103" s="256"/>
      <c r="K103" s="256"/>
      <c r="L103" s="256"/>
      <c r="M103" s="256"/>
      <c r="N103" s="256"/>
      <c r="O103" s="256"/>
      <c r="P103" s="256"/>
      <c r="Q103" s="256"/>
      <c r="R103" s="256"/>
      <c r="S103" s="256"/>
      <c r="T103" s="256"/>
      <c r="U103" s="256"/>
      <c r="V103" s="256"/>
      <c r="W103" s="256"/>
      <c r="X103" s="256"/>
      <c r="Y103" s="256"/>
      <c r="Z103" s="256"/>
    </row>
    <row r="104">
      <c r="D104" s="256"/>
      <c r="E104" s="256"/>
      <c r="F104" s="256"/>
      <c r="G104" s="256"/>
      <c r="H104" s="256"/>
      <c r="I104" s="256"/>
      <c r="J104" s="256"/>
      <c r="K104" s="256"/>
      <c r="L104" s="256"/>
      <c r="M104" s="256"/>
      <c r="N104" s="256"/>
      <c r="O104" s="256"/>
      <c r="P104" s="256"/>
      <c r="Q104" s="256"/>
      <c r="R104" s="256"/>
      <c r="S104" s="256"/>
      <c r="T104" s="256"/>
      <c r="U104" s="256"/>
      <c r="V104" s="256"/>
      <c r="W104" s="256"/>
      <c r="X104" s="256"/>
      <c r="Y104" s="256"/>
      <c r="Z104" s="256"/>
    </row>
    <row r="105">
      <c r="D105" s="256"/>
      <c r="E105" s="256"/>
      <c r="F105" s="256"/>
      <c r="G105" s="256"/>
      <c r="H105" s="256"/>
      <c r="I105" s="256"/>
      <c r="J105" s="256"/>
      <c r="K105" s="256"/>
      <c r="L105" s="256"/>
      <c r="M105" s="256"/>
      <c r="N105" s="256"/>
      <c r="O105" s="256"/>
      <c r="P105" s="256"/>
      <c r="Q105" s="256"/>
      <c r="R105" s="256"/>
      <c r="S105" s="256"/>
      <c r="T105" s="256"/>
      <c r="U105" s="256"/>
      <c r="V105" s="256"/>
      <c r="W105" s="256"/>
      <c r="X105" s="256"/>
      <c r="Y105" s="256"/>
      <c r="Z105" s="256"/>
    </row>
    <row r="106">
      <c r="D106" s="256"/>
      <c r="E106" s="256"/>
      <c r="F106" s="256"/>
      <c r="G106" s="256"/>
      <c r="H106" s="256"/>
      <c r="I106" s="256"/>
      <c r="J106" s="256"/>
      <c r="K106" s="256"/>
      <c r="L106" s="256"/>
      <c r="M106" s="256"/>
      <c r="N106" s="256"/>
      <c r="O106" s="256"/>
      <c r="P106" s="256"/>
      <c r="Q106" s="256"/>
      <c r="R106" s="256"/>
      <c r="S106" s="256"/>
      <c r="T106" s="256"/>
      <c r="U106" s="256"/>
      <c r="V106" s="256"/>
      <c r="W106" s="256"/>
      <c r="X106" s="256"/>
      <c r="Y106" s="256"/>
      <c r="Z106" s="256"/>
    </row>
    <row r="107">
      <c r="D107" s="256"/>
      <c r="E107" s="256"/>
      <c r="F107" s="256"/>
      <c r="G107" s="256"/>
      <c r="H107" s="256"/>
      <c r="I107" s="256"/>
      <c r="J107" s="256"/>
      <c r="K107" s="256"/>
      <c r="L107" s="256"/>
      <c r="M107" s="256"/>
      <c r="N107" s="256"/>
      <c r="O107" s="256"/>
      <c r="P107" s="256"/>
      <c r="Q107" s="256"/>
      <c r="R107" s="256"/>
      <c r="S107" s="256"/>
      <c r="T107" s="256"/>
      <c r="U107" s="256"/>
      <c r="V107" s="256"/>
      <c r="W107" s="256"/>
      <c r="X107" s="256"/>
      <c r="Y107" s="256"/>
      <c r="Z107" s="256"/>
    </row>
    <row r="108">
      <c r="D108" s="256"/>
      <c r="E108" s="256"/>
      <c r="F108" s="256"/>
      <c r="G108" s="256"/>
      <c r="H108" s="256"/>
      <c r="I108" s="256"/>
      <c r="J108" s="256"/>
      <c r="K108" s="256"/>
      <c r="L108" s="256"/>
      <c r="M108" s="256"/>
      <c r="N108" s="256"/>
      <c r="O108" s="256"/>
      <c r="P108" s="256"/>
      <c r="Q108" s="256"/>
      <c r="R108" s="256"/>
      <c r="S108" s="256"/>
      <c r="T108" s="256"/>
      <c r="U108" s="256"/>
      <c r="V108" s="256"/>
      <c r="W108" s="256"/>
      <c r="X108" s="256"/>
      <c r="Y108" s="256"/>
      <c r="Z108" s="256"/>
    </row>
    <row r="109">
      <c r="D109" s="256"/>
      <c r="E109" s="256"/>
      <c r="F109" s="256"/>
      <c r="G109" s="256"/>
      <c r="H109" s="256"/>
      <c r="I109" s="256"/>
      <c r="J109" s="256"/>
      <c r="K109" s="256"/>
      <c r="L109" s="256"/>
      <c r="M109" s="256"/>
      <c r="N109" s="256"/>
      <c r="O109" s="256"/>
      <c r="P109" s="256"/>
      <c r="Q109" s="256"/>
      <c r="R109" s="256"/>
      <c r="S109" s="256"/>
      <c r="T109" s="256"/>
      <c r="U109" s="256"/>
      <c r="V109" s="256"/>
      <c r="W109" s="256"/>
      <c r="X109" s="256"/>
      <c r="Y109" s="256"/>
      <c r="Z109" s="256"/>
    </row>
    <row r="110">
      <c r="D110" s="256"/>
      <c r="E110" s="256"/>
      <c r="F110" s="256"/>
      <c r="G110" s="256"/>
      <c r="H110" s="256"/>
      <c r="I110" s="256"/>
      <c r="J110" s="256"/>
      <c r="K110" s="256"/>
      <c r="L110" s="256"/>
      <c r="M110" s="256"/>
      <c r="N110" s="256"/>
      <c r="O110" s="256"/>
      <c r="P110" s="256"/>
      <c r="Q110" s="256"/>
      <c r="R110" s="256"/>
      <c r="S110" s="256"/>
      <c r="T110" s="256"/>
      <c r="U110" s="256"/>
      <c r="V110" s="256"/>
      <c r="W110" s="256"/>
      <c r="X110" s="256"/>
      <c r="Y110" s="256"/>
      <c r="Z110" s="256"/>
    </row>
    <row r="111">
      <c r="D111" s="256"/>
      <c r="E111" s="256"/>
      <c r="F111" s="256"/>
      <c r="G111" s="256"/>
      <c r="H111" s="256"/>
      <c r="I111" s="256"/>
      <c r="J111" s="256"/>
      <c r="K111" s="256"/>
      <c r="L111" s="256"/>
      <c r="M111" s="256"/>
      <c r="N111" s="256"/>
      <c r="O111" s="256"/>
      <c r="P111" s="256"/>
      <c r="Q111" s="256"/>
      <c r="R111" s="256"/>
      <c r="S111" s="256"/>
      <c r="T111" s="256"/>
      <c r="U111" s="256"/>
      <c r="V111" s="256"/>
      <c r="W111" s="256"/>
      <c r="X111" s="256"/>
      <c r="Y111" s="256"/>
      <c r="Z111" s="256"/>
    </row>
    <row r="112">
      <c r="D112" s="256"/>
      <c r="E112" s="256"/>
      <c r="F112" s="256"/>
      <c r="G112" s="256"/>
      <c r="H112" s="256"/>
      <c r="I112" s="256"/>
      <c r="J112" s="256"/>
      <c r="K112" s="256"/>
      <c r="L112" s="256"/>
      <c r="M112" s="256"/>
      <c r="N112" s="256"/>
      <c r="O112" s="256"/>
      <c r="P112" s="256"/>
      <c r="Q112" s="256"/>
      <c r="R112" s="256"/>
      <c r="S112" s="256"/>
      <c r="T112" s="256"/>
      <c r="U112" s="256"/>
      <c r="V112" s="256"/>
      <c r="W112" s="256"/>
      <c r="X112" s="256"/>
      <c r="Y112" s="256"/>
      <c r="Z112" s="256"/>
    </row>
    <row r="113">
      <c r="D113" s="256"/>
      <c r="E113" s="256"/>
      <c r="F113" s="256"/>
      <c r="G113" s="256"/>
      <c r="H113" s="256"/>
      <c r="I113" s="256"/>
      <c r="J113" s="256"/>
      <c r="K113" s="256"/>
      <c r="L113" s="256"/>
      <c r="M113" s="256"/>
      <c r="N113" s="256"/>
      <c r="O113" s="256"/>
      <c r="P113" s="256"/>
      <c r="Q113" s="256"/>
      <c r="R113" s="256"/>
      <c r="S113" s="256"/>
      <c r="T113" s="256"/>
      <c r="U113" s="256"/>
      <c r="V113" s="256"/>
      <c r="W113" s="256"/>
      <c r="X113" s="256"/>
      <c r="Y113" s="256"/>
      <c r="Z113" s="256"/>
    </row>
    <row r="114">
      <c r="D114" s="256"/>
      <c r="E114" s="256"/>
      <c r="F114" s="256"/>
      <c r="G114" s="256"/>
      <c r="H114" s="256"/>
      <c r="I114" s="256"/>
      <c r="J114" s="256"/>
      <c r="K114" s="256"/>
      <c r="L114" s="256"/>
      <c r="M114" s="256"/>
      <c r="N114" s="256"/>
      <c r="O114" s="256"/>
      <c r="P114" s="256"/>
      <c r="Q114" s="256"/>
      <c r="R114" s="256"/>
      <c r="S114" s="256"/>
      <c r="T114" s="256"/>
      <c r="U114" s="256"/>
      <c r="V114" s="256"/>
      <c r="W114" s="256"/>
      <c r="X114" s="256"/>
      <c r="Y114" s="256"/>
      <c r="Z114" s="256"/>
    </row>
    <row r="115">
      <c r="D115" s="256"/>
      <c r="E115" s="256"/>
      <c r="F115" s="256"/>
      <c r="G115" s="256"/>
      <c r="H115" s="256"/>
      <c r="I115" s="256"/>
      <c r="J115" s="256"/>
      <c r="K115" s="256"/>
      <c r="L115" s="256"/>
      <c r="M115" s="256"/>
      <c r="N115" s="256"/>
      <c r="O115" s="256"/>
      <c r="P115" s="256"/>
      <c r="Q115" s="256"/>
      <c r="R115" s="256"/>
      <c r="S115" s="256"/>
      <c r="T115" s="256"/>
      <c r="U115" s="256"/>
      <c r="V115" s="256"/>
      <c r="W115" s="256"/>
      <c r="X115" s="256"/>
      <c r="Y115" s="256"/>
      <c r="Z115" s="256"/>
    </row>
    <row r="116">
      <c r="D116" s="256"/>
      <c r="E116" s="256"/>
      <c r="F116" s="256"/>
      <c r="G116" s="256"/>
      <c r="H116" s="256"/>
      <c r="I116" s="256"/>
      <c r="J116" s="256"/>
      <c r="K116" s="256"/>
      <c r="L116" s="256"/>
      <c r="M116" s="256"/>
      <c r="N116" s="256"/>
      <c r="O116" s="256"/>
      <c r="P116" s="256"/>
      <c r="Q116" s="256"/>
      <c r="R116" s="256"/>
      <c r="S116" s="256"/>
      <c r="T116" s="256"/>
      <c r="U116" s="256"/>
      <c r="V116" s="256"/>
      <c r="W116" s="256"/>
      <c r="X116" s="256"/>
      <c r="Y116" s="256"/>
      <c r="Z116" s="256"/>
    </row>
    <row r="117">
      <c r="D117" s="256"/>
      <c r="E117" s="256"/>
      <c r="F117" s="256"/>
      <c r="G117" s="256"/>
      <c r="H117" s="256"/>
      <c r="I117" s="256"/>
      <c r="J117" s="256"/>
      <c r="K117" s="256"/>
      <c r="L117" s="256"/>
      <c r="M117" s="256"/>
      <c r="N117" s="256"/>
      <c r="O117" s="256"/>
      <c r="P117" s="256"/>
      <c r="Q117" s="256"/>
      <c r="R117" s="256"/>
      <c r="S117" s="256"/>
      <c r="T117" s="256"/>
      <c r="U117" s="256"/>
      <c r="V117" s="256"/>
      <c r="W117" s="256"/>
      <c r="X117" s="256"/>
      <c r="Y117" s="256"/>
      <c r="Z117" s="256"/>
    </row>
    <row r="118">
      <c r="D118" s="256"/>
      <c r="E118" s="256"/>
      <c r="F118" s="256"/>
      <c r="G118" s="256"/>
      <c r="H118" s="256"/>
      <c r="I118" s="256"/>
      <c r="J118" s="256"/>
      <c r="K118" s="256"/>
      <c r="L118" s="256"/>
      <c r="M118" s="256"/>
      <c r="N118" s="256"/>
      <c r="O118" s="256"/>
      <c r="P118" s="256"/>
      <c r="Q118" s="256"/>
      <c r="R118" s="256"/>
      <c r="S118" s="256"/>
      <c r="T118" s="256"/>
      <c r="U118" s="256"/>
      <c r="V118" s="256"/>
      <c r="W118" s="256"/>
      <c r="X118" s="256"/>
      <c r="Y118" s="256"/>
      <c r="Z118" s="256"/>
    </row>
    <row r="119">
      <c r="D119" s="256"/>
      <c r="E119" s="256"/>
      <c r="F119" s="256"/>
      <c r="G119" s="256"/>
      <c r="H119" s="256"/>
      <c r="I119" s="256"/>
      <c r="J119" s="256"/>
      <c r="K119" s="256"/>
      <c r="L119" s="256"/>
      <c r="M119" s="256"/>
      <c r="N119" s="256"/>
      <c r="O119" s="256"/>
      <c r="P119" s="256"/>
      <c r="Q119" s="256"/>
      <c r="R119" s="256"/>
      <c r="S119" s="256"/>
      <c r="T119" s="256"/>
      <c r="U119" s="256"/>
      <c r="V119" s="256"/>
      <c r="W119" s="256"/>
      <c r="X119" s="256"/>
      <c r="Y119" s="256"/>
      <c r="Z119" s="256"/>
    </row>
    <row r="120">
      <c r="D120" s="256"/>
      <c r="E120" s="256"/>
      <c r="F120" s="256"/>
      <c r="G120" s="256"/>
      <c r="H120" s="256"/>
      <c r="I120" s="256"/>
      <c r="J120" s="256"/>
      <c r="K120" s="256"/>
      <c r="L120" s="256"/>
      <c r="M120" s="256"/>
      <c r="N120" s="256"/>
      <c r="O120" s="256"/>
      <c r="P120" s="256"/>
      <c r="Q120" s="256"/>
      <c r="R120" s="256"/>
      <c r="S120" s="256"/>
      <c r="T120" s="256"/>
      <c r="U120" s="256"/>
      <c r="V120" s="256"/>
      <c r="W120" s="256"/>
      <c r="X120" s="256"/>
      <c r="Y120" s="256"/>
      <c r="Z120" s="256"/>
    </row>
    <row r="121">
      <c r="D121" s="256"/>
      <c r="E121" s="256"/>
      <c r="F121" s="256"/>
      <c r="G121" s="256"/>
      <c r="H121" s="256"/>
      <c r="I121" s="256"/>
      <c r="J121" s="256"/>
      <c r="K121" s="256"/>
      <c r="L121" s="256"/>
      <c r="M121" s="256"/>
      <c r="N121" s="256"/>
      <c r="O121" s="256"/>
      <c r="P121" s="256"/>
      <c r="Q121" s="256"/>
      <c r="R121" s="256"/>
      <c r="S121" s="256"/>
      <c r="T121" s="256"/>
      <c r="U121" s="256"/>
      <c r="V121" s="256"/>
      <c r="W121" s="256"/>
      <c r="X121" s="256"/>
      <c r="Y121" s="256"/>
      <c r="Z121" s="256"/>
    </row>
    <row r="122">
      <c r="D122" s="256"/>
      <c r="E122" s="256"/>
      <c r="F122" s="256"/>
      <c r="G122" s="256"/>
      <c r="H122" s="256"/>
      <c r="I122" s="256"/>
      <c r="J122" s="256"/>
      <c r="K122" s="256"/>
      <c r="L122" s="256"/>
      <c r="M122" s="256"/>
      <c r="N122" s="256"/>
      <c r="O122" s="256"/>
      <c r="P122" s="256"/>
      <c r="Q122" s="256"/>
      <c r="R122" s="256"/>
      <c r="S122" s="256"/>
      <c r="T122" s="256"/>
      <c r="U122" s="256"/>
      <c r="V122" s="256"/>
      <c r="W122" s="256"/>
      <c r="X122" s="256"/>
      <c r="Y122" s="256"/>
      <c r="Z122" s="256"/>
    </row>
    <row r="123">
      <c r="D123" s="256"/>
      <c r="E123" s="256"/>
      <c r="F123" s="256"/>
      <c r="G123" s="256"/>
      <c r="H123" s="256"/>
      <c r="I123" s="256"/>
      <c r="J123" s="256"/>
      <c r="K123" s="256"/>
      <c r="L123" s="256"/>
      <c r="M123" s="256"/>
      <c r="N123" s="256"/>
      <c r="O123" s="256"/>
      <c r="P123" s="256"/>
      <c r="Q123" s="256"/>
      <c r="R123" s="256"/>
      <c r="S123" s="256"/>
      <c r="T123" s="256"/>
      <c r="U123" s="256"/>
      <c r="V123" s="256"/>
      <c r="W123" s="256"/>
      <c r="X123" s="256"/>
      <c r="Y123" s="256"/>
      <c r="Z123" s="256"/>
    </row>
    <row r="124">
      <c r="D124" s="256"/>
      <c r="E124" s="256"/>
      <c r="F124" s="256"/>
      <c r="G124" s="256"/>
      <c r="H124" s="256"/>
      <c r="I124" s="256"/>
      <c r="J124" s="256"/>
      <c r="K124" s="256"/>
      <c r="L124" s="256"/>
      <c r="M124" s="256"/>
      <c r="N124" s="256"/>
      <c r="O124" s="256"/>
      <c r="P124" s="256"/>
      <c r="Q124" s="256"/>
      <c r="R124" s="256"/>
      <c r="S124" s="256"/>
      <c r="T124" s="256"/>
      <c r="U124" s="256"/>
      <c r="V124" s="256"/>
      <c r="W124" s="256"/>
      <c r="X124" s="256"/>
      <c r="Y124" s="256"/>
      <c r="Z124" s="256"/>
    </row>
    <row r="125">
      <c r="D125" s="256"/>
      <c r="E125" s="256"/>
      <c r="F125" s="256"/>
      <c r="G125" s="256"/>
      <c r="H125" s="256"/>
      <c r="I125" s="256"/>
      <c r="J125" s="256"/>
      <c r="K125" s="256"/>
      <c r="L125" s="256"/>
      <c r="M125" s="256"/>
      <c r="N125" s="256"/>
      <c r="O125" s="256"/>
      <c r="P125" s="256"/>
      <c r="Q125" s="256"/>
      <c r="R125" s="256"/>
      <c r="S125" s="256"/>
      <c r="T125" s="256"/>
      <c r="U125" s="256"/>
      <c r="V125" s="256"/>
      <c r="W125" s="256"/>
      <c r="X125" s="256"/>
      <c r="Y125" s="256"/>
      <c r="Z125" s="256"/>
    </row>
    <row r="126">
      <c r="D126" s="256"/>
      <c r="E126" s="256"/>
      <c r="F126" s="256"/>
      <c r="G126" s="256"/>
      <c r="H126" s="256"/>
      <c r="I126" s="256"/>
      <c r="J126" s="256"/>
      <c r="K126" s="256"/>
      <c r="L126" s="256"/>
      <c r="M126" s="256"/>
      <c r="N126" s="256"/>
      <c r="O126" s="256"/>
      <c r="P126" s="256"/>
      <c r="Q126" s="256"/>
      <c r="R126" s="256"/>
      <c r="S126" s="256"/>
      <c r="T126" s="256"/>
      <c r="U126" s="256"/>
      <c r="V126" s="256"/>
      <c r="W126" s="256"/>
      <c r="X126" s="256"/>
      <c r="Y126" s="256"/>
      <c r="Z126" s="256"/>
    </row>
    <row r="127">
      <c r="D127" s="256"/>
      <c r="E127" s="256"/>
      <c r="F127" s="256"/>
      <c r="G127" s="256"/>
      <c r="H127" s="256"/>
      <c r="I127" s="256"/>
      <c r="J127" s="256"/>
      <c r="K127" s="256"/>
      <c r="L127" s="256"/>
      <c r="M127" s="256"/>
      <c r="N127" s="256"/>
      <c r="O127" s="256"/>
      <c r="P127" s="256"/>
      <c r="Q127" s="256"/>
      <c r="R127" s="256"/>
      <c r="S127" s="256"/>
      <c r="T127" s="256"/>
      <c r="U127" s="256"/>
      <c r="V127" s="256"/>
      <c r="W127" s="256"/>
      <c r="X127" s="256"/>
      <c r="Y127" s="256"/>
      <c r="Z127" s="256"/>
    </row>
    <row r="128">
      <c r="D128" s="256"/>
      <c r="E128" s="256"/>
      <c r="F128" s="256"/>
      <c r="G128" s="256"/>
      <c r="H128" s="256"/>
      <c r="I128" s="256"/>
      <c r="J128" s="256"/>
      <c r="K128" s="256"/>
      <c r="L128" s="256"/>
      <c r="M128" s="256"/>
      <c r="N128" s="256"/>
      <c r="O128" s="256"/>
      <c r="P128" s="256"/>
      <c r="Q128" s="256"/>
      <c r="R128" s="256"/>
      <c r="S128" s="256"/>
      <c r="T128" s="256"/>
      <c r="U128" s="256"/>
      <c r="V128" s="256"/>
      <c r="W128" s="256"/>
      <c r="X128" s="256"/>
      <c r="Y128" s="256"/>
      <c r="Z128" s="256"/>
    </row>
    <row r="129">
      <c r="D129" s="256"/>
      <c r="E129" s="256"/>
      <c r="F129" s="256"/>
      <c r="G129" s="256"/>
      <c r="H129" s="256"/>
      <c r="I129" s="256"/>
      <c r="J129" s="256"/>
      <c r="K129" s="256"/>
      <c r="L129" s="256"/>
      <c r="M129" s="256"/>
      <c r="N129" s="256"/>
      <c r="O129" s="256"/>
      <c r="P129" s="256"/>
      <c r="Q129" s="256"/>
      <c r="R129" s="256"/>
      <c r="S129" s="256"/>
      <c r="T129" s="256"/>
      <c r="U129" s="256"/>
      <c r="V129" s="256"/>
      <c r="W129" s="256"/>
      <c r="X129" s="256"/>
      <c r="Y129" s="256"/>
      <c r="Z129" s="256"/>
    </row>
    <row r="130">
      <c r="D130" s="256"/>
      <c r="E130" s="256"/>
      <c r="F130" s="256"/>
      <c r="G130" s="256"/>
      <c r="H130" s="256"/>
      <c r="I130" s="256"/>
      <c r="J130" s="256"/>
      <c r="K130" s="256"/>
      <c r="L130" s="256"/>
      <c r="M130" s="256"/>
      <c r="N130" s="256"/>
      <c r="O130" s="256"/>
      <c r="P130" s="256"/>
      <c r="Q130" s="256"/>
      <c r="R130" s="256"/>
      <c r="S130" s="256"/>
      <c r="T130" s="256"/>
      <c r="U130" s="256"/>
      <c r="V130" s="256"/>
      <c r="W130" s="256"/>
      <c r="X130" s="256"/>
      <c r="Y130" s="256"/>
      <c r="Z130" s="256"/>
    </row>
    <row r="131">
      <c r="D131" s="256"/>
      <c r="E131" s="256"/>
      <c r="F131" s="256"/>
      <c r="G131" s="256"/>
      <c r="H131" s="256"/>
      <c r="I131" s="256"/>
      <c r="J131" s="256"/>
      <c r="K131" s="256"/>
      <c r="L131" s="256"/>
      <c r="M131" s="256"/>
      <c r="N131" s="256"/>
      <c r="O131" s="256"/>
      <c r="P131" s="256"/>
      <c r="Q131" s="256"/>
      <c r="R131" s="256"/>
      <c r="S131" s="256"/>
      <c r="T131" s="256"/>
      <c r="U131" s="256"/>
      <c r="V131" s="256"/>
      <c r="W131" s="256"/>
      <c r="X131" s="256"/>
      <c r="Y131" s="256"/>
      <c r="Z131" s="256"/>
    </row>
    <row r="132">
      <c r="D132" s="256"/>
      <c r="E132" s="256"/>
      <c r="F132" s="256"/>
      <c r="G132" s="256"/>
      <c r="H132" s="256"/>
      <c r="I132" s="256"/>
      <c r="J132" s="256"/>
      <c r="K132" s="256"/>
      <c r="L132" s="256"/>
      <c r="M132" s="256"/>
      <c r="N132" s="256"/>
      <c r="O132" s="256"/>
      <c r="P132" s="256"/>
      <c r="Q132" s="256"/>
      <c r="R132" s="256"/>
      <c r="S132" s="256"/>
      <c r="T132" s="256"/>
      <c r="U132" s="256"/>
      <c r="V132" s="256"/>
      <c r="W132" s="256"/>
      <c r="X132" s="256"/>
      <c r="Y132" s="256"/>
      <c r="Z132" s="256"/>
    </row>
    <row r="133">
      <c r="D133" s="256"/>
      <c r="E133" s="256"/>
      <c r="F133" s="256"/>
      <c r="G133" s="256"/>
      <c r="H133" s="256"/>
      <c r="I133" s="256"/>
      <c r="J133" s="256"/>
      <c r="K133" s="256"/>
      <c r="L133" s="256"/>
      <c r="M133" s="256"/>
      <c r="N133" s="256"/>
      <c r="O133" s="256"/>
      <c r="P133" s="256"/>
      <c r="Q133" s="256"/>
      <c r="R133" s="256"/>
      <c r="S133" s="256"/>
      <c r="T133" s="256"/>
      <c r="U133" s="256"/>
      <c r="V133" s="256"/>
      <c r="W133" s="256"/>
      <c r="X133" s="256"/>
      <c r="Y133" s="256"/>
      <c r="Z133" s="256"/>
    </row>
    <row r="134">
      <c r="D134" s="256"/>
      <c r="E134" s="256"/>
      <c r="F134" s="256"/>
      <c r="G134" s="256"/>
      <c r="H134" s="256"/>
      <c r="I134" s="256"/>
      <c r="J134" s="256"/>
      <c r="K134" s="256"/>
      <c r="L134" s="256"/>
      <c r="M134" s="256"/>
      <c r="N134" s="256"/>
      <c r="O134" s="256"/>
      <c r="P134" s="256"/>
      <c r="Q134" s="256"/>
      <c r="R134" s="256"/>
      <c r="S134" s="256"/>
      <c r="T134" s="256"/>
      <c r="U134" s="256"/>
      <c r="V134" s="256"/>
      <c r="W134" s="256"/>
      <c r="X134" s="256"/>
      <c r="Y134" s="256"/>
      <c r="Z134" s="256"/>
    </row>
    <row r="135">
      <c r="D135" s="256"/>
      <c r="E135" s="256"/>
      <c r="F135" s="256"/>
      <c r="G135" s="256"/>
      <c r="H135" s="256"/>
      <c r="I135" s="256"/>
      <c r="J135" s="256"/>
      <c r="K135" s="256"/>
      <c r="L135" s="256"/>
      <c r="M135" s="256"/>
      <c r="N135" s="256"/>
      <c r="O135" s="256"/>
      <c r="P135" s="256"/>
      <c r="Q135" s="256"/>
      <c r="R135" s="256"/>
      <c r="S135" s="256"/>
      <c r="T135" s="256"/>
      <c r="U135" s="256"/>
      <c r="V135" s="256"/>
      <c r="W135" s="256"/>
      <c r="X135" s="256"/>
      <c r="Y135" s="256"/>
      <c r="Z135" s="256"/>
    </row>
    <row r="136">
      <c r="D136" s="256"/>
      <c r="E136" s="256"/>
      <c r="F136" s="256"/>
      <c r="G136" s="256"/>
      <c r="H136" s="256"/>
      <c r="I136" s="256"/>
      <c r="J136" s="256"/>
      <c r="K136" s="256"/>
      <c r="L136" s="256"/>
      <c r="M136" s="256"/>
      <c r="N136" s="256"/>
      <c r="O136" s="256"/>
      <c r="P136" s="256"/>
      <c r="Q136" s="256"/>
      <c r="R136" s="256"/>
      <c r="S136" s="256"/>
      <c r="T136" s="256"/>
      <c r="U136" s="256"/>
      <c r="V136" s="256"/>
      <c r="W136" s="256"/>
      <c r="X136" s="256"/>
      <c r="Y136" s="256"/>
      <c r="Z136" s="256"/>
    </row>
    <row r="137">
      <c r="D137" s="256"/>
      <c r="E137" s="256"/>
      <c r="F137" s="256"/>
      <c r="G137" s="256"/>
      <c r="H137" s="256"/>
      <c r="I137" s="256"/>
      <c r="J137" s="256"/>
      <c r="K137" s="256"/>
      <c r="L137" s="256"/>
      <c r="M137" s="256"/>
      <c r="N137" s="256"/>
      <c r="O137" s="256"/>
      <c r="P137" s="256"/>
      <c r="Q137" s="256"/>
      <c r="R137" s="256"/>
      <c r="S137" s="256"/>
      <c r="T137" s="256"/>
      <c r="U137" s="256"/>
      <c r="V137" s="256"/>
      <c r="W137" s="256"/>
      <c r="X137" s="256"/>
      <c r="Y137" s="256"/>
      <c r="Z137" s="256"/>
    </row>
    <row r="138">
      <c r="D138" s="256"/>
      <c r="E138" s="256"/>
      <c r="F138" s="256"/>
      <c r="G138" s="256"/>
      <c r="H138" s="256"/>
      <c r="I138" s="256"/>
      <c r="J138" s="256"/>
      <c r="K138" s="256"/>
      <c r="L138" s="256"/>
      <c r="M138" s="256"/>
      <c r="N138" s="256"/>
      <c r="O138" s="256"/>
      <c r="P138" s="256"/>
      <c r="Q138" s="256"/>
      <c r="R138" s="256"/>
      <c r="S138" s="256"/>
      <c r="T138" s="256"/>
      <c r="U138" s="256"/>
      <c r="V138" s="256"/>
      <c r="W138" s="256"/>
      <c r="X138" s="256"/>
      <c r="Y138" s="256"/>
      <c r="Z138" s="256"/>
    </row>
    <row r="139">
      <c r="D139" s="256"/>
      <c r="E139" s="256"/>
      <c r="F139" s="256"/>
      <c r="G139" s="256"/>
      <c r="H139" s="256"/>
      <c r="I139" s="256"/>
      <c r="J139" s="256"/>
      <c r="K139" s="256"/>
      <c r="L139" s="256"/>
      <c r="M139" s="256"/>
      <c r="N139" s="256"/>
      <c r="O139" s="256"/>
      <c r="P139" s="256"/>
      <c r="Q139" s="256"/>
      <c r="R139" s="256"/>
      <c r="S139" s="256"/>
      <c r="T139" s="256"/>
      <c r="U139" s="256"/>
      <c r="V139" s="256"/>
      <c r="W139" s="256"/>
      <c r="X139" s="256"/>
      <c r="Y139" s="256"/>
      <c r="Z139" s="256"/>
    </row>
    <row r="140">
      <c r="D140" s="256"/>
      <c r="E140" s="256"/>
      <c r="F140" s="256"/>
      <c r="G140" s="256"/>
      <c r="H140" s="256"/>
      <c r="I140" s="256"/>
      <c r="J140" s="256"/>
      <c r="K140" s="256"/>
      <c r="L140" s="256"/>
      <c r="M140" s="256"/>
      <c r="N140" s="256"/>
      <c r="O140" s="256"/>
      <c r="P140" s="256"/>
      <c r="Q140" s="256"/>
      <c r="R140" s="256"/>
      <c r="S140" s="256"/>
      <c r="T140" s="256"/>
      <c r="U140" s="256"/>
      <c r="V140" s="256"/>
      <c r="W140" s="256"/>
      <c r="X140" s="256"/>
      <c r="Y140" s="256"/>
      <c r="Z140" s="256"/>
    </row>
    <row r="141">
      <c r="D141" s="256"/>
      <c r="E141" s="256"/>
      <c r="F141" s="256"/>
      <c r="G141" s="256"/>
      <c r="H141" s="256"/>
      <c r="I141" s="256"/>
      <c r="J141" s="256"/>
      <c r="K141" s="256"/>
      <c r="L141" s="256"/>
      <c r="M141" s="256"/>
      <c r="N141" s="256"/>
      <c r="O141" s="256"/>
      <c r="P141" s="256"/>
      <c r="Q141" s="256"/>
      <c r="R141" s="256"/>
      <c r="S141" s="256"/>
      <c r="T141" s="256"/>
      <c r="U141" s="256"/>
      <c r="V141" s="256"/>
      <c r="W141" s="256"/>
      <c r="X141" s="256"/>
      <c r="Y141" s="256"/>
      <c r="Z141" s="256"/>
    </row>
    <row r="142">
      <c r="D142" s="256"/>
      <c r="E142" s="256"/>
      <c r="F142" s="256"/>
      <c r="G142" s="256"/>
      <c r="H142" s="256"/>
      <c r="I142" s="256"/>
      <c r="J142" s="256"/>
      <c r="K142" s="256"/>
      <c r="L142" s="256"/>
      <c r="M142" s="256"/>
      <c r="N142" s="256"/>
      <c r="O142" s="256"/>
      <c r="P142" s="256"/>
      <c r="Q142" s="256"/>
      <c r="R142" s="256"/>
      <c r="S142" s="256"/>
      <c r="T142" s="256"/>
      <c r="U142" s="256"/>
      <c r="V142" s="256"/>
      <c r="W142" s="256"/>
      <c r="X142" s="256"/>
      <c r="Y142" s="256"/>
      <c r="Z142" s="256"/>
    </row>
    <row r="143">
      <c r="D143" s="256"/>
      <c r="E143" s="256"/>
      <c r="F143" s="256"/>
      <c r="G143" s="256"/>
      <c r="H143" s="256"/>
      <c r="I143" s="256"/>
      <c r="J143" s="256"/>
      <c r="K143" s="256"/>
      <c r="L143" s="256"/>
      <c r="M143" s="256"/>
      <c r="N143" s="256"/>
      <c r="O143" s="256"/>
      <c r="P143" s="256"/>
      <c r="Q143" s="256"/>
      <c r="R143" s="256"/>
      <c r="S143" s="256"/>
      <c r="T143" s="256"/>
      <c r="U143" s="256"/>
      <c r="V143" s="256"/>
      <c r="W143" s="256"/>
      <c r="X143" s="256"/>
      <c r="Y143" s="256"/>
      <c r="Z143" s="256"/>
    </row>
    <row r="144">
      <c r="D144" s="256"/>
      <c r="E144" s="256"/>
      <c r="F144" s="256"/>
      <c r="G144" s="256"/>
      <c r="H144" s="256"/>
      <c r="I144" s="256"/>
      <c r="J144" s="256"/>
      <c r="K144" s="256"/>
      <c r="L144" s="256"/>
      <c r="M144" s="256"/>
      <c r="N144" s="256"/>
      <c r="O144" s="256"/>
      <c r="P144" s="256"/>
      <c r="Q144" s="256"/>
      <c r="R144" s="256"/>
      <c r="S144" s="256"/>
      <c r="T144" s="256"/>
      <c r="U144" s="256"/>
      <c r="V144" s="256"/>
      <c r="W144" s="256"/>
      <c r="X144" s="256"/>
      <c r="Y144" s="256"/>
      <c r="Z144" s="256"/>
    </row>
    <row r="145">
      <c r="D145" s="256"/>
      <c r="E145" s="256"/>
      <c r="F145" s="256"/>
      <c r="G145" s="256"/>
      <c r="H145" s="256"/>
      <c r="I145" s="256"/>
      <c r="J145" s="256"/>
      <c r="K145" s="256"/>
      <c r="L145" s="256"/>
      <c r="M145" s="256"/>
      <c r="N145" s="256"/>
      <c r="O145" s="256"/>
      <c r="P145" s="256"/>
      <c r="Q145" s="256"/>
      <c r="R145" s="256"/>
      <c r="S145" s="256"/>
      <c r="T145" s="256"/>
      <c r="U145" s="256"/>
      <c r="V145" s="256"/>
      <c r="W145" s="256"/>
      <c r="X145" s="256"/>
      <c r="Y145" s="256"/>
      <c r="Z145" s="256"/>
    </row>
    <row r="146">
      <c r="D146" s="256"/>
      <c r="E146" s="256"/>
      <c r="F146" s="256"/>
      <c r="G146" s="256"/>
      <c r="H146" s="256"/>
      <c r="I146" s="256"/>
      <c r="J146" s="256"/>
      <c r="K146" s="256"/>
      <c r="L146" s="256"/>
      <c r="M146" s="256"/>
      <c r="N146" s="256"/>
      <c r="O146" s="256"/>
      <c r="P146" s="256"/>
      <c r="Q146" s="256"/>
      <c r="R146" s="256"/>
      <c r="S146" s="256"/>
      <c r="T146" s="256"/>
      <c r="U146" s="256"/>
      <c r="V146" s="256"/>
      <c r="W146" s="256"/>
      <c r="X146" s="256"/>
      <c r="Y146" s="256"/>
      <c r="Z146" s="256"/>
    </row>
    <row r="147">
      <c r="D147" s="256"/>
      <c r="E147" s="256"/>
      <c r="F147" s="256"/>
      <c r="G147" s="256"/>
      <c r="H147" s="256"/>
      <c r="I147" s="256"/>
      <c r="J147" s="256"/>
      <c r="K147" s="256"/>
      <c r="L147" s="256"/>
      <c r="M147" s="256"/>
      <c r="N147" s="256"/>
      <c r="O147" s="256"/>
      <c r="P147" s="256"/>
      <c r="Q147" s="256"/>
      <c r="R147" s="256"/>
      <c r="S147" s="256"/>
      <c r="T147" s="256"/>
      <c r="U147" s="256"/>
      <c r="V147" s="256"/>
      <c r="W147" s="256"/>
      <c r="X147" s="256"/>
      <c r="Y147" s="256"/>
      <c r="Z147" s="256"/>
    </row>
    <row r="148">
      <c r="D148" s="256"/>
      <c r="E148" s="256"/>
      <c r="F148" s="256"/>
      <c r="G148" s="256"/>
      <c r="H148" s="256"/>
      <c r="I148" s="256"/>
      <c r="J148" s="256"/>
      <c r="K148" s="256"/>
      <c r="L148" s="256"/>
      <c r="M148" s="256"/>
      <c r="N148" s="256"/>
      <c r="O148" s="256"/>
      <c r="P148" s="256"/>
      <c r="Q148" s="256"/>
      <c r="R148" s="256"/>
      <c r="S148" s="256"/>
      <c r="T148" s="256"/>
      <c r="U148" s="256"/>
      <c r="V148" s="256"/>
      <c r="W148" s="256"/>
      <c r="X148" s="256"/>
      <c r="Y148" s="256"/>
      <c r="Z148" s="256"/>
    </row>
    <row r="149">
      <c r="D149" s="256"/>
      <c r="E149" s="256"/>
      <c r="F149" s="256"/>
      <c r="G149" s="256"/>
      <c r="H149" s="256"/>
      <c r="I149" s="256"/>
      <c r="J149" s="256"/>
      <c r="K149" s="256"/>
      <c r="L149" s="256"/>
      <c r="M149" s="256"/>
      <c r="N149" s="256"/>
      <c r="O149" s="256"/>
      <c r="P149" s="256"/>
      <c r="Q149" s="256"/>
      <c r="R149" s="256"/>
      <c r="S149" s="256"/>
      <c r="T149" s="256"/>
      <c r="U149" s="256"/>
      <c r="V149" s="256"/>
      <c r="W149" s="256"/>
      <c r="X149" s="256"/>
      <c r="Y149" s="256"/>
      <c r="Z149" s="256"/>
    </row>
    <row r="150">
      <c r="D150" s="256"/>
      <c r="E150" s="256"/>
      <c r="F150" s="256"/>
      <c r="G150" s="256"/>
      <c r="H150" s="256"/>
      <c r="I150" s="256"/>
      <c r="J150" s="256"/>
      <c r="K150" s="256"/>
      <c r="L150" s="256"/>
      <c r="M150" s="256"/>
      <c r="N150" s="256"/>
      <c r="O150" s="256"/>
      <c r="P150" s="256"/>
      <c r="Q150" s="256"/>
      <c r="R150" s="256"/>
      <c r="S150" s="256"/>
      <c r="T150" s="256"/>
      <c r="U150" s="256"/>
      <c r="V150" s="256"/>
      <c r="W150" s="256"/>
      <c r="X150" s="256"/>
      <c r="Y150" s="256"/>
      <c r="Z150" s="256"/>
    </row>
    <row r="151">
      <c r="D151" s="256"/>
      <c r="E151" s="256"/>
      <c r="F151" s="256"/>
      <c r="G151" s="256"/>
      <c r="H151" s="256"/>
      <c r="I151" s="256"/>
      <c r="J151" s="256"/>
      <c r="K151" s="256"/>
      <c r="L151" s="256"/>
      <c r="M151" s="256"/>
      <c r="N151" s="256"/>
      <c r="O151" s="256"/>
      <c r="P151" s="256"/>
      <c r="Q151" s="256"/>
      <c r="R151" s="256"/>
      <c r="S151" s="256"/>
      <c r="T151" s="256"/>
      <c r="U151" s="256"/>
      <c r="V151" s="256"/>
      <c r="W151" s="256"/>
      <c r="X151" s="256"/>
      <c r="Y151" s="256"/>
      <c r="Z151" s="256"/>
    </row>
    <row r="152">
      <c r="D152" s="256"/>
      <c r="E152" s="256"/>
      <c r="F152" s="256"/>
      <c r="G152" s="256"/>
      <c r="H152" s="256"/>
      <c r="I152" s="256"/>
      <c r="J152" s="256"/>
      <c r="K152" s="256"/>
      <c r="L152" s="256"/>
      <c r="M152" s="256"/>
      <c r="N152" s="256"/>
      <c r="O152" s="256"/>
      <c r="P152" s="256"/>
      <c r="Q152" s="256"/>
      <c r="R152" s="256"/>
      <c r="S152" s="256"/>
      <c r="T152" s="256"/>
      <c r="U152" s="256"/>
      <c r="V152" s="256"/>
      <c r="W152" s="256"/>
      <c r="X152" s="256"/>
      <c r="Y152" s="256"/>
      <c r="Z152" s="256"/>
    </row>
    <row r="153">
      <c r="D153" s="256"/>
      <c r="E153" s="256"/>
      <c r="F153" s="256"/>
      <c r="G153" s="256"/>
      <c r="H153" s="256"/>
      <c r="I153" s="256"/>
      <c r="J153" s="256"/>
      <c r="K153" s="256"/>
      <c r="L153" s="256"/>
      <c r="M153" s="256"/>
      <c r="N153" s="256"/>
      <c r="O153" s="256"/>
      <c r="P153" s="256"/>
      <c r="Q153" s="256"/>
      <c r="R153" s="256"/>
      <c r="S153" s="256"/>
      <c r="T153" s="256"/>
      <c r="U153" s="256"/>
      <c r="V153" s="256"/>
      <c r="W153" s="256"/>
      <c r="X153" s="256"/>
      <c r="Y153" s="256"/>
      <c r="Z153" s="256"/>
    </row>
    <row r="154">
      <c r="D154" s="256"/>
      <c r="E154" s="256"/>
      <c r="F154" s="256"/>
      <c r="G154" s="256"/>
      <c r="H154" s="256"/>
      <c r="I154" s="256"/>
      <c r="J154" s="256"/>
      <c r="K154" s="256"/>
      <c r="L154" s="256"/>
      <c r="M154" s="256"/>
      <c r="N154" s="256"/>
      <c r="O154" s="256"/>
      <c r="P154" s="256"/>
      <c r="Q154" s="256"/>
      <c r="R154" s="256"/>
      <c r="S154" s="256"/>
      <c r="T154" s="256"/>
      <c r="U154" s="256"/>
      <c r="V154" s="256"/>
      <c r="W154" s="256"/>
      <c r="X154" s="256"/>
      <c r="Y154" s="256"/>
      <c r="Z154" s="256"/>
    </row>
    <row r="155">
      <c r="D155" s="256"/>
      <c r="E155" s="256"/>
      <c r="F155" s="256"/>
      <c r="G155" s="256"/>
      <c r="H155" s="256"/>
      <c r="I155" s="256"/>
      <c r="J155" s="256"/>
      <c r="K155" s="256"/>
      <c r="L155" s="256"/>
      <c r="M155" s="256"/>
      <c r="N155" s="256"/>
      <c r="O155" s="256"/>
      <c r="P155" s="256"/>
      <c r="Q155" s="256"/>
      <c r="R155" s="256"/>
      <c r="S155" s="256"/>
      <c r="T155" s="256"/>
      <c r="U155" s="256"/>
      <c r="V155" s="256"/>
      <c r="W155" s="256"/>
      <c r="X155" s="256"/>
      <c r="Y155" s="256"/>
      <c r="Z155" s="256"/>
    </row>
    <row r="156">
      <c r="D156" s="256"/>
      <c r="E156" s="256"/>
      <c r="F156" s="256"/>
      <c r="G156" s="256"/>
      <c r="H156" s="256"/>
      <c r="I156" s="256"/>
      <c r="J156" s="256"/>
      <c r="K156" s="256"/>
      <c r="L156" s="256"/>
      <c r="M156" s="256"/>
      <c r="N156" s="256"/>
      <c r="O156" s="256"/>
      <c r="P156" s="256"/>
      <c r="Q156" s="256"/>
      <c r="R156" s="256"/>
      <c r="S156" s="256"/>
      <c r="T156" s="256"/>
      <c r="U156" s="256"/>
      <c r="V156" s="256"/>
      <c r="W156" s="256"/>
      <c r="X156" s="256"/>
      <c r="Y156" s="256"/>
      <c r="Z156" s="256"/>
    </row>
    <row r="157">
      <c r="D157" s="256"/>
      <c r="E157" s="256"/>
      <c r="F157" s="256"/>
      <c r="G157" s="256"/>
      <c r="H157" s="256"/>
      <c r="I157" s="256"/>
      <c r="J157" s="256"/>
      <c r="K157" s="256"/>
      <c r="L157" s="256"/>
      <c r="M157" s="256"/>
      <c r="N157" s="256"/>
      <c r="O157" s="256"/>
      <c r="P157" s="256"/>
      <c r="Q157" s="256"/>
      <c r="R157" s="256"/>
      <c r="S157" s="256"/>
      <c r="T157" s="256"/>
      <c r="U157" s="256"/>
      <c r="V157" s="256"/>
      <c r="W157" s="256"/>
      <c r="X157" s="256"/>
      <c r="Y157" s="256"/>
      <c r="Z157" s="256"/>
    </row>
    <row r="158">
      <c r="D158" s="256"/>
      <c r="E158" s="256"/>
      <c r="F158" s="256"/>
      <c r="G158" s="256"/>
      <c r="H158" s="256"/>
      <c r="I158" s="256"/>
      <c r="J158" s="256"/>
      <c r="K158" s="256"/>
      <c r="L158" s="256"/>
      <c r="M158" s="256"/>
      <c r="N158" s="256"/>
      <c r="O158" s="256"/>
      <c r="P158" s="256"/>
      <c r="Q158" s="256"/>
      <c r="R158" s="256"/>
      <c r="S158" s="256"/>
      <c r="T158" s="256"/>
      <c r="U158" s="256"/>
      <c r="V158" s="256"/>
      <c r="W158" s="256"/>
      <c r="X158" s="256"/>
      <c r="Y158" s="256"/>
      <c r="Z158" s="256"/>
    </row>
    <row r="159">
      <c r="D159" s="256"/>
      <c r="E159" s="256"/>
      <c r="F159" s="256"/>
      <c r="G159" s="256"/>
      <c r="H159" s="256"/>
      <c r="I159" s="256"/>
      <c r="J159" s="256"/>
      <c r="K159" s="256"/>
      <c r="L159" s="256"/>
      <c r="M159" s="256"/>
      <c r="N159" s="256"/>
      <c r="O159" s="256"/>
      <c r="P159" s="256"/>
      <c r="Q159" s="256"/>
      <c r="R159" s="256"/>
      <c r="S159" s="256"/>
      <c r="T159" s="256"/>
      <c r="U159" s="256"/>
      <c r="V159" s="256"/>
      <c r="W159" s="256"/>
      <c r="X159" s="256"/>
      <c r="Y159" s="256"/>
      <c r="Z159" s="256"/>
    </row>
    <row r="160">
      <c r="D160" s="256"/>
      <c r="E160" s="256"/>
      <c r="F160" s="256"/>
      <c r="G160" s="256"/>
      <c r="H160" s="256"/>
      <c r="I160" s="256"/>
      <c r="J160" s="256"/>
      <c r="K160" s="256"/>
      <c r="L160" s="256"/>
      <c r="M160" s="256"/>
      <c r="N160" s="256"/>
      <c r="O160" s="256"/>
      <c r="P160" s="256"/>
      <c r="Q160" s="256"/>
      <c r="R160" s="256"/>
      <c r="S160" s="256"/>
      <c r="T160" s="256"/>
      <c r="U160" s="256"/>
      <c r="V160" s="256"/>
      <c r="W160" s="256"/>
      <c r="X160" s="256"/>
      <c r="Y160" s="256"/>
      <c r="Z160" s="256"/>
    </row>
    <row r="161">
      <c r="D161" s="256"/>
      <c r="E161" s="256"/>
      <c r="F161" s="256"/>
      <c r="G161" s="256"/>
      <c r="H161" s="256"/>
      <c r="I161" s="256"/>
      <c r="J161" s="256"/>
      <c r="K161" s="256"/>
      <c r="L161" s="256"/>
      <c r="M161" s="256"/>
      <c r="N161" s="256"/>
      <c r="O161" s="256"/>
      <c r="P161" s="256"/>
      <c r="Q161" s="256"/>
      <c r="R161" s="256"/>
      <c r="S161" s="256"/>
      <c r="T161" s="256"/>
      <c r="U161" s="256"/>
      <c r="V161" s="256"/>
      <c r="W161" s="256"/>
      <c r="X161" s="256"/>
      <c r="Y161" s="256"/>
      <c r="Z161" s="256"/>
    </row>
    <row r="162">
      <c r="D162" s="256"/>
      <c r="E162" s="256"/>
      <c r="F162" s="256"/>
      <c r="G162" s="256"/>
      <c r="H162" s="256"/>
      <c r="I162" s="256"/>
      <c r="J162" s="256"/>
      <c r="K162" s="256"/>
      <c r="L162" s="256"/>
      <c r="M162" s="256"/>
      <c r="N162" s="256"/>
      <c r="O162" s="256"/>
      <c r="P162" s="256"/>
      <c r="Q162" s="256"/>
      <c r="R162" s="256"/>
      <c r="S162" s="256"/>
      <c r="T162" s="256"/>
      <c r="U162" s="256"/>
      <c r="V162" s="256"/>
      <c r="W162" s="256"/>
      <c r="X162" s="256"/>
      <c r="Y162" s="256"/>
      <c r="Z162" s="256"/>
    </row>
    <row r="163">
      <c r="D163" s="256"/>
      <c r="E163" s="256"/>
      <c r="F163" s="256"/>
      <c r="G163" s="256"/>
      <c r="H163" s="256"/>
      <c r="I163" s="256"/>
      <c r="J163" s="256"/>
      <c r="K163" s="256"/>
      <c r="L163" s="256"/>
      <c r="M163" s="256"/>
      <c r="N163" s="256"/>
      <c r="O163" s="256"/>
      <c r="P163" s="256"/>
      <c r="Q163" s="256"/>
      <c r="R163" s="256"/>
      <c r="S163" s="256"/>
      <c r="T163" s="256"/>
      <c r="U163" s="256"/>
      <c r="V163" s="256"/>
      <c r="W163" s="256"/>
      <c r="X163" s="256"/>
      <c r="Y163" s="256"/>
      <c r="Z163" s="256"/>
    </row>
    <row r="164">
      <c r="D164" s="256"/>
      <c r="E164" s="256"/>
      <c r="F164" s="256"/>
      <c r="G164" s="256"/>
      <c r="H164" s="256"/>
      <c r="I164" s="256"/>
      <c r="J164" s="256"/>
      <c r="K164" s="256"/>
      <c r="L164" s="256"/>
      <c r="M164" s="256"/>
      <c r="N164" s="256"/>
      <c r="O164" s="256"/>
      <c r="P164" s="256"/>
      <c r="Q164" s="256"/>
      <c r="R164" s="256"/>
      <c r="S164" s="256"/>
      <c r="T164" s="256"/>
      <c r="U164" s="256"/>
      <c r="V164" s="256"/>
      <c r="W164" s="256"/>
      <c r="X164" s="256"/>
      <c r="Y164" s="256"/>
      <c r="Z164" s="256"/>
    </row>
    <row r="165">
      <c r="D165" s="256"/>
      <c r="E165" s="256"/>
      <c r="F165" s="256"/>
      <c r="G165" s="256"/>
      <c r="H165" s="256"/>
      <c r="I165" s="256"/>
      <c r="J165" s="256"/>
      <c r="K165" s="256"/>
      <c r="L165" s="256"/>
      <c r="M165" s="256"/>
      <c r="N165" s="256"/>
      <c r="O165" s="256"/>
      <c r="P165" s="256"/>
      <c r="Q165" s="256"/>
      <c r="R165" s="256"/>
      <c r="S165" s="256"/>
      <c r="T165" s="256"/>
      <c r="U165" s="256"/>
      <c r="V165" s="256"/>
      <c r="W165" s="256"/>
      <c r="X165" s="256"/>
      <c r="Y165" s="256"/>
      <c r="Z165" s="256"/>
    </row>
    <row r="166">
      <c r="D166" s="256"/>
      <c r="E166" s="256"/>
      <c r="F166" s="256"/>
      <c r="G166" s="256"/>
      <c r="H166" s="256"/>
      <c r="I166" s="256"/>
      <c r="J166" s="256"/>
      <c r="K166" s="256"/>
      <c r="L166" s="256"/>
      <c r="M166" s="256"/>
      <c r="N166" s="256"/>
      <c r="O166" s="256"/>
      <c r="P166" s="256"/>
      <c r="Q166" s="256"/>
      <c r="R166" s="256"/>
      <c r="S166" s="256"/>
      <c r="T166" s="256"/>
      <c r="U166" s="256"/>
      <c r="V166" s="256"/>
      <c r="W166" s="256"/>
      <c r="X166" s="256"/>
      <c r="Y166" s="256"/>
      <c r="Z166" s="256"/>
    </row>
    <row r="167">
      <c r="D167" s="256"/>
      <c r="E167" s="256"/>
      <c r="F167" s="256"/>
      <c r="G167" s="256"/>
      <c r="H167" s="256"/>
      <c r="I167" s="256"/>
      <c r="J167" s="256"/>
      <c r="K167" s="256"/>
      <c r="L167" s="256"/>
      <c r="M167" s="256"/>
      <c r="N167" s="256"/>
      <c r="O167" s="256"/>
      <c r="P167" s="256"/>
      <c r="Q167" s="256"/>
      <c r="R167" s="256"/>
      <c r="S167" s="256"/>
      <c r="T167" s="256"/>
      <c r="U167" s="256"/>
      <c r="V167" s="256"/>
      <c r="W167" s="256"/>
      <c r="X167" s="256"/>
      <c r="Y167" s="256"/>
      <c r="Z167" s="256"/>
    </row>
    <row r="168">
      <c r="D168" s="256"/>
      <c r="E168" s="256"/>
      <c r="F168" s="256"/>
      <c r="G168" s="256"/>
      <c r="H168" s="256"/>
      <c r="I168" s="256"/>
      <c r="J168" s="256"/>
      <c r="K168" s="256"/>
      <c r="L168" s="256"/>
      <c r="M168" s="256"/>
      <c r="N168" s="256"/>
      <c r="O168" s="256"/>
      <c r="P168" s="256"/>
      <c r="Q168" s="256"/>
      <c r="R168" s="256"/>
      <c r="S168" s="256"/>
      <c r="T168" s="256"/>
      <c r="U168" s="256"/>
      <c r="V168" s="256"/>
      <c r="W168" s="256"/>
      <c r="X168" s="256"/>
      <c r="Y168" s="256"/>
      <c r="Z168" s="256"/>
    </row>
    <row r="169">
      <c r="D169" s="256"/>
      <c r="E169" s="256"/>
      <c r="F169" s="256"/>
      <c r="G169" s="256"/>
      <c r="H169" s="256"/>
      <c r="I169" s="256"/>
      <c r="J169" s="256"/>
      <c r="K169" s="256"/>
      <c r="L169" s="256"/>
      <c r="M169" s="256"/>
      <c r="N169" s="256"/>
      <c r="O169" s="256"/>
      <c r="P169" s="256"/>
      <c r="Q169" s="256"/>
      <c r="R169" s="256"/>
      <c r="S169" s="256"/>
      <c r="T169" s="256"/>
      <c r="U169" s="256"/>
      <c r="V169" s="256"/>
      <c r="W169" s="256"/>
      <c r="X169" s="256"/>
      <c r="Y169" s="256"/>
      <c r="Z169" s="256"/>
    </row>
    <row r="170">
      <c r="D170" s="256"/>
      <c r="E170" s="256"/>
      <c r="F170" s="256"/>
      <c r="G170" s="256"/>
      <c r="H170" s="256"/>
      <c r="I170" s="256"/>
      <c r="J170" s="256"/>
      <c r="K170" s="256"/>
      <c r="L170" s="256"/>
      <c r="M170" s="256"/>
      <c r="N170" s="256"/>
      <c r="O170" s="256"/>
      <c r="P170" s="256"/>
      <c r="Q170" s="256"/>
      <c r="R170" s="256"/>
      <c r="S170" s="256"/>
      <c r="T170" s="256"/>
      <c r="U170" s="256"/>
      <c r="V170" s="256"/>
      <c r="W170" s="256"/>
      <c r="X170" s="256"/>
      <c r="Y170" s="256"/>
      <c r="Z170" s="256"/>
    </row>
    <row r="171">
      <c r="D171" s="256"/>
      <c r="E171" s="256"/>
      <c r="F171" s="256"/>
      <c r="G171" s="256"/>
      <c r="H171" s="256"/>
      <c r="I171" s="256"/>
      <c r="J171" s="256"/>
      <c r="K171" s="256"/>
      <c r="L171" s="256"/>
      <c r="M171" s="256"/>
      <c r="N171" s="256"/>
      <c r="O171" s="256"/>
      <c r="P171" s="256"/>
      <c r="Q171" s="256"/>
      <c r="R171" s="256"/>
      <c r="S171" s="256"/>
      <c r="T171" s="256"/>
      <c r="U171" s="256"/>
      <c r="V171" s="256"/>
      <c r="W171" s="256"/>
      <c r="X171" s="256"/>
      <c r="Y171" s="256"/>
      <c r="Z171" s="256"/>
    </row>
    <row r="172">
      <c r="D172" s="256"/>
      <c r="E172" s="256"/>
      <c r="F172" s="256"/>
      <c r="G172" s="256"/>
      <c r="H172" s="256"/>
      <c r="I172" s="256"/>
      <c r="J172" s="256"/>
      <c r="K172" s="256"/>
      <c r="L172" s="256"/>
      <c r="M172" s="256"/>
      <c r="N172" s="256"/>
      <c r="O172" s="256"/>
      <c r="P172" s="256"/>
      <c r="Q172" s="256"/>
      <c r="R172" s="256"/>
      <c r="S172" s="256"/>
      <c r="T172" s="256"/>
      <c r="U172" s="256"/>
      <c r="V172" s="256"/>
      <c r="W172" s="256"/>
      <c r="X172" s="256"/>
      <c r="Y172" s="256"/>
      <c r="Z172" s="256"/>
    </row>
    <row r="173">
      <c r="D173" s="256"/>
      <c r="E173" s="256"/>
      <c r="F173" s="256"/>
      <c r="G173" s="256"/>
      <c r="H173" s="256"/>
      <c r="I173" s="256"/>
      <c r="J173" s="256"/>
      <c r="K173" s="256"/>
      <c r="L173" s="256"/>
      <c r="M173" s="256"/>
      <c r="N173" s="256"/>
      <c r="O173" s="256"/>
      <c r="P173" s="256"/>
      <c r="Q173" s="256"/>
      <c r="R173" s="256"/>
      <c r="S173" s="256"/>
      <c r="T173" s="256"/>
      <c r="U173" s="256"/>
      <c r="V173" s="256"/>
      <c r="W173" s="256"/>
      <c r="X173" s="256"/>
      <c r="Y173" s="256"/>
      <c r="Z173" s="256"/>
    </row>
    <row r="174">
      <c r="D174" s="256"/>
      <c r="E174" s="256"/>
      <c r="F174" s="256"/>
      <c r="G174" s="256"/>
      <c r="H174" s="256"/>
      <c r="I174" s="256"/>
      <c r="J174" s="256"/>
      <c r="K174" s="256"/>
      <c r="L174" s="256"/>
      <c r="M174" s="256"/>
      <c r="N174" s="256"/>
      <c r="O174" s="256"/>
      <c r="P174" s="256"/>
      <c r="Q174" s="256"/>
      <c r="R174" s="256"/>
      <c r="S174" s="256"/>
      <c r="T174" s="256"/>
      <c r="U174" s="256"/>
      <c r="V174" s="256"/>
      <c r="W174" s="256"/>
      <c r="X174" s="256"/>
      <c r="Y174" s="256"/>
      <c r="Z174" s="256"/>
    </row>
    <row r="175">
      <c r="D175" s="256"/>
      <c r="E175" s="256"/>
      <c r="F175" s="256"/>
      <c r="G175" s="256"/>
      <c r="H175" s="256"/>
      <c r="I175" s="256"/>
      <c r="J175" s="256"/>
      <c r="K175" s="256"/>
      <c r="L175" s="256"/>
      <c r="M175" s="256"/>
      <c r="N175" s="256"/>
      <c r="O175" s="256"/>
      <c r="P175" s="256"/>
      <c r="Q175" s="256"/>
      <c r="R175" s="256"/>
      <c r="S175" s="256"/>
      <c r="T175" s="256"/>
      <c r="U175" s="256"/>
      <c r="V175" s="256"/>
      <c r="W175" s="256"/>
      <c r="X175" s="256"/>
      <c r="Y175" s="256"/>
      <c r="Z175" s="256"/>
    </row>
    <row r="176">
      <c r="D176" s="256"/>
      <c r="E176" s="256"/>
      <c r="F176" s="256"/>
      <c r="G176" s="256"/>
      <c r="H176" s="256"/>
      <c r="I176" s="256"/>
      <c r="J176" s="256"/>
      <c r="K176" s="256"/>
      <c r="L176" s="256"/>
      <c r="M176" s="256"/>
      <c r="N176" s="256"/>
      <c r="O176" s="256"/>
      <c r="P176" s="256"/>
      <c r="Q176" s="256"/>
      <c r="R176" s="256"/>
      <c r="S176" s="256"/>
      <c r="T176" s="256"/>
      <c r="U176" s="256"/>
      <c r="V176" s="256"/>
      <c r="W176" s="256"/>
      <c r="X176" s="256"/>
      <c r="Y176" s="256"/>
      <c r="Z176" s="256"/>
    </row>
    <row r="177">
      <c r="D177" s="256"/>
      <c r="E177" s="256"/>
      <c r="F177" s="256"/>
      <c r="G177" s="256"/>
      <c r="H177" s="256"/>
      <c r="I177" s="256"/>
      <c r="J177" s="256"/>
      <c r="K177" s="256"/>
      <c r="L177" s="256"/>
      <c r="M177" s="256"/>
      <c r="N177" s="256"/>
      <c r="O177" s="256"/>
      <c r="P177" s="256"/>
      <c r="Q177" s="256"/>
      <c r="R177" s="256"/>
      <c r="S177" s="256"/>
      <c r="T177" s="256"/>
      <c r="U177" s="256"/>
      <c r="V177" s="256"/>
      <c r="W177" s="256"/>
      <c r="X177" s="256"/>
      <c r="Y177" s="256"/>
      <c r="Z177" s="256"/>
    </row>
    <row r="178">
      <c r="D178" s="256"/>
      <c r="E178" s="256"/>
      <c r="F178" s="256"/>
      <c r="G178" s="256"/>
      <c r="H178" s="256"/>
      <c r="I178" s="256"/>
      <c r="J178" s="256"/>
      <c r="K178" s="256"/>
      <c r="L178" s="256"/>
      <c r="M178" s="256"/>
      <c r="N178" s="256"/>
      <c r="O178" s="256"/>
      <c r="P178" s="256"/>
      <c r="Q178" s="256"/>
      <c r="R178" s="256"/>
      <c r="S178" s="256"/>
      <c r="T178" s="256"/>
      <c r="U178" s="256"/>
      <c r="V178" s="256"/>
      <c r="W178" s="256"/>
      <c r="X178" s="256"/>
      <c r="Y178" s="256"/>
      <c r="Z178" s="256"/>
    </row>
    <row r="179">
      <c r="D179" s="256"/>
      <c r="E179" s="256"/>
      <c r="F179" s="256"/>
      <c r="G179" s="256"/>
      <c r="H179" s="256"/>
      <c r="I179" s="256"/>
      <c r="J179" s="256"/>
      <c r="K179" s="256"/>
      <c r="L179" s="256"/>
      <c r="M179" s="256"/>
      <c r="N179" s="256"/>
      <c r="O179" s="256"/>
      <c r="P179" s="256"/>
      <c r="Q179" s="256"/>
      <c r="R179" s="256"/>
      <c r="S179" s="256"/>
      <c r="T179" s="256"/>
      <c r="U179" s="256"/>
      <c r="V179" s="256"/>
      <c r="W179" s="256"/>
      <c r="X179" s="256"/>
      <c r="Y179" s="256"/>
      <c r="Z179" s="256"/>
    </row>
    <row r="180">
      <c r="D180" s="256"/>
      <c r="E180" s="256"/>
      <c r="F180" s="256"/>
      <c r="G180" s="256"/>
      <c r="H180" s="256"/>
      <c r="I180" s="256"/>
      <c r="J180" s="256"/>
      <c r="K180" s="256"/>
      <c r="L180" s="256"/>
      <c r="M180" s="256"/>
      <c r="N180" s="256"/>
      <c r="O180" s="256"/>
      <c r="P180" s="256"/>
      <c r="Q180" s="256"/>
      <c r="R180" s="256"/>
      <c r="S180" s="256"/>
      <c r="T180" s="256"/>
      <c r="U180" s="256"/>
      <c r="V180" s="256"/>
      <c r="W180" s="256"/>
      <c r="X180" s="256"/>
      <c r="Y180" s="256"/>
      <c r="Z180" s="256"/>
    </row>
    <row r="181">
      <c r="D181" s="256"/>
      <c r="E181" s="256"/>
      <c r="F181" s="256"/>
      <c r="G181" s="256"/>
      <c r="H181" s="256"/>
      <c r="I181" s="256"/>
      <c r="J181" s="256"/>
      <c r="K181" s="256"/>
      <c r="L181" s="256"/>
      <c r="M181" s="256"/>
      <c r="N181" s="256"/>
      <c r="O181" s="256"/>
      <c r="P181" s="256"/>
      <c r="Q181" s="256"/>
      <c r="R181" s="256"/>
      <c r="S181" s="256"/>
      <c r="T181" s="256"/>
      <c r="U181" s="256"/>
      <c r="V181" s="256"/>
      <c r="W181" s="256"/>
      <c r="X181" s="256"/>
      <c r="Y181" s="256"/>
      <c r="Z181" s="256"/>
    </row>
    <row r="182">
      <c r="D182" s="256"/>
      <c r="E182" s="256"/>
      <c r="F182" s="256"/>
      <c r="G182" s="256"/>
      <c r="H182" s="256"/>
      <c r="I182" s="256"/>
      <c r="J182" s="256"/>
      <c r="K182" s="256"/>
      <c r="L182" s="256"/>
      <c r="M182" s="256"/>
      <c r="N182" s="256"/>
      <c r="O182" s="256"/>
      <c r="P182" s="256"/>
      <c r="Q182" s="256"/>
      <c r="R182" s="256"/>
      <c r="S182" s="256"/>
      <c r="T182" s="256"/>
      <c r="U182" s="256"/>
      <c r="V182" s="256"/>
      <c r="W182" s="256"/>
      <c r="X182" s="256"/>
      <c r="Y182" s="256"/>
      <c r="Z182" s="256"/>
    </row>
    <row r="183">
      <c r="D183" s="256"/>
      <c r="E183" s="256"/>
      <c r="F183" s="256"/>
      <c r="G183" s="256"/>
      <c r="H183" s="256"/>
      <c r="I183" s="256"/>
      <c r="J183" s="256"/>
      <c r="K183" s="256"/>
      <c r="L183" s="256"/>
      <c r="M183" s="256"/>
      <c r="N183" s="256"/>
      <c r="O183" s="256"/>
      <c r="P183" s="256"/>
      <c r="Q183" s="256"/>
      <c r="R183" s="256"/>
      <c r="S183" s="256"/>
      <c r="T183" s="256"/>
      <c r="U183" s="256"/>
      <c r="V183" s="256"/>
      <c r="W183" s="256"/>
      <c r="X183" s="256"/>
      <c r="Y183" s="256"/>
      <c r="Z183" s="256"/>
    </row>
    <row r="184">
      <c r="D184" s="256"/>
      <c r="E184" s="256"/>
      <c r="F184" s="256"/>
      <c r="G184" s="256"/>
      <c r="H184" s="256"/>
      <c r="I184" s="256"/>
      <c r="J184" s="256"/>
      <c r="K184" s="256"/>
      <c r="L184" s="256"/>
      <c r="M184" s="256"/>
      <c r="N184" s="256"/>
      <c r="O184" s="256"/>
      <c r="P184" s="256"/>
      <c r="Q184" s="256"/>
      <c r="R184" s="256"/>
      <c r="S184" s="256"/>
      <c r="T184" s="256"/>
      <c r="U184" s="256"/>
      <c r="V184" s="256"/>
      <c r="W184" s="256"/>
      <c r="X184" s="256"/>
      <c r="Y184" s="256"/>
      <c r="Z184" s="256"/>
    </row>
    <row r="185">
      <c r="D185" s="256"/>
      <c r="E185" s="256"/>
      <c r="F185" s="256"/>
      <c r="G185" s="256"/>
      <c r="H185" s="256"/>
      <c r="I185" s="256"/>
      <c r="J185" s="256"/>
      <c r="K185" s="256"/>
      <c r="L185" s="256"/>
      <c r="M185" s="256"/>
      <c r="N185" s="256"/>
      <c r="O185" s="256"/>
      <c r="P185" s="256"/>
      <c r="Q185" s="256"/>
      <c r="R185" s="256"/>
      <c r="S185" s="256"/>
      <c r="T185" s="256"/>
      <c r="U185" s="256"/>
      <c r="V185" s="256"/>
      <c r="W185" s="256"/>
      <c r="X185" s="256"/>
      <c r="Y185" s="256"/>
      <c r="Z185" s="256"/>
    </row>
    <row r="186">
      <c r="D186" s="256"/>
      <c r="E186" s="256"/>
      <c r="F186" s="256"/>
      <c r="G186" s="256"/>
      <c r="H186" s="256"/>
      <c r="I186" s="256"/>
      <c r="J186" s="256"/>
      <c r="K186" s="256"/>
      <c r="L186" s="256"/>
      <c r="M186" s="256"/>
      <c r="N186" s="256"/>
      <c r="O186" s="256"/>
      <c r="P186" s="256"/>
      <c r="Q186" s="256"/>
      <c r="R186" s="256"/>
      <c r="S186" s="256"/>
      <c r="T186" s="256"/>
      <c r="U186" s="256"/>
      <c r="V186" s="256"/>
      <c r="W186" s="256"/>
      <c r="X186" s="256"/>
      <c r="Y186" s="256"/>
      <c r="Z186" s="256"/>
    </row>
    <row r="187">
      <c r="D187" s="256"/>
      <c r="E187" s="256"/>
      <c r="F187" s="256"/>
      <c r="G187" s="256"/>
      <c r="H187" s="256"/>
      <c r="I187" s="256"/>
      <c r="J187" s="256"/>
      <c r="K187" s="256"/>
      <c r="L187" s="256"/>
      <c r="M187" s="256"/>
      <c r="N187" s="256"/>
      <c r="O187" s="256"/>
      <c r="P187" s="256"/>
      <c r="Q187" s="256"/>
      <c r="R187" s="256"/>
      <c r="S187" s="256"/>
      <c r="T187" s="256"/>
      <c r="U187" s="256"/>
      <c r="V187" s="256"/>
      <c r="W187" s="256"/>
      <c r="X187" s="256"/>
      <c r="Y187" s="256"/>
      <c r="Z187" s="256"/>
    </row>
    <row r="188">
      <c r="D188" s="256"/>
      <c r="E188" s="256"/>
      <c r="F188" s="256"/>
      <c r="G188" s="256"/>
      <c r="H188" s="256"/>
      <c r="I188" s="256"/>
      <c r="J188" s="256"/>
      <c r="K188" s="256"/>
      <c r="L188" s="256"/>
      <c r="M188" s="256"/>
      <c r="N188" s="256"/>
      <c r="O188" s="256"/>
      <c r="P188" s="256"/>
      <c r="Q188" s="256"/>
      <c r="R188" s="256"/>
      <c r="S188" s="256"/>
      <c r="T188" s="256"/>
      <c r="U188" s="256"/>
      <c r="V188" s="256"/>
      <c r="W188" s="256"/>
      <c r="X188" s="256"/>
      <c r="Y188" s="256"/>
      <c r="Z188" s="256"/>
    </row>
    <row r="189">
      <c r="D189" s="256"/>
      <c r="E189" s="256"/>
      <c r="F189" s="256"/>
      <c r="G189" s="256"/>
      <c r="H189" s="256"/>
      <c r="I189" s="256"/>
      <c r="J189" s="256"/>
      <c r="K189" s="256"/>
      <c r="L189" s="256"/>
      <c r="M189" s="256"/>
      <c r="N189" s="256"/>
      <c r="O189" s="256"/>
      <c r="P189" s="256"/>
      <c r="Q189" s="256"/>
      <c r="R189" s="256"/>
      <c r="S189" s="256"/>
      <c r="T189" s="256"/>
      <c r="U189" s="256"/>
      <c r="V189" s="256"/>
      <c r="W189" s="256"/>
      <c r="X189" s="256"/>
      <c r="Y189" s="256"/>
      <c r="Z189" s="256"/>
    </row>
    <row r="190">
      <c r="D190" s="256"/>
      <c r="E190" s="256"/>
      <c r="F190" s="256"/>
      <c r="G190" s="256"/>
      <c r="H190" s="256"/>
      <c r="I190" s="256"/>
      <c r="J190" s="256"/>
      <c r="K190" s="256"/>
      <c r="L190" s="256"/>
      <c r="M190" s="256"/>
      <c r="N190" s="256"/>
      <c r="O190" s="256"/>
      <c r="P190" s="256"/>
      <c r="Q190" s="256"/>
      <c r="R190" s="256"/>
      <c r="S190" s="256"/>
      <c r="T190" s="256"/>
      <c r="U190" s="256"/>
      <c r="V190" s="256"/>
      <c r="W190" s="256"/>
      <c r="X190" s="256"/>
      <c r="Y190" s="256"/>
      <c r="Z190" s="256"/>
    </row>
    <row r="191">
      <c r="D191" s="256"/>
      <c r="E191" s="256"/>
      <c r="F191" s="256"/>
      <c r="G191" s="256"/>
      <c r="H191" s="256"/>
      <c r="I191" s="256"/>
      <c r="J191" s="256"/>
      <c r="K191" s="256"/>
      <c r="L191" s="256"/>
      <c r="M191" s="256"/>
      <c r="N191" s="256"/>
      <c r="O191" s="256"/>
      <c r="P191" s="256"/>
      <c r="Q191" s="256"/>
      <c r="R191" s="256"/>
      <c r="S191" s="256"/>
      <c r="T191" s="256"/>
      <c r="U191" s="256"/>
      <c r="V191" s="256"/>
      <c r="W191" s="256"/>
      <c r="X191" s="256"/>
      <c r="Y191" s="256"/>
      <c r="Z191" s="256"/>
    </row>
    <row r="192">
      <c r="D192" s="256"/>
      <c r="E192" s="256"/>
      <c r="F192" s="256"/>
      <c r="G192" s="256"/>
      <c r="H192" s="256"/>
      <c r="I192" s="256"/>
      <c r="J192" s="256"/>
      <c r="K192" s="256"/>
      <c r="L192" s="256"/>
      <c r="M192" s="256"/>
      <c r="N192" s="256"/>
      <c r="O192" s="256"/>
      <c r="P192" s="256"/>
      <c r="Q192" s="256"/>
      <c r="R192" s="256"/>
      <c r="S192" s="256"/>
      <c r="T192" s="256"/>
      <c r="U192" s="256"/>
      <c r="V192" s="256"/>
      <c r="W192" s="256"/>
      <c r="X192" s="256"/>
      <c r="Y192" s="256"/>
      <c r="Z192" s="256"/>
    </row>
    <row r="193">
      <c r="D193" s="256"/>
      <c r="E193" s="256"/>
      <c r="F193" s="256"/>
      <c r="G193" s="256"/>
      <c r="H193" s="256"/>
      <c r="I193" s="256"/>
      <c r="J193" s="256"/>
      <c r="K193" s="256"/>
      <c r="L193" s="256"/>
      <c r="M193" s="256"/>
      <c r="N193" s="256"/>
      <c r="O193" s="256"/>
      <c r="P193" s="256"/>
      <c r="Q193" s="256"/>
      <c r="R193" s="256"/>
      <c r="S193" s="256"/>
      <c r="T193" s="256"/>
      <c r="U193" s="256"/>
      <c r="V193" s="256"/>
      <c r="W193" s="256"/>
      <c r="X193" s="256"/>
      <c r="Y193" s="256"/>
      <c r="Z193" s="256"/>
    </row>
    <row r="194">
      <c r="D194" s="256"/>
      <c r="E194" s="256"/>
      <c r="F194" s="256"/>
      <c r="G194" s="256"/>
      <c r="H194" s="256"/>
      <c r="I194" s="256"/>
      <c r="J194" s="256"/>
      <c r="K194" s="256"/>
      <c r="L194" s="256"/>
      <c r="M194" s="256"/>
      <c r="N194" s="256"/>
      <c r="O194" s="256"/>
      <c r="P194" s="256"/>
      <c r="Q194" s="256"/>
      <c r="R194" s="256"/>
      <c r="S194" s="256"/>
      <c r="T194" s="256"/>
      <c r="U194" s="256"/>
      <c r="V194" s="256"/>
      <c r="W194" s="256"/>
      <c r="X194" s="256"/>
      <c r="Y194" s="256"/>
      <c r="Z194" s="256"/>
    </row>
    <row r="195">
      <c r="D195" s="256"/>
      <c r="E195" s="256"/>
      <c r="F195" s="256"/>
      <c r="G195" s="256"/>
      <c r="H195" s="256"/>
      <c r="I195" s="256"/>
      <c r="J195" s="256"/>
      <c r="K195" s="256"/>
      <c r="L195" s="256"/>
      <c r="M195" s="256"/>
      <c r="N195" s="256"/>
      <c r="O195" s="256"/>
      <c r="P195" s="256"/>
      <c r="Q195" s="256"/>
      <c r="R195" s="256"/>
      <c r="S195" s="256"/>
      <c r="T195" s="256"/>
      <c r="U195" s="256"/>
      <c r="V195" s="256"/>
      <c r="W195" s="256"/>
      <c r="X195" s="256"/>
      <c r="Y195" s="256"/>
      <c r="Z195" s="256"/>
    </row>
    <row r="196">
      <c r="D196" s="256"/>
      <c r="E196" s="256"/>
      <c r="F196" s="256"/>
      <c r="G196" s="256"/>
      <c r="H196" s="256"/>
      <c r="I196" s="256"/>
      <c r="J196" s="256"/>
      <c r="K196" s="256"/>
      <c r="L196" s="256"/>
      <c r="M196" s="256"/>
      <c r="N196" s="256"/>
      <c r="O196" s="256"/>
      <c r="P196" s="256"/>
      <c r="Q196" s="256"/>
      <c r="R196" s="256"/>
      <c r="S196" s="256"/>
      <c r="T196" s="256"/>
      <c r="U196" s="256"/>
      <c r="V196" s="256"/>
      <c r="W196" s="256"/>
      <c r="X196" s="256"/>
      <c r="Y196" s="256"/>
      <c r="Z196" s="256"/>
    </row>
    <row r="197">
      <c r="D197" s="256"/>
      <c r="E197" s="256"/>
      <c r="F197" s="256"/>
      <c r="G197" s="256"/>
      <c r="H197" s="256"/>
      <c r="I197" s="256"/>
      <c r="J197" s="256"/>
      <c r="K197" s="256"/>
      <c r="L197" s="256"/>
      <c r="M197" s="256"/>
      <c r="N197" s="256"/>
      <c r="O197" s="256"/>
      <c r="P197" s="256"/>
      <c r="Q197" s="256"/>
      <c r="R197" s="256"/>
      <c r="S197" s="256"/>
      <c r="T197" s="256"/>
      <c r="U197" s="256"/>
      <c r="V197" s="256"/>
      <c r="W197" s="256"/>
      <c r="X197" s="256"/>
      <c r="Y197" s="256"/>
      <c r="Z197" s="256"/>
    </row>
    <row r="198">
      <c r="D198" s="256"/>
      <c r="E198" s="256"/>
      <c r="F198" s="256"/>
      <c r="G198" s="256"/>
      <c r="H198" s="256"/>
      <c r="I198" s="256"/>
      <c r="J198" s="256"/>
      <c r="K198" s="256"/>
      <c r="L198" s="256"/>
      <c r="M198" s="256"/>
      <c r="N198" s="256"/>
      <c r="O198" s="256"/>
      <c r="P198" s="256"/>
      <c r="Q198" s="256"/>
      <c r="R198" s="256"/>
      <c r="S198" s="256"/>
      <c r="T198" s="256"/>
      <c r="U198" s="256"/>
      <c r="V198" s="256"/>
      <c r="W198" s="256"/>
      <c r="X198" s="256"/>
      <c r="Y198" s="256"/>
      <c r="Z198" s="256"/>
    </row>
    <row r="199">
      <c r="D199" s="256"/>
      <c r="E199" s="256"/>
      <c r="F199" s="256"/>
      <c r="G199" s="256"/>
      <c r="H199" s="256"/>
      <c r="I199" s="256"/>
      <c r="J199" s="256"/>
      <c r="K199" s="256"/>
      <c r="L199" s="256"/>
      <c r="M199" s="256"/>
      <c r="N199" s="256"/>
      <c r="O199" s="256"/>
      <c r="P199" s="256"/>
      <c r="Q199" s="256"/>
      <c r="R199" s="256"/>
      <c r="S199" s="256"/>
      <c r="T199" s="256"/>
      <c r="U199" s="256"/>
      <c r="V199" s="256"/>
      <c r="W199" s="256"/>
      <c r="X199" s="256"/>
      <c r="Y199" s="256"/>
      <c r="Z199" s="256"/>
    </row>
    <row r="200">
      <c r="D200" s="256"/>
      <c r="E200" s="256"/>
      <c r="F200" s="256"/>
      <c r="G200" s="256"/>
      <c r="H200" s="256"/>
      <c r="I200" s="256"/>
      <c r="J200" s="256"/>
      <c r="K200" s="256"/>
      <c r="L200" s="256"/>
      <c r="M200" s="256"/>
      <c r="N200" s="256"/>
      <c r="O200" s="256"/>
      <c r="P200" s="256"/>
      <c r="Q200" s="256"/>
      <c r="R200" s="256"/>
      <c r="S200" s="256"/>
      <c r="T200" s="256"/>
      <c r="U200" s="256"/>
      <c r="V200" s="256"/>
      <c r="W200" s="256"/>
      <c r="X200" s="256"/>
      <c r="Y200" s="256"/>
      <c r="Z200" s="256"/>
    </row>
    <row r="201">
      <c r="D201" s="256"/>
      <c r="E201" s="256"/>
      <c r="F201" s="256"/>
      <c r="G201" s="256"/>
      <c r="H201" s="256"/>
      <c r="I201" s="256"/>
      <c r="J201" s="256"/>
      <c r="K201" s="256"/>
      <c r="L201" s="256"/>
      <c r="M201" s="256"/>
      <c r="N201" s="256"/>
      <c r="O201" s="256"/>
      <c r="P201" s="256"/>
      <c r="Q201" s="256"/>
      <c r="R201" s="256"/>
      <c r="S201" s="256"/>
      <c r="T201" s="256"/>
      <c r="U201" s="256"/>
      <c r="V201" s="256"/>
      <c r="W201" s="256"/>
      <c r="X201" s="256"/>
      <c r="Y201" s="256"/>
      <c r="Z201" s="256"/>
    </row>
    <row r="202">
      <c r="D202" s="256"/>
      <c r="E202" s="256"/>
      <c r="F202" s="256"/>
      <c r="G202" s="256"/>
      <c r="H202" s="256"/>
      <c r="I202" s="256"/>
      <c r="J202" s="256"/>
      <c r="K202" s="256"/>
      <c r="L202" s="256"/>
      <c r="M202" s="256"/>
      <c r="N202" s="256"/>
      <c r="O202" s="256"/>
      <c r="P202" s="256"/>
      <c r="Q202" s="256"/>
      <c r="R202" s="256"/>
      <c r="S202" s="256"/>
      <c r="T202" s="256"/>
      <c r="U202" s="256"/>
      <c r="V202" s="256"/>
      <c r="W202" s="256"/>
      <c r="X202" s="256"/>
      <c r="Y202" s="256"/>
      <c r="Z202" s="256"/>
    </row>
    <row r="203">
      <c r="D203" s="256"/>
      <c r="E203" s="256"/>
      <c r="F203" s="256"/>
      <c r="G203" s="256"/>
      <c r="H203" s="256"/>
      <c r="I203" s="256"/>
      <c r="J203" s="256"/>
      <c r="K203" s="256"/>
      <c r="L203" s="256"/>
      <c r="M203" s="256"/>
      <c r="N203" s="256"/>
      <c r="O203" s="256"/>
      <c r="P203" s="256"/>
      <c r="Q203" s="256"/>
      <c r="R203" s="256"/>
      <c r="S203" s="256"/>
      <c r="T203" s="256"/>
      <c r="U203" s="256"/>
      <c r="V203" s="256"/>
      <c r="W203" s="256"/>
      <c r="X203" s="256"/>
      <c r="Y203" s="256"/>
      <c r="Z203" s="256"/>
    </row>
    <row r="204">
      <c r="D204" s="256"/>
      <c r="E204" s="256"/>
      <c r="F204" s="256"/>
      <c r="G204" s="256"/>
      <c r="H204" s="256"/>
      <c r="I204" s="256"/>
      <c r="J204" s="256"/>
      <c r="K204" s="256"/>
      <c r="L204" s="256"/>
      <c r="M204" s="256"/>
      <c r="N204" s="256"/>
      <c r="O204" s="256"/>
      <c r="P204" s="256"/>
      <c r="Q204" s="256"/>
      <c r="R204" s="256"/>
      <c r="S204" s="256"/>
      <c r="T204" s="256"/>
      <c r="U204" s="256"/>
      <c r="V204" s="256"/>
      <c r="W204" s="256"/>
      <c r="X204" s="256"/>
      <c r="Y204" s="256"/>
      <c r="Z204" s="256"/>
    </row>
    <row r="205">
      <c r="D205" s="256"/>
      <c r="E205" s="256"/>
      <c r="F205" s="256"/>
      <c r="G205" s="256"/>
      <c r="H205" s="256"/>
      <c r="I205" s="256"/>
      <c r="J205" s="256"/>
      <c r="K205" s="256"/>
      <c r="L205" s="256"/>
      <c r="M205" s="256"/>
      <c r="N205" s="256"/>
      <c r="O205" s="256"/>
      <c r="P205" s="256"/>
      <c r="Q205" s="256"/>
      <c r="R205" s="256"/>
      <c r="S205" s="256"/>
      <c r="T205" s="256"/>
      <c r="U205" s="256"/>
      <c r="V205" s="256"/>
      <c r="W205" s="256"/>
      <c r="X205" s="256"/>
      <c r="Y205" s="256"/>
      <c r="Z205" s="256"/>
    </row>
    <row r="206">
      <c r="D206" s="256"/>
      <c r="E206" s="256"/>
      <c r="F206" s="256"/>
      <c r="G206" s="256"/>
      <c r="H206" s="256"/>
      <c r="I206" s="256"/>
      <c r="J206" s="256"/>
      <c r="K206" s="256"/>
      <c r="L206" s="256"/>
      <c r="M206" s="256"/>
      <c r="N206" s="256"/>
      <c r="O206" s="256"/>
      <c r="P206" s="256"/>
      <c r="Q206" s="256"/>
      <c r="R206" s="256"/>
      <c r="S206" s="256"/>
      <c r="T206" s="256"/>
      <c r="U206" s="256"/>
      <c r="V206" s="256"/>
      <c r="W206" s="256"/>
      <c r="X206" s="256"/>
      <c r="Y206" s="256"/>
      <c r="Z206" s="256"/>
    </row>
    <row r="207">
      <c r="D207" s="256"/>
      <c r="E207" s="256"/>
      <c r="F207" s="256"/>
      <c r="G207" s="256"/>
      <c r="H207" s="256"/>
      <c r="I207" s="256"/>
      <c r="J207" s="256"/>
      <c r="K207" s="256"/>
      <c r="L207" s="256"/>
      <c r="M207" s="256"/>
      <c r="N207" s="256"/>
      <c r="O207" s="256"/>
      <c r="P207" s="256"/>
      <c r="Q207" s="256"/>
      <c r="R207" s="256"/>
      <c r="S207" s="256"/>
      <c r="T207" s="256"/>
      <c r="U207" s="256"/>
      <c r="V207" s="256"/>
      <c r="W207" s="256"/>
      <c r="X207" s="256"/>
      <c r="Y207" s="256"/>
      <c r="Z207" s="256"/>
    </row>
    <row r="208">
      <c r="D208" s="256"/>
      <c r="E208" s="256"/>
      <c r="F208" s="256"/>
      <c r="G208" s="256"/>
      <c r="H208" s="256"/>
      <c r="I208" s="256"/>
      <c r="J208" s="256"/>
      <c r="K208" s="256"/>
      <c r="L208" s="256"/>
      <c r="M208" s="256"/>
      <c r="N208" s="256"/>
      <c r="O208" s="256"/>
      <c r="P208" s="256"/>
      <c r="Q208" s="256"/>
      <c r="R208" s="256"/>
      <c r="S208" s="256"/>
      <c r="T208" s="256"/>
      <c r="U208" s="256"/>
      <c r="V208" s="256"/>
      <c r="W208" s="256"/>
      <c r="X208" s="256"/>
      <c r="Y208" s="256"/>
      <c r="Z208" s="256"/>
    </row>
    <row r="209">
      <c r="D209" s="256"/>
      <c r="E209" s="256"/>
      <c r="F209" s="256"/>
      <c r="G209" s="256"/>
      <c r="H209" s="256"/>
      <c r="I209" s="256"/>
      <c r="J209" s="256"/>
      <c r="K209" s="256"/>
      <c r="L209" s="256"/>
      <c r="M209" s="256"/>
      <c r="N209" s="256"/>
      <c r="O209" s="256"/>
      <c r="P209" s="256"/>
      <c r="Q209" s="256"/>
      <c r="R209" s="256"/>
      <c r="S209" s="256"/>
      <c r="T209" s="256"/>
      <c r="U209" s="256"/>
      <c r="V209" s="256"/>
      <c r="W209" s="256"/>
      <c r="X209" s="256"/>
      <c r="Y209" s="256"/>
      <c r="Z209" s="256"/>
    </row>
    <row r="210">
      <c r="D210" s="256"/>
      <c r="E210" s="256"/>
      <c r="F210" s="256"/>
      <c r="G210" s="256"/>
      <c r="H210" s="256"/>
      <c r="I210" s="256"/>
      <c r="J210" s="256"/>
      <c r="K210" s="256"/>
      <c r="L210" s="256"/>
      <c r="M210" s="256"/>
      <c r="N210" s="256"/>
      <c r="O210" s="256"/>
      <c r="P210" s="256"/>
      <c r="Q210" s="256"/>
      <c r="R210" s="256"/>
      <c r="S210" s="256"/>
      <c r="T210" s="256"/>
      <c r="U210" s="256"/>
      <c r="V210" s="256"/>
      <c r="W210" s="256"/>
      <c r="X210" s="256"/>
      <c r="Y210" s="256"/>
      <c r="Z210" s="256"/>
    </row>
    <row r="211">
      <c r="D211" s="256"/>
      <c r="E211" s="256"/>
      <c r="F211" s="256"/>
      <c r="G211" s="256"/>
      <c r="H211" s="256"/>
      <c r="I211" s="256"/>
      <c r="J211" s="256"/>
      <c r="K211" s="256"/>
      <c r="L211" s="256"/>
      <c r="M211" s="256"/>
      <c r="N211" s="256"/>
      <c r="O211" s="256"/>
      <c r="P211" s="256"/>
      <c r="Q211" s="256"/>
      <c r="R211" s="256"/>
      <c r="S211" s="256"/>
      <c r="T211" s="256"/>
      <c r="U211" s="256"/>
      <c r="V211" s="256"/>
      <c r="W211" s="256"/>
      <c r="X211" s="256"/>
      <c r="Y211" s="256"/>
      <c r="Z211" s="256"/>
    </row>
    <row r="212">
      <c r="D212" s="256"/>
      <c r="E212" s="256"/>
      <c r="F212" s="256"/>
      <c r="G212" s="256"/>
      <c r="H212" s="256"/>
      <c r="I212" s="256"/>
      <c r="J212" s="256"/>
      <c r="K212" s="256"/>
      <c r="L212" s="256"/>
      <c r="M212" s="256"/>
      <c r="N212" s="256"/>
      <c r="O212" s="256"/>
      <c r="P212" s="256"/>
      <c r="Q212" s="256"/>
      <c r="R212" s="256"/>
      <c r="S212" s="256"/>
      <c r="T212" s="256"/>
      <c r="U212" s="256"/>
      <c r="V212" s="256"/>
      <c r="W212" s="256"/>
      <c r="X212" s="256"/>
      <c r="Y212" s="256"/>
      <c r="Z212" s="256"/>
    </row>
    <row r="213">
      <c r="D213" s="256"/>
      <c r="E213" s="256"/>
      <c r="F213" s="256"/>
      <c r="G213" s="256"/>
      <c r="H213" s="256"/>
      <c r="I213" s="256"/>
      <c r="J213" s="256"/>
      <c r="K213" s="256"/>
      <c r="L213" s="256"/>
      <c r="M213" s="256"/>
      <c r="N213" s="256"/>
      <c r="O213" s="256"/>
      <c r="P213" s="256"/>
      <c r="Q213" s="256"/>
      <c r="R213" s="256"/>
      <c r="S213" s="256"/>
      <c r="T213" s="256"/>
      <c r="U213" s="256"/>
      <c r="V213" s="256"/>
      <c r="W213" s="256"/>
      <c r="X213" s="256"/>
      <c r="Y213" s="256"/>
      <c r="Z213" s="256"/>
    </row>
    <row r="214">
      <c r="D214" s="256"/>
      <c r="E214" s="256"/>
      <c r="F214" s="256"/>
      <c r="G214" s="256"/>
      <c r="H214" s="256"/>
      <c r="I214" s="256"/>
      <c r="J214" s="256"/>
      <c r="K214" s="256"/>
      <c r="L214" s="256"/>
      <c r="M214" s="256"/>
      <c r="N214" s="256"/>
      <c r="O214" s="256"/>
      <c r="P214" s="256"/>
      <c r="Q214" s="256"/>
      <c r="R214" s="256"/>
      <c r="S214" s="256"/>
      <c r="T214" s="256"/>
      <c r="U214" s="256"/>
      <c r="V214" s="256"/>
      <c r="W214" s="256"/>
      <c r="X214" s="256"/>
      <c r="Y214" s="256"/>
      <c r="Z214" s="256"/>
    </row>
    <row r="215">
      <c r="D215" s="256"/>
      <c r="E215" s="256"/>
      <c r="F215" s="256"/>
      <c r="G215" s="256"/>
      <c r="H215" s="256"/>
      <c r="I215" s="256"/>
      <c r="J215" s="256"/>
      <c r="K215" s="256"/>
      <c r="L215" s="256"/>
      <c r="M215" s="256"/>
      <c r="N215" s="256"/>
      <c r="O215" s="256"/>
      <c r="P215" s="256"/>
      <c r="Q215" s="256"/>
      <c r="R215" s="256"/>
      <c r="S215" s="256"/>
      <c r="T215" s="256"/>
      <c r="U215" s="256"/>
      <c r="V215" s="256"/>
      <c r="W215" s="256"/>
      <c r="X215" s="256"/>
      <c r="Y215" s="256"/>
      <c r="Z215" s="256"/>
    </row>
    <row r="216">
      <c r="D216" s="256"/>
      <c r="E216" s="256"/>
      <c r="F216" s="256"/>
      <c r="G216" s="256"/>
      <c r="H216" s="256"/>
      <c r="I216" s="256"/>
      <c r="J216" s="256"/>
      <c r="K216" s="256"/>
      <c r="L216" s="256"/>
      <c r="M216" s="256"/>
      <c r="N216" s="256"/>
      <c r="O216" s="256"/>
      <c r="P216" s="256"/>
      <c r="Q216" s="256"/>
      <c r="R216" s="256"/>
      <c r="S216" s="256"/>
      <c r="T216" s="256"/>
      <c r="U216" s="256"/>
      <c r="V216" s="256"/>
      <c r="W216" s="256"/>
      <c r="X216" s="256"/>
      <c r="Y216" s="256"/>
      <c r="Z216" s="256"/>
    </row>
    <row r="217">
      <c r="D217" s="256"/>
      <c r="E217" s="256"/>
      <c r="F217" s="256"/>
      <c r="G217" s="256"/>
      <c r="H217" s="256"/>
      <c r="I217" s="256"/>
      <c r="J217" s="256"/>
      <c r="K217" s="256"/>
      <c r="L217" s="256"/>
      <c r="M217" s="256"/>
      <c r="N217" s="256"/>
      <c r="O217" s="256"/>
      <c r="P217" s="256"/>
      <c r="Q217" s="256"/>
      <c r="R217" s="256"/>
      <c r="S217" s="256"/>
      <c r="T217" s="256"/>
      <c r="U217" s="256"/>
      <c r="V217" s="256"/>
      <c r="W217" s="256"/>
      <c r="X217" s="256"/>
      <c r="Y217" s="256"/>
      <c r="Z217" s="256"/>
    </row>
    <row r="218">
      <c r="D218" s="256"/>
      <c r="E218" s="256"/>
      <c r="F218" s="256"/>
      <c r="G218" s="256"/>
      <c r="H218" s="256"/>
      <c r="I218" s="256"/>
      <c r="J218" s="256"/>
      <c r="K218" s="256"/>
      <c r="L218" s="256"/>
      <c r="M218" s="256"/>
      <c r="N218" s="256"/>
      <c r="O218" s="256"/>
      <c r="P218" s="256"/>
      <c r="Q218" s="256"/>
      <c r="R218" s="256"/>
      <c r="S218" s="256"/>
      <c r="T218" s="256"/>
      <c r="U218" s="256"/>
      <c r="V218" s="256"/>
      <c r="W218" s="256"/>
      <c r="X218" s="256"/>
      <c r="Y218" s="256"/>
      <c r="Z218" s="256"/>
    </row>
    <row r="219">
      <c r="D219" s="256"/>
      <c r="E219" s="256"/>
      <c r="F219" s="256"/>
      <c r="G219" s="256"/>
      <c r="H219" s="256"/>
      <c r="I219" s="256"/>
      <c r="J219" s="256"/>
      <c r="K219" s="256"/>
      <c r="L219" s="256"/>
      <c r="M219" s="256"/>
      <c r="N219" s="256"/>
      <c r="O219" s="256"/>
      <c r="P219" s="256"/>
      <c r="Q219" s="256"/>
      <c r="R219" s="256"/>
      <c r="S219" s="256"/>
      <c r="T219" s="256"/>
      <c r="U219" s="256"/>
      <c r="V219" s="256"/>
      <c r="W219" s="256"/>
      <c r="X219" s="256"/>
      <c r="Y219" s="256"/>
      <c r="Z219" s="256"/>
    </row>
    <row r="220">
      <c r="D220" s="256"/>
      <c r="E220" s="256"/>
      <c r="F220" s="256"/>
      <c r="G220" s="256"/>
      <c r="H220" s="256"/>
      <c r="I220" s="256"/>
      <c r="J220" s="256"/>
      <c r="K220" s="256"/>
      <c r="L220" s="256"/>
      <c r="M220" s="256"/>
      <c r="N220" s="256"/>
      <c r="O220" s="256"/>
      <c r="P220" s="256"/>
      <c r="Q220" s="256"/>
      <c r="R220" s="256"/>
      <c r="S220" s="256"/>
      <c r="T220" s="256"/>
      <c r="U220" s="256"/>
      <c r="V220" s="256"/>
      <c r="W220" s="256"/>
      <c r="X220" s="256"/>
      <c r="Y220" s="256"/>
      <c r="Z220" s="256"/>
    </row>
    <row r="221">
      <c r="D221" s="256"/>
      <c r="E221" s="256"/>
      <c r="F221" s="256"/>
      <c r="G221" s="256"/>
      <c r="H221" s="256"/>
      <c r="I221" s="256"/>
      <c r="J221" s="256"/>
      <c r="K221" s="256"/>
      <c r="L221" s="256"/>
      <c r="M221" s="256"/>
      <c r="N221" s="256"/>
      <c r="O221" s="256"/>
      <c r="P221" s="256"/>
      <c r="Q221" s="256"/>
      <c r="R221" s="256"/>
      <c r="S221" s="256"/>
      <c r="T221" s="256"/>
      <c r="U221" s="256"/>
      <c r="V221" s="256"/>
      <c r="W221" s="256"/>
      <c r="X221" s="256"/>
      <c r="Y221" s="256"/>
      <c r="Z221" s="256"/>
    </row>
    <row r="222">
      <c r="D222" s="256"/>
      <c r="E222" s="256"/>
      <c r="F222" s="256"/>
      <c r="G222" s="256"/>
      <c r="H222" s="256"/>
      <c r="I222" s="256"/>
      <c r="J222" s="256"/>
      <c r="K222" s="256"/>
      <c r="L222" s="256"/>
      <c r="M222" s="256"/>
      <c r="N222" s="256"/>
      <c r="O222" s="256"/>
      <c r="P222" s="256"/>
      <c r="Q222" s="256"/>
      <c r="R222" s="256"/>
      <c r="S222" s="256"/>
      <c r="T222" s="256"/>
      <c r="U222" s="256"/>
      <c r="V222" s="256"/>
      <c r="W222" s="256"/>
      <c r="X222" s="256"/>
      <c r="Y222" s="256"/>
      <c r="Z222" s="256"/>
    </row>
    <row r="223">
      <c r="D223" s="256"/>
      <c r="E223" s="256"/>
      <c r="F223" s="256"/>
      <c r="G223" s="256"/>
      <c r="H223" s="256"/>
      <c r="I223" s="256"/>
      <c r="J223" s="256"/>
      <c r="K223" s="256"/>
      <c r="L223" s="256"/>
      <c r="M223" s="256"/>
      <c r="N223" s="256"/>
      <c r="O223" s="256"/>
      <c r="P223" s="256"/>
      <c r="Q223" s="256"/>
      <c r="R223" s="256"/>
      <c r="S223" s="256"/>
      <c r="T223" s="256"/>
      <c r="U223" s="256"/>
      <c r="V223" s="256"/>
      <c r="W223" s="256"/>
      <c r="X223" s="256"/>
      <c r="Y223" s="256"/>
      <c r="Z223" s="256"/>
    </row>
    <row r="224">
      <c r="D224" s="256"/>
      <c r="E224" s="256"/>
      <c r="F224" s="256"/>
      <c r="G224" s="256"/>
      <c r="H224" s="256"/>
      <c r="I224" s="256"/>
      <c r="J224" s="256"/>
      <c r="K224" s="256"/>
      <c r="L224" s="256"/>
      <c r="M224" s="256"/>
      <c r="N224" s="256"/>
      <c r="O224" s="256"/>
      <c r="P224" s="256"/>
      <c r="Q224" s="256"/>
      <c r="R224" s="256"/>
      <c r="S224" s="256"/>
      <c r="T224" s="256"/>
      <c r="U224" s="256"/>
      <c r="V224" s="256"/>
      <c r="W224" s="256"/>
      <c r="X224" s="256"/>
      <c r="Y224" s="256"/>
      <c r="Z224" s="256"/>
    </row>
    <row r="225">
      <c r="D225" s="256"/>
      <c r="E225" s="256"/>
      <c r="F225" s="256"/>
      <c r="G225" s="256"/>
      <c r="H225" s="256"/>
      <c r="I225" s="256"/>
      <c r="J225" s="256"/>
      <c r="K225" s="256"/>
      <c r="L225" s="256"/>
      <c r="M225" s="256"/>
      <c r="N225" s="256"/>
      <c r="O225" s="256"/>
      <c r="P225" s="256"/>
      <c r="Q225" s="256"/>
      <c r="R225" s="256"/>
      <c r="S225" s="256"/>
      <c r="T225" s="256"/>
      <c r="U225" s="256"/>
      <c r="V225" s="256"/>
      <c r="W225" s="256"/>
      <c r="X225" s="256"/>
      <c r="Y225" s="256"/>
      <c r="Z225" s="256"/>
    </row>
    <row r="226">
      <c r="D226" s="256"/>
      <c r="E226" s="256"/>
      <c r="F226" s="256"/>
      <c r="G226" s="256"/>
      <c r="H226" s="256"/>
      <c r="I226" s="256"/>
      <c r="J226" s="256"/>
      <c r="K226" s="256"/>
      <c r="L226" s="256"/>
      <c r="M226" s="256"/>
      <c r="N226" s="256"/>
      <c r="O226" s="256"/>
      <c r="P226" s="256"/>
      <c r="Q226" s="256"/>
      <c r="R226" s="256"/>
      <c r="S226" s="256"/>
      <c r="T226" s="256"/>
      <c r="U226" s="256"/>
      <c r="V226" s="256"/>
      <c r="W226" s="256"/>
      <c r="X226" s="256"/>
      <c r="Y226" s="256"/>
      <c r="Z226" s="256"/>
    </row>
    <row r="227">
      <c r="D227" s="256"/>
      <c r="E227" s="256"/>
      <c r="F227" s="256"/>
      <c r="G227" s="256"/>
      <c r="H227" s="256"/>
      <c r="I227" s="256"/>
      <c r="J227" s="256"/>
      <c r="K227" s="256"/>
      <c r="L227" s="256"/>
      <c r="M227" s="256"/>
      <c r="N227" s="256"/>
      <c r="O227" s="256"/>
      <c r="P227" s="256"/>
      <c r="Q227" s="256"/>
      <c r="R227" s="256"/>
      <c r="S227" s="256"/>
      <c r="T227" s="256"/>
      <c r="U227" s="256"/>
      <c r="V227" s="256"/>
      <c r="W227" s="256"/>
      <c r="X227" s="256"/>
      <c r="Y227" s="256"/>
      <c r="Z227" s="256"/>
    </row>
    <row r="228">
      <c r="D228" s="256"/>
      <c r="E228" s="256"/>
      <c r="F228" s="256"/>
      <c r="G228" s="256"/>
      <c r="H228" s="256"/>
      <c r="I228" s="256"/>
      <c r="J228" s="256"/>
      <c r="K228" s="256"/>
      <c r="L228" s="256"/>
      <c r="M228" s="256"/>
      <c r="N228" s="256"/>
      <c r="O228" s="256"/>
      <c r="P228" s="256"/>
      <c r="Q228" s="256"/>
      <c r="R228" s="256"/>
      <c r="S228" s="256"/>
      <c r="T228" s="256"/>
      <c r="U228" s="256"/>
      <c r="V228" s="256"/>
      <c r="W228" s="256"/>
      <c r="X228" s="256"/>
      <c r="Y228" s="256"/>
      <c r="Z228" s="256"/>
    </row>
    <row r="229">
      <c r="D229" s="256"/>
      <c r="E229" s="256"/>
      <c r="F229" s="256"/>
      <c r="G229" s="256"/>
      <c r="H229" s="256"/>
      <c r="I229" s="256"/>
      <c r="J229" s="256"/>
      <c r="K229" s="256"/>
      <c r="L229" s="256"/>
      <c r="M229" s="256"/>
      <c r="N229" s="256"/>
      <c r="O229" s="256"/>
      <c r="P229" s="256"/>
      <c r="Q229" s="256"/>
      <c r="R229" s="256"/>
      <c r="S229" s="256"/>
      <c r="T229" s="256"/>
      <c r="U229" s="256"/>
      <c r="V229" s="256"/>
      <c r="W229" s="256"/>
      <c r="X229" s="256"/>
      <c r="Y229" s="256"/>
      <c r="Z229" s="256"/>
    </row>
    <row r="230">
      <c r="D230" s="256"/>
      <c r="E230" s="256"/>
      <c r="F230" s="256"/>
      <c r="G230" s="256"/>
      <c r="H230" s="256"/>
      <c r="I230" s="256"/>
      <c r="J230" s="256"/>
      <c r="K230" s="256"/>
      <c r="L230" s="256"/>
      <c r="M230" s="256"/>
      <c r="N230" s="256"/>
      <c r="O230" s="256"/>
      <c r="P230" s="256"/>
      <c r="Q230" s="256"/>
      <c r="R230" s="256"/>
      <c r="S230" s="256"/>
      <c r="T230" s="256"/>
      <c r="U230" s="256"/>
      <c r="V230" s="256"/>
      <c r="W230" s="256"/>
      <c r="X230" s="256"/>
      <c r="Y230" s="256"/>
      <c r="Z230" s="256"/>
    </row>
    <row r="231">
      <c r="D231" s="256"/>
      <c r="E231" s="256"/>
      <c r="F231" s="256"/>
      <c r="G231" s="256"/>
      <c r="H231" s="256"/>
      <c r="I231" s="256"/>
      <c r="J231" s="256"/>
      <c r="K231" s="256"/>
      <c r="L231" s="256"/>
      <c r="M231" s="256"/>
      <c r="N231" s="256"/>
      <c r="O231" s="256"/>
      <c r="P231" s="256"/>
      <c r="Q231" s="256"/>
      <c r="R231" s="256"/>
      <c r="S231" s="256"/>
      <c r="T231" s="256"/>
      <c r="U231" s="256"/>
      <c r="V231" s="256"/>
      <c r="W231" s="256"/>
      <c r="X231" s="256"/>
      <c r="Y231" s="256"/>
      <c r="Z231" s="256"/>
    </row>
    <row r="232">
      <c r="D232" s="256"/>
      <c r="E232" s="256"/>
      <c r="F232" s="256"/>
      <c r="G232" s="256"/>
      <c r="H232" s="256"/>
      <c r="I232" s="256"/>
      <c r="J232" s="256"/>
      <c r="K232" s="256"/>
      <c r="L232" s="256"/>
      <c r="M232" s="256"/>
      <c r="N232" s="256"/>
      <c r="O232" s="256"/>
      <c r="P232" s="256"/>
      <c r="Q232" s="256"/>
      <c r="R232" s="256"/>
      <c r="S232" s="256"/>
      <c r="T232" s="256"/>
      <c r="U232" s="256"/>
      <c r="V232" s="256"/>
      <c r="W232" s="256"/>
      <c r="X232" s="256"/>
      <c r="Y232" s="256"/>
      <c r="Z232" s="256"/>
    </row>
    <row r="233">
      <c r="D233" s="256"/>
      <c r="E233" s="256"/>
      <c r="F233" s="256"/>
      <c r="G233" s="256"/>
      <c r="H233" s="256"/>
      <c r="I233" s="256"/>
      <c r="J233" s="256"/>
      <c r="K233" s="256"/>
      <c r="L233" s="256"/>
      <c r="M233" s="256"/>
      <c r="N233" s="256"/>
      <c r="O233" s="256"/>
      <c r="P233" s="256"/>
      <c r="Q233" s="256"/>
      <c r="R233" s="256"/>
      <c r="S233" s="256"/>
      <c r="T233" s="256"/>
      <c r="U233" s="256"/>
      <c r="V233" s="256"/>
      <c r="W233" s="256"/>
      <c r="X233" s="256"/>
      <c r="Y233" s="256"/>
      <c r="Z233" s="256"/>
    </row>
    <row r="234">
      <c r="D234" s="256"/>
      <c r="E234" s="256"/>
      <c r="F234" s="256"/>
      <c r="G234" s="256"/>
      <c r="H234" s="256"/>
      <c r="I234" s="256"/>
      <c r="J234" s="256"/>
      <c r="K234" s="256"/>
      <c r="L234" s="256"/>
      <c r="M234" s="256"/>
      <c r="N234" s="256"/>
      <c r="O234" s="256"/>
      <c r="P234" s="256"/>
      <c r="Q234" s="256"/>
      <c r="R234" s="256"/>
      <c r="S234" s="256"/>
      <c r="T234" s="256"/>
      <c r="U234" s="256"/>
      <c r="V234" s="256"/>
      <c r="W234" s="256"/>
      <c r="X234" s="256"/>
      <c r="Y234" s="256"/>
      <c r="Z234" s="256"/>
    </row>
    <row r="235">
      <c r="D235" s="256"/>
      <c r="E235" s="256"/>
      <c r="F235" s="256"/>
      <c r="G235" s="256"/>
      <c r="H235" s="256"/>
      <c r="I235" s="256"/>
      <c r="J235" s="256"/>
      <c r="K235" s="256"/>
      <c r="L235" s="256"/>
      <c r="M235" s="256"/>
      <c r="N235" s="256"/>
      <c r="O235" s="256"/>
      <c r="P235" s="256"/>
      <c r="Q235" s="256"/>
      <c r="R235" s="256"/>
      <c r="S235" s="256"/>
      <c r="T235" s="256"/>
      <c r="U235" s="256"/>
      <c r="V235" s="256"/>
      <c r="W235" s="256"/>
      <c r="X235" s="256"/>
      <c r="Y235" s="256"/>
      <c r="Z235" s="256"/>
    </row>
    <row r="236">
      <c r="D236" s="256"/>
      <c r="E236" s="256"/>
      <c r="F236" s="256"/>
      <c r="G236" s="256"/>
      <c r="H236" s="256"/>
      <c r="I236" s="256"/>
      <c r="J236" s="256"/>
      <c r="K236" s="256"/>
      <c r="L236" s="256"/>
      <c r="M236" s="256"/>
      <c r="N236" s="256"/>
      <c r="O236" s="256"/>
      <c r="P236" s="256"/>
      <c r="Q236" s="256"/>
      <c r="R236" s="256"/>
      <c r="S236" s="256"/>
      <c r="T236" s="256"/>
      <c r="U236" s="256"/>
      <c r="V236" s="256"/>
      <c r="W236" s="256"/>
      <c r="X236" s="256"/>
      <c r="Y236" s="256"/>
      <c r="Z236" s="256"/>
    </row>
    <row r="237">
      <c r="D237" s="256"/>
      <c r="E237" s="256"/>
      <c r="F237" s="256"/>
      <c r="G237" s="256"/>
      <c r="H237" s="256"/>
      <c r="I237" s="256"/>
      <c r="J237" s="256"/>
      <c r="K237" s="256"/>
      <c r="L237" s="256"/>
      <c r="M237" s="256"/>
      <c r="N237" s="256"/>
      <c r="O237" s="256"/>
      <c r="P237" s="256"/>
      <c r="Q237" s="256"/>
      <c r="R237" s="256"/>
      <c r="S237" s="256"/>
      <c r="T237" s="256"/>
      <c r="U237" s="256"/>
      <c r="V237" s="256"/>
      <c r="W237" s="256"/>
      <c r="X237" s="256"/>
      <c r="Y237" s="256"/>
      <c r="Z237" s="256"/>
    </row>
    <row r="238">
      <c r="D238" s="256"/>
      <c r="E238" s="256"/>
      <c r="F238" s="256"/>
      <c r="G238" s="256"/>
      <c r="H238" s="256"/>
      <c r="I238" s="256"/>
      <c r="J238" s="256"/>
      <c r="K238" s="256"/>
      <c r="L238" s="256"/>
      <c r="M238" s="256"/>
      <c r="N238" s="256"/>
      <c r="O238" s="256"/>
      <c r="P238" s="256"/>
      <c r="Q238" s="256"/>
      <c r="R238" s="256"/>
      <c r="S238" s="256"/>
      <c r="T238" s="256"/>
      <c r="U238" s="256"/>
      <c r="V238" s="256"/>
      <c r="W238" s="256"/>
      <c r="X238" s="256"/>
      <c r="Y238" s="256"/>
      <c r="Z238" s="256"/>
    </row>
    <row r="239">
      <c r="D239" s="256"/>
      <c r="E239" s="256"/>
      <c r="F239" s="256"/>
      <c r="G239" s="256"/>
      <c r="H239" s="256"/>
      <c r="I239" s="256"/>
      <c r="J239" s="256"/>
      <c r="K239" s="256"/>
      <c r="L239" s="256"/>
      <c r="M239" s="256"/>
      <c r="N239" s="256"/>
      <c r="O239" s="256"/>
      <c r="P239" s="256"/>
      <c r="Q239" s="256"/>
      <c r="R239" s="256"/>
      <c r="S239" s="256"/>
      <c r="T239" s="256"/>
      <c r="U239" s="256"/>
      <c r="V239" s="256"/>
      <c r="W239" s="256"/>
      <c r="X239" s="256"/>
      <c r="Y239" s="256"/>
      <c r="Z239" s="256"/>
    </row>
    <row r="240">
      <c r="D240" s="256"/>
      <c r="E240" s="256"/>
      <c r="F240" s="256"/>
      <c r="G240" s="256"/>
      <c r="H240" s="256"/>
      <c r="I240" s="256"/>
      <c r="J240" s="256"/>
      <c r="K240" s="256"/>
      <c r="L240" s="256"/>
      <c r="M240" s="256"/>
      <c r="N240" s="256"/>
      <c r="O240" s="256"/>
      <c r="P240" s="256"/>
      <c r="Q240" s="256"/>
      <c r="R240" s="256"/>
      <c r="S240" s="256"/>
      <c r="T240" s="256"/>
      <c r="U240" s="256"/>
      <c r="V240" s="256"/>
      <c r="W240" s="256"/>
      <c r="X240" s="256"/>
      <c r="Y240" s="256"/>
      <c r="Z240" s="256"/>
    </row>
    <row r="241">
      <c r="D241" s="256"/>
      <c r="E241" s="256"/>
      <c r="F241" s="256"/>
      <c r="G241" s="256"/>
      <c r="H241" s="256"/>
      <c r="I241" s="256"/>
      <c r="J241" s="256"/>
      <c r="K241" s="256"/>
      <c r="L241" s="256"/>
      <c r="M241" s="256"/>
      <c r="N241" s="256"/>
      <c r="O241" s="256"/>
      <c r="P241" s="256"/>
      <c r="Q241" s="256"/>
      <c r="R241" s="256"/>
      <c r="S241" s="256"/>
      <c r="T241" s="256"/>
      <c r="U241" s="256"/>
      <c r="V241" s="256"/>
      <c r="W241" s="256"/>
      <c r="X241" s="256"/>
      <c r="Y241" s="256"/>
      <c r="Z241" s="256"/>
    </row>
    <row r="242">
      <c r="D242" s="256"/>
      <c r="E242" s="256"/>
      <c r="F242" s="256"/>
      <c r="G242" s="256"/>
      <c r="H242" s="256"/>
      <c r="I242" s="256"/>
      <c r="J242" s="256"/>
      <c r="K242" s="256"/>
      <c r="L242" s="256"/>
      <c r="M242" s="256"/>
      <c r="N242" s="256"/>
      <c r="O242" s="256"/>
      <c r="P242" s="256"/>
      <c r="Q242" s="256"/>
      <c r="R242" s="256"/>
      <c r="S242" s="256"/>
      <c r="T242" s="256"/>
      <c r="U242" s="256"/>
      <c r="V242" s="256"/>
      <c r="W242" s="256"/>
      <c r="X242" s="256"/>
      <c r="Y242" s="256"/>
      <c r="Z242" s="256"/>
    </row>
    <row r="243">
      <c r="D243" s="256"/>
      <c r="E243" s="256"/>
      <c r="F243" s="256"/>
      <c r="G243" s="256"/>
      <c r="H243" s="256"/>
      <c r="I243" s="256"/>
      <c r="J243" s="256"/>
      <c r="K243" s="256"/>
      <c r="L243" s="256"/>
      <c r="M243" s="256"/>
      <c r="N243" s="256"/>
      <c r="O243" s="256"/>
      <c r="P243" s="256"/>
      <c r="Q243" s="256"/>
      <c r="R243" s="256"/>
      <c r="S243" s="256"/>
      <c r="T243" s="256"/>
      <c r="U243" s="256"/>
      <c r="V243" s="256"/>
      <c r="W243" s="256"/>
      <c r="X243" s="256"/>
      <c r="Y243" s="256"/>
      <c r="Z243" s="256"/>
    </row>
    <row r="244">
      <c r="D244" s="256"/>
      <c r="E244" s="256"/>
      <c r="F244" s="256"/>
      <c r="G244" s="256"/>
      <c r="H244" s="256"/>
      <c r="I244" s="256"/>
      <c r="J244" s="256"/>
      <c r="K244" s="256"/>
      <c r="L244" s="256"/>
      <c r="M244" s="256"/>
      <c r="N244" s="256"/>
      <c r="O244" s="256"/>
      <c r="P244" s="256"/>
      <c r="Q244" s="256"/>
      <c r="R244" s="256"/>
      <c r="S244" s="256"/>
      <c r="T244" s="256"/>
      <c r="U244" s="256"/>
      <c r="V244" s="256"/>
      <c r="W244" s="256"/>
      <c r="X244" s="256"/>
      <c r="Y244" s="256"/>
      <c r="Z244" s="256"/>
    </row>
    <row r="245">
      <c r="D245" s="256"/>
      <c r="E245" s="256"/>
      <c r="F245" s="256"/>
      <c r="G245" s="256"/>
      <c r="H245" s="256"/>
      <c r="I245" s="256"/>
      <c r="J245" s="256"/>
      <c r="K245" s="256"/>
      <c r="L245" s="256"/>
      <c r="M245" s="256"/>
      <c r="N245" s="256"/>
      <c r="O245" s="256"/>
      <c r="P245" s="256"/>
      <c r="Q245" s="256"/>
      <c r="R245" s="256"/>
      <c r="S245" s="256"/>
      <c r="T245" s="256"/>
      <c r="U245" s="256"/>
      <c r="V245" s="256"/>
      <c r="W245" s="256"/>
      <c r="X245" s="256"/>
      <c r="Y245" s="256"/>
      <c r="Z245" s="256"/>
    </row>
    <row r="246">
      <c r="D246" s="256"/>
      <c r="E246" s="256"/>
      <c r="F246" s="256"/>
      <c r="G246" s="256"/>
      <c r="H246" s="256"/>
      <c r="I246" s="256"/>
      <c r="J246" s="256"/>
      <c r="K246" s="256"/>
      <c r="L246" s="256"/>
      <c r="M246" s="256"/>
      <c r="N246" s="256"/>
      <c r="O246" s="256"/>
      <c r="P246" s="256"/>
      <c r="Q246" s="256"/>
      <c r="R246" s="256"/>
      <c r="S246" s="256"/>
      <c r="T246" s="256"/>
      <c r="U246" s="256"/>
      <c r="V246" s="256"/>
      <c r="W246" s="256"/>
      <c r="X246" s="256"/>
      <c r="Y246" s="256"/>
      <c r="Z246" s="256"/>
    </row>
    <row r="247">
      <c r="D247" s="256"/>
      <c r="E247" s="256"/>
      <c r="F247" s="256"/>
      <c r="G247" s="256"/>
      <c r="H247" s="256"/>
      <c r="I247" s="256"/>
      <c r="J247" s="256"/>
      <c r="K247" s="256"/>
      <c r="L247" s="256"/>
      <c r="M247" s="256"/>
      <c r="N247" s="256"/>
      <c r="O247" s="256"/>
      <c r="P247" s="256"/>
      <c r="Q247" s="256"/>
      <c r="R247" s="256"/>
      <c r="S247" s="256"/>
      <c r="T247" s="256"/>
      <c r="U247" s="256"/>
      <c r="V247" s="256"/>
      <c r="W247" s="256"/>
      <c r="X247" s="256"/>
      <c r="Y247" s="256"/>
      <c r="Z247" s="256"/>
    </row>
    <row r="248">
      <c r="D248" s="256"/>
      <c r="E248" s="256"/>
      <c r="F248" s="256"/>
      <c r="G248" s="256"/>
      <c r="H248" s="256"/>
      <c r="I248" s="256"/>
      <c r="J248" s="256"/>
      <c r="K248" s="256"/>
      <c r="L248" s="256"/>
      <c r="M248" s="256"/>
      <c r="N248" s="256"/>
      <c r="O248" s="256"/>
      <c r="P248" s="256"/>
      <c r="Q248" s="256"/>
      <c r="R248" s="256"/>
      <c r="S248" s="256"/>
      <c r="T248" s="256"/>
      <c r="U248" s="256"/>
      <c r="V248" s="256"/>
      <c r="W248" s="256"/>
      <c r="X248" s="256"/>
      <c r="Y248" s="256"/>
      <c r="Z248" s="256"/>
    </row>
    <row r="249">
      <c r="D249" s="256"/>
      <c r="E249" s="256"/>
      <c r="F249" s="256"/>
      <c r="G249" s="256"/>
      <c r="H249" s="256"/>
      <c r="I249" s="256"/>
      <c r="J249" s="256"/>
      <c r="K249" s="256"/>
      <c r="L249" s="256"/>
      <c r="M249" s="256"/>
      <c r="N249" s="256"/>
      <c r="O249" s="256"/>
      <c r="P249" s="256"/>
      <c r="Q249" s="256"/>
      <c r="R249" s="256"/>
      <c r="S249" s="256"/>
      <c r="T249" s="256"/>
      <c r="U249" s="256"/>
      <c r="V249" s="256"/>
      <c r="W249" s="256"/>
      <c r="X249" s="256"/>
      <c r="Y249" s="256"/>
      <c r="Z249" s="256"/>
    </row>
    <row r="250">
      <c r="D250" s="256"/>
      <c r="E250" s="256"/>
      <c r="F250" s="256"/>
      <c r="G250" s="256"/>
      <c r="H250" s="256"/>
      <c r="I250" s="256"/>
      <c r="J250" s="256"/>
      <c r="K250" s="256"/>
      <c r="L250" s="256"/>
      <c r="M250" s="256"/>
      <c r="N250" s="256"/>
      <c r="O250" s="256"/>
      <c r="P250" s="256"/>
      <c r="Q250" s="256"/>
      <c r="R250" s="256"/>
      <c r="S250" s="256"/>
      <c r="T250" s="256"/>
      <c r="U250" s="256"/>
      <c r="V250" s="256"/>
      <c r="W250" s="256"/>
      <c r="X250" s="256"/>
      <c r="Y250" s="256"/>
      <c r="Z250" s="256"/>
    </row>
    <row r="251">
      <c r="D251" s="256"/>
      <c r="E251" s="256"/>
      <c r="F251" s="256"/>
      <c r="G251" s="256"/>
      <c r="H251" s="256"/>
      <c r="I251" s="256"/>
      <c r="J251" s="256"/>
      <c r="K251" s="256"/>
      <c r="L251" s="256"/>
      <c r="M251" s="256"/>
      <c r="N251" s="256"/>
      <c r="O251" s="256"/>
      <c r="P251" s="256"/>
      <c r="Q251" s="256"/>
      <c r="R251" s="256"/>
      <c r="S251" s="256"/>
      <c r="T251" s="256"/>
      <c r="U251" s="256"/>
      <c r="V251" s="256"/>
      <c r="W251" s="256"/>
      <c r="X251" s="256"/>
      <c r="Y251" s="256"/>
      <c r="Z251" s="256"/>
    </row>
    <row r="252">
      <c r="D252" s="256"/>
      <c r="E252" s="256"/>
      <c r="F252" s="256"/>
      <c r="G252" s="256"/>
      <c r="H252" s="256"/>
      <c r="I252" s="256"/>
      <c r="J252" s="256"/>
      <c r="K252" s="256"/>
      <c r="L252" s="256"/>
      <c r="M252" s="256"/>
      <c r="N252" s="256"/>
      <c r="O252" s="256"/>
      <c r="P252" s="256"/>
      <c r="Q252" s="256"/>
      <c r="R252" s="256"/>
      <c r="S252" s="256"/>
      <c r="T252" s="256"/>
      <c r="U252" s="256"/>
      <c r="V252" s="256"/>
      <c r="W252" s="256"/>
      <c r="X252" s="256"/>
      <c r="Y252" s="256"/>
      <c r="Z252" s="256"/>
    </row>
    <row r="253">
      <c r="D253" s="256"/>
      <c r="E253" s="256"/>
      <c r="F253" s="256"/>
      <c r="G253" s="256"/>
      <c r="H253" s="256"/>
      <c r="I253" s="256"/>
      <c r="J253" s="256"/>
      <c r="K253" s="256"/>
      <c r="L253" s="256"/>
      <c r="M253" s="256"/>
      <c r="N253" s="256"/>
      <c r="O253" s="256"/>
      <c r="P253" s="256"/>
      <c r="Q253" s="256"/>
      <c r="R253" s="256"/>
      <c r="S253" s="256"/>
      <c r="T253" s="256"/>
      <c r="U253" s="256"/>
      <c r="V253" s="256"/>
      <c r="W253" s="256"/>
      <c r="X253" s="256"/>
      <c r="Y253" s="256"/>
      <c r="Z253" s="256"/>
    </row>
    <row r="254">
      <c r="D254" s="256"/>
      <c r="E254" s="256"/>
      <c r="F254" s="256"/>
      <c r="G254" s="256"/>
      <c r="H254" s="256"/>
      <c r="I254" s="256"/>
      <c r="J254" s="256"/>
      <c r="K254" s="256"/>
      <c r="L254" s="256"/>
      <c r="M254" s="256"/>
      <c r="N254" s="256"/>
      <c r="O254" s="256"/>
      <c r="P254" s="256"/>
      <c r="Q254" s="256"/>
      <c r="R254" s="256"/>
      <c r="S254" s="256"/>
      <c r="T254" s="256"/>
      <c r="U254" s="256"/>
      <c r="V254" s="256"/>
      <c r="W254" s="256"/>
      <c r="X254" s="256"/>
      <c r="Y254" s="256"/>
      <c r="Z254" s="256"/>
    </row>
    <row r="255">
      <c r="D255" s="256"/>
      <c r="E255" s="256"/>
      <c r="F255" s="256"/>
      <c r="G255" s="256"/>
      <c r="H255" s="256"/>
      <c r="I255" s="256"/>
      <c r="J255" s="256"/>
      <c r="K255" s="256"/>
      <c r="L255" s="256"/>
      <c r="M255" s="256"/>
      <c r="N255" s="256"/>
      <c r="O255" s="256"/>
      <c r="P255" s="256"/>
      <c r="Q255" s="256"/>
      <c r="R255" s="256"/>
      <c r="S255" s="256"/>
      <c r="T255" s="256"/>
      <c r="U255" s="256"/>
      <c r="V255" s="256"/>
      <c r="W255" s="256"/>
      <c r="X255" s="256"/>
      <c r="Y255" s="256"/>
      <c r="Z255" s="256"/>
    </row>
    <row r="256">
      <c r="D256" s="256"/>
      <c r="E256" s="256"/>
      <c r="F256" s="256"/>
      <c r="G256" s="256"/>
      <c r="H256" s="256"/>
      <c r="I256" s="256"/>
      <c r="J256" s="256"/>
      <c r="K256" s="256"/>
      <c r="L256" s="256"/>
      <c r="M256" s="256"/>
      <c r="N256" s="256"/>
      <c r="O256" s="256"/>
      <c r="P256" s="256"/>
      <c r="Q256" s="256"/>
      <c r="R256" s="256"/>
      <c r="S256" s="256"/>
      <c r="T256" s="256"/>
      <c r="U256" s="256"/>
      <c r="V256" s="256"/>
      <c r="W256" s="256"/>
      <c r="X256" s="256"/>
      <c r="Y256" s="256"/>
      <c r="Z256" s="256"/>
    </row>
    <row r="257">
      <c r="D257" s="256"/>
      <c r="E257" s="256"/>
      <c r="F257" s="256"/>
      <c r="G257" s="256"/>
      <c r="H257" s="256"/>
      <c r="I257" s="256"/>
      <c r="J257" s="256"/>
      <c r="K257" s="256"/>
      <c r="L257" s="256"/>
      <c r="M257" s="256"/>
      <c r="N257" s="256"/>
      <c r="O257" s="256"/>
      <c r="P257" s="256"/>
      <c r="Q257" s="256"/>
      <c r="R257" s="256"/>
      <c r="S257" s="256"/>
      <c r="T257" s="256"/>
      <c r="U257" s="256"/>
      <c r="V257" s="256"/>
      <c r="W257" s="256"/>
      <c r="X257" s="256"/>
      <c r="Y257" s="256"/>
      <c r="Z257" s="256"/>
    </row>
    <row r="258">
      <c r="D258" s="256"/>
      <c r="E258" s="256"/>
      <c r="F258" s="256"/>
      <c r="G258" s="256"/>
      <c r="H258" s="256"/>
      <c r="I258" s="256"/>
      <c r="J258" s="256"/>
      <c r="K258" s="256"/>
      <c r="L258" s="256"/>
      <c r="M258" s="256"/>
      <c r="N258" s="256"/>
      <c r="O258" s="256"/>
      <c r="P258" s="256"/>
      <c r="Q258" s="256"/>
      <c r="R258" s="256"/>
      <c r="S258" s="256"/>
      <c r="T258" s="256"/>
      <c r="U258" s="256"/>
      <c r="V258" s="256"/>
      <c r="W258" s="256"/>
      <c r="X258" s="256"/>
      <c r="Y258" s="256"/>
      <c r="Z258" s="256"/>
    </row>
    <row r="259">
      <c r="D259" s="256"/>
      <c r="E259" s="256"/>
      <c r="F259" s="256"/>
      <c r="G259" s="256"/>
      <c r="H259" s="256"/>
      <c r="I259" s="256"/>
      <c r="J259" s="256"/>
      <c r="K259" s="256"/>
      <c r="L259" s="256"/>
      <c r="M259" s="256"/>
      <c r="N259" s="256"/>
      <c r="O259" s="256"/>
      <c r="P259" s="256"/>
      <c r="Q259" s="256"/>
      <c r="R259" s="256"/>
      <c r="S259" s="256"/>
      <c r="T259" s="256"/>
      <c r="U259" s="256"/>
      <c r="V259" s="256"/>
      <c r="W259" s="256"/>
      <c r="X259" s="256"/>
      <c r="Y259" s="256"/>
      <c r="Z259" s="256"/>
    </row>
    <row r="260">
      <c r="D260" s="256"/>
      <c r="E260" s="256"/>
      <c r="F260" s="256"/>
      <c r="G260" s="256"/>
      <c r="H260" s="256"/>
      <c r="I260" s="256"/>
      <c r="J260" s="256"/>
      <c r="K260" s="256"/>
      <c r="L260" s="256"/>
      <c r="M260" s="256"/>
      <c r="N260" s="256"/>
      <c r="O260" s="256"/>
      <c r="P260" s="256"/>
      <c r="Q260" s="256"/>
      <c r="R260" s="256"/>
      <c r="S260" s="256"/>
      <c r="T260" s="256"/>
      <c r="U260" s="256"/>
      <c r="V260" s="256"/>
      <c r="W260" s="256"/>
      <c r="X260" s="256"/>
      <c r="Y260" s="256"/>
      <c r="Z260" s="256"/>
    </row>
    <row r="261">
      <c r="D261" s="256"/>
      <c r="E261" s="256"/>
      <c r="F261" s="256"/>
      <c r="G261" s="256"/>
      <c r="H261" s="256"/>
      <c r="I261" s="256"/>
      <c r="J261" s="256"/>
      <c r="K261" s="256"/>
      <c r="L261" s="256"/>
      <c r="M261" s="256"/>
      <c r="N261" s="256"/>
      <c r="O261" s="256"/>
      <c r="P261" s="256"/>
      <c r="Q261" s="256"/>
      <c r="R261" s="256"/>
      <c r="S261" s="256"/>
      <c r="T261" s="256"/>
      <c r="U261" s="256"/>
      <c r="V261" s="256"/>
      <c r="W261" s="256"/>
      <c r="X261" s="256"/>
      <c r="Y261" s="256"/>
      <c r="Z261" s="256"/>
    </row>
    <row r="262">
      <c r="D262" s="256"/>
      <c r="E262" s="256"/>
      <c r="F262" s="256"/>
      <c r="G262" s="256"/>
      <c r="H262" s="256"/>
      <c r="I262" s="256"/>
      <c r="J262" s="256"/>
      <c r="K262" s="256"/>
      <c r="L262" s="256"/>
      <c r="M262" s="256"/>
      <c r="N262" s="256"/>
      <c r="O262" s="256"/>
      <c r="P262" s="256"/>
      <c r="Q262" s="256"/>
      <c r="R262" s="256"/>
      <c r="S262" s="256"/>
      <c r="T262" s="256"/>
      <c r="U262" s="256"/>
      <c r="V262" s="256"/>
      <c r="W262" s="256"/>
      <c r="X262" s="256"/>
      <c r="Y262" s="256"/>
      <c r="Z262" s="256"/>
    </row>
    <row r="263">
      <c r="D263" s="256"/>
      <c r="E263" s="256"/>
      <c r="F263" s="256"/>
      <c r="G263" s="256"/>
      <c r="H263" s="256"/>
      <c r="I263" s="256"/>
      <c r="J263" s="256"/>
      <c r="K263" s="256"/>
      <c r="L263" s="256"/>
      <c r="M263" s="256"/>
      <c r="N263" s="256"/>
      <c r="O263" s="256"/>
      <c r="P263" s="256"/>
      <c r="Q263" s="256"/>
      <c r="R263" s="256"/>
      <c r="S263" s="256"/>
      <c r="T263" s="256"/>
      <c r="U263" s="256"/>
      <c r="V263" s="256"/>
      <c r="W263" s="256"/>
      <c r="X263" s="256"/>
      <c r="Y263" s="256"/>
      <c r="Z263" s="256"/>
    </row>
    <row r="264">
      <c r="D264" s="256"/>
      <c r="E264" s="256"/>
      <c r="F264" s="256"/>
      <c r="G264" s="256"/>
      <c r="H264" s="256"/>
      <c r="I264" s="256"/>
      <c r="J264" s="256"/>
      <c r="K264" s="256"/>
      <c r="L264" s="256"/>
      <c r="M264" s="256"/>
      <c r="N264" s="256"/>
      <c r="O264" s="256"/>
      <c r="P264" s="256"/>
      <c r="Q264" s="256"/>
      <c r="R264" s="256"/>
      <c r="S264" s="256"/>
      <c r="T264" s="256"/>
      <c r="U264" s="256"/>
      <c r="V264" s="256"/>
      <c r="W264" s="256"/>
      <c r="X264" s="256"/>
      <c r="Y264" s="256"/>
      <c r="Z264" s="256"/>
    </row>
    <row r="265">
      <c r="D265" s="256"/>
      <c r="E265" s="256"/>
      <c r="F265" s="256"/>
      <c r="G265" s="256"/>
      <c r="H265" s="256"/>
      <c r="I265" s="256"/>
      <c r="J265" s="256"/>
      <c r="K265" s="256"/>
      <c r="L265" s="256"/>
      <c r="M265" s="256"/>
      <c r="N265" s="256"/>
      <c r="O265" s="256"/>
      <c r="P265" s="256"/>
      <c r="Q265" s="256"/>
      <c r="R265" s="256"/>
      <c r="S265" s="256"/>
      <c r="T265" s="256"/>
      <c r="U265" s="256"/>
      <c r="V265" s="256"/>
      <c r="W265" s="256"/>
      <c r="X265" s="256"/>
      <c r="Y265" s="256"/>
      <c r="Z265" s="256"/>
    </row>
    <row r="266">
      <c r="D266" s="256"/>
      <c r="E266" s="256"/>
      <c r="F266" s="256"/>
      <c r="G266" s="256"/>
      <c r="H266" s="256"/>
      <c r="I266" s="256"/>
      <c r="J266" s="256"/>
      <c r="K266" s="256"/>
      <c r="L266" s="256"/>
      <c r="M266" s="256"/>
      <c r="N266" s="256"/>
      <c r="O266" s="256"/>
      <c r="P266" s="256"/>
      <c r="Q266" s="256"/>
      <c r="R266" s="256"/>
      <c r="S266" s="256"/>
      <c r="T266" s="256"/>
      <c r="U266" s="256"/>
      <c r="V266" s="256"/>
      <c r="W266" s="256"/>
      <c r="X266" s="256"/>
      <c r="Y266" s="256"/>
      <c r="Z266" s="256"/>
    </row>
    <row r="267">
      <c r="D267" s="256"/>
      <c r="E267" s="256"/>
      <c r="F267" s="256"/>
      <c r="G267" s="256"/>
      <c r="H267" s="256"/>
      <c r="I267" s="256"/>
      <c r="J267" s="256"/>
      <c r="K267" s="256"/>
      <c r="L267" s="256"/>
      <c r="M267" s="256"/>
      <c r="N267" s="256"/>
      <c r="O267" s="256"/>
      <c r="P267" s="256"/>
      <c r="Q267" s="256"/>
      <c r="R267" s="256"/>
      <c r="S267" s="256"/>
      <c r="T267" s="256"/>
      <c r="U267" s="256"/>
      <c r="V267" s="256"/>
      <c r="W267" s="256"/>
      <c r="X267" s="256"/>
      <c r="Y267" s="256"/>
      <c r="Z267" s="256"/>
    </row>
    <row r="268">
      <c r="D268" s="256"/>
      <c r="E268" s="256"/>
      <c r="F268" s="256"/>
      <c r="G268" s="256"/>
      <c r="H268" s="256"/>
      <c r="I268" s="256"/>
      <c r="J268" s="256"/>
      <c r="K268" s="256"/>
      <c r="L268" s="256"/>
      <c r="M268" s="256"/>
      <c r="N268" s="256"/>
      <c r="O268" s="256"/>
      <c r="P268" s="256"/>
      <c r="Q268" s="256"/>
      <c r="R268" s="256"/>
      <c r="S268" s="256"/>
      <c r="T268" s="256"/>
      <c r="U268" s="256"/>
      <c r="V268" s="256"/>
      <c r="W268" s="256"/>
      <c r="X268" s="256"/>
      <c r="Y268" s="256"/>
      <c r="Z268" s="256"/>
    </row>
    <row r="269">
      <c r="D269" s="256"/>
      <c r="E269" s="256"/>
      <c r="F269" s="256"/>
      <c r="G269" s="256"/>
      <c r="H269" s="256"/>
      <c r="I269" s="256"/>
      <c r="J269" s="256"/>
      <c r="K269" s="256"/>
      <c r="L269" s="256"/>
      <c r="M269" s="256"/>
      <c r="N269" s="256"/>
      <c r="O269" s="256"/>
      <c r="P269" s="256"/>
      <c r="Q269" s="256"/>
      <c r="R269" s="256"/>
      <c r="S269" s="256"/>
      <c r="T269" s="256"/>
      <c r="U269" s="256"/>
      <c r="V269" s="256"/>
      <c r="W269" s="256"/>
      <c r="X269" s="256"/>
      <c r="Y269" s="256"/>
      <c r="Z269" s="256"/>
    </row>
    <row r="270">
      <c r="D270" s="256"/>
      <c r="E270" s="256"/>
      <c r="F270" s="256"/>
      <c r="G270" s="256"/>
      <c r="H270" s="256"/>
      <c r="I270" s="256"/>
      <c r="J270" s="256"/>
      <c r="K270" s="256"/>
      <c r="L270" s="256"/>
      <c r="M270" s="256"/>
      <c r="N270" s="256"/>
      <c r="O270" s="256"/>
      <c r="P270" s="256"/>
      <c r="Q270" s="256"/>
      <c r="R270" s="256"/>
      <c r="S270" s="256"/>
      <c r="T270" s="256"/>
      <c r="U270" s="256"/>
      <c r="V270" s="256"/>
      <c r="W270" s="256"/>
      <c r="X270" s="256"/>
      <c r="Y270" s="256"/>
      <c r="Z270" s="256"/>
    </row>
    <row r="271">
      <c r="D271" s="256"/>
      <c r="E271" s="256"/>
      <c r="F271" s="256"/>
      <c r="G271" s="256"/>
      <c r="H271" s="256"/>
      <c r="I271" s="256"/>
      <c r="J271" s="256"/>
      <c r="K271" s="256"/>
      <c r="L271" s="256"/>
      <c r="M271" s="256"/>
      <c r="N271" s="256"/>
      <c r="O271" s="256"/>
      <c r="P271" s="256"/>
      <c r="Q271" s="256"/>
      <c r="R271" s="256"/>
      <c r="S271" s="256"/>
      <c r="T271" s="256"/>
      <c r="U271" s="256"/>
      <c r="V271" s="256"/>
      <c r="W271" s="256"/>
      <c r="X271" s="256"/>
      <c r="Y271" s="256"/>
      <c r="Z271" s="256"/>
    </row>
    <row r="272">
      <c r="D272" s="256"/>
      <c r="E272" s="256"/>
      <c r="F272" s="256"/>
      <c r="G272" s="256"/>
      <c r="H272" s="256"/>
      <c r="I272" s="256"/>
      <c r="J272" s="256"/>
      <c r="K272" s="256"/>
      <c r="L272" s="256"/>
      <c r="M272" s="256"/>
      <c r="N272" s="256"/>
      <c r="O272" s="256"/>
      <c r="P272" s="256"/>
      <c r="Q272" s="256"/>
      <c r="R272" s="256"/>
      <c r="S272" s="256"/>
      <c r="T272" s="256"/>
      <c r="U272" s="256"/>
      <c r="V272" s="256"/>
      <c r="W272" s="256"/>
      <c r="X272" s="256"/>
      <c r="Y272" s="256"/>
      <c r="Z272" s="256"/>
    </row>
    <row r="273">
      <c r="D273" s="256"/>
      <c r="E273" s="256"/>
      <c r="F273" s="256"/>
      <c r="G273" s="256"/>
      <c r="H273" s="256"/>
      <c r="I273" s="256"/>
      <c r="J273" s="256"/>
      <c r="K273" s="256"/>
      <c r="L273" s="256"/>
      <c r="M273" s="256"/>
      <c r="N273" s="256"/>
      <c r="O273" s="256"/>
      <c r="P273" s="256"/>
      <c r="Q273" s="256"/>
      <c r="R273" s="256"/>
      <c r="S273" s="256"/>
      <c r="T273" s="256"/>
      <c r="U273" s="256"/>
      <c r="V273" s="256"/>
      <c r="W273" s="256"/>
      <c r="X273" s="256"/>
      <c r="Y273" s="256"/>
      <c r="Z273" s="256"/>
    </row>
    <row r="274">
      <c r="D274" s="256"/>
      <c r="E274" s="256"/>
      <c r="F274" s="256"/>
      <c r="G274" s="256"/>
      <c r="H274" s="256"/>
      <c r="I274" s="256"/>
      <c r="J274" s="256"/>
      <c r="K274" s="256"/>
      <c r="L274" s="256"/>
      <c r="M274" s="256"/>
      <c r="N274" s="256"/>
      <c r="O274" s="256"/>
      <c r="P274" s="256"/>
      <c r="Q274" s="256"/>
      <c r="R274" s="256"/>
      <c r="S274" s="256"/>
      <c r="T274" s="256"/>
      <c r="U274" s="256"/>
      <c r="V274" s="256"/>
      <c r="W274" s="256"/>
      <c r="X274" s="256"/>
      <c r="Y274" s="256"/>
      <c r="Z274" s="256"/>
    </row>
    <row r="275">
      <c r="D275" s="256"/>
      <c r="E275" s="256"/>
      <c r="F275" s="256"/>
      <c r="G275" s="256"/>
      <c r="H275" s="256"/>
      <c r="I275" s="256"/>
      <c r="J275" s="256"/>
      <c r="K275" s="256"/>
      <c r="L275" s="256"/>
      <c r="M275" s="256"/>
      <c r="N275" s="256"/>
      <c r="O275" s="256"/>
      <c r="P275" s="256"/>
      <c r="Q275" s="256"/>
      <c r="R275" s="256"/>
      <c r="S275" s="256"/>
      <c r="T275" s="256"/>
      <c r="U275" s="256"/>
      <c r="V275" s="256"/>
      <c r="W275" s="256"/>
      <c r="X275" s="256"/>
      <c r="Y275" s="256"/>
      <c r="Z275" s="256"/>
    </row>
    <row r="276">
      <c r="D276" s="256"/>
      <c r="E276" s="256"/>
      <c r="F276" s="256"/>
      <c r="G276" s="256"/>
      <c r="H276" s="256"/>
      <c r="I276" s="256"/>
      <c r="J276" s="256"/>
      <c r="K276" s="256"/>
      <c r="L276" s="256"/>
      <c r="M276" s="256"/>
      <c r="N276" s="256"/>
      <c r="O276" s="256"/>
      <c r="P276" s="256"/>
      <c r="Q276" s="256"/>
      <c r="R276" s="256"/>
      <c r="S276" s="256"/>
      <c r="T276" s="256"/>
      <c r="U276" s="256"/>
      <c r="V276" s="256"/>
      <c r="W276" s="256"/>
      <c r="X276" s="256"/>
      <c r="Y276" s="256"/>
      <c r="Z276" s="256"/>
    </row>
    <row r="277">
      <c r="D277" s="256"/>
      <c r="E277" s="256"/>
      <c r="F277" s="256"/>
      <c r="G277" s="256"/>
      <c r="H277" s="256"/>
      <c r="I277" s="256"/>
      <c r="J277" s="256"/>
      <c r="K277" s="256"/>
      <c r="L277" s="256"/>
      <c r="M277" s="256"/>
      <c r="N277" s="256"/>
      <c r="O277" s="256"/>
      <c r="P277" s="256"/>
      <c r="Q277" s="256"/>
      <c r="R277" s="256"/>
      <c r="S277" s="256"/>
      <c r="T277" s="256"/>
      <c r="U277" s="256"/>
      <c r="V277" s="256"/>
      <c r="W277" s="256"/>
      <c r="X277" s="256"/>
      <c r="Y277" s="256"/>
      <c r="Z277" s="256"/>
    </row>
    <row r="278">
      <c r="D278" s="256"/>
      <c r="E278" s="256"/>
      <c r="F278" s="256"/>
      <c r="G278" s="256"/>
      <c r="H278" s="256"/>
      <c r="I278" s="256"/>
      <c r="J278" s="256"/>
      <c r="K278" s="256"/>
      <c r="L278" s="256"/>
      <c r="M278" s="256"/>
      <c r="N278" s="256"/>
      <c r="O278" s="256"/>
      <c r="P278" s="256"/>
      <c r="Q278" s="256"/>
      <c r="R278" s="256"/>
      <c r="S278" s="256"/>
      <c r="T278" s="256"/>
      <c r="U278" s="256"/>
      <c r="V278" s="256"/>
      <c r="W278" s="256"/>
      <c r="X278" s="256"/>
      <c r="Y278" s="256"/>
      <c r="Z278" s="256"/>
    </row>
    <row r="279">
      <c r="D279" s="256"/>
      <c r="E279" s="256"/>
      <c r="F279" s="256"/>
      <c r="G279" s="256"/>
      <c r="H279" s="256"/>
      <c r="I279" s="256"/>
      <c r="J279" s="256"/>
      <c r="K279" s="256"/>
      <c r="L279" s="256"/>
      <c r="M279" s="256"/>
      <c r="N279" s="256"/>
      <c r="O279" s="256"/>
      <c r="P279" s="256"/>
      <c r="Q279" s="256"/>
      <c r="R279" s="256"/>
      <c r="S279" s="256"/>
      <c r="T279" s="256"/>
      <c r="U279" s="256"/>
      <c r="V279" s="256"/>
      <c r="W279" s="256"/>
      <c r="X279" s="256"/>
      <c r="Y279" s="256"/>
      <c r="Z279" s="256"/>
    </row>
    <row r="280">
      <c r="D280" s="256"/>
      <c r="E280" s="256"/>
      <c r="F280" s="256"/>
      <c r="G280" s="256"/>
      <c r="H280" s="256"/>
      <c r="I280" s="256"/>
      <c r="J280" s="256"/>
      <c r="K280" s="256"/>
      <c r="L280" s="256"/>
      <c r="M280" s="256"/>
      <c r="N280" s="256"/>
      <c r="O280" s="256"/>
      <c r="P280" s="256"/>
      <c r="Q280" s="256"/>
      <c r="R280" s="256"/>
      <c r="S280" s="256"/>
      <c r="T280" s="256"/>
      <c r="U280" s="256"/>
      <c r="V280" s="256"/>
      <c r="W280" s="256"/>
      <c r="X280" s="256"/>
      <c r="Y280" s="256"/>
      <c r="Z280" s="256"/>
    </row>
    <row r="281">
      <c r="D281" s="256"/>
      <c r="E281" s="256"/>
      <c r="F281" s="256"/>
      <c r="G281" s="256"/>
      <c r="H281" s="256"/>
      <c r="I281" s="256"/>
      <c r="J281" s="256"/>
      <c r="K281" s="256"/>
      <c r="L281" s="256"/>
      <c r="M281" s="256"/>
      <c r="N281" s="256"/>
      <c r="O281" s="256"/>
      <c r="P281" s="256"/>
      <c r="Q281" s="256"/>
      <c r="R281" s="256"/>
      <c r="S281" s="256"/>
      <c r="T281" s="256"/>
      <c r="U281" s="256"/>
      <c r="V281" s="256"/>
      <c r="W281" s="256"/>
      <c r="X281" s="256"/>
      <c r="Y281" s="256"/>
      <c r="Z281" s="256"/>
    </row>
    <row r="282">
      <c r="D282" s="256"/>
      <c r="E282" s="256"/>
      <c r="F282" s="256"/>
      <c r="G282" s="256"/>
      <c r="H282" s="256"/>
      <c r="I282" s="256"/>
      <c r="J282" s="256"/>
      <c r="K282" s="256"/>
      <c r="L282" s="256"/>
      <c r="M282" s="256"/>
      <c r="N282" s="256"/>
      <c r="O282" s="256"/>
      <c r="P282" s="256"/>
      <c r="Q282" s="256"/>
      <c r="R282" s="256"/>
      <c r="S282" s="256"/>
      <c r="T282" s="256"/>
      <c r="U282" s="256"/>
      <c r="V282" s="256"/>
      <c r="W282" s="256"/>
      <c r="X282" s="256"/>
      <c r="Y282" s="256"/>
      <c r="Z282" s="256"/>
    </row>
    <row r="283">
      <c r="D283" s="256"/>
      <c r="E283" s="256"/>
      <c r="F283" s="256"/>
      <c r="G283" s="256"/>
      <c r="H283" s="256"/>
      <c r="I283" s="256"/>
      <c r="J283" s="256"/>
      <c r="K283" s="256"/>
      <c r="L283" s="256"/>
      <c r="M283" s="256"/>
      <c r="N283" s="256"/>
      <c r="O283" s="256"/>
      <c r="P283" s="256"/>
      <c r="Q283" s="256"/>
      <c r="R283" s="256"/>
      <c r="S283" s="256"/>
      <c r="T283" s="256"/>
      <c r="U283" s="256"/>
      <c r="V283" s="256"/>
      <c r="W283" s="256"/>
      <c r="X283" s="256"/>
      <c r="Y283" s="256"/>
      <c r="Z283" s="256"/>
    </row>
    <row r="284">
      <c r="D284" s="256"/>
      <c r="E284" s="256"/>
      <c r="F284" s="256"/>
      <c r="G284" s="256"/>
      <c r="H284" s="256"/>
      <c r="I284" s="256"/>
      <c r="J284" s="256"/>
      <c r="K284" s="256"/>
      <c r="L284" s="256"/>
      <c r="M284" s="256"/>
      <c r="N284" s="256"/>
      <c r="O284" s="256"/>
      <c r="P284" s="256"/>
      <c r="Q284" s="256"/>
      <c r="R284" s="256"/>
      <c r="S284" s="256"/>
      <c r="T284" s="256"/>
      <c r="U284" s="256"/>
      <c r="V284" s="256"/>
      <c r="W284" s="256"/>
      <c r="X284" s="256"/>
      <c r="Y284" s="256"/>
      <c r="Z284" s="256"/>
    </row>
    <row r="285">
      <c r="D285" s="256"/>
      <c r="E285" s="256"/>
      <c r="F285" s="256"/>
      <c r="G285" s="256"/>
      <c r="H285" s="256"/>
      <c r="I285" s="256"/>
      <c r="J285" s="256"/>
      <c r="K285" s="256"/>
      <c r="L285" s="256"/>
      <c r="M285" s="256"/>
      <c r="N285" s="256"/>
      <c r="O285" s="256"/>
      <c r="P285" s="256"/>
      <c r="Q285" s="256"/>
      <c r="R285" s="256"/>
      <c r="S285" s="256"/>
      <c r="T285" s="256"/>
      <c r="U285" s="256"/>
      <c r="V285" s="256"/>
      <c r="W285" s="256"/>
      <c r="X285" s="256"/>
      <c r="Y285" s="256"/>
      <c r="Z285" s="256"/>
    </row>
    <row r="286">
      <c r="D286" s="256"/>
      <c r="E286" s="256"/>
      <c r="F286" s="256"/>
      <c r="G286" s="256"/>
      <c r="H286" s="256"/>
      <c r="I286" s="256"/>
      <c r="J286" s="256"/>
      <c r="K286" s="256"/>
      <c r="L286" s="256"/>
      <c r="M286" s="256"/>
      <c r="N286" s="256"/>
      <c r="O286" s="256"/>
      <c r="P286" s="256"/>
      <c r="Q286" s="256"/>
      <c r="R286" s="256"/>
      <c r="S286" s="256"/>
      <c r="T286" s="256"/>
      <c r="U286" s="256"/>
      <c r="V286" s="256"/>
      <c r="W286" s="256"/>
      <c r="X286" s="256"/>
      <c r="Y286" s="256"/>
      <c r="Z286" s="256"/>
    </row>
    <row r="287">
      <c r="D287" s="256"/>
      <c r="E287" s="256"/>
      <c r="F287" s="256"/>
      <c r="G287" s="256"/>
      <c r="H287" s="256"/>
      <c r="I287" s="256"/>
      <c r="J287" s="256"/>
      <c r="K287" s="256"/>
      <c r="L287" s="256"/>
      <c r="M287" s="256"/>
      <c r="N287" s="256"/>
      <c r="O287" s="256"/>
      <c r="P287" s="256"/>
      <c r="Q287" s="256"/>
      <c r="R287" s="256"/>
      <c r="S287" s="256"/>
      <c r="T287" s="256"/>
      <c r="U287" s="256"/>
      <c r="V287" s="256"/>
      <c r="W287" s="256"/>
      <c r="X287" s="256"/>
      <c r="Y287" s="256"/>
      <c r="Z287" s="256"/>
    </row>
    <row r="288">
      <c r="D288" s="256"/>
      <c r="E288" s="256"/>
      <c r="F288" s="256"/>
      <c r="G288" s="256"/>
      <c r="H288" s="256"/>
      <c r="I288" s="256"/>
      <c r="J288" s="256"/>
      <c r="K288" s="256"/>
      <c r="L288" s="256"/>
      <c r="M288" s="256"/>
      <c r="N288" s="256"/>
      <c r="O288" s="256"/>
      <c r="P288" s="256"/>
      <c r="Q288" s="256"/>
      <c r="R288" s="256"/>
      <c r="S288" s="256"/>
      <c r="T288" s="256"/>
      <c r="U288" s="256"/>
      <c r="V288" s="256"/>
      <c r="W288" s="256"/>
      <c r="X288" s="256"/>
      <c r="Y288" s="256"/>
      <c r="Z288" s="256"/>
    </row>
    <row r="289">
      <c r="D289" s="256"/>
      <c r="E289" s="256"/>
      <c r="F289" s="256"/>
      <c r="G289" s="256"/>
      <c r="H289" s="256"/>
      <c r="I289" s="256"/>
      <c r="J289" s="256"/>
      <c r="K289" s="256"/>
      <c r="L289" s="256"/>
      <c r="M289" s="256"/>
      <c r="N289" s="256"/>
      <c r="O289" s="256"/>
      <c r="P289" s="256"/>
      <c r="Q289" s="256"/>
      <c r="R289" s="256"/>
      <c r="S289" s="256"/>
      <c r="T289" s="256"/>
      <c r="U289" s="256"/>
      <c r="V289" s="256"/>
      <c r="W289" s="256"/>
      <c r="X289" s="256"/>
      <c r="Y289" s="256"/>
      <c r="Z289" s="256"/>
    </row>
    <row r="290">
      <c r="D290" s="256"/>
      <c r="E290" s="256"/>
      <c r="F290" s="256"/>
      <c r="G290" s="256"/>
      <c r="H290" s="256"/>
      <c r="I290" s="256"/>
      <c r="J290" s="256"/>
      <c r="K290" s="256"/>
      <c r="L290" s="256"/>
      <c r="M290" s="256"/>
      <c r="N290" s="256"/>
      <c r="O290" s="256"/>
      <c r="P290" s="256"/>
      <c r="Q290" s="256"/>
      <c r="R290" s="256"/>
      <c r="S290" s="256"/>
      <c r="T290" s="256"/>
      <c r="U290" s="256"/>
      <c r="V290" s="256"/>
      <c r="W290" s="256"/>
      <c r="X290" s="256"/>
      <c r="Y290" s="256"/>
      <c r="Z290" s="256"/>
    </row>
    <row r="291">
      <c r="D291" s="256"/>
      <c r="E291" s="256"/>
      <c r="F291" s="256"/>
      <c r="G291" s="256"/>
      <c r="H291" s="256"/>
      <c r="I291" s="256"/>
      <c r="J291" s="256"/>
      <c r="K291" s="256"/>
      <c r="L291" s="256"/>
      <c r="M291" s="256"/>
      <c r="N291" s="256"/>
      <c r="O291" s="256"/>
      <c r="P291" s="256"/>
      <c r="Q291" s="256"/>
      <c r="R291" s="256"/>
      <c r="S291" s="256"/>
      <c r="T291" s="256"/>
      <c r="U291" s="256"/>
      <c r="V291" s="256"/>
      <c r="W291" s="256"/>
      <c r="X291" s="256"/>
      <c r="Y291" s="256"/>
      <c r="Z291" s="256"/>
    </row>
    <row r="292">
      <c r="D292" s="256"/>
      <c r="E292" s="256"/>
      <c r="F292" s="256"/>
      <c r="G292" s="256"/>
      <c r="H292" s="256"/>
      <c r="I292" s="256"/>
      <c r="J292" s="256"/>
      <c r="K292" s="256"/>
      <c r="L292" s="256"/>
      <c r="M292" s="256"/>
      <c r="N292" s="256"/>
      <c r="O292" s="256"/>
      <c r="P292" s="256"/>
      <c r="Q292" s="256"/>
      <c r="R292" s="256"/>
      <c r="S292" s="256"/>
      <c r="T292" s="256"/>
      <c r="U292" s="256"/>
      <c r="V292" s="256"/>
      <c r="W292" s="256"/>
      <c r="X292" s="256"/>
      <c r="Y292" s="256"/>
      <c r="Z292" s="256"/>
    </row>
    <row r="293">
      <c r="D293" s="256"/>
      <c r="E293" s="256"/>
      <c r="F293" s="256"/>
      <c r="G293" s="256"/>
      <c r="H293" s="256"/>
      <c r="I293" s="256"/>
      <c r="J293" s="256"/>
      <c r="K293" s="256"/>
      <c r="L293" s="256"/>
      <c r="M293" s="256"/>
      <c r="N293" s="256"/>
      <c r="O293" s="256"/>
      <c r="P293" s="256"/>
      <c r="Q293" s="256"/>
      <c r="R293" s="256"/>
      <c r="S293" s="256"/>
      <c r="T293" s="256"/>
      <c r="U293" s="256"/>
      <c r="V293" s="256"/>
      <c r="W293" s="256"/>
      <c r="X293" s="256"/>
      <c r="Y293" s="256"/>
      <c r="Z293" s="256"/>
    </row>
    <row r="294">
      <c r="D294" s="256"/>
      <c r="E294" s="256"/>
      <c r="F294" s="256"/>
      <c r="G294" s="256"/>
      <c r="H294" s="256"/>
      <c r="I294" s="256"/>
      <c r="J294" s="256"/>
      <c r="K294" s="256"/>
      <c r="L294" s="256"/>
      <c r="M294" s="256"/>
      <c r="N294" s="256"/>
      <c r="O294" s="256"/>
      <c r="P294" s="256"/>
      <c r="Q294" s="256"/>
      <c r="R294" s="256"/>
      <c r="S294" s="256"/>
      <c r="T294" s="256"/>
      <c r="U294" s="256"/>
      <c r="V294" s="256"/>
      <c r="W294" s="256"/>
      <c r="X294" s="256"/>
      <c r="Y294" s="256"/>
      <c r="Z294" s="256"/>
    </row>
    <row r="295">
      <c r="D295" s="256"/>
      <c r="E295" s="256"/>
      <c r="F295" s="256"/>
      <c r="G295" s="256"/>
      <c r="H295" s="256"/>
      <c r="I295" s="256"/>
      <c r="J295" s="256"/>
      <c r="K295" s="256"/>
      <c r="L295" s="256"/>
      <c r="M295" s="256"/>
      <c r="N295" s="256"/>
      <c r="O295" s="256"/>
      <c r="P295" s="256"/>
      <c r="Q295" s="256"/>
      <c r="R295" s="256"/>
      <c r="S295" s="256"/>
      <c r="T295" s="256"/>
      <c r="U295" s="256"/>
      <c r="V295" s="256"/>
      <c r="W295" s="256"/>
      <c r="X295" s="256"/>
      <c r="Y295" s="256"/>
      <c r="Z295" s="256"/>
    </row>
    <row r="296">
      <c r="D296" s="256"/>
      <c r="E296" s="256"/>
      <c r="F296" s="256"/>
      <c r="G296" s="256"/>
      <c r="H296" s="256"/>
      <c r="I296" s="256"/>
      <c r="J296" s="256"/>
      <c r="K296" s="256"/>
      <c r="L296" s="256"/>
      <c r="M296" s="256"/>
      <c r="N296" s="256"/>
      <c r="O296" s="256"/>
      <c r="P296" s="256"/>
      <c r="Q296" s="256"/>
      <c r="R296" s="256"/>
      <c r="S296" s="256"/>
      <c r="T296" s="256"/>
      <c r="U296" s="256"/>
      <c r="V296" s="256"/>
      <c r="W296" s="256"/>
      <c r="X296" s="256"/>
      <c r="Y296" s="256"/>
      <c r="Z296" s="256"/>
    </row>
    <row r="297">
      <c r="D297" s="256"/>
      <c r="E297" s="256"/>
      <c r="F297" s="256"/>
      <c r="G297" s="256"/>
      <c r="H297" s="256"/>
      <c r="I297" s="256"/>
      <c r="J297" s="256"/>
      <c r="K297" s="256"/>
      <c r="L297" s="256"/>
      <c r="M297" s="256"/>
      <c r="N297" s="256"/>
      <c r="O297" s="256"/>
      <c r="P297" s="256"/>
      <c r="Q297" s="256"/>
      <c r="R297" s="256"/>
      <c r="S297" s="256"/>
      <c r="T297" s="256"/>
      <c r="U297" s="256"/>
      <c r="V297" s="256"/>
      <c r="W297" s="256"/>
      <c r="X297" s="256"/>
      <c r="Y297" s="256"/>
      <c r="Z297" s="256"/>
    </row>
    <row r="298">
      <c r="D298" s="256"/>
      <c r="E298" s="256"/>
      <c r="F298" s="256"/>
      <c r="G298" s="256"/>
      <c r="H298" s="256"/>
      <c r="I298" s="256"/>
      <c r="J298" s="256"/>
      <c r="K298" s="256"/>
      <c r="L298" s="256"/>
      <c r="M298" s="256"/>
      <c r="N298" s="256"/>
      <c r="O298" s="256"/>
      <c r="P298" s="256"/>
      <c r="Q298" s="256"/>
      <c r="R298" s="256"/>
      <c r="S298" s="256"/>
      <c r="T298" s="256"/>
      <c r="U298" s="256"/>
      <c r="V298" s="256"/>
      <c r="W298" s="256"/>
      <c r="X298" s="256"/>
      <c r="Y298" s="256"/>
      <c r="Z298" s="256"/>
    </row>
    <row r="299">
      <c r="D299" s="256"/>
      <c r="E299" s="256"/>
      <c r="F299" s="256"/>
      <c r="G299" s="256"/>
      <c r="H299" s="256"/>
      <c r="I299" s="256"/>
      <c r="J299" s="256"/>
      <c r="K299" s="256"/>
      <c r="L299" s="256"/>
      <c r="M299" s="256"/>
      <c r="N299" s="256"/>
      <c r="O299" s="256"/>
      <c r="P299" s="256"/>
      <c r="Q299" s="256"/>
      <c r="R299" s="256"/>
      <c r="S299" s="256"/>
      <c r="T299" s="256"/>
      <c r="U299" s="256"/>
      <c r="V299" s="256"/>
      <c r="W299" s="256"/>
      <c r="X299" s="256"/>
      <c r="Y299" s="256"/>
      <c r="Z299" s="256"/>
    </row>
    <row r="300">
      <c r="D300" s="256"/>
      <c r="E300" s="256"/>
      <c r="F300" s="256"/>
      <c r="G300" s="256"/>
      <c r="H300" s="256"/>
      <c r="I300" s="256"/>
      <c r="J300" s="256"/>
      <c r="K300" s="256"/>
      <c r="L300" s="256"/>
      <c r="M300" s="256"/>
      <c r="N300" s="256"/>
      <c r="O300" s="256"/>
      <c r="P300" s="256"/>
      <c r="Q300" s="256"/>
      <c r="R300" s="256"/>
      <c r="S300" s="256"/>
      <c r="T300" s="256"/>
      <c r="U300" s="256"/>
      <c r="V300" s="256"/>
      <c r="W300" s="256"/>
      <c r="X300" s="256"/>
      <c r="Y300" s="256"/>
      <c r="Z300" s="256"/>
    </row>
    <row r="301">
      <c r="D301" s="256"/>
      <c r="E301" s="256"/>
      <c r="F301" s="256"/>
      <c r="G301" s="256"/>
      <c r="H301" s="256"/>
      <c r="I301" s="256"/>
      <c r="J301" s="256"/>
      <c r="K301" s="256"/>
      <c r="L301" s="256"/>
      <c r="M301" s="256"/>
      <c r="N301" s="256"/>
      <c r="O301" s="256"/>
      <c r="P301" s="256"/>
      <c r="Q301" s="256"/>
      <c r="R301" s="256"/>
      <c r="S301" s="256"/>
      <c r="T301" s="256"/>
      <c r="U301" s="256"/>
      <c r="V301" s="256"/>
      <c r="W301" s="256"/>
      <c r="X301" s="256"/>
      <c r="Y301" s="256"/>
      <c r="Z301" s="256"/>
    </row>
    <row r="302">
      <c r="D302" s="256"/>
      <c r="E302" s="256"/>
      <c r="F302" s="256"/>
      <c r="G302" s="256"/>
      <c r="H302" s="256"/>
      <c r="I302" s="256"/>
      <c r="J302" s="256"/>
      <c r="K302" s="256"/>
      <c r="L302" s="256"/>
      <c r="M302" s="256"/>
      <c r="N302" s="256"/>
      <c r="O302" s="256"/>
      <c r="P302" s="256"/>
      <c r="Q302" s="256"/>
      <c r="R302" s="256"/>
      <c r="S302" s="256"/>
      <c r="T302" s="256"/>
      <c r="U302" s="256"/>
      <c r="V302" s="256"/>
      <c r="W302" s="256"/>
      <c r="X302" s="256"/>
      <c r="Y302" s="256"/>
      <c r="Z302" s="256"/>
    </row>
    <row r="303">
      <c r="D303" s="256"/>
      <c r="E303" s="256"/>
      <c r="F303" s="256"/>
      <c r="G303" s="256"/>
      <c r="H303" s="256"/>
      <c r="I303" s="256"/>
      <c r="J303" s="256"/>
      <c r="K303" s="256"/>
      <c r="L303" s="256"/>
      <c r="M303" s="256"/>
      <c r="N303" s="256"/>
      <c r="O303" s="256"/>
      <c r="P303" s="256"/>
      <c r="Q303" s="256"/>
      <c r="R303" s="256"/>
      <c r="S303" s="256"/>
      <c r="T303" s="256"/>
      <c r="U303" s="256"/>
      <c r="V303" s="256"/>
      <c r="W303" s="256"/>
      <c r="X303" s="256"/>
      <c r="Y303" s="256"/>
      <c r="Z303" s="256"/>
    </row>
    <row r="304">
      <c r="D304" s="256"/>
      <c r="E304" s="256"/>
      <c r="F304" s="256"/>
      <c r="G304" s="256"/>
      <c r="H304" s="256"/>
      <c r="I304" s="256"/>
      <c r="J304" s="256"/>
      <c r="K304" s="256"/>
      <c r="L304" s="256"/>
      <c r="M304" s="256"/>
      <c r="N304" s="256"/>
      <c r="O304" s="256"/>
      <c r="P304" s="256"/>
      <c r="Q304" s="256"/>
      <c r="R304" s="256"/>
      <c r="S304" s="256"/>
      <c r="T304" s="256"/>
      <c r="U304" s="256"/>
      <c r="V304" s="256"/>
      <c r="W304" s="256"/>
      <c r="X304" s="256"/>
      <c r="Y304" s="256"/>
      <c r="Z304" s="256"/>
    </row>
    <row r="305">
      <c r="D305" s="256"/>
      <c r="E305" s="256"/>
      <c r="F305" s="256"/>
      <c r="G305" s="256"/>
      <c r="H305" s="256"/>
      <c r="I305" s="256"/>
      <c r="J305" s="256"/>
      <c r="K305" s="256"/>
      <c r="L305" s="256"/>
      <c r="M305" s="256"/>
      <c r="N305" s="256"/>
      <c r="O305" s="256"/>
      <c r="P305" s="256"/>
      <c r="Q305" s="256"/>
      <c r="R305" s="256"/>
      <c r="S305" s="256"/>
      <c r="T305" s="256"/>
      <c r="U305" s="256"/>
      <c r="V305" s="256"/>
      <c r="W305" s="256"/>
      <c r="X305" s="256"/>
      <c r="Y305" s="256"/>
      <c r="Z305" s="256"/>
    </row>
    <row r="306">
      <c r="D306" s="256"/>
      <c r="E306" s="256"/>
      <c r="F306" s="256"/>
      <c r="G306" s="256"/>
      <c r="H306" s="256"/>
      <c r="I306" s="256"/>
      <c r="J306" s="256"/>
      <c r="K306" s="256"/>
      <c r="L306" s="256"/>
      <c r="M306" s="256"/>
      <c r="N306" s="256"/>
      <c r="O306" s="256"/>
      <c r="P306" s="256"/>
      <c r="Q306" s="256"/>
      <c r="R306" s="256"/>
      <c r="S306" s="256"/>
      <c r="T306" s="256"/>
      <c r="U306" s="256"/>
      <c r="V306" s="256"/>
      <c r="W306" s="256"/>
      <c r="X306" s="256"/>
      <c r="Y306" s="256"/>
      <c r="Z306" s="256"/>
    </row>
    <row r="307">
      <c r="D307" s="256"/>
      <c r="E307" s="256"/>
      <c r="F307" s="256"/>
      <c r="G307" s="256"/>
      <c r="H307" s="256"/>
      <c r="I307" s="256"/>
      <c r="J307" s="256"/>
      <c r="K307" s="256"/>
      <c r="L307" s="256"/>
      <c r="M307" s="256"/>
      <c r="N307" s="256"/>
      <c r="O307" s="256"/>
      <c r="P307" s="256"/>
      <c r="Q307" s="256"/>
      <c r="R307" s="256"/>
      <c r="S307" s="256"/>
      <c r="T307" s="256"/>
      <c r="U307" s="256"/>
      <c r="V307" s="256"/>
      <c r="W307" s="256"/>
      <c r="X307" s="256"/>
      <c r="Y307" s="256"/>
      <c r="Z307" s="256"/>
    </row>
    <row r="308">
      <c r="D308" s="256"/>
      <c r="E308" s="256"/>
      <c r="F308" s="256"/>
      <c r="G308" s="256"/>
      <c r="H308" s="256"/>
      <c r="I308" s="256"/>
      <c r="J308" s="256"/>
      <c r="K308" s="256"/>
      <c r="L308" s="256"/>
      <c r="M308" s="256"/>
      <c r="N308" s="256"/>
      <c r="O308" s="256"/>
      <c r="P308" s="256"/>
      <c r="Q308" s="256"/>
      <c r="R308" s="256"/>
      <c r="S308" s="256"/>
      <c r="T308" s="256"/>
      <c r="U308" s="256"/>
      <c r="V308" s="256"/>
      <c r="W308" s="256"/>
      <c r="X308" s="256"/>
      <c r="Y308" s="256"/>
      <c r="Z308" s="256"/>
    </row>
    <row r="309">
      <c r="D309" s="256"/>
      <c r="E309" s="256"/>
      <c r="F309" s="256"/>
      <c r="G309" s="256"/>
      <c r="H309" s="256"/>
      <c r="I309" s="256"/>
      <c r="J309" s="256"/>
      <c r="K309" s="256"/>
      <c r="L309" s="256"/>
      <c r="M309" s="256"/>
      <c r="N309" s="256"/>
      <c r="O309" s="256"/>
      <c r="P309" s="256"/>
      <c r="Q309" s="256"/>
      <c r="R309" s="256"/>
      <c r="S309" s="256"/>
      <c r="T309" s="256"/>
      <c r="U309" s="256"/>
      <c r="V309" s="256"/>
      <c r="W309" s="256"/>
      <c r="X309" s="256"/>
      <c r="Y309" s="256"/>
      <c r="Z309" s="256"/>
    </row>
    <row r="310"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256"/>
      <c r="T310" s="256"/>
      <c r="U310" s="256"/>
      <c r="V310" s="256"/>
      <c r="W310" s="256"/>
      <c r="X310" s="256"/>
      <c r="Y310" s="256"/>
      <c r="Z310" s="256"/>
    </row>
    <row r="311"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256"/>
      <c r="T311" s="256"/>
      <c r="U311" s="256"/>
      <c r="V311" s="256"/>
      <c r="W311" s="256"/>
      <c r="X311" s="256"/>
      <c r="Y311" s="256"/>
      <c r="Z311" s="256"/>
    </row>
    <row r="312">
      <c r="D312" s="256"/>
      <c r="E312" s="256"/>
      <c r="F312" s="256"/>
      <c r="G312" s="256"/>
      <c r="H312" s="256"/>
      <c r="I312" s="256"/>
      <c r="J312" s="256"/>
      <c r="K312" s="256"/>
      <c r="L312" s="256"/>
      <c r="M312" s="256"/>
      <c r="N312" s="256"/>
      <c r="O312" s="256"/>
      <c r="P312" s="256"/>
      <c r="Q312" s="256"/>
      <c r="R312" s="256"/>
      <c r="S312" s="256"/>
      <c r="T312" s="256"/>
      <c r="U312" s="256"/>
      <c r="V312" s="256"/>
      <c r="W312" s="256"/>
      <c r="X312" s="256"/>
      <c r="Y312" s="256"/>
      <c r="Z312" s="256"/>
    </row>
    <row r="313">
      <c r="D313" s="256"/>
      <c r="E313" s="256"/>
      <c r="F313" s="256"/>
      <c r="G313" s="256"/>
      <c r="H313" s="256"/>
      <c r="I313" s="256"/>
      <c r="J313" s="256"/>
      <c r="K313" s="256"/>
      <c r="L313" s="256"/>
      <c r="M313" s="256"/>
      <c r="N313" s="256"/>
      <c r="O313" s="256"/>
      <c r="P313" s="256"/>
      <c r="Q313" s="256"/>
      <c r="R313" s="256"/>
      <c r="S313" s="256"/>
      <c r="T313" s="256"/>
      <c r="U313" s="256"/>
      <c r="V313" s="256"/>
      <c r="W313" s="256"/>
      <c r="X313" s="256"/>
      <c r="Y313" s="256"/>
      <c r="Z313" s="256"/>
    </row>
    <row r="314">
      <c r="D314" s="256"/>
      <c r="E314" s="256"/>
      <c r="F314" s="256"/>
      <c r="G314" s="256"/>
      <c r="H314" s="256"/>
      <c r="I314" s="256"/>
      <c r="J314" s="256"/>
      <c r="K314" s="256"/>
      <c r="L314" s="256"/>
      <c r="M314" s="256"/>
      <c r="N314" s="256"/>
      <c r="O314" s="256"/>
      <c r="P314" s="256"/>
      <c r="Q314" s="256"/>
      <c r="R314" s="256"/>
      <c r="S314" s="256"/>
      <c r="T314" s="256"/>
      <c r="U314" s="256"/>
      <c r="V314" s="256"/>
      <c r="W314" s="256"/>
      <c r="X314" s="256"/>
      <c r="Y314" s="256"/>
      <c r="Z314" s="256"/>
    </row>
    <row r="315">
      <c r="D315" s="256"/>
      <c r="E315" s="256"/>
      <c r="F315" s="256"/>
      <c r="G315" s="256"/>
      <c r="H315" s="256"/>
      <c r="I315" s="256"/>
      <c r="J315" s="256"/>
      <c r="K315" s="256"/>
      <c r="L315" s="256"/>
      <c r="M315" s="256"/>
      <c r="N315" s="256"/>
      <c r="O315" s="256"/>
      <c r="P315" s="256"/>
      <c r="Q315" s="256"/>
      <c r="R315" s="256"/>
      <c r="S315" s="256"/>
      <c r="T315" s="256"/>
      <c r="U315" s="256"/>
      <c r="V315" s="256"/>
      <c r="W315" s="256"/>
      <c r="X315" s="256"/>
      <c r="Y315" s="256"/>
      <c r="Z315" s="256"/>
    </row>
    <row r="316">
      <c r="D316" s="256"/>
      <c r="E316" s="256"/>
      <c r="F316" s="256"/>
      <c r="G316" s="256"/>
      <c r="H316" s="256"/>
      <c r="I316" s="256"/>
      <c r="J316" s="256"/>
      <c r="K316" s="256"/>
      <c r="L316" s="256"/>
      <c r="M316" s="256"/>
      <c r="N316" s="256"/>
      <c r="O316" s="256"/>
      <c r="P316" s="256"/>
      <c r="Q316" s="256"/>
      <c r="R316" s="256"/>
      <c r="S316" s="256"/>
      <c r="T316" s="256"/>
      <c r="U316" s="256"/>
      <c r="V316" s="256"/>
      <c r="W316" s="256"/>
      <c r="X316" s="256"/>
      <c r="Y316" s="256"/>
      <c r="Z316" s="256"/>
    </row>
    <row r="317">
      <c r="D317" s="256"/>
      <c r="E317" s="256"/>
      <c r="F317" s="256"/>
      <c r="G317" s="256"/>
      <c r="H317" s="256"/>
      <c r="I317" s="256"/>
      <c r="J317" s="256"/>
      <c r="K317" s="256"/>
      <c r="L317" s="256"/>
      <c r="M317" s="256"/>
      <c r="N317" s="256"/>
      <c r="O317" s="256"/>
      <c r="P317" s="256"/>
      <c r="Q317" s="256"/>
      <c r="R317" s="256"/>
      <c r="S317" s="256"/>
      <c r="T317" s="256"/>
      <c r="U317" s="256"/>
      <c r="V317" s="256"/>
      <c r="W317" s="256"/>
      <c r="X317" s="256"/>
      <c r="Y317" s="256"/>
      <c r="Z317" s="256"/>
    </row>
    <row r="318">
      <c r="D318" s="256"/>
      <c r="E318" s="256"/>
      <c r="F318" s="256"/>
      <c r="G318" s="256"/>
      <c r="H318" s="256"/>
      <c r="I318" s="256"/>
      <c r="J318" s="256"/>
      <c r="K318" s="256"/>
      <c r="L318" s="256"/>
      <c r="M318" s="256"/>
      <c r="N318" s="256"/>
      <c r="O318" s="256"/>
      <c r="P318" s="256"/>
      <c r="Q318" s="256"/>
      <c r="R318" s="256"/>
      <c r="S318" s="256"/>
      <c r="T318" s="256"/>
      <c r="U318" s="256"/>
      <c r="V318" s="256"/>
      <c r="W318" s="256"/>
      <c r="X318" s="256"/>
      <c r="Y318" s="256"/>
      <c r="Z318" s="256"/>
    </row>
    <row r="319">
      <c r="D319" s="256"/>
      <c r="E319" s="256"/>
      <c r="F319" s="256"/>
      <c r="G319" s="256"/>
      <c r="H319" s="256"/>
      <c r="I319" s="256"/>
      <c r="J319" s="256"/>
      <c r="K319" s="256"/>
      <c r="L319" s="256"/>
      <c r="M319" s="256"/>
      <c r="N319" s="256"/>
      <c r="O319" s="256"/>
      <c r="P319" s="256"/>
      <c r="Q319" s="256"/>
      <c r="R319" s="256"/>
      <c r="S319" s="256"/>
      <c r="T319" s="256"/>
      <c r="U319" s="256"/>
      <c r="V319" s="256"/>
      <c r="W319" s="256"/>
      <c r="X319" s="256"/>
      <c r="Y319" s="256"/>
      <c r="Z319" s="256"/>
    </row>
    <row r="320">
      <c r="D320" s="256"/>
      <c r="E320" s="256"/>
      <c r="F320" s="256"/>
      <c r="G320" s="256"/>
      <c r="H320" s="256"/>
      <c r="I320" s="256"/>
      <c r="J320" s="256"/>
      <c r="K320" s="256"/>
      <c r="L320" s="256"/>
      <c r="M320" s="256"/>
      <c r="N320" s="256"/>
      <c r="O320" s="256"/>
      <c r="P320" s="256"/>
      <c r="Q320" s="256"/>
      <c r="R320" s="256"/>
      <c r="S320" s="256"/>
      <c r="T320" s="256"/>
      <c r="U320" s="256"/>
      <c r="V320" s="256"/>
      <c r="W320" s="256"/>
      <c r="X320" s="256"/>
      <c r="Y320" s="256"/>
      <c r="Z320" s="256"/>
    </row>
    <row r="321">
      <c r="D321" s="256"/>
      <c r="E321" s="256"/>
      <c r="F321" s="256"/>
      <c r="G321" s="256"/>
      <c r="H321" s="256"/>
      <c r="I321" s="256"/>
      <c r="J321" s="256"/>
      <c r="K321" s="256"/>
      <c r="L321" s="256"/>
      <c r="M321" s="256"/>
      <c r="N321" s="256"/>
      <c r="O321" s="256"/>
      <c r="P321" s="256"/>
      <c r="Q321" s="256"/>
      <c r="R321" s="256"/>
      <c r="S321" s="256"/>
      <c r="T321" s="256"/>
      <c r="U321" s="256"/>
      <c r="V321" s="256"/>
      <c r="W321" s="256"/>
      <c r="X321" s="256"/>
      <c r="Y321" s="256"/>
      <c r="Z321" s="256"/>
    </row>
    <row r="322">
      <c r="D322" s="256"/>
      <c r="E322" s="256"/>
      <c r="F322" s="256"/>
      <c r="G322" s="256"/>
      <c r="H322" s="256"/>
      <c r="I322" s="256"/>
      <c r="J322" s="256"/>
      <c r="K322" s="256"/>
      <c r="L322" s="256"/>
      <c r="M322" s="256"/>
      <c r="N322" s="256"/>
      <c r="O322" s="256"/>
      <c r="P322" s="256"/>
      <c r="Q322" s="256"/>
      <c r="R322" s="256"/>
      <c r="S322" s="256"/>
      <c r="T322" s="256"/>
      <c r="U322" s="256"/>
      <c r="V322" s="256"/>
      <c r="W322" s="256"/>
      <c r="X322" s="256"/>
      <c r="Y322" s="256"/>
      <c r="Z322" s="256"/>
    </row>
    <row r="323">
      <c r="D323" s="256"/>
      <c r="E323" s="256"/>
      <c r="F323" s="256"/>
      <c r="G323" s="256"/>
      <c r="H323" s="256"/>
      <c r="I323" s="256"/>
      <c r="J323" s="256"/>
      <c r="K323" s="256"/>
      <c r="L323" s="256"/>
      <c r="M323" s="256"/>
      <c r="N323" s="256"/>
      <c r="O323" s="256"/>
      <c r="P323" s="256"/>
      <c r="Q323" s="256"/>
      <c r="R323" s="256"/>
      <c r="S323" s="256"/>
      <c r="T323" s="256"/>
      <c r="U323" s="256"/>
      <c r="V323" s="256"/>
      <c r="W323" s="256"/>
      <c r="X323" s="256"/>
      <c r="Y323" s="256"/>
      <c r="Z323" s="256"/>
    </row>
    <row r="324">
      <c r="D324" s="256"/>
      <c r="E324" s="256"/>
      <c r="F324" s="256"/>
      <c r="G324" s="256"/>
      <c r="H324" s="256"/>
      <c r="I324" s="256"/>
      <c r="J324" s="256"/>
      <c r="K324" s="256"/>
      <c r="L324" s="256"/>
      <c r="M324" s="256"/>
      <c r="N324" s="256"/>
      <c r="O324" s="256"/>
      <c r="P324" s="256"/>
      <c r="Q324" s="256"/>
      <c r="R324" s="256"/>
      <c r="S324" s="256"/>
      <c r="T324" s="256"/>
      <c r="U324" s="256"/>
      <c r="V324" s="256"/>
      <c r="W324" s="256"/>
      <c r="X324" s="256"/>
      <c r="Y324" s="256"/>
      <c r="Z324" s="256"/>
    </row>
    <row r="325">
      <c r="D325" s="256"/>
      <c r="E325" s="256"/>
      <c r="F325" s="256"/>
      <c r="G325" s="256"/>
      <c r="H325" s="256"/>
      <c r="I325" s="256"/>
      <c r="J325" s="256"/>
      <c r="K325" s="256"/>
      <c r="L325" s="256"/>
      <c r="M325" s="256"/>
      <c r="N325" s="256"/>
      <c r="O325" s="256"/>
      <c r="P325" s="256"/>
      <c r="Q325" s="256"/>
      <c r="R325" s="256"/>
      <c r="S325" s="256"/>
      <c r="T325" s="256"/>
      <c r="U325" s="256"/>
      <c r="V325" s="256"/>
      <c r="W325" s="256"/>
      <c r="X325" s="256"/>
      <c r="Y325" s="256"/>
      <c r="Z325" s="256"/>
    </row>
    <row r="326">
      <c r="D326" s="256"/>
      <c r="E326" s="256"/>
      <c r="F326" s="256"/>
      <c r="G326" s="256"/>
      <c r="H326" s="256"/>
      <c r="I326" s="256"/>
      <c r="J326" s="256"/>
      <c r="K326" s="256"/>
      <c r="L326" s="256"/>
      <c r="M326" s="256"/>
      <c r="N326" s="256"/>
      <c r="O326" s="256"/>
      <c r="P326" s="256"/>
      <c r="Q326" s="256"/>
      <c r="R326" s="256"/>
      <c r="S326" s="256"/>
      <c r="T326" s="256"/>
      <c r="U326" s="256"/>
      <c r="V326" s="256"/>
      <c r="W326" s="256"/>
      <c r="X326" s="256"/>
      <c r="Y326" s="256"/>
      <c r="Z326" s="256"/>
    </row>
    <row r="327">
      <c r="D327" s="256"/>
      <c r="E327" s="256"/>
      <c r="F327" s="256"/>
      <c r="G327" s="256"/>
      <c r="H327" s="256"/>
      <c r="I327" s="256"/>
      <c r="J327" s="256"/>
      <c r="K327" s="256"/>
      <c r="L327" s="256"/>
      <c r="M327" s="256"/>
      <c r="N327" s="256"/>
      <c r="O327" s="256"/>
      <c r="P327" s="256"/>
      <c r="Q327" s="256"/>
      <c r="R327" s="256"/>
      <c r="S327" s="256"/>
      <c r="T327" s="256"/>
      <c r="U327" s="256"/>
      <c r="V327" s="256"/>
      <c r="W327" s="256"/>
      <c r="X327" s="256"/>
      <c r="Y327" s="256"/>
      <c r="Z327" s="256"/>
    </row>
    <row r="328">
      <c r="D328" s="256"/>
      <c r="E328" s="256"/>
      <c r="F328" s="256"/>
      <c r="G328" s="256"/>
      <c r="H328" s="256"/>
      <c r="I328" s="256"/>
      <c r="J328" s="256"/>
      <c r="K328" s="256"/>
      <c r="L328" s="256"/>
      <c r="M328" s="256"/>
      <c r="N328" s="256"/>
      <c r="O328" s="256"/>
      <c r="P328" s="256"/>
      <c r="Q328" s="256"/>
      <c r="R328" s="256"/>
      <c r="S328" s="256"/>
      <c r="T328" s="256"/>
      <c r="U328" s="256"/>
      <c r="V328" s="256"/>
      <c r="W328" s="256"/>
      <c r="X328" s="256"/>
      <c r="Y328" s="256"/>
      <c r="Z328" s="256"/>
    </row>
    <row r="329">
      <c r="D329" s="256"/>
      <c r="E329" s="256"/>
      <c r="F329" s="256"/>
      <c r="G329" s="256"/>
      <c r="H329" s="256"/>
      <c r="I329" s="256"/>
      <c r="J329" s="256"/>
      <c r="K329" s="256"/>
      <c r="L329" s="256"/>
      <c r="M329" s="256"/>
      <c r="N329" s="256"/>
      <c r="O329" s="256"/>
      <c r="P329" s="256"/>
      <c r="Q329" s="256"/>
      <c r="R329" s="256"/>
      <c r="S329" s="256"/>
      <c r="T329" s="256"/>
      <c r="U329" s="256"/>
      <c r="V329" s="256"/>
      <c r="W329" s="256"/>
      <c r="X329" s="256"/>
      <c r="Y329" s="256"/>
      <c r="Z329" s="256"/>
    </row>
    <row r="330">
      <c r="D330" s="256"/>
      <c r="E330" s="256"/>
      <c r="F330" s="256"/>
      <c r="G330" s="256"/>
      <c r="H330" s="256"/>
      <c r="I330" s="256"/>
      <c r="J330" s="256"/>
      <c r="K330" s="256"/>
      <c r="L330" s="256"/>
      <c r="M330" s="256"/>
      <c r="N330" s="256"/>
      <c r="O330" s="256"/>
      <c r="P330" s="256"/>
      <c r="Q330" s="256"/>
      <c r="R330" s="256"/>
      <c r="S330" s="256"/>
      <c r="T330" s="256"/>
      <c r="U330" s="256"/>
      <c r="V330" s="256"/>
      <c r="W330" s="256"/>
      <c r="X330" s="256"/>
      <c r="Y330" s="256"/>
      <c r="Z330" s="256"/>
    </row>
    <row r="331">
      <c r="D331" s="256"/>
      <c r="E331" s="256"/>
      <c r="F331" s="256"/>
      <c r="G331" s="256"/>
      <c r="H331" s="256"/>
      <c r="I331" s="256"/>
      <c r="J331" s="256"/>
      <c r="K331" s="256"/>
      <c r="L331" s="256"/>
      <c r="M331" s="256"/>
      <c r="N331" s="256"/>
      <c r="O331" s="256"/>
      <c r="P331" s="256"/>
      <c r="Q331" s="256"/>
      <c r="R331" s="256"/>
      <c r="S331" s="256"/>
      <c r="T331" s="256"/>
      <c r="U331" s="256"/>
      <c r="V331" s="256"/>
      <c r="W331" s="256"/>
      <c r="X331" s="256"/>
      <c r="Y331" s="256"/>
      <c r="Z331" s="256"/>
    </row>
    <row r="332">
      <c r="D332" s="256"/>
      <c r="E332" s="256"/>
      <c r="F332" s="256"/>
      <c r="G332" s="256"/>
      <c r="H332" s="256"/>
      <c r="I332" s="256"/>
      <c r="J332" s="256"/>
      <c r="K332" s="256"/>
      <c r="L332" s="256"/>
      <c r="M332" s="256"/>
      <c r="N332" s="256"/>
      <c r="O332" s="256"/>
      <c r="P332" s="256"/>
      <c r="Q332" s="256"/>
      <c r="R332" s="256"/>
      <c r="S332" s="256"/>
      <c r="T332" s="256"/>
      <c r="U332" s="256"/>
      <c r="V332" s="256"/>
      <c r="W332" s="256"/>
      <c r="X332" s="256"/>
      <c r="Y332" s="256"/>
      <c r="Z332" s="256"/>
    </row>
    <row r="333">
      <c r="D333" s="256"/>
      <c r="E333" s="256"/>
      <c r="F333" s="256"/>
      <c r="G333" s="256"/>
      <c r="H333" s="256"/>
      <c r="I333" s="256"/>
      <c r="J333" s="256"/>
      <c r="K333" s="256"/>
      <c r="L333" s="256"/>
      <c r="M333" s="256"/>
      <c r="N333" s="256"/>
      <c r="O333" s="256"/>
      <c r="P333" s="256"/>
      <c r="Q333" s="256"/>
      <c r="R333" s="256"/>
      <c r="S333" s="256"/>
      <c r="T333" s="256"/>
      <c r="U333" s="256"/>
      <c r="V333" s="256"/>
      <c r="W333" s="256"/>
      <c r="X333" s="256"/>
      <c r="Y333" s="256"/>
      <c r="Z333" s="256"/>
    </row>
    <row r="334">
      <c r="D334" s="256"/>
      <c r="E334" s="256"/>
      <c r="F334" s="256"/>
      <c r="G334" s="256"/>
      <c r="H334" s="256"/>
      <c r="I334" s="256"/>
      <c r="J334" s="256"/>
      <c r="K334" s="256"/>
      <c r="L334" s="256"/>
      <c r="M334" s="256"/>
      <c r="N334" s="256"/>
      <c r="O334" s="256"/>
      <c r="P334" s="256"/>
      <c r="Q334" s="256"/>
      <c r="R334" s="256"/>
      <c r="S334" s="256"/>
      <c r="T334" s="256"/>
      <c r="U334" s="256"/>
      <c r="V334" s="256"/>
      <c r="W334" s="256"/>
      <c r="X334" s="256"/>
      <c r="Y334" s="256"/>
      <c r="Z334" s="256"/>
    </row>
    <row r="335">
      <c r="D335" s="256"/>
      <c r="E335" s="256"/>
      <c r="F335" s="256"/>
      <c r="G335" s="256"/>
      <c r="H335" s="256"/>
      <c r="I335" s="256"/>
      <c r="J335" s="256"/>
      <c r="K335" s="256"/>
      <c r="L335" s="256"/>
      <c r="M335" s="256"/>
      <c r="N335" s="256"/>
      <c r="O335" s="256"/>
      <c r="P335" s="256"/>
      <c r="Q335" s="256"/>
      <c r="R335" s="256"/>
      <c r="S335" s="256"/>
      <c r="T335" s="256"/>
      <c r="U335" s="256"/>
      <c r="V335" s="256"/>
      <c r="W335" s="256"/>
      <c r="X335" s="256"/>
      <c r="Y335" s="256"/>
      <c r="Z335" s="256"/>
    </row>
    <row r="336">
      <c r="D336" s="256"/>
      <c r="E336" s="256"/>
      <c r="F336" s="256"/>
      <c r="G336" s="256"/>
      <c r="H336" s="256"/>
      <c r="I336" s="256"/>
      <c r="J336" s="256"/>
      <c r="K336" s="256"/>
      <c r="L336" s="256"/>
      <c r="M336" s="256"/>
      <c r="N336" s="256"/>
      <c r="O336" s="256"/>
      <c r="P336" s="256"/>
      <c r="Q336" s="256"/>
      <c r="R336" s="256"/>
      <c r="S336" s="256"/>
      <c r="T336" s="256"/>
      <c r="U336" s="256"/>
      <c r="V336" s="256"/>
      <c r="W336" s="256"/>
      <c r="X336" s="256"/>
      <c r="Y336" s="256"/>
      <c r="Z336" s="256"/>
    </row>
    <row r="337">
      <c r="D337" s="256"/>
      <c r="E337" s="256"/>
      <c r="F337" s="256"/>
      <c r="G337" s="256"/>
      <c r="H337" s="256"/>
      <c r="I337" s="256"/>
      <c r="J337" s="256"/>
      <c r="K337" s="256"/>
      <c r="L337" s="256"/>
      <c r="M337" s="256"/>
      <c r="N337" s="256"/>
      <c r="O337" s="256"/>
      <c r="P337" s="256"/>
      <c r="Q337" s="256"/>
      <c r="R337" s="256"/>
      <c r="S337" s="256"/>
      <c r="T337" s="256"/>
      <c r="U337" s="256"/>
      <c r="V337" s="256"/>
      <c r="W337" s="256"/>
      <c r="X337" s="256"/>
      <c r="Y337" s="256"/>
      <c r="Z337" s="256"/>
    </row>
    <row r="338">
      <c r="D338" s="256"/>
      <c r="E338" s="256"/>
      <c r="F338" s="256"/>
      <c r="G338" s="256"/>
      <c r="H338" s="256"/>
      <c r="I338" s="256"/>
      <c r="J338" s="256"/>
      <c r="K338" s="256"/>
      <c r="L338" s="256"/>
      <c r="M338" s="256"/>
      <c r="N338" s="256"/>
      <c r="O338" s="256"/>
      <c r="P338" s="256"/>
      <c r="Q338" s="256"/>
      <c r="R338" s="256"/>
      <c r="S338" s="256"/>
      <c r="T338" s="256"/>
      <c r="U338" s="256"/>
      <c r="V338" s="256"/>
      <c r="W338" s="256"/>
      <c r="X338" s="256"/>
      <c r="Y338" s="256"/>
      <c r="Z338" s="256"/>
    </row>
    <row r="339">
      <c r="D339" s="256"/>
      <c r="E339" s="256"/>
      <c r="F339" s="256"/>
      <c r="G339" s="256"/>
      <c r="H339" s="256"/>
      <c r="I339" s="256"/>
      <c r="J339" s="256"/>
      <c r="K339" s="256"/>
      <c r="L339" s="256"/>
      <c r="M339" s="256"/>
      <c r="N339" s="256"/>
      <c r="O339" s="256"/>
      <c r="P339" s="256"/>
      <c r="Q339" s="256"/>
      <c r="R339" s="256"/>
      <c r="S339" s="256"/>
      <c r="T339" s="256"/>
      <c r="U339" s="256"/>
      <c r="V339" s="256"/>
      <c r="W339" s="256"/>
      <c r="X339" s="256"/>
      <c r="Y339" s="256"/>
      <c r="Z339" s="256"/>
    </row>
    <row r="340">
      <c r="D340" s="256"/>
      <c r="E340" s="256"/>
      <c r="F340" s="256"/>
      <c r="G340" s="256"/>
      <c r="H340" s="256"/>
      <c r="I340" s="256"/>
      <c r="J340" s="256"/>
      <c r="K340" s="256"/>
      <c r="L340" s="256"/>
      <c r="M340" s="256"/>
      <c r="N340" s="256"/>
      <c r="O340" s="256"/>
      <c r="P340" s="256"/>
      <c r="Q340" s="256"/>
      <c r="R340" s="256"/>
      <c r="S340" s="256"/>
      <c r="T340" s="256"/>
      <c r="U340" s="256"/>
      <c r="V340" s="256"/>
      <c r="W340" s="256"/>
      <c r="X340" s="256"/>
      <c r="Y340" s="256"/>
      <c r="Z340" s="256"/>
    </row>
    <row r="341">
      <c r="D341" s="256"/>
      <c r="E341" s="256"/>
      <c r="F341" s="256"/>
      <c r="G341" s="256"/>
      <c r="H341" s="256"/>
      <c r="I341" s="256"/>
      <c r="J341" s="256"/>
      <c r="K341" s="256"/>
      <c r="L341" s="256"/>
      <c r="M341" s="256"/>
      <c r="N341" s="256"/>
      <c r="O341" s="256"/>
      <c r="P341" s="256"/>
      <c r="Q341" s="256"/>
      <c r="R341" s="256"/>
      <c r="S341" s="256"/>
      <c r="T341" s="256"/>
      <c r="U341" s="256"/>
      <c r="V341" s="256"/>
      <c r="W341" s="256"/>
      <c r="X341" s="256"/>
      <c r="Y341" s="256"/>
      <c r="Z341" s="256"/>
    </row>
    <row r="342">
      <c r="D342" s="256"/>
      <c r="E342" s="256"/>
      <c r="F342" s="256"/>
      <c r="G342" s="256"/>
      <c r="H342" s="256"/>
      <c r="I342" s="256"/>
      <c r="J342" s="256"/>
      <c r="K342" s="256"/>
      <c r="L342" s="256"/>
      <c r="M342" s="256"/>
      <c r="N342" s="256"/>
      <c r="O342" s="256"/>
      <c r="P342" s="256"/>
      <c r="Q342" s="256"/>
      <c r="R342" s="256"/>
      <c r="S342" s="256"/>
      <c r="T342" s="256"/>
      <c r="U342" s="256"/>
      <c r="V342" s="256"/>
      <c r="W342" s="256"/>
      <c r="X342" s="256"/>
      <c r="Y342" s="256"/>
      <c r="Z342" s="256"/>
    </row>
    <row r="343">
      <c r="D343" s="256"/>
      <c r="E343" s="256"/>
      <c r="F343" s="256"/>
      <c r="G343" s="256"/>
      <c r="H343" s="256"/>
      <c r="I343" s="256"/>
      <c r="J343" s="256"/>
      <c r="K343" s="256"/>
      <c r="L343" s="256"/>
      <c r="M343" s="256"/>
      <c r="N343" s="256"/>
      <c r="O343" s="256"/>
      <c r="P343" s="256"/>
      <c r="Q343" s="256"/>
      <c r="R343" s="256"/>
      <c r="S343" s="256"/>
      <c r="T343" s="256"/>
      <c r="U343" s="256"/>
      <c r="V343" s="256"/>
      <c r="W343" s="256"/>
      <c r="X343" s="256"/>
      <c r="Y343" s="256"/>
      <c r="Z343" s="256"/>
    </row>
    <row r="344">
      <c r="D344" s="256"/>
      <c r="E344" s="256"/>
      <c r="F344" s="256"/>
      <c r="G344" s="256"/>
      <c r="H344" s="256"/>
      <c r="I344" s="256"/>
      <c r="J344" s="256"/>
      <c r="K344" s="256"/>
      <c r="L344" s="256"/>
      <c r="M344" s="256"/>
      <c r="N344" s="256"/>
      <c r="O344" s="256"/>
      <c r="P344" s="256"/>
      <c r="Q344" s="256"/>
      <c r="R344" s="256"/>
      <c r="S344" s="256"/>
      <c r="T344" s="256"/>
      <c r="U344" s="256"/>
      <c r="V344" s="256"/>
      <c r="W344" s="256"/>
      <c r="X344" s="256"/>
      <c r="Y344" s="256"/>
      <c r="Z344" s="256"/>
    </row>
    <row r="345">
      <c r="D345" s="256"/>
      <c r="E345" s="256"/>
      <c r="F345" s="256"/>
      <c r="G345" s="256"/>
      <c r="H345" s="256"/>
      <c r="I345" s="256"/>
      <c r="J345" s="256"/>
      <c r="K345" s="256"/>
      <c r="L345" s="256"/>
      <c r="M345" s="256"/>
      <c r="N345" s="256"/>
      <c r="O345" s="256"/>
      <c r="P345" s="256"/>
      <c r="Q345" s="256"/>
      <c r="R345" s="256"/>
      <c r="S345" s="256"/>
      <c r="T345" s="256"/>
      <c r="U345" s="256"/>
      <c r="V345" s="256"/>
      <c r="W345" s="256"/>
      <c r="X345" s="256"/>
      <c r="Y345" s="256"/>
      <c r="Z345" s="256"/>
    </row>
    <row r="346">
      <c r="D346" s="256"/>
      <c r="E346" s="256"/>
      <c r="F346" s="256"/>
      <c r="G346" s="256"/>
      <c r="H346" s="256"/>
      <c r="I346" s="256"/>
      <c r="J346" s="256"/>
      <c r="K346" s="256"/>
      <c r="L346" s="256"/>
      <c r="M346" s="256"/>
      <c r="N346" s="256"/>
      <c r="O346" s="256"/>
      <c r="P346" s="256"/>
      <c r="Q346" s="256"/>
      <c r="R346" s="256"/>
      <c r="S346" s="256"/>
      <c r="T346" s="256"/>
      <c r="U346" s="256"/>
      <c r="V346" s="256"/>
      <c r="W346" s="256"/>
      <c r="X346" s="256"/>
      <c r="Y346" s="256"/>
      <c r="Z346" s="256"/>
    </row>
    <row r="347">
      <c r="D347" s="256"/>
      <c r="E347" s="256"/>
      <c r="F347" s="256"/>
      <c r="G347" s="256"/>
      <c r="H347" s="256"/>
      <c r="I347" s="256"/>
      <c r="J347" s="256"/>
      <c r="K347" s="256"/>
      <c r="L347" s="256"/>
      <c r="M347" s="256"/>
      <c r="N347" s="256"/>
      <c r="O347" s="256"/>
      <c r="P347" s="256"/>
      <c r="Q347" s="256"/>
      <c r="R347" s="256"/>
      <c r="S347" s="256"/>
      <c r="T347" s="256"/>
      <c r="U347" s="256"/>
      <c r="V347" s="256"/>
      <c r="W347" s="256"/>
      <c r="X347" s="256"/>
      <c r="Y347" s="256"/>
      <c r="Z347" s="256"/>
    </row>
    <row r="348">
      <c r="D348" s="256"/>
      <c r="E348" s="256"/>
      <c r="F348" s="256"/>
      <c r="G348" s="256"/>
      <c r="H348" s="256"/>
      <c r="I348" s="256"/>
      <c r="J348" s="256"/>
      <c r="K348" s="256"/>
      <c r="L348" s="256"/>
      <c r="M348" s="256"/>
      <c r="N348" s="256"/>
      <c r="O348" s="256"/>
      <c r="P348" s="256"/>
      <c r="Q348" s="256"/>
      <c r="R348" s="256"/>
      <c r="S348" s="256"/>
      <c r="T348" s="256"/>
      <c r="U348" s="256"/>
      <c r="V348" s="256"/>
      <c r="W348" s="256"/>
      <c r="X348" s="256"/>
      <c r="Y348" s="256"/>
      <c r="Z348" s="256"/>
    </row>
    <row r="349">
      <c r="D349" s="256"/>
      <c r="E349" s="256"/>
      <c r="F349" s="256"/>
      <c r="G349" s="256"/>
      <c r="H349" s="256"/>
      <c r="I349" s="256"/>
      <c r="J349" s="256"/>
      <c r="K349" s="256"/>
      <c r="L349" s="256"/>
      <c r="M349" s="256"/>
      <c r="N349" s="256"/>
      <c r="O349" s="256"/>
      <c r="P349" s="256"/>
      <c r="Q349" s="256"/>
      <c r="R349" s="256"/>
      <c r="S349" s="256"/>
      <c r="T349" s="256"/>
      <c r="U349" s="256"/>
      <c r="V349" s="256"/>
      <c r="W349" s="256"/>
      <c r="X349" s="256"/>
      <c r="Y349" s="256"/>
      <c r="Z349" s="256"/>
    </row>
    <row r="350">
      <c r="D350" s="256"/>
      <c r="E350" s="256"/>
      <c r="F350" s="256"/>
      <c r="G350" s="256"/>
      <c r="H350" s="256"/>
      <c r="I350" s="256"/>
      <c r="J350" s="256"/>
      <c r="K350" s="256"/>
      <c r="L350" s="256"/>
      <c r="M350" s="256"/>
      <c r="N350" s="256"/>
      <c r="O350" s="256"/>
      <c r="P350" s="256"/>
      <c r="Q350" s="256"/>
      <c r="R350" s="256"/>
      <c r="S350" s="256"/>
      <c r="T350" s="256"/>
      <c r="U350" s="256"/>
      <c r="V350" s="256"/>
      <c r="W350" s="256"/>
      <c r="X350" s="256"/>
      <c r="Y350" s="256"/>
      <c r="Z350" s="256"/>
    </row>
    <row r="351">
      <c r="D351" s="256"/>
      <c r="E351" s="256"/>
      <c r="F351" s="256"/>
      <c r="G351" s="256"/>
      <c r="H351" s="256"/>
      <c r="I351" s="256"/>
      <c r="J351" s="256"/>
      <c r="K351" s="256"/>
      <c r="L351" s="256"/>
      <c r="M351" s="256"/>
      <c r="N351" s="256"/>
      <c r="O351" s="256"/>
      <c r="P351" s="256"/>
      <c r="Q351" s="256"/>
      <c r="R351" s="256"/>
      <c r="S351" s="256"/>
      <c r="T351" s="256"/>
      <c r="U351" s="256"/>
      <c r="V351" s="256"/>
      <c r="W351" s="256"/>
      <c r="X351" s="256"/>
      <c r="Y351" s="256"/>
      <c r="Z351" s="256"/>
    </row>
    <row r="352">
      <c r="D352" s="256"/>
      <c r="E352" s="256"/>
      <c r="F352" s="256"/>
      <c r="G352" s="256"/>
      <c r="H352" s="256"/>
      <c r="I352" s="256"/>
      <c r="J352" s="256"/>
      <c r="K352" s="256"/>
      <c r="L352" s="256"/>
      <c r="M352" s="256"/>
      <c r="N352" s="256"/>
      <c r="O352" s="256"/>
      <c r="P352" s="256"/>
      <c r="Q352" s="256"/>
      <c r="R352" s="256"/>
      <c r="S352" s="256"/>
      <c r="T352" s="256"/>
      <c r="U352" s="256"/>
      <c r="V352" s="256"/>
      <c r="W352" s="256"/>
      <c r="X352" s="256"/>
      <c r="Y352" s="256"/>
      <c r="Z352" s="256"/>
    </row>
    <row r="353">
      <c r="D353" s="256"/>
      <c r="E353" s="256"/>
      <c r="F353" s="256"/>
      <c r="G353" s="256"/>
      <c r="H353" s="256"/>
      <c r="I353" s="256"/>
      <c r="J353" s="256"/>
      <c r="K353" s="256"/>
      <c r="L353" s="256"/>
      <c r="M353" s="256"/>
      <c r="N353" s="256"/>
      <c r="O353" s="256"/>
      <c r="P353" s="256"/>
      <c r="Q353" s="256"/>
      <c r="R353" s="256"/>
      <c r="S353" s="256"/>
      <c r="T353" s="256"/>
      <c r="U353" s="256"/>
      <c r="V353" s="256"/>
      <c r="W353" s="256"/>
      <c r="X353" s="256"/>
      <c r="Y353" s="256"/>
      <c r="Z353" s="256"/>
    </row>
    <row r="354">
      <c r="D354" s="256"/>
      <c r="E354" s="256"/>
      <c r="F354" s="256"/>
      <c r="G354" s="256"/>
      <c r="H354" s="256"/>
      <c r="I354" s="256"/>
      <c r="J354" s="256"/>
      <c r="K354" s="256"/>
      <c r="L354" s="256"/>
      <c r="M354" s="256"/>
      <c r="N354" s="256"/>
      <c r="O354" s="256"/>
      <c r="P354" s="256"/>
      <c r="Q354" s="256"/>
      <c r="R354" s="256"/>
      <c r="S354" s="256"/>
      <c r="T354" s="256"/>
      <c r="U354" s="256"/>
      <c r="V354" s="256"/>
      <c r="W354" s="256"/>
      <c r="X354" s="256"/>
      <c r="Y354" s="256"/>
      <c r="Z354" s="256"/>
    </row>
    <row r="355">
      <c r="D355" s="256"/>
      <c r="E355" s="256"/>
      <c r="F355" s="256"/>
      <c r="G355" s="256"/>
      <c r="H355" s="256"/>
      <c r="I355" s="256"/>
      <c r="J355" s="256"/>
      <c r="K355" s="256"/>
      <c r="L355" s="256"/>
      <c r="M355" s="256"/>
      <c r="N355" s="256"/>
      <c r="O355" s="256"/>
      <c r="P355" s="256"/>
      <c r="Q355" s="256"/>
      <c r="R355" s="256"/>
      <c r="S355" s="256"/>
      <c r="T355" s="256"/>
      <c r="U355" s="256"/>
      <c r="V355" s="256"/>
      <c r="W355" s="256"/>
      <c r="X355" s="256"/>
      <c r="Y355" s="256"/>
      <c r="Z355" s="256"/>
    </row>
    <row r="356">
      <c r="D356" s="256"/>
      <c r="E356" s="256"/>
      <c r="F356" s="256"/>
      <c r="G356" s="256"/>
      <c r="H356" s="256"/>
      <c r="I356" s="256"/>
      <c r="J356" s="256"/>
      <c r="K356" s="256"/>
      <c r="L356" s="256"/>
      <c r="M356" s="256"/>
      <c r="N356" s="256"/>
      <c r="O356" s="256"/>
      <c r="P356" s="256"/>
      <c r="Q356" s="256"/>
      <c r="R356" s="256"/>
      <c r="S356" s="256"/>
      <c r="T356" s="256"/>
      <c r="U356" s="256"/>
      <c r="V356" s="256"/>
      <c r="W356" s="256"/>
      <c r="X356" s="256"/>
      <c r="Y356" s="256"/>
      <c r="Z356" s="256"/>
    </row>
    <row r="357">
      <c r="D357" s="256"/>
      <c r="E357" s="256"/>
      <c r="F357" s="256"/>
      <c r="G357" s="256"/>
      <c r="H357" s="256"/>
      <c r="I357" s="256"/>
      <c r="J357" s="256"/>
      <c r="K357" s="256"/>
      <c r="L357" s="256"/>
      <c r="M357" s="256"/>
      <c r="N357" s="256"/>
      <c r="O357" s="256"/>
      <c r="P357" s="256"/>
      <c r="Q357" s="256"/>
      <c r="R357" s="256"/>
      <c r="S357" s="256"/>
      <c r="T357" s="256"/>
      <c r="U357" s="256"/>
      <c r="V357" s="256"/>
      <c r="W357" s="256"/>
      <c r="X357" s="256"/>
      <c r="Y357" s="256"/>
      <c r="Z357" s="256"/>
    </row>
    <row r="358">
      <c r="D358" s="256"/>
      <c r="E358" s="256"/>
      <c r="F358" s="256"/>
      <c r="G358" s="256"/>
      <c r="H358" s="256"/>
      <c r="I358" s="256"/>
      <c r="J358" s="256"/>
      <c r="K358" s="256"/>
      <c r="L358" s="256"/>
      <c r="M358" s="256"/>
      <c r="N358" s="256"/>
      <c r="O358" s="256"/>
      <c r="P358" s="256"/>
      <c r="Q358" s="256"/>
      <c r="R358" s="256"/>
      <c r="S358" s="256"/>
      <c r="T358" s="256"/>
      <c r="U358" s="256"/>
      <c r="V358" s="256"/>
      <c r="W358" s="256"/>
      <c r="X358" s="256"/>
      <c r="Y358" s="256"/>
      <c r="Z358" s="256"/>
    </row>
    <row r="359">
      <c r="D359" s="256"/>
      <c r="E359" s="256"/>
      <c r="F359" s="256"/>
      <c r="G359" s="256"/>
      <c r="H359" s="256"/>
      <c r="I359" s="256"/>
      <c r="J359" s="256"/>
      <c r="K359" s="256"/>
      <c r="L359" s="256"/>
      <c r="M359" s="256"/>
      <c r="N359" s="256"/>
      <c r="O359" s="256"/>
      <c r="P359" s="256"/>
      <c r="Q359" s="256"/>
      <c r="R359" s="256"/>
      <c r="S359" s="256"/>
      <c r="T359" s="256"/>
      <c r="U359" s="256"/>
      <c r="V359" s="256"/>
      <c r="W359" s="256"/>
      <c r="X359" s="256"/>
      <c r="Y359" s="256"/>
      <c r="Z359" s="256"/>
    </row>
    <row r="360">
      <c r="D360" s="256"/>
      <c r="E360" s="256"/>
      <c r="F360" s="256"/>
      <c r="G360" s="256"/>
      <c r="H360" s="256"/>
      <c r="I360" s="256"/>
      <c r="J360" s="256"/>
      <c r="K360" s="256"/>
      <c r="L360" s="256"/>
      <c r="M360" s="256"/>
      <c r="N360" s="256"/>
      <c r="O360" s="256"/>
      <c r="P360" s="256"/>
      <c r="Q360" s="256"/>
      <c r="R360" s="256"/>
      <c r="S360" s="256"/>
      <c r="T360" s="256"/>
      <c r="U360" s="256"/>
      <c r="V360" s="256"/>
      <c r="W360" s="256"/>
      <c r="X360" s="256"/>
      <c r="Y360" s="256"/>
      <c r="Z360" s="256"/>
    </row>
    <row r="361">
      <c r="D361" s="256"/>
      <c r="E361" s="256"/>
      <c r="F361" s="256"/>
      <c r="G361" s="256"/>
      <c r="H361" s="256"/>
      <c r="I361" s="256"/>
      <c r="J361" s="256"/>
      <c r="K361" s="256"/>
      <c r="L361" s="256"/>
      <c r="M361" s="256"/>
      <c r="N361" s="256"/>
      <c r="O361" s="256"/>
      <c r="P361" s="256"/>
      <c r="Q361" s="256"/>
      <c r="R361" s="256"/>
      <c r="S361" s="256"/>
      <c r="T361" s="256"/>
      <c r="U361" s="256"/>
      <c r="V361" s="256"/>
      <c r="W361" s="256"/>
      <c r="X361" s="256"/>
      <c r="Y361" s="256"/>
      <c r="Z361" s="256"/>
    </row>
    <row r="362">
      <c r="D362" s="256"/>
      <c r="E362" s="256"/>
      <c r="F362" s="256"/>
      <c r="G362" s="256"/>
      <c r="H362" s="256"/>
      <c r="I362" s="256"/>
      <c r="J362" s="256"/>
      <c r="K362" s="256"/>
      <c r="L362" s="256"/>
      <c r="M362" s="256"/>
      <c r="N362" s="256"/>
      <c r="O362" s="256"/>
      <c r="P362" s="256"/>
      <c r="Q362" s="256"/>
      <c r="R362" s="256"/>
      <c r="S362" s="256"/>
      <c r="T362" s="256"/>
      <c r="U362" s="256"/>
      <c r="V362" s="256"/>
      <c r="W362" s="256"/>
      <c r="X362" s="256"/>
      <c r="Y362" s="256"/>
      <c r="Z362" s="256"/>
    </row>
    <row r="363">
      <c r="D363" s="256"/>
      <c r="E363" s="256"/>
      <c r="F363" s="256"/>
      <c r="G363" s="256"/>
      <c r="H363" s="256"/>
      <c r="I363" s="256"/>
      <c r="J363" s="256"/>
      <c r="K363" s="256"/>
      <c r="L363" s="256"/>
      <c r="M363" s="256"/>
      <c r="N363" s="256"/>
      <c r="O363" s="256"/>
      <c r="P363" s="256"/>
      <c r="Q363" s="256"/>
      <c r="R363" s="256"/>
      <c r="S363" s="256"/>
      <c r="T363" s="256"/>
      <c r="U363" s="256"/>
      <c r="V363" s="256"/>
      <c r="W363" s="256"/>
      <c r="X363" s="256"/>
      <c r="Y363" s="256"/>
      <c r="Z363" s="256"/>
    </row>
    <row r="364">
      <c r="D364" s="256"/>
      <c r="E364" s="256"/>
      <c r="F364" s="256"/>
      <c r="G364" s="256"/>
      <c r="H364" s="256"/>
      <c r="I364" s="256"/>
      <c r="J364" s="256"/>
      <c r="K364" s="256"/>
      <c r="L364" s="256"/>
      <c r="M364" s="256"/>
      <c r="N364" s="256"/>
      <c r="O364" s="256"/>
      <c r="P364" s="256"/>
      <c r="Q364" s="256"/>
      <c r="R364" s="256"/>
      <c r="S364" s="256"/>
      <c r="T364" s="256"/>
      <c r="U364" s="256"/>
      <c r="V364" s="256"/>
      <c r="W364" s="256"/>
      <c r="X364" s="256"/>
      <c r="Y364" s="256"/>
      <c r="Z364" s="256"/>
    </row>
    <row r="365">
      <c r="D365" s="256"/>
      <c r="E365" s="256"/>
      <c r="F365" s="256"/>
      <c r="G365" s="256"/>
      <c r="H365" s="256"/>
      <c r="I365" s="256"/>
      <c r="J365" s="256"/>
      <c r="K365" s="256"/>
      <c r="L365" s="256"/>
      <c r="M365" s="256"/>
      <c r="N365" s="256"/>
      <c r="O365" s="256"/>
      <c r="P365" s="256"/>
      <c r="Q365" s="256"/>
      <c r="R365" s="256"/>
      <c r="S365" s="256"/>
      <c r="T365" s="256"/>
      <c r="U365" s="256"/>
      <c r="V365" s="256"/>
      <c r="W365" s="256"/>
      <c r="X365" s="256"/>
      <c r="Y365" s="256"/>
      <c r="Z365" s="256"/>
    </row>
    <row r="366">
      <c r="D366" s="256"/>
      <c r="E366" s="256"/>
      <c r="F366" s="256"/>
      <c r="G366" s="256"/>
      <c r="H366" s="256"/>
      <c r="I366" s="256"/>
      <c r="J366" s="256"/>
      <c r="K366" s="256"/>
      <c r="L366" s="256"/>
      <c r="M366" s="256"/>
      <c r="N366" s="256"/>
      <c r="O366" s="256"/>
      <c r="P366" s="256"/>
      <c r="Q366" s="256"/>
      <c r="R366" s="256"/>
      <c r="S366" s="256"/>
      <c r="T366" s="256"/>
      <c r="U366" s="256"/>
      <c r="V366" s="256"/>
      <c r="W366" s="256"/>
      <c r="X366" s="256"/>
      <c r="Y366" s="256"/>
      <c r="Z366" s="256"/>
    </row>
    <row r="367">
      <c r="D367" s="256"/>
      <c r="E367" s="256"/>
      <c r="F367" s="256"/>
      <c r="G367" s="256"/>
      <c r="H367" s="256"/>
      <c r="I367" s="256"/>
      <c r="J367" s="256"/>
      <c r="K367" s="256"/>
      <c r="L367" s="256"/>
      <c r="M367" s="256"/>
      <c r="N367" s="256"/>
      <c r="O367" s="256"/>
      <c r="P367" s="256"/>
      <c r="Q367" s="256"/>
      <c r="R367" s="256"/>
      <c r="S367" s="256"/>
      <c r="T367" s="256"/>
      <c r="U367" s="256"/>
      <c r="V367" s="256"/>
      <c r="W367" s="256"/>
      <c r="X367" s="256"/>
      <c r="Y367" s="256"/>
      <c r="Z367" s="256"/>
    </row>
    <row r="368">
      <c r="D368" s="256"/>
      <c r="E368" s="256"/>
      <c r="F368" s="256"/>
      <c r="G368" s="256"/>
      <c r="H368" s="256"/>
      <c r="I368" s="256"/>
      <c r="J368" s="256"/>
      <c r="K368" s="256"/>
      <c r="L368" s="256"/>
      <c r="M368" s="256"/>
      <c r="N368" s="256"/>
      <c r="O368" s="256"/>
      <c r="P368" s="256"/>
      <c r="Q368" s="256"/>
      <c r="R368" s="256"/>
      <c r="S368" s="256"/>
      <c r="T368" s="256"/>
      <c r="U368" s="256"/>
      <c r="V368" s="256"/>
      <c r="W368" s="256"/>
      <c r="X368" s="256"/>
      <c r="Y368" s="256"/>
      <c r="Z368" s="256"/>
    </row>
    <row r="369">
      <c r="D369" s="256"/>
      <c r="E369" s="256"/>
      <c r="F369" s="256"/>
      <c r="G369" s="256"/>
      <c r="H369" s="256"/>
      <c r="I369" s="256"/>
      <c r="J369" s="256"/>
      <c r="K369" s="256"/>
      <c r="L369" s="256"/>
      <c r="M369" s="256"/>
      <c r="N369" s="256"/>
      <c r="O369" s="256"/>
      <c r="P369" s="256"/>
      <c r="Q369" s="256"/>
      <c r="R369" s="256"/>
      <c r="S369" s="256"/>
      <c r="T369" s="256"/>
      <c r="U369" s="256"/>
      <c r="V369" s="256"/>
      <c r="W369" s="256"/>
      <c r="X369" s="256"/>
      <c r="Y369" s="256"/>
      <c r="Z369" s="256"/>
    </row>
    <row r="370">
      <c r="D370" s="256"/>
      <c r="E370" s="256"/>
      <c r="F370" s="256"/>
      <c r="G370" s="256"/>
      <c r="H370" s="256"/>
      <c r="I370" s="256"/>
      <c r="J370" s="256"/>
      <c r="K370" s="256"/>
      <c r="L370" s="256"/>
      <c r="M370" s="256"/>
      <c r="N370" s="256"/>
      <c r="O370" s="256"/>
      <c r="P370" s="256"/>
      <c r="Q370" s="256"/>
      <c r="R370" s="256"/>
      <c r="S370" s="256"/>
      <c r="T370" s="256"/>
      <c r="U370" s="256"/>
      <c r="V370" s="256"/>
      <c r="W370" s="256"/>
      <c r="X370" s="256"/>
      <c r="Y370" s="256"/>
      <c r="Z370" s="256"/>
    </row>
    <row r="371">
      <c r="D371" s="256"/>
      <c r="E371" s="256"/>
      <c r="F371" s="256"/>
      <c r="G371" s="256"/>
      <c r="H371" s="256"/>
      <c r="I371" s="256"/>
      <c r="J371" s="256"/>
      <c r="K371" s="256"/>
      <c r="L371" s="256"/>
      <c r="M371" s="256"/>
      <c r="N371" s="256"/>
      <c r="O371" s="256"/>
      <c r="P371" s="256"/>
      <c r="Q371" s="256"/>
      <c r="R371" s="256"/>
      <c r="S371" s="256"/>
      <c r="T371" s="256"/>
      <c r="U371" s="256"/>
      <c r="V371" s="256"/>
      <c r="W371" s="256"/>
      <c r="X371" s="256"/>
      <c r="Y371" s="256"/>
      <c r="Z371" s="256"/>
    </row>
    <row r="372">
      <c r="D372" s="256"/>
      <c r="E372" s="256"/>
      <c r="F372" s="256"/>
      <c r="G372" s="256"/>
      <c r="H372" s="256"/>
      <c r="I372" s="256"/>
      <c r="J372" s="256"/>
      <c r="K372" s="256"/>
      <c r="L372" s="256"/>
      <c r="M372" s="256"/>
      <c r="N372" s="256"/>
      <c r="O372" s="256"/>
      <c r="P372" s="256"/>
      <c r="Q372" s="256"/>
      <c r="R372" s="256"/>
      <c r="S372" s="256"/>
      <c r="T372" s="256"/>
      <c r="U372" s="256"/>
      <c r="V372" s="256"/>
      <c r="W372" s="256"/>
      <c r="X372" s="256"/>
      <c r="Y372" s="256"/>
      <c r="Z372" s="256"/>
    </row>
    <row r="373">
      <c r="D373" s="256"/>
      <c r="E373" s="256"/>
      <c r="F373" s="256"/>
      <c r="G373" s="256"/>
      <c r="H373" s="256"/>
      <c r="I373" s="256"/>
      <c r="J373" s="256"/>
      <c r="K373" s="256"/>
      <c r="L373" s="256"/>
      <c r="M373" s="256"/>
      <c r="N373" s="256"/>
      <c r="O373" s="256"/>
      <c r="P373" s="256"/>
      <c r="Q373" s="256"/>
      <c r="R373" s="256"/>
      <c r="S373" s="256"/>
      <c r="T373" s="256"/>
      <c r="U373" s="256"/>
      <c r="V373" s="256"/>
      <c r="W373" s="256"/>
      <c r="X373" s="256"/>
      <c r="Y373" s="256"/>
      <c r="Z373" s="256"/>
    </row>
    <row r="374">
      <c r="D374" s="256"/>
      <c r="E374" s="256"/>
      <c r="F374" s="256"/>
      <c r="G374" s="256"/>
      <c r="H374" s="256"/>
      <c r="I374" s="256"/>
      <c r="J374" s="256"/>
      <c r="K374" s="256"/>
      <c r="L374" s="256"/>
      <c r="M374" s="256"/>
      <c r="N374" s="256"/>
      <c r="O374" s="256"/>
      <c r="P374" s="256"/>
      <c r="Q374" s="256"/>
      <c r="R374" s="256"/>
      <c r="S374" s="256"/>
      <c r="T374" s="256"/>
      <c r="U374" s="256"/>
      <c r="V374" s="256"/>
      <c r="W374" s="256"/>
      <c r="X374" s="256"/>
      <c r="Y374" s="256"/>
      <c r="Z374" s="256"/>
    </row>
    <row r="375">
      <c r="D375" s="256"/>
      <c r="E375" s="256"/>
      <c r="F375" s="256"/>
      <c r="G375" s="256"/>
      <c r="H375" s="256"/>
      <c r="I375" s="256"/>
      <c r="J375" s="256"/>
      <c r="K375" s="256"/>
      <c r="L375" s="256"/>
      <c r="M375" s="256"/>
      <c r="N375" s="256"/>
      <c r="O375" s="256"/>
      <c r="P375" s="256"/>
      <c r="Q375" s="256"/>
      <c r="R375" s="256"/>
      <c r="S375" s="256"/>
      <c r="T375" s="256"/>
      <c r="U375" s="256"/>
      <c r="V375" s="256"/>
      <c r="W375" s="256"/>
      <c r="X375" s="256"/>
      <c r="Y375" s="256"/>
      <c r="Z375" s="256"/>
    </row>
    <row r="376">
      <c r="D376" s="256"/>
      <c r="E376" s="256"/>
      <c r="F376" s="256"/>
      <c r="G376" s="256"/>
      <c r="H376" s="256"/>
      <c r="I376" s="256"/>
      <c r="J376" s="256"/>
      <c r="K376" s="256"/>
      <c r="L376" s="256"/>
      <c r="M376" s="256"/>
      <c r="N376" s="256"/>
      <c r="O376" s="256"/>
      <c r="P376" s="256"/>
      <c r="Q376" s="256"/>
      <c r="R376" s="256"/>
      <c r="S376" s="256"/>
      <c r="T376" s="256"/>
      <c r="U376" s="256"/>
      <c r="V376" s="256"/>
      <c r="W376" s="256"/>
      <c r="X376" s="256"/>
      <c r="Y376" s="256"/>
      <c r="Z376" s="256"/>
    </row>
    <row r="377">
      <c r="D377" s="256"/>
      <c r="E377" s="256"/>
      <c r="F377" s="256"/>
      <c r="G377" s="256"/>
      <c r="H377" s="256"/>
      <c r="I377" s="256"/>
      <c r="J377" s="256"/>
      <c r="K377" s="256"/>
      <c r="L377" s="256"/>
      <c r="M377" s="256"/>
      <c r="N377" s="256"/>
      <c r="O377" s="256"/>
      <c r="P377" s="256"/>
      <c r="Q377" s="256"/>
      <c r="R377" s="256"/>
      <c r="S377" s="256"/>
      <c r="T377" s="256"/>
      <c r="U377" s="256"/>
      <c r="V377" s="256"/>
      <c r="W377" s="256"/>
      <c r="X377" s="256"/>
      <c r="Y377" s="256"/>
      <c r="Z377" s="256"/>
    </row>
    <row r="378">
      <c r="D378" s="256"/>
      <c r="E378" s="256"/>
      <c r="F378" s="256"/>
      <c r="G378" s="256"/>
      <c r="H378" s="256"/>
      <c r="I378" s="256"/>
      <c r="J378" s="256"/>
      <c r="K378" s="256"/>
      <c r="L378" s="256"/>
      <c r="M378" s="256"/>
      <c r="N378" s="256"/>
      <c r="O378" s="256"/>
      <c r="P378" s="256"/>
      <c r="Q378" s="256"/>
      <c r="R378" s="256"/>
      <c r="S378" s="256"/>
      <c r="T378" s="256"/>
      <c r="U378" s="256"/>
      <c r="V378" s="256"/>
      <c r="W378" s="256"/>
      <c r="X378" s="256"/>
      <c r="Y378" s="256"/>
      <c r="Z378" s="256"/>
    </row>
    <row r="379">
      <c r="D379" s="256"/>
      <c r="E379" s="256"/>
      <c r="F379" s="256"/>
      <c r="G379" s="256"/>
      <c r="H379" s="256"/>
      <c r="I379" s="256"/>
      <c r="J379" s="256"/>
      <c r="K379" s="256"/>
      <c r="L379" s="256"/>
      <c r="M379" s="256"/>
      <c r="N379" s="256"/>
      <c r="O379" s="256"/>
      <c r="P379" s="256"/>
      <c r="Q379" s="256"/>
      <c r="R379" s="256"/>
      <c r="S379" s="256"/>
      <c r="T379" s="256"/>
      <c r="U379" s="256"/>
      <c r="V379" s="256"/>
      <c r="W379" s="256"/>
      <c r="X379" s="256"/>
      <c r="Y379" s="256"/>
      <c r="Z379" s="256"/>
    </row>
    <row r="380">
      <c r="D380" s="256"/>
      <c r="E380" s="256"/>
      <c r="F380" s="256"/>
      <c r="G380" s="256"/>
      <c r="H380" s="256"/>
      <c r="I380" s="256"/>
      <c r="J380" s="256"/>
      <c r="K380" s="256"/>
      <c r="L380" s="256"/>
      <c r="M380" s="256"/>
      <c r="N380" s="256"/>
      <c r="O380" s="256"/>
      <c r="P380" s="256"/>
      <c r="Q380" s="256"/>
      <c r="R380" s="256"/>
      <c r="S380" s="256"/>
      <c r="T380" s="256"/>
      <c r="U380" s="256"/>
      <c r="V380" s="256"/>
      <c r="W380" s="256"/>
      <c r="X380" s="256"/>
      <c r="Y380" s="256"/>
      <c r="Z380" s="256"/>
    </row>
    <row r="381">
      <c r="D381" s="256"/>
      <c r="E381" s="256"/>
      <c r="F381" s="256"/>
      <c r="G381" s="256"/>
      <c r="H381" s="256"/>
      <c r="I381" s="256"/>
      <c r="J381" s="256"/>
      <c r="K381" s="256"/>
      <c r="L381" s="256"/>
      <c r="M381" s="256"/>
      <c r="N381" s="256"/>
      <c r="O381" s="256"/>
      <c r="P381" s="256"/>
      <c r="Q381" s="256"/>
      <c r="R381" s="256"/>
      <c r="S381" s="256"/>
      <c r="T381" s="256"/>
      <c r="U381" s="256"/>
      <c r="V381" s="256"/>
      <c r="W381" s="256"/>
      <c r="X381" s="256"/>
      <c r="Y381" s="256"/>
      <c r="Z381" s="256"/>
    </row>
    <row r="382">
      <c r="D382" s="256"/>
      <c r="E382" s="256"/>
      <c r="F382" s="256"/>
      <c r="G382" s="256"/>
      <c r="H382" s="256"/>
      <c r="I382" s="256"/>
      <c r="J382" s="256"/>
      <c r="K382" s="256"/>
      <c r="L382" s="256"/>
      <c r="M382" s="256"/>
      <c r="N382" s="256"/>
      <c r="O382" s="256"/>
      <c r="P382" s="256"/>
      <c r="Q382" s="256"/>
      <c r="R382" s="256"/>
      <c r="S382" s="256"/>
      <c r="T382" s="256"/>
      <c r="U382" s="256"/>
      <c r="V382" s="256"/>
      <c r="W382" s="256"/>
      <c r="X382" s="256"/>
      <c r="Y382" s="256"/>
      <c r="Z382" s="256"/>
    </row>
    <row r="383">
      <c r="D383" s="256"/>
      <c r="E383" s="256"/>
      <c r="F383" s="256"/>
      <c r="G383" s="256"/>
      <c r="H383" s="256"/>
      <c r="I383" s="256"/>
      <c r="J383" s="256"/>
      <c r="K383" s="256"/>
      <c r="L383" s="256"/>
      <c r="M383" s="256"/>
      <c r="N383" s="256"/>
      <c r="O383" s="256"/>
      <c r="P383" s="256"/>
      <c r="Q383" s="256"/>
      <c r="R383" s="256"/>
      <c r="S383" s="256"/>
      <c r="T383" s="256"/>
      <c r="U383" s="256"/>
      <c r="V383" s="256"/>
      <c r="W383" s="256"/>
      <c r="X383" s="256"/>
      <c r="Y383" s="256"/>
      <c r="Z383" s="256"/>
    </row>
    <row r="384">
      <c r="D384" s="256"/>
      <c r="E384" s="256"/>
      <c r="F384" s="256"/>
      <c r="G384" s="256"/>
      <c r="H384" s="256"/>
      <c r="I384" s="256"/>
      <c r="J384" s="256"/>
      <c r="K384" s="256"/>
      <c r="L384" s="256"/>
      <c r="M384" s="256"/>
      <c r="N384" s="256"/>
      <c r="O384" s="256"/>
      <c r="P384" s="256"/>
      <c r="Q384" s="256"/>
      <c r="R384" s="256"/>
      <c r="S384" s="256"/>
      <c r="T384" s="256"/>
      <c r="U384" s="256"/>
      <c r="V384" s="256"/>
      <c r="W384" s="256"/>
      <c r="X384" s="256"/>
      <c r="Y384" s="256"/>
      <c r="Z384" s="256"/>
    </row>
    <row r="385">
      <c r="D385" s="256"/>
      <c r="E385" s="256"/>
      <c r="F385" s="256"/>
      <c r="G385" s="256"/>
      <c r="H385" s="256"/>
      <c r="I385" s="256"/>
      <c r="J385" s="256"/>
      <c r="K385" s="256"/>
      <c r="L385" s="256"/>
      <c r="M385" s="256"/>
      <c r="N385" s="256"/>
      <c r="O385" s="256"/>
      <c r="P385" s="256"/>
      <c r="Q385" s="256"/>
      <c r="R385" s="256"/>
      <c r="S385" s="256"/>
      <c r="T385" s="256"/>
      <c r="U385" s="256"/>
      <c r="V385" s="256"/>
      <c r="W385" s="256"/>
      <c r="X385" s="256"/>
      <c r="Y385" s="256"/>
      <c r="Z385" s="256"/>
    </row>
    <row r="386">
      <c r="D386" s="256"/>
      <c r="E386" s="256"/>
      <c r="F386" s="256"/>
      <c r="G386" s="256"/>
      <c r="H386" s="256"/>
      <c r="I386" s="256"/>
      <c r="J386" s="256"/>
      <c r="K386" s="256"/>
      <c r="L386" s="256"/>
      <c r="M386" s="256"/>
      <c r="N386" s="256"/>
      <c r="O386" s="256"/>
      <c r="P386" s="256"/>
      <c r="Q386" s="256"/>
      <c r="R386" s="256"/>
      <c r="S386" s="256"/>
      <c r="T386" s="256"/>
      <c r="U386" s="256"/>
      <c r="V386" s="256"/>
      <c r="W386" s="256"/>
      <c r="X386" s="256"/>
      <c r="Y386" s="256"/>
      <c r="Z386" s="256"/>
    </row>
    <row r="387">
      <c r="D387" s="256"/>
      <c r="E387" s="256"/>
      <c r="F387" s="256"/>
      <c r="G387" s="256"/>
      <c r="H387" s="256"/>
      <c r="I387" s="256"/>
      <c r="J387" s="256"/>
      <c r="K387" s="256"/>
      <c r="L387" s="256"/>
      <c r="M387" s="256"/>
      <c r="N387" s="256"/>
      <c r="O387" s="256"/>
      <c r="P387" s="256"/>
      <c r="Q387" s="256"/>
      <c r="R387" s="256"/>
      <c r="S387" s="256"/>
      <c r="T387" s="256"/>
      <c r="U387" s="256"/>
      <c r="V387" s="256"/>
      <c r="W387" s="256"/>
      <c r="X387" s="256"/>
      <c r="Y387" s="256"/>
      <c r="Z387" s="256"/>
    </row>
    <row r="388">
      <c r="D388" s="256"/>
      <c r="E388" s="256"/>
      <c r="F388" s="256"/>
      <c r="G388" s="256"/>
      <c r="H388" s="256"/>
      <c r="I388" s="256"/>
      <c r="J388" s="256"/>
      <c r="K388" s="256"/>
      <c r="L388" s="256"/>
      <c r="M388" s="256"/>
      <c r="N388" s="256"/>
      <c r="O388" s="256"/>
      <c r="P388" s="256"/>
      <c r="Q388" s="256"/>
      <c r="R388" s="256"/>
      <c r="S388" s="256"/>
      <c r="T388" s="256"/>
      <c r="U388" s="256"/>
      <c r="V388" s="256"/>
      <c r="W388" s="256"/>
      <c r="X388" s="256"/>
      <c r="Y388" s="256"/>
      <c r="Z388" s="256"/>
    </row>
    <row r="389">
      <c r="D389" s="256"/>
      <c r="E389" s="256"/>
      <c r="F389" s="256"/>
      <c r="G389" s="256"/>
      <c r="H389" s="256"/>
      <c r="I389" s="256"/>
      <c r="J389" s="256"/>
      <c r="K389" s="256"/>
      <c r="L389" s="256"/>
      <c r="M389" s="256"/>
      <c r="N389" s="256"/>
      <c r="O389" s="256"/>
      <c r="P389" s="256"/>
      <c r="Q389" s="256"/>
      <c r="R389" s="256"/>
      <c r="S389" s="256"/>
      <c r="T389" s="256"/>
      <c r="U389" s="256"/>
      <c r="V389" s="256"/>
      <c r="W389" s="256"/>
      <c r="X389" s="256"/>
      <c r="Y389" s="256"/>
      <c r="Z389" s="256"/>
    </row>
    <row r="390">
      <c r="D390" s="256"/>
      <c r="E390" s="256"/>
      <c r="F390" s="256"/>
      <c r="G390" s="256"/>
      <c r="H390" s="256"/>
      <c r="I390" s="256"/>
      <c r="J390" s="256"/>
      <c r="K390" s="256"/>
      <c r="L390" s="256"/>
      <c r="M390" s="256"/>
      <c r="N390" s="256"/>
      <c r="O390" s="256"/>
      <c r="P390" s="256"/>
      <c r="Q390" s="256"/>
      <c r="R390" s="256"/>
      <c r="S390" s="256"/>
      <c r="T390" s="256"/>
      <c r="U390" s="256"/>
      <c r="V390" s="256"/>
      <c r="W390" s="256"/>
      <c r="X390" s="256"/>
      <c r="Y390" s="256"/>
      <c r="Z390" s="256"/>
    </row>
    <row r="391">
      <c r="D391" s="256"/>
      <c r="E391" s="256"/>
      <c r="F391" s="256"/>
      <c r="G391" s="256"/>
      <c r="H391" s="256"/>
      <c r="I391" s="256"/>
      <c r="J391" s="256"/>
      <c r="K391" s="256"/>
      <c r="L391" s="256"/>
      <c r="M391" s="256"/>
      <c r="N391" s="256"/>
      <c r="O391" s="256"/>
      <c r="P391" s="256"/>
      <c r="Q391" s="256"/>
      <c r="R391" s="256"/>
      <c r="S391" s="256"/>
      <c r="T391" s="256"/>
      <c r="U391" s="256"/>
      <c r="V391" s="256"/>
      <c r="W391" s="256"/>
      <c r="X391" s="256"/>
      <c r="Y391" s="256"/>
      <c r="Z391" s="256"/>
    </row>
    <row r="392">
      <c r="D392" s="256"/>
      <c r="E392" s="256"/>
      <c r="F392" s="256"/>
      <c r="G392" s="256"/>
      <c r="H392" s="256"/>
      <c r="I392" s="256"/>
      <c r="J392" s="256"/>
      <c r="K392" s="256"/>
      <c r="L392" s="256"/>
      <c r="M392" s="256"/>
      <c r="N392" s="256"/>
      <c r="O392" s="256"/>
      <c r="P392" s="256"/>
      <c r="Q392" s="256"/>
      <c r="R392" s="256"/>
      <c r="S392" s="256"/>
      <c r="T392" s="256"/>
      <c r="U392" s="256"/>
      <c r="V392" s="256"/>
      <c r="W392" s="256"/>
      <c r="X392" s="256"/>
      <c r="Y392" s="256"/>
      <c r="Z392" s="256"/>
    </row>
    <row r="393">
      <c r="D393" s="256"/>
      <c r="E393" s="256"/>
      <c r="F393" s="256"/>
      <c r="G393" s="256"/>
      <c r="H393" s="256"/>
      <c r="I393" s="256"/>
      <c r="J393" s="256"/>
      <c r="K393" s="256"/>
      <c r="L393" s="256"/>
      <c r="M393" s="256"/>
      <c r="N393" s="256"/>
      <c r="O393" s="256"/>
      <c r="P393" s="256"/>
      <c r="Q393" s="256"/>
      <c r="R393" s="256"/>
      <c r="S393" s="256"/>
      <c r="T393" s="256"/>
      <c r="U393" s="256"/>
      <c r="V393" s="256"/>
      <c r="W393" s="256"/>
      <c r="X393" s="256"/>
      <c r="Y393" s="256"/>
      <c r="Z393" s="256"/>
    </row>
    <row r="394">
      <c r="D394" s="256"/>
      <c r="E394" s="256"/>
      <c r="F394" s="256"/>
      <c r="G394" s="256"/>
      <c r="H394" s="256"/>
      <c r="I394" s="256"/>
      <c r="J394" s="256"/>
      <c r="K394" s="256"/>
      <c r="L394" s="256"/>
      <c r="M394" s="256"/>
      <c r="N394" s="256"/>
      <c r="O394" s="256"/>
      <c r="P394" s="256"/>
      <c r="Q394" s="256"/>
      <c r="R394" s="256"/>
      <c r="S394" s="256"/>
      <c r="T394" s="256"/>
      <c r="U394" s="256"/>
      <c r="V394" s="256"/>
      <c r="W394" s="256"/>
      <c r="X394" s="256"/>
      <c r="Y394" s="256"/>
      <c r="Z394" s="256"/>
    </row>
    <row r="395">
      <c r="D395" s="256"/>
      <c r="E395" s="256"/>
      <c r="F395" s="256"/>
      <c r="G395" s="256"/>
      <c r="H395" s="256"/>
      <c r="I395" s="256"/>
      <c r="J395" s="256"/>
      <c r="K395" s="256"/>
      <c r="L395" s="256"/>
      <c r="M395" s="256"/>
      <c r="N395" s="256"/>
      <c r="O395" s="256"/>
      <c r="P395" s="256"/>
      <c r="Q395" s="256"/>
      <c r="R395" s="256"/>
      <c r="S395" s="256"/>
      <c r="T395" s="256"/>
      <c r="U395" s="256"/>
      <c r="V395" s="256"/>
      <c r="W395" s="256"/>
      <c r="X395" s="256"/>
      <c r="Y395" s="256"/>
      <c r="Z395" s="256"/>
    </row>
    <row r="396">
      <c r="D396" s="256"/>
      <c r="E396" s="256"/>
      <c r="F396" s="256"/>
      <c r="G396" s="256"/>
      <c r="H396" s="256"/>
      <c r="I396" s="256"/>
      <c r="J396" s="256"/>
      <c r="K396" s="256"/>
      <c r="L396" s="256"/>
      <c r="M396" s="256"/>
      <c r="N396" s="256"/>
      <c r="O396" s="256"/>
      <c r="P396" s="256"/>
      <c r="Q396" s="256"/>
      <c r="R396" s="256"/>
      <c r="S396" s="256"/>
      <c r="T396" s="256"/>
      <c r="U396" s="256"/>
      <c r="V396" s="256"/>
      <c r="W396" s="256"/>
      <c r="X396" s="256"/>
      <c r="Y396" s="256"/>
      <c r="Z396" s="256"/>
    </row>
    <row r="397">
      <c r="D397" s="256"/>
      <c r="E397" s="256"/>
      <c r="F397" s="256"/>
      <c r="G397" s="256"/>
      <c r="H397" s="256"/>
      <c r="I397" s="256"/>
      <c r="J397" s="256"/>
      <c r="K397" s="256"/>
      <c r="L397" s="256"/>
      <c r="M397" s="256"/>
      <c r="N397" s="256"/>
      <c r="O397" s="256"/>
      <c r="P397" s="256"/>
      <c r="Q397" s="256"/>
      <c r="R397" s="256"/>
      <c r="S397" s="256"/>
      <c r="T397" s="256"/>
      <c r="U397" s="256"/>
      <c r="V397" s="256"/>
      <c r="W397" s="256"/>
      <c r="X397" s="256"/>
      <c r="Y397" s="256"/>
      <c r="Z397" s="256"/>
    </row>
    <row r="398">
      <c r="D398" s="256"/>
      <c r="E398" s="256"/>
      <c r="F398" s="256"/>
      <c r="G398" s="256"/>
      <c r="H398" s="256"/>
      <c r="I398" s="256"/>
      <c r="J398" s="256"/>
      <c r="K398" s="256"/>
      <c r="L398" s="256"/>
      <c r="M398" s="256"/>
      <c r="N398" s="256"/>
      <c r="O398" s="256"/>
      <c r="P398" s="256"/>
      <c r="Q398" s="256"/>
      <c r="R398" s="256"/>
      <c r="S398" s="256"/>
      <c r="T398" s="256"/>
      <c r="U398" s="256"/>
      <c r="V398" s="256"/>
      <c r="W398" s="256"/>
      <c r="X398" s="256"/>
      <c r="Y398" s="256"/>
      <c r="Z398" s="256"/>
    </row>
    <row r="399">
      <c r="D399" s="256"/>
      <c r="E399" s="256"/>
      <c r="F399" s="256"/>
      <c r="G399" s="256"/>
      <c r="H399" s="256"/>
      <c r="I399" s="256"/>
      <c r="J399" s="256"/>
      <c r="K399" s="256"/>
      <c r="L399" s="256"/>
      <c r="M399" s="256"/>
      <c r="N399" s="256"/>
      <c r="O399" s="256"/>
      <c r="P399" s="256"/>
      <c r="Q399" s="256"/>
      <c r="R399" s="256"/>
      <c r="S399" s="256"/>
      <c r="T399" s="256"/>
      <c r="U399" s="256"/>
      <c r="V399" s="256"/>
      <c r="W399" s="256"/>
      <c r="X399" s="256"/>
      <c r="Y399" s="256"/>
      <c r="Z399" s="256"/>
    </row>
    <row r="400">
      <c r="D400" s="256"/>
      <c r="E400" s="256"/>
      <c r="F400" s="256"/>
      <c r="G400" s="256"/>
      <c r="H400" s="256"/>
      <c r="I400" s="256"/>
      <c r="J400" s="256"/>
      <c r="K400" s="256"/>
      <c r="L400" s="256"/>
      <c r="M400" s="256"/>
      <c r="N400" s="256"/>
      <c r="O400" s="256"/>
      <c r="P400" s="256"/>
      <c r="Q400" s="256"/>
      <c r="R400" s="256"/>
      <c r="S400" s="256"/>
      <c r="T400" s="256"/>
      <c r="U400" s="256"/>
      <c r="V400" s="256"/>
      <c r="W400" s="256"/>
      <c r="X400" s="256"/>
      <c r="Y400" s="256"/>
      <c r="Z400" s="256"/>
    </row>
    <row r="401">
      <c r="D401" s="256"/>
      <c r="E401" s="256"/>
      <c r="F401" s="256"/>
      <c r="G401" s="256"/>
      <c r="H401" s="256"/>
      <c r="I401" s="256"/>
      <c r="J401" s="256"/>
      <c r="K401" s="256"/>
      <c r="L401" s="256"/>
      <c r="M401" s="256"/>
      <c r="N401" s="256"/>
      <c r="O401" s="256"/>
      <c r="P401" s="256"/>
      <c r="Q401" s="256"/>
      <c r="R401" s="256"/>
      <c r="S401" s="256"/>
      <c r="T401" s="256"/>
      <c r="U401" s="256"/>
      <c r="V401" s="256"/>
      <c r="W401" s="256"/>
      <c r="X401" s="256"/>
      <c r="Y401" s="256"/>
      <c r="Z401" s="256"/>
    </row>
    <row r="402">
      <c r="D402" s="256"/>
      <c r="E402" s="256"/>
      <c r="F402" s="256"/>
      <c r="G402" s="256"/>
      <c r="H402" s="256"/>
      <c r="I402" s="256"/>
      <c r="J402" s="256"/>
      <c r="K402" s="256"/>
      <c r="L402" s="256"/>
      <c r="M402" s="256"/>
      <c r="N402" s="256"/>
      <c r="O402" s="256"/>
      <c r="P402" s="256"/>
      <c r="Q402" s="256"/>
      <c r="R402" s="256"/>
      <c r="S402" s="256"/>
      <c r="T402" s="256"/>
      <c r="U402" s="256"/>
      <c r="V402" s="256"/>
      <c r="W402" s="256"/>
      <c r="X402" s="256"/>
      <c r="Y402" s="256"/>
      <c r="Z402" s="256"/>
    </row>
    <row r="403">
      <c r="D403" s="256"/>
      <c r="E403" s="256"/>
      <c r="F403" s="256"/>
      <c r="G403" s="256"/>
      <c r="H403" s="256"/>
      <c r="I403" s="256"/>
      <c r="J403" s="256"/>
      <c r="K403" s="256"/>
      <c r="L403" s="256"/>
      <c r="M403" s="256"/>
      <c r="N403" s="256"/>
      <c r="O403" s="256"/>
      <c r="P403" s="256"/>
      <c r="Q403" s="256"/>
      <c r="R403" s="256"/>
      <c r="S403" s="256"/>
      <c r="T403" s="256"/>
      <c r="U403" s="256"/>
      <c r="V403" s="256"/>
      <c r="W403" s="256"/>
      <c r="X403" s="256"/>
      <c r="Y403" s="256"/>
      <c r="Z403" s="256"/>
    </row>
    <row r="404">
      <c r="D404" s="256"/>
      <c r="E404" s="256"/>
      <c r="F404" s="256"/>
      <c r="G404" s="256"/>
      <c r="H404" s="256"/>
      <c r="I404" s="256"/>
      <c r="J404" s="256"/>
      <c r="K404" s="256"/>
      <c r="L404" s="256"/>
      <c r="M404" s="256"/>
      <c r="N404" s="256"/>
      <c r="O404" s="256"/>
      <c r="P404" s="256"/>
      <c r="Q404" s="256"/>
      <c r="R404" s="256"/>
      <c r="S404" s="256"/>
      <c r="T404" s="256"/>
      <c r="U404" s="256"/>
      <c r="V404" s="256"/>
      <c r="W404" s="256"/>
      <c r="X404" s="256"/>
      <c r="Y404" s="256"/>
      <c r="Z404" s="256"/>
    </row>
    <row r="405">
      <c r="D405" s="256"/>
      <c r="E405" s="256"/>
      <c r="F405" s="256"/>
      <c r="G405" s="256"/>
      <c r="H405" s="256"/>
      <c r="I405" s="256"/>
      <c r="J405" s="256"/>
      <c r="K405" s="256"/>
      <c r="L405" s="256"/>
      <c r="M405" s="256"/>
      <c r="N405" s="256"/>
      <c r="O405" s="256"/>
      <c r="P405" s="256"/>
      <c r="Q405" s="256"/>
      <c r="R405" s="256"/>
      <c r="S405" s="256"/>
      <c r="T405" s="256"/>
      <c r="U405" s="256"/>
      <c r="V405" s="256"/>
      <c r="W405" s="256"/>
      <c r="X405" s="256"/>
      <c r="Y405" s="256"/>
      <c r="Z405" s="256"/>
    </row>
    <row r="406">
      <c r="D406" s="256"/>
      <c r="E406" s="256"/>
      <c r="F406" s="256"/>
      <c r="G406" s="256"/>
      <c r="H406" s="256"/>
      <c r="I406" s="256"/>
      <c r="J406" s="256"/>
      <c r="K406" s="256"/>
      <c r="L406" s="256"/>
      <c r="M406" s="256"/>
      <c r="N406" s="256"/>
      <c r="O406" s="256"/>
      <c r="P406" s="256"/>
      <c r="Q406" s="256"/>
      <c r="R406" s="256"/>
      <c r="S406" s="256"/>
      <c r="T406" s="256"/>
      <c r="U406" s="256"/>
      <c r="V406" s="256"/>
      <c r="W406" s="256"/>
      <c r="X406" s="256"/>
      <c r="Y406" s="256"/>
      <c r="Z406" s="256"/>
    </row>
    <row r="407">
      <c r="D407" s="256"/>
      <c r="E407" s="256"/>
      <c r="F407" s="256"/>
      <c r="G407" s="256"/>
      <c r="H407" s="256"/>
      <c r="I407" s="256"/>
      <c r="J407" s="256"/>
      <c r="K407" s="256"/>
      <c r="L407" s="256"/>
      <c r="M407" s="256"/>
      <c r="N407" s="256"/>
      <c r="O407" s="256"/>
      <c r="P407" s="256"/>
      <c r="Q407" s="256"/>
      <c r="R407" s="256"/>
      <c r="S407" s="256"/>
      <c r="T407" s="256"/>
      <c r="U407" s="256"/>
      <c r="V407" s="256"/>
      <c r="W407" s="256"/>
      <c r="X407" s="256"/>
      <c r="Y407" s="256"/>
      <c r="Z407" s="256"/>
    </row>
    <row r="408">
      <c r="D408" s="256"/>
      <c r="E408" s="256"/>
      <c r="F408" s="256"/>
      <c r="G408" s="256"/>
      <c r="H408" s="256"/>
      <c r="I408" s="256"/>
      <c r="J408" s="256"/>
      <c r="K408" s="256"/>
      <c r="L408" s="256"/>
      <c r="M408" s="256"/>
      <c r="N408" s="256"/>
      <c r="O408" s="256"/>
      <c r="P408" s="256"/>
      <c r="Q408" s="256"/>
      <c r="R408" s="256"/>
      <c r="S408" s="256"/>
      <c r="T408" s="256"/>
      <c r="U408" s="256"/>
      <c r="V408" s="256"/>
      <c r="W408" s="256"/>
      <c r="X408" s="256"/>
      <c r="Y408" s="256"/>
      <c r="Z408" s="256"/>
    </row>
    <row r="409">
      <c r="D409" s="256"/>
      <c r="E409" s="256"/>
      <c r="F409" s="256"/>
      <c r="G409" s="256"/>
      <c r="H409" s="256"/>
      <c r="I409" s="256"/>
      <c r="J409" s="256"/>
      <c r="K409" s="256"/>
      <c r="L409" s="256"/>
      <c r="M409" s="256"/>
      <c r="N409" s="256"/>
      <c r="O409" s="256"/>
      <c r="P409" s="256"/>
      <c r="Q409" s="256"/>
      <c r="R409" s="256"/>
      <c r="S409" s="256"/>
      <c r="T409" s="256"/>
      <c r="U409" s="256"/>
      <c r="V409" s="256"/>
      <c r="W409" s="256"/>
      <c r="X409" s="256"/>
      <c r="Y409" s="256"/>
      <c r="Z409" s="256"/>
    </row>
    <row r="410">
      <c r="D410" s="256"/>
      <c r="E410" s="256"/>
      <c r="F410" s="256"/>
      <c r="G410" s="256"/>
      <c r="H410" s="256"/>
      <c r="I410" s="256"/>
      <c r="J410" s="256"/>
      <c r="K410" s="256"/>
      <c r="L410" s="256"/>
      <c r="M410" s="256"/>
      <c r="N410" s="256"/>
      <c r="O410" s="256"/>
      <c r="P410" s="256"/>
      <c r="Q410" s="256"/>
      <c r="R410" s="256"/>
      <c r="S410" s="256"/>
      <c r="T410" s="256"/>
      <c r="U410" s="256"/>
      <c r="V410" s="256"/>
      <c r="W410" s="256"/>
      <c r="X410" s="256"/>
      <c r="Y410" s="256"/>
      <c r="Z410" s="256"/>
    </row>
    <row r="411">
      <c r="D411" s="256"/>
      <c r="E411" s="256"/>
      <c r="F411" s="256"/>
      <c r="G411" s="256"/>
      <c r="H411" s="256"/>
      <c r="I411" s="256"/>
      <c r="J411" s="256"/>
      <c r="K411" s="256"/>
      <c r="L411" s="256"/>
      <c r="M411" s="256"/>
      <c r="N411" s="256"/>
      <c r="O411" s="256"/>
      <c r="P411" s="256"/>
      <c r="Q411" s="256"/>
      <c r="R411" s="256"/>
      <c r="S411" s="256"/>
      <c r="T411" s="256"/>
      <c r="U411" s="256"/>
      <c r="V411" s="256"/>
      <c r="W411" s="256"/>
      <c r="X411" s="256"/>
      <c r="Y411" s="256"/>
      <c r="Z411" s="256"/>
    </row>
    <row r="412">
      <c r="D412" s="256"/>
      <c r="E412" s="256"/>
      <c r="F412" s="256"/>
      <c r="G412" s="256"/>
      <c r="H412" s="256"/>
      <c r="I412" s="256"/>
      <c r="J412" s="256"/>
      <c r="K412" s="256"/>
      <c r="L412" s="256"/>
      <c r="M412" s="256"/>
      <c r="N412" s="256"/>
      <c r="O412" s="256"/>
      <c r="P412" s="256"/>
      <c r="Q412" s="256"/>
      <c r="R412" s="256"/>
      <c r="S412" s="256"/>
      <c r="T412" s="256"/>
      <c r="U412" s="256"/>
      <c r="V412" s="256"/>
      <c r="W412" s="256"/>
      <c r="X412" s="256"/>
      <c r="Y412" s="256"/>
      <c r="Z412" s="256"/>
    </row>
    <row r="413">
      <c r="D413" s="256"/>
      <c r="E413" s="256"/>
      <c r="F413" s="256"/>
      <c r="G413" s="256"/>
      <c r="H413" s="256"/>
      <c r="I413" s="256"/>
      <c r="J413" s="256"/>
      <c r="K413" s="256"/>
      <c r="L413" s="256"/>
      <c r="M413" s="256"/>
      <c r="N413" s="256"/>
      <c r="O413" s="256"/>
      <c r="P413" s="256"/>
      <c r="Q413" s="256"/>
      <c r="R413" s="256"/>
      <c r="S413" s="256"/>
      <c r="T413" s="256"/>
      <c r="U413" s="256"/>
      <c r="V413" s="256"/>
      <c r="W413" s="256"/>
      <c r="X413" s="256"/>
      <c r="Y413" s="256"/>
      <c r="Z413" s="256"/>
    </row>
    <row r="414">
      <c r="D414" s="256"/>
      <c r="E414" s="256"/>
      <c r="F414" s="256"/>
      <c r="G414" s="256"/>
      <c r="H414" s="256"/>
      <c r="I414" s="256"/>
      <c r="J414" s="256"/>
      <c r="K414" s="256"/>
      <c r="L414" s="256"/>
      <c r="M414" s="256"/>
      <c r="N414" s="256"/>
      <c r="O414" s="256"/>
      <c r="P414" s="256"/>
      <c r="Q414" s="256"/>
      <c r="R414" s="256"/>
      <c r="S414" s="256"/>
      <c r="T414" s="256"/>
      <c r="U414" s="256"/>
      <c r="V414" s="256"/>
      <c r="W414" s="256"/>
      <c r="X414" s="256"/>
      <c r="Y414" s="256"/>
      <c r="Z414" s="256"/>
    </row>
    <row r="415">
      <c r="D415" s="256"/>
      <c r="E415" s="256"/>
      <c r="F415" s="256"/>
      <c r="G415" s="256"/>
      <c r="H415" s="256"/>
      <c r="I415" s="256"/>
      <c r="J415" s="256"/>
      <c r="K415" s="256"/>
      <c r="L415" s="256"/>
      <c r="M415" s="256"/>
      <c r="N415" s="256"/>
      <c r="O415" s="256"/>
      <c r="P415" s="256"/>
      <c r="Q415" s="256"/>
      <c r="R415" s="256"/>
      <c r="S415" s="256"/>
      <c r="T415" s="256"/>
      <c r="U415" s="256"/>
      <c r="V415" s="256"/>
      <c r="W415" s="256"/>
      <c r="X415" s="256"/>
      <c r="Y415" s="256"/>
      <c r="Z415" s="256"/>
    </row>
    <row r="416">
      <c r="D416" s="256"/>
      <c r="E416" s="256"/>
      <c r="F416" s="256"/>
      <c r="G416" s="256"/>
      <c r="H416" s="256"/>
      <c r="I416" s="256"/>
      <c r="J416" s="256"/>
      <c r="K416" s="256"/>
      <c r="L416" s="256"/>
      <c r="M416" s="256"/>
      <c r="N416" s="256"/>
      <c r="O416" s="256"/>
      <c r="P416" s="256"/>
      <c r="Q416" s="256"/>
      <c r="R416" s="256"/>
      <c r="S416" s="256"/>
      <c r="T416" s="256"/>
      <c r="U416" s="256"/>
      <c r="V416" s="256"/>
      <c r="W416" s="256"/>
      <c r="X416" s="256"/>
      <c r="Y416" s="256"/>
      <c r="Z416" s="256"/>
    </row>
    <row r="417">
      <c r="D417" s="256"/>
      <c r="E417" s="256"/>
      <c r="F417" s="256"/>
      <c r="G417" s="256"/>
      <c r="H417" s="256"/>
      <c r="I417" s="256"/>
      <c r="J417" s="256"/>
      <c r="K417" s="256"/>
      <c r="L417" s="256"/>
      <c r="M417" s="256"/>
      <c r="N417" s="256"/>
      <c r="O417" s="256"/>
      <c r="P417" s="256"/>
      <c r="Q417" s="256"/>
      <c r="R417" s="256"/>
      <c r="S417" s="256"/>
      <c r="T417" s="256"/>
      <c r="U417" s="256"/>
      <c r="V417" s="256"/>
      <c r="W417" s="256"/>
      <c r="X417" s="256"/>
      <c r="Y417" s="256"/>
      <c r="Z417" s="256"/>
    </row>
    <row r="418">
      <c r="D418" s="256"/>
      <c r="E418" s="256"/>
      <c r="F418" s="256"/>
      <c r="G418" s="256"/>
      <c r="H418" s="256"/>
      <c r="I418" s="256"/>
      <c r="J418" s="256"/>
      <c r="K418" s="256"/>
      <c r="L418" s="256"/>
      <c r="M418" s="256"/>
      <c r="N418" s="256"/>
      <c r="O418" s="256"/>
      <c r="P418" s="256"/>
      <c r="Q418" s="256"/>
      <c r="R418" s="256"/>
      <c r="S418" s="256"/>
      <c r="T418" s="256"/>
      <c r="U418" s="256"/>
      <c r="V418" s="256"/>
      <c r="W418" s="256"/>
      <c r="X418" s="256"/>
      <c r="Y418" s="256"/>
      <c r="Z418" s="256"/>
    </row>
    <row r="419">
      <c r="D419" s="256"/>
      <c r="E419" s="256"/>
      <c r="F419" s="256"/>
      <c r="G419" s="256"/>
      <c r="H419" s="256"/>
      <c r="I419" s="256"/>
      <c r="J419" s="256"/>
      <c r="K419" s="256"/>
      <c r="L419" s="256"/>
      <c r="M419" s="256"/>
      <c r="N419" s="256"/>
      <c r="O419" s="256"/>
      <c r="P419" s="256"/>
      <c r="Q419" s="256"/>
      <c r="R419" s="256"/>
      <c r="S419" s="256"/>
      <c r="T419" s="256"/>
      <c r="U419" s="256"/>
      <c r="V419" s="256"/>
      <c r="W419" s="256"/>
      <c r="X419" s="256"/>
      <c r="Y419" s="256"/>
      <c r="Z419" s="256"/>
    </row>
    <row r="420">
      <c r="D420" s="256"/>
      <c r="E420" s="256"/>
      <c r="F420" s="256"/>
      <c r="G420" s="256"/>
      <c r="H420" s="256"/>
      <c r="I420" s="256"/>
      <c r="J420" s="256"/>
      <c r="K420" s="256"/>
      <c r="L420" s="256"/>
      <c r="M420" s="256"/>
      <c r="N420" s="256"/>
      <c r="O420" s="256"/>
      <c r="P420" s="256"/>
      <c r="Q420" s="256"/>
      <c r="R420" s="256"/>
      <c r="S420" s="256"/>
      <c r="T420" s="256"/>
      <c r="U420" s="256"/>
      <c r="V420" s="256"/>
      <c r="W420" s="256"/>
      <c r="X420" s="256"/>
      <c r="Y420" s="256"/>
      <c r="Z420" s="256"/>
    </row>
    <row r="421">
      <c r="D421" s="256"/>
      <c r="E421" s="256"/>
      <c r="F421" s="256"/>
      <c r="G421" s="256"/>
      <c r="H421" s="256"/>
      <c r="I421" s="256"/>
      <c r="J421" s="256"/>
      <c r="K421" s="256"/>
      <c r="L421" s="256"/>
      <c r="M421" s="256"/>
      <c r="N421" s="256"/>
      <c r="O421" s="256"/>
      <c r="P421" s="256"/>
      <c r="Q421" s="256"/>
      <c r="R421" s="256"/>
      <c r="S421" s="256"/>
      <c r="T421" s="256"/>
      <c r="U421" s="256"/>
      <c r="V421" s="256"/>
      <c r="W421" s="256"/>
      <c r="X421" s="256"/>
      <c r="Y421" s="256"/>
      <c r="Z421" s="256"/>
    </row>
    <row r="422">
      <c r="D422" s="256"/>
      <c r="E422" s="256"/>
      <c r="F422" s="256"/>
      <c r="G422" s="256"/>
      <c r="H422" s="256"/>
      <c r="I422" s="256"/>
      <c r="J422" s="256"/>
      <c r="K422" s="256"/>
      <c r="L422" s="256"/>
      <c r="M422" s="256"/>
      <c r="N422" s="256"/>
      <c r="O422" s="256"/>
      <c r="P422" s="256"/>
      <c r="Q422" s="256"/>
      <c r="R422" s="256"/>
      <c r="S422" s="256"/>
      <c r="T422" s="256"/>
      <c r="U422" s="256"/>
      <c r="V422" s="256"/>
      <c r="W422" s="256"/>
      <c r="X422" s="256"/>
      <c r="Y422" s="256"/>
      <c r="Z422" s="256"/>
    </row>
    <row r="423">
      <c r="D423" s="256"/>
      <c r="E423" s="256"/>
      <c r="F423" s="256"/>
      <c r="G423" s="256"/>
      <c r="H423" s="256"/>
      <c r="I423" s="256"/>
      <c r="J423" s="256"/>
      <c r="K423" s="256"/>
      <c r="L423" s="256"/>
      <c r="M423" s="256"/>
      <c r="N423" s="256"/>
      <c r="O423" s="256"/>
      <c r="P423" s="256"/>
      <c r="Q423" s="256"/>
      <c r="R423" s="256"/>
      <c r="S423" s="256"/>
      <c r="T423" s="256"/>
      <c r="U423" s="256"/>
      <c r="V423" s="256"/>
      <c r="W423" s="256"/>
      <c r="X423" s="256"/>
      <c r="Y423" s="256"/>
      <c r="Z423" s="256"/>
    </row>
    <row r="424">
      <c r="D424" s="256"/>
      <c r="E424" s="256"/>
      <c r="F424" s="256"/>
      <c r="G424" s="256"/>
      <c r="H424" s="256"/>
      <c r="I424" s="256"/>
      <c r="J424" s="256"/>
      <c r="K424" s="256"/>
      <c r="L424" s="256"/>
      <c r="M424" s="256"/>
      <c r="N424" s="256"/>
      <c r="O424" s="256"/>
      <c r="P424" s="256"/>
      <c r="Q424" s="256"/>
      <c r="R424" s="256"/>
      <c r="S424" s="256"/>
      <c r="T424" s="256"/>
      <c r="U424" s="256"/>
      <c r="V424" s="256"/>
      <c r="W424" s="256"/>
      <c r="X424" s="256"/>
      <c r="Y424" s="256"/>
      <c r="Z424" s="256"/>
    </row>
    <row r="425">
      <c r="D425" s="256"/>
      <c r="E425" s="256"/>
      <c r="F425" s="256"/>
      <c r="G425" s="256"/>
      <c r="H425" s="256"/>
      <c r="I425" s="256"/>
      <c r="J425" s="256"/>
      <c r="K425" s="256"/>
      <c r="L425" s="256"/>
      <c r="M425" s="256"/>
      <c r="N425" s="256"/>
      <c r="O425" s="256"/>
      <c r="P425" s="256"/>
      <c r="Q425" s="256"/>
      <c r="R425" s="256"/>
      <c r="S425" s="256"/>
      <c r="T425" s="256"/>
      <c r="U425" s="256"/>
      <c r="V425" s="256"/>
      <c r="W425" s="256"/>
      <c r="X425" s="256"/>
      <c r="Y425" s="256"/>
      <c r="Z425" s="256"/>
    </row>
    <row r="426">
      <c r="D426" s="256"/>
      <c r="E426" s="256"/>
      <c r="F426" s="256"/>
      <c r="G426" s="256"/>
      <c r="H426" s="256"/>
      <c r="I426" s="256"/>
      <c r="J426" s="256"/>
      <c r="K426" s="256"/>
      <c r="L426" s="256"/>
      <c r="M426" s="256"/>
      <c r="N426" s="256"/>
      <c r="O426" s="256"/>
      <c r="P426" s="256"/>
      <c r="Q426" s="256"/>
      <c r="R426" s="256"/>
      <c r="S426" s="256"/>
      <c r="T426" s="256"/>
      <c r="U426" s="256"/>
      <c r="V426" s="256"/>
      <c r="W426" s="256"/>
      <c r="X426" s="256"/>
      <c r="Y426" s="256"/>
      <c r="Z426" s="256"/>
    </row>
    <row r="427">
      <c r="D427" s="256"/>
      <c r="E427" s="256"/>
      <c r="F427" s="256"/>
      <c r="G427" s="256"/>
      <c r="H427" s="256"/>
      <c r="I427" s="256"/>
      <c r="J427" s="256"/>
      <c r="K427" s="256"/>
      <c r="L427" s="256"/>
      <c r="M427" s="256"/>
      <c r="N427" s="256"/>
      <c r="O427" s="256"/>
      <c r="P427" s="256"/>
      <c r="Q427" s="256"/>
      <c r="R427" s="256"/>
      <c r="S427" s="256"/>
      <c r="T427" s="256"/>
      <c r="U427" s="256"/>
      <c r="V427" s="256"/>
      <c r="W427" s="256"/>
      <c r="X427" s="256"/>
      <c r="Y427" s="256"/>
      <c r="Z427" s="256"/>
    </row>
    <row r="428">
      <c r="D428" s="256"/>
      <c r="E428" s="256"/>
      <c r="F428" s="256"/>
      <c r="G428" s="256"/>
      <c r="H428" s="256"/>
      <c r="I428" s="256"/>
      <c r="J428" s="256"/>
      <c r="K428" s="256"/>
      <c r="L428" s="256"/>
      <c r="M428" s="256"/>
      <c r="N428" s="256"/>
      <c r="O428" s="256"/>
      <c r="P428" s="256"/>
      <c r="Q428" s="256"/>
      <c r="R428" s="256"/>
      <c r="S428" s="256"/>
      <c r="T428" s="256"/>
      <c r="U428" s="256"/>
      <c r="V428" s="256"/>
      <c r="W428" s="256"/>
      <c r="X428" s="256"/>
      <c r="Y428" s="256"/>
      <c r="Z428" s="256"/>
    </row>
    <row r="429">
      <c r="D429" s="256"/>
      <c r="E429" s="256"/>
      <c r="F429" s="256"/>
      <c r="G429" s="256"/>
      <c r="H429" s="256"/>
      <c r="I429" s="256"/>
      <c r="J429" s="256"/>
      <c r="K429" s="256"/>
      <c r="L429" s="256"/>
      <c r="M429" s="256"/>
      <c r="N429" s="256"/>
      <c r="O429" s="256"/>
      <c r="P429" s="256"/>
      <c r="Q429" s="256"/>
      <c r="R429" s="256"/>
      <c r="S429" s="256"/>
      <c r="T429" s="256"/>
      <c r="U429" s="256"/>
      <c r="V429" s="256"/>
      <c r="W429" s="256"/>
      <c r="X429" s="256"/>
      <c r="Y429" s="256"/>
      <c r="Z429" s="256"/>
    </row>
    <row r="430">
      <c r="D430" s="256"/>
      <c r="E430" s="256"/>
      <c r="F430" s="256"/>
      <c r="G430" s="256"/>
      <c r="H430" s="256"/>
      <c r="I430" s="256"/>
      <c r="J430" s="256"/>
      <c r="K430" s="256"/>
      <c r="L430" s="256"/>
      <c r="M430" s="256"/>
      <c r="N430" s="256"/>
      <c r="O430" s="256"/>
      <c r="P430" s="256"/>
      <c r="Q430" s="256"/>
      <c r="R430" s="256"/>
      <c r="S430" s="256"/>
      <c r="T430" s="256"/>
      <c r="U430" s="256"/>
      <c r="V430" s="256"/>
      <c r="W430" s="256"/>
      <c r="X430" s="256"/>
      <c r="Y430" s="256"/>
      <c r="Z430" s="256"/>
    </row>
    <row r="431">
      <c r="D431" s="256"/>
      <c r="E431" s="256"/>
      <c r="F431" s="256"/>
      <c r="G431" s="256"/>
      <c r="H431" s="256"/>
      <c r="I431" s="256"/>
      <c r="J431" s="256"/>
      <c r="K431" s="256"/>
      <c r="L431" s="256"/>
      <c r="M431" s="256"/>
      <c r="N431" s="256"/>
      <c r="O431" s="256"/>
      <c r="P431" s="256"/>
      <c r="Q431" s="256"/>
      <c r="R431" s="256"/>
      <c r="S431" s="256"/>
      <c r="T431" s="256"/>
      <c r="U431" s="256"/>
      <c r="V431" s="256"/>
      <c r="W431" s="256"/>
      <c r="X431" s="256"/>
      <c r="Y431" s="256"/>
      <c r="Z431" s="256"/>
    </row>
    <row r="432">
      <c r="D432" s="256"/>
      <c r="E432" s="256"/>
      <c r="F432" s="256"/>
      <c r="G432" s="256"/>
      <c r="H432" s="256"/>
      <c r="I432" s="256"/>
      <c r="J432" s="256"/>
      <c r="K432" s="256"/>
      <c r="L432" s="256"/>
      <c r="M432" s="256"/>
      <c r="N432" s="256"/>
      <c r="O432" s="256"/>
      <c r="P432" s="256"/>
      <c r="Q432" s="256"/>
      <c r="R432" s="256"/>
      <c r="S432" s="256"/>
      <c r="T432" s="256"/>
      <c r="U432" s="256"/>
      <c r="V432" s="256"/>
      <c r="W432" s="256"/>
      <c r="X432" s="256"/>
      <c r="Y432" s="256"/>
      <c r="Z432" s="256"/>
    </row>
    <row r="433">
      <c r="D433" s="256"/>
      <c r="E433" s="256"/>
      <c r="F433" s="256"/>
      <c r="G433" s="256"/>
      <c r="H433" s="256"/>
      <c r="I433" s="256"/>
      <c r="J433" s="256"/>
      <c r="K433" s="256"/>
      <c r="L433" s="256"/>
      <c r="M433" s="256"/>
      <c r="N433" s="256"/>
      <c r="O433" s="256"/>
      <c r="P433" s="256"/>
      <c r="Q433" s="256"/>
      <c r="R433" s="256"/>
      <c r="S433" s="256"/>
      <c r="T433" s="256"/>
      <c r="U433" s="256"/>
      <c r="V433" s="256"/>
      <c r="W433" s="256"/>
      <c r="X433" s="256"/>
      <c r="Y433" s="256"/>
      <c r="Z433" s="256"/>
    </row>
    <row r="434">
      <c r="D434" s="256"/>
      <c r="E434" s="256"/>
      <c r="F434" s="256"/>
      <c r="G434" s="256"/>
      <c r="H434" s="256"/>
      <c r="I434" s="256"/>
      <c r="J434" s="256"/>
      <c r="K434" s="256"/>
      <c r="L434" s="256"/>
      <c r="M434" s="256"/>
      <c r="N434" s="256"/>
      <c r="O434" s="256"/>
      <c r="P434" s="256"/>
      <c r="Q434" s="256"/>
      <c r="R434" s="256"/>
      <c r="S434" s="256"/>
      <c r="T434" s="256"/>
      <c r="U434" s="256"/>
      <c r="V434" s="256"/>
      <c r="W434" s="256"/>
      <c r="X434" s="256"/>
      <c r="Y434" s="256"/>
      <c r="Z434" s="256"/>
    </row>
    <row r="435">
      <c r="D435" s="256"/>
      <c r="E435" s="256"/>
      <c r="F435" s="256"/>
      <c r="G435" s="256"/>
      <c r="H435" s="256"/>
      <c r="I435" s="256"/>
      <c r="J435" s="256"/>
      <c r="K435" s="256"/>
      <c r="L435" s="256"/>
      <c r="M435" s="256"/>
      <c r="N435" s="256"/>
      <c r="O435" s="256"/>
      <c r="P435" s="256"/>
      <c r="Q435" s="256"/>
      <c r="R435" s="256"/>
      <c r="S435" s="256"/>
      <c r="T435" s="256"/>
      <c r="U435" s="256"/>
      <c r="V435" s="256"/>
      <c r="W435" s="256"/>
      <c r="X435" s="256"/>
      <c r="Y435" s="256"/>
      <c r="Z435" s="256"/>
    </row>
    <row r="436">
      <c r="D436" s="256"/>
      <c r="E436" s="256"/>
      <c r="F436" s="256"/>
      <c r="G436" s="256"/>
      <c r="H436" s="256"/>
      <c r="I436" s="256"/>
      <c r="J436" s="256"/>
      <c r="K436" s="256"/>
      <c r="L436" s="256"/>
      <c r="M436" s="256"/>
      <c r="N436" s="256"/>
      <c r="O436" s="256"/>
      <c r="P436" s="256"/>
      <c r="Q436" s="256"/>
      <c r="R436" s="256"/>
      <c r="S436" s="256"/>
      <c r="T436" s="256"/>
      <c r="U436" s="256"/>
      <c r="V436" s="256"/>
      <c r="W436" s="256"/>
      <c r="X436" s="256"/>
      <c r="Y436" s="256"/>
      <c r="Z436" s="256"/>
    </row>
    <row r="437">
      <c r="D437" s="256"/>
      <c r="E437" s="256"/>
      <c r="F437" s="256"/>
      <c r="G437" s="256"/>
      <c r="H437" s="256"/>
      <c r="I437" s="256"/>
      <c r="J437" s="256"/>
      <c r="K437" s="256"/>
      <c r="L437" s="256"/>
      <c r="M437" s="256"/>
      <c r="N437" s="256"/>
      <c r="O437" s="256"/>
      <c r="P437" s="256"/>
      <c r="Q437" s="256"/>
      <c r="R437" s="256"/>
      <c r="S437" s="256"/>
      <c r="T437" s="256"/>
      <c r="U437" s="256"/>
      <c r="V437" s="256"/>
      <c r="W437" s="256"/>
      <c r="X437" s="256"/>
      <c r="Y437" s="256"/>
      <c r="Z437" s="256"/>
    </row>
    <row r="438">
      <c r="D438" s="256"/>
      <c r="E438" s="256"/>
      <c r="F438" s="256"/>
      <c r="G438" s="256"/>
      <c r="H438" s="256"/>
      <c r="I438" s="256"/>
      <c r="J438" s="256"/>
      <c r="K438" s="256"/>
      <c r="L438" s="256"/>
      <c r="M438" s="256"/>
      <c r="N438" s="256"/>
      <c r="O438" s="256"/>
      <c r="P438" s="256"/>
      <c r="Q438" s="256"/>
      <c r="R438" s="256"/>
      <c r="S438" s="256"/>
      <c r="T438" s="256"/>
      <c r="U438" s="256"/>
      <c r="V438" s="256"/>
      <c r="W438" s="256"/>
      <c r="X438" s="256"/>
      <c r="Y438" s="256"/>
      <c r="Z438" s="256"/>
    </row>
    <row r="439">
      <c r="D439" s="256"/>
      <c r="E439" s="256"/>
      <c r="F439" s="256"/>
      <c r="G439" s="256"/>
      <c r="H439" s="256"/>
      <c r="I439" s="256"/>
      <c r="J439" s="256"/>
      <c r="K439" s="256"/>
      <c r="L439" s="256"/>
      <c r="M439" s="256"/>
      <c r="N439" s="256"/>
      <c r="O439" s="256"/>
      <c r="P439" s="256"/>
      <c r="Q439" s="256"/>
      <c r="R439" s="256"/>
      <c r="S439" s="256"/>
      <c r="T439" s="256"/>
      <c r="U439" s="256"/>
      <c r="V439" s="256"/>
      <c r="W439" s="256"/>
      <c r="X439" s="256"/>
      <c r="Y439" s="256"/>
      <c r="Z439" s="256"/>
    </row>
    <row r="440">
      <c r="D440" s="256"/>
      <c r="E440" s="256"/>
      <c r="F440" s="256"/>
      <c r="G440" s="256"/>
      <c r="H440" s="256"/>
      <c r="I440" s="256"/>
      <c r="J440" s="256"/>
      <c r="K440" s="256"/>
      <c r="L440" s="256"/>
      <c r="M440" s="256"/>
      <c r="N440" s="256"/>
      <c r="O440" s="256"/>
      <c r="P440" s="256"/>
      <c r="Q440" s="256"/>
      <c r="R440" s="256"/>
      <c r="S440" s="256"/>
      <c r="T440" s="256"/>
      <c r="U440" s="256"/>
      <c r="V440" s="256"/>
      <c r="W440" s="256"/>
      <c r="X440" s="256"/>
      <c r="Y440" s="256"/>
      <c r="Z440" s="256"/>
    </row>
    <row r="441">
      <c r="D441" s="256"/>
      <c r="E441" s="256"/>
      <c r="F441" s="256"/>
      <c r="G441" s="256"/>
      <c r="H441" s="256"/>
      <c r="I441" s="256"/>
      <c r="J441" s="256"/>
      <c r="K441" s="256"/>
      <c r="L441" s="256"/>
      <c r="M441" s="256"/>
      <c r="N441" s="256"/>
      <c r="O441" s="256"/>
      <c r="P441" s="256"/>
      <c r="Q441" s="256"/>
      <c r="R441" s="256"/>
      <c r="S441" s="256"/>
      <c r="T441" s="256"/>
      <c r="U441" s="256"/>
      <c r="V441" s="256"/>
      <c r="W441" s="256"/>
      <c r="X441" s="256"/>
      <c r="Y441" s="256"/>
      <c r="Z441" s="256"/>
    </row>
    <row r="442">
      <c r="D442" s="256"/>
      <c r="E442" s="256"/>
      <c r="F442" s="256"/>
      <c r="G442" s="256"/>
      <c r="H442" s="256"/>
      <c r="I442" s="256"/>
      <c r="J442" s="256"/>
      <c r="K442" s="256"/>
      <c r="L442" s="256"/>
      <c r="M442" s="256"/>
      <c r="N442" s="256"/>
      <c r="O442" s="256"/>
      <c r="P442" s="256"/>
      <c r="Q442" s="256"/>
      <c r="R442" s="256"/>
      <c r="S442" s="256"/>
      <c r="T442" s="256"/>
      <c r="U442" s="256"/>
      <c r="V442" s="256"/>
      <c r="W442" s="256"/>
      <c r="X442" s="256"/>
      <c r="Y442" s="256"/>
      <c r="Z442" s="256"/>
    </row>
    <row r="443">
      <c r="D443" s="256"/>
      <c r="E443" s="256"/>
      <c r="F443" s="256"/>
      <c r="G443" s="256"/>
      <c r="H443" s="256"/>
      <c r="I443" s="256"/>
      <c r="J443" s="256"/>
      <c r="K443" s="256"/>
      <c r="L443" s="256"/>
      <c r="M443" s="256"/>
      <c r="N443" s="256"/>
      <c r="O443" s="256"/>
      <c r="P443" s="256"/>
      <c r="Q443" s="256"/>
      <c r="R443" s="256"/>
      <c r="S443" s="256"/>
      <c r="T443" s="256"/>
      <c r="U443" s="256"/>
      <c r="V443" s="256"/>
      <c r="W443" s="256"/>
      <c r="X443" s="256"/>
      <c r="Y443" s="256"/>
      <c r="Z443" s="256"/>
    </row>
    <row r="444">
      <c r="D444" s="256"/>
      <c r="E444" s="256"/>
      <c r="F444" s="256"/>
      <c r="G444" s="256"/>
      <c r="H444" s="256"/>
      <c r="I444" s="256"/>
      <c r="J444" s="256"/>
      <c r="K444" s="256"/>
      <c r="L444" s="256"/>
      <c r="M444" s="256"/>
      <c r="N444" s="256"/>
      <c r="O444" s="256"/>
      <c r="P444" s="256"/>
      <c r="Q444" s="256"/>
      <c r="R444" s="256"/>
      <c r="S444" s="256"/>
      <c r="T444" s="256"/>
      <c r="U444" s="256"/>
      <c r="V444" s="256"/>
      <c r="W444" s="256"/>
      <c r="X444" s="256"/>
      <c r="Y444" s="256"/>
      <c r="Z444" s="256"/>
    </row>
    <row r="445">
      <c r="D445" s="256"/>
      <c r="E445" s="256"/>
      <c r="F445" s="256"/>
      <c r="G445" s="256"/>
      <c r="H445" s="256"/>
      <c r="I445" s="256"/>
      <c r="J445" s="256"/>
      <c r="K445" s="256"/>
      <c r="L445" s="256"/>
      <c r="M445" s="256"/>
      <c r="N445" s="256"/>
      <c r="O445" s="256"/>
      <c r="P445" s="256"/>
      <c r="Q445" s="256"/>
      <c r="R445" s="256"/>
      <c r="S445" s="256"/>
      <c r="T445" s="256"/>
      <c r="U445" s="256"/>
      <c r="V445" s="256"/>
      <c r="W445" s="256"/>
      <c r="X445" s="256"/>
      <c r="Y445" s="256"/>
      <c r="Z445" s="256"/>
    </row>
    <row r="446">
      <c r="D446" s="256"/>
      <c r="E446" s="256"/>
      <c r="F446" s="256"/>
      <c r="G446" s="256"/>
      <c r="H446" s="256"/>
      <c r="I446" s="256"/>
      <c r="J446" s="256"/>
      <c r="K446" s="256"/>
      <c r="L446" s="256"/>
      <c r="M446" s="256"/>
      <c r="N446" s="256"/>
      <c r="O446" s="256"/>
      <c r="P446" s="256"/>
      <c r="Q446" s="256"/>
      <c r="R446" s="256"/>
      <c r="S446" s="256"/>
      <c r="T446" s="256"/>
      <c r="U446" s="256"/>
      <c r="V446" s="256"/>
      <c r="W446" s="256"/>
      <c r="X446" s="256"/>
      <c r="Y446" s="256"/>
      <c r="Z446" s="256"/>
    </row>
    <row r="447">
      <c r="D447" s="256"/>
      <c r="E447" s="256"/>
      <c r="F447" s="256"/>
      <c r="G447" s="256"/>
      <c r="H447" s="256"/>
      <c r="I447" s="256"/>
      <c r="J447" s="256"/>
      <c r="K447" s="256"/>
      <c r="L447" s="256"/>
      <c r="M447" s="256"/>
      <c r="N447" s="256"/>
      <c r="O447" s="256"/>
      <c r="P447" s="256"/>
      <c r="Q447" s="256"/>
      <c r="R447" s="256"/>
      <c r="S447" s="256"/>
      <c r="T447" s="256"/>
      <c r="U447" s="256"/>
      <c r="V447" s="256"/>
      <c r="W447" s="256"/>
      <c r="X447" s="256"/>
      <c r="Y447" s="256"/>
      <c r="Z447" s="256"/>
    </row>
    <row r="448">
      <c r="D448" s="256"/>
      <c r="E448" s="256"/>
      <c r="F448" s="256"/>
      <c r="G448" s="256"/>
      <c r="H448" s="256"/>
      <c r="I448" s="256"/>
      <c r="J448" s="256"/>
      <c r="K448" s="256"/>
      <c r="L448" s="256"/>
      <c r="M448" s="256"/>
      <c r="N448" s="256"/>
      <c r="O448" s="256"/>
      <c r="P448" s="256"/>
      <c r="Q448" s="256"/>
      <c r="R448" s="256"/>
      <c r="S448" s="256"/>
      <c r="T448" s="256"/>
      <c r="U448" s="256"/>
      <c r="V448" s="256"/>
      <c r="W448" s="256"/>
      <c r="X448" s="256"/>
      <c r="Y448" s="256"/>
      <c r="Z448" s="256"/>
    </row>
    <row r="449">
      <c r="D449" s="256"/>
      <c r="E449" s="256"/>
      <c r="F449" s="256"/>
      <c r="G449" s="256"/>
      <c r="H449" s="256"/>
      <c r="I449" s="256"/>
      <c r="J449" s="256"/>
      <c r="K449" s="256"/>
      <c r="L449" s="256"/>
      <c r="M449" s="256"/>
      <c r="N449" s="256"/>
      <c r="O449" s="256"/>
      <c r="P449" s="256"/>
      <c r="Q449" s="256"/>
      <c r="R449" s="256"/>
      <c r="S449" s="256"/>
      <c r="T449" s="256"/>
      <c r="U449" s="256"/>
      <c r="V449" s="256"/>
      <c r="W449" s="256"/>
      <c r="X449" s="256"/>
      <c r="Y449" s="256"/>
      <c r="Z449" s="256"/>
    </row>
    <row r="450">
      <c r="D450" s="256"/>
      <c r="E450" s="256"/>
      <c r="F450" s="256"/>
      <c r="G450" s="256"/>
      <c r="H450" s="256"/>
      <c r="I450" s="256"/>
      <c r="J450" s="256"/>
      <c r="K450" s="256"/>
      <c r="L450" s="256"/>
      <c r="M450" s="256"/>
      <c r="N450" s="256"/>
      <c r="O450" s="256"/>
      <c r="P450" s="256"/>
      <c r="Q450" s="256"/>
      <c r="R450" s="256"/>
      <c r="S450" s="256"/>
      <c r="T450" s="256"/>
      <c r="U450" s="256"/>
      <c r="V450" s="256"/>
      <c r="W450" s="256"/>
      <c r="X450" s="256"/>
      <c r="Y450" s="256"/>
      <c r="Z450" s="256"/>
    </row>
    <row r="451">
      <c r="D451" s="256"/>
      <c r="E451" s="256"/>
      <c r="F451" s="256"/>
      <c r="G451" s="256"/>
      <c r="H451" s="256"/>
      <c r="I451" s="256"/>
      <c r="J451" s="256"/>
      <c r="K451" s="256"/>
      <c r="L451" s="256"/>
      <c r="M451" s="256"/>
      <c r="N451" s="256"/>
      <c r="O451" s="256"/>
      <c r="P451" s="256"/>
      <c r="Q451" s="256"/>
      <c r="R451" s="256"/>
      <c r="S451" s="256"/>
      <c r="T451" s="256"/>
      <c r="U451" s="256"/>
      <c r="V451" s="256"/>
      <c r="W451" s="256"/>
      <c r="X451" s="256"/>
      <c r="Y451" s="256"/>
      <c r="Z451" s="256"/>
    </row>
    <row r="452">
      <c r="D452" s="256"/>
      <c r="E452" s="256"/>
      <c r="F452" s="256"/>
      <c r="G452" s="256"/>
      <c r="H452" s="256"/>
      <c r="I452" s="256"/>
      <c r="J452" s="256"/>
      <c r="K452" s="256"/>
      <c r="L452" s="256"/>
      <c r="M452" s="256"/>
      <c r="N452" s="256"/>
      <c r="O452" s="256"/>
      <c r="P452" s="256"/>
      <c r="Q452" s="256"/>
      <c r="R452" s="256"/>
      <c r="S452" s="256"/>
      <c r="T452" s="256"/>
      <c r="U452" s="256"/>
      <c r="V452" s="256"/>
      <c r="W452" s="256"/>
      <c r="X452" s="256"/>
      <c r="Y452" s="256"/>
      <c r="Z452" s="256"/>
    </row>
    <row r="453">
      <c r="D453" s="256"/>
      <c r="E453" s="256"/>
      <c r="F453" s="256"/>
      <c r="G453" s="256"/>
      <c r="H453" s="256"/>
      <c r="I453" s="256"/>
      <c r="J453" s="256"/>
      <c r="K453" s="256"/>
      <c r="L453" s="256"/>
      <c r="M453" s="256"/>
      <c r="N453" s="256"/>
      <c r="O453" s="256"/>
      <c r="P453" s="256"/>
      <c r="Q453" s="256"/>
      <c r="R453" s="256"/>
      <c r="S453" s="256"/>
      <c r="T453" s="256"/>
      <c r="U453" s="256"/>
      <c r="V453" s="256"/>
      <c r="W453" s="256"/>
      <c r="X453" s="256"/>
      <c r="Y453" s="256"/>
      <c r="Z453" s="256"/>
    </row>
    <row r="454">
      <c r="D454" s="256"/>
      <c r="E454" s="256"/>
      <c r="F454" s="256"/>
      <c r="G454" s="256"/>
      <c r="H454" s="256"/>
      <c r="I454" s="256"/>
      <c r="J454" s="256"/>
      <c r="K454" s="256"/>
      <c r="L454" s="256"/>
      <c r="M454" s="256"/>
      <c r="N454" s="256"/>
      <c r="O454" s="256"/>
      <c r="P454" s="256"/>
      <c r="Q454" s="256"/>
      <c r="R454" s="256"/>
      <c r="S454" s="256"/>
      <c r="T454" s="256"/>
      <c r="U454" s="256"/>
      <c r="V454" s="256"/>
      <c r="W454" s="256"/>
      <c r="X454" s="256"/>
      <c r="Y454" s="256"/>
      <c r="Z454" s="256"/>
    </row>
    <row r="455">
      <c r="D455" s="256"/>
      <c r="E455" s="256"/>
      <c r="F455" s="256"/>
      <c r="G455" s="256"/>
      <c r="H455" s="256"/>
      <c r="I455" s="256"/>
      <c r="J455" s="256"/>
      <c r="K455" s="256"/>
      <c r="L455" s="256"/>
      <c r="M455" s="256"/>
      <c r="N455" s="256"/>
      <c r="O455" s="256"/>
      <c r="P455" s="256"/>
      <c r="Q455" s="256"/>
      <c r="R455" s="256"/>
      <c r="S455" s="256"/>
      <c r="T455" s="256"/>
      <c r="U455" s="256"/>
      <c r="V455" s="256"/>
      <c r="W455" s="256"/>
      <c r="X455" s="256"/>
      <c r="Y455" s="256"/>
      <c r="Z455" s="256"/>
    </row>
    <row r="456">
      <c r="D456" s="256"/>
      <c r="E456" s="256"/>
      <c r="F456" s="256"/>
      <c r="G456" s="256"/>
      <c r="H456" s="256"/>
      <c r="I456" s="256"/>
      <c r="J456" s="256"/>
      <c r="K456" s="256"/>
      <c r="L456" s="256"/>
      <c r="M456" s="256"/>
      <c r="N456" s="256"/>
      <c r="O456" s="256"/>
      <c r="P456" s="256"/>
      <c r="Q456" s="256"/>
      <c r="R456" s="256"/>
      <c r="S456" s="256"/>
      <c r="T456" s="256"/>
      <c r="U456" s="256"/>
      <c r="V456" s="256"/>
      <c r="W456" s="256"/>
      <c r="X456" s="256"/>
      <c r="Y456" s="256"/>
      <c r="Z456" s="256"/>
    </row>
    <row r="457">
      <c r="D457" s="256"/>
      <c r="E457" s="256"/>
      <c r="F457" s="256"/>
      <c r="G457" s="256"/>
      <c r="H457" s="256"/>
      <c r="I457" s="256"/>
      <c r="J457" s="256"/>
      <c r="K457" s="256"/>
      <c r="L457" s="256"/>
      <c r="M457" s="256"/>
      <c r="N457" s="256"/>
      <c r="O457" s="256"/>
      <c r="P457" s="256"/>
      <c r="Q457" s="256"/>
      <c r="R457" s="256"/>
      <c r="S457" s="256"/>
      <c r="T457" s="256"/>
      <c r="U457" s="256"/>
      <c r="V457" s="256"/>
      <c r="W457" s="256"/>
      <c r="X457" s="256"/>
      <c r="Y457" s="256"/>
      <c r="Z457" s="256"/>
    </row>
    <row r="458">
      <c r="D458" s="256"/>
      <c r="E458" s="256"/>
      <c r="F458" s="256"/>
      <c r="G458" s="256"/>
      <c r="H458" s="256"/>
      <c r="I458" s="256"/>
      <c r="J458" s="256"/>
      <c r="K458" s="256"/>
      <c r="L458" s="256"/>
      <c r="M458" s="256"/>
      <c r="N458" s="256"/>
      <c r="O458" s="256"/>
      <c r="P458" s="256"/>
      <c r="Q458" s="256"/>
      <c r="R458" s="256"/>
      <c r="S458" s="256"/>
      <c r="T458" s="256"/>
      <c r="U458" s="256"/>
      <c r="V458" s="256"/>
      <c r="W458" s="256"/>
      <c r="X458" s="256"/>
      <c r="Y458" s="256"/>
      <c r="Z458" s="256"/>
    </row>
    <row r="459">
      <c r="D459" s="256"/>
      <c r="E459" s="256"/>
      <c r="F459" s="256"/>
      <c r="G459" s="256"/>
      <c r="H459" s="256"/>
      <c r="I459" s="256"/>
      <c r="J459" s="256"/>
      <c r="K459" s="256"/>
      <c r="L459" s="256"/>
      <c r="M459" s="256"/>
      <c r="N459" s="256"/>
      <c r="O459" s="256"/>
      <c r="P459" s="256"/>
      <c r="Q459" s="256"/>
      <c r="R459" s="256"/>
      <c r="S459" s="256"/>
      <c r="T459" s="256"/>
      <c r="U459" s="256"/>
      <c r="V459" s="256"/>
      <c r="W459" s="256"/>
      <c r="X459" s="256"/>
      <c r="Y459" s="256"/>
      <c r="Z459" s="256"/>
    </row>
    <row r="460">
      <c r="D460" s="256"/>
      <c r="E460" s="256"/>
      <c r="F460" s="256"/>
      <c r="G460" s="256"/>
      <c r="H460" s="256"/>
      <c r="I460" s="256"/>
      <c r="J460" s="256"/>
      <c r="K460" s="256"/>
      <c r="L460" s="256"/>
      <c r="M460" s="256"/>
      <c r="N460" s="256"/>
      <c r="O460" s="256"/>
      <c r="P460" s="256"/>
      <c r="Q460" s="256"/>
      <c r="R460" s="256"/>
      <c r="S460" s="256"/>
      <c r="T460" s="256"/>
      <c r="U460" s="256"/>
      <c r="V460" s="256"/>
      <c r="W460" s="256"/>
      <c r="X460" s="256"/>
      <c r="Y460" s="256"/>
      <c r="Z460" s="256"/>
    </row>
    <row r="461">
      <c r="D461" s="256"/>
      <c r="E461" s="256"/>
      <c r="F461" s="256"/>
      <c r="G461" s="256"/>
      <c r="H461" s="256"/>
      <c r="I461" s="256"/>
      <c r="J461" s="256"/>
      <c r="K461" s="256"/>
      <c r="L461" s="256"/>
      <c r="M461" s="256"/>
      <c r="N461" s="256"/>
      <c r="O461" s="256"/>
      <c r="P461" s="256"/>
      <c r="Q461" s="256"/>
      <c r="R461" s="256"/>
      <c r="S461" s="256"/>
      <c r="T461" s="256"/>
      <c r="U461" s="256"/>
      <c r="V461" s="256"/>
      <c r="W461" s="256"/>
      <c r="X461" s="256"/>
      <c r="Y461" s="256"/>
      <c r="Z461" s="256"/>
    </row>
    <row r="462">
      <c r="D462" s="256"/>
      <c r="E462" s="256"/>
      <c r="F462" s="256"/>
      <c r="G462" s="256"/>
      <c r="H462" s="256"/>
      <c r="I462" s="256"/>
      <c r="J462" s="256"/>
      <c r="K462" s="256"/>
      <c r="L462" s="256"/>
      <c r="M462" s="256"/>
      <c r="N462" s="256"/>
      <c r="O462" s="256"/>
      <c r="P462" s="256"/>
      <c r="Q462" s="256"/>
      <c r="R462" s="256"/>
      <c r="S462" s="256"/>
      <c r="T462" s="256"/>
      <c r="U462" s="256"/>
      <c r="V462" s="256"/>
      <c r="W462" s="256"/>
      <c r="X462" s="256"/>
      <c r="Y462" s="256"/>
      <c r="Z462" s="256"/>
    </row>
    <row r="463">
      <c r="D463" s="256"/>
      <c r="E463" s="256"/>
      <c r="F463" s="256"/>
      <c r="G463" s="256"/>
      <c r="H463" s="256"/>
      <c r="I463" s="256"/>
      <c r="J463" s="256"/>
      <c r="K463" s="256"/>
      <c r="L463" s="256"/>
      <c r="M463" s="256"/>
      <c r="N463" s="256"/>
      <c r="O463" s="256"/>
      <c r="P463" s="256"/>
      <c r="Q463" s="256"/>
      <c r="R463" s="256"/>
      <c r="S463" s="256"/>
      <c r="T463" s="256"/>
      <c r="U463" s="256"/>
      <c r="V463" s="256"/>
      <c r="W463" s="256"/>
      <c r="X463" s="256"/>
      <c r="Y463" s="256"/>
      <c r="Z463" s="256"/>
    </row>
    <row r="464">
      <c r="D464" s="256"/>
      <c r="E464" s="256"/>
      <c r="F464" s="256"/>
      <c r="G464" s="256"/>
      <c r="H464" s="256"/>
      <c r="I464" s="256"/>
      <c r="J464" s="256"/>
      <c r="K464" s="256"/>
      <c r="L464" s="256"/>
      <c r="M464" s="256"/>
      <c r="N464" s="256"/>
      <c r="O464" s="256"/>
      <c r="P464" s="256"/>
      <c r="Q464" s="256"/>
      <c r="R464" s="256"/>
      <c r="S464" s="256"/>
      <c r="T464" s="256"/>
      <c r="U464" s="256"/>
      <c r="V464" s="256"/>
      <c r="W464" s="256"/>
      <c r="X464" s="256"/>
      <c r="Y464" s="256"/>
      <c r="Z464" s="256"/>
    </row>
    <row r="465">
      <c r="D465" s="256"/>
      <c r="E465" s="256"/>
      <c r="F465" s="256"/>
      <c r="G465" s="256"/>
      <c r="H465" s="256"/>
      <c r="I465" s="256"/>
      <c r="J465" s="256"/>
      <c r="K465" s="256"/>
      <c r="L465" s="256"/>
      <c r="M465" s="256"/>
      <c r="N465" s="256"/>
      <c r="O465" s="256"/>
      <c r="P465" s="256"/>
      <c r="Q465" s="256"/>
      <c r="R465" s="256"/>
      <c r="S465" s="256"/>
      <c r="T465" s="256"/>
      <c r="U465" s="256"/>
      <c r="V465" s="256"/>
      <c r="W465" s="256"/>
      <c r="X465" s="256"/>
      <c r="Y465" s="256"/>
      <c r="Z465" s="256"/>
    </row>
    <row r="466">
      <c r="D466" s="256"/>
      <c r="E466" s="256"/>
      <c r="F466" s="256"/>
      <c r="G466" s="256"/>
      <c r="H466" s="256"/>
      <c r="I466" s="256"/>
      <c r="J466" s="256"/>
      <c r="K466" s="256"/>
      <c r="L466" s="256"/>
      <c r="M466" s="256"/>
      <c r="N466" s="256"/>
      <c r="O466" s="256"/>
      <c r="P466" s="256"/>
      <c r="Q466" s="256"/>
      <c r="R466" s="256"/>
      <c r="S466" s="256"/>
      <c r="T466" s="256"/>
      <c r="U466" s="256"/>
      <c r="V466" s="256"/>
      <c r="W466" s="256"/>
      <c r="X466" s="256"/>
      <c r="Y466" s="256"/>
      <c r="Z466" s="256"/>
    </row>
    <row r="467">
      <c r="D467" s="256"/>
      <c r="E467" s="256"/>
      <c r="F467" s="256"/>
      <c r="G467" s="256"/>
      <c r="H467" s="256"/>
      <c r="I467" s="256"/>
      <c r="J467" s="256"/>
      <c r="K467" s="256"/>
      <c r="L467" s="256"/>
      <c r="M467" s="256"/>
      <c r="N467" s="256"/>
      <c r="O467" s="256"/>
      <c r="P467" s="256"/>
      <c r="Q467" s="256"/>
      <c r="R467" s="256"/>
      <c r="S467" s="256"/>
      <c r="T467" s="256"/>
      <c r="U467" s="256"/>
      <c r="V467" s="256"/>
      <c r="W467" s="256"/>
      <c r="X467" s="256"/>
      <c r="Y467" s="256"/>
      <c r="Z467" s="256"/>
    </row>
    <row r="468">
      <c r="D468" s="256"/>
      <c r="E468" s="256"/>
      <c r="F468" s="256"/>
      <c r="G468" s="256"/>
      <c r="H468" s="256"/>
      <c r="I468" s="256"/>
      <c r="J468" s="256"/>
      <c r="K468" s="256"/>
      <c r="L468" s="256"/>
      <c r="M468" s="256"/>
      <c r="N468" s="256"/>
      <c r="O468" s="256"/>
      <c r="P468" s="256"/>
      <c r="Q468" s="256"/>
      <c r="R468" s="256"/>
      <c r="S468" s="256"/>
      <c r="T468" s="256"/>
      <c r="U468" s="256"/>
      <c r="V468" s="256"/>
      <c r="W468" s="256"/>
      <c r="X468" s="256"/>
      <c r="Y468" s="256"/>
      <c r="Z468" s="256"/>
    </row>
    <row r="469">
      <c r="D469" s="256"/>
      <c r="E469" s="256"/>
      <c r="F469" s="256"/>
      <c r="G469" s="256"/>
      <c r="H469" s="256"/>
      <c r="I469" s="256"/>
      <c r="J469" s="256"/>
      <c r="K469" s="256"/>
      <c r="L469" s="256"/>
      <c r="M469" s="256"/>
      <c r="N469" s="256"/>
      <c r="O469" s="256"/>
      <c r="P469" s="256"/>
      <c r="Q469" s="256"/>
      <c r="R469" s="256"/>
      <c r="S469" s="256"/>
      <c r="T469" s="256"/>
      <c r="U469" s="256"/>
      <c r="V469" s="256"/>
      <c r="W469" s="256"/>
      <c r="X469" s="256"/>
      <c r="Y469" s="256"/>
      <c r="Z469" s="256"/>
    </row>
    <row r="470">
      <c r="D470" s="256"/>
      <c r="E470" s="256"/>
      <c r="F470" s="256"/>
      <c r="G470" s="256"/>
      <c r="H470" s="256"/>
      <c r="I470" s="256"/>
      <c r="J470" s="256"/>
      <c r="K470" s="256"/>
      <c r="L470" s="256"/>
      <c r="M470" s="256"/>
      <c r="N470" s="256"/>
      <c r="O470" s="256"/>
      <c r="P470" s="256"/>
      <c r="Q470" s="256"/>
      <c r="R470" s="256"/>
      <c r="S470" s="256"/>
      <c r="T470" s="256"/>
      <c r="U470" s="256"/>
      <c r="V470" s="256"/>
      <c r="W470" s="256"/>
      <c r="X470" s="256"/>
      <c r="Y470" s="256"/>
      <c r="Z470" s="256"/>
    </row>
    <row r="471">
      <c r="D471" s="256"/>
      <c r="E471" s="256"/>
      <c r="F471" s="256"/>
      <c r="G471" s="256"/>
      <c r="H471" s="256"/>
      <c r="I471" s="256"/>
      <c r="J471" s="256"/>
      <c r="K471" s="256"/>
      <c r="L471" s="256"/>
      <c r="M471" s="256"/>
      <c r="N471" s="256"/>
      <c r="O471" s="256"/>
      <c r="P471" s="256"/>
      <c r="Q471" s="256"/>
      <c r="R471" s="256"/>
      <c r="S471" s="256"/>
      <c r="T471" s="256"/>
      <c r="U471" s="256"/>
      <c r="V471" s="256"/>
      <c r="W471" s="256"/>
      <c r="X471" s="256"/>
      <c r="Y471" s="256"/>
      <c r="Z471" s="256"/>
    </row>
    <row r="472">
      <c r="D472" s="256"/>
      <c r="E472" s="256"/>
      <c r="F472" s="256"/>
      <c r="G472" s="256"/>
      <c r="H472" s="256"/>
      <c r="I472" s="256"/>
      <c r="J472" s="256"/>
      <c r="K472" s="256"/>
      <c r="L472" s="256"/>
      <c r="M472" s="256"/>
      <c r="N472" s="256"/>
      <c r="O472" s="256"/>
      <c r="P472" s="256"/>
      <c r="Q472" s="256"/>
      <c r="R472" s="256"/>
      <c r="S472" s="256"/>
      <c r="T472" s="256"/>
      <c r="U472" s="256"/>
      <c r="V472" s="256"/>
      <c r="W472" s="256"/>
      <c r="X472" s="256"/>
      <c r="Y472" s="256"/>
      <c r="Z472" s="256"/>
    </row>
    <row r="473">
      <c r="D473" s="256"/>
      <c r="E473" s="256"/>
      <c r="F473" s="256"/>
      <c r="G473" s="256"/>
      <c r="H473" s="256"/>
      <c r="I473" s="256"/>
      <c r="J473" s="256"/>
      <c r="K473" s="256"/>
      <c r="L473" s="256"/>
      <c r="M473" s="256"/>
      <c r="N473" s="256"/>
      <c r="O473" s="256"/>
      <c r="P473" s="256"/>
      <c r="Q473" s="256"/>
      <c r="R473" s="256"/>
      <c r="S473" s="256"/>
      <c r="T473" s="256"/>
      <c r="U473" s="256"/>
      <c r="V473" s="256"/>
      <c r="W473" s="256"/>
      <c r="X473" s="256"/>
      <c r="Y473" s="256"/>
      <c r="Z473" s="256"/>
    </row>
    <row r="474">
      <c r="D474" s="256"/>
      <c r="E474" s="256"/>
      <c r="F474" s="256"/>
      <c r="G474" s="256"/>
      <c r="H474" s="256"/>
      <c r="I474" s="256"/>
      <c r="J474" s="256"/>
      <c r="K474" s="256"/>
      <c r="L474" s="256"/>
      <c r="M474" s="256"/>
      <c r="N474" s="256"/>
      <c r="O474" s="256"/>
      <c r="P474" s="256"/>
      <c r="Q474" s="256"/>
      <c r="R474" s="256"/>
      <c r="S474" s="256"/>
      <c r="T474" s="256"/>
      <c r="U474" s="256"/>
      <c r="V474" s="256"/>
      <c r="W474" s="256"/>
      <c r="X474" s="256"/>
      <c r="Y474" s="256"/>
      <c r="Z474" s="256"/>
    </row>
    <row r="475">
      <c r="D475" s="256"/>
      <c r="E475" s="256"/>
      <c r="F475" s="256"/>
      <c r="G475" s="256"/>
      <c r="H475" s="256"/>
      <c r="I475" s="256"/>
      <c r="J475" s="256"/>
      <c r="K475" s="256"/>
      <c r="L475" s="256"/>
      <c r="M475" s="256"/>
      <c r="N475" s="256"/>
      <c r="O475" s="256"/>
      <c r="P475" s="256"/>
      <c r="Q475" s="256"/>
      <c r="R475" s="256"/>
      <c r="S475" s="256"/>
      <c r="T475" s="256"/>
      <c r="U475" s="256"/>
      <c r="V475" s="256"/>
      <c r="W475" s="256"/>
      <c r="X475" s="256"/>
      <c r="Y475" s="256"/>
      <c r="Z475" s="256"/>
    </row>
    <row r="476">
      <c r="D476" s="256"/>
      <c r="E476" s="256"/>
      <c r="F476" s="256"/>
      <c r="G476" s="256"/>
      <c r="H476" s="256"/>
      <c r="I476" s="256"/>
      <c r="J476" s="256"/>
      <c r="K476" s="256"/>
      <c r="L476" s="256"/>
      <c r="M476" s="256"/>
      <c r="N476" s="256"/>
      <c r="O476" s="256"/>
      <c r="P476" s="256"/>
      <c r="Q476" s="256"/>
      <c r="R476" s="256"/>
      <c r="S476" s="256"/>
      <c r="T476" s="256"/>
      <c r="U476" s="256"/>
      <c r="V476" s="256"/>
      <c r="W476" s="256"/>
      <c r="X476" s="256"/>
      <c r="Y476" s="256"/>
      <c r="Z476" s="256"/>
    </row>
    <row r="477">
      <c r="D477" s="256"/>
      <c r="E477" s="256"/>
      <c r="F477" s="256"/>
      <c r="G477" s="256"/>
      <c r="H477" s="256"/>
      <c r="I477" s="256"/>
      <c r="J477" s="256"/>
      <c r="K477" s="256"/>
      <c r="L477" s="256"/>
      <c r="M477" s="256"/>
      <c r="N477" s="256"/>
      <c r="O477" s="256"/>
      <c r="P477" s="256"/>
      <c r="Q477" s="256"/>
      <c r="R477" s="256"/>
      <c r="S477" s="256"/>
      <c r="T477" s="256"/>
      <c r="U477" s="256"/>
      <c r="V477" s="256"/>
      <c r="W477" s="256"/>
      <c r="X477" s="256"/>
      <c r="Y477" s="256"/>
      <c r="Z477" s="256"/>
    </row>
    <row r="478">
      <c r="D478" s="256"/>
      <c r="E478" s="256"/>
      <c r="F478" s="256"/>
      <c r="G478" s="256"/>
      <c r="H478" s="256"/>
      <c r="I478" s="256"/>
      <c r="J478" s="256"/>
      <c r="K478" s="256"/>
      <c r="L478" s="256"/>
      <c r="M478" s="256"/>
      <c r="N478" s="256"/>
      <c r="O478" s="256"/>
      <c r="P478" s="256"/>
      <c r="Q478" s="256"/>
      <c r="R478" s="256"/>
      <c r="S478" s="256"/>
      <c r="T478" s="256"/>
      <c r="U478" s="256"/>
      <c r="V478" s="256"/>
      <c r="W478" s="256"/>
      <c r="X478" s="256"/>
      <c r="Y478" s="256"/>
      <c r="Z478" s="256"/>
    </row>
    <row r="479">
      <c r="D479" s="256"/>
      <c r="E479" s="256"/>
      <c r="F479" s="256"/>
      <c r="G479" s="256"/>
      <c r="H479" s="256"/>
      <c r="I479" s="256"/>
      <c r="J479" s="256"/>
      <c r="K479" s="256"/>
      <c r="L479" s="256"/>
      <c r="M479" s="256"/>
      <c r="N479" s="256"/>
      <c r="O479" s="256"/>
      <c r="P479" s="256"/>
      <c r="Q479" s="256"/>
      <c r="R479" s="256"/>
      <c r="S479" s="256"/>
      <c r="T479" s="256"/>
      <c r="U479" s="256"/>
      <c r="V479" s="256"/>
      <c r="W479" s="256"/>
      <c r="X479" s="256"/>
      <c r="Y479" s="256"/>
      <c r="Z479" s="256"/>
    </row>
    <row r="480">
      <c r="D480" s="256"/>
      <c r="E480" s="256"/>
      <c r="F480" s="256"/>
      <c r="G480" s="256"/>
      <c r="H480" s="256"/>
      <c r="I480" s="256"/>
      <c r="J480" s="256"/>
      <c r="K480" s="256"/>
      <c r="L480" s="256"/>
      <c r="M480" s="256"/>
      <c r="N480" s="256"/>
      <c r="O480" s="256"/>
      <c r="P480" s="256"/>
      <c r="Q480" s="256"/>
      <c r="R480" s="256"/>
      <c r="S480" s="256"/>
      <c r="T480" s="256"/>
      <c r="U480" s="256"/>
      <c r="V480" s="256"/>
      <c r="W480" s="256"/>
      <c r="X480" s="256"/>
      <c r="Y480" s="256"/>
      <c r="Z480" s="256"/>
    </row>
    <row r="481">
      <c r="D481" s="256"/>
      <c r="E481" s="256"/>
      <c r="F481" s="256"/>
      <c r="G481" s="256"/>
      <c r="H481" s="256"/>
      <c r="I481" s="256"/>
      <c r="J481" s="256"/>
      <c r="K481" s="256"/>
      <c r="L481" s="256"/>
      <c r="M481" s="256"/>
      <c r="N481" s="256"/>
      <c r="O481" s="256"/>
      <c r="P481" s="256"/>
      <c r="Q481" s="256"/>
      <c r="R481" s="256"/>
      <c r="S481" s="256"/>
      <c r="T481" s="256"/>
      <c r="U481" s="256"/>
      <c r="V481" s="256"/>
      <c r="W481" s="256"/>
      <c r="X481" s="256"/>
      <c r="Y481" s="256"/>
      <c r="Z481" s="256"/>
    </row>
    <row r="482">
      <c r="D482" s="256"/>
      <c r="E482" s="256"/>
      <c r="F482" s="256"/>
      <c r="G482" s="256"/>
      <c r="H482" s="256"/>
      <c r="I482" s="256"/>
      <c r="J482" s="256"/>
      <c r="K482" s="256"/>
      <c r="L482" s="256"/>
      <c r="M482" s="256"/>
      <c r="N482" s="256"/>
      <c r="O482" s="256"/>
      <c r="P482" s="256"/>
      <c r="Q482" s="256"/>
      <c r="R482" s="256"/>
      <c r="S482" s="256"/>
      <c r="T482" s="256"/>
      <c r="U482" s="256"/>
      <c r="V482" s="256"/>
      <c r="W482" s="256"/>
      <c r="X482" s="256"/>
      <c r="Y482" s="256"/>
      <c r="Z482" s="256"/>
    </row>
    <row r="483">
      <c r="D483" s="256"/>
      <c r="E483" s="256"/>
      <c r="F483" s="256"/>
      <c r="G483" s="256"/>
      <c r="H483" s="256"/>
      <c r="I483" s="256"/>
      <c r="J483" s="256"/>
      <c r="K483" s="256"/>
      <c r="L483" s="256"/>
      <c r="M483" s="256"/>
      <c r="N483" s="256"/>
      <c r="O483" s="256"/>
      <c r="P483" s="256"/>
      <c r="Q483" s="256"/>
      <c r="R483" s="256"/>
      <c r="S483" s="256"/>
      <c r="T483" s="256"/>
      <c r="U483" s="256"/>
      <c r="V483" s="256"/>
      <c r="W483" s="256"/>
      <c r="X483" s="256"/>
      <c r="Y483" s="256"/>
      <c r="Z483" s="256"/>
    </row>
    <row r="484">
      <c r="D484" s="256"/>
      <c r="E484" s="256"/>
      <c r="F484" s="256"/>
      <c r="G484" s="256"/>
      <c r="H484" s="256"/>
      <c r="I484" s="256"/>
      <c r="J484" s="256"/>
      <c r="K484" s="256"/>
      <c r="L484" s="256"/>
      <c r="M484" s="256"/>
      <c r="N484" s="256"/>
      <c r="O484" s="256"/>
      <c r="P484" s="256"/>
      <c r="Q484" s="256"/>
      <c r="R484" s="256"/>
      <c r="S484" s="256"/>
      <c r="T484" s="256"/>
      <c r="U484" s="256"/>
      <c r="V484" s="256"/>
      <c r="W484" s="256"/>
      <c r="X484" s="256"/>
      <c r="Y484" s="256"/>
      <c r="Z484" s="256"/>
    </row>
    <row r="485">
      <c r="D485" s="256"/>
      <c r="E485" s="256"/>
      <c r="F485" s="256"/>
      <c r="G485" s="256"/>
      <c r="H485" s="256"/>
      <c r="I485" s="256"/>
      <c r="J485" s="256"/>
      <c r="K485" s="256"/>
      <c r="L485" s="256"/>
      <c r="M485" s="256"/>
      <c r="N485" s="256"/>
      <c r="O485" s="256"/>
      <c r="P485" s="256"/>
      <c r="Q485" s="256"/>
      <c r="R485" s="256"/>
      <c r="S485" s="256"/>
      <c r="T485" s="256"/>
      <c r="U485" s="256"/>
      <c r="V485" s="256"/>
      <c r="W485" s="256"/>
      <c r="X485" s="256"/>
      <c r="Y485" s="256"/>
      <c r="Z485" s="256"/>
    </row>
    <row r="486">
      <c r="D486" s="256"/>
      <c r="E486" s="256"/>
      <c r="F486" s="256"/>
      <c r="G486" s="256"/>
      <c r="H486" s="256"/>
      <c r="I486" s="256"/>
      <c r="J486" s="256"/>
      <c r="K486" s="256"/>
      <c r="L486" s="256"/>
      <c r="M486" s="256"/>
      <c r="N486" s="256"/>
      <c r="O486" s="256"/>
      <c r="P486" s="256"/>
      <c r="Q486" s="256"/>
      <c r="R486" s="256"/>
      <c r="S486" s="256"/>
      <c r="T486" s="256"/>
      <c r="U486" s="256"/>
      <c r="V486" s="256"/>
      <c r="W486" s="256"/>
      <c r="X486" s="256"/>
      <c r="Y486" s="256"/>
      <c r="Z486" s="256"/>
    </row>
    <row r="487">
      <c r="D487" s="256"/>
      <c r="E487" s="256"/>
      <c r="F487" s="256"/>
      <c r="G487" s="256"/>
      <c r="H487" s="256"/>
      <c r="I487" s="256"/>
      <c r="J487" s="256"/>
      <c r="K487" s="256"/>
      <c r="L487" s="256"/>
      <c r="M487" s="256"/>
      <c r="N487" s="256"/>
      <c r="O487" s="256"/>
      <c r="P487" s="256"/>
      <c r="Q487" s="256"/>
      <c r="R487" s="256"/>
      <c r="S487" s="256"/>
      <c r="T487" s="256"/>
      <c r="U487" s="256"/>
      <c r="V487" s="256"/>
      <c r="W487" s="256"/>
      <c r="X487" s="256"/>
      <c r="Y487" s="256"/>
      <c r="Z487" s="256"/>
    </row>
    <row r="488">
      <c r="D488" s="256"/>
      <c r="E488" s="256"/>
      <c r="F488" s="256"/>
      <c r="G488" s="256"/>
      <c r="H488" s="256"/>
      <c r="I488" s="256"/>
      <c r="J488" s="256"/>
      <c r="K488" s="256"/>
      <c r="L488" s="256"/>
      <c r="M488" s="256"/>
      <c r="N488" s="256"/>
      <c r="O488" s="256"/>
      <c r="P488" s="256"/>
      <c r="Q488" s="256"/>
      <c r="R488" s="256"/>
      <c r="S488" s="256"/>
      <c r="T488" s="256"/>
      <c r="U488" s="256"/>
      <c r="V488" s="256"/>
      <c r="W488" s="256"/>
      <c r="X488" s="256"/>
      <c r="Y488" s="256"/>
      <c r="Z488" s="256"/>
    </row>
    <row r="489">
      <c r="D489" s="256"/>
      <c r="E489" s="256"/>
      <c r="F489" s="256"/>
      <c r="G489" s="256"/>
      <c r="H489" s="256"/>
      <c r="I489" s="256"/>
      <c r="J489" s="256"/>
      <c r="K489" s="256"/>
      <c r="L489" s="256"/>
      <c r="M489" s="256"/>
      <c r="N489" s="256"/>
      <c r="O489" s="256"/>
      <c r="P489" s="256"/>
      <c r="Q489" s="256"/>
      <c r="R489" s="256"/>
      <c r="S489" s="256"/>
      <c r="T489" s="256"/>
      <c r="U489" s="256"/>
      <c r="V489" s="256"/>
      <c r="W489" s="256"/>
      <c r="X489" s="256"/>
      <c r="Y489" s="256"/>
      <c r="Z489" s="256"/>
    </row>
    <row r="490">
      <c r="D490" s="256"/>
      <c r="E490" s="256"/>
      <c r="F490" s="256"/>
      <c r="G490" s="256"/>
      <c r="H490" s="256"/>
      <c r="I490" s="256"/>
      <c r="J490" s="256"/>
      <c r="K490" s="256"/>
      <c r="L490" s="256"/>
      <c r="M490" s="256"/>
      <c r="N490" s="256"/>
      <c r="O490" s="256"/>
      <c r="P490" s="256"/>
      <c r="Q490" s="256"/>
      <c r="R490" s="256"/>
      <c r="S490" s="256"/>
      <c r="T490" s="256"/>
      <c r="U490" s="256"/>
      <c r="V490" s="256"/>
      <c r="W490" s="256"/>
      <c r="X490" s="256"/>
      <c r="Y490" s="256"/>
      <c r="Z490" s="256"/>
    </row>
    <row r="491">
      <c r="D491" s="256"/>
      <c r="E491" s="256"/>
      <c r="F491" s="256"/>
      <c r="G491" s="256"/>
      <c r="H491" s="256"/>
      <c r="I491" s="256"/>
      <c r="J491" s="256"/>
      <c r="K491" s="256"/>
      <c r="L491" s="256"/>
      <c r="M491" s="256"/>
      <c r="N491" s="256"/>
      <c r="O491" s="256"/>
      <c r="P491" s="256"/>
      <c r="Q491" s="256"/>
      <c r="R491" s="256"/>
      <c r="S491" s="256"/>
      <c r="T491" s="256"/>
      <c r="U491" s="256"/>
      <c r="V491" s="256"/>
      <c r="W491" s="256"/>
      <c r="X491" s="256"/>
      <c r="Y491" s="256"/>
      <c r="Z491" s="256"/>
    </row>
    <row r="492">
      <c r="D492" s="256"/>
      <c r="E492" s="256"/>
      <c r="F492" s="256"/>
      <c r="G492" s="256"/>
      <c r="H492" s="256"/>
      <c r="I492" s="256"/>
      <c r="J492" s="256"/>
      <c r="K492" s="256"/>
      <c r="L492" s="256"/>
      <c r="M492" s="256"/>
      <c r="N492" s="256"/>
      <c r="O492" s="256"/>
      <c r="P492" s="256"/>
      <c r="Q492" s="256"/>
      <c r="R492" s="256"/>
      <c r="S492" s="256"/>
      <c r="T492" s="256"/>
      <c r="U492" s="256"/>
      <c r="V492" s="256"/>
      <c r="W492" s="256"/>
      <c r="X492" s="256"/>
      <c r="Y492" s="256"/>
      <c r="Z492" s="256"/>
    </row>
    <row r="493">
      <c r="D493" s="256"/>
      <c r="E493" s="256"/>
      <c r="F493" s="256"/>
      <c r="G493" s="256"/>
      <c r="H493" s="256"/>
      <c r="I493" s="256"/>
      <c r="J493" s="256"/>
      <c r="K493" s="256"/>
      <c r="L493" s="256"/>
      <c r="M493" s="256"/>
      <c r="N493" s="256"/>
      <c r="O493" s="256"/>
      <c r="P493" s="256"/>
      <c r="Q493" s="256"/>
      <c r="R493" s="256"/>
      <c r="S493" s="256"/>
      <c r="T493" s="256"/>
      <c r="U493" s="256"/>
      <c r="V493" s="256"/>
      <c r="W493" s="256"/>
      <c r="X493" s="256"/>
      <c r="Y493" s="256"/>
      <c r="Z493" s="256"/>
    </row>
    <row r="494">
      <c r="D494" s="256"/>
      <c r="E494" s="256"/>
      <c r="F494" s="256"/>
      <c r="G494" s="256"/>
      <c r="H494" s="256"/>
      <c r="I494" s="256"/>
      <c r="J494" s="256"/>
      <c r="K494" s="256"/>
      <c r="L494" s="256"/>
      <c r="M494" s="256"/>
      <c r="N494" s="256"/>
      <c r="O494" s="256"/>
      <c r="P494" s="256"/>
      <c r="Q494" s="256"/>
      <c r="R494" s="256"/>
      <c r="S494" s="256"/>
      <c r="T494" s="256"/>
      <c r="U494" s="256"/>
      <c r="V494" s="256"/>
      <c r="W494" s="256"/>
      <c r="X494" s="256"/>
      <c r="Y494" s="256"/>
      <c r="Z494" s="256"/>
    </row>
    <row r="495">
      <c r="D495" s="256"/>
      <c r="E495" s="256"/>
      <c r="F495" s="256"/>
      <c r="G495" s="256"/>
      <c r="H495" s="256"/>
      <c r="I495" s="256"/>
      <c r="J495" s="256"/>
      <c r="K495" s="256"/>
      <c r="L495" s="256"/>
      <c r="M495" s="256"/>
      <c r="N495" s="256"/>
      <c r="O495" s="256"/>
      <c r="P495" s="256"/>
      <c r="Q495" s="256"/>
      <c r="R495" s="256"/>
      <c r="S495" s="256"/>
      <c r="T495" s="256"/>
      <c r="U495" s="256"/>
      <c r="V495" s="256"/>
      <c r="W495" s="256"/>
      <c r="X495" s="256"/>
      <c r="Y495" s="256"/>
      <c r="Z495" s="256"/>
    </row>
    <row r="496">
      <c r="D496" s="256"/>
      <c r="E496" s="256"/>
      <c r="F496" s="256"/>
      <c r="G496" s="256"/>
      <c r="H496" s="256"/>
      <c r="I496" s="256"/>
      <c r="J496" s="256"/>
      <c r="K496" s="256"/>
      <c r="L496" s="256"/>
      <c r="M496" s="256"/>
      <c r="N496" s="256"/>
      <c r="O496" s="256"/>
      <c r="P496" s="256"/>
      <c r="Q496" s="256"/>
      <c r="R496" s="256"/>
      <c r="S496" s="256"/>
      <c r="T496" s="256"/>
      <c r="U496" s="256"/>
      <c r="V496" s="256"/>
      <c r="W496" s="256"/>
      <c r="X496" s="256"/>
      <c r="Y496" s="256"/>
      <c r="Z496" s="256"/>
    </row>
    <row r="497">
      <c r="D497" s="256"/>
      <c r="E497" s="256"/>
      <c r="F497" s="256"/>
      <c r="G497" s="256"/>
      <c r="H497" s="256"/>
      <c r="I497" s="256"/>
      <c r="J497" s="256"/>
      <c r="K497" s="256"/>
      <c r="L497" s="256"/>
      <c r="M497" s="256"/>
      <c r="N497" s="256"/>
      <c r="O497" s="256"/>
      <c r="P497" s="256"/>
      <c r="Q497" s="256"/>
      <c r="R497" s="256"/>
      <c r="S497" s="256"/>
      <c r="T497" s="256"/>
      <c r="U497" s="256"/>
      <c r="V497" s="256"/>
      <c r="W497" s="256"/>
      <c r="X497" s="256"/>
      <c r="Y497" s="256"/>
      <c r="Z497" s="256"/>
    </row>
    <row r="498">
      <c r="D498" s="256"/>
      <c r="E498" s="256"/>
      <c r="F498" s="256"/>
      <c r="G498" s="256"/>
      <c r="H498" s="256"/>
      <c r="I498" s="256"/>
      <c r="J498" s="256"/>
      <c r="K498" s="256"/>
      <c r="L498" s="256"/>
      <c r="M498" s="256"/>
      <c r="N498" s="256"/>
      <c r="O498" s="256"/>
      <c r="P498" s="256"/>
      <c r="Q498" s="256"/>
      <c r="R498" s="256"/>
      <c r="S498" s="256"/>
      <c r="T498" s="256"/>
      <c r="U498" s="256"/>
      <c r="V498" s="256"/>
      <c r="W498" s="256"/>
      <c r="X498" s="256"/>
      <c r="Y498" s="256"/>
      <c r="Z498" s="256"/>
    </row>
    <row r="499">
      <c r="D499" s="256"/>
      <c r="E499" s="256"/>
      <c r="F499" s="256"/>
      <c r="G499" s="256"/>
      <c r="H499" s="256"/>
      <c r="I499" s="256"/>
      <c r="J499" s="256"/>
      <c r="K499" s="256"/>
      <c r="L499" s="256"/>
      <c r="M499" s="256"/>
      <c r="N499" s="256"/>
      <c r="O499" s="256"/>
      <c r="P499" s="256"/>
      <c r="Q499" s="256"/>
      <c r="R499" s="256"/>
      <c r="S499" s="256"/>
      <c r="T499" s="256"/>
      <c r="U499" s="256"/>
      <c r="V499" s="256"/>
      <c r="W499" s="256"/>
      <c r="X499" s="256"/>
      <c r="Y499" s="256"/>
      <c r="Z499" s="256"/>
    </row>
    <row r="500">
      <c r="D500" s="256"/>
      <c r="E500" s="256"/>
      <c r="F500" s="256"/>
      <c r="G500" s="256"/>
      <c r="H500" s="256"/>
      <c r="I500" s="256"/>
      <c r="J500" s="256"/>
      <c r="K500" s="256"/>
      <c r="L500" s="256"/>
      <c r="M500" s="256"/>
      <c r="N500" s="256"/>
      <c r="O500" s="256"/>
      <c r="P500" s="256"/>
      <c r="Q500" s="256"/>
      <c r="R500" s="256"/>
      <c r="S500" s="256"/>
      <c r="T500" s="256"/>
      <c r="U500" s="256"/>
      <c r="V500" s="256"/>
      <c r="W500" s="256"/>
      <c r="X500" s="256"/>
      <c r="Y500" s="256"/>
      <c r="Z500" s="256"/>
    </row>
    <row r="501">
      <c r="D501" s="256"/>
      <c r="E501" s="256"/>
      <c r="F501" s="256"/>
      <c r="G501" s="256"/>
      <c r="H501" s="256"/>
      <c r="I501" s="256"/>
      <c r="J501" s="256"/>
      <c r="K501" s="256"/>
      <c r="L501" s="256"/>
      <c r="M501" s="256"/>
      <c r="N501" s="256"/>
      <c r="O501" s="256"/>
      <c r="P501" s="256"/>
      <c r="Q501" s="256"/>
      <c r="R501" s="256"/>
      <c r="S501" s="256"/>
      <c r="T501" s="256"/>
      <c r="U501" s="256"/>
      <c r="V501" s="256"/>
      <c r="W501" s="256"/>
      <c r="X501" s="256"/>
      <c r="Y501" s="256"/>
      <c r="Z501" s="256"/>
    </row>
    <row r="502">
      <c r="D502" s="256"/>
      <c r="E502" s="256"/>
      <c r="F502" s="256"/>
      <c r="G502" s="256"/>
      <c r="H502" s="256"/>
      <c r="I502" s="256"/>
      <c r="J502" s="256"/>
      <c r="K502" s="256"/>
      <c r="L502" s="256"/>
      <c r="M502" s="256"/>
      <c r="N502" s="256"/>
      <c r="O502" s="256"/>
      <c r="P502" s="256"/>
      <c r="Q502" s="256"/>
      <c r="R502" s="256"/>
      <c r="S502" s="256"/>
      <c r="T502" s="256"/>
      <c r="U502" s="256"/>
      <c r="V502" s="256"/>
      <c r="W502" s="256"/>
      <c r="X502" s="256"/>
      <c r="Y502" s="256"/>
      <c r="Z502" s="256"/>
    </row>
    <row r="503">
      <c r="D503" s="256"/>
      <c r="E503" s="256"/>
      <c r="F503" s="256"/>
      <c r="G503" s="256"/>
      <c r="H503" s="256"/>
      <c r="I503" s="256"/>
      <c r="J503" s="256"/>
      <c r="K503" s="256"/>
      <c r="L503" s="256"/>
      <c r="M503" s="256"/>
      <c r="N503" s="256"/>
      <c r="O503" s="256"/>
      <c r="P503" s="256"/>
      <c r="Q503" s="256"/>
      <c r="R503" s="256"/>
      <c r="S503" s="256"/>
      <c r="T503" s="256"/>
      <c r="U503" s="256"/>
      <c r="V503" s="256"/>
      <c r="W503" s="256"/>
      <c r="X503" s="256"/>
      <c r="Y503" s="256"/>
      <c r="Z503" s="256"/>
    </row>
    <row r="504">
      <c r="D504" s="256"/>
      <c r="E504" s="256"/>
      <c r="F504" s="256"/>
      <c r="G504" s="256"/>
      <c r="H504" s="256"/>
      <c r="I504" s="256"/>
      <c r="J504" s="256"/>
      <c r="K504" s="256"/>
      <c r="L504" s="256"/>
      <c r="M504" s="256"/>
      <c r="N504" s="256"/>
      <c r="O504" s="256"/>
      <c r="P504" s="256"/>
      <c r="Q504" s="256"/>
      <c r="R504" s="256"/>
      <c r="S504" s="256"/>
      <c r="T504" s="256"/>
      <c r="U504" s="256"/>
      <c r="V504" s="256"/>
      <c r="W504" s="256"/>
      <c r="X504" s="256"/>
      <c r="Y504" s="256"/>
      <c r="Z504" s="256"/>
    </row>
    <row r="505">
      <c r="D505" s="256"/>
      <c r="E505" s="256"/>
      <c r="F505" s="256"/>
      <c r="G505" s="256"/>
      <c r="H505" s="256"/>
      <c r="I505" s="256"/>
      <c r="J505" s="256"/>
      <c r="K505" s="256"/>
      <c r="L505" s="256"/>
      <c r="M505" s="256"/>
      <c r="N505" s="256"/>
      <c r="O505" s="256"/>
      <c r="P505" s="256"/>
      <c r="Q505" s="256"/>
      <c r="R505" s="256"/>
      <c r="S505" s="256"/>
      <c r="T505" s="256"/>
      <c r="U505" s="256"/>
      <c r="V505" s="256"/>
      <c r="W505" s="256"/>
      <c r="X505" s="256"/>
      <c r="Y505" s="256"/>
      <c r="Z505" s="256"/>
    </row>
    <row r="506">
      <c r="D506" s="256"/>
      <c r="E506" s="256"/>
      <c r="F506" s="256"/>
      <c r="G506" s="256"/>
      <c r="H506" s="256"/>
      <c r="I506" s="256"/>
      <c r="J506" s="256"/>
      <c r="K506" s="256"/>
      <c r="L506" s="256"/>
      <c r="M506" s="256"/>
      <c r="N506" s="256"/>
      <c r="O506" s="256"/>
      <c r="P506" s="256"/>
      <c r="Q506" s="256"/>
      <c r="R506" s="256"/>
      <c r="S506" s="256"/>
      <c r="T506" s="256"/>
      <c r="U506" s="256"/>
      <c r="V506" s="256"/>
      <c r="W506" s="256"/>
      <c r="X506" s="256"/>
      <c r="Y506" s="256"/>
      <c r="Z506" s="256"/>
    </row>
    <row r="507">
      <c r="D507" s="256"/>
      <c r="E507" s="256"/>
      <c r="F507" s="256"/>
      <c r="G507" s="256"/>
      <c r="H507" s="256"/>
      <c r="I507" s="256"/>
      <c r="J507" s="256"/>
      <c r="K507" s="256"/>
      <c r="L507" s="256"/>
      <c r="M507" s="256"/>
      <c r="N507" s="256"/>
      <c r="O507" s="256"/>
      <c r="P507" s="256"/>
      <c r="Q507" s="256"/>
      <c r="R507" s="256"/>
      <c r="S507" s="256"/>
      <c r="T507" s="256"/>
      <c r="U507" s="256"/>
      <c r="V507" s="256"/>
      <c r="W507" s="256"/>
      <c r="X507" s="256"/>
      <c r="Y507" s="256"/>
      <c r="Z507" s="256"/>
    </row>
    <row r="508">
      <c r="D508" s="256"/>
      <c r="E508" s="256"/>
      <c r="F508" s="256"/>
      <c r="G508" s="256"/>
      <c r="H508" s="256"/>
      <c r="I508" s="256"/>
      <c r="J508" s="256"/>
      <c r="K508" s="256"/>
      <c r="L508" s="256"/>
      <c r="M508" s="256"/>
      <c r="N508" s="256"/>
      <c r="O508" s="256"/>
      <c r="P508" s="256"/>
      <c r="Q508" s="256"/>
      <c r="R508" s="256"/>
      <c r="S508" s="256"/>
      <c r="T508" s="256"/>
      <c r="U508" s="256"/>
      <c r="V508" s="256"/>
      <c r="W508" s="256"/>
      <c r="X508" s="256"/>
      <c r="Y508" s="256"/>
      <c r="Z508" s="256"/>
    </row>
    <row r="509">
      <c r="D509" s="256"/>
      <c r="E509" s="256"/>
      <c r="F509" s="256"/>
      <c r="G509" s="256"/>
      <c r="H509" s="256"/>
      <c r="I509" s="256"/>
      <c r="J509" s="256"/>
      <c r="K509" s="256"/>
      <c r="L509" s="256"/>
      <c r="M509" s="256"/>
      <c r="N509" s="256"/>
      <c r="O509" s="256"/>
      <c r="P509" s="256"/>
      <c r="Q509" s="256"/>
      <c r="R509" s="256"/>
      <c r="S509" s="256"/>
      <c r="T509" s="256"/>
      <c r="U509" s="256"/>
      <c r="V509" s="256"/>
      <c r="W509" s="256"/>
      <c r="X509" s="256"/>
      <c r="Y509" s="256"/>
      <c r="Z509" s="256"/>
    </row>
    <row r="510">
      <c r="D510" s="256"/>
      <c r="E510" s="256"/>
      <c r="F510" s="256"/>
      <c r="G510" s="256"/>
      <c r="H510" s="256"/>
      <c r="I510" s="256"/>
      <c r="J510" s="256"/>
      <c r="K510" s="256"/>
      <c r="L510" s="256"/>
      <c r="M510" s="256"/>
      <c r="N510" s="256"/>
      <c r="O510" s="256"/>
      <c r="P510" s="256"/>
      <c r="Q510" s="256"/>
      <c r="R510" s="256"/>
      <c r="S510" s="256"/>
      <c r="T510" s="256"/>
      <c r="U510" s="256"/>
      <c r="V510" s="256"/>
      <c r="W510" s="256"/>
      <c r="X510" s="256"/>
      <c r="Y510" s="256"/>
      <c r="Z510" s="256"/>
    </row>
    <row r="511">
      <c r="D511" s="256"/>
      <c r="E511" s="256"/>
      <c r="F511" s="256"/>
      <c r="G511" s="256"/>
      <c r="H511" s="256"/>
      <c r="I511" s="256"/>
      <c r="J511" s="256"/>
      <c r="K511" s="256"/>
      <c r="L511" s="256"/>
      <c r="M511" s="256"/>
      <c r="N511" s="256"/>
      <c r="O511" s="256"/>
      <c r="P511" s="256"/>
      <c r="Q511" s="256"/>
      <c r="R511" s="256"/>
      <c r="S511" s="256"/>
      <c r="T511" s="256"/>
      <c r="U511" s="256"/>
      <c r="V511" s="256"/>
      <c r="W511" s="256"/>
      <c r="X511" s="256"/>
      <c r="Y511" s="256"/>
      <c r="Z511" s="256"/>
    </row>
    <row r="512">
      <c r="D512" s="256"/>
      <c r="E512" s="256"/>
      <c r="F512" s="256"/>
      <c r="G512" s="256"/>
      <c r="H512" s="256"/>
      <c r="I512" s="256"/>
      <c r="J512" s="256"/>
      <c r="K512" s="256"/>
      <c r="L512" s="256"/>
      <c r="M512" s="256"/>
      <c r="N512" s="256"/>
      <c r="O512" s="256"/>
      <c r="P512" s="256"/>
      <c r="Q512" s="256"/>
      <c r="R512" s="256"/>
      <c r="S512" s="256"/>
      <c r="T512" s="256"/>
      <c r="U512" s="256"/>
      <c r="V512" s="256"/>
      <c r="W512" s="256"/>
      <c r="X512" s="256"/>
      <c r="Y512" s="256"/>
      <c r="Z512" s="256"/>
    </row>
    <row r="513">
      <c r="D513" s="256"/>
      <c r="E513" s="256"/>
      <c r="F513" s="256"/>
      <c r="G513" s="256"/>
      <c r="H513" s="256"/>
      <c r="I513" s="256"/>
      <c r="J513" s="256"/>
      <c r="K513" s="256"/>
      <c r="L513" s="256"/>
      <c r="M513" s="256"/>
      <c r="N513" s="256"/>
      <c r="O513" s="256"/>
      <c r="P513" s="256"/>
      <c r="Q513" s="256"/>
      <c r="R513" s="256"/>
      <c r="S513" s="256"/>
      <c r="T513" s="256"/>
      <c r="U513" s="256"/>
      <c r="V513" s="256"/>
      <c r="W513" s="256"/>
      <c r="X513" s="256"/>
      <c r="Y513" s="256"/>
      <c r="Z513" s="256"/>
    </row>
    <row r="514">
      <c r="D514" s="256"/>
      <c r="E514" s="256"/>
      <c r="F514" s="256"/>
      <c r="G514" s="256"/>
      <c r="H514" s="256"/>
      <c r="I514" s="256"/>
      <c r="J514" s="256"/>
      <c r="K514" s="256"/>
      <c r="L514" s="256"/>
      <c r="M514" s="256"/>
      <c r="N514" s="256"/>
      <c r="O514" s="256"/>
      <c r="P514" s="256"/>
      <c r="Q514" s="256"/>
      <c r="R514" s="256"/>
      <c r="S514" s="256"/>
      <c r="T514" s="256"/>
      <c r="U514" s="256"/>
      <c r="V514" s="256"/>
      <c r="W514" s="256"/>
      <c r="X514" s="256"/>
      <c r="Y514" s="256"/>
      <c r="Z514" s="256"/>
    </row>
    <row r="515">
      <c r="D515" s="256"/>
      <c r="E515" s="256"/>
      <c r="F515" s="256"/>
      <c r="G515" s="256"/>
      <c r="H515" s="256"/>
      <c r="I515" s="256"/>
      <c r="J515" s="256"/>
      <c r="K515" s="256"/>
      <c r="L515" s="256"/>
      <c r="M515" s="256"/>
      <c r="N515" s="256"/>
      <c r="O515" s="256"/>
      <c r="P515" s="256"/>
      <c r="Q515" s="256"/>
      <c r="R515" s="256"/>
      <c r="S515" s="256"/>
      <c r="T515" s="256"/>
      <c r="U515" s="256"/>
      <c r="V515" s="256"/>
      <c r="W515" s="256"/>
      <c r="X515" s="256"/>
      <c r="Y515" s="256"/>
      <c r="Z515" s="256"/>
    </row>
    <row r="516">
      <c r="D516" s="256"/>
      <c r="E516" s="256"/>
      <c r="F516" s="256"/>
      <c r="G516" s="256"/>
      <c r="H516" s="256"/>
      <c r="I516" s="256"/>
      <c r="J516" s="256"/>
      <c r="K516" s="256"/>
      <c r="L516" s="256"/>
      <c r="M516" s="256"/>
      <c r="N516" s="256"/>
      <c r="O516" s="256"/>
      <c r="P516" s="256"/>
      <c r="Q516" s="256"/>
      <c r="R516" s="256"/>
      <c r="S516" s="256"/>
      <c r="T516" s="256"/>
      <c r="U516" s="256"/>
      <c r="V516" s="256"/>
      <c r="W516" s="256"/>
      <c r="X516" s="256"/>
      <c r="Y516" s="256"/>
      <c r="Z516" s="256"/>
    </row>
    <row r="517">
      <c r="D517" s="256"/>
      <c r="E517" s="256"/>
      <c r="F517" s="256"/>
      <c r="G517" s="256"/>
      <c r="H517" s="256"/>
      <c r="I517" s="256"/>
      <c r="J517" s="256"/>
      <c r="K517" s="256"/>
      <c r="L517" s="256"/>
      <c r="M517" s="256"/>
      <c r="N517" s="256"/>
      <c r="O517" s="256"/>
      <c r="P517" s="256"/>
      <c r="Q517" s="256"/>
      <c r="R517" s="256"/>
      <c r="S517" s="256"/>
      <c r="T517" s="256"/>
      <c r="U517" s="256"/>
      <c r="V517" s="256"/>
      <c r="W517" s="256"/>
      <c r="X517" s="256"/>
      <c r="Y517" s="256"/>
      <c r="Z517" s="256"/>
    </row>
    <row r="518">
      <c r="D518" s="256"/>
      <c r="E518" s="256"/>
      <c r="F518" s="256"/>
      <c r="G518" s="256"/>
      <c r="H518" s="256"/>
      <c r="I518" s="256"/>
      <c r="J518" s="256"/>
      <c r="K518" s="256"/>
      <c r="L518" s="256"/>
      <c r="M518" s="256"/>
      <c r="N518" s="256"/>
      <c r="O518" s="256"/>
      <c r="P518" s="256"/>
      <c r="Q518" s="256"/>
      <c r="R518" s="256"/>
      <c r="S518" s="256"/>
      <c r="T518" s="256"/>
      <c r="U518" s="256"/>
      <c r="V518" s="256"/>
      <c r="W518" s="256"/>
      <c r="X518" s="256"/>
      <c r="Y518" s="256"/>
      <c r="Z518" s="256"/>
    </row>
    <row r="519">
      <c r="D519" s="256"/>
      <c r="E519" s="256"/>
      <c r="F519" s="256"/>
      <c r="G519" s="256"/>
      <c r="H519" s="256"/>
      <c r="I519" s="256"/>
      <c r="J519" s="256"/>
      <c r="K519" s="256"/>
      <c r="L519" s="256"/>
      <c r="M519" s="256"/>
      <c r="N519" s="256"/>
      <c r="O519" s="256"/>
      <c r="P519" s="256"/>
      <c r="Q519" s="256"/>
      <c r="R519" s="256"/>
      <c r="S519" s="256"/>
      <c r="T519" s="256"/>
      <c r="U519" s="256"/>
      <c r="V519" s="256"/>
      <c r="W519" s="256"/>
      <c r="X519" s="256"/>
      <c r="Y519" s="256"/>
      <c r="Z519" s="256"/>
    </row>
    <row r="520">
      <c r="D520" s="256"/>
      <c r="E520" s="256"/>
      <c r="F520" s="256"/>
      <c r="G520" s="256"/>
      <c r="H520" s="256"/>
      <c r="I520" s="256"/>
      <c r="J520" s="256"/>
      <c r="K520" s="256"/>
      <c r="L520" s="256"/>
      <c r="M520" s="256"/>
      <c r="N520" s="256"/>
      <c r="O520" s="256"/>
      <c r="P520" s="256"/>
      <c r="Q520" s="256"/>
      <c r="R520" s="256"/>
      <c r="S520" s="256"/>
      <c r="T520" s="256"/>
      <c r="U520" s="256"/>
      <c r="V520" s="256"/>
      <c r="W520" s="256"/>
      <c r="X520" s="256"/>
      <c r="Y520" s="256"/>
      <c r="Z520" s="256"/>
    </row>
    <row r="521">
      <c r="D521" s="256"/>
      <c r="E521" s="256"/>
      <c r="F521" s="256"/>
      <c r="G521" s="256"/>
      <c r="H521" s="256"/>
      <c r="I521" s="256"/>
      <c r="J521" s="256"/>
      <c r="K521" s="256"/>
      <c r="L521" s="256"/>
      <c r="M521" s="256"/>
      <c r="N521" s="256"/>
      <c r="O521" s="256"/>
      <c r="P521" s="256"/>
      <c r="Q521" s="256"/>
      <c r="R521" s="256"/>
      <c r="S521" s="256"/>
      <c r="T521" s="256"/>
      <c r="U521" s="256"/>
      <c r="V521" s="256"/>
      <c r="W521" s="256"/>
      <c r="X521" s="256"/>
      <c r="Y521" s="256"/>
      <c r="Z521" s="256"/>
    </row>
    <row r="522">
      <c r="D522" s="256"/>
      <c r="E522" s="256"/>
      <c r="F522" s="256"/>
      <c r="G522" s="256"/>
      <c r="H522" s="256"/>
      <c r="I522" s="256"/>
      <c r="J522" s="256"/>
      <c r="K522" s="256"/>
      <c r="L522" s="256"/>
      <c r="M522" s="256"/>
      <c r="N522" s="256"/>
      <c r="O522" s="256"/>
      <c r="P522" s="256"/>
      <c r="Q522" s="256"/>
      <c r="R522" s="256"/>
      <c r="S522" s="256"/>
      <c r="T522" s="256"/>
      <c r="U522" s="256"/>
      <c r="V522" s="256"/>
      <c r="W522" s="256"/>
      <c r="X522" s="256"/>
      <c r="Y522" s="256"/>
      <c r="Z522" s="256"/>
    </row>
    <row r="523">
      <c r="D523" s="256"/>
      <c r="E523" s="256"/>
      <c r="F523" s="256"/>
      <c r="G523" s="256"/>
      <c r="H523" s="256"/>
      <c r="I523" s="256"/>
      <c r="J523" s="256"/>
      <c r="K523" s="256"/>
      <c r="L523" s="256"/>
      <c r="M523" s="256"/>
      <c r="N523" s="256"/>
      <c r="O523" s="256"/>
      <c r="P523" s="256"/>
      <c r="Q523" s="256"/>
      <c r="R523" s="256"/>
      <c r="S523" s="256"/>
      <c r="T523" s="256"/>
      <c r="U523" s="256"/>
      <c r="V523" s="256"/>
      <c r="W523" s="256"/>
      <c r="X523" s="256"/>
      <c r="Y523" s="256"/>
      <c r="Z523" s="256"/>
    </row>
    <row r="524">
      <c r="D524" s="256"/>
      <c r="E524" s="256"/>
      <c r="F524" s="256"/>
      <c r="G524" s="256"/>
      <c r="H524" s="256"/>
      <c r="I524" s="256"/>
      <c r="J524" s="256"/>
      <c r="K524" s="256"/>
      <c r="L524" s="256"/>
      <c r="M524" s="256"/>
      <c r="N524" s="256"/>
      <c r="O524" s="256"/>
      <c r="P524" s="256"/>
      <c r="Q524" s="256"/>
      <c r="R524" s="256"/>
      <c r="S524" s="256"/>
      <c r="T524" s="256"/>
      <c r="U524" s="256"/>
      <c r="V524" s="256"/>
      <c r="W524" s="256"/>
      <c r="X524" s="256"/>
      <c r="Y524" s="256"/>
      <c r="Z524" s="256"/>
    </row>
    <row r="525">
      <c r="D525" s="256"/>
      <c r="E525" s="256"/>
      <c r="F525" s="256"/>
      <c r="G525" s="256"/>
      <c r="H525" s="256"/>
      <c r="I525" s="256"/>
      <c r="J525" s="256"/>
      <c r="K525" s="256"/>
      <c r="L525" s="256"/>
      <c r="M525" s="256"/>
      <c r="N525" s="256"/>
      <c r="O525" s="256"/>
      <c r="P525" s="256"/>
      <c r="Q525" s="256"/>
      <c r="R525" s="256"/>
      <c r="S525" s="256"/>
      <c r="T525" s="256"/>
      <c r="U525" s="256"/>
      <c r="V525" s="256"/>
      <c r="W525" s="256"/>
      <c r="X525" s="256"/>
      <c r="Y525" s="256"/>
      <c r="Z525" s="256"/>
    </row>
    <row r="526">
      <c r="D526" s="256"/>
      <c r="E526" s="256"/>
      <c r="F526" s="256"/>
      <c r="G526" s="256"/>
      <c r="H526" s="256"/>
      <c r="I526" s="256"/>
      <c r="J526" s="256"/>
      <c r="K526" s="256"/>
      <c r="L526" s="256"/>
      <c r="M526" s="256"/>
      <c r="N526" s="256"/>
      <c r="O526" s="256"/>
      <c r="P526" s="256"/>
      <c r="Q526" s="256"/>
      <c r="R526" s="256"/>
      <c r="S526" s="256"/>
      <c r="T526" s="256"/>
      <c r="U526" s="256"/>
      <c r="V526" s="256"/>
      <c r="W526" s="256"/>
      <c r="X526" s="256"/>
      <c r="Y526" s="256"/>
      <c r="Z526" s="256"/>
    </row>
    <row r="527">
      <c r="D527" s="256"/>
      <c r="E527" s="256"/>
      <c r="F527" s="256"/>
      <c r="G527" s="256"/>
      <c r="H527" s="256"/>
      <c r="I527" s="256"/>
      <c r="J527" s="256"/>
      <c r="K527" s="256"/>
      <c r="L527" s="256"/>
      <c r="M527" s="256"/>
      <c r="N527" s="256"/>
      <c r="O527" s="256"/>
      <c r="P527" s="256"/>
      <c r="Q527" s="256"/>
      <c r="R527" s="256"/>
      <c r="S527" s="256"/>
      <c r="T527" s="256"/>
      <c r="U527" s="256"/>
      <c r="V527" s="256"/>
      <c r="W527" s="256"/>
      <c r="X527" s="256"/>
      <c r="Y527" s="256"/>
      <c r="Z527" s="256"/>
    </row>
    <row r="528">
      <c r="D528" s="256"/>
      <c r="E528" s="256"/>
      <c r="F528" s="256"/>
      <c r="G528" s="256"/>
      <c r="H528" s="256"/>
      <c r="I528" s="256"/>
      <c r="J528" s="256"/>
      <c r="K528" s="256"/>
      <c r="L528" s="256"/>
      <c r="M528" s="256"/>
      <c r="N528" s="256"/>
      <c r="O528" s="256"/>
      <c r="P528" s="256"/>
      <c r="Q528" s="256"/>
      <c r="R528" s="256"/>
      <c r="S528" s="256"/>
      <c r="T528" s="256"/>
      <c r="U528" s="256"/>
      <c r="V528" s="256"/>
      <c r="W528" s="256"/>
      <c r="X528" s="256"/>
      <c r="Y528" s="256"/>
      <c r="Z528" s="256"/>
    </row>
    <row r="529">
      <c r="D529" s="256"/>
      <c r="E529" s="256"/>
      <c r="F529" s="256"/>
      <c r="G529" s="256"/>
      <c r="H529" s="256"/>
      <c r="I529" s="256"/>
      <c r="J529" s="256"/>
      <c r="K529" s="256"/>
      <c r="L529" s="256"/>
      <c r="M529" s="256"/>
      <c r="N529" s="256"/>
      <c r="O529" s="256"/>
      <c r="P529" s="256"/>
      <c r="Q529" s="256"/>
      <c r="R529" s="256"/>
      <c r="S529" s="256"/>
      <c r="T529" s="256"/>
      <c r="U529" s="256"/>
      <c r="V529" s="256"/>
      <c r="W529" s="256"/>
      <c r="X529" s="256"/>
      <c r="Y529" s="256"/>
      <c r="Z529" s="256"/>
    </row>
    <row r="530">
      <c r="D530" s="256"/>
      <c r="E530" s="256"/>
      <c r="F530" s="256"/>
      <c r="G530" s="256"/>
      <c r="H530" s="256"/>
      <c r="I530" s="256"/>
      <c r="J530" s="256"/>
      <c r="K530" s="256"/>
      <c r="L530" s="256"/>
      <c r="M530" s="256"/>
      <c r="N530" s="256"/>
      <c r="O530" s="256"/>
      <c r="P530" s="256"/>
      <c r="Q530" s="256"/>
      <c r="R530" s="256"/>
      <c r="S530" s="256"/>
      <c r="T530" s="256"/>
      <c r="U530" s="256"/>
      <c r="V530" s="256"/>
      <c r="W530" s="256"/>
      <c r="X530" s="256"/>
      <c r="Y530" s="256"/>
      <c r="Z530" s="256"/>
    </row>
    <row r="531">
      <c r="D531" s="256"/>
      <c r="E531" s="256"/>
      <c r="F531" s="256"/>
      <c r="G531" s="256"/>
      <c r="H531" s="256"/>
      <c r="I531" s="256"/>
      <c r="J531" s="256"/>
      <c r="K531" s="256"/>
      <c r="L531" s="256"/>
      <c r="M531" s="256"/>
      <c r="N531" s="256"/>
      <c r="O531" s="256"/>
      <c r="P531" s="256"/>
      <c r="Q531" s="256"/>
      <c r="R531" s="256"/>
      <c r="S531" s="256"/>
      <c r="T531" s="256"/>
      <c r="U531" s="256"/>
      <c r="V531" s="256"/>
      <c r="W531" s="256"/>
      <c r="X531" s="256"/>
      <c r="Y531" s="256"/>
      <c r="Z531" s="256"/>
    </row>
    <row r="532">
      <c r="D532" s="256"/>
      <c r="E532" s="256"/>
      <c r="F532" s="256"/>
      <c r="G532" s="256"/>
      <c r="H532" s="256"/>
      <c r="I532" s="256"/>
      <c r="J532" s="256"/>
      <c r="K532" s="256"/>
      <c r="L532" s="256"/>
      <c r="M532" s="256"/>
      <c r="N532" s="256"/>
      <c r="O532" s="256"/>
      <c r="P532" s="256"/>
      <c r="Q532" s="256"/>
      <c r="R532" s="256"/>
      <c r="S532" s="256"/>
      <c r="T532" s="256"/>
      <c r="U532" s="256"/>
      <c r="V532" s="256"/>
      <c r="W532" s="256"/>
      <c r="X532" s="256"/>
      <c r="Y532" s="256"/>
      <c r="Z532" s="256"/>
    </row>
    <row r="533">
      <c r="D533" s="256"/>
      <c r="E533" s="256"/>
      <c r="F533" s="256"/>
      <c r="G533" s="256"/>
      <c r="H533" s="256"/>
      <c r="I533" s="256"/>
      <c r="J533" s="256"/>
      <c r="K533" s="256"/>
      <c r="L533" s="256"/>
      <c r="M533" s="256"/>
      <c r="N533" s="256"/>
      <c r="O533" s="256"/>
      <c r="P533" s="256"/>
      <c r="Q533" s="256"/>
      <c r="R533" s="256"/>
      <c r="S533" s="256"/>
      <c r="T533" s="256"/>
      <c r="U533" s="256"/>
      <c r="V533" s="256"/>
      <c r="W533" s="256"/>
      <c r="X533" s="256"/>
      <c r="Y533" s="256"/>
      <c r="Z533" s="256"/>
    </row>
    <row r="534">
      <c r="D534" s="256"/>
      <c r="E534" s="256"/>
      <c r="F534" s="256"/>
      <c r="G534" s="256"/>
      <c r="H534" s="256"/>
      <c r="I534" s="256"/>
      <c r="J534" s="256"/>
      <c r="K534" s="256"/>
      <c r="L534" s="256"/>
      <c r="M534" s="256"/>
      <c r="N534" s="256"/>
      <c r="O534" s="256"/>
      <c r="P534" s="256"/>
      <c r="Q534" s="256"/>
      <c r="R534" s="256"/>
      <c r="S534" s="256"/>
      <c r="T534" s="256"/>
      <c r="U534" s="256"/>
      <c r="V534" s="256"/>
      <c r="W534" s="256"/>
      <c r="X534" s="256"/>
      <c r="Y534" s="256"/>
      <c r="Z534" s="256"/>
    </row>
    <row r="535">
      <c r="D535" s="256"/>
      <c r="E535" s="256"/>
      <c r="F535" s="256"/>
      <c r="G535" s="256"/>
      <c r="H535" s="256"/>
      <c r="I535" s="256"/>
      <c r="J535" s="256"/>
      <c r="K535" s="256"/>
      <c r="L535" s="256"/>
      <c r="M535" s="256"/>
      <c r="N535" s="256"/>
      <c r="O535" s="256"/>
      <c r="P535" s="256"/>
      <c r="Q535" s="256"/>
      <c r="R535" s="256"/>
      <c r="S535" s="256"/>
      <c r="T535" s="256"/>
      <c r="U535" s="256"/>
      <c r="V535" s="256"/>
      <c r="W535" s="256"/>
      <c r="X535" s="256"/>
      <c r="Y535" s="256"/>
      <c r="Z535" s="256"/>
    </row>
    <row r="536">
      <c r="D536" s="256"/>
      <c r="E536" s="256"/>
      <c r="F536" s="256"/>
      <c r="G536" s="256"/>
      <c r="H536" s="256"/>
      <c r="I536" s="256"/>
      <c r="J536" s="256"/>
      <c r="K536" s="256"/>
      <c r="L536" s="256"/>
      <c r="M536" s="256"/>
      <c r="N536" s="256"/>
      <c r="O536" s="256"/>
      <c r="P536" s="256"/>
      <c r="Q536" s="256"/>
      <c r="R536" s="256"/>
      <c r="S536" s="256"/>
      <c r="T536" s="256"/>
      <c r="U536" s="256"/>
      <c r="V536" s="256"/>
      <c r="W536" s="256"/>
      <c r="X536" s="256"/>
      <c r="Y536" s="256"/>
      <c r="Z536" s="256"/>
    </row>
    <row r="537">
      <c r="D537" s="256"/>
      <c r="E537" s="256"/>
      <c r="F537" s="256"/>
      <c r="G537" s="256"/>
      <c r="H537" s="256"/>
      <c r="I537" s="256"/>
      <c r="J537" s="256"/>
      <c r="K537" s="256"/>
      <c r="L537" s="256"/>
      <c r="M537" s="256"/>
      <c r="N537" s="256"/>
      <c r="O537" s="256"/>
      <c r="P537" s="256"/>
      <c r="Q537" s="256"/>
      <c r="R537" s="256"/>
      <c r="S537" s="256"/>
      <c r="T537" s="256"/>
      <c r="U537" s="256"/>
      <c r="V537" s="256"/>
      <c r="W537" s="256"/>
      <c r="X537" s="256"/>
      <c r="Y537" s="256"/>
      <c r="Z537" s="256"/>
    </row>
    <row r="538">
      <c r="D538" s="256"/>
      <c r="E538" s="256"/>
      <c r="F538" s="256"/>
      <c r="G538" s="256"/>
      <c r="H538" s="256"/>
      <c r="I538" s="256"/>
      <c r="J538" s="256"/>
      <c r="K538" s="256"/>
      <c r="L538" s="256"/>
      <c r="M538" s="256"/>
      <c r="N538" s="256"/>
      <c r="O538" s="256"/>
      <c r="P538" s="256"/>
      <c r="Q538" s="256"/>
      <c r="R538" s="256"/>
      <c r="S538" s="256"/>
      <c r="T538" s="256"/>
      <c r="U538" s="256"/>
      <c r="V538" s="256"/>
      <c r="W538" s="256"/>
      <c r="X538" s="256"/>
      <c r="Y538" s="256"/>
      <c r="Z538" s="256"/>
    </row>
    <row r="539">
      <c r="D539" s="256"/>
      <c r="E539" s="256"/>
      <c r="F539" s="256"/>
      <c r="G539" s="256"/>
      <c r="H539" s="256"/>
      <c r="I539" s="256"/>
      <c r="J539" s="256"/>
      <c r="K539" s="256"/>
      <c r="L539" s="256"/>
      <c r="M539" s="256"/>
      <c r="N539" s="256"/>
      <c r="O539" s="256"/>
      <c r="P539" s="256"/>
      <c r="Q539" s="256"/>
      <c r="R539" s="256"/>
      <c r="S539" s="256"/>
      <c r="T539" s="256"/>
      <c r="U539" s="256"/>
      <c r="V539" s="256"/>
      <c r="W539" s="256"/>
      <c r="X539" s="256"/>
      <c r="Y539" s="256"/>
      <c r="Z539" s="256"/>
    </row>
    <row r="540">
      <c r="D540" s="256"/>
      <c r="E540" s="256"/>
      <c r="F540" s="256"/>
      <c r="G540" s="256"/>
      <c r="H540" s="256"/>
      <c r="I540" s="256"/>
      <c r="J540" s="256"/>
      <c r="K540" s="256"/>
      <c r="L540" s="256"/>
      <c r="M540" s="256"/>
      <c r="N540" s="256"/>
      <c r="O540" s="256"/>
      <c r="P540" s="256"/>
      <c r="Q540" s="256"/>
      <c r="R540" s="256"/>
      <c r="S540" s="256"/>
      <c r="T540" s="256"/>
      <c r="U540" s="256"/>
      <c r="V540" s="256"/>
      <c r="W540" s="256"/>
      <c r="X540" s="256"/>
      <c r="Y540" s="256"/>
      <c r="Z540" s="256"/>
    </row>
    <row r="541">
      <c r="D541" s="256"/>
      <c r="E541" s="256"/>
      <c r="F541" s="256"/>
      <c r="G541" s="256"/>
      <c r="H541" s="256"/>
      <c r="I541" s="256"/>
      <c r="J541" s="256"/>
      <c r="K541" s="256"/>
      <c r="L541" s="256"/>
      <c r="M541" s="256"/>
      <c r="N541" s="256"/>
      <c r="O541" s="256"/>
      <c r="P541" s="256"/>
      <c r="Q541" s="256"/>
      <c r="R541" s="256"/>
      <c r="S541" s="256"/>
      <c r="T541" s="256"/>
      <c r="U541" s="256"/>
      <c r="V541" s="256"/>
      <c r="W541" s="256"/>
      <c r="X541" s="256"/>
      <c r="Y541" s="256"/>
      <c r="Z541" s="256"/>
    </row>
    <row r="542">
      <c r="D542" s="256"/>
      <c r="E542" s="256"/>
      <c r="F542" s="256"/>
      <c r="G542" s="256"/>
      <c r="H542" s="256"/>
      <c r="I542" s="256"/>
      <c r="J542" s="256"/>
      <c r="K542" s="256"/>
      <c r="L542" s="256"/>
      <c r="M542" s="256"/>
      <c r="N542" s="256"/>
      <c r="O542" s="256"/>
      <c r="P542" s="256"/>
      <c r="Q542" s="256"/>
      <c r="R542" s="256"/>
      <c r="S542" s="256"/>
      <c r="T542" s="256"/>
      <c r="U542" s="256"/>
      <c r="V542" s="256"/>
      <c r="W542" s="256"/>
      <c r="X542" s="256"/>
      <c r="Y542" s="256"/>
      <c r="Z542" s="256"/>
    </row>
    <row r="543">
      <c r="D543" s="256"/>
      <c r="E543" s="256"/>
      <c r="F543" s="256"/>
      <c r="G543" s="256"/>
      <c r="H543" s="256"/>
      <c r="I543" s="256"/>
      <c r="J543" s="256"/>
      <c r="K543" s="256"/>
      <c r="L543" s="256"/>
      <c r="M543" s="256"/>
      <c r="N543" s="256"/>
      <c r="O543" s="256"/>
      <c r="P543" s="256"/>
      <c r="Q543" s="256"/>
      <c r="R543" s="256"/>
      <c r="S543" s="256"/>
      <c r="T543" s="256"/>
      <c r="U543" s="256"/>
      <c r="V543" s="256"/>
      <c r="W543" s="256"/>
      <c r="X543" s="256"/>
      <c r="Y543" s="256"/>
      <c r="Z543" s="256"/>
    </row>
    <row r="544">
      <c r="D544" s="256"/>
      <c r="E544" s="256"/>
      <c r="F544" s="256"/>
      <c r="G544" s="256"/>
      <c r="H544" s="256"/>
      <c r="I544" s="256"/>
      <c r="J544" s="256"/>
      <c r="K544" s="256"/>
      <c r="L544" s="256"/>
      <c r="M544" s="256"/>
      <c r="N544" s="256"/>
      <c r="O544" s="256"/>
      <c r="P544" s="256"/>
      <c r="Q544" s="256"/>
      <c r="R544" s="256"/>
      <c r="S544" s="256"/>
      <c r="T544" s="256"/>
      <c r="U544" s="256"/>
      <c r="V544" s="256"/>
      <c r="W544" s="256"/>
      <c r="X544" s="256"/>
      <c r="Y544" s="256"/>
      <c r="Z544" s="256"/>
    </row>
    <row r="545">
      <c r="D545" s="256"/>
      <c r="E545" s="256"/>
      <c r="F545" s="256"/>
      <c r="G545" s="256"/>
      <c r="H545" s="256"/>
      <c r="I545" s="256"/>
      <c r="J545" s="256"/>
      <c r="K545" s="256"/>
      <c r="L545" s="256"/>
      <c r="M545" s="256"/>
      <c r="N545" s="256"/>
      <c r="O545" s="256"/>
      <c r="P545" s="256"/>
      <c r="Q545" s="256"/>
      <c r="R545" s="256"/>
      <c r="S545" s="256"/>
      <c r="T545" s="256"/>
      <c r="U545" s="256"/>
      <c r="V545" s="256"/>
      <c r="W545" s="256"/>
      <c r="X545" s="256"/>
      <c r="Y545" s="256"/>
      <c r="Z545" s="256"/>
    </row>
    <row r="546">
      <c r="D546" s="256"/>
      <c r="E546" s="256"/>
      <c r="F546" s="256"/>
      <c r="G546" s="256"/>
      <c r="H546" s="256"/>
      <c r="I546" s="256"/>
      <c r="J546" s="256"/>
      <c r="K546" s="256"/>
      <c r="L546" s="256"/>
      <c r="M546" s="256"/>
      <c r="N546" s="256"/>
      <c r="O546" s="256"/>
      <c r="P546" s="256"/>
      <c r="Q546" s="256"/>
      <c r="R546" s="256"/>
      <c r="S546" s="256"/>
      <c r="T546" s="256"/>
      <c r="U546" s="256"/>
      <c r="V546" s="256"/>
      <c r="W546" s="256"/>
      <c r="X546" s="256"/>
      <c r="Y546" s="256"/>
      <c r="Z546" s="256"/>
    </row>
    <row r="547">
      <c r="D547" s="256"/>
      <c r="E547" s="256"/>
      <c r="F547" s="256"/>
      <c r="G547" s="256"/>
      <c r="H547" s="256"/>
      <c r="I547" s="256"/>
      <c r="J547" s="256"/>
      <c r="K547" s="256"/>
      <c r="L547" s="256"/>
      <c r="M547" s="256"/>
      <c r="N547" s="256"/>
      <c r="O547" s="256"/>
      <c r="P547" s="256"/>
      <c r="Q547" s="256"/>
      <c r="R547" s="256"/>
      <c r="S547" s="256"/>
      <c r="T547" s="256"/>
      <c r="U547" s="256"/>
      <c r="V547" s="256"/>
      <c r="W547" s="256"/>
      <c r="X547" s="256"/>
      <c r="Y547" s="256"/>
      <c r="Z547" s="256"/>
    </row>
    <row r="548">
      <c r="D548" s="256"/>
      <c r="E548" s="256"/>
      <c r="F548" s="256"/>
      <c r="G548" s="256"/>
      <c r="H548" s="256"/>
      <c r="I548" s="256"/>
      <c r="J548" s="256"/>
      <c r="K548" s="256"/>
      <c r="L548" s="256"/>
      <c r="M548" s="256"/>
      <c r="N548" s="256"/>
      <c r="O548" s="256"/>
      <c r="P548" s="256"/>
      <c r="Q548" s="256"/>
      <c r="R548" s="256"/>
      <c r="S548" s="256"/>
      <c r="T548" s="256"/>
      <c r="U548" s="256"/>
      <c r="V548" s="256"/>
      <c r="W548" s="256"/>
      <c r="X548" s="256"/>
      <c r="Y548" s="256"/>
      <c r="Z548" s="256"/>
    </row>
    <row r="549">
      <c r="D549" s="256"/>
      <c r="E549" s="256"/>
      <c r="F549" s="256"/>
      <c r="G549" s="256"/>
      <c r="H549" s="256"/>
      <c r="I549" s="256"/>
      <c r="J549" s="256"/>
      <c r="K549" s="256"/>
      <c r="L549" s="256"/>
      <c r="M549" s="256"/>
      <c r="N549" s="256"/>
      <c r="O549" s="256"/>
      <c r="P549" s="256"/>
      <c r="Q549" s="256"/>
      <c r="R549" s="256"/>
      <c r="S549" s="256"/>
      <c r="T549" s="256"/>
      <c r="U549" s="256"/>
      <c r="V549" s="256"/>
      <c r="W549" s="256"/>
      <c r="X549" s="256"/>
      <c r="Y549" s="256"/>
      <c r="Z549" s="256"/>
    </row>
    <row r="550">
      <c r="D550" s="256"/>
      <c r="E550" s="256"/>
      <c r="F550" s="256"/>
      <c r="G550" s="256"/>
      <c r="H550" s="256"/>
      <c r="I550" s="256"/>
      <c r="J550" s="256"/>
      <c r="K550" s="256"/>
      <c r="L550" s="256"/>
      <c r="M550" s="256"/>
      <c r="N550" s="256"/>
      <c r="O550" s="256"/>
      <c r="P550" s="256"/>
      <c r="Q550" s="256"/>
      <c r="R550" s="256"/>
      <c r="S550" s="256"/>
      <c r="T550" s="256"/>
      <c r="U550" s="256"/>
      <c r="V550" s="256"/>
      <c r="W550" s="256"/>
      <c r="X550" s="256"/>
      <c r="Y550" s="256"/>
      <c r="Z550" s="256"/>
    </row>
    <row r="551">
      <c r="D551" s="256"/>
      <c r="E551" s="256"/>
      <c r="F551" s="256"/>
      <c r="G551" s="256"/>
      <c r="H551" s="256"/>
      <c r="I551" s="256"/>
      <c r="J551" s="256"/>
      <c r="K551" s="256"/>
      <c r="L551" s="256"/>
      <c r="M551" s="256"/>
      <c r="N551" s="256"/>
      <c r="O551" s="256"/>
      <c r="P551" s="256"/>
      <c r="Q551" s="256"/>
      <c r="R551" s="256"/>
      <c r="S551" s="256"/>
      <c r="T551" s="256"/>
      <c r="U551" s="256"/>
      <c r="V551" s="256"/>
      <c r="W551" s="256"/>
      <c r="X551" s="256"/>
      <c r="Y551" s="256"/>
      <c r="Z551" s="256"/>
    </row>
    <row r="552">
      <c r="D552" s="256"/>
      <c r="E552" s="256"/>
      <c r="F552" s="256"/>
      <c r="G552" s="256"/>
      <c r="H552" s="256"/>
      <c r="I552" s="256"/>
      <c r="J552" s="256"/>
      <c r="K552" s="256"/>
      <c r="L552" s="256"/>
      <c r="M552" s="256"/>
      <c r="N552" s="256"/>
      <c r="O552" s="256"/>
      <c r="P552" s="256"/>
      <c r="Q552" s="256"/>
      <c r="R552" s="256"/>
      <c r="S552" s="256"/>
      <c r="T552" s="256"/>
      <c r="U552" s="256"/>
      <c r="V552" s="256"/>
      <c r="W552" s="256"/>
      <c r="X552" s="256"/>
      <c r="Y552" s="256"/>
      <c r="Z552" s="256"/>
    </row>
    <row r="553">
      <c r="D553" s="256"/>
      <c r="E553" s="256"/>
      <c r="F553" s="256"/>
      <c r="G553" s="256"/>
      <c r="H553" s="256"/>
      <c r="I553" s="256"/>
      <c r="J553" s="256"/>
      <c r="K553" s="256"/>
      <c r="L553" s="256"/>
      <c r="M553" s="256"/>
      <c r="N553" s="256"/>
      <c r="O553" s="256"/>
      <c r="P553" s="256"/>
      <c r="Q553" s="256"/>
      <c r="R553" s="256"/>
      <c r="S553" s="256"/>
      <c r="T553" s="256"/>
      <c r="U553" s="256"/>
      <c r="V553" s="256"/>
      <c r="W553" s="256"/>
      <c r="X553" s="256"/>
      <c r="Y553" s="256"/>
      <c r="Z553" s="256"/>
    </row>
    <row r="554">
      <c r="D554" s="256"/>
      <c r="E554" s="256"/>
      <c r="F554" s="256"/>
      <c r="G554" s="256"/>
      <c r="H554" s="256"/>
      <c r="I554" s="256"/>
      <c r="J554" s="256"/>
      <c r="K554" s="256"/>
      <c r="L554" s="256"/>
      <c r="M554" s="256"/>
      <c r="N554" s="256"/>
      <c r="O554" s="256"/>
      <c r="P554" s="256"/>
      <c r="Q554" s="256"/>
      <c r="R554" s="256"/>
      <c r="S554" s="256"/>
      <c r="T554" s="256"/>
      <c r="U554" s="256"/>
      <c r="V554" s="256"/>
      <c r="W554" s="256"/>
      <c r="X554" s="256"/>
      <c r="Y554" s="256"/>
      <c r="Z554" s="256"/>
    </row>
    <row r="555">
      <c r="D555" s="256"/>
      <c r="E555" s="256"/>
      <c r="F555" s="256"/>
      <c r="G555" s="256"/>
      <c r="H555" s="256"/>
      <c r="I555" s="256"/>
      <c r="J555" s="256"/>
      <c r="K555" s="256"/>
      <c r="L555" s="256"/>
      <c r="M555" s="256"/>
      <c r="N555" s="256"/>
      <c r="O555" s="256"/>
      <c r="P555" s="256"/>
      <c r="Q555" s="256"/>
      <c r="R555" s="256"/>
      <c r="S555" s="256"/>
      <c r="T555" s="256"/>
      <c r="U555" s="256"/>
      <c r="V555" s="256"/>
      <c r="W555" s="256"/>
      <c r="X555" s="256"/>
      <c r="Y555" s="256"/>
      <c r="Z555" s="256"/>
    </row>
    <row r="556">
      <c r="D556" s="256"/>
      <c r="E556" s="256"/>
      <c r="F556" s="256"/>
      <c r="G556" s="256"/>
      <c r="H556" s="256"/>
      <c r="I556" s="256"/>
      <c r="J556" s="256"/>
      <c r="K556" s="256"/>
      <c r="L556" s="256"/>
      <c r="M556" s="256"/>
      <c r="N556" s="256"/>
      <c r="O556" s="256"/>
      <c r="P556" s="256"/>
      <c r="Q556" s="256"/>
      <c r="R556" s="256"/>
      <c r="S556" s="256"/>
      <c r="T556" s="256"/>
      <c r="U556" s="256"/>
      <c r="V556" s="256"/>
      <c r="W556" s="256"/>
      <c r="X556" s="256"/>
      <c r="Y556" s="256"/>
      <c r="Z556" s="256"/>
    </row>
    <row r="557">
      <c r="D557" s="256"/>
      <c r="E557" s="256"/>
      <c r="F557" s="256"/>
      <c r="G557" s="256"/>
      <c r="H557" s="256"/>
      <c r="I557" s="256"/>
      <c r="J557" s="256"/>
      <c r="K557" s="256"/>
      <c r="L557" s="256"/>
      <c r="M557" s="256"/>
      <c r="N557" s="256"/>
      <c r="O557" s="256"/>
      <c r="P557" s="256"/>
      <c r="Q557" s="256"/>
      <c r="R557" s="256"/>
      <c r="S557" s="256"/>
      <c r="T557" s="256"/>
      <c r="U557" s="256"/>
      <c r="V557" s="256"/>
      <c r="W557" s="256"/>
      <c r="X557" s="256"/>
      <c r="Y557" s="256"/>
      <c r="Z557" s="256"/>
    </row>
    <row r="558">
      <c r="D558" s="256"/>
      <c r="E558" s="256"/>
      <c r="F558" s="256"/>
      <c r="G558" s="256"/>
      <c r="H558" s="256"/>
      <c r="I558" s="256"/>
      <c r="J558" s="256"/>
      <c r="K558" s="256"/>
      <c r="L558" s="256"/>
      <c r="M558" s="256"/>
      <c r="N558" s="256"/>
      <c r="O558" s="256"/>
      <c r="P558" s="256"/>
      <c r="Q558" s="256"/>
      <c r="R558" s="256"/>
      <c r="S558" s="256"/>
      <c r="T558" s="256"/>
      <c r="U558" s="256"/>
      <c r="V558" s="256"/>
      <c r="W558" s="256"/>
      <c r="X558" s="256"/>
      <c r="Y558" s="256"/>
      <c r="Z558" s="256"/>
    </row>
    <row r="559">
      <c r="D559" s="256"/>
      <c r="E559" s="256"/>
      <c r="F559" s="256"/>
      <c r="G559" s="256"/>
      <c r="H559" s="256"/>
      <c r="I559" s="256"/>
      <c r="J559" s="256"/>
      <c r="K559" s="256"/>
      <c r="L559" s="256"/>
      <c r="M559" s="256"/>
      <c r="N559" s="256"/>
      <c r="O559" s="256"/>
      <c r="P559" s="256"/>
      <c r="Q559" s="256"/>
      <c r="R559" s="256"/>
      <c r="S559" s="256"/>
      <c r="T559" s="256"/>
      <c r="U559" s="256"/>
      <c r="V559" s="256"/>
      <c r="W559" s="256"/>
      <c r="X559" s="256"/>
      <c r="Y559" s="256"/>
      <c r="Z559" s="256"/>
    </row>
    <row r="560">
      <c r="D560" s="256"/>
      <c r="E560" s="256"/>
      <c r="F560" s="256"/>
      <c r="G560" s="256"/>
      <c r="H560" s="256"/>
      <c r="I560" s="256"/>
      <c r="J560" s="256"/>
      <c r="K560" s="256"/>
      <c r="L560" s="256"/>
      <c r="M560" s="256"/>
      <c r="N560" s="256"/>
      <c r="O560" s="256"/>
      <c r="P560" s="256"/>
      <c r="Q560" s="256"/>
      <c r="R560" s="256"/>
      <c r="S560" s="256"/>
      <c r="T560" s="256"/>
      <c r="U560" s="256"/>
      <c r="V560" s="256"/>
      <c r="W560" s="256"/>
      <c r="X560" s="256"/>
      <c r="Y560" s="256"/>
      <c r="Z560" s="256"/>
    </row>
    <row r="561">
      <c r="D561" s="256"/>
      <c r="E561" s="256"/>
      <c r="F561" s="256"/>
      <c r="G561" s="256"/>
      <c r="H561" s="256"/>
      <c r="I561" s="256"/>
      <c r="J561" s="256"/>
      <c r="K561" s="256"/>
      <c r="L561" s="256"/>
      <c r="M561" s="256"/>
      <c r="N561" s="256"/>
      <c r="O561" s="256"/>
      <c r="P561" s="256"/>
      <c r="Q561" s="256"/>
      <c r="R561" s="256"/>
      <c r="S561" s="256"/>
      <c r="T561" s="256"/>
      <c r="U561" s="256"/>
      <c r="V561" s="256"/>
      <c r="W561" s="256"/>
      <c r="X561" s="256"/>
      <c r="Y561" s="256"/>
      <c r="Z561" s="256"/>
    </row>
    <row r="562">
      <c r="D562" s="256"/>
      <c r="E562" s="256"/>
      <c r="F562" s="256"/>
      <c r="G562" s="256"/>
      <c r="H562" s="256"/>
      <c r="I562" s="256"/>
      <c r="J562" s="256"/>
      <c r="K562" s="256"/>
      <c r="L562" s="256"/>
      <c r="M562" s="256"/>
      <c r="N562" s="256"/>
      <c r="O562" s="256"/>
      <c r="P562" s="256"/>
      <c r="Q562" s="256"/>
      <c r="R562" s="256"/>
      <c r="S562" s="256"/>
      <c r="T562" s="256"/>
      <c r="U562" s="256"/>
      <c r="V562" s="256"/>
      <c r="W562" s="256"/>
      <c r="X562" s="256"/>
      <c r="Y562" s="256"/>
      <c r="Z562" s="256"/>
    </row>
    <row r="563">
      <c r="D563" s="256"/>
      <c r="E563" s="256"/>
      <c r="F563" s="256"/>
      <c r="G563" s="256"/>
      <c r="H563" s="256"/>
      <c r="I563" s="256"/>
      <c r="J563" s="256"/>
      <c r="K563" s="256"/>
      <c r="L563" s="256"/>
      <c r="M563" s="256"/>
      <c r="N563" s="256"/>
      <c r="O563" s="256"/>
      <c r="P563" s="256"/>
      <c r="Q563" s="256"/>
      <c r="R563" s="256"/>
      <c r="S563" s="256"/>
      <c r="T563" s="256"/>
      <c r="U563" s="256"/>
      <c r="V563" s="256"/>
      <c r="W563" s="256"/>
      <c r="X563" s="256"/>
      <c r="Y563" s="256"/>
      <c r="Z563" s="256"/>
    </row>
    <row r="564">
      <c r="D564" s="256"/>
      <c r="E564" s="256"/>
      <c r="F564" s="256"/>
      <c r="G564" s="256"/>
      <c r="H564" s="256"/>
      <c r="I564" s="256"/>
      <c r="J564" s="256"/>
      <c r="K564" s="256"/>
      <c r="L564" s="256"/>
      <c r="M564" s="256"/>
      <c r="N564" s="256"/>
      <c r="O564" s="256"/>
      <c r="P564" s="256"/>
      <c r="Q564" s="256"/>
      <c r="R564" s="256"/>
      <c r="S564" s="256"/>
      <c r="T564" s="256"/>
      <c r="U564" s="256"/>
      <c r="V564" s="256"/>
      <c r="W564" s="256"/>
      <c r="X564" s="256"/>
      <c r="Y564" s="256"/>
      <c r="Z564" s="256"/>
    </row>
    <row r="565">
      <c r="D565" s="256"/>
      <c r="E565" s="256"/>
      <c r="F565" s="256"/>
      <c r="G565" s="256"/>
      <c r="H565" s="256"/>
      <c r="I565" s="256"/>
      <c r="J565" s="256"/>
      <c r="K565" s="256"/>
      <c r="L565" s="256"/>
      <c r="M565" s="256"/>
      <c r="N565" s="256"/>
      <c r="O565" s="256"/>
      <c r="P565" s="256"/>
      <c r="Q565" s="256"/>
      <c r="R565" s="256"/>
      <c r="S565" s="256"/>
      <c r="T565" s="256"/>
      <c r="U565" s="256"/>
      <c r="V565" s="256"/>
      <c r="W565" s="256"/>
      <c r="X565" s="256"/>
      <c r="Y565" s="256"/>
      <c r="Z565" s="256"/>
    </row>
    <row r="566">
      <c r="D566" s="256"/>
      <c r="E566" s="256"/>
      <c r="F566" s="256"/>
      <c r="G566" s="256"/>
      <c r="H566" s="256"/>
      <c r="I566" s="256"/>
      <c r="J566" s="256"/>
      <c r="K566" s="256"/>
      <c r="L566" s="256"/>
      <c r="M566" s="256"/>
      <c r="N566" s="256"/>
      <c r="O566" s="256"/>
      <c r="P566" s="256"/>
      <c r="Q566" s="256"/>
      <c r="R566" s="256"/>
      <c r="S566" s="256"/>
      <c r="T566" s="256"/>
      <c r="U566" s="256"/>
      <c r="V566" s="256"/>
      <c r="W566" s="256"/>
      <c r="X566" s="256"/>
      <c r="Y566" s="256"/>
      <c r="Z566" s="256"/>
    </row>
    <row r="567">
      <c r="D567" s="256"/>
      <c r="E567" s="256"/>
      <c r="F567" s="256"/>
      <c r="G567" s="256"/>
      <c r="H567" s="256"/>
      <c r="I567" s="256"/>
      <c r="J567" s="256"/>
      <c r="K567" s="256"/>
      <c r="L567" s="256"/>
      <c r="M567" s="256"/>
      <c r="N567" s="256"/>
      <c r="O567" s="256"/>
      <c r="P567" s="256"/>
      <c r="Q567" s="256"/>
      <c r="R567" s="256"/>
      <c r="S567" s="256"/>
      <c r="T567" s="256"/>
      <c r="U567" s="256"/>
      <c r="V567" s="256"/>
      <c r="W567" s="256"/>
      <c r="X567" s="256"/>
      <c r="Y567" s="256"/>
      <c r="Z567" s="256"/>
    </row>
    <row r="568">
      <c r="D568" s="256"/>
      <c r="E568" s="256"/>
      <c r="F568" s="256"/>
      <c r="G568" s="256"/>
      <c r="H568" s="256"/>
      <c r="I568" s="256"/>
      <c r="J568" s="256"/>
      <c r="K568" s="256"/>
      <c r="L568" s="256"/>
      <c r="M568" s="256"/>
      <c r="N568" s="256"/>
      <c r="O568" s="256"/>
      <c r="P568" s="256"/>
      <c r="Q568" s="256"/>
      <c r="R568" s="256"/>
      <c r="S568" s="256"/>
      <c r="T568" s="256"/>
      <c r="U568" s="256"/>
      <c r="V568" s="256"/>
      <c r="W568" s="256"/>
      <c r="X568" s="256"/>
      <c r="Y568" s="256"/>
      <c r="Z568" s="256"/>
    </row>
    <row r="569">
      <c r="D569" s="256"/>
      <c r="E569" s="256"/>
      <c r="F569" s="256"/>
      <c r="G569" s="256"/>
      <c r="H569" s="256"/>
      <c r="I569" s="256"/>
      <c r="J569" s="256"/>
      <c r="K569" s="256"/>
      <c r="L569" s="256"/>
      <c r="M569" s="256"/>
      <c r="N569" s="256"/>
      <c r="O569" s="256"/>
      <c r="P569" s="256"/>
      <c r="Q569" s="256"/>
      <c r="R569" s="256"/>
      <c r="S569" s="256"/>
      <c r="T569" s="256"/>
      <c r="U569" s="256"/>
      <c r="V569" s="256"/>
      <c r="W569" s="256"/>
      <c r="X569" s="256"/>
      <c r="Y569" s="256"/>
      <c r="Z569" s="256"/>
    </row>
    <row r="570">
      <c r="D570" s="256"/>
      <c r="E570" s="256"/>
      <c r="F570" s="256"/>
      <c r="G570" s="256"/>
      <c r="H570" s="256"/>
      <c r="I570" s="256"/>
      <c r="J570" s="256"/>
      <c r="K570" s="256"/>
      <c r="L570" s="256"/>
      <c r="M570" s="256"/>
      <c r="N570" s="256"/>
      <c r="O570" s="256"/>
      <c r="P570" s="256"/>
      <c r="Q570" s="256"/>
      <c r="R570" s="256"/>
      <c r="S570" s="256"/>
      <c r="T570" s="256"/>
      <c r="U570" s="256"/>
      <c r="V570" s="256"/>
      <c r="W570" s="256"/>
      <c r="X570" s="256"/>
      <c r="Y570" s="256"/>
      <c r="Z570" s="256"/>
    </row>
    <row r="571">
      <c r="D571" s="256"/>
      <c r="E571" s="256"/>
      <c r="F571" s="256"/>
      <c r="G571" s="256"/>
      <c r="H571" s="256"/>
      <c r="I571" s="256"/>
      <c r="J571" s="256"/>
      <c r="K571" s="256"/>
      <c r="L571" s="256"/>
      <c r="M571" s="256"/>
      <c r="N571" s="256"/>
      <c r="O571" s="256"/>
      <c r="P571" s="256"/>
      <c r="Q571" s="256"/>
      <c r="R571" s="256"/>
      <c r="S571" s="256"/>
      <c r="T571" s="256"/>
      <c r="U571" s="256"/>
      <c r="V571" s="256"/>
      <c r="W571" s="256"/>
      <c r="X571" s="256"/>
      <c r="Y571" s="256"/>
      <c r="Z571" s="256"/>
    </row>
    <row r="572">
      <c r="D572" s="256"/>
      <c r="E572" s="256"/>
      <c r="F572" s="256"/>
      <c r="G572" s="256"/>
      <c r="H572" s="256"/>
      <c r="I572" s="256"/>
      <c r="J572" s="256"/>
      <c r="K572" s="256"/>
      <c r="L572" s="256"/>
      <c r="M572" s="256"/>
      <c r="N572" s="256"/>
      <c r="O572" s="256"/>
      <c r="P572" s="256"/>
      <c r="Q572" s="256"/>
      <c r="R572" s="256"/>
      <c r="S572" s="256"/>
      <c r="T572" s="256"/>
      <c r="U572" s="256"/>
      <c r="V572" s="256"/>
      <c r="W572" s="256"/>
      <c r="X572" s="256"/>
      <c r="Y572" s="256"/>
      <c r="Z572" s="256"/>
    </row>
    <row r="573">
      <c r="D573" s="256"/>
      <c r="E573" s="256"/>
      <c r="F573" s="256"/>
      <c r="G573" s="256"/>
      <c r="H573" s="256"/>
      <c r="I573" s="256"/>
      <c r="J573" s="256"/>
      <c r="K573" s="256"/>
      <c r="L573" s="256"/>
      <c r="M573" s="256"/>
      <c r="N573" s="256"/>
      <c r="O573" s="256"/>
      <c r="P573" s="256"/>
      <c r="Q573" s="256"/>
      <c r="R573" s="256"/>
      <c r="S573" s="256"/>
      <c r="T573" s="256"/>
      <c r="U573" s="256"/>
      <c r="V573" s="256"/>
      <c r="W573" s="256"/>
      <c r="X573" s="256"/>
      <c r="Y573" s="256"/>
      <c r="Z573" s="256"/>
    </row>
    <row r="574">
      <c r="D574" s="256"/>
      <c r="E574" s="256"/>
      <c r="F574" s="256"/>
      <c r="G574" s="256"/>
      <c r="H574" s="256"/>
      <c r="I574" s="256"/>
      <c r="J574" s="256"/>
      <c r="K574" s="256"/>
      <c r="L574" s="256"/>
      <c r="M574" s="256"/>
      <c r="N574" s="256"/>
      <c r="O574" s="256"/>
      <c r="P574" s="256"/>
      <c r="Q574" s="256"/>
      <c r="R574" s="256"/>
      <c r="S574" s="256"/>
      <c r="T574" s="256"/>
      <c r="U574" s="256"/>
      <c r="V574" s="256"/>
      <c r="W574" s="256"/>
      <c r="X574" s="256"/>
      <c r="Y574" s="256"/>
      <c r="Z574" s="256"/>
    </row>
    <row r="575">
      <c r="D575" s="256"/>
      <c r="E575" s="256"/>
      <c r="F575" s="256"/>
      <c r="G575" s="256"/>
      <c r="H575" s="256"/>
      <c r="I575" s="256"/>
      <c r="J575" s="256"/>
      <c r="K575" s="256"/>
      <c r="L575" s="256"/>
      <c r="M575" s="256"/>
      <c r="N575" s="256"/>
      <c r="O575" s="256"/>
      <c r="P575" s="256"/>
      <c r="Q575" s="256"/>
      <c r="R575" s="256"/>
      <c r="S575" s="256"/>
      <c r="T575" s="256"/>
      <c r="U575" s="256"/>
      <c r="V575" s="256"/>
      <c r="W575" s="256"/>
      <c r="X575" s="256"/>
      <c r="Y575" s="256"/>
      <c r="Z575" s="256"/>
    </row>
    <row r="576">
      <c r="D576" s="256"/>
      <c r="E576" s="256"/>
      <c r="F576" s="256"/>
      <c r="G576" s="256"/>
      <c r="H576" s="256"/>
      <c r="I576" s="256"/>
      <c r="J576" s="256"/>
      <c r="K576" s="256"/>
      <c r="L576" s="256"/>
      <c r="M576" s="256"/>
      <c r="N576" s="256"/>
      <c r="O576" s="256"/>
      <c r="P576" s="256"/>
      <c r="Q576" s="256"/>
      <c r="R576" s="256"/>
      <c r="S576" s="256"/>
      <c r="T576" s="256"/>
      <c r="U576" s="256"/>
      <c r="V576" s="256"/>
      <c r="W576" s="256"/>
      <c r="X576" s="256"/>
      <c r="Y576" s="256"/>
      <c r="Z576" s="256"/>
    </row>
    <row r="577">
      <c r="D577" s="256"/>
      <c r="E577" s="256"/>
      <c r="F577" s="256"/>
      <c r="G577" s="256"/>
      <c r="H577" s="256"/>
      <c r="I577" s="256"/>
      <c r="J577" s="256"/>
      <c r="K577" s="256"/>
      <c r="L577" s="256"/>
      <c r="M577" s="256"/>
      <c r="N577" s="256"/>
      <c r="O577" s="256"/>
      <c r="P577" s="256"/>
      <c r="Q577" s="256"/>
      <c r="R577" s="256"/>
      <c r="S577" s="256"/>
      <c r="T577" s="256"/>
      <c r="U577" s="256"/>
      <c r="V577" s="256"/>
      <c r="W577" s="256"/>
      <c r="X577" s="256"/>
      <c r="Y577" s="256"/>
      <c r="Z577" s="256"/>
    </row>
    <row r="578">
      <c r="D578" s="256"/>
      <c r="E578" s="256"/>
      <c r="F578" s="256"/>
      <c r="G578" s="256"/>
      <c r="H578" s="256"/>
      <c r="I578" s="256"/>
      <c r="J578" s="256"/>
      <c r="K578" s="256"/>
      <c r="L578" s="256"/>
      <c r="M578" s="256"/>
      <c r="N578" s="256"/>
      <c r="O578" s="256"/>
      <c r="P578" s="256"/>
      <c r="Q578" s="256"/>
      <c r="R578" s="256"/>
      <c r="S578" s="256"/>
      <c r="T578" s="256"/>
      <c r="U578" s="256"/>
      <c r="V578" s="256"/>
      <c r="W578" s="256"/>
      <c r="X578" s="256"/>
      <c r="Y578" s="256"/>
      <c r="Z578" s="256"/>
    </row>
    <row r="579">
      <c r="D579" s="256"/>
      <c r="E579" s="256"/>
      <c r="F579" s="256"/>
      <c r="G579" s="256"/>
      <c r="H579" s="256"/>
      <c r="I579" s="256"/>
      <c r="J579" s="256"/>
      <c r="K579" s="256"/>
      <c r="L579" s="256"/>
      <c r="M579" s="256"/>
      <c r="N579" s="256"/>
      <c r="O579" s="256"/>
      <c r="P579" s="256"/>
      <c r="Q579" s="256"/>
      <c r="R579" s="256"/>
      <c r="S579" s="256"/>
      <c r="T579" s="256"/>
      <c r="U579" s="256"/>
      <c r="V579" s="256"/>
      <c r="W579" s="256"/>
      <c r="X579" s="256"/>
      <c r="Y579" s="256"/>
      <c r="Z579" s="256"/>
    </row>
    <row r="580">
      <c r="D580" s="256"/>
      <c r="E580" s="256"/>
      <c r="F580" s="256"/>
      <c r="G580" s="256"/>
      <c r="H580" s="256"/>
      <c r="I580" s="256"/>
      <c r="J580" s="256"/>
      <c r="K580" s="256"/>
      <c r="L580" s="256"/>
      <c r="M580" s="256"/>
      <c r="N580" s="256"/>
      <c r="O580" s="256"/>
      <c r="P580" s="256"/>
      <c r="Q580" s="256"/>
      <c r="R580" s="256"/>
      <c r="S580" s="256"/>
      <c r="T580" s="256"/>
      <c r="U580" s="256"/>
      <c r="V580" s="256"/>
      <c r="W580" s="256"/>
      <c r="X580" s="256"/>
      <c r="Y580" s="256"/>
      <c r="Z580" s="256"/>
    </row>
    <row r="581">
      <c r="D581" s="256"/>
      <c r="E581" s="256"/>
      <c r="F581" s="256"/>
      <c r="G581" s="256"/>
      <c r="H581" s="256"/>
      <c r="I581" s="256"/>
      <c r="J581" s="256"/>
      <c r="K581" s="256"/>
      <c r="L581" s="256"/>
      <c r="M581" s="256"/>
      <c r="N581" s="256"/>
      <c r="O581" s="256"/>
      <c r="P581" s="256"/>
      <c r="Q581" s="256"/>
      <c r="R581" s="256"/>
      <c r="S581" s="256"/>
      <c r="T581" s="256"/>
      <c r="U581" s="256"/>
      <c r="V581" s="256"/>
      <c r="W581" s="256"/>
      <c r="X581" s="256"/>
      <c r="Y581" s="256"/>
      <c r="Z581" s="256"/>
    </row>
    <row r="582">
      <c r="D582" s="256"/>
      <c r="E582" s="256"/>
      <c r="F582" s="256"/>
      <c r="G582" s="256"/>
      <c r="H582" s="256"/>
      <c r="I582" s="256"/>
      <c r="J582" s="256"/>
      <c r="K582" s="256"/>
      <c r="L582" s="256"/>
      <c r="M582" s="256"/>
      <c r="N582" s="256"/>
      <c r="O582" s="256"/>
      <c r="P582" s="256"/>
      <c r="Q582" s="256"/>
      <c r="R582" s="256"/>
      <c r="S582" s="256"/>
      <c r="T582" s="256"/>
      <c r="U582" s="256"/>
      <c r="V582" s="256"/>
      <c r="W582" s="256"/>
      <c r="X582" s="256"/>
      <c r="Y582" s="256"/>
      <c r="Z582" s="256"/>
    </row>
    <row r="583">
      <c r="D583" s="256"/>
      <c r="E583" s="256"/>
      <c r="F583" s="256"/>
      <c r="G583" s="256"/>
      <c r="H583" s="256"/>
      <c r="I583" s="256"/>
      <c r="J583" s="256"/>
      <c r="K583" s="256"/>
      <c r="L583" s="256"/>
      <c r="M583" s="256"/>
      <c r="N583" s="256"/>
      <c r="O583" s="256"/>
      <c r="P583" s="256"/>
      <c r="Q583" s="256"/>
      <c r="R583" s="256"/>
      <c r="S583" s="256"/>
      <c r="T583" s="256"/>
      <c r="U583" s="256"/>
      <c r="V583" s="256"/>
      <c r="W583" s="256"/>
      <c r="X583" s="256"/>
      <c r="Y583" s="256"/>
      <c r="Z583" s="256"/>
    </row>
    <row r="584">
      <c r="D584" s="256"/>
      <c r="E584" s="256"/>
      <c r="F584" s="256"/>
      <c r="G584" s="256"/>
      <c r="H584" s="256"/>
      <c r="I584" s="256"/>
      <c r="J584" s="256"/>
      <c r="K584" s="256"/>
      <c r="L584" s="256"/>
      <c r="M584" s="256"/>
      <c r="N584" s="256"/>
      <c r="O584" s="256"/>
      <c r="P584" s="256"/>
      <c r="Q584" s="256"/>
      <c r="R584" s="256"/>
      <c r="S584" s="256"/>
      <c r="T584" s="256"/>
      <c r="U584" s="256"/>
      <c r="V584" s="256"/>
      <c r="W584" s="256"/>
      <c r="X584" s="256"/>
      <c r="Y584" s="256"/>
      <c r="Z584" s="256"/>
    </row>
    <row r="585">
      <c r="D585" s="256"/>
      <c r="E585" s="256"/>
      <c r="F585" s="256"/>
      <c r="G585" s="256"/>
      <c r="H585" s="256"/>
      <c r="I585" s="256"/>
      <c r="J585" s="256"/>
      <c r="K585" s="256"/>
      <c r="L585" s="256"/>
      <c r="M585" s="256"/>
      <c r="N585" s="256"/>
      <c r="O585" s="256"/>
      <c r="P585" s="256"/>
      <c r="Q585" s="256"/>
      <c r="R585" s="256"/>
      <c r="S585" s="256"/>
      <c r="T585" s="256"/>
      <c r="U585" s="256"/>
      <c r="V585" s="256"/>
      <c r="W585" s="256"/>
      <c r="X585" s="256"/>
      <c r="Y585" s="256"/>
      <c r="Z585" s="256"/>
    </row>
    <row r="586">
      <c r="D586" s="256"/>
      <c r="E586" s="256"/>
      <c r="F586" s="256"/>
      <c r="G586" s="256"/>
      <c r="H586" s="256"/>
      <c r="I586" s="256"/>
      <c r="J586" s="256"/>
      <c r="K586" s="256"/>
      <c r="L586" s="256"/>
      <c r="M586" s="256"/>
      <c r="N586" s="256"/>
      <c r="O586" s="256"/>
      <c r="P586" s="256"/>
      <c r="Q586" s="256"/>
      <c r="R586" s="256"/>
      <c r="S586" s="256"/>
      <c r="T586" s="256"/>
      <c r="U586" s="256"/>
      <c r="V586" s="256"/>
      <c r="W586" s="256"/>
      <c r="X586" s="256"/>
      <c r="Y586" s="256"/>
      <c r="Z586" s="256"/>
    </row>
    <row r="587">
      <c r="D587" s="256"/>
      <c r="E587" s="256"/>
      <c r="F587" s="256"/>
      <c r="G587" s="256"/>
      <c r="H587" s="256"/>
      <c r="I587" s="256"/>
      <c r="J587" s="256"/>
      <c r="K587" s="256"/>
      <c r="L587" s="256"/>
      <c r="M587" s="256"/>
      <c r="N587" s="256"/>
      <c r="O587" s="256"/>
      <c r="P587" s="256"/>
      <c r="Q587" s="256"/>
      <c r="R587" s="256"/>
      <c r="S587" s="256"/>
      <c r="T587" s="256"/>
      <c r="U587" s="256"/>
      <c r="V587" s="256"/>
      <c r="W587" s="256"/>
      <c r="X587" s="256"/>
      <c r="Y587" s="256"/>
      <c r="Z587" s="256"/>
    </row>
    <row r="588">
      <c r="D588" s="256"/>
      <c r="E588" s="256"/>
      <c r="F588" s="256"/>
      <c r="G588" s="256"/>
      <c r="H588" s="256"/>
      <c r="I588" s="256"/>
      <c r="J588" s="256"/>
      <c r="K588" s="256"/>
      <c r="L588" s="256"/>
      <c r="M588" s="256"/>
      <c r="N588" s="256"/>
      <c r="O588" s="256"/>
      <c r="P588" s="256"/>
      <c r="Q588" s="256"/>
      <c r="R588" s="256"/>
      <c r="S588" s="256"/>
      <c r="T588" s="256"/>
      <c r="U588" s="256"/>
      <c r="V588" s="256"/>
      <c r="W588" s="256"/>
      <c r="X588" s="256"/>
      <c r="Y588" s="256"/>
      <c r="Z588" s="256"/>
    </row>
    <row r="589">
      <c r="D589" s="256"/>
      <c r="E589" s="256"/>
      <c r="F589" s="256"/>
      <c r="G589" s="256"/>
      <c r="H589" s="256"/>
      <c r="I589" s="256"/>
      <c r="J589" s="256"/>
      <c r="K589" s="256"/>
      <c r="L589" s="256"/>
      <c r="M589" s="256"/>
      <c r="N589" s="256"/>
      <c r="O589" s="256"/>
      <c r="P589" s="256"/>
      <c r="Q589" s="256"/>
      <c r="R589" s="256"/>
      <c r="S589" s="256"/>
      <c r="T589" s="256"/>
      <c r="U589" s="256"/>
      <c r="V589" s="256"/>
      <c r="W589" s="256"/>
      <c r="X589" s="256"/>
      <c r="Y589" s="256"/>
      <c r="Z589" s="256"/>
    </row>
    <row r="590">
      <c r="D590" s="256"/>
      <c r="E590" s="256"/>
      <c r="F590" s="256"/>
      <c r="G590" s="256"/>
      <c r="H590" s="256"/>
      <c r="I590" s="256"/>
      <c r="J590" s="256"/>
      <c r="K590" s="256"/>
      <c r="L590" s="256"/>
      <c r="M590" s="256"/>
      <c r="N590" s="256"/>
      <c r="O590" s="256"/>
      <c r="P590" s="256"/>
      <c r="Q590" s="256"/>
      <c r="R590" s="256"/>
      <c r="S590" s="256"/>
      <c r="T590" s="256"/>
      <c r="U590" s="256"/>
      <c r="V590" s="256"/>
      <c r="W590" s="256"/>
      <c r="X590" s="256"/>
      <c r="Y590" s="256"/>
      <c r="Z590" s="256"/>
    </row>
    <row r="591">
      <c r="D591" s="256"/>
      <c r="E591" s="256"/>
      <c r="F591" s="256"/>
      <c r="G591" s="256"/>
      <c r="H591" s="256"/>
      <c r="I591" s="256"/>
      <c r="J591" s="256"/>
      <c r="K591" s="256"/>
      <c r="L591" s="256"/>
      <c r="M591" s="256"/>
      <c r="N591" s="256"/>
      <c r="O591" s="256"/>
      <c r="P591" s="256"/>
      <c r="Q591" s="256"/>
      <c r="R591" s="256"/>
      <c r="S591" s="256"/>
      <c r="T591" s="256"/>
      <c r="U591" s="256"/>
      <c r="V591" s="256"/>
      <c r="W591" s="256"/>
      <c r="X591" s="256"/>
      <c r="Y591" s="256"/>
      <c r="Z591" s="256"/>
    </row>
    <row r="592">
      <c r="D592" s="256"/>
      <c r="E592" s="256"/>
      <c r="F592" s="256"/>
      <c r="G592" s="256"/>
      <c r="H592" s="256"/>
      <c r="I592" s="256"/>
      <c r="J592" s="256"/>
      <c r="K592" s="256"/>
      <c r="L592" s="256"/>
      <c r="M592" s="256"/>
      <c r="N592" s="256"/>
      <c r="O592" s="256"/>
      <c r="P592" s="256"/>
      <c r="Q592" s="256"/>
      <c r="R592" s="256"/>
      <c r="S592" s="256"/>
      <c r="T592" s="256"/>
      <c r="U592" s="256"/>
      <c r="V592" s="256"/>
      <c r="W592" s="256"/>
      <c r="X592" s="256"/>
      <c r="Y592" s="256"/>
      <c r="Z592" s="256"/>
    </row>
    <row r="593">
      <c r="D593" s="256"/>
      <c r="E593" s="256"/>
      <c r="F593" s="256"/>
      <c r="G593" s="256"/>
      <c r="H593" s="256"/>
      <c r="I593" s="256"/>
      <c r="J593" s="256"/>
      <c r="K593" s="256"/>
      <c r="L593" s="256"/>
      <c r="M593" s="256"/>
      <c r="N593" s="256"/>
      <c r="O593" s="256"/>
      <c r="P593" s="256"/>
      <c r="Q593" s="256"/>
      <c r="R593" s="256"/>
      <c r="S593" s="256"/>
      <c r="T593" s="256"/>
      <c r="U593" s="256"/>
      <c r="V593" s="256"/>
      <c r="W593" s="256"/>
      <c r="X593" s="256"/>
      <c r="Y593" s="256"/>
      <c r="Z593" s="256"/>
    </row>
    <row r="594">
      <c r="D594" s="256"/>
      <c r="E594" s="256"/>
      <c r="F594" s="256"/>
      <c r="G594" s="256"/>
      <c r="H594" s="256"/>
      <c r="I594" s="256"/>
      <c r="J594" s="256"/>
      <c r="K594" s="256"/>
      <c r="L594" s="256"/>
      <c r="M594" s="256"/>
      <c r="N594" s="256"/>
      <c r="O594" s="256"/>
      <c r="P594" s="256"/>
      <c r="Q594" s="256"/>
      <c r="R594" s="256"/>
      <c r="S594" s="256"/>
      <c r="T594" s="256"/>
      <c r="U594" s="256"/>
      <c r="V594" s="256"/>
      <c r="W594" s="256"/>
      <c r="X594" s="256"/>
      <c r="Y594" s="256"/>
      <c r="Z594" s="256"/>
    </row>
    <row r="595">
      <c r="D595" s="256"/>
      <c r="E595" s="256"/>
      <c r="F595" s="256"/>
      <c r="G595" s="256"/>
      <c r="H595" s="256"/>
      <c r="I595" s="256"/>
      <c r="J595" s="256"/>
      <c r="K595" s="256"/>
      <c r="L595" s="256"/>
      <c r="M595" s="256"/>
      <c r="N595" s="256"/>
      <c r="O595" s="256"/>
      <c r="P595" s="256"/>
      <c r="Q595" s="256"/>
      <c r="R595" s="256"/>
      <c r="S595" s="256"/>
      <c r="T595" s="256"/>
      <c r="U595" s="256"/>
      <c r="V595" s="256"/>
      <c r="W595" s="256"/>
      <c r="X595" s="256"/>
      <c r="Y595" s="256"/>
      <c r="Z595" s="256"/>
    </row>
    <row r="596">
      <c r="D596" s="256"/>
      <c r="E596" s="256"/>
      <c r="F596" s="256"/>
      <c r="G596" s="256"/>
      <c r="H596" s="256"/>
      <c r="I596" s="256"/>
      <c r="J596" s="256"/>
      <c r="K596" s="256"/>
      <c r="L596" s="256"/>
      <c r="M596" s="256"/>
      <c r="N596" s="256"/>
      <c r="O596" s="256"/>
      <c r="P596" s="256"/>
      <c r="Q596" s="256"/>
      <c r="R596" s="256"/>
      <c r="S596" s="256"/>
      <c r="T596" s="256"/>
      <c r="U596" s="256"/>
      <c r="V596" s="256"/>
      <c r="W596" s="256"/>
      <c r="X596" s="256"/>
      <c r="Y596" s="256"/>
      <c r="Z596" s="256"/>
    </row>
    <row r="597">
      <c r="D597" s="256"/>
      <c r="E597" s="256"/>
      <c r="F597" s="256"/>
      <c r="G597" s="256"/>
      <c r="H597" s="256"/>
      <c r="I597" s="256"/>
      <c r="J597" s="256"/>
      <c r="K597" s="256"/>
      <c r="L597" s="256"/>
      <c r="M597" s="256"/>
      <c r="N597" s="256"/>
      <c r="O597" s="256"/>
      <c r="P597" s="256"/>
      <c r="Q597" s="256"/>
      <c r="R597" s="256"/>
      <c r="S597" s="256"/>
      <c r="T597" s="256"/>
      <c r="U597" s="256"/>
      <c r="V597" s="256"/>
      <c r="W597" s="256"/>
      <c r="X597" s="256"/>
      <c r="Y597" s="256"/>
      <c r="Z597" s="256"/>
    </row>
    <row r="598">
      <c r="D598" s="256"/>
      <c r="E598" s="256"/>
      <c r="F598" s="256"/>
      <c r="G598" s="256"/>
      <c r="H598" s="256"/>
      <c r="I598" s="256"/>
      <c r="J598" s="256"/>
      <c r="K598" s="256"/>
      <c r="L598" s="256"/>
      <c r="M598" s="256"/>
      <c r="N598" s="256"/>
      <c r="O598" s="256"/>
      <c r="P598" s="256"/>
      <c r="Q598" s="256"/>
      <c r="R598" s="256"/>
      <c r="S598" s="256"/>
      <c r="T598" s="256"/>
      <c r="U598" s="256"/>
      <c r="V598" s="256"/>
      <c r="W598" s="256"/>
      <c r="X598" s="256"/>
      <c r="Y598" s="256"/>
      <c r="Z598" s="256"/>
    </row>
    <row r="599">
      <c r="D599" s="256"/>
      <c r="E599" s="256"/>
      <c r="F599" s="256"/>
      <c r="G599" s="256"/>
      <c r="H599" s="256"/>
      <c r="I599" s="256"/>
      <c r="J599" s="256"/>
      <c r="K599" s="256"/>
      <c r="L599" s="256"/>
      <c r="M599" s="256"/>
      <c r="N599" s="256"/>
      <c r="O599" s="256"/>
      <c r="P599" s="256"/>
      <c r="Q599" s="256"/>
      <c r="R599" s="256"/>
      <c r="S599" s="256"/>
      <c r="T599" s="256"/>
      <c r="U599" s="256"/>
      <c r="V599" s="256"/>
      <c r="W599" s="256"/>
      <c r="X599" s="256"/>
      <c r="Y599" s="256"/>
      <c r="Z599" s="256"/>
    </row>
    <row r="600">
      <c r="D600" s="256"/>
      <c r="E600" s="256"/>
      <c r="F600" s="256"/>
      <c r="G600" s="256"/>
      <c r="H600" s="256"/>
      <c r="I600" s="256"/>
      <c r="J600" s="256"/>
      <c r="K600" s="256"/>
      <c r="L600" s="256"/>
      <c r="M600" s="256"/>
      <c r="N600" s="256"/>
      <c r="O600" s="256"/>
      <c r="P600" s="256"/>
      <c r="Q600" s="256"/>
      <c r="R600" s="256"/>
      <c r="S600" s="256"/>
      <c r="T600" s="256"/>
      <c r="U600" s="256"/>
      <c r="V600" s="256"/>
      <c r="W600" s="256"/>
      <c r="X600" s="256"/>
      <c r="Y600" s="256"/>
      <c r="Z600" s="256"/>
    </row>
    <row r="601">
      <c r="D601" s="256"/>
      <c r="E601" s="256"/>
      <c r="F601" s="256"/>
      <c r="G601" s="256"/>
      <c r="H601" s="256"/>
      <c r="I601" s="256"/>
      <c r="J601" s="256"/>
      <c r="K601" s="256"/>
      <c r="L601" s="256"/>
      <c r="M601" s="256"/>
      <c r="N601" s="256"/>
      <c r="O601" s="256"/>
      <c r="P601" s="256"/>
      <c r="Q601" s="256"/>
      <c r="R601" s="256"/>
      <c r="S601" s="256"/>
      <c r="T601" s="256"/>
      <c r="U601" s="256"/>
      <c r="V601" s="256"/>
      <c r="W601" s="256"/>
      <c r="X601" s="256"/>
      <c r="Y601" s="256"/>
      <c r="Z601" s="256"/>
    </row>
    <row r="602">
      <c r="D602" s="256"/>
      <c r="E602" s="256"/>
      <c r="F602" s="256"/>
      <c r="G602" s="256"/>
      <c r="H602" s="256"/>
      <c r="I602" s="256"/>
      <c r="J602" s="256"/>
      <c r="K602" s="256"/>
      <c r="L602" s="256"/>
      <c r="M602" s="256"/>
      <c r="N602" s="256"/>
      <c r="O602" s="256"/>
      <c r="P602" s="256"/>
      <c r="Q602" s="256"/>
      <c r="R602" s="256"/>
      <c r="S602" s="256"/>
      <c r="T602" s="256"/>
      <c r="U602" s="256"/>
      <c r="V602" s="256"/>
      <c r="W602" s="256"/>
      <c r="X602" s="256"/>
      <c r="Y602" s="256"/>
      <c r="Z602" s="256"/>
    </row>
    <row r="603">
      <c r="D603" s="256"/>
      <c r="E603" s="256"/>
      <c r="F603" s="256"/>
      <c r="G603" s="256"/>
      <c r="H603" s="256"/>
      <c r="I603" s="256"/>
      <c r="J603" s="256"/>
      <c r="K603" s="256"/>
      <c r="L603" s="256"/>
      <c r="M603" s="256"/>
      <c r="N603" s="256"/>
      <c r="O603" s="256"/>
      <c r="P603" s="256"/>
      <c r="Q603" s="256"/>
      <c r="R603" s="256"/>
      <c r="S603" s="256"/>
      <c r="T603" s="256"/>
      <c r="U603" s="256"/>
      <c r="V603" s="256"/>
      <c r="W603" s="256"/>
      <c r="X603" s="256"/>
      <c r="Y603" s="256"/>
      <c r="Z603" s="256"/>
    </row>
    <row r="604">
      <c r="D604" s="256"/>
      <c r="E604" s="256"/>
      <c r="F604" s="256"/>
      <c r="G604" s="256"/>
      <c r="H604" s="256"/>
      <c r="I604" s="256"/>
      <c r="J604" s="256"/>
      <c r="K604" s="256"/>
      <c r="L604" s="256"/>
      <c r="M604" s="256"/>
      <c r="N604" s="256"/>
      <c r="O604" s="256"/>
      <c r="P604" s="256"/>
      <c r="Q604" s="256"/>
      <c r="R604" s="256"/>
      <c r="S604" s="256"/>
      <c r="T604" s="256"/>
      <c r="U604" s="256"/>
      <c r="V604" s="256"/>
      <c r="W604" s="256"/>
      <c r="X604" s="256"/>
      <c r="Y604" s="256"/>
      <c r="Z604" s="256"/>
    </row>
    <row r="605">
      <c r="D605" s="256"/>
      <c r="E605" s="256"/>
      <c r="F605" s="256"/>
      <c r="G605" s="256"/>
      <c r="H605" s="256"/>
      <c r="I605" s="256"/>
      <c r="J605" s="256"/>
      <c r="K605" s="256"/>
      <c r="L605" s="256"/>
      <c r="M605" s="256"/>
      <c r="N605" s="256"/>
      <c r="O605" s="256"/>
      <c r="P605" s="256"/>
      <c r="Q605" s="256"/>
      <c r="R605" s="256"/>
      <c r="S605" s="256"/>
      <c r="T605" s="256"/>
      <c r="U605" s="256"/>
      <c r="V605" s="256"/>
      <c r="W605" s="256"/>
      <c r="X605" s="256"/>
      <c r="Y605" s="256"/>
      <c r="Z605" s="256"/>
    </row>
    <row r="606">
      <c r="D606" s="256"/>
      <c r="E606" s="256"/>
      <c r="F606" s="256"/>
      <c r="G606" s="256"/>
      <c r="H606" s="256"/>
      <c r="I606" s="256"/>
      <c r="J606" s="256"/>
      <c r="K606" s="256"/>
      <c r="L606" s="256"/>
      <c r="M606" s="256"/>
      <c r="N606" s="256"/>
      <c r="O606" s="256"/>
      <c r="P606" s="256"/>
      <c r="Q606" s="256"/>
      <c r="R606" s="256"/>
      <c r="S606" s="256"/>
      <c r="T606" s="256"/>
      <c r="U606" s="256"/>
      <c r="V606" s="256"/>
      <c r="W606" s="256"/>
      <c r="X606" s="256"/>
      <c r="Y606" s="256"/>
      <c r="Z606" s="256"/>
    </row>
    <row r="607">
      <c r="D607" s="256"/>
      <c r="E607" s="256"/>
      <c r="F607" s="256"/>
      <c r="G607" s="256"/>
      <c r="H607" s="256"/>
      <c r="I607" s="256"/>
      <c r="J607" s="256"/>
      <c r="K607" s="256"/>
      <c r="L607" s="256"/>
      <c r="M607" s="256"/>
      <c r="N607" s="256"/>
      <c r="O607" s="256"/>
      <c r="P607" s="256"/>
      <c r="Q607" s="256"/>
      <c r="R607" s="256"/>
      <c r="S607" s="256"/>
      <c r="T607" s="256"/>
      <c r="U607" s="256"/>
      <c r="V607" s="256"/>
      <c r="W607" s="256"/>
      <c r="X607" s="256"/>
      <c r="Y607" s="256"/>
      <c r="Z607" s="256"/>
    </row>
    <row r="608">
      <c r="D608" s="256"/>
      <c r="E608" s="256"/>
      <c r="F608" s="256"/>
      <c r="G608" s="256"/>
      <c r="H608" s="256"/>
      <c r="I608" s="256"/>
      <c r="J608" s="256"/>
      <c r="K608" s="256"/>
      <c r="L608" s="256"/>
      <c r="M608" s="256"/>
      <c r="N608" s="256"/>
      <c r="O608" s="256"/>
      <c r="P608" s="256"/>
      <c r="Q608" s="256"/>
      <c r="R608" s="256"/>
      <c r="S608" s="256"/>
      <c r="T608" s="256"/>
      <c r="U608" s="256"/>
      <c r="V608" s="256"/>
      <c r="W608" s="256"/>
      <c r="X608" s="256"/>
      <c r="Y608" s="256"/>
      <c r="Z608" s="256"/>
    </row>
    <row r="609">
      <c r="D609" s="256"/>
      <c r="E609" s="256"/>
      <c r="F609" s="256"/>
      <c r="G609" s="256"/>
      <c r="H609" s="256"/>
      <c r="I609" s="256"/>
      <c r="J609" s="256"/>
      <c r="K609" s="256"/>
      <c r="L609" s="256"/>
      <c r="M609" s="256"/>
      <c r="N609" s="256"/>
      <c r="O609" s="256"/>
      <c r="P609" s="256"/>
      <c r="Q609" s="256"/>
      <c r="R609" s="256"/>
      <c r="S609" s="256"/>
      <c r="T609" s="256"/>
      <c r="U609" s="256"/>
      <c r="V609" s="256"/>
      <c r="W609" s="256"/>
      <c r="X609" s="256"/>
      <c r="Y609" s="256"/>
      <c r="Z609" s="256"/>
    </row>
    <row r="610">
      <c r="D610" s="256"/>
      <c r="E610" s="256"/>
      <c r="F610" s="256"/>
      <c r="G610" s="256"/>
      <c r="H610" s="256"/>
      <c r="I610" s="256"/>
      <c r="J610" s="256"/>
      <c r="K610" s="256"/>
      <c r="L610" s="256"/>
      <c r="M610" s="256"/>
      <c r="N610" s="256"/>
      <c r="O610" s="256"/>
      <c r="P610" s="256"/>
      <c r="Q610" s="256"/>
      <c r="R610" s="256"/>
      <c r="S610" s="256"/>
      <c r="T610" s="256"/>
      <c r="U610" s="256"/>
      <c r="V610" s="256"/>
      <c r="W610" s="256"/>
      <c r="X610" s="256"/>
      <c r="Y610" s="256"/>
      <c r="Z610" s="256"/>
    </row>
    <row r="611">
      <c r="D611" s="256"/>
      <c r="E611" s="256"/>
      <c r="F611" s="256"/>
      <c r="G611" s="256"/>
      <c r="H611" s="256"/>
      <c r="I611" s="256"/>
      <c r="J611" s="256"/>
      <c r="K611" s="256"/>
      <c r="L611" s="256"/>
      <c r="M611" s="256"/>
      <c r="N611" s="256"/>
      <c r="O611" s="256"/>
      <c r="P611" s="256"/>
      <c r="Q611" s="256"/>
      <c r="R611" s="256"/>
      <c r="S611" s="256"/>
      <c r="T611" s="256"/>
      <c r="U611" s="256"/>
      <c r="V611" s="256"/>
      <c r="W611" s="256"/>
      <c r="X611" s="256"/>
      <c r="Y611" s="256"/>
      <c r="Z611" s="256"/>
    </row>
    <row r="612">
      <c r="D612" s="256"/>
      <c r="E612" s="256"/>
      <c r="F612" s="256"/>
      <c r="G612" s="256"/>
      <c r="H612" s="256"/>
      <c r="I612" s="256"/>
      <c r="J612" s="256"/>
      <c r="K612" s="256"/>
      <c r="L612" s="256"/>
      <c r="M612" s="256"/>
      <c r="N612" s="256"/>
      <c r="O612" s="256"/>
      <c r="P612" s="256"/>
      <c r="Q612" s="256"/>
      <c r="R612" s="256"/>
      <c r="S612" s="256"/>
      <c r="T612" s="256"/>
      <c r="U612" s="256"/>
      <c r="V612" s="256"/>
      <c r="W612" s="256"/>
      <c r="X612" s="256"/>
      <c r="Y612" s="256"/>
      <c r="Z612" s="256"/>
    </row>
    <row r="613">
      <c r="D613" s="256"/>
      <c r="E613" s="256"/>
      <c r="F613" s="256"/>
      <c r="G613" s="256"/>
      <c r="H613" s="256"/>
      <c r="I613" s="256"/>
      <c r="J613" s="256"/>
      <c r="K613" s="256"/>
      <c r="L613" s="256"/>
      <c r="M613" s="256"/>
      <c r="N613" s="256"/>
      <c r="O613" s="256"/>
      <c r="P613" s="256"/>
      <c r="Q613" s="256"/>
      <c r="R613" s="256"/>
      <c r="S613" s="256"/>
      <c r="T613" s="256"/>
      <c r="U613" s="256"/>
      <c r="V613" s="256"/>
      <c r="W613" s="256"/>
      <c r="X613" s="256"/>
      <c r="Y613" s="256"/>
      <c r="Z613" s="256"/>
    </row>
    <row r="614">
      <c r="D614" s="256"/>
      <c r="E614" s="256"/>
      <c r="F614" s="256"/>
      <c r="G614" s="256"/>
      <c r="H614" s="256"/>
      <c r="I614" s="256"/>
      <c r="J614" s="256"/>
      <c r="K614" s="256"/>
      <c r="L614" s="256"/>
      <c r="M614" s="256"/>
      <c r="N614" s="256"/>
      <c r="O614" s="256"/>
      <c r="P614" s="256"/>
      <c r="Q614" s="256"/>
      <c r="R614" s="256"/>
      <c r="S614" s="256"/>
      <c r="T614" s="256"/>
      <c r="U614" s="256"/>
      <c r="V614" s="256"/>
      <c r="W614" s="256"/>
      <c r="X614" s="256"/>
      <c r="Y614" s="256"/>
      <c r="Z614" s="256"/>
    </row>
    <row r="615">
      <c r="D615" s="256"/>
      <c r="E615" s="256"/>
      <c r="F615" s="256"/>
      <c r="G615" s="256"/>
      <c r="H615" s="256"/>
      <c r="I615" s="256"/>
      <c r="J615" s="256"/>
      <c r="K615" s="256"/>
      <c r="L615" s="256"/>
      <c r="M615" s="256"/>
      <c r="N615" s="256"/>
      <c r="O615" s="256"/>
      <c r="P615" s="256"/>
      <c r="Q615" s="256"/>
      <c r="R615" s="256"/>
      <c r="S615" s="256"/>
      <c r="T615" s="256"/>
      <c r="U615" s="256"/>
      <c r="V615" s="256"/>
      <c r="W615" s="256"/>
      <c r="X615" s="256"/>
      <c r="Y615" s="256"/>
      <c r="Z615" s="256"/>
    </row>
    <row r="616">
      <c r="D616" s="256"/>
      <c r="E616" s="256"/>
      <c r="F616" s="256"/>
      <c r="G616" s="256"/>
      <c r="H616" s="256"/>
      <c r="I616" s="256"/>
      <c r="J616" s="256"/>
      <c r="K616" s="256"/>
      <c r="L616" s="256"/>
      <c r="M616" s="256"/>
      <c r="N616" s="256"/>
      <c r="O616" s="256"/>
      <c r="P616" s="256"/>
      <c r="Q616" s="256"/>
      <c r="R616" s="256"/>
      <c r="S616" s="256"/>
      <c r="T616" s="256"/>
      <c r="U616" s="256"/>
      <c r="V616" s="256"/>
      <c r="W616" s="256"/>
      <c r="X616" s="256"/>
      <c r="Y616" s="256"/>
      <c r="Z616" s="256"/>
    </row>
    <row r="617">
      <c r="D617" s="256"/>
      <c r="E617" s="256"/>
      <c r="F617" s="256"/>
      <c r="G617" s="256"/>
      <c r="H617" s="256"/>
      <c r="I617" s="256"/>
      <c r="J617" s="256"/>
      <c r="K617" s="256"/>
      <c r="L617" s="256"/>
      <c r="M617" s="256"/>
      <c r="N617" s="256"/>
      <c r="O617" s="256"/>
      <c r="P617" s="256"/>
      <c r="Q617" s="256"/>
      <c r="R617" s="256"/>
      <c r="S617" s="256"/>
      <c r="T617" s="256"/>
      <c r="U617" s="256"/>
      <c r="V617" s="256"/>
      <c r="W617" s="256"/>
      <c r="X617" s="256"/>
      <c r="Y617" s="256"/>
      <c r="Z617" s="256"/>
    </row>
    <row r="618">
      <c r="D618" s="256"/>
      <c r="E618" s="256"/>
      <c r="F618" s="256"/>
      <c r="G618" s="256"/>
      <c r="H618" s="256"/>
      <c r="I618" s="256"/>
      <c r="J618" s="256"/>
      <c r="K618" s="256"/>
      <c r="L618" s="256"/>
      <c r="M618" s="256"/>
      <c r="N618" s="256"/>
      <c r="O618" s="256"/>
      <c r="P618" s="256"/>
      <c r="Q618" s="256"/>
      <c r="R618" s="256"/>
      <c r="S618" s="256"/>
      <c r="T618" s="256"/>
      <c r="U618" s="256"/>
      <c r="V618" s="256"/>
      <c r="W618" s="256"/>
      <c r="X618" s="256"/>
      <c r="Y618" s="256"/>
      <c r="Z618" s="256"/>
    </row>
    <row r="619">
      <c r="D619" s="256"/>
      <c r="E619" s="256"/>
      <c r="F619" s="256"/>
      <c r="G619" s="256"/>
      <c r="H619" s="256"/>
      <c r="I619" s="256"/>
      <c r="J619" s="256"/>
      <c r="K619" s="256"/>
      <c r="L619" s="256"/>
      <c r="M619" s="256"/>
      <c r="N619" s="256"/>
      <c r="O619" s="256"/>
      <c r="P619" s="256"/>
      <c r="Q619" s="256"/>
      <c r="R619" s="256"/>
      <c r="S619" s="256"/>
      <c r="T619" s="256"/>
      <c r="U619" s="256"/>
      <c r="V619" s="256"/>
      <c r="W619" s="256"/>
      <c r="X619" s="256"/>
      <c r="Y619" s="256"/>
      <c r="Z619" s="256"/>
    </row>
    <row r="620">
      <c r="D620" s="256"/>
      <c r="E620" s="256"/>
      <c r="F620" s="256"/>
      <c r="G620" s="256"/>
      <c r="H620" s="256"/>
      <c r="I620" s="256"/>
      <c r="J620" s="256"/>
      <c r="K620" s="256"/>
      <c r="L620" s="256"/>
      <c r="M620" s="256"/>
      <c r="N620" s="256"/>
      <c r="O620" s="256"/>
      <c r="P620" s="256"/>
      <c r="Q620" s="256"/>
      <c r="R620" s="256"/>
      <c r="S620" s="256"/>
      <c r="T620" s="256"/>
      <c r="U620" s="256"/>
      <c r="V620" s="256"/>
      <c r="W620" s="256"/>
      <c r="X620" s="256"/>
      <c r="Y620" s="256"/>
      <c r="Z620" s="256"/>
    </row>
    <row r="621">
      <c r="D621" s="256"/>
      <c r="E621" s="256"/>
      <c r="F621" s="256"/>
      <c r="G621" s="256"/>
      <c r="H621" s="256"/>
      <c r="I621" s="256"/>
      <c r="J621" s="256"/>
      <c r="K621" s="256"/>
      <c r="L621" s="256"/>
      <c r="M621" s="256"/>
      <c r="N621" s="256"/>
      <c r="O621" s="256"/>
      <c r="P621" s="256"/>
      <c r="Q621" s="256"/>
      <c r="R621" s="256"/>
      <c r="S621" s="256"/>
      <c r="T621" s="256"/>
      <c r="U621" s="256"/>
      <c r="V621" s="256"/>
      <c r="W621" s="256"/>
      <c r="X621" s="256"/>
      <c r="Y621" s="256"/>
      <c r="Z621" s="256"/>
    </row>
    <row r="622">
      <c r="D622" s="256"/>
      <c r="E622" s="256"/>
      <c r="F622" s="256"/>
      <c r="G622" s="256"/>
      <c r="H622" s="256"/>
      <c r="I622" s="256"/>
      <c r="J622" s="256"/>
      <c r="K622" s="256"/>
      <c r="L622" s="256"/>
      <c r="M622" s="256"/>
      <c r="N622" s="256"/>
      <c r="O622" s="256"/>
      <c r="P622" s="256"/>
      <c r="Q622" s="256"/>
      <c r="R622" s="256"/>
      <c r="S622" s="256"/>
      <c r="T622" s="256"/>
      <c r="U622" s="256"/>
      <c r="V622" s="256"/>
      <c r="W622" s="256"/>
      <c r="X622" s="256"/>
      <c r="Y622" s="256"/>
      <c r="Z622" s="256"/>
    </row>
    <row r="623">
      <c r="D623" s="256"/>
      <c r="E623" s="256"/>
      <c r="F623" s="256"/>
      <c r="G623" s="256"/>
      <c r="H623" s="256"/>
      <c r="I623" s="256"/>
      <c r="J623" s="256"/>
      <c r="K623" s="256"/>
      <c r="L623" s="256"/>
      <c r="M623" s="256"/>
      <c r="N623" s="256"/>
      <c r="O623" s="256"/>
      <c r="P623" s="256"/>
      <c r="Q623" s="256"/>
      <c r="R623" s="256"/>
      <c r="S623" s="256"/>
      <c r="T623" s="256"/>
      <c r="U623" s="256"/>
      <c r="V623" s="256"/>
      <c r="W623" s="256"/>
      <c r="X623" s="256"/>
      <c r="Y623" s="256"/>
      <c r="Z623" s="256"/>
    </row>
    <row r="624">
      <c r="D624" s="256"/>
      <c r="E624" s="256"/>
      <c r="F624" s="256"/>
      <c r="G624" s="256"/>
      <c r="H624" s="256"/>
      <c r="I624" s="256"/>
      <c r="J624" s="256"/>
      <c r="K624" s="256"/>
      <c r="L624" s="256"/>
      <c r="M624" s="256"/>
      <c r="N624" s="256"/>
      <c r="O624" s="256"/>
      <c r="P624" s="256"/>
      <c r="Q624" s="256"/>
      <c r="R624" s="256"/>
      <c r="S624" s="256"/>
      <c r="T624" s="256"/>
      <c r="U624" s="256"/>
      <c r="V624" s="256"/>
      <c r="W624" s="256"/>
      <c r="X624" s="256"/>
      <c r="Y624" s="256"/>
      <c r="Z624" s="256"/>
    </row>
    <row r="625">
      <c r="D625" s="256"/>
      <c r="E625" s="256"/>
      <c r="F625" s="256"/>
      <c r="G625" s="256"/>
      <c r="H625" s="256"/>
      <c r="I625" s="256"/>
      <c r="J625" s="256"/>
      <c r="K625" s="256"/>
      <c r="L625" s="256"/>
      <c r="M625" s="256"/>
      <c r="N625" s="256"/>
      <c r="O625" s="256"/>
      <c r="P625" s="256"/>
      <c r="Q625" s="256"/>
      <c r="R625" s="256"/>
      <c r="S625" s="256"/>
      <c r="T625" s="256"/>
      <c r="U625" s="256"/>
      <c r="V625" s="256"/>
      <c r="W625" s="256"/>
      <c r="X625" s="256"/>
      <c r="Y625" s="256"/>
      <c r="Z625" s="256"/>
    </row>
    <row r="626">
      <c r="D626" s="256"/>
      <c r="E626" s="256"/>
      <c r="F626" s="256"/>
      <c r="G626" s="256"/>
      <c r="H626" s="256"/>
      <c r="I626" s="256"/>
      <c r="J626" s="256"/>
      <c r="K626" s="256"/>
      <c r="L626" s="256"/>
      <c r="M626" s="256"/>
      <c r="N626" s="256"/>
      <c r="O626" s="256"/>
      <c r="P626" s="256"/>
      <c r="Q626" s="256"/>
      <c r="R626" s="256"/>
      <c r="S626" s="256"/>
      <c r="T626" s="256"/>
      <c r="U626" s="256"/>
      <c r="V626" s="256"/>
      <c r="W626" s="256"/>
      <c r="X626" s="256"/>
      <c r="Y626" s="256"/>
      <c r="Z626" s="256"/>
    </row>
    <row r="627">
      <c r="D627" s="256"/>
      <c r="E627" s="256"/>
      <c r="F627" s="256"/>
      <c r="G627" s="256"/>
      <c r="H627" s="256"/>
      <c r="I627" s="256"/>
      <c r="J627" s="256"/>
      <c r="K627" s="256"/>
      <c r="L627" s="256"/>
      <c r="M627" s="256"/>
      <c r="N627" s="256"/>
      <c r="O627" s="256"/>
      <c r="P627" s="256"/>
      <c r="Q627" s="256"/>
      <c r="R627" s="256"/>
      <c r="S627" s="256"/>
      <c r="T627" s="256"/>
      <c r="U627" s="256"/>
      <c r="V627" s="256"/>
      <c r="W627" s="256"/>
      <c r="X627" s="256"/>
      <c r="Y627" s="256"/>
      <c r="Z627" s="256"/>
    </row>
    <row r="628">
      <c r="D628" s="256"/>
      <c r="E628" s="256"/>
      <c r="F628" s="256"/>
      <c r="G628" s="256"/>
      <c r="H628" s="256"/>
      <c r="I628" s="256"/>
      <c r="J628" s="256"/>
      <c r="K628" s="256"/>
      <c r="L628" s="256"/>
      <c r="M628" s="256"/>
      <c r="N628" s="256"/>
      <c r="O628" s="256"/>
      <c r="P628" s="256"/>
      <c r="Q628" s="256"/>
      <c r="R628" s="256"/>
      <c r="S628" s="256"/>
      <c r="T628" s="256"/>
      <c r="U628" s="256"/>
      <c r="V628" s="256"/>
      <c r="W628" s="256"/>
      <c r="X628" s="256"/>
      <c r="Y628" s="256"/>
      <c r="Z628" s="256"/>
    </row>
    <row r="629">
      <c r="D629" s="256"/>
      <c r="E629" s="256"/>
      <c r="F629" s="256"/>
      <c r="G629" s="256"/>
      <c r="H629" s="256"/>
      <c r="I629" s="256"/>
      <c r="J629" s="256"/>
      <c r="K629" s="256"/>
      <c r="L629" s="256"/>
      <c r="M629" s="256"/>
      <c r="N629" s="256"/>
      <c r="O629" s="256"/>
      <c r="P629" s="256"/>
      <c r="Q629" s="256"/>
      <c r="R629" s="256"/>
      <c r="S629" s="256"/>
      <c r="T629" s="256"/>
      <c r="U629" s="256"/>
      <c r="V629" s="256"/>
      <c r="W629" s="256"/>
      <c r="X629" s="256"/>
      <c r="Y629" s="256"/>
      <c r="Z629" s="256"/>
    </row>
    <row r="630">
      <c r="D630" s="256"/>
      <c r="E630" s="256"/>
      <c r="F630" s="256"/>
      <c r="G630" s="256"/>
      <c r="H630" s="256"/>
      <c r="I630" s="256"/>
      <c r="J630" s="256"/>
      <c r="K630" s="256"/>
      <c r="L630" s="256"/>
      <c r="M630" s="256"/>
      <c r="N630" s="256"/>
      <c r="O630" s="256"/>
      <c r="P630" s="256"/>
      <c r="Q630" s="256"/>
      <c r="R630" s="256"/>
      <c r="S630" s="256"/>
      <c r="T630" s="256"/>
      <c r="U630" s="256"/>
      <c r="V630" s="256"/>
      <c r="W630" s="256"/>
      <c r="X630" s="256"/>
      <c r="Y630" s="256"/>
      <c r="Z630" s="256"/>
    </row>
    <row r="631">
      <c r="D631" s="256"/>
      <c r="E631" s="256"/>
      <c r="F631" s="256"/>
      <c r="G631" s="256"/>
      <c r="H631" s="256"/>
      <c r="I631" s="256"/>
      <c r="J631" s="256"/>
      <c r="K631" s="256"/>
      <c r="L631" s="256"/>
      <c r="M631" s="256"/>
      <c r="N631" s="256"/>
      <c r="O631" s="256"/>
      <c r="P631" s="256"/>
      <c r="Q631" s="256"/>
      <c r="R631" s="256"/>
      <c r="S631" s="256"/>
      <c r="T631" s="256"/>
      <c r="U631" s="256"/>
      <c r="V631" s="256"/>
      <c r="W631" s="256"/>
      <c r="X631" s="256"/>
      <c r="Y631" s="256"/>
      <c r="Z631" s="256"/>
    </row>
    <row r="632">
      <c r="D632" s="256"/>
      <c r="E632" s="256"/>
      <c r="F632" s="256"/>
      <c r="G632" s="256"/>
      <c r="H632" s="256"/>
      <c r="I632" s="256"/>
      <c r="J632" s="256"/>
      <c r="K632" s="256"/>
      <c r="L632" s="256"/>
      <c r="M632" s="256"/>
      <c r="N632" s="256"/>
      <c r="O632" s="256"/>
      <c r="P632" s="256"/>
      <c r="Q632" s="256"/>
      <c r="R632" s="256"/>
      <c r="S632" s="256"/>
      <c r="T632" s="256"/>
      <c r="U632" s="256"/>
      <c r="V632" s="256"/>
      <c r="W632" s="256"/>
      <c r="X632" s="256"/>
      <c r="Y632" s="256"/>
      <c r="Z632" s="256"/>
    </row>
    <row r="633">
      <c r="D633" s="256"/>
      <c r="E633" s="256"/>
      <c r="F633" s="256"/>
      <c r="G633" s="256"/>
      <c r="H633" s="256"/>
      <c r="I633" s="256"/>
      <c r="J633" s="256"/>
      <c r="K633" s="256"/>
      <c r="L633" s="256"/>
      <c r="M633" s="256"/>
      <c r="N633" s="256"/>
      <c r="O633" s="256"/>
      <c r="P633" s="256"/>
      <c r="Q633" s="256"/>
      <c r="R633" s="256"/>
      <c r="S633" s="256"/>
      <c r="T633" s="256"/>
      <c r="U633" s="256"/>
      <c r="V633" s="256"/>
      <c r="W633" s="256"/>
      <c r="X633" s="256"/>
      <c r="Y633" s="256"/>
      <c r="Z633" s="256"/>
    </row>
    <row r="634">
      <c r="D634" s="256"/>
      <c r="E634" s="256"/>
      <c r="F634" s="256"/>
      <c r="G634" s="256"/>
      <c r="H634" s="256"/>
      <c r="I634" s="256"/>
      <c r="J634" s="256"/>
      <c r="K634" s="256"/>
      <c r="L634" s="256"/>
      <c r="M634" s="256"/>
      <c r="N634" s="256"/>
      <c r="O634" s="256"/>
      <c r="P634" s="256"/>
      <c r="Q634" s="256"/>
      <c r="R634" s="256"/>
      <c r="S634" s="256"/>
      <c r="T634" s="256"/>
      <c r="U634" s="256"/>
      <c r="V634" s="256"/>
      <c r="W634" s="256"/>
      <c r="X634" s="256"/>
      <c r="Y634" s="256"/>
      <c r="Z634" s="256"/>
    </row>
    <row r="635">
      <c r="D635" s="256"/>
      <c r="E635" s="256"/>
      <c r="F635" s="256"/>
      <c r="G635" s="256"/>
      <c r="H635" s="256"/>
      <c r="I635" s="256"/>
      <c r="J635" s="256"/>
      <c r="K635" s="256"/>
      <c r="L635" s="256"/>
      <c r="M635" s="256"/>
      <c r="N635" s="256"/>
      <c r="O635" s="256"/>
      <c r="P635" s="256"/>
      <c r="Q635" s="256"/>
      <c r="R635" s="256"/>
      <c r="S635" s="256"/>
      <c r="T635" s="256"/>
      <c r="U635" s="256"/>
      <c r="V635" s="256"/>
      <c r="W635" s="256"/>
      <c r="X635" s="256"/>
      <c r="Y635" s="256"/>
      <c r="Z635" s="256"/>
    </row>
    <row r="636">
      <c r="D636" s="256"/>
      <c r="E636" s="256"/>
      <c r="F636" s="256"/>
      <c r="G636" s="256"/>
      <c r="H636" s="256"/>
      <c r="I636" s="256"/>
      <c r="J636" s="256"/>
      <c r="K636" s="256"/>
      <c r="L636" s="256"/>
      <c r="M636" s="256"/>
      <c r="N636" s="256"/>
      <c r="O636" s="256"/>
      <c r="P636" s="256"/>
      <c r="Q636" s="256"/>
      <c r="R636" s="256"/>
      <c r="S636" s="256"/>
      <c r="T636" s="256"/>
      <c r="U636" s="256"/>
      <c r="V636" s="256"/>
      <c r="W636" s="256"/>
      <c r="X636" s="256"/>
      <c r="Y636" s="256"/>
      <c r="Z636" s="256"/>
    </row>
    <row r="637">
      <c r="D637" s="256"/>
      <c r="E637" s="256"/>
      <c r="F637" s="256"/>
      <c r="G637" s="256"/>
      <c r="H637" s="256"/>
      <c r="I637" s="256"/>
      <c r="J637" s="256"/>
      <c r="K637" s="256"/>
      <c r="L637" s="256"/>
      <c r="M637" s="256"/>
      <c r="N637" s="256"/>
      <c r="O637" s="256"/>
      <c r="P637" s="256"/>
      <c r="Q637" s="256"/>
      <c r="R637" s="256"/>
      <c r="S637" s="256"/>
      <c r="T637" s="256"/>
      <c r="U637" s="256"/>
      <c r="V637" s="256"/>
      <c r="W637" s="256"/>
      <c r="X637" s="256"/>
      <c r="Y637" s="256"/>
      <c r="Z637" s="256"/>
    </row>
    <row r="638">
      <c r="D638" s="256"/>
      <c r="E638" s="256"/>
      <c r="F638" s="256"/>
      <c r="G638" s="256"/>
      <c r="H638" s="256"/>
      <c r="I638" s="256"/>
      <c r="J638" s="256"/>
      <c r="K638" s="256"/>
      <c r="L638" s="256"/>
      <c r="M638" s="256"/>
      <c r="N638" s="256"/>
      <c r="O638" s="256"/>
      <c r="P638" s="256"/>
      <c r="Q638" s="256"/>
      <c r="R638" s="256"/>
      <c r="S638" s="256"/>
      <c r="T638" s="256"/>
      <c r="U638" s="256"/>
      <c r="V638" s="256"/>
      <c r="W638" s="256"/>
      <c r="X638" s="256"/>
      <c r="Y638" s="256"/>
      <c r="Z638" s="256"/>
    </row>
    <row r="639">
      <c r="D639" s="256"/>
      <c r="E639" s="256"/>
      <c r="F639" s="256"/>
      <c r="G639" s="256"/>
      <c r="H639" s="256"/>
      <c r="I639" s="256"/>
      <c r="J639" s="256"/>
      <c r="K639" s="256"/>
      <c r="L639" s="256"/>
      <c r="M639" s="256"/>
      <c r="N639" s="256"/>
      <c r="O639" s="256"/>
      <c r="P639" s="256"/>
      <c r="Q639" s="256"/>
      <c r="R639" s="256"/>
      <c r="S639" s="256"/>
      <c r="T639" s="256"/>
      <c r="U639" s="256"/>
      <c r="V639" s="256"/>
      <c r="W639" s="256"/>
      <c r="X639" s="256"/>
      <c r="Y639" s="256"/>
      <c r="Z639" s="256"/>
    </row>
    <row r="640">
      <c r="D640" s="256"/>
      <c r="E640" s="256"/>
      <c r="F640" s="256"/>
      <c r="G640" s="256"/>
      <c r="H640" s="256"/>
      <c r="I640" s="256"/>
      <c r="J640" s="256"/>
      <c r="K640" s="256"/>
      <c r="L640" s="256"/>
      <c r="M640" s="256"/>
      <c r="N640" s="256"/>
      <c r="O640" s="256"/>
      <c r="P640" s="256"/>
      <c r="Q640" s="256"/>
      <c r="R640" s="256"/>
      <c r="S640" s="256"/>
      <c r="T640" s="256"/>
      <c r="U640" s="256"/>
      <c r="V640" s="256"/>
      <c r="W640" s="256"/>
      <c r="X640" s="256"/>
      <c r="Y640" s="256"/>
      <c r="Z640" s="256"/>
    </row>
    <row r="641">
      <c r="D641" s="256"/>
      <c r="E641" s="256"/>
      <c r="F641" s="256"/>
      <c r="G641" s="256"/>
      <c r="H641" s="256"/>
      <c r="I641" s="256"/>
      <c r="J641" s="256"/>
      <c r="K641" s="256"/>
      <c r="L641" s="256"/>
      <c r="M641" s="256"/>
      <c r="N641" s="256"/>
      <c r="O641" s="256"/>
      <c r="P641" s="256"/>
      <c r="Q641" s="256"/>
      <c r="R641" s="256"/>
      <c r="S641" s="256"/>
      <c r="T641" s="256"/>
      <c r="U641" s="256"/>
      <c r="V641" s="256"/>
      <c r="W641" s="256"/>
      <c r="X641" s="256"/>
      <c r="Y641" s="256"/>
      <c r="Z641" s="256"/>
    </row>
    <row r="642">
      <c r="D642" s="256"/>
      <c r="E642" s="256"/>
      <c r="F642" s="256"/>
      <c r="G642" s="256"/>
      <c r="H642" s="256"/>
      <c r="I642" s="256"/>
      <c r="J642" s="256"/>
      <c r="K642" s="256"/>
      <c r="L642" s="256"/>
      <c r="M642" s="256"/>
      <c r="N642" s="256"/>
      <c r="O642" s="256"/>
      <c r="P642" s="256"/>
      <c r="Q642" s="256"/>
      <c r="R642" s="256"/>
      <c r="S642" s="256"/>
      <c r="T642" s="256"/>
      <c r="U642" s="256"/>
      <c r="V642" s="256"/>
      <c r="W642" s="256"/>
      <c r="X642" s="256"/>
      <c r="Y642" s="256"/>
      <c r="Z642" s="256"/>
    </row>
    <row r="643">
      <c r="D643" s="256"/>
      <c r="E643" s="256"/>
      <c r="F643" s="256"/>
      <c r="G643" s="256"/>
      <c r="H643" s="256"/>
      <c r="I643" s="256"/>
      <c r="J643" s="256"/>
      <c r="K643" s="256"/>
      <c r="L643" s="256"/>
      <c r="M643" s="256"/>
      <c r="N643" s="256"/>
      <c r="O643" s="256"/>
      <c r="P643" s="256"/>
      <c r="Q643" s="256"/>
      <c r="R643" s="256"/>
      <c r="S643" s="256"/>
      <c r="T643" s="256"/>
      <c r="U643" s="256"/>
      <c r="V643" s="256"/>
      <c r="W643" s="256"/>
      <c r="X643" s="256"/>
      <c r="Y643" s="256"/>
      <c r="Z643" s="256"/>
    </row>
    <row r="644">
      <c r="D644" s="256"/>
      <c r="E644" s="256"/>
      <c r="F644" s="256"/>
      <c r="G644" s="256"/>
      <c r="H644" s="256"/>
      <c r="I644" s="256"/>
      <c r="J644" s="256"/>
      <c r="K644" s="256"/>
      <c r="L644" s="256"/>
      <c r="M644" s="256"/>
      <c r="N644" s="256"/>
      <c r="O644" s="256"/>
      <c r="P644" s="256"/>
      <c r="Q644" s="256"/>
      <c r="R644" s="256"/>
      <c r="S644" s="256"/>
      <c r="T644" s="256"/>
      <c r="U644" s="256"/>
      <c r="V644" s="256"/>
      <c r="W644" s="256"/>
      <c r="X644" s="256"/>
      <c r="Y644" s="256"/>
      <c r="Z644" s="256"/>
    </row>
    <row r="645">
      <c r="D645" s="256"/>
      <c r="E645" s="256"/>
      <c r="F645" s="256"/>
      <c r="G645" s="256"/>
      <c r="H645" s="256"/>
      <c r="I645" s="256"/>
      <c r="J645" s="256"/>
      <c r="K645" s="256"/>
      <c r="L645" s="256"/>
      <c r="M645" s="256"/>
      <c r="N645" s="256"/>
      <c r="O645" s="256"/>
      <c r="P645" s="256"/>
      <c r="Q645" s="256"/>
      <c r="R645" s="256"/>
      <c r="S645" s="256"/>
      <c r="T645" s="256"/>
      <c r="U645" s="256"/>
      <c r="V645" s="256"/>
      <c r="W645" s="256"/>
      <c r="X645" s="256"/>
      <c r="Y645" s="256"/>
      <c r="Z645" s="256"/>
    </row>
    <row r="646">
      <c r="D646" s="256"/>
      <c r="E646" s="256"/>
      <c r="F646" s="256"/>
      <c r="G646" s="256"/>
      <c r="H646" s="256"/>
      <c r="I646" s="256"/>
      <c r="J646" s="256"/>
      <c r="K646" s="256"/>
      <c r="L646" s="256"/>
      <c r="M646" s="256"/>
      <c r="N646" s="256"/>
      <c r="O646" s="256"/>
      <c r="P646" s="256"/>
      <c r="Q646" s="256"/>
      <c r="R646" s="256"/>
      <c r="S646" s="256"/>
      <c r="T646" s="256"/>
      <c r="U646" s="256"/>
      <c r="V646" s="256"/>
      <c r="W646" s="256"/>
      <c r="X646" s="256"/>
      <c r="Y646" s="256"/>
      <c r="Z646" s="256"/>
    </row>
    <row r="647">
      <c r="D647" s="256"/>
      <c r="E647" s="256"/>
      <c r="F647" s="256"/>
      <c r="G647" s="256"/>
      <c r="H647" s="256"/>
      <c r="I647" s="256"/>
      <c r="J647" s="256"/>
      <c r="K647" s="256"/>
      <c r="L647" s="256"/>
      <c r="M647" s="256"/>
      <c r="N647" s="256"/>
      <c r="O647" s="256"/>
      <c r="P647" s="256"/>
      <c r="Q647" s="256"/>
      <c r="R647" s="256"/>
      <c r="S647" s="256"/>
      <c r="T647" s="256"/>
      <c r="U647" s="256"/>
      <c r="V647" s="256"/>
      <c r="W647" s="256"/>
      <c r="X647" s="256"/>
      <c r="Y647" s="256"/>
      <c r="Z647" s="256"/>
    </row>
    <row r="648">
      <c r="D648" s="256"/>
      <c r="E648" s="256"/>
      <c r="F648" s="256"/>
      <c r="G648" s="256"/>
      <c r="H648" s="256"/>
      <c r="I648" s="256"/>
      <c r="J648" s="256"/>
      <c r="K648" s="256"/>
      <c r="L648" s="256"/>
      <c r="M648" s="256"/>
      <c r="N648" s="256"/>
      <c r="O648" s="256"/>
      <c r="P648" s="256"/>
      <c r="Q648" s="256"/>
      <c r="R648" s="256"/>
      <c r="S648" s="256"/>
      <c r="T648" s="256"/>
      <c r="U648" s="256"/>
      <c r="V648" s="256"/>
      <c r="W648" s="256"/>
      <c r="X648" s="256"/>
      <c r="Y648" s="256"/>
      <c r="Z648" s="256"/>
    </row>
    <row r="649">
      <c r="D649" s="256"/>
      <c r="E649" s="256"/>
      <c r="F649" s="256"/>
      <c r="G649" s="256"/>
      <c r="H649" s="256"/>
      <c r="I649" s="256"/>
      <c r="J649" s="256"/>
      <c r="K649" s="256"/>
      <c r="L649" s="256"/>
      <c r="M649" s="256"/>
      <c r="N649" s="256"/>
      <c r="O649" s="256"/>
      <c r="P649" s="256"/>
      <c r="Q649" s="256"/>
      <c r="R649" s="256"/>
      <c r="S649" s="256"/>
      <c r="T649" s="256"/>
      <c r="U649" s="256"/>
      <c r="V649" s="256"/>
      <c r="W649" s="256"/>
      <c r="X649" s="256"/>
      <c r="Y649" s="256"/>
      <c r="Z649" s="256"/>
    </row>
    <row r="650">
      <c r="D650" s="256"/>
      <c r="E650" s="256"/>
      <c r="F650" s="256"/>
      <c r="G650" s="256"/>
      <c r="H650" s="256"/>
      <c r="I650" s="256"/>
      <c r="J650" s="256"/>
      <c r="K650" s="256"/>
      <c r="L650" s="256"/>
      <c r="M650" s="256"/>
      <c r="N650" s="256"/>
      <c r="O650" s="256"/>
      <c r="P650" s="256"/>
      <c r="Q650" s="256"/>
      <c r="R650" s="256"/>
      <c r="S650" s="256"/>
      <c r="T650" s="256"/>
      <c r="U650" s="256"/>
      <c r="V650" s="256"/>
      <c r="W650" s="256"/>
      <c r="X650" s="256"/>
      <c r="Y650" s="256"/>
      <c r="Z650" s="256"/>
    </row>
    <row r="651">
      <c r="D651" s="256"/>
      <c r="E651" s="256"/>
      <c r="F651" s="256"/>
      <c r="G651" s="256"/>
      <c r="H651" s="256"/>
      <c r="I651" s="256"/>
      <c r="J651" s="256"/>
      <c r="K651" s="256"/>
      <c r="L651" s="256"/>
      <c r="M651" s="256"/>
      <c r="N651" s="256"/>
      <c r="O651" s="256"/>
      <c r="P651" s="256"/>
      <c r="Q651" s="256"/>
      <c r="R651" s="256"/>
      <c r="S651" s="256"/>
      <c r="T651" s="256"/>
      <c r="U651" s="256"/>
      <c r="V651" s="256"/>
      <c r="W651" s="256"/>
      <c r="X651" s="256"/>
      <c r="Y651" s="256"/>
      <c r="Z651" s="256"/>
    </row>
    <row r="652">
      <c r="D652" s="256"/>
      <c r="E652" s="256"/>
      <c r="F652" s="256"/>
      <c r="G652" s="256"/>
      <c r="H652" s="256"/>
      <c r="I652" s="256"/>
      <c r="J652" s="256"/>
      <c r="K652" s="256"/>
      <c r="L652" s="256"/>
      <c r="M652" s="256"/>
      <c r="N652" s="256"/>
      <c r="O652" s="256"/>
      <c r="P652" s="256"/>
      <c r="Q652" s="256"/>
      <c r="R652" s="256"/>
      <c r="S652" s="256"/>
      <c r="T652" s="256"/>
      <c r="U652" s="256"/>
      <c r="V652" s="256"/>
      <c r="W652" s="256"/>
      <c r="X652" s="256"/>
      <c r="Y652" s="256"/>
      <c r="Z652" s="256"/>
    </row>
    <row r="653">
      <c r="D653" s="256"/>
      <c r="E653" s="256"/>
      <c r="F653" s="256"/>
      <c r="G653" s="256"/>
      <c r="H653" s="256"/>
      <c r="I653" s="256"/>
      <c r="J653" s="256"/>
      <c r="K653" s="256"/>
      <c r="L653" s="256"/>
      <c r="M653" s="256"/>
      <c r="N653" s="256"/>
      <c r="O653" s="256"/>
      <c r="P653" s="256"/>
      <c r="Q653" s="256"/>
      <c r="R653" s="256"/>
      <c r="S653" s="256"/>
      <c r="T653" s="256"/>
      <c r="U653" s="256"/>
      <c r="V653" s="256"/>
      <c r="W653" s="256"/>
      <c r="X653" s="256"/>
      <c r="Y653" s="256"/>
      <c r="Z653" s="256"/>
    </row>
    <row r="654">
      <c r="D654" s="256"/>
      <c r="E654" s="256"/>
      <c r="F654" s="256"/>
      <c r="G654" s="256"/>
      <c r="H654" s="256"/>
      <c r="I654" s="256"/>
      <c r="J654" s="256"/>
      <c r="K654" s="256"/>
      <c r="L654" s="256"/>
      <c r="M654" s="256"/>
      <c r="N654" s="256"/>
      <c r="O654" s="256"/>
      <c r="P654" s="256"/>
      <c r="Q654" s="256"/>
      <c r="R654" s="256"/>
      <c r="S654" s="256"/>
      <c r="T654" s="256"/>
      <c r="U654" s="256"/>
      <c r="V654" s="256"/>
      <c r="W654" s="256"/>
      <c r="X654" s="256"/>
      <c r="Y654" s="256"/>
      <c r="Z654" s="256"/>
    </row>
    <row r="655">
      <c r="D655" s="256"/>
      <c r="E655" s="256"/>
      <c r="F655" s="256"/>
      <c r="G655" s="256"/>
      <c r="H655" s="256"/>
      <c r="I655" s="256"/>
      <c r="J655" s="256"/>
      <c r="K655" s="256"/>
      <c r="L655" s="256"/>
      <c r="M655" s="256"/>
      <c r="N655" s="256"/>
      <c r="O655" s="256"/>
      <c r="P655" s="256"/>
      <c r="Q655" s="256"/>
      <c r="R655" s="256"/>
      <c r="S655" s="256"/>
      <c r="T655" s="256"/>
      <c r="U655" s="256"/>
      <c r="V655" s="256"/>
      <c r="W655" s="256"/>
      <c r="X655" s="256"/>
      <c r="Y655" s="256"/>
      <c r="Z655" s="256"/>
    </row>
    <row r="656">
      <c r="D656" s="256"/>
      <c r="E656" s="256"/>
      <c r="F656" s="256"/>
      <c r="G656" s="256"/>
      <c r="H656" s="256"/>
      <c r="I656" s="256"/>
      <c r="J656" s="256"/>
      <c r="K656" s="256"/>
      <c r="L656" s="256"/>
      <c r="M656" s="256"/>
      <c r="N656" s="256"/>
      <c r="O656" s="256"/>
      <c r="P656" s="256"/>
      <c r="Q656" s="256"/>
      <c r="R656" s="256"/>
      <c r="S656" s="256"/>
      <c r="T656" s="256"/>
      <c r="U656" s="256"/>
      <c r="V656" s="256"/>
      <c r="W656" s="256"/>
      <c r="X656" s="256"/>
      <c r="Y656" s="256"/>
      <c r="Z656" s="256"/>
    </row>
    <row r="657">
      <c r="D657" s="256"/>
      <c r="E657" s="256"/>
      <c r="F657" s="256"/>
      <c r="G657" s="256"/>
      <c r="H657" s="256"/>
      <c r="I657" s="256"/>
      <c r="J657" s="256"/>
      <c r="K657" s="256"/>
      <c r="L657" s="256"/>
      <c r="M657" s="256"/>
      <c r="N657" s="256"/>
      <c r="O657" s="256"/>
      <c r="P657" s="256"/>
      <c r="Q657" s="256"/>
      <c r="R657" s="256"/>
      <c r="S657" s="256"/>
      <c r="T657" s="256"/>
      <c r="U657" s="256"/>
      <c r="V657" s="256"/>
      <c r="W657" s="256"/>
      <c r="X657" s="256"/>
      <c r="Y657" s="256"/>
      <c r="Z657" s="256"/>
    </row>
    <row r="658">
      <c r="D658" s="256"/>
      <c r="E658" s="256"/>
      <c r="F658" s="256"/>
      <c r="G658" s="256"/>
      <c r="H658" s="256"/>
      <c r="I658" s="256"/>
      <c r="J658" s="256"/>
      <c r="K658" s="256"/>
      <c r="L658" s="256"/>
      <c r="M658" s="256"/>
      <c r="N658" s="256"/>
      <c r="O658" s="256"/>
      <c r="P658" s="256"/>
      <c r="Q658" s="256"/>
      <c r="R658" s="256"/>
      <c r="S658" s="256"/>
      <c r="T658" s="256"/>
      <c r="U658" s="256"/>
      <c r="V658" s="256"/>
      <c r="W658" s="256"/>
      <c r="X658" s="256"/>
      <c r="Y658" s="256"/>
      <c r="Z658" s="256"/>
    </row>
    <row r="659">
      <c r="D659" s="256"/>
      <c r="E659" s="256"/>
      <c r="F659" s="256"/>
      <c r="G659" s="256"/>
      <c r="H659" s="256"/>
      <c r="I659" s="256"/>
      <c r="J659" s="256"/>
      <c r="K659" s="256"/>
      <c r="L659" s="256"/>
      <c r="M659" s="256"/>
      <c r="N659" s="256"/>
      <c r="O659" s="256"/>
      <c r="P659" s="256"/>
      <c r="Q659" s="256"/>
      <c r="R659" s="256"/>
      <c r="S659" s="256"/>
      <c r="T659" s="256"/>
      <c r="U659" s="256"/>
      <c r="V659" s="256"/>
      <c r="W659" s="256"/>
      <c r="X659" s="256"/>
      <c r="Y659" s="256"/>
      <c r="Z659" s="256"/>
    </row>
    <row r="660">
      <c r="D660" s="256"/>
      <c r="E660" s="256"/>
      <c r="F660" s="256"/>
      <c r="G660" s="256"/>
      <c r="H660" s="256"/>
      <c r="I660" s="256"/>
      <c r="J660" s="256"/>
      <c r="K660" s="256"/>
      <c r="L660" s="256"/>
      <c r="M660" s="256"/>
      <c r="N660" s="256"/>
      <c r="O660" s="256"/>
      <c r="P660" s="256"/>
      <c r="Q660" s="256"/>
      <c r="R660" s="256"/>
      <c r="S660" s="256"/>
      <c r="T660" s="256"/>
      <c r="U660" s="256"/>
      <c r="V660" s="256"/>
      <c r="W660" s="256"/>
      <c r="X660" s="256"/>
      <c r="Y660" s="256"/>
      <c r="Z660" s="256"/>
    </row>
    <row r="661">
      <c r="D661" s="256"/>
      <c r="E661" s="256"/>
      <c r="F661" s="256"/>
      <c r="G661" s="256"/>
      <c r="H661" s="256"/>
      <c r="I661" s="256"/>
      <c r="J661" s="256"/>
      <c r="K661" s="256"/>
      <c r="L661" s="256"/>
      <c r="M661" s="256"/>
      <c r="N661" s="256"/>
      <c r="O661" s="256"/>
      <c r="P661" s="256"/>
      <c r="Q661" s="256"/>
      <c r="R661" s="256"/>
      <c r="S661" s="256"/>
      <c r="T661" s="256"/>
      <c r="U661" s="256"/>
      <c r="V661" s="256"/>
      <c r="W661" s="256"/>
      <c r="X661" s="256"/>
      <c r="Y661" s="256"/>
      <c r="Z661" s="256"/>
    </row>
    <row r="662">
      <c r="D662" s="256"/>
      <c r="E662" s="256"/>
      <c r="F662" s="256"/>
      <c r="G662" s="256"/>
      <c r="H662" s="256"/>
      <c r="I662" s="256"/>
      <c r="J662" s="256"/>
      <c r="K662" s="256"/>
      <c r="L662" s="256"/>
      <c r="M662" s="256"/>
      <c r="N662" s="256"/>
      <c r="O662" s="256"/>
      <c r="P662" s="256"/>
      <c r="Q662" s="256"/>
      <c r="R662" s="256"/>
      <c r="S662" s="256"/>
      <c r="T662" s="256"/>
      <c r="U662" s="256"/>
      <c r="V662" s="256"/>
      <c r="W662" s="256"/>
      <c r="X662" s="256"/>
      <c r="Y662" s="256"/>
      <c r="Z662" s="256"/>
    </row>
    <row r="663">
      <c r="D663" s="256"/>
      <c r="E663" s="256"/>
      <c r="F663" s="256"/>
      <c r="G663" s="256"/>
      <c r="H663" s="256"/>
      <c r="I663" s="256"/>
      <c r="J663" s="256"/>
      <c r="K663" s="256"/>
      <c r="L663" s="256"/>
      <c r="M663" s="256"/>
      <c r="N663" s="256"/>
      <c r="O663" s="256"/>
      <c r="P663" s="256"/>
      <c r="Q663" s="256"/>
      <c r="R663" s="256"/>
      <c r="S663" s="256"/>
      <c r="T663" s="256"/>
      <c r="U663" s="256"/>
      <c r="V663" s="256"/>
      <c r="W663" s="256"/>
      <c r="X663" s="256"/>
      <c r="Y663" s="256"/>
      <c r="Z663" s="256"/>
    </row>
    <row r="664">
      <c r="D664" s="256"/>
      <c r="E664" s="256"/>
      <c r="F664" s="256"/>
      <c r="G664" s="256"/>
      <c r="H664" s="256"/>
      <c r="I664" s="256"/>
      <c r="J664" s="256"/>
      <c r="K664" s="256"/>
      <c r="L664" s="256"/>
      <c r="M664" s="256"/>
      <c r="N664" s="256"/>
      <c r="O664" s="256"/>
      <c r="P664" s="256"/>
      <c r="Q664" s="256"/>
      <c r="R664" s="256"/>
      <c r="S664" s="256"/>
      <c r="T664" s="256"/>
      <c r="U664" s="256"/>
      <c r="V664" s="256"/>
      <c r="W664" s="256"/>
      <c r="X664" s="256"/>
      <c r="Y664" s="256"/>
      <c r="Z664" s="256"/>
    </row>
    <row r="665">
      <c r="D665" s="256"/>
      <c r="E665" s="256"/>
      <c r="F665" s="256"/>
      <c r="G665" s="256"/>
      <c r="H665" s="256"/>
      <c r="I665" s="256"/>
      <c r="J665" s="256"/>
      <c r="K665" s="256"/>
      <c r="L665" s="256"/>
      <c r="M665" s="256"/>
      <c r="N665" s="256"/>
      <c r="O665" s="256"/>
      <c r="P665" s="256"/>
      <c r="Q665" s="256"/>
      <c r="R665" s="256"/>
      <c r="S665" s="256"/>
      <c r="T665" s="256"/>
      <c r="U665" s="256"/>
      <c r="V665" s="256"/>
      <c r="W665" s="256"/>
      <c r="X665" s="256"/>
      <c r="Y665" s="256"/>
      <c r="Z665" s="256"/>
    </row>
    <row r="666">
      <c r="D666" s="256"/>
      <c r="E666" s="256"/>
      <c r="F666" s="256"/>
      <c r="G666" s="256"/>
      <c r="H666" s="256"/>
      <c r="I666" s="256"/>
      <c r="J666" s="256"/>
      <c r="K666" s="256"/>
      <c r="L666" s="256"/>
      <c r="M666" s="256"/>
      <c r="N666" s="256"/>
      <c r="O666" s="256"/>
      <c r="P666" s="256"/>
      <c r="Q666" s="256"/>
      <c r="R666" s="256"/>
      <c r="S666" s="256"/>
      <c r="T666" s="256"/>
      <c r="U666" s="256"/>
      <c r="V666" s="256"/>
      <c r="W666" s="256"/>
      <c r="X666" s="256"/>
      <c r="Y666" s="256"/>
      <c r="Z666" s="256"/>
    </row>
    <row r="667">
      <c r="D667" s="256"/>
      <c r="E667" s="256"/>
      <c r="F667" s="256"/>
      <c r="G667" s="256"/>
      <c r="H667" s="256"/>
      <c r="I667" s="256"/>
      <c r="J667" s="256"/>
      <c r="K667" s="256"/>
      <c r="L667" s="256"/>
      <c r="M667" s="256"/>
      <c r="N667" s="256"/>
      <c r="O667" s="256"/>
      <c r="P667" s="256"/>
      <c r="Q667" s="256"/>
      <c r="R667" s="256"/>
      <c r="S667" s="256"/>
      <c r="T667" s="256"/>
      <c r="U667" s="256"/>
      <c r="V667" s="256"/>
      <c r="W667" s="256"/>
      <c r="X667" s="256"/>
      <c r="Y667" s="256"/>
      <c r="Z667" s="256"/>
    </row>
    <row r="668">
      <c r="D668" s="256"/>
      <c r="E668" s="256"/>
      <c r="F668" s="256"/>
      <c r="G668" s="256"/>
      <c r="H668" s="256"/>
      <c r="I668" s="256"/>
      <c r="J668" s="256"/>
      <c r="K668" s="256"/>
      <c r="L668" s="256"/>
      <c r="M668" s="256"/>
      <c r="N668" s="256"/>
      <c r="O668" s="256"/>
      <c r="P668" s="256"/>
      <c r="Q668" s="256"/>
      <c r="R668" s="256"/>
      <c r="S668" s="256"/>
      <c r="T668" s="256"/>
      <c r="U668" s="256"/>
      <c r="V668" s="256"/>
      <c r="W668" s="256"/>
      <c r="X668" s="256"/>
      <c r="Y668" s="256"/>
      <c r="Z668" s="256"/>
    </row>
    <row r="669">
      <c r="D669" s="256"/>
      <c r="E669" s="256"/>
      <c r="F669" s="256"/>
      <c r="G669" s="256"/>
      <c r="H669" s="256"/>
      <c r="I669" s="256"/>
      <c r="J669" s="256"/>
      <c r="K669" s="256"/>
      <c r="L669" s="256"/>
      <c r="M669" s="256"/>
      <c r="N669" s="256"/>
      <c r="O669" s="256"/>
      <c r="P669" s="256"/>
      <c r="Q669" s="256"/>
      <c r="R669" s="256"/>
      <c r="S669" s="256"/>
      <c r="T669" s="256"/>
      <c r="U669" s="256"/>
      <c r="V669" s="256"/>
      <c r="W669" s="256"/>
      <c r="X669" s="256"/>
      <c r="Y669" s="256"/>
      <c r="Z669" s="256"/>
    </row>
    <row r="670">
      <c r="D670" s="256"/>
      <c r="E670" s="256"/>
      <c r="F670" s="256"/>
      <c r="G670" s="256"/>
      <c r="H670" s="256"/>
      <c r="I670" s="256"/>
      <c r="J670" s="256"/>
      <c r="K670" s="256"/>
      <c r="L670" s="256"/>
      <c r="M670" s="256"/>
      <c r="N670" s="256"/>
      <c r="O670" s="256"/>
      <c r="P670" s="256"/>
      <c r="Q670" s="256"/>
      <c r="R670" s="256"/>
      <c r="S670" s="256"/>
      <c r="T670" s="256"/>
      <c r="U670" s="256"/>
      <c r="V670" s="256"/>
      <c r="W670" s="256"/>
      <c r="X670" s="256"/>
      <c r="Y670" s="256"/>
      <c r="Z670" s="256"/>
    </row>
    <row r="671">
      <c r="D671" s="256"/>
      <c r="E671" s="256"/>
      <c r="F671" s="256"/>
      <c r="G671" s="256"/>
      <c r="H671" s="256"/>
      <c r="I671" s="256"/>
      <c r="J671" s="256"/>
      <c r="K671" s="256"/>
      <c r="L671" s="256"/>
      <c r="M671" s="256"/>
      <c r="N671" s="256"/>
      <c r="O671" s="256"/>
      <c r="P671" s="256"/>
      <c r="Q671" s="256"/>
      <c r="R671" s="256"/>
      <c r="S671" s="256"/>
      <c r="T671" s="256"/>
      <c r="U671" s="256"/>
      <c r="V671" s="256"/>
      <c r="W671" s="256"/>
      <c r="X671" s="256"/>
      <c r="Y671" s="256"/>
      <c r="Z671" s="256"/>
    </row>
    <row r="672">
      <c r="D672" s="256"/>
      <c r="E672" s="256"/>
      <c r="F672" s="256"/>
      <c r="G672" s="256"/>
      <c r="H672" s="256"/>
      <c r="I672" s="256"/>
      <c r="J672" s="256"/>
      <c r="K672" s="256"/>
      <c r="L672" s="256"/>
      <c r="M672" s="256"/>
      <c r="N672" s="256"/>
      <c r="O672" s="256"/>
      <c r="P672" s="256"/>
      <c r="Q672" s="256"/>
      <c r="R672" s="256"/>
      <c r="S672" s="256"/>
      <c r="T672" s="256"/>
      <c r="U672" s="256"/>
      <c r="V672" s="256"/>
      <c r="W672" s="256"/>
      <c r="X672" s="256"/>
      <c r="Y672" s="256"/>
      <c r="Z672" s="256"/>
    </row>
    <row r="673">
      <c r="D673" s="256"/>
      <c r="E673" s="256"/>
      <c r="F673" s="256"/>
      <c r="G673" s="256"/>
      <c r="H673" s="256"/>
      <c r="I673" s="256"/>
      <c r="J673" s="256"/>
      <c r="K673" s="256"/>
      <c r="L673" s="256"/>
      <c r="M673" s="256"/>
      <c r="N673" s="256"/>
      <c r="O673" s="256"/>
      <c r="P673" s="256"/>
      <c r="Q673" s="256"/>
      <c r="R673" s="256"/>
      <c r="S673" s="256"/>
      <c r="T673" s="256"/>
      <c r="U673" s="256"/>
      <c r="V673" s="256"/>
      <c r="W673" s="256"/>
      <c r="X673" s="256"/>
      <c r="Y673" s="256"/>
      <c r="Z673" s="256"/>
    </row>
    <row r="674">
      <c r="D674" s="256"/>
      <c r="E674" s="256"/>
      <c r="F674" s="256"/>
      <c r="G674" s="256"/>
      <c r="H674" s="256"/>
      <c r="I674" s="256"/>
      <c r="J674" s="256"/>
      <c r="K674" s="256"/>
      <c r="L674" s="256"/>
      <c r="M674" s="256"/>
      <c r="N674" s="256"/>
      <c r="O674" s="256"/>
      <c r="P674" s="256"/>
      <c r="Q674" s="256"/>
      <c r="R674" s="256"/>
      <c r="S674" s="256"/>
      <c r="T674" s="256"/>
      <c r="U674" s="256"/>
      <c r="V674" s="256"/>
      <c r="W674" s="256"/>
      <c r="X674" s="256"/>
      <c r="Y674" s="256"/>
      <c r="Z674" s="256"/>
    </row>
    <row r="675">
      <c r="D675" s="256"/>
      <c r="E675" s="256"/>
      <c r="F675" s="256"/>
      <c r="G675" s="256"/>
      <c r="H675" s="256"/>
      <c r="I675" s="256"/>
      <c r="J675" s="256"/>
      <c r="K675" s="256"/>
      <c r="L675" s="256"/>
      <c r="M675" s="256"/>
      <c r="N675" s="256"/>
      <c r="O675" s="256"/>
      <c r="P675" s="256"/>
      <c r="Q675" s="256"/>
      <c r="R675" s="256"/>
      <c r="S675" s="256"/>
      <c r="T675" s="256"/>
      <c r="U675" s="256"/>
      <c r="V675" s="256"/>
      <c r="W675" s="256"/>
      <c r="X675" s="256"/>
      <c r="Y675" s="256"/>
      <c r="Z675" s="256"/>
    </row>
    <row r="676">
      <c r="D676" s="256"/>
      <c r="E676" s="256"/>
      <c r="F676" s="256"/>
      <c r="G676" s="256"/>
      <c r="H676" s="256"/>
      <c r="I676" s="256"/>
      <c r="J676" s="256"/>
      <c r="K676" s="256"/>
      <c r="L676" s="256"/>
      <c r="M676" s="256"/>
      <c r="N676" s="256"/>
      <c r="O676" s="256"/>
      <c r="P676" s="256"/>
      <c r="Q676" s="256"/>
      <c r="R676" s="256"/>
      <c r="S676" s="256"/>
      <c r="T676" s="256"/>
      <c r="U676" s="256"/>
      <c r="V676" s="256"/>
      <c r="W676" s="256"/>
      <c r="X676" s="256"/>
      <c r="Y676" s="256"/>
      <c r="Z676" s="256"/>
    </row>
    <row r="677">
      <c r="D677" s="256"/>
      <c r="E677" s="256"/>
      <c r="F677" s="256"/>
      <c r="G677" s="256"/>
      <c r="H677" s="256"/>
      <c r="I677" s="256"/>
      <c r="J677" s="256"/>
      <c r="K677" s="256"/>
      <c r="L677" s="256"/>
      <c r="M677" s="256"/>
      <c r="N677" s="256"/>
      <c r="O677" s="256"/>
      <c r="P677" s="256"/>
      <c r="Q677" s="256"/>
      <c r="R677" s="256"/>
      <c r="S677" s="256"/>
      <c r="T677" s="256"/>
      <c r="U677" s="256"/>
      <c r="V677" s="256"/>
      <c r="W677" s="256"/>
      <c r="X677" s="256"/>
      <c r="Y677" s="256"/>
      <c r="Z677" s="256"/>
    </row>
    <row r="678">
      <c r="D678" s="256"/>
      <c r="E678" s="256"/>
      <c r="F678" s="256"/>
      <c r="G678" s="256"/>
      <c r="H678" s="256"/>
      <c r="I678" s="256"/>
      <c r="J678" s="256"/>
      <c r="K678" s="256"/>
      <c r="L678" s="256"/>
      <c r="M678" s="256"/>
      <c r="N678" s="256"/>
      <c r="O678" s="256"/>
      <c r="P678" s="256"/>
      <c r="Q678" s="256"/>
      <c r="R678" s="256"/>
      <c r="S678" s="256"/>
      <c r="T678" s="256"/>
      <c r="U678" s="256"/>
      <c r="V678" s="256"/>
      <c r="W678" s="256"/>
      <c r="X678" s="256"/>
      <c r="Y678" s="256"/>
      <c r="Z678" s="256"/>
    </row>
    <row r="679">
      <c r="D679" s="256"/>
      <c r="E679" s="256"/>
      <c r="F679" s="256"/>
      <c r="G679" s="256"/>
      <c r="H679" s="256"/>
      <c r="I679" s="256"/>
      <c r="J679" s="256"/>
      <c r="K679" s="256"/>
      <c r="L679" s="256"/>
      <c r="M679" s="256"/>
      <c r="N679" s="256"/>
      <c r="O679" s="256"/>
      <c r="P679" s="256"/>
      <c r="Q679" s="256"/>
      <c r="R679" s="256"/>
      <c r="S679" s="256"/>
      <c r="T679" s="256"/>
      <c r="U679" s="256"/>
      <c r="V679" s="256"/>
      <c r="W679" s="256"/>
      <c r="X679" s="256"/>
      <c r="Y679" s="256"/>
      <c r="Z679" s="256"/>
    </row>
    <row r="680">
      <c r="D680" s="256"/>
      <c r="E680" s="256"/>
      <c r="F680" s="256"/>
      <c r="G680" s="256"/>
      <c r="H680" s="256"/>
      <c r="I680" s="256"/>
      <c r="J680" s="256"/>
      <c r="K680" s="256"/>
      <c r="L680" s="256"/>
      <c r="M680" s="256"/>
      <c r="N680" s="256"/>
      <c r="O680" s="256"/>
      <c r="P680" s="256"/>
      <c r="Q680" s="256"/>
      <c r="R680" s="256"/>
      <c r="S680" s="256"/>
      <c r="T680" s="256"/>
      <c r="U680" s="256"/>
      <c r="V680" s="256"/>
      <c r="W680" s="256"/>
      <c r="X680" s="256"/>
      <c r="Y680" s="256"/>
      <c r="Z680" s="256"/>
    </row>
    <row r="681">
      <c r="D681" s="256"/>
      <c r="E681" s="256"/>
      <c r="F681" s="256"/>
      <c r="G681" s="256"/>
      <c r="H681" s="256"/>
      <c r="I681" s="256"/>
      <c r="J681" s="256"/>
      <c r="K681" s="256"/>
      <c r="L681" s="256"/>
      <c r="M681" s="256"/>
      <c r="N681" s="256"/>
      <c r="O681" s="256"/>
      <c r="P681" s="256"/>
      <c r="Q681" s="256"/>
      <c r="R681" s="256"/>
      <c r="S681" s="256"/>
      <c r="T681" s="256"/>
      <c r="U681" s="256"/>
      <c r="V681" s="256"/>
      <c r="W681" s="256"/>
      <c r="X681" s="256"/>
      <c r="Y681" s="256"/>
      <c r="Z681" s="256"/>
    </row>
    <row r="682">
      <c r="D682" s="256"/>
      <c r="E682" s="256"/>
      <c r="F682" s="256"/>
      <c r="G682" s="256"/>
      <c r="H682" s="256"/>
      <c r="I682" s="256"/>
      <c r="J682" s="256"/>
      <c r="K682" s="256"/>
      <c r="L682" s="256"/>
      <c r="M682" s="256"/>
      <c r="N682" s="256"/>
      <c r="O682" s="256"/>
      <c r="P682" s="256"/>
      <c r="Q682" s="256"/>
      <c r="R682" s="256"/>
      <c r="S682" s="256"/>
      <c r="T682" s="256"/>
      <c r="U682" s="256"/>
      <c r="V682" s="256"/>
      <c r="W682" s="256"/>
      <c r="X682" s="256"/>
      <c r="Y682" s="256"/>
      <c r="Z682" s="256"/>
    </row>
    <row r="683">
      <c r="D683" s="256"/>
      <c r="E683" s="256"/>
      <c r="F683" s="256"/>
      <c r="G683" s="256"/>
      <c r="H683" s="256"/>
      <c r="I683" s="256"/>
      <c r="J683" s="256"/>
      <c r="K683" s="256"/>
      <c r="L683" s="256"/>
      <c r="M683" s="256"/>
      <c r="N683" s="256"/>
      <c r="O683" s="256"/>
      <c r="P683" s="256"/>
      <c r="Q683" s="256"/>
      <c r="R683" s="256"/>
      <c r="S683" s="256"/>
      <c r="T683" s="256"/>
      <c r="U683" s="256"/>
      <c r="V683" s="256"/>
      <c r="W683" s="256"/>
      <c r="X683" s="256"/>
      <c r="Y683" s="256"/>
      <c r="Z683" s="256"/>
    </row>
    <row r="684">
      <c r="D684" s="256"/>
      <c r="E684" s="256"/>
      <c r="F684" s="256"/>
      <c r="G684" s="256"/>
      <c r="H684" s="256"/>
      <c r="I684" s="256"/>
      <c r="J684" s="256"/>
      <c r="K684" s="256"/>
      <c r="L684" s="256"/>
      <c r="M684" s="256"/>
      <c r="N684" s="256"/>
      <c r="O684" s="256"/>
      <c r="P684" s="256"/>
      <c r="Q684" s="256"/>
      <c r="R684" s="256"/>
      <c r="S684" s="256"/>
      <c r="T684" s="256"/>
      <c r="U684" s="256"/>
      <c r="V684" s="256"/>
      <c r="W684" s="256"/>
      <c r="X684" s="256"/>
      <c r="Y684" s="256"/>
      <c r="Z684" s="256"/>
    </row>
    <row r="685">
      <c r="D685" s="256"/>
      <c r="E685" s="256"/>
      <c r="F685" s="256"/>
      <c r="G685" s="256"/>
      <c r="H685" s="256"/>
      <c r="I685" s="256"/>
      <c r="J685" s="256"/>
      <c r="K685" s="256"/>
      <c r="L685" s="256"/>
      <c r="M685" s="256"/>
      <c r="N685" s="256"/>
      <c r="O685" s="256"/>
      <c r="P685" s="256"/>
      <c r="Q685" s="256"/>
      <c r="R685" s="256"/>
      <c r="S685" s="256"/>
      <c r="T685" s="256"/>
      <c r="U685" s="256"/>
      <c r="V685" s="256"/>
      <c r="W685" s="256"/>
      <c r="X685" s="256"/>
      <c r="Y685" s="256"/>
      <c r="Z685" s="256"/>
    </row>
    <row r="686">
      <c r="D686" s="256"/>
      <c r="E686" s="256"/>
      <c r="F686" s="256"/>
      <c r="G686" s="256"/>
      <c r="H686" s="256"/>
      <c r="I686" s="256"/>
      <c r="J686" s="256"/>
      <c r="K686" s="256"/>
      <c r="L686" s="256"/>
      <c r="M686" s="256"/>
      <c r="N686" s="256"/>
      <c r="O686" s="256"/>
      <c r="P686" s="256"/>
      <c r="Q686" s="256"/>
      <c r="R686" s="256"/>
      <c r="S686" s="256"/>
      <c r="T686" s="256"/>
      <c r="U686" s="256"/>
      <c r="V686" s="256"/>
      <c r="W686" s="256"/>
      <c r="X686" s="256"/>
      <c r="Y686" s="256"/>
      <c r="Z686" s="256"/>
    </row>
    <row r="687">
      <c r="D687" s="256"/>
      <c r="E687" s="256"/>
      <c r="F687" s="256"/>
      <c r="G687" s="256"/>
      <c r="H687" s="256"/>
      <c r="I687" s="256"/>
      <c r="J687" s="256"/>
      <c r="K687" s="256"/>
      <c r="L687" s="256"/>
      <c r="M687" s="256"/>
      <c r="N687" s="256"/>
      <c r="O687" s="256"/>
      <c r="P687" s="256"/>
      <c r="Q687" s="256"/>
      <c r="R687" s="256"/>
      <c r="S687" s="256"/>
      <c r="T687" s="256"/>
      <c r="U687" s="256"/>
      <c r="V687" s="256"/>
      <c r="W687" s="256"/>
      <c r="X687" s="256"/>
      <c r="Y687" s="256"/>
      <c r="Z687" s="256"/>
    </row>
    <row r="688">
      <c r="D688" s="256"/>
      <c r="E688" s="256"/>
      <c r="F688" s="256"/>
      <c r="G688" s="256"/>
      <c r="H688" s="256"/>
      <c r="I688" s="256"/>
      <c r="J688" s="256"/>
      <c r="K688" s="256"/>
      <c r="L688" s="256"/>
      <c r="M688" s="256"/>
      <c r="N688" s="256"/>
      <c r="O688" s="256"/>
      <c r="P688" s="256"/>
      <c r="Q688" s="256"/>
      <c r="R688" s="256"/>
      <c r="S688" s="256"/>
      <c r="T688" s="256"/>
      <c r="U688" s="256"/>
      <c r="V688" s="256"/>
      <c r="W688" s="256"/>
      <c r="X688" s="256"/>
      <c r="Y688" s="256"/>
      <c r="Z688" s="256"/>
    </row>
    <row r="689">
      <c r="D689" s="256"/>
      <c r="E689" s="256"/>
      <c r="F689" s="256"/>
      <c r="G689" s="256"/>
      <c r="H689" s="256"/>
      <c r="I689" s="256"/>
      <c r="J689" s="256"/>
      <c r="K689" s="256"/>
      <c r="L689" s="256"/>
      <c r="M689" s="256"/>
      <c r="N689" s="256"/>
      <c r="O689" s="256"/>
      <c r="P689" s="256"/>
      <c r="Q689" s="256"/>
      <c r="R689" s="256"/>
      <c r="S689" s="256"/>
      <c r="T689" s="256"/>
      <c r="U689" s="256"/>
      <c r="V689" s="256"/>
      <c r="W689" s="256"/>
      <c r="X689" s="256"/>
      <c r="Y689" s="256"/>
      <c r="Z689" s="256"/>
    </row>
    <row r="690">
      <c r="D690" s="256"/>
      <c r="E690" s="256"/>
      <c r="F690" s="256"/>
      <c r="G690" s="256"/>
      <c r="H690" s="256"/>
      <c r="I690" s="256"/>
      <c r="J690" s="256"/>
      <c r="K690" s="256"/>
      <c r="L690" s="256"/>
      <c r="M690" s="256"/>
      <c r="N690" s="256"/>
      <c r="O690" s="256"/>
      <c r="P690" s="256"/>
      <c r="Q690" s="256"/>
      <c r="R690" s="256"/>
      <c r="S690" s="256"/>
      <c r="T690" s="256"/>
      <c r="U690" s="256"/>
      <c r="V690" s="256"/>
      <c r="W690" s="256"/>
      <c r="X690" s="256"/>
      <c r="Y690" s="256"/>
      <c r="Z690" s="256"/>
    </row>
    <row r="691">
      <c r="D691" s="256"/>
      <c r="E691" s="256"/>
      <c r="F691" s="256"/>
      <c r="G691" s="256"/>
      <c r="H691" s="256"/>
      <c r="I691" s="256"/>
      <c r="J691" s="256"/>
      <c r="K691" s="256"/>
      <c r="L691" s="256"/>
      <c r="M691" s="256"/>
      <c r="N691" s="256"/>
      <c r="O691" s="256"/>
      <c r="P691" s="256"/>
      <c r="Q691" s="256"/>
      <c r="R691" s="256"/>
      <c r="S691" s="256"/>
      <c r="T691" s="256"/>
      <c r="U691" s="256"/>
      <c r="V691" s="256"/>
      <c r="W691" s="256"/>
      <c r="X691" s="256"/>
      <c r="Y691" s="256"/>
      <c r="Z691" s="256"/>
    </row>
    <row r="692">
      <c r="D692" s="256"/>
      <c r="E692" s="256"/>
      <c r="F692" s="256"/>
      <c r="G692" s="256"/>
      <c r="H692" s="256"/>
      <c r="I692" s="256"/>
      <c r="J692" s="256"/>
      <c r="K692" s="256"/>
      <c r="L692" s="256"/>
      <c r="M692" s="256"/>
      <c r="N692" s="256"/>
      <c r="O692" s="256"/>
      <c r="P692" s="256"/>
      <c r="Q692" s="256"/>
      <c r="R692" s="256"/>
      <c r="S692" s="256"/>
      <c r="T692" s="256"/>
      <c r="U692" s="256"/>
      <c r="V692" s="256"/>
      <c r="W692" s="256"/>
      <c r="X692" s="256"/>
      <c r="Y692" s="256"/>
      <c r="Z692" s="256"/>
    </row>
    <row r="693">
      <c r="D693" s="256"/>
      <c r="E693" s="256"/>
      <c r="F693" s="256"/>
      <c r="G693" s="256"/>
      <c r="H693" s="256"/>
      <c r="I693" s="256"/>
      <c r="J693" s="256"/>
      <c r="K693" s="256"/>
      <c r="L693" s="256"/>
      <c r="M693" s="256"/>
      <c r="N693" s="256"/>
      <c r="O693" s="256"/>
      <c r="P693" s="256"/>
      <c r="Q693" s="256"/>
      <c r="R693" s="256"/>
      <c r="S693" s="256"/>
      <c r="T693" s="256"/>
      <c r="U693" s="256"/>
      <c r="V693" s="256"/>
      <c r="W693" s="256"/>
      <c r="X693" s="256"/>
      <c r="Y693" s="256"/>
      <c r="Z693" s="256"/>
    </row>
    <row r="694">
      <c r="D694" s="256"/>
      <c r="E694" s="256"/>
      <c r="F694" s="256"/>
      <c r="G694" s="256"/>
      <c r="H694" s="256"/>
      <c r="I694" s="256"/>
      <c r="J694" s="256"/>
      <c r="K694" s="256"/>
      <c r="L694" s="256"/>
      <c r="M694" s="256"/>
      <c r="N694" s="256"/>
      <c r="O694" s="256"/>
      <c r="P694" s="256"/>
      <c r="Q694" s="256"/>
      <c r="R694" s="256"/>
      <c r="S694" s="256"/>
      <c r="T694" s="256"/>
      <c r="U694" s="256"/>
      <c r="V694" s="256"/>
      <c r="W694" s="256"/>
      <c r="X694" s="256"/>
      <c r="Y694" s="256"/>
      <c r="Z694" s="256"/>
    </row>
    <row r="695">
      <c r="D695" s="256"/>
      <c r="E695" s="256"/>
      <c r="F695" s="256"/>
      <c r="G695" s="256"/>
      <c r="H695" s="256"/>
      <c r="I695" s="256"/>
      <c r="J695" s="256"/>
      <c r="K695" s="256"/>
      <c r="L695" s="256"/>
      <c r="M695" s="256"/>
      <c r="N695" s="256"/>
      <c r="O695" s="256"/>
      <c r="P695" s="256"/>
      <c r="Q695" s="256"/>
      <c r="R695" s="256"/>
      <c r="S695" s="256"/>
      <c r="T695" s="256"/>
      <c r="U695" s="256"/>
      <c r="V695" s="256"/>
      <c r="W695" s="256"/>
      <c r="X695" s="256"/>
      <c r="Y695" s="256"/>
      <c r="Z695" s="256"/>
    </row>
    <row r="696">
      <c r="D696" s="256"/>
      <c r="E696" s="256"/>
      <c r="F696" s="256"/>
      <c r="G696" s="256"/>
      <c r="H696" s="256"/>
      <c r="I696" s="256"/>
      <c r="J696" s="256"/>
      <c r="K696" s="256"/>
      <c r="L696" s="256"/>
      <c r="M696" s="256"/>
      <c r="N696" s="256"/>
      <c r="O696" s="256"/>
      <c r="P696" s="256"/>
      <c r="Q696" s="256"/>
      <c r="R696" s="256"/>
      <c r="S696" s="256"/>
      <c r="T696" s="256"/>
      <c r="U696" s="256"/>
      <c r="V696" s="256"/>
      <c r="W696" s="256"/>
      <c r="X696" s="256"/>
      <c r="Y696" s="256"/>
      <c r="Z696" s="256"/>
    </row>
    <row r="697">
      <c r="D697" s="256"/>
      <c r="E697" s="256"/>
      <c r="F697" s="256"/>
      <c r="G697" s="256"/>
      <c r="H697" s="256"/>
      <c r="I697" s="256"/>
      <c r="J697" s="256"/>
      <c r="K697" s="256"/>
      <c r="L697" s="256"/>
      <c r="M697" s="256"/>
      <c r="N697" s="256"/>
      <c r="O697" s="256"/>
      <c r="P697" s="256"/>
      <c r="Q697" s="256"/>
      <c r="R697" s="256"/>
      <c r="S697" s="256"/>
      <c r="T697" s="256"/>
      <c r="U697" s="256"/>
      <c r="V697" s="256"/>
      <c r="W697" s="256"/>
      <c r="X697" s="256"/>
      <c r="Y697" s="256"/>
      <c r="Z697" s="256"/>
    </row>
    <row r="698">
      <c r="D698" s="256"/>
      <c r="E698" s="256"/>
      <c r="F698" s="256"/>
      <c r="G698" s="256"/>
      <c r="H698" s="256"/>
      <c r="I698" s="256"/>
      <c r="J698" s="256"/>
      <c r="K698" s="256"/>
      <c r="L698" s="256"/>
      <c r="M698" s="256"/>
      <c r="N698" s="256"/>
      <c r="O698" s="256"/>
      <c r="P698" s="256"/>
      <c r="Q698" s="256"/>
      <c r="R698" s="256"/>
      <c r="S698" s="256"/>
      <c r="T698" s="256"/>
      <c r="U698" s="256"/>
      <c r="V698" s="256"/>
      <c r="W698" s="256"/>
      <c r="X698" s="256"/>
      <c r="Y698" s="256"/>
      <c r="Z698" s="256"/>
    </row>
    <row r="699">
      <c r="D699" s="256"/>
      <c r="E699" s="256"/>
      <c r="F699" s="256"/>
      <c r="G699" s="256"/>
      <c r="H699" s="256"/>
      <c r="I699" s="256"/>
      <c r="J699" s="256"/>
      <c r="K699" s="256"/>
      <c r="L699" s="256"/>
      <c r="M699" s="256"/>
      <c r="N699" s="256"/>
      <c r="O699" s="256"/>
      <c r="P699" s="256"/>
      <c r="Q699" s="256"/>
      <c r="R699" s="256"/>
      <c r="S699" s="256"/>
      <c r="T699" s="256"/>
      <c r="U699" s="256"/>
      <c r="V699" s="256"/>
      <c r="W699" s="256"/>
      <c r="X699" s="256"/>
      <c r="Y699" s="256"/>
      <c r="Z699" s="256"/>
    </row>
    <row r="700">
      <c r="D700" s="256"/>
      <c r="E700" s="256"/>
      <c r="F700" s="256"/>
      <c r="G700" s="256"/>
      <c r="H700" s="256"/>
      <c r="I700" s="256"/>
      <c r="J700" s="256"/>
      <c r="K700" s="256"/>
      <c r="L700" s="256"/>
      <c r="M700" s="256"/>
      <c r="N700" s="256"/>
      <c r="O700" s="256"/>
      <c r="P700" s="256"/>
      <c r="Q700" s="256"/>
      <c r="R700" s="256"/>
      <c r="S700" s="256"/>
      <c r="T700" s="256"/>
      <c r="U700" s="256"/>
      <c r="V700" s="256"/>
      <c r="W700" s="256"/>
      <c r="X700" s="256"/>
      <c r="Y700" s="256"/>
      <c r="Z700" s="256"/>
    </row>
    <row r="701">
      <c r="D701" s="256"/>
      <c r="E701" s="256"/>
      <c r="F701" s="256"/>
      <c r="G701" s="256"/>
      <c r="H701" s="256"/>
      <c r="I701" s="256"/>
      <c r="J701" s="256"/>
      <c r="K701" s="256"/>
      <c r="L701" s="256"/>
      <c r="M701" s="256"/>
      <c r="N701" s="256"/>
      <c r="O701" s="256"/>
      <c r="P701" s="256"/>
      <c r="Q701" s="256"/>
      <c r="R701" s="256"/>
      <c r="S701" s="256"/>
      <c r="T701" s="256"/>
      <c r="U701" s="256"/>
      <c r="V701" s="256"/>
      <c r="W701" s="256"/>
      <c r="X701" s="256"/>
      <c r="Y701" s="256"/>
      <c r="Z701" s="256"/>
    </row>
    <row r="702">
      <c r="D702" s="256"/>
      <c r="E702" s="256"/>
      <c r="F702" s="256"/>
      <c r="G702" s="256"/>
      <c r="H702" s="256"/>
      <c r="I702" s="256"/>
      <c r="J702" s="256"/>
      <c r="K702" s="256"/>
      <c r="L702" s="256"/>
      <c r="M702" s="256"/>
      <c r="N702" s="256"/>
      <c r="O702" s="256"/>
      <c r="P702" s="256"/>
      <c r="Q702" s="256"/>
      <c r="R702" s="256"/>
      <c r="S702" s="256"/>
      <c r="T702" s="256"/>
      <c r="U702" s="256"/>
      <c r="V702" s="256"/>
      <c r="W702" s="256"/>
      <c r="X702" s="256"/>
      <c r="Y702" s="256"/>
      <c r="Z702" s="256"/>
    </row>
    <row r="703">
      <c r="D703" s="256"/>
      <c r="E703" s="256"/>
      <c r="F703" s="256"/>
      <c r="G703" s="256"/>
      <c r="H703" s="256"/>
      <c r="I703" s="256"/>
      <c r="J703" s="256"/>
      <c r="K703" s="256"/>
      <c r="L703" s="256"/>
      <c r="M703" s="256"/>
      <c r="N703" s="256"/>
      <c r="O703" s="256"/>
      <c r="P703" s="256"/>
      <c r="Q703" s="256"/>
      <c r="R703" s="256"/>
      <c r="S703" s="256"/>
      <c r="T703" s="256"/>
      <c r="U703" s="256"/>
      <c r="V703" s="256"/>
      <c r="W703" s="256"/>
      <c r="X703" s="256"/>
      <c r="Y703" s="256"/>
      <c r="Z703" s="256"/>
    </row>
    <row r="704">
      <c r="D704" s="256"/>
      <c r="E704" s="256"/>
      <c r="F704" s="256"/>
      <c r="G704" s="256"/>
      <c r="H704" s="256"/>
      <c r="I704" s="256"/>
      <c r="J704" s="256"/>
      <c r="K704" s="256"/>
      <c r="L704" s="256"/>
      <c r="M704" s="256"/>
      <c r="N704" s="256"/>
      <c r="O704" s="256"/>
      <c r="P704" s="256"/>
      <c r="Q704" s="256"/>
      <c r="R704" s="256"/>
      <c r="S704" s="256"/>
      <c r="T704" s="256"/>
      <c r="U704" s="256"/>
      <c r="V704" s="256"/>
      <c r="W704" s="256"/>
      <c r="X704" s="256"/>
      <c r="Y704" s="256"/>
      <c r="Z704" s="256"/>
    </row>
    <row r="705">
      <c r="D705" s="256"/>
      <c r="E705" s="256"/>
      <c r="F705" s="256"/>
      <c r="G705" s="256"/>
      <c r="H705" s="256"/>
      <c r="I705" s="256"/>
      <c r="J705" s="256"/>
      <c r="K705" s="256"/>
      <c r="L705" s="256"/>
      <c r="M705" s="256"/>
      <c r="N705" s="256"/>
      <c r="O705" s="256"/>
      <c r="P705" s="256"/>
      <c r="Q705" s="256"/>
      <c r="R705" s="256"/>
      <c r="S705" s="256"/>
      <c r="T705" s="256"/>
      <c r="U705" s="256"/>
      <c r="V705" s="256"/>
      <c r="W705" s="256"/>
      <c r="X705" s="256"/>
      <c r="Y705" s="256"/>
      <c r="Z705" s="256"/>
    </row>
    <row r="706">
      <c r="D706" s="256"/>
      <c r="E706" s="256"/>
      <c r="F706" s="256"/>
      <c r="G706" s="256"/>
      <c r="H706" s="256"/>
      <c r="I706" s="256"/>
      <c r="J706" s="256"/>
      <c r="K706" s="256"/>
      <c r="L706" s="256"/>
      <c r="M706" s="256"/>
      <c r="N706" s="256"/>
      <c r="O706" s="256"/>
      <c r="P706" s="256"/>
      <c r="Q706" s="256"/>
      <c r="R706" s="256"/>
      <c r="S706" s="256"/>
      <c r="T706" s="256"/>
      <c r="U706" s="256"/>
      <c r="V706" s="256"/>
      <c r="W706" s="256"/>
      <c r="X706" s="256"/>
      <c r="Y706" s="256"/>
      <c r="Z706" s="256"/>
    </row>
    <row r="707">
      <c r="D707" s="256"/>
      <c r="E707" s="256"/>
      <c r="F707" s="256"/>
      <c r="G707" s="256"/>
      <c r="H707" s="256"/>
      <c r="I707" s="256"/>
      <c r="J707" s="256"/>
      <c r="K707" s="256"/>
      <c r="L707" s="256"/>
      <c r="M707" s="256"/>
      <c r="N707" s="256"/>
      <c r="O707" s="256"/>
      <c r="P707" s="256"/>
      <c r="Q707" s="256"/>
      <c r="R707" s="256"/>
      <c r="S707" s="256"/>
      <c r="T707" s="256"/>
      <c r="U707" s="256"/>
      <c r="V707" s="256"/>
      <c r="W707" s="256"/>
      <c r="X707" s="256"/>
      <c r="Y707" s="256"/>
      <c r="Z707" s="256"/>
    </row>
    <row r="708">
      <c r="D708" s="256"/>
      <c r="E708" s="256"/>
      <c r="F708" s="256"/>
      <c r="G708" s="256"/>
      <c r="H708" s="256"/>
      <c r="I708" s="256"/>
      <c r="J708" s="256"/>
      <c r="K708" s="256"/>
      <c r="L708" s="256"/>
      <c r="M708" s="256"/>
      <c r="N708" s="256"/>
      <c r="O708" s="256"/>
      <c r="P708" s="256"/>
      <c r="Q708" s="256"/>
      <c r="R708" s="256"/>
      <c r="S708" s="256"/>
      <c r="T708" s="256"/>
      <c r="U708" s="256"/>
      <c r="V708" s="256"/>
      <c r="W708" s="256"/>
      <c r="X708" s="256"/>
      <c r="Y708" s="256"/>
      <c r="Z708" s="256"/>
    </row>
    <row r="709">
      <c r="D709" s="256"/>
      <c r="E709" s="256"/>
      <c r="F709" s="256"/>
      <c r="G709" s="256"/>
      <c r="H709" s="256"/>
      <c r="I709" s="256"/>
      <c r="J709" s="256"/>
      <c r="K709" s="256"/>
      <c r="L709" s="256"/>
      <c r="M709" s="256"/>
      <c r="N709" s="256"/>
      <c r="O709" s="256"/>
      <c r="P709" s="256"/>
      <c r="Q709" s="256"/>
      <c r="R709" s="256"/>
      <c r="S709" s="256"/>
      <c r="T709" s="256"/>
      <c r="U709" s="256"/>
      <c r="V709" s="256"/>
      <c r="W709" s="256"/>
      <c r="X709" s="256"/>
      <c r="Y709" s="256"/>
      <c r="Z709" s="256"/>
    </row>
    <row r="710">
      <c r="D710" s="256"/>
      <c r="E710" s="256"/>
      <c r="F710" s="256"/>
      <c r="G710" s="256"/>
      <c r="H710" s="256"/>
      <c r="I710" s="256"/>
      <c r="J710" s="256"/>
      <c r="K710" s="256"/>
      <c r="L710" s="256"/>
      <c r="M710" s="256"/>
      <c r="N710" s="256"/>
      <c r="O710" s="256"/>
      <c r="P710" s="256"/>
      <c r="Q710" s="256"/>
      <c r="R710" s="256"/>
      <c r="S710" s="256"/>
      <c r="T710" s="256"/>
      <c r="U710" s="256"/>
      <c r="V710" s="256"/>
      <c r="W710" s="256"/>
      <c r="X710" s="256"/>
      <c r="Y710" s="256"/>
      <c r="Z710" s="256"/>
    </row>
    <row r="711">
      <c r="D711" s="256"/>
      <c r="E711" s="256"/>
      <c r="F711" s="256"/>
      <c r="G711" s="256"/>
      <c r="H711" s="256"/>
      <c r="I711" s="256"/>
      <c r="J711" s="256"/>
      <c r="K711" s="256"/>
      <c r="L711" s="256"/>
      <c r="M711" s="256"/>
      <c r="N711" s="256"/>
      <c r="O711" s="256"/>
      <c r="P711" s="256"/>
      <c r="Q711" s="256"/>
      <c r="R711" s="256"/>
      <c r="S711" s="256"/>
      <c r="T711" s="256"/>
      <c r="U711" s="256"/>
      <c r="V711" s="256"/>
      <c r="W711" s="256"/>
      <c r="X711" s="256"/>
      <c r="Y711" s="256"/>
      <c r="Z711" s="256"/>
    </row>
    <row r="712">
      <c r="D712" s="256"/>
      <c r="E712" s="256"/>
      <c r="F712" s="256"/>
      <c r="G712" s="256"/>
      <c r="H712" s="256"/>
      <c r="I712" s="256"/>
      <c r="J712" s="256"/>
      <c r="K712" s="256"/>
      <c r="L712" s="256"/>
      <c r="M712" s="256"/>
      <c r="N712" s="256"/>
      <c r="O712" s="256"/>
      <c r="P712" s="256"/>
      <c r="Q712" s="256"/>
      <c r="R712" s="256"/>
      <c r="S712" s="256"/>
      <c r="T712" s="256"/>
      <c r="U712" s="256"/>
      <c r="V712" s="256"/>
      <c r="W712" s="256"/>
      <c r="X712" s="256"/>
      <c r="Y712" s="256"/>
      <c r="Z712" s="256"/>
    </row>
    <row r="713">
      <c r="D713" s="256"/>
      <c r="E713" s="256"/>
      <c r="F713" s="256"/>
      <c r="G713" s="256"/>
      <c r="H713" s="256"/>
      <c r="I713" s="256"/>
      <c r="J713" s="256"/>
      <c r="K713" s="256"/>
      <c r="L713" s="256"/>
      <c r="M713" s="256"/>
      <c r="N713" s="256"/>
      <c r="O713" s="256"/>
      <c r="P713" s="256"/>
      <c r="Q713" s="256"/>
      <c r="R713" s="256"/>
      <c r="S713" s="256"/>
      <c r="T713" s="256"/>
      <c r="U713" s="256"/>
      <c r="V713" s="256"/>
      <c r="W713" s="256"/>
      <c r="X713" s="256"/>
      <c r="Y713" s="256"/>
      <c r="Z713" s="256"/>
    </row>
    <row r="714">
      <c r="D714" s="256"/>
      <c r="E714" s="256"/>
      <c r="F714" s="256"/>
      <c r="G714" s="256"/>
      <c r="H714" s="256"/>
      <c r="I714" s="256"/>
      <c r="J714" s="256"/>
      <c r="K714" s="256"/>
      <c r="L714" s="256"/>
      <c r="M714" s="256"/>
      <c r="N714" s="256"/>
      <c r="O714" s="256"/>
      <c r="P714" s="256"/>
      <c r="Q714" s="256"/>
      <c r="R714" s="256"/>
      <c r="S714" s="256"/>
      <c r="T714" s="256"/>
      <c r="U714" s="256"/>
      <c r="V714" s="256"/>
      <c r="W714" s="256"/>
      <c r="X714" s="256"/>
      <c r="Y714" s="256"/>
      <c r="Z714" s="256"/>
    </row>
    <row r="715">
      <c r="D715" s="256"/>
      <c r="E715" s="256"/>
      <c r="F715" s="256"/>
      <c r="G715" s="256"/>
      <c r="H715" s="256"/>
      <c r="I715" s="256"/>
      <c r="J715" s="256"/>
      <c r="K715" s="256"/>
      <c r="L715" s="256"/>
      <c r="M715" s="256"/>
      <c r="N715" s="256"/>
      <c r="O715" s="256"/>
      <c r="P715" s="256"/>
      <c r="Q715" s="256"/>
      <c r="R715" s="256"/>
      <c r="S715" s="256"/>
      <c r="T715" s="256"/>
      <c r="U715" s="256"/>
      <c r="V715" s="256"/>
      <c r="W715" s="256"/>
      <c r="X715" s="256"/>
      <c r="Y715" s="256"/>
      <c r="Z715" s="256"/>
    </row>
    <row r="716">
      <c r="D716" s="256"/>
      <c r="E716" s="256"/>
      <c r="F716" s="256"/>
      <c r="G716" s="256"/>
      <c r="H716" s="256"/>
      <c r="I716" s="256"/>
      <c r="J716" s="256"/>
      <c r="K716" s="256"/>
      <c r="L716" s="256"/>
      <c r="M716" s="256"/>
      <c r="N716" s="256"/>
      <c r="O716" s="256"/>
      <c r="P716" s="256"/>
      <c r="Q716" s="256"/>
      <c r="R716" s="256"/>
      <c r="S716" s="256"/>
      <c r="T716" s="256"/>
      <c r="U716" s="256"/>
      <c r="V716" s="256"/>
      <c r="W716" s="256"/>
      <c r="X716" s="256"/>
      <c r="Y716" s="256"/>
      <c r="Z716" s="256"/>
    </row>
    <row r="717">
      <c r="D717" s="256"/>
      <c r="E717" s="256"/>
      <c r="F717" s="256"/>
      <c r="G717" s="256"/>
      <c r="H717" s="256"/>
      <c r="I717" s="256"/>
      <c r="J717" s="256"/>
      <c r="K717" s="256"/>
      <c r="L717" s="256"/>
      <c r="M717" s="256"/>
      <c r="N717" s="256"/>
      <c r="O717" s="256"/>
      <c r="P717" s="256"/>
      <c r="Q717" s="256"/>
      <c r="R717" s="256"/>
      <c r="S717" s="256"/>
      <c r="T717" s="256"/>
      <c r="U717" s="256"/>
      <c r="V717" s="256"/>
      <c r="W717" s="256"/>
      <c r="X717" s="256"/>
      <c r="Y717" s="256"/>
      <c r="Z717" s="256"/>
    </row>
    <row r="718">
      <c r="D718" s="256"/>
      <c r="E718" s="256"/>
      <c r="F718" s="256"/>
      <c r="G718" s="256"/>
      <c r="H718" s="256"/>
      <c r="I718" s="256"/>
      <c r="J718" s="256"/>
      <c r="K718" s="256"/>
      <c r="L718" s="256"/>
      <c r="M718" s="256"/>
      <c r="N718" s="256"/>
      <c r="O718" s="256"/>
      <c r="P718" s="256"/>
      <c r="Q718" s="256"/>
      <c r="R718" s="256"/>
      <c r="S718" s="256"/>
      <c r="T718" s="256"/>
      <c r="U718" s="256"/>
      <c r="V718" s="256"/>
      <c r="W718" s="256"/>
      <c r="X718" s="256"/>
      <c r="Y718" s="256"/>
      <c r="Z718" s="256"/>
    </row>
    <row r="719">
      <c r="D719" s="256"/>
      <c r="E719" s="256"/>
      <c r="F719" s="256"/>
      <c r="G719" s="256"/>
      <c r="H719" s="256"/>
      <c r="I719" s="256"/>
      <c r="J719" s="256"/>
      <c r="K719" s="256"/>
      <c r="L719" s="256"/>
      <c r="M719" s="256"/>
      <c r="N719" s="256"/>
      <c r="O719" s="256"/>
      <c r="P719" s="256"/>
      <c r="Q719" s="256"/>
      <c r="R719" s="256"/>
      <c r="S719" s="256"/>
      <c r="T719" s="256"/>
      <c r="U719" s="256"/>
      <c r="V719" s="256"/>
      <c r="W719" s="256"/>
      <c r="X719" s="256"/>
      <c r="Y719" s="256"/>
      <c r="Z719" s="256"/>
    </row>
    <row r="720">
      <c r="D720" s="256"/>
      <c r="E720" s="256"/>
      <c r="F720" s="256"/>
      <c r="G720" s="256"/>
      <c r="H720" s="256"/>
      <c r="I720" s="256"/>
      <c r="J720" s="256"/>
      <c r="K720" s="256"/>
      <c r="L720" s="256"/>
      <c r="M720" s="256"/>
      <c r="N720" s="256"/>
      <c r="O720" s="256"/>
      <c r="P720" s="256"/>
      <c r="Q720" s="256"/>
      <c r="R720" s="256"/>
      <c r="S720" s="256"/>
      <c r="T720" s="256"/>
      <c r="U720" s="256"/>
      <c r="V720" s="256"/>
      <c r="W720" s="256"/>
      <c r="X720" s="256"/>
      <c r="Y720" s="256"/>
      <c r="Z720" s="256"/>
    </row>
    <row r="721">
      <c r="D721" s="256"/>
      <c r="E721" s="256"/>
      <c r="F721" s="256"/>
      <c r="G721" s="256"/>
      <c r="H721" s="256"/>
      <c r="I721" s="256"/>
      <c r="J721" s="256"/>
      <c r="K721" s="256"/>
      <c r="L721" s="256"/>
      <c r="M721" s="256"/>
      <c r="N721" s="256"/>
      <c r="O721" s="256"/>
      <c r="P721" s="256"/>
      <c r="Q721" s="256"/>
      <c r="R721" s="256"/>
      <c r="S721" s="256"/>
      <c r="T721" s="256"/>
      <c r="U721" s="256"/>
      <c r="V721" s="256"/>
      <c r="W721" s="256"/>
      <c r="X721" s="256"/>
      <c r="Y721" s="256"/>
      <c r="Z721" s="256"/>
    </row>
    <row r="722">
      <c r="D722" s="256"/>
      <c r="E722" s="256"/>
      <c r="F722" s="256"/>
      <c r="G722" s="256"/>
      <c r="H722" s="256"/>
      <c r="I722" s="256"/>
      <c r="J722" s="256"/>
      <c r="K722" s="256"/>
      <c r="L722" s="256"/>
      <c r="M722" s="256"/>
      <c r="N722" s="256"/>
      <c r="O722" s="256"/>
      <c r="P722" s="256"/>
      <c r="Q722" s="256"/>
      <c r="R722" s="256"/>
      <c r="S722" s="256"/>
      <c r="T722" s="256"/>
      <c r="U722" s="256"/>
      <c r="V722" s="256"/>
      <c r="W722" s="256"/>
      <c r="X722" s="256"/>
      <c r="Y722" s="256"/>
      <c r="Z722" s="256"/>
    </row>
    <row r="723">
      <c r="D723" s="256"/>
      <c r="E723" s="256"/>
      <c r="F723" s="256"/>
      <c r="G723" s="256"/>
      <c r="H723" s="256"/>
      <c r="I723" s="256"/>
      <c r="J723" s="256"/>
      <c r="K723" s="256"/>
      <c r="L723" s="256"/>
      <c r="M723" s="256"/>
      <c r="N723" s="256"/>
      <c r="O723" s="256"/>
      <c r="P723" s="256"/>
      <c r="Q723" s="256"/>
      <c r="R723" s="256"/>
      <c r="S723" s="256"/>
      <c r="T723" s="256"/>
      <c r="U723" s="256"/>
      <c r="V723" s="256"/>
      <c r="W723" s="256"/>
      <c r="X723" s="256"/>
      <c r="Y723" s="256"/>
      <c r="Z723" s="256"/>
    </row>
    <row r="724">
      <c r="D724" s="256"/>
      <c r="E724" s="256"/>
      <c r="F724" s="256"/>
      <c r="G724" s="256"/>
      <c r="H724" s="256"/>
      <c r="I724" s="256"/>
      <c r="J724" s="256"/>
      <c r="K724" s="256"/>
      <c r="L724" s="256"/>
      <c r="M724" s="256"/>
      <c r="N724" s="256"/>
      <c r="O724" s="256"/>
      <c r="P724" s="256"/>
      <c r="Q724" s="256"/>
      <c r="R724" s="256"/>
      <c r="S724" s="256"/>
      <c r="T724" s="256"/>
      <c r="U724" s="256"/>
      <c r="V724" s="256"/>
      <c r="W724" s="256"/>
      <c r="X724" s="256"/>
      <c r="Y724" s="256"/>
      <c r="Z724" s="256"/>
    </row>
    <row r="725">
      <c r="D725" s="256"/>
      <c r="E725" s="256"/>
      <c r="F725" s="256"/>
      <c r="G725" s="256"/>
      <c r="H725" s="256"/>
      <c r="I725" s="256"/>
      <c r="J725" s="256"/>
      <c r="K725" s="256"/>
      <c r="L725" s="256"/>
      <c r="M725" s="256"/>
      <c r="N725" s="256"/>
      <c r="O725" s="256"/>
      <c r="P725" s="256"/>
      <c r="Q725" s="256"/>
      <c r="R725" s="256"/>
      <c r="S725" s="256"/>
      <c r="T725" s="256"/>
      <c r="U725" s="256"/>
      <c r="V725" s="256"/>
      <c r="W725" s="256"/>
      <c r="X725" s="256"/>
      <c r="Y725" s="256"/>
      <c r="Z725" s="256"/>
    </row>
    <row r="726">
      <c r="D726" s="256"/>
      <c r="E726" s="256"/>
      <c r="F726" s="256"/>
      <c r="G726" s="256"/>
      <c r="H726" s="256"/>
      <c r="I726" s="256"/>
      <c r="J726" s="256"/>
      <c r="K726" s="256"/>
      <c r="L726" s="256"/>
      <c r="M726" s="256"/>
      <c r="N726" s="256"/>
      <c r="O726" s="256"/>
      <c r="P726" s="256"/>
      <c r="Q726" s="256"/>
      <c r="R726" s="256"/>
      <c r="S726" s="256"/>
      <c r="T726" s="256"/>
      <c r="U726" s="256"/>
      <c r="V726" s="256"/>
      <c r="W726" s="256"/>
      <c r="X726" s="256"/>
      <c r="Y726" s="256"/>
      <c r="Z726" s="256"/>
    </row>
    <row r="727">
      <c r="D727" s="256"/>
      <c r="E727" s="256"/>
      <c r="F727" s="256"/>
      <c r="G727" s="256"/>
      <c r="H727" s="256"/>
      <c r="I727" s="256"/>
      <c r="J727" s="256"/>
      <c r="K727" s="256"/>
      <c r="L727" s="256"/>
      <c r="M727" s="256"/>
      <c r="N727" s="256"/>
      <c r="O727" s="256"/>
      <c r="P727" s="256"/>
      <c r="Q727" s="256"/>
      <c r="R727" s="256"/>
      <c r="S727" s="256"/>
      <c r="T727" s="256"/>
      <c r="U727" s="256"/>
      <c r="V727" s="256"/>
      <c r="W727" s="256"/>
      <c r="X727" s="256"/>
      <c r="Y727" s="256"/>
      <c r="Z727" s="256"/>
    </row>
    <row r="728">
      <c r="D728" s="256"/>
      <c r="E728" s="256"/>
      <c r="F728" s="256"/>
      <c r="G728" s="256"/>
      <c r="H728" s="256"/>
      <c r="I728" s="256"/>
      <c r="J728" s="256"/>
      <c r="K728" s="256"/>
      <c r="L728" s="256"/>
      <c r="M728" s="256"/>
      <c r="N728" s="256"/>
      <c r="O728" s="256"/>
      <c r="P728" s="256"/>
      <c r="Q728" s="256"/>
      <c r="R728" s="256"/>
      <c r="S728" s="256"/>
      <c r="T728" s="256"/>
      <c r="U728" s="256"/>
      <c r="V728" s="256"/>
      <c r="W728" s="256"/>
      <c r="X728" s="256"/>
      <c r="Y728" s="256"/>
      <c r="Z728" s="256"/>
    </row>
    <row r="729">
      <c r="D729" s="256"/>
      <c r="E729" s="256"/>
      <c r="F729" s="256"/>
      <c r="G729" s="256"/>
      <c r="H729" s="256"/>
      <c r="I729" s="256"/>
      <c r="J729" s="256"/>
      <c r="K729" s="256"/>
      <c r="L729" s="256"/>
      <c r="M729" s="256"/>
      <c r="N729" s="256"/>
      <c r="O729" s="256"/>
      <c r="P729" s="256"/>
      <c r="Q729" s="256"/>
      <c r="R729" s="256"/>
      <c r="S729" s="256"/>
      <c r="T729" s="256"/>
      <c r="U729" s="256"/>
      <c r="V729" s="256"/>
      <c r="W729" s="256"/>
      <c r="X729" s="256"/>
      <c r="Y729" s="256"/>
      <c r="Z729" s="256"/>
    </row>
    <row r="730">
      <c r="D730" s="256"/>
      <c r="E730" s="256"/>
      <c r="F730" s="256"/>
      <c r="G730" s="256"/>
      <c r="H730" s="256"/>
      <c r="I730" s="256"/>
      <c r="J730" s="256"/>
      <c r="K730" s="256"/>
      <c r="L730" s="256"/>
      <c r="M730" s="256"/>
      <c r="N730" s="256"/>
      <c r="O730" s="256"/>
      <c r="P730" s="256"/>
      <c r="Q730" s="256"/>
      <c r="R730" s="256"/>
      <c r="S730" s="256"/>
      <c r="T730" s="256"/>
      <c r="U730" s="256"/>
      <c r="V730" s="256"/>
      <c r="W730" s="256"/>
      <c r="X730" s="256"/>
      <c r="Y730" s="256"/>
      <c r="Z730" s="256"/>
    </row>
    <row r="731">
      <c r="D731" s="256"/>
      <c r="E731" s="256"/>
      <c r="F731" s="256"/>
      <c r="G731" s="256"/>
      <c r="H731" s="256"/>
      <c r="I731" s="256"/>
      <c r="J731" s="256"/>
      <c r="K731" s="256"/>
      <c r="L731" s="256"/>
      <c r="M731" s="256"/>
      <c r="N731" s="256"/>
      <c r="O731" s="256"/>
      <c r="P731" s="256"/>
      <c r="Q731" s="256"/>
      <c r="R731" s="256"/>
      <c r="S731" s="256"/>
      <c r="T731" s="256"/>
      <c r="U731" s="256"/>
      <c r="V731" s="256"/>
      <c r="W731" s="256"/>
      <c r="X731" s="256"/>
      <c r="Y731" s="256"/>
      <c r="Z731" s="256"/>
    </row>
    <row r="732">
      <c r="D732" s="256"/>
      <c r="E732" s="256"/>
      <c r="F732" s="256"/>
      <c r="G732" s="256"/>
      <c r="H732" s="256"/>
      <c r="I732" s="256"/>
      <c r="J732" s="256"/>
      <c r="K732" s="256"/>
      <c r="L732" s="256"/>
      <c r="M732" s="256"/>
      <c r="N732" s="256"/>
      <c r="O732" s="256"/>
      <c r="P732" s="256"/>
      <c r="Q732" s="256"/>
      <c r="R732" s="256"/>
      <c r="S732" s="256"/>
      <c r="T732" s="256"/>
      <c r="U732" s="256"/>
      <c r="V732" s="256"/>
      <c r="W732" s="256"/>
      <c r="X732" s="256"/>
      <c r="Y732" s="256"/>
      <c r="Z732" s="256"/>
    </row>
    <row r="733">
      <c r="D733" s="256"/>
      <c r="E733" s="256"/>
      <c r="F733" s="256"/>
      <c r="G733" s="256"/>
      <c r="H733" s="256"/>
      <c r="I733" s="256"/>
      <c r="J733" s="256"/>
      <c r="K733" s="256"/>
      <c r="L733" s="256"/>
      <c r="M733" s="256"/>
      <c r="N733" s="256"/>
      <c r="O733" s="256"/>
      <c r="P733" s="256"/>
      <c r="Q733" s="256"/>
      <c r="R733" s="256"/>
      <c r="S733" s="256"/>
      <c r="T733" s="256"/>
      <c r="U733" s="256"/>
      <c r="V733" s="256"/>
      <c r="W733" s="256"/>
      <c r="X733" s="256"/>
      <c r="Y733" s="256"/>
      <c r="Z733" s="256"/>
    </row>
    <row r="734">
      <c r="D734" s="256"/>
      <c r="E734" s="256"/>
      <c r="F734" s="256"/>
      <c r="G734" s="256"/>
      <c r="H734" s="256"/>
      <c r="I734" s="256"/>
      <c r="J734" s="256"/>
      <c r="K734" s="256"/>
      <c r="L734" s="256"/>
      <c r="M734" s="256"/>
      <c r="N734" s="256"/>
      <c r="O734" s="256"/>
      <c r="P734" s="256"/>
      <c r="Q734" s="256"/>
      <c r="R734" s="256"/>
      <c r="S734" s="256"/>
      <c r="T734" s="256"/>
      <c r="U734" s="256"/>
      <c r="V734" s="256"/>
      <c r="W734" s="256"/>
      <c r="X734" s="256"/>
      <c r="Y734" s="256"/>
      <c r="Z734" s="256"/>
    </row>
    <row r="735">
      <c r="D735" s="256"/>
      <c r="E735" s="256"/>
      <c r="F735" s="256"/>
      <c r="G735" s="256"/>
      <c r="H735" s="256"/>
      <c r="I735" s="256"/>
      <c r="J735" s="256"/>
      <c r="K735" s="256"/>
      <c r="L735" s="256"/>
      <c r="M735" s="256"/>
      <c r="N735" s="256"/>
      <c r="O735" s="256"/>
      <c r="P735" s="256"/>
      <c r="Q735" s="256"/>
      <c r="R735" s="256"/>
      <c r="S735" s="256"/>
      <c r="T735" s="256"/>
      <c r="U735" s="256"/>
      <c r="V735" s="256"/>
      <c r="W735" s="256"/>
      <c r="X735" s="256"/>
      <c r="Y735" s="256"/>
      <c r="Z735" s="256"/>
    </row>
    <row r="736">
      <c r="D736" s="256"/>
      <c r="E736" s="256"/>
      <c r="F736" s="256"/>
      <c r="G736" s="256"/>
      <c r="H736" s="256"/>
      <c r="I736" s="256"/>
      <c r="J736" s="256"/>
      <c r="K736" s="256"/>
      <c r="L736" s="256"/>
      <c r="M736" s="256"/>
      <c r="N736" s="256"/>
      <c r="O736" s="256"/>
      <c r="P736" s="256"/>
      <c r="Q736" s="256"/>
      <c r="R736" s="256"/>
      <c r="S736" s="256"/>
      <c r="T736" s="256"/>
      <c r="U736" s="256"/>
      <c r="V736" s="256"/>
      <c r="W736" s="256"/>
      <c r="X736" s="256"/>
      <c r="Y736" s="256"/>
      <c r="Z736" s="256"/>
    </row>
    <row r="737">
      <c r="D737" s="256"/>
      <c r="E737" s="256"/>
      <c r="F737" s="256"/>
      <c r="G737" s="256"/>
      <c r="H737" s="256"/>
      <c r="I737" s="256"/>
      <c r="J737" s="256"/>
      <c r="K737" s="256"/>
      <c r="L737" s="256"/>
      <c r="M737" s="256"/>
      <c r="N737" s="256"/>
      <c r="O737" s="256"/>
      <c r="P737" s="256"/>
      <c r="Q737" s="256"/>
      <c r="R737" s="256"/>
      <c r="S737" s="256"/>
      <c r="T737" s="256"/>
      <c r="U737" s="256"/>
      <c r="V737" s="256"/>
      <c r="W737" s="256"/>
      <c r="X737" s="256"/>
      <c r="Y737" s="256"/>
      <c r="Z737" s="256"/>
    </row>
    <row r="738">
      <c r="D738" s="256"/>
      <c r="E738" s="256"/>
      <c r="F738" s="256"/>
      <c r="G738" s="256"/>
      <c r="H738" s="256"/>
      <c r="I738" s="256"/>
      <c r="J738" s="256"/>
      <c r="K738" s="256"/>
      <c r="L738" s="256"/>
      <c r="M738" s="256"/>
      <c r="N738" s="256"/>
      <c r="O738" s="256"/>
      <c r="P738" s="256"/>
      <c r="Q738" s="256"/>
      <c r="R738" s="256"/>
      <c r="S738" s="256"/>
      <c r="T738" s="256"/>
      <c r="U738" s="256"/>
      <c r="V738" s="256"/>
      <c r="W738" s="256"/>
      <c r="X738" s="256"/>
      <c r="Y738" s="256"/>
      <c r="Z738" s="256"/>
    </row>
    <row r="739">
      <c r="D739" s="256"/>
      <c r="E739" s="256"/>
      <c r="F739" s="256"/>
      <c r="G739" s="256"/>
      <c r="H739" s="256"/>
      <c r="I739" s="256"/>
      <c r="J739" s="256"/>
      <c r="K739" s="256"/>
      <c r="L739" s="256"/>
      <c r="M739" s="256"/>
      <c r="N739" s="256"/>
      <c r="O739" s="256"/>
      <c r="P739" s="256"/>
      <c r="Q739" s="256"/>
      <c r="R739" s="256"/>
      <c r="S739" s="256"/>
      <c r="T739" s="256"/>
      <c r="U739" s="256"/>
      <c r="V739" s="256"/>
      <c r="W739" s="256"/>
      <c r="X739" s="256"/>
      <c r="Y739" s="256"/>
      <c r="Z739" s="256"/>
    </row>
    <row r="740">
      <c r="D740" s="256"/>
      <c r="E740" s="256"/>
      <c r="F740" s="256"/>
      <c r="G740" s="256"/>
      <c r="H740" s="256"/>
      <c r="I740" s="256"/>
      <c r="J740" s="256"/>
      <c r="K740" s="256"/>
      <c r="L740" s="256"/>
      <c r="M740" s="256"/>
      <c r="N740" s="256"/>
      <c r="O740" s="256"/>
      <c r="P740" s="256"/>
      <c r="Q740" s="256"/>
      <c r="R740" s="256"/>
      <c r="S740" s="256"/>
      <c r="T740" s="256"/>
      <c r="U740" s="256"/>
      <c r="V740" s="256"/>
      <c r="W740" s="256"/>
      <c r="X740" s="256"/>
      <c r="Y740" s="256"/>
      <c r="Z740" s="256"/>
    </row>
    <row r="741">
      <c r="D741" s="256"/>
      <c r="E741" s="256"/>
      <c r="F741" s="256"/>
      <c r="G741" s="256"/>
      <c r="H741" s="256"/>
      <c r="I741" s="256"/>
      <c r="J741" s="256"/>
      <c r="K741" s="256"/>
      <c r="L741" s="256"/>
      <c r="M741" s="256"/>
      <c r="N741" s="256"/>
      <c r="O741" s="256"/>
      <c r="P741" s="256"/>
      <c r="Q741" s="256"/>
      <c r="R741" s="256"/>
      <c r="S741" s="256"/>
      <c r="T741" s="256"/>
      <c r="U741" s="256"/>
      <c r="V741" s="256"/>
      <c r="W741" s="256"/>
      <c r="X741" s="256"/>
      <c r="Y741" s="256"/>
      <c r="Z741" s="256"/>
    </row>
    <row r="742">
      <c r="D742" s="256"/>
      <c r="E742" s="256"/>
      <c r="F742" s="256"/>
      <c r="G742" s="256"/>
      <c r="H742" s="256"/>
      <c r="I742" s="256"/>
      <c r="J742" s="256"/>
      <c r="K742" s="256"/>
      <c r="L742" s="256"/>
      <c r="M742" s="256"/>
      <c r="N742" s="256"/>
      <c r="O742" s="256"/>
      <c r="P742" s="256"/>
      <c r="Q742" s="256"/>
      <c r="R742" s="256"/>
      <c r="S742" s="256"/>
      <c r="T742" s="256"/>
      <c r="U742" s="256"/>
      <c r="V742" s="256"/>
      <c r="W742" s="256"/>
      <c r="X742" s="256"/>
      <c r="Y742" s="256"/>
      <c r="Z742" s="256"/>
    </row>
    <row r="743">
      <c r="D743" s="256"/>
      <c r="E743" s="256"/>
      <c r="F743" s="256"/>
      <c r="G743" s="256"/>
      <c r="H743" s="256"/>
      <c r="I743" s="256"/>
      <c r="J743" s="256"/>
      <c r="K743" s="256"/>
      <c r="L743" s="256"/>
      <c r="M743" s="256"/>
      <c r="N743" s="256"/>
      <c r="O743" s="256"/>
      <c r="P743" s="256"/>
      <c r="Q743" s="256"/>
      <c r="R743" s="256"/>
      <c r="S743" s="256"/>
      <c r="T743" s="256"/>
      <c r="U743" s="256"/>
      <c r="V743" s="256"/>
      <c r="W743" s="256"/>
      <c r="X743" s="256"/>
      <c r="Y743" s="256"/>
      <c r="Z743" s="256"/>
    </row>
    <row r="744">
      <c r="D744" s="256"/>
      <c r="E744" s="256"/>
      <c r="F744" s="256"/>
      <c r="G744" s="256"/>
      <c r="H744" s="256"/>
      <c r="I744" s="256"/>
      <c r="J744" s="256"/>
      <c r="K744" s="256"/>
      <c r="L744" s="256"/>
      <c r="M744" s="256"/>
      <c r="N744" s="256"/>
      <c r="O744" s="256"/>
      <c r="P744" s="256"/>
      <c r="Q744" s="256"/>
      <c r="R744" s="256"/>
      <c r="S744" s="256"/>
      <c r="T744" s="256"/>
      <c r="U744" s="256"/>
      <c r="V744" s="256"/>
      <c r="W744" s="256"/>
      <c r="X744" s="256"/>
      <c r="Y744" s="256"/>
      <c r="Z744" s="256"/>
    </row>
    <row r="745">
      <c r="D745" s="256"/>
      <c r="E745" s="256"/>
      <c r="F745" s="256"/>
      <c r="G745" s="256"/>
      <c r="H745" s="256"/>
      <c r="I745" s="256"/>
      <c r="J745" s="256"/>
      <c r="K745" s="256"/>
      <c r="L745" s="256"/>
      <c r="M745" s="256"/>
      <c r="N745" s="256"/>
      <c r="O745" s="256"/>
      <c r="P745" s="256"/>
      <c r="Q745" s="256"/>
      <c r="R745" s="256"/>
      <c r="S745" s="256"/>
      <c r="T745" s="256"/>
      <c r="U745" s="256"/>
      <c r="V745" s="256"/>
      <c r="W745" s="256"/>
      <c r="X745" s="256"/>
      <c r="Y745" s="256"/>
      <c r="Z745" s="256"/>
    </row>
    <row r="746">
      <c r="D746" s="256"/>
      <c r="E746" s="256"/>
      <c r="F746" s="256"/>
      <c r="G746" s="256"/>
      <c r="H746" s="256"/>
      <c r="I746" s="256"/>
      <c r="J746" s="256"/>
      <c r="K746" s="256"/>
      <c r="L746" s="256"/>
      <c r="M746" s="256"/>
      <c r="N746" s="256"/>
      <c r="O746" s="256"/>
      <c r="P746" s="256"/>
      <c r="Q746" s="256"/>
      <c r="R746" s="256"/>
      <c r="S746" s="256"/>
      <c r="T746" s="256"/>
      <c r="U746" s="256"/>
      <c r="V746" s="256"/>
      <c r="W746" s="256"/>
      <c r="X746" s="256"/>
      <c r="Y746" s="256"/>
      <c r="Z746" s="256"/>
    </row>
    <row r="747">
      <c r="D747" s="256"/>
      <c r="E747" s="256"/>
      <c r="F747" s="256"/>
      <c r="G747" s="256"/>
      <c r="H747" s="256"/>
      <c r="I747" s="256"/>
      <c r="J747" s="256"/>
      <c r="K747" s="256"/>
      <c r="L747" s="256"/>
      <c r="M747" s="256"/>
      <c r="N747" s="256"/>
      <c r="O747" s="256"/>
      <c r="P747" s="256"/>
      <c r="Q747" s="256"/>
      <c r="R747" s="256"/>
      <c r="S747" s="256"/>
      <c r="T747" s="256"/>
      <c r="U747" s="256"/>
      <c r="V747" s="256"/>
      <c r="W747" s="256"/>
      <c r="X747" s="256"/>
      <c r="Y747" s="256"/>
      <c r="Z747" s="256"/>
    </row>
    <row r="748">
      <c r="D748" s="256"/>
      <c r="E748" s="256"/>
      <c r="F748" s="256"/>
      <c r="G748" s="256"/>
      <c r="H748" s="256"/>
      <c r="I748" s="256"/>
      <c r="J748" s="256"/>
      <c r="K748" s="256"/>
      <c r="L748" s="256"/>
      <c r="M748" s="256"/>
      <c r="N748" s="256"/>
      <c r="O748" s="256"/>
      <c r="P748" s="256"/>
      <c r="Q748" s="256"/>
      <c r="R748" s="256"/>
      <c r="S748" s="256"/>
      <c r="T748" s="256"/>
      <c r="U748" s="256"/>
      <c r="V748" s="256"/>
      <c r="W748" s="256"/>
      <c r="X748" s="256"/>
      <c r="Y748" s="256"/>
      <c r="Z748" s="256"/>
    </row>
    <row r="749">
      <c r="D749" s="256"/>
      <c r="E749" s="256"/>
      <c r="F749" s="256"/>
      <c r="G749" s="256"/>
      <c r="H749" s="256"/>
      <c r="I749" s="256"/>
      <c r="J749" s="256"/>
      <c r="K749" s="256"/>
      <c r="L749" s="256"/>
      <c r="M749" s="256"/>
      <c r="N749" s="256"/>
      <c r="O749" s="256"/>
      <c r="P749" s="256"/>
      <c r="Q749" s="256"/>
      <c r="R749" s="256"/>
      <c r="S749" s="256"/>
      <c r="T749" s="256"/>
      <c r="U749" s="256"/>
      <c r="V749" s="256"/>
      <c r="W749" s="256"/>
      <c r="X749" s="256"/>
      <c r="Y749" s="256"/>
      <c r="Z749" s="256"/>
    </row>
    <row r="750">
      <c r="D750" s="256"/>
      <c r="E750" s="256"/>
      <c r="F750" s="256"/>
      <c r="G750" s="256"/>
      <c r="H750" s="256"/>
      <c r="I750" s="256"/>
      <c r="J750" s="256"/>
      <c r="K750" s="256"/>
      <c r="L750" s="256"/>
      <c r="M750" s="256"/>
      <c r="N750" s="256"/>
      <c r="O750" s="256"/>
      <c r="P750" s="256"/>
      <c r="Q750" s="256"/>
      <c r="R750" s="256"/>
      <c r="S750" s="256"/>
      <c r="T750" s="256"/>
      <c r="U750" s="256"/>
      <c r="V750" s="256"/>
      <c r="W750" s="256"/>
      <c r="X750" s="256"/>
      <c r="Y750" s="256"/>
      <c r="Z750" s="256"/>
    </row>
    <row r="751">
      <c r="D751" s="256"/>
      <c r="E751" s="256"/>
      <c r="F751" s="256"/>
      <c r="G751" s="256"/>
      <c r="H751" s="256"/>
      <c r="I751" s="256"/>
      <c r="J751" s="256"/>
      <c r="K751" s="256"/>
      <c r="L751" s="256"/>
      <c r="M751" s="256"/>
      <c r="N751" s="256"/>
      <c r="O751" s="256"/>
      <c r="P751" s="256"/>
      <c r="Q751" s="256"/>
      <c r="R751" s="256"/>
      <c r="S751" s="256"/>
      <c r="T751" s="256"/>
      <c r="U751" s="256"/>
      <c r="V751" s="256"/>
      <c r="W751" s="256"/>
      <c r="X751" s="256"/>
      <c r="Y751" s="256"/>
      <c r="Z751" s="256"/>
    </row>
    <row r="752">
      <c r="D752" s="256"/>
      <c r="E752" s="256"/>
      <c r="F752" s="256"/>
      <c r="G752" s="256"/>
      <c r="H752" s="256"/>
      <c r="I752" s="256"/>
      <c r="J752" s="256"/>
      <c r="K752" s="256"/>
      <c r="L752" s="256"/>
      <c r="M752" s="256"/>
      <c r="N752" s="256"/>
      <c r="O752" s="256"/>
      <c r="P752" s="256"/>
      <c r="Q752" s="256"/>
      <c r="R752" s="256"/>
      <c r="S752" s="256"/>
      <c r="T752" s="256"/>
      <c r="U752" s="256"/>
      <c r="V752" s="256"/>
      <c r="W752" s="256"/>
      <c r="X752" s="256"/>
      <c r="Y752" s="256"/>
      <c r="Z752" s="256"/>
    </row>
    <row r="753">
      <c r="D753" s="256"/>
      <c r="E753" s="256"/>
      <c r="F753" s="256"/>
      <c r="G753" s="256"/>
      <c r="H753" s="256"/>
      <c r="I753" s="256"/>
      <c r="J753" s="256"/>
      <c r="K753" s="256"/>
      <c r="L753" s="256"/>
      <c r="M753" s="256"/>
      <c r="N753" s="256"/>
      <c r="O753" s="256"/>
      <c r="P753" s="256"/>
      <c r="Q753" s="256"/>
      <c r="R753" s="256"/>
      <c r="S753" s="256"/>
      <c r="T753" s="256"/>
      <c r="U753" s="256"/>
      <c r="V753" s="256"/>
      <c r="W753" s="256"/>
      <c r="X753" s="256"/>
      <c r="Y753" s="256"/>
      <c r="Z753" s="256"/>
    </row>
    <row r="754">
      <c r="D754" s="256"/>
      <c r="E754" s="256"/>
      <c r="F754" s="256"/>
      <c r="G754" s="256"/>
      <c r="H754" s="256"/>
      <c r="I754" s="256"/>
      <c r="J754" s="256"/>
      <c r="K754" s="256"/>
      <c r="L754" s="256"/>
      <c r="M754" s="256"/>
      <c r="N754" s="256"/>
      <c r="O754" s="256"/>
      <c r="P754" s="256"/>
      <c r="Q754" s="256"/>
      <c r="R754" s="256"/>
      <c r="S754" s="256"/>
      <c r="T754" s="256"/>
      <c r="U754" s="256"/>
      <c r="V754" s="256"/>
      <c r="W754" s="256"/>
      <c r="X754" s="256"/>
      <c r="Y754" s="256"/>
      <c r="Z754" s="256"/>
    </row>
    <row r="755">
      <c r="D755" s="256"/>
      <c r="E755" s="256"/>
      <c r="F755" s="256"/>
      <c r="G755" s="256"/>
      <c r="H755" s="256"/>
      <c r="I755" s="256"/>
      <c r="J755" s="256"/>
      <c r="K755" s="256"/>
      <c r="L755" s="256"/>
      <c r="M755" s="256"/>
      <c r="N755" s="256"/>
      <c r="O755" s="256"/>
      <c r="P755" s="256"/>
      <c r="Q755" s="256"/>
      <c r="R755" s="256"/>
      <c r="S755" s="256"/>
      <c r="T755" s="256"/>
      <c r="U755" s="256"/>
      <c r="V755" s="256"/>
      <c r="W755" s="256"/>
      <c r="X755" s="256"/>
      <c r="Y755" s="256"/>
      <c r="Z755" s="256"/>
    </row>
    <row r="756">
      <c r="D756" s="256"/>
      <c r="E756" s="256"/>
      <c r="F756" s="256"/>
      <c r="G756" s="256"/>
      <c r="H756" s="256"/>
      <c r="I756" s="256"/>
      <c r="J756" s="256"/>
      <c r="K756" s="256"/>
      <c r="L756" s="256"/>
      <c r="M756" s="256"/>
      <c r="N756" s="256"/>
      <c r="O756" s="256"/>
      <c r="P756" s="256"/>
      <c r="Q756" s="256"/>
      <c r="R756" s="256"/>
      <c r="S756" s="256"/>
      <c r="T756" s="256"/>
      <c r="U756" s="256"/>
      <c r="V756" s="256"/>
      <c r="W756" s="256"/>
      <c r="X756" s="256"/>
      <c r="Y756" s="256"/>
      <c r="Z756" s="256"/>
    </row>
    <row r="757">
      <c r="D757" s="256"/>
      <c r="E757" s="256"/>
      <c r="F757" s="256"/>
      <c r="G757" s="256"/>
      <c r="H757" s="256"/>
      <c r="I757" s="256"/>
      <c r="J757" s="256"/>
      <c r="K757" s="256"/>
      <c r="L757" s="256"/>
      <c r="M757" s="256"/>
      <c r="N757" s="256"/>
      <c r="O757" s="256"/>
      <c r="P757" s="256"/>
      <c r="Q757" s="256"/>
      <c r="R757" s="256"/>
      <c r="S757" s="256"/>
      <c r="T757" s="256"/>
      <c r="U757" s="256"/>
      <c r="V757" s="256"/>
      <c r="W757" s="256"/>
      <c r="X757" s="256"/>
      <c r="Y757" s="256"/>
      <c r="Z757" s="256"/>
    </row>
    <row r="758">
      <c r="D758" s="256"/>
      <c r="E758" s="256"/>
      <c r="F758" s="256"/>
      <c r="G758" s="256"/>
      <c r="H758" s="256"/>
      <c r="I758" s="256"/>
      <c r="J758" s="256"/>
      <c r="K758" s="256"/>
      <c r="L758" s="256"/>
      <c r="M758" s="256"/>
      <c r="N758" s="256"/>
      <c r="O758" s="256"/>
      <c r="P758" s="256"/>
      <c r="Q758" s="256"/>
      <c r="R758" s="256"/>
      <c r="S758" s="256"/>
      <c r="T758" s="256"/>
      <c r="U758" s="256"/>
      <c r="V758" s="256"/>
      <c r="W758" s="256"/>
      <c r="X758" s="256"/>
      <c r="Y758" s="256"/>
      <c r="Z758" s="256"/>
    </row>
    <row r="759">
      <c r="D759" s="256"/>
      <c r="E759" s="256"/>
      <c r="F759" s="256"/>
      <c r="G759" s="256"/>
      <c r="H759" s="256"/>
      <c r="I759" s="256"/>
      <c r="J759" s="256"/>
      <c r="K759" s="256"/>
      <c r="L759" s="256"/>
      <c r="M759" s="256"/>
      <c r="N759" s="256"/>
      <c r="O759" s="256"/>
      <c r="P759" s="256"/>
      <c r="Q759" s="256"/>
      <c r="R759" s="256"/>
      <c r="S759" s="256"/>
      <c r="T759" s="256"/>
      <c r="U759" s="256"/>
      <c r="V759" s="256"/>
      <c r="W759" s="256"/>
      <c r="X759" s="256"/>
      <c r="Y759" s="256"/>
      <c r="Z759" s="256"/>
    </row>
    <row r="760">
      <c r="D760" s="256"/>
      <c r="E760" s="256"/>
      <c r="F760" s="256"/>
      <c r="G760" s="256"/>
      <c r="H760" s="256"/>
      <c r="I760" s="256"/>
      <c r="J760" s="256"/>
      <c r="K760" s="256"/>
      <c r="L760" s="256"/>
      <c r="M760" s="256"/>
      <c r="N760" s="256"/>
      <c r="O760" s="256"/>
      <c r="P760" s="256"/>
      <c r="Q760" s="256"/>
      <c r="R760" s="256"/>
      <c r="S760" s="256"/>
      <c r="T760" s="256"/>
      <c r="U760" s="256"/>
      <c r="V760" s="256"/>
      <c r="W760" s="256"/>
      <c r="X760" s="256"/>
      <c r="Y760" s="256"/>
      <c r="Z760" s="256"/>
    </row>
    <row r="761">
      <c r="D761" s="256"/>
      <c r="E761" s="256"/>
      <c r="F761" s="256"/>
      <c r="G761" s="256"/>
      <c r="H761" s="256"/>
      <c r="I761" s="256"/>
      <c r="J761" s="256"/>
      <c r="K761" s="256"/>
      <c r="L761" s="256"/>
      <c r="M761" s="256"/>
      <c r="N761" s="256"/>
      <c r="O761" s="256"/>
      <c r="P761" s="256"/>
      <c r="Q761" s="256"/>
      <c r="R761" s="256"/>
      <c r="S761" s="256"/>
      <c r="T761" s="256"/>
      <c r="U761" s="256"/>
      <c r="V761" s="256"/>
      <c r="W761" s="256"/>
      <c r="X761" s="256"/>
      <c r="Y761" s="256"/>
      <c r="Z761" s="256"/>
    </row>
    <row r="762">
      <c r="D762" s="256"/>
      <c r="E762" s="256"/>
      <c r="F762" s="256"/>
      <c r="G762" s="256"/>
      <c r="H762" s="256"/>
      <c r="I762" s="256"/>
      <c r="J762" s="256"/>
      <c r="K762" s="256"/>
      <c r="L762" s="256"/>
      <c r="M762" s="256"/>
      <c r="N762" s="256"/>
      <c r="O762" s="256"/>
      <c r="P762" s="256"/>
      <c r="Q762" s="256"/>
      <c r="R762" s="256"/>
      <c r="S762" s="256"/>
      <c r="T762" s="256"/>
      <c r="U762" s="256"/>
      <c r="V762" s="256"/>
      <c r="W762" s="256"/>
      <c r="X762" s="256"/>
      <c r="Y762" s="256"/>
      <c r="Z762" s="256"/>
    </row>
    <row r="763">
      <c r="D763" s="256"/>
      <c r="E763" s="256"/>
      <c r="F763" s="256"/>
      <c r="G763" s="256"/>
      <c r="H763" s="256"/>
      <c r="I763" s="256"/>
      <c r="J763" s="256"/>
      <c r="K763" s="256"/>
      <c r="L763" s="256"/>
      <c r="M763" s="256"/>
      <c r="N763" s="256"/>
      <c r="O763" s="256"/>
      <c r="P763" s="256"/>
      <c r="Q763" s="256"/>
      <c r="R763" s="256"/>
      <c r="S763" s="256"/>
      <c r="T763" s="256"/>
      <c r="U763" s="256"/>
      <c r="V763" s="256"/>
      <c r="W763" s="256"/>
      <c r="X763" s="256"/>
      <c r="Y763" s="256"/>
      <c r="Z763" s="256"/>
    </row>
    <row r="764">
      <c r="D764" s="256"/>
      <c r="E764" s="256"/>
      <c r="F764" s="256"/>
      <c r="G764" s="256"/>
      <c r="H764" s="256"/>
      <c r="I764" s="256"/>
      <c r="J764" s="256"/>
      <c r="K764" s="256"/>
      <c r="L764" s="256"/>
      <c r="M764" s="256"/>
      <c r="N764" s="256"/>
      <c r="O764" s="256"/>
      <c r="P764" s="256"/>
      <c r="Q764" s="256"/>
      <c r="R764" s="256"/>
      <c r="S764" s="256"/>
      <c r="T764" s="256"/>
      <c r="U764" s="256"/>
      <c r="V764" s="256"/>
      <c r="W764" s="256"/>
      <c r="X764" s="256"/>
      <c r="Y764" s="256"/>
      <c r="Z764" s="256"/>
    </row>
    <row r="765">
      <c r="D765" s="256"/>
      <c r="E765" s="256"/>
      <c r="F765" s="256"/>
      <c r="G765" s="256"/>
      <c r="H765" s="256"/>
      <c r="I765" s="256"/>
      <c r="J765" s="256"/>
      <c r="K765" s="256"/>
      <c r="L765" s="256"/>
      <c r="M765" s="256"/>
      <c r="N765" s="256"/>
      <c r="O765" s="256"/>
      <c r="P765" s="256"/>
      <c r="Q765" s="256"/>
      <c r="R765" s="256"/>
      <c r="S765" s="256"/>
      <c r="T765" s="256"/>
      <c r="U765" s="256"/>
      <c r="V765" s="256"/>
      <c r="W765" s="256"/>
      <c r="X765" s="256"/>
      <c r="Y765" s="256"/>
      <c r="Z765" s="256"/>
    </row>
    <row r="766">
      <c r="D766" s="256"/>
      <c r="E766" s="256"/>
      <c r="F766" s="256"/>
      <c r="G766" s="256"/>
      <c r="H766" s="256"/>
      <c r="I766" s="256"/>
      <c r="J766" s="256"/>
      <c r="K766" s="256"/>
      <c r="L766" s="256"/>
      <c r="M766" s="256"/>
      <c r="N766" s="256"/>
      <c r="O766" s="256"/>
      <c r="P766" s="256"/>
      <c r="Q766" s="256"/>
      <c r="R766" s="256"/>
      <c r="S766" s="256"/>
      <c r="T766" s="256"/>
      <c r="U766" s="256"/>
      <c r="V766" s="256"/>
      <c r="W766" s="256"/>
      <c r="X766" s="256"/>
      <c r="Y766" s="256"/>
      <c r="Z766" s="256"/>
    </row>
    <row r="767">
      <c r="D767" s="256"/>
      <c r="E767" s="256"/>
      <c r="F767" s="256"/>
      <c r="G767" s="256"/>
      <c r="H767" s="256"/>
      <c r="I767" s="256"/>
      <c r="J767" s="256"/>
      <c r="K767" s="256"/>
      <c r="L767" s="256"/>
      <c r="M767" s="256"/>
      <c r="N767" s="256"/>
      <c r="O767" s="256"/>
      <c r="P767" s="256"/>
      <c r="Q767" s="256"/>
      <c r="R767" s="256"/>
      <c r="S767" s="256"/>
      <c r="T767" s="256"/>
      <c r="U767" s="256"/>
      <c r="V767" s="256"/>
      <c r="W767" s="256"/>
      <c r="X767" s="256"/>
      <c r="Y767" s="256"/>
      <c r="Z767" s="256"/>
    </row>
    <row r="768">
      <c r="D768" s="256"/>
      <c r="E768" s="256"/>
      <c r="F768" s="256"/>
      <c r="G768" s="256"/>
      <c r="H768" s="256"/>
      <c r="I768" s="256"/>
      <c r="J768" s="256"/>
      <c r="K768" s="256"/>
      <c r="L768" s="256"/>
      <c r="M768" s="256"/>
      <c r="N768" s="256"/>
      <c r="O768" s="256"/>
      <c r="P768" s="256"/>
      <c r="Q768" s="256"/>
      <c r="R768" s="256"/>
      <c r="S768" s="256"/>
      <c r="T768" s="256"/>
      <c r="U768" s="256"/>
      <c r="V768" s="256"/>
      <c r="W768" s="256"/>
      <c r="X768" s="256"/>
      <c r="Y768" s="256"/>
      <c r="Z768" s="256"/>
    </row>
    <row r="769">
      <c r="D769" s="256"/>
      <c r="E769" s="256"/>
      <c r="F769" s="256"/>
      <c r="G769" s="256"/>
      <c r="H769" s="256"/>
      <c r="I769" s="256"/>
      <c r="J769" s="256"/>
      <c r="K769" s="256"/>
      <c r="L769" s="256"/>
      <c r="M769" s="256"/>
      <c r="N769" s="256"/>
      <c r="O769" s="256"/>
      <c r="P769" s="256"/>
      <c r="Q769" s="256"/>
      <c r="R769" s="256"/>
      <c r="S769" s="256"/>
      <c r="T769" s="256"/>
      <c r="U769" s="256"/>
      <c r="V769" s="256"/>
      <c r="W769" s="256"/>
      <c r="X769" s="256"/>
      <c r="Y769" s="256"/>
      <c r="Z769" s="256"/>
    </row>
    <row r="770">
      <c r="D770" s="256"/>
      <c r="E770" s="256"/>
      <c r="F770" s="256"/>
      <c r="G770" s="256"/>
      <c r="H770" s="256"/>
      <c r="I770" s="256"/>
      <c r="J770" s="256"/>
      <c r="K770" s="256"/>
      <c r="L770" s="256"/>
      <c r="M770" s="256"/>
      <c r="N770" s="256"/>
      <c r="O770" s="256"/>
      <c r="P770" s="256"/>
      <c r="Q770" s="256"/>
      <c r="R770" s="256"/>
      <c r="S770" s="256"/>
      <c r="T770" s="256"/>
      <c r="U770" s="256"/>
      <c r="V770" s="256"/>
      <c r="W770" s="256"/>
      <c r="X770" s="256"/>
      <c r="Y770" s="256"/>
      <c r="Z770" s="256"/>
    </row>
    <row r="771">
      <c r="D771" s="256"/>
      <c r="E771" s="256"/>
      <c r="F771" s="256"/>
      <c r="G771" s="256"/>
      <c r="H771" s="256"/>
      <c r="I771" s="256"/>
      <c r="J771" s="256"/>
      <c r="K771" s="256"/>
      <c r="L771" s="256"/>
      <c r="M771" s="256"/>
      <c r="N771" s="256"/>
      <c r="O771" s="256"/>
      <c r="P771" s="256"/>
      <c r="Q771" s="256"/>
      <c r="R771" s="256"/>
      <c r="S771" s="256"/>
      <c r="T771" s="256"/>
      <c r="U771" s="256"/>
      <c r="V771" s="256"/>
      <c r="W771" s="256"/>
      <c r="X771" s="256"/>
      <c r="Y771" s="256"/>
      <c r="Z771" s="256"/>
    </row>
    <row r="772">
      <c r="D772" s="256"/>
      <c r="E772" s="256"/>
      <c r="F772" s="256"/>
      <c r="G772" s="256"/>
      <c r="H772" s="256"/>
      <c r="I772" s="256"/>
      <c r="J772" s="256"/>
      <c r="K772" s="256"/>
      <c r="L772" s="256"/>
      <c r="M772" s="256"/>
      <c r="N772" s="256"/>
      <c r="O772" s="256"/>
      <c r="P772" s="256"/>
      <c r="Q772" s="256"/>
      <c r="R772" s="256"/>
      <c r="S772" s="256"/>
      <c r="T772" s="256"/>
      <c r="U772" s="256"/>
      <c r="V772" s="256"/>
      <c r="W772" s="256"/>
      <c r="X772" s="256"/>
      <c r="Y772" s="256"/>
      <c r="Z772" s="256"/>
    </row>
    <row r="773">
      <c r="D773" s="256"/>
      <c r="E773" s="256"/>
      <c r="F773" s="256"/>
      <c r="G773" s="256"/>
      <c r="H773" s="256"/>
      <c r="I773" s="256"/>
      <c r="J773" s="256"/>
      <c r="K773" s="256"/>
      <c r="L773" s="256"/>
      <c r="M773" s="256"/>
      <c r="N773" s="256"/>
      <c r="O773" s="256"/>
      <c r="P773" s="256"/>
      <c r="Q773" s="256"/>
      <c r="R773" s="256"/>
      <c r="S773" s="256"/>
      <c r="T773" s="256"/>
      <c r="U773" s="256"/>
      <c r="V773" s="256"/>
      <c r="W773" s="256"/>
      <c r="X773" s="256"/>
      <c r="Y773" s="256"/>
      <c r="Z773" s="256"/>
    </row>
    <row r="774">
      <c r="D774" s="256"/>
      <c r="E774" s="256"/>
      <c r="F774" s="256"/>
      <c r="G774" s="256"/>
      <c r="H774" s="256"/>
      <c r="I774" s="256"/>
      <c r="J774" s="256"/>
      <c r="K774" s="256"/>
      <c r="L774" s="256"/>
      <c r="M774" s="256"/>
      <c r="N774" s="256"/>
      <c r="O774" s="256"/>
      <c r="P774" s="256"/>
      <c r="Q774" s="256"/>
      <c r="R774" s="256"/>
      <c r="S774" s="256"/>
      <c r="T774" s="256"/>
      <c r="U774" s="256"/>
      <c r="V774" s="256"/>
      <c r="W774" s="256"/>
      <c r="X774" s="256"/>
      <c r="Y774" s="256"/>
      <c r="Z774" s="256"/>
    </row>
    <row r="775">
      <c r="D775" s="256"/>
      <c r="E775" s="256"/>
      <c r="F775" s="256"/>
      <c r="G775" s="256"/>
      <c r="H775" s="256"/>
      <c r="I775" s="256"/>
      <c r="J775" s="256"/>
      <c r="K775" s="256"/>
      <c r="L775" s="256"/>
      <c r="M775" s="256"/>
      <c r="N775" s="256"/>
      <c r="O775" s="256"/>
      <c r="P775" s="256"/>
      <c r="Q775" s="256"/>
      <c r="R775" s="256"/>
      <c r="S775" s="256"/>
      <c r="T775" s="256"/>
      <c r="U775" s="256"/>
      <c r="V775" s="256"/>
      <c r="W775" s="256"/>
      <c r="X775" s="256"/>
      <c r="Y775" s="256"/>
      <c r="Z775" s="256"/>
    </row>
    <row r="776">
      <c r="D776" s="256"/>
      <c r="E776" s="256"/>
      <c r="F776" s="256"/>
      <c r="G776" s="256"/>
      <c r="H776" s="256"/>
      <c r="I776" s="256"/>
      <c r="J776" s="256"/>
      <c r="K776" s="256"/>
      <c r="L776" s="256"/>
      <c r="M776" s="256"/>
      <c r="N776" s="256"/>
      <c r="O776" s="256"/>
      <c r="P776" s="256"/>
      <c r="Q776" s="256"/>
      <c r="R776" s="256"/>
      <c r="S776" s="256"/>
      <c r="T776" s="256"/>
      <c r="U776" s="256"/>
      <c r="V776" s="256"/>
      <c r="W776" s="256"/>
      <c r="X776" s="256"/>
      <c r="Y776" s="256"/>
      <c r="Z776" s="256"/>
    </row>
    <row r="777">
      <c r="D777" s="256"/>
      <c r="E777" s="256"/>
      <c r="F777" s="256"/>
      <c r="G777" s="256"/>
      <c r="H777" s="256"/>
      <c r="I777" s="256"/>
      <c r="J777" s="256"/>
      <c r="K777" s="256"/>
      <c r="L777" s="256"/>
      <c r="M777" s="256"/>
      <c r="N777" s="256"/>
      <c r="O777" s="256"/>
      <c r="P777" s="256"/>
      <c r="Q777" s="256"/>
      <c r="R777" s="256"/>
      <c r="S777" s="256"/>
      <c r="T777" s="256"/>
      <c r="U777" s="256"/>
      <c r="V777" s="256"/>
      <c r="W777" s="256"/>
      <c r="X777" s="256"/>
      <c r="Y777" s="256"/>
      <c r="Z777" s="256"/>
    </row>
    <row r="778">
      <c r="D778" s="256"/>
      <c r="E778" s="256"/>
      <c r="F778" s="256"/>
      <c r="G778" s="256"/>
      <c r="H778" s="256"/>
      <c r="I778" s="256"/>
      <c r="J778" s="256"/>
      <c r="K778" s="256"/>
      <c r="L778" s="256"/>
      <c r="M778" s="256"/>
      <c r="N778" s="256"/>
      <c r="O778" s="256"/>
      <c r="P778" s="256"/>
      <c r="Q778" s="256"/>
      <c r="R778" s="256"/>
      <c r="S778" s="256"/>
      <c r="T778" s="256"/>
      <c r="U778" s="256"/>
      <c r="V778" s="256"/>
      <c r="W778" s="256"/>
      <c r="X778" s="256"/>
      <c r="Y778" s="256"/>
      <c r="Z778" s="256"/>
    </row>
    <row r="779">
      <c r="D779" s="256"/>
      <c r="E779" s="256"/>
      <c r="F779" s="256"/>
      <c r="G779" s="256"/>
      <c r="H779" s="256"/>
      <c r="I779" s="256"/>
      <c r="J779" s="256"/>
      <c r="K779" s="256"/>
      <c r="L779" s="256"/>
      <c r="M779" s="256"/>
      <c r="N779" s="256"/>
      <c r="O779" s="256"/>
      <c r="P779" s="256"/>
      <c r="Q779" s="256"/>
      <c r="R779" s="256"/>
      <c r="S779" s="256"/>
      <c r="T779" s="256"/>
      <c r="U779" s="256"/>
      <c r="V779" s="256"/>
      <c r="W779" s="256"/>
      <c r="X779" s="256"/>
      <c r="Y779" s="256"/>
      <c r="Z779" s="256"/>
    </row>
    <row r="780">
      <c r="D780" s="256"/>
      <c r="E780" s="256"/>
      <c r="F780" s="256"/>
      <c r="G780" s="256"/>
      <c r="H780" s="256"/>
      <c r="I780" s="256"/>
      <c r="J780" s="256"/>
      <c r="K780" s="256"/>
      <c r="L780" s="256"/>
      <c r="M780" s="256"/>
      <c r="N780" s="256"/>
      <c r="O780" s="256"/>
      <c r="P780" s="256"/>
      <c r="Q780" s="256"/>
      <c r="R780" s="256"/>
      <c r="S780" s="256"/>
      <c r="T780" s="256"/>
      <c r="U780" s="256"/>
      <c r="V780" s="256"/>
      <c r="W780" s="256"/>
      <c r="X780" s="256"/>
      <c r="Y780" s="256"/>
      <c r="Z780" s="256"/>
    </row>
    <row r="781">
      <c r="D781" s="256"/>
      <c r="E781" s="256"/>
      <c r="F781" s="256"/>
      <c r="G781" s="256"/>
      <c r="H781" s="256"/>
      <c r="I781" s="256"/>
      <c r="J781" s="256"/>
      <c r="K781" s="256"/>
      <c r="L781" s="256"/>
      <c r="M781" s="256"/>
      <c r="N781" s="256"/>
      <c r="O781" s="256"/>
      <c r="P781" s="256"/>
      <c r="Q781" s="256"/>
      <c r="R781" s="256"/>
      <c r="S781" s="256"/>
      <c r="T781" s="256"/>
      <c r="U781" s="256"/>
      <c r="V781" s="256"/>
      <c r="W781" s="256"/>
      <c r="X781" s="256"/>
      <c r="Y781" s="256"/>
      <c r="Z781" s="256"/>
    </row>
    <row r="782">
      <c r="D782" s="256"/>
      <c r="E782" s="256"/>
      <c r="F782" s="256"/>
      <c r="G782" s="256"/>
      <c r="H782" s="256"/>
      <c r="I782" s="256"/>
      <c r="J782" s="256"/>
      <c r="K782" s="256"/>
      <c r="L782" s="256"/>
      <c r="M782" s="256"/>
      <c r="N782" s="256"/>
      <c r="O782" s="256"/>
      <c r="P782" s="256"/>
      <c r="Q782" s="256"/>
      <c r="R782" s="256"/>
      <c r="S782" s="256"/>
      <c r="T782" s="256"/>
      <c r="U782" s="256"/>
      <c r="V782" s="256"/>
      <c r="W782" s="256"/>
      <c r="X782" s="256"/>
      <c r="Y782" s="256"/>
      <c r="Z782" s="256"/>
    </row>
    <row r="783">
      <c r="D783" s="256"/>
      <c r="E783" s="256"/>
      <c r="F783" s="256"/>
      <c r="G783" s="256"/>
      <c r="H783" s="256"/>
      <c r="I783" s="256"/>
      <c r="J783" s="256"/>
      <c r="K783" s="256"/>
      <c r="L783" s="256"/>
      <c r="M783" s="256"/>
      <c r="N783" s="256"/>
      <c r="O783" s="256"/>
      <c r="P783" s="256"/>
      <c r="Q783" s="256"/>
      <c r="R783" s="256"/>
      <c r="S783" s="256"/>
      <c r="T783" s="256"/>
      <c r="U783" s="256"/>
      <c r="V783" s="256"/>
      <c r="W783" s="256"/>
      <c r="X783" s="256"/>
      <c r="Y783" s="256"/>
      <c r="Z783" s="256"/>
    </row>
    <row r="784">
      <c r="D784" s="256"/>
      <c r="E784" s="256"/>
      <c r="F784" s="256"/>
      <c r="G784" s="256"/>
      <c r="H784" s="256"/>
      <c r="I784" s="256"/>
      <c r="J784" s="256"/>
      <c r="K784" s="256"/>
      <c r="L784" s="256"/>
      <c r="M784" s="256"/>
      <c r="N784" s="256"/>
      <c r="O784" s="256"/>
      <c r="P784" s="256"/>
      <c r="Q784" s="256"/>
      <c r="R784" s="256"/>
      <c r="S784" s="256"/>
      <c r="T784" s="256"/>
      <c r="U784" s="256"/>
      <c r="V784" s="256"/>
      <c r="W784" s="256"/>
      <c r="X784" s="256"/>
      <c r="Y784" s="256"/>
      <c r="Z784" s="256"/>
    </row>
    <row r="785">
      <c r="D785" s="256"/>
      <c r="E785" s="256"/>
      <c r="F785" s="256"/>
      <c r="G785" s="256"/>
      <c r="H785" s="256"/>
      <c r="I785" s="256"/>
      <c r="J785" s="256"/>
      <c r="K785" s="256"/>
      <c r="L785" s="256"/>
      <c r="M785" s="256"/>
      <c r="N785" s="256"/>
      <c r="O785" s="256"/>
      <c r="P785" s="256"/>
      <c r="Q785" s="256"/>
      <c r="R785" s="256"/>
      <c r="S785" s="256"/>
      <c r="T785" s="256"/>
      <c r="U785" s="256"/>
      <c r="V785" s="256"/>
      <c r="W785" s="256"/>
      <c r="X785" s="256"/>
      <c r="Y785" s="256"/>
      <c r="Z785" s="256"/>
    </row>
    <row r="786">
      <c r="D786" s="256"/>
      <c r="E786" s="256"/>
      <c r="F786" s="256"/>
      <c r="G786" s="256"/>
      <c r="H786" s="256"/>
      <c r="I786" s="256"/>
      <c r="J786" s="256"/>
      <c r="K786" s="256"/>
      <c r="L786" s="256"/>
      <c r="M786" s="256"/>
      <c r="N786" s="256"/>
      <c r="O786" s="256"/>
      <c r="P786" s="256"/>
      <c r="Q786" s="256"/>
      <c r="R786" s="256"/>
      <c r="S786" s="256"/>
      <c r="T786" s="256"/>
      <c r="U786" s="256"/>
      <c r="V786" s="256"/>
      <c r="W786" s="256"/>
      <c r="X786" s="256"/>
      <c r="Y786" s="256"/>
      <c r="Z786" s="256"/>
    </row>
    <row r="787">
      <c r="D787" s="256"/>
      <c r="E787" s="256"/>
      <c r="F787" s="256"/>
      <c r="G787" s="256"/>
      <c r="H787" s="256"/>
      <c r="I787" s="256"/>
      <c r="J787" s="256"/>
      <c r="K787" s="256"/>
      <c r="L787" s="256"/>
      <c r="M787" s="256"/>
      <c r="N787" s="256"/>
      <c r="O787" s="256"/>
      <c r="P787" s="256"/>
      <c r="Q787" s="256"/>
      <c r="R787" s="256"/>
      <c r="S787" s="256"/>
      <c r="T787" s="256"/>
      <c r="U787" s="256"/>
      <c r="V787" s="256"/>
      <c r="W787" s="256"/>
      <c r="X787" s="256"/>
      <c r="Y787" s="256"/>
      <c r="Z787" s="256"/>
    </row>
    <row r="788">
      <c r="D788" s="256"/>
      <c r="E788" s="256"/>
      <c r="F788" s="256"/>
      <c r="G788" s="256"/>
      <c r="H788" s="256"/>
      <c r="I788" s="256"/>
      <c r="J788" s="256"/>
      <c r="K788" s="256"/>
      <c r="L788" s="256"/>
      <c r="M788" s="256"/>
      <c r="N788" s="256"/>
      <c r="O788" s="256"/>
      <c r="P788" s="256"/>
      <c r="Q788" s="256"/>
      <c r="R788" s="256"/>
      <c r="S788" s="256"/>
      <c r="T788" s="256"/>
      <c r="U788" s="256"/>
      <c r="V788" s="256"/>
      <c r="W788" s="256"/>
      <c r="X788" s="256"/>
      <c r="Y788" s="256"/>
      <c r="Z788" s="256"/>
    </row>
    <row r="789">
      <c r="D789" s="256"/>
      <c r="E789" s="256"/>
      <c r="F789" s="256"/>
      <c r="G789" s="256"/>
      <c r="H789" s="256"/>
      <c r="I789" s="256"/>
      <c r="J789" s="256"/>
      <c r="K789" s="256"/>
      <c r="L789" s="256"/>
      <c r="M789" s="256"/>
      <c r="N789" s="256"/>
      <c r="O789" s="256"/>
      <c r="P789" s="256"/>
      <c r="Q789" s="256"/>
      <c r="R789" s="256"/>
      <c r="S789" s="256"/>
      <c r="T789" s="256"/>
      <c r="U789" s="256"/>
      <c r="V789" s="256"/>
      <c r="W789" s="256"/>
      <c r="X789" s="256"/>
      <c r="Y789" s="256"/>
      <c r="Z789" s="256"/>
    </row>
    <row r="790">
      <c r="D790" s="256"/>
      <c r="E790" s="256"/>
      <c r="F790" s="256"/>
      <c r="G790" s="256"/>
      <c r="H790" s="256"/>
      <c r="I790" s="256"/>
      <c r="J790" s="256"/>
      <c r="K790" s="256"/>
      <c r="L790" s="256"/>
      <c r="M790" s="256"/>
      <c r="N790" s="256"/>
      <c r="O790" s="256"/>
      <c r="P790" s="256"/>
      <c r="Q790" s="256"/>
      <c r="R790" s="256"/>
      <c r="S790" s="256"/>
      <c r="T790" s="256"/>
      <c r="U790" s="256"/>
      <c r="V790" s="256"/>
      <c r="W790" s="256"/>
      <c r="X790" s="256"/>
      <c r="Y790" s="256"/>
      <c r="Z790" s="256"/>
    </row>
    <row r="791">
      <c r="D791" s="256"/>
      <c r="E791" s="256"/>
      <c r="F791" s="256"/>
      <c r="G791" s="256"/>
      <c r="H791" s="256"/>
      <c r="I791" s="256"/>
      <c r="J791" s="256"/>
      <c r="K791" s="256"/>
      <c r="L791" s="256"/>
      <c r="M791" s="256"/>
      <c r="N791" s="256"/>
      <c r="O791" s="256"/>
      <c r="P791" s="256"/>
      <c r="Q791" s="256"/>
      <c r="R791" s="256"/>
      <c r="S791" s="256"/>
      <c r="T791" s="256"/>
      <c r="U791" s="256"/>
      <c r="V791" s="256"/>
      <c r="W791" s="256"/>
      <c r="X791" s="256"/>
      <c r="Y791" s="256"/>
      <c r="Z791" s="256"/>
    </row>
    <row r="792">
      <c r="D792" s="256"/>
      <c r="E792" s="256"/>
      <c r="F792" s="256"/>
      <c r="G792" s="256"/>
      <c r="H792" s="256"/>
      <c r="I792" s="256"/>
      <c r="J792" s="256"/>
      <c r="K792" s="256"/>
      <c r="L792" s="256"/>
      <c r="M792" s="256"/>
      <c r="N792" s="256"/>
      <c r="O792" s="256"/>
      <c r="P792" s="256"/>
      <c r="Q792" s="256"/>
      <c r="R792" s="256"/>
      <c r="S792" s="256"/>
      <c r="T792" s="256"/>
      <c r="U792" s="256"/>
      <c r="V792" s="256"/>
      <c r="W792" s="256"/>
      <c r="X792" s="256"/>
      <c r="Y792" s="256"/>
      <c r="Z792" s="256"/>
    </row>
    <row r="793">
      <c r="D793" s="256"/>
      <c r="E793" s="256"/>
      <c r="F793" s="256"/>
      <c r="G793" s="256"/>
      <c r="H793" s="256"/>
      <c r="I793" s="256"/>
      <c r="J793" s="256"/>
      <c r="K793" s="256"/>
      <c r="L793" s="256"/>
      <c r="M793" s="256"/>
      <c r="N793" s="256"/>
      <c r="O793" s="256"/>
      <c r="P793" s="256"/>
      <c r="Q793" s="256"/>
      <c r="R793" s="256"/>
      <c r="S793" s="256"/>
      <c r="T793" s="256"/>
      <c r="U793" s="256"/>
      <c r="V793" s="256"/>
      <c r="W793" s="256"/>
      <c r="X793" s="256"/>
      <c r="Y793" s="256"/>
      <c r="Z793" s="256"/>
    </row>
    <row r="794">
      <c r="D794" s="256"/>
      <c r="E794" s="256"/>
      <c r="F794" s="256"/>
      <c r="G794" s="256"/>
      <c r="H794" s="256"/>
      <c r="I794" s="256"/>
      <c r="J794" s="256"/>
      <c r="K794" s="256"/>
      <c r="L794" s="256"/>
      <c r="M794" s="256"/>
      <c r="N794" s="256"/>
      <c r="O794" s="256"/>
      <c r="P794" s="256"/>
      <c r="Q794" s="256"/>
      <c r="R794" s="256"/>
      <c r="S794" s="256"/>
      <c r="T794" s="256"/>
      <c r="U794" s="256"/>
      <c r="V794" s="256"/>
      <c r="W794" s="256"/>
      <c r="X794" s="256"/>
      <c r="Y794" s="256"/>
      <c r="Z794" s="256"/>
    </row>
    <row r="795">
      <c r="D795" s="256"/>
      <c r="E795" s="256"/>
      <c r="F795" s="256"/>
      <c r="G795" s="256"/>
      <c r="H795" s="256"/>
      <c r="I795" s="256"/>
      <c r="J795" s="256"/>
      <c r="K795" s="256"/>
      <c r="L795" s="256"/>
      <c r="M795" s="256"/>
      <c r="N795" s="256"/>
      <c r="O795" s="256"/>
      <c r="P795" s="256"/>
      <c r="Q795" s="256"/>
      <c r="R795" s="256"/>
      <c r="S795" s="256"/>
      <c r="T795" s="256"/>
      <c r="U795" s="256"/>
      <c r="V795" s="256"/>
      <c r="W795" s="256"/>
      <c r="X795" s="256"/>
      <c r="Y795" s="256"/>
      <c r="Z795" s="256"/>
    </row>
    <row r="796">
      <c r="D796" s="256"/>
      <c r="E796" s="256"/>
      <c r="F796" s="256"/>
      <c r="G796" s="256"/>
      <c r="H796" s="256"/>
      <c r="I796" s="256"/>
      <c r="J796" s="256"/>
      <c r="K796" s="256"/>
      <c r="L796" s="256"/>
      <c r="M796" s="256"/>
      <c r="N796" s="256"/>
      <c r="O796" s="256"/>
      <c r="P796" s="256"/>
      <c r="Q796" s="256"/>
      <c r="R796" s="256"/>
      <c r="S796" s="256"/>
      <c r="T796" s="256"/>
      <c r="U796" s="256"/>
      <c r="V796" s="256"/>
      <c r="W796" s="256"/>
      <c r="X796" s="256"/>
      <c r="Y796" s="256"/>
      <c r="Z796" s="256"/>
    </row>
    <row r="797">
      <c r="D797" s="256"/>
      <c r="E797" s="256"/>
      <c r="F797" s="256"/>
      <c r="G797" s="256"/>
      <c r="H797" s="256"/>
      <c r="I797" s="256"/>
      <c r="J797" s="256"/>
      <c r="K797" s="256"/>
      <c r="L797" s="256"/>
      <c r="M797" s="256"/>
      <c r="N797" s="256"/>
      <c r="O797" s="256"/>
      <c r="P797" s="256"/>
      <c r="Q797" s="256"/>
      <c r="R797" s="256"/>
      <c r="S797" s="256"/>
      <c r="T797" s="256"/>
      <c r="U797" s="256"/>
      <c r="V797" s="256"/>
      <c r="W797" s="256"/>
      <c r="X797" s="256"/>
      <c r="Y797" s="256"/>
      <c r="Z797" s="256"/>
    </row>
    <row r="798">
      <c r="D798" s="256"/>
      <c r="E798" s="256"/>
      <c r="F798" s="256"/>
      <c r="G798" s="256"/>
      <c r="H798" s="256"/>
      <c r="I798" s="256"/>
      <c r="J798" s="256"/>
      <c r="K798" s="256"/>
      <c r="L798" s="256"/>
      <c r="M798" s="256"/>
      <c r="N798" s="256"/>
      <c r="O798" s="256"/>
      <c r="P798" s="256"/>
      <c r="Q798" s="256"/>
      <c r="R798" s="256"/>
      <c r="S798" s="256"/>
      <c r="T798" s="256"/>
      <c r="U798" s="256"/>
      <c r="V798" s="256"/>
      <c r="W798" s="256"/>
      <c r="X798" s="256"/>
      <c r="Y798" s="256"/>
      <c r="Z798" s="256"/>
    </row>
    <row r="799">
      <c r="D799" s="256"/>
      <c r="E799" s="256"/>
      <c r="F799" s="256"/>
      <c r="G799" s="256"/>
      <c r="H799" s="256"/>
      <c r="I799" s="256"/>
      <c r="J799" s="256"/>
      <c r="K799" s="256"/>
      <c r="L799" s="256"/>
      <c r="M799" s="256"/>
      <c r="N799" s="256"/>
      <c r="O799" s="256"/>
      <c r="P799" s="256"/>
      <c r="Q799" s="256"/>
      <c r="R799" s="256"/>
      <c r="S799" s="256"/>
      <c r="T799" s="256"/>
      <c r="U799" s="256"/>
      <c r="V799" s="256"/>
      <c r="W799" s="256"/>
      <c r="X799" s="256"/>
      <c r="Y799" s="256"/>
      <c r="Z799" s="256"/>
    </row>
    <row r="800">
      <c r="D800" s="256"/>
      <c r="E800" s="256"/>
      <c r="F800" s="256"/>
      <c r="G800" s="256"/>
      <c r="H800" s="256"/>
      <c r="I800" s="256"/>
      <c r="J800" s="256"/>
      <c r="K800" s="256"/>
      <c r="L800" s="256"/>
      <c r="M800" s="256"/>
      <c r="N800" s="256"/>
      <c r="O800" s="256"/>
      <c r="P800" s="256"/>
      <c r="Q800" s="256"/>
      <c r="R800" s="256"/>
      <c r="S800" s="256"/>
      <c r="T800" s="256"/>
      <c r="U800" s="256"/>
      <c r="V800" s="256"/>
      <c r="W800" s="256"/>
      <c r="X800" s="256"/>
      <c r="Y800" s="256"/>
      <c r="Z800" s="256"/>
    </row>
    <row r="801">
      <c r="D801" s="256"/>
      <c r="E801" s="256"/>
      <c r="F801" s="256"/>
      <c r="G801" s="256"/>
      <c r="H801" s="256"/>
      <c r="I801" s="256"/>
      <c r="J801" s="256"/>
      <c r="K801" s="256"/>
      <c r="L801" s="256"/>
      <c r="M801" s="256"/>
      <c r="N801" s="256"/>
      <c r="O801" s="256"/>
      <c r="P801" s="256"/>
      <c r="Q801" s="256"/>
      <c r="R801" s="256"/>
      <c r="S801" s="256"/>
      <c r="T801" s="256"/>
      <c r="U801" s="256"/>
      <c r="V801" s="256"/>
      <c r="W801" s="256"/>
      <c r="X801" s="256"/>
      <c r="Y801" s="256"/>
      <c r="Z801" s="256"/>
    </row>
    <row r="802">
      <c r="D802" s="256"/>
      <c r="E802" s="256"/>
      <c r="F802" s="256"/>
      <c r="G802" s="256"/>
      <c r="H802" s="256"/>
      <c r="I802" s="256"/>
      <c r="J802" s="256"/>
      <c r="K802" s="256"/>
      <c r="L802" s="256"/>
      <c r="M802" s="256"/>
      <c r="N802" s="256"/>
      <c r="O802" s="256"/>
      <c r="P802" s="256"/>
      <c r="Q802" s="256"/>
      <c r="R802" s="256"/>
      <c r="S802" s="256"/>
      <c r="T802" s="256"/>
      <c r="U802" s="256"/>
      <c r="V802" s="256"/>
      <c r="W802" s="256"/>
      <c r="X802" s="256"/>
      <c r="Y802" s="256"/>
      <c r="Z802" s="256"/>
    </row>
    <row r="803">
      <c r="D803" s="256"/>
      <c r="E803" s="256"/>
      <c r="F803" s="256"/>
      <c r="G803" s="256"/>
      <c r="H803" s="256"/>
      <c r="I803" s="256"/>
      <c r="J803" s="256"/>
      <c r="K803" s="256"/>
      <c r="L803" s="256"/>
      <c r="M803" s="256"/>
      <c r="N803" s="256"/>
      <c r="O803" s="256"/>
      <c r="P803" s="256"/>
      <c r="Q803" s="256"/>
      <c r="R803" s="256"/>
      <c r="S803" s="256"/>
      <c r="T803" s="256"/>
      <c r="U803" s="256"/>
      <c r="V803" s="256"/>
      <c r="W803" s="256"/>
      <c r="X803" s="256"/>
      <c r="Y803" s="256"/>
      <c r="Z803" s="256"/>
    </row>
    <row r="804">
      <c r="D804" s="256"/>
      <c r="E804" s="256"/>
      <c r="F804" s="256"/>
      <c r="G804" s="256"/>
      <c r="H804" s="256"/>
      <c r="I804" s="256"/>
      <c r="J804" s="256"/>
      <c r="K804" s="256"/>
      <c r="L804" s="256"/>
      <c r="M804" s="256"/>
      <c r="N804" s="256"/>
      <c r="O804" s="256"/>
      <c r="P804" s="256"/>
      <c r="Q804" s="256"/>
      <c r="R804" s="256"/>
      <c r="S804" s="256"/>
      <c r="T804" s="256"/>
      <c r="U804" s="256"/>
      <c r="V804" s="256"/>
      <c r="W804" s="256"/>
      <c r="X804" s="256"/>
      <c r="Y804" s="256"/>
      <c r="Z804" s="256"/>
    </row>
    <row r="805">
      <c r="D805" s="256"/>
      <c r="E805" s="256"/>
      <c r="F805" s="256"/>
      <c r="G805" s="256"/>
      <c r="H805" s="256"/>
      <c r="I805" s="256"/>
      <c r="J805" s="256"/>
      <c r="K805" s="256"/>
      <c r="L805" s="256"/>
      <c r="M805" s="256"/>
      <c r="N805" s="256"/>
      <c r="O805" s="256"/>
      <c r="P805" s="256"/>
      <c r="Q805" s="256"/>
      <c r="R805" s="256"/>
      <c r="S805" s="256"/>
      <c r="T805" s="256"/>
      <c r="U805" s="256"/>
      <c r="V805" s="256"/>
      <c r="W805" s="256"/>
      <c r="X805" s="256"/>
      <c r="Y805" s="256"/>
      <c r="Z805" s="256"/>
    </row>
    <row r="806">
      <c r="D806" s="256"/>
      <c r="E806" s="256"/>
      <c r="F806" s="256"/>
      <c r="G806" s="256"/>
      <c r="H806" s="256"/>
      <c r="I806" s="256"/>
      <c r="J806" s="256"/>
      <c r="K806" s="256"/>
      <c r="L806" s="256"/>
      <c r="M806" s="256"/>
      <c r="N806" s="256"/>
      <c r="O806" s="256"/>
      <c r="P806" s="256"/>
      <c r="Q806" s="256"/>
      <c r="R806" s="256"/>
      <c r="S806" s="256"/>
      <c r="T806" s="256"/>
      <c r="U806" s="256"/>
      <c r="V806" s="256"/>
      <c r="W806" s="256"/>
      <c r="X806" s="256"/>
      <c r="Y806" s="256"/>
      <c r="Z806" s="256"/>
    </row>
    <row r="807">
      <c r="D807" s="256"/>
      <c r="E807" s="256"/>
      <c r="F807" s="256"/>
      <c r="G807" s="256"/>
      <c r="H807" s="256"/>
      <c r="I807" s="256"/>
      <c r="J807" s="256"/>
      <c r="K807" s="256"/>
      <c r="L807" s="256"/>
      <c r="M807" s="256"/>
      <c r="N807" s="256"/>
      <c r="O807" s="256"/>
      <c r="P807" s="256"/>
      <c r="Q807" s="256"/>
      <c r="R807" s="256"/>
      <c r="S807" s="256"/>
      <c r="T807" s="256"/>
      <c r="U807" s="256"/>
      <c r="V807" s="256"/>
      <c r="W807" s="256"/>
      <c r="X807" s="256"/>
      <c r="Y807" s="256"/>
      <c r="Z807" s="256"/>
    </row>
    <row r="808">
      <c r="D808" s="256"/>
      <c r="E808" s="256"/>
      <c r="F808" s="256"/>
      <c r="G808" s="256"/>
      <c r="H808" s="256"/>
      <c r="I808" s="256"/>
      <c r="J808" s="256"/>
      <c r="K808" s="256"/>
      <c r="L808" s="256"/>
      <c r="M808" s="256"/>
      <c r="N808" s="256"/>
      <c r="O808" s="256"/>
      <c r="P808" s="256"/>
      <c r="Q808" s="256"/>
      <c r="R808" s="256"/>
      <c r="S808" s="256"/>
      <c r="T808" s="256"/>
      <c r="U808" s="256"/>
      <c r="V808" s="256"/>
      <c r="W808" s="256"/>
      <c r="X808" s="256"/>
      <c r="Y808" s="256"/>
      <c r="Z808" s="256"/>
    </row>
    <row r="809">
      <c r="D809" s="256"/>
      <c r="E809" s="256"/>
      <c r="F809" s="256"/>
      <c r="G809" s="256"/>
      <c r="H809" s="256"/>
      <c r="I809" s="256"/>
      <c r="J809" s="256"/>
      <c r="K809" s="256"/>
      <c r="L809" s="256"/>
      <c r="M809" s="256"/>
      <c r="N809" s="256"/>
      <c r="O809" s="256"/>
      <c r="P809" s="256"/>
      <c r="Q809" s="256"/>
      <c r="R809" s="256"/>
      <c r="S809" s="256"/>
      <c r="T809" s="256"/>
      <c r="U809" s="256"/>
      <c r="V809" s="256"/>
      <c r="W809" s="256"/>
      <c r="X809" s="256"/>
      <c r="Y809" s="256"/>
      <c r="Z809" s="256"/>
    </row>
    <row r="810">
      <c r="D810" s="256"/>
      <c r="E810" s="256"/>
      <c r="F810" s="256"/>
      <c r="G810" s="256"/>
      <c r="H810" s="256"/>
      <c r="I810" s="256"/>
      <c r="J810" s="256"/>
      <c r="K810" s="256"/>
      <c r="L810" s="256"/>
      <c r="M810" s="256"/>
      <c r="N810" s="256"/>
      <c r="O810" s="256"/>
      <c r="P810" s="256"/>
      <c r="Q810" s="256"/>
      <c r="R810" s="256"/>
      <c r="S810" s="256"/>
      <c r="T810" s="256"/>
      <c r="U810" s="256"/>
      <c r="V810" s="256"/>
      <c r="W810" s="256"/>
      <c r="X810" s="256"/>
      <c r="Y810" s="256"/>
      <c r="Z810" s="256"/>
    </row>
    <row r="811">
      <c r="D811" s="256"/>
      <c r="E811" s="256"/>
      <c r="F811" s="256"/>
      <c r="G811" s="256"/>
      <c r="H811" s="256"/>
      <c r="I811" s="256"/>
      <c r="J811" s="256"/>
      <c r="K811" s="256"/>
      <c r="L811" s="256"/>
      <c r="M811" s="256"/>
      <c r="N811" s="256"/>
      <c r="O811" s="256"/>
      <c r="P811" s="256"/>
      <c r="Q811" s="256"/>
      <c r="R811" s="256"/>
      <c r="S811" s="256"/>
      <c r="T811" s="256"/>
      <c r="U811" s="256"/>
      <c r="V811" s="256"/>
      <c r="W811" s="256"/>
      <c r="X811" s="256"/>
      <c r="Y811" s="256"/>
      <c r="Z811" s="256"/>
    </row>
    <row r="812">
      <c r="D812" s="256"/>
      <c r="E812" s="256"/>
      <c r="F812" s="256"/>
      <c r="G812" s="256"/>
      <c r="H812" s="256"/>
      <c r="I812" s="256"/>
      <c r="J812" s="256"/>
      <c r="K812" s="256"/>
      <c r="L812" s="256"/>
      <c r="M812" s="256"/>
      <c r="N812" s="256"/>
      <c r="O812" s="256"/>
      <c r="P812" s="256"/>
      <c r="Q812" s="256"/>
      <c r="R812" s="256"/>
      <c r="S812" s="256"/>
      <c r="T812" s="256"/>
      <c r="U812" s="256"/>
      <c r="V812" s="256"/>
      <c r="W812" s="256"/>
      <c r="X812" s="256"/>
      <c r="Y812" s="256"/>
      <c r="Z812" s="256"/>
    </row>
    <row r="813">
      <c r="D813" s="256"/>
      <c r="E813" s="256"/>
      <c r="F813" s="256"/>
      <c r="G813" s="256"/>
      <c r="H813" s="256"/>
      <c r="I813" s="256"/>
      <c r="J813" s="256"/>
      <c r="K813" s="256"/>
      <c r="L813" s="256"/>
      <c r="M813" s="256"/>
      <c r="N813" s="256"/>
      <c r="O813" s="256"/>
      <c r="P813" s="256"/>
      <c r="Q813" s="256"/>
      <c r="R813" s="256"/>
      <c r="S813" s="256"/>
      <c r="T813" s="256"/>
      <c r="U813" s="256"/>
      <c r="V813" s="256"/>
      <c r="W813" s="256"/>
      <c r="X813" s="256"/>
      <c r="Y813" s="256"/>
      <c r="Z813" s="256"/>
    </row>
    <row r="814">
      <c r="D814" s="256"/>
      <c r="E814" s="256"/>
      <c r="F814" s="256"/>
      <c r="G814" s="256"/>
      <c r="H814" s="256"/>
      <c r="I814" s="256"/>
      <c r="J814" s="256"/>
      <c r="K814" s="256"/>
      <c r="L814" s="256"/>
      <c r="M814" s="256"/>
      <c r="N814" s="256"/>
      <c r="O814" s="256"/>
      <c r="P814" s="256"/>
      <c r="Q814" s="256"/>
      <c r="R814" s="256"/>
      <c r="S814" s="256"/>
      <c r="T814" s="256"/>
      <c r="U814" s="256"/>
      <c r="V814" s="256"/>
      <c r="W814" s="256"/>
      <c r="X814" s="256"/>
      <c r="Y814" s="256"/>
      <c r="Z814" s="256"/>
    </row>
    <row r="815">
      <c r="D815" s="256"/>
      <c r="E815" s="256"/>
      <c r="F815" s="256"/>
      <c r="G815" s="256"/>
      <c r="H815" s="256"/>
      <c r="I815" s="256"/>
      <c r="J815" s="256"/>
      <c r="K815" s="256"/>
      <c r="L815" s="256"/>
      <c r="M815" s="256"/>
      <c r="N815" s="256"/>
      <c r="O815" s="256"/>
      <c r="P815" s="256"/>
      <c r="Q815" s="256"/>
      <c r="R815" s="256"/>
      <c r="S815" s="256"/>
      <c r="T815" s="256"/>
      <c r="U815" s="256"/>
      <c r="V815" s="256"/>
      <c r="W815" s="256"/>
      <c r="X815" s="256"/>
      <c r="Y815" s="256"/>
      <c r="Z815" s="256"/>
    </row>
    <row r="816">
      <c r="D816" s="256"/>
      <c r="E816" s="256"/>
      <c r="F816" s="256"/>
      <c r="G816" s="256"/>
      <c r="H816" s="256"/>
      <c r="I816" s="256"/>
      <c r="J816" s="256"/>
      <c r="K816" s="256"/>
      <c r="L816" s="256"/>
      <c r="M816" s="256"/>
      <c r="N816" s="256"/>
      <c r="O816" s="256"/>
      <c r="P816" s="256"/>
      <c r="Q816" s="256"/>
      <c r="R816" s="256"/>
      <c r="S816" s="256"/>
      <c r="T816" s="256"/>
      <c r="U816" s="256"/>
      <c r="V816" s="256"/>
      <c r="W816" s="256"/>
      <c r="X816" s="256"/>
      <c r="Y816" s="256"/>
      <c r="Z816" s="256"/>
    </row>
    <row r="817">
      <c r="D817" s="256"/>
      <c r="E817" s="256"/>
      <c r="F817" s="256"/>
      <c r="G817" s="256"/>
      <c r="H817" s="256"/>
      <c r="I817" s="256"/>
      <c r="J817" s="256"/>
      <c r="K817" s="256"/>
      <c r="L817" s="256"/>
      <c r="M817" s="256"/>
      <c r="N817" s="256"/>
      <c r="O817" s="256"/>
      <c r="P817" s="256"/>
      <c r="Q817" s="256"/>
      <c r="R817" s="256"/>
      <c r="S817" s="256"/>
      <c r="T817" s="256"/>
      <c r="U817" s="256"/>
      <c r="V817" s="256"/>
      <c r="W817" s="256"/>
      <c r="X817" s="256"/>
      <c r="Y817" s="256"/>
      <c r="Z817" s="256"/>
    </row>
    <row r="818">
      <c r="D818" s="256"/>
      <c r="E818" s="256"/>
      <c r="F818" s="256"/>
      <c r="G818" s="256"/>
      <c r="H818" s="256"/>
      <c r="I818" s="256"/>
      <c r="J818" s="256"/>
      <c r="K818" s="256"/>
      <c r="L818" s="256"/>
      <c r="M818" s="256"/>
      <c r="N818" s="256"/>
      <c r="O818" s="256"/>
      <c r="P818" s="256"/>
      <c r="Q818" s="256"/>
      <c r="R818" s="256"/>
      <c r="S818" s="256"/>
      <c r="T818" s="256"/>
      <c r="U818" s="256"/>
      <c r="V818" s="256"/>
      <c r="W818" s="256"/>
      <c r="X818" s="256"/>
      <c r="Y818" s="256"/>
      <c r="Z818" s="256"/>
    </row>
    <row r="819">
      <c r="D819" s="256"/>
      <c r="E819" s="256"/>
      <c r="F819" s="256"/>
      <c r="G819" s="256"/>
      <c r="H819" s="256"/>
      <c r="I819" s="256"/>
      <c r="J819" s="256"/>
      <c r="K819" s="256"/>
      <c r="L819" s="256"/>
      <c r="M819" s="256"/>
      <c r="N819" s="256"/>
      <c r="O819" s="256"/>
      <c r="P819" s="256"/>
      <c r="Q819" s="256"/>
      <c r="R819" s="256"/>
      <c r="S819" s="256"/>
      <c r="T819" s="256"/>
      <c r="U819" s="256"/>
      <c r="V819" s="256"/>
      <c r="W819" s="256"/>
      <c r="X819" s="256"/>
      <c r="Y819" s="256"/>
      <c r="Z819" s="256"/>
    </row>
    <row r="820">
      <c r="D820" s="256"/>
      <c r="E820" s="256"/>
      <c r="F820" s="256"/>
      <c r="G820" s="256"/>
      <c r="H820" s="256"/>
      <c r="I820" s="256"/>
      <c r="J820" s="256"/>
      <c r="K820" s="256"/>
      <c r="L820" s="256"/>
      <c r="M820" s="256"/>
      <c r="N820" s="256"/>
      <c r="O820" s="256"/>
      <c r="P820" s="256"/>
      <c r="Q820" s="256"/>
      <c r="R820" s="256"/>
      <c r="S820" s="256"/>
      <c r="T820" s="256"/>
      <c r="U820" s="256"/>
      <c r="V820" s="256"/>
      <c r="W820" s="256"/>
      <c r="X820" s="256"/>
      <c r="Y820" s="256"/>
      <c r="Z820" s="256"/>
    </row>
    <row r="821">
      <c r="D821" s="256"/>
      <c r="E821" s="256"/>
      <c r="F821" s="256"/>
      <c r="G821" s="256"/>
      <c r="H821" s="256"/>
      <c r="I821" s="256"/>
      <c r="J821" s="256"/>
      <c r="K821" s="256"/>
      <c r="L821" s="256"/>
      <c r="M821" s="256"/>
      <c r="N821" s="256"/>
      <c r="O821" s="256"/>
      <c r="P821" s="256"/>
      <c r="Q821" s="256"/>
      <c r="R821" s="256"/>
      <c r="S821" s="256"/>
      <c r="T821" s="256"/>
      <c r="U821" s="256"/>
      <c r="V821" s="256"/>
      <c r="W821" s="256"/>
      <c r="X821" s="256"/>
      <c r="Y821" s="256"/>
      <c r="Z821" s="256"/>
    </row>
    <row r="822">
      <c r="D822" s="256"/>
      <c r="E822" s="256"/>
      <c r="F822" s="256"/>
      <c r="G822" s="256"/>
      <c r="H822" s="256"/>
      <c r="I822" s="256"/>
      <c r="J822" s="256"/>
      <c r="K822" s="256"/>
      <c r="L822" s="256"/>
      <c r="M822" s="256"/>
      <c r="N822" s="256"/>
      <c r="O822" s="256"/>
      <c r="P822" s="256"/>
      <c r="Q822" s="256"/>
      <c r="R822" s="256"/>
      <c r="S822" s="256"/>
      <c r="T822" s="256"/>
      <c r="U822" s="256"/>
      <c r="V822" s="256"/>
      <c r="W822" s="256"/>
      <c r="X822" s="256"/>
      <c r="Y822" s="256"/>
      <c r="Z822" s="256"/>
    </row>
    <row r="823">
      <c r="D823" s="256"/>
      <c r="E823" s="256"/>
      <c r="F823" s="256"/>
      <c r="G823" s="256"/>
      <c r="H823" s="256"/>
      <c r="I823" s="256"/>
      <c r="J823" s="256"/>
      <c r="K823" s="256"/>
      <c r="L823" s="256"/>
      <c r="M823" s="256"/>
      <c r="N823" s="256"/>
      <c r="O823" s="256"/>
      <c r="P823" s="256"/>
      <c r="Q823" s="256"/>
      <c r="R823" s="256"/>
      <c r="S823" s="256"/>
      <c r="T823" s="256"/>
      <c r="U823" s="256"/>
      <c r="V823" s="256"/>
      <c r="W823" s="256"/>
      <c r="X823" s="256"/>
      <c r="Y823" s="256"/>
      <c r="Z823" s="256"/>
    </row>
    <row r="824">
      <c r="D824" s="256"/>
      <c r="E824" s="256"/>
      <c r="F824" s="256"/>
      <c r="G824" s="256"/>
      <c r="H824" s="256"/>
      <c r="I824" s="256"/>
      <c r="J824" s="256"/>
      <c r="K824" s="256"/>
      <c r="L824" s="256"/>
      <c r="M824" s="256"/>
      <c r="N824" s="256"/>
      <c r="O824" s="256"/>
      <c r="P824" s="256"/>
      <c r="Q824" s="256"/>
      <c r="R824" s="256"/>
      <c r="S824" s="256"/>
      <c r="T824" s="256"/>
      <c r="U824" s="256"/>
      <c r="V824" s="256"/>
      <c r="W824" s="256"/>
      <c r="X824" s="256"/>
      <c r="Y824" s="256"/>
      <c r="Z824" s="256"/>
    </row>
    <row r="825">
      <c r="D825" s="256"/>
      <c r="E825" s="256"/>
      <c r="F825" s="256"/>
      <c r="G825" s="256"/>
      <c r="H825" s="256"/>
      <c r="I825" s="256"/>
      <c r="J825" s="256"/>
      <c r="K825" s="256"/>
      <c r="L825" s="256"/>
      <c r="M825" s="256"/>
      <c r="N825" s="256"/>
      <c r="O825" s="256"/>
      <c r="P825" s="256"/>
      <c r="Q825" s="256"/>
      <c r="R825" s="256"/>
      <c r="S825" s="256"/>
      <c r="T825" s="256"/>
      <c r="U825" s="256"/>
      <c r="V825" s="256"/>
      <c r="W825" s="256"/>
      <c r="X825" s="256"/>
      <c r="Y825" s="256"/>
      <c r="Z825" s="256"/>
    </row>
    <row r="826">
      <c r="D826" s="256"/>
      <c r="E826" s="256"/>
      <c r="F826" s="256"/>
      <c r="G826" s="256"/>
      <c r="H826" s="256"/>
      <c r="I826" s="256"/>
      <c r="J826" s="256"/>
      <c r="K826" s="256"/>
      <c r="L826" s="256"/>
      <c r="M826" s="256"/>
      <c r="N826" s="256"/>
      <c r="O826" s="256"/>
      <c r="P826" s="256"/>
      <c r="Q826" s="256"/>
      <c r="R826" s="256"/>
      <c r="S826" s="256"/>
      <c r="T826" s="256"/>
      <c r="U826" s="256"/>
      <c r="V826" s="256"/>
      <c r="W826" s="256"/>
      <c r="X826" s="256"/>
      <c r="Y826" s="256"/>
      <c r="Z826" s="256"/>
    </row>
    <row r="827">
      <c r="D827" s="256"/>
      <c r="E827" s="256"/>
      <c r="F827" s="256"/>
      <c r="G827" s="256"/>
      <c r="H827" s="256"/>
      <c r="I827" s="256"/>
      <c r="J827" s="256"/>
      <c r="K827" s="256"/>
      <c r="L827" s="256"/>
      <c r="M827" s="256"/>
      <c r="N827" s="256"/>
      <c r="O827" s="256"/>
      <c r="P827" s="256"/>
      <c r="Q827" s="256"/>
      <c r="R827" s="256"/>
      <c r="S827" s="256"/>
      <c r="T827" s="256"/>
      <c r="U827" s="256"/>
      <c r="V827" s="256"/>
      <c r="W827" s="256"/>
      <c r="X827" s="256"/>
      <c r="Y827" s="256"/>
      <c r="Z827" s="256"/>
    </row>
    <row r="828">
      <c r="D828" s="256"/>
      <c r="E828" s="256"/>
      <c r="F828" s="256"/>
      <c r="G828" s="256"/>
      <c r="H828" s="256"/>
      <c r="I828" s="256"/>
      <c r="J828" s="256"/>
      <c r="K828" s="256"/>
      <c r="L828" s="256"/>
      <c r="M828" s="256"/>
      <c r="N828" s="256"/>
      <c r="O828" s="256"/>
      <c r="P828" s="256"/>
      <c r="Q828" s="256"/>
      <c r="R828" s="256"/>
      <c r="S828" s="256"/>
      <c r="T828" s="256"/>
      <c r="U828" s="256"/>
      <c r="V828" s="256"/>
      <c r="W828" s="256"/>
      <c r="X828" s="256"/>
      <c r="Y828" s="256"/>
      <c r="Z828" s="256"/>
    </row>
    <row r="829">
      <c r="D829" s="256"/>
      <c r="E829" s="256"/>
      <c r="F829" s="256"/>
      <c r="G829" s="256"/>
      <c r="H829" s="256"/>
      <c r="I829" s="256"/>
      <c r="J829" s="256"/>
      <c r="K829" s="256"/>
      <c r="L829" s="256"/>
      <c r="M829" s="256"/>
      <c r="N829" s="256"/>
      <c r="O829" s="256"/>
      <c r="P829" s="256"/>
      <c r="Q829" s="256"/>
      <c r="R829" s="256"/>
      <c r="S829" s="256"/>
      <c r="T829" s="256"/>
      <c r="U829" s="256"/>
      <c r="V829" s="256"/>
      <c r="W829" s="256"/>
      <c r="X829" s="256"/>
      <c r="Y829" s="256"/>
      <c r="Z829" s="256"/>
    </row>
    <row r="830">
      <c r="D830" s="256"/>
      <c r="E830" s="256"/>
      <c r="F830" s="256"/>
      <c r="G830" s="256"/>
      <c r="H830" s="256"/>
      <c r="I830" s="256"/>
      <c r="J830" s="256"/>
      <c r="K830" s="256"/>
      <c r="L830" s="256"/>
      <c r="M830" s="256"/>
      <c r="N830" s="256"/>
      <c r="O830" s="256"/>
      <c r="P830" s="256"/>
      <c r="Q830" s="256"/>
      <c r="R830" s="256"/>
      <c r="S830" s="256"/>
      <c r="T830" s="256"/>
      <c r="U830" s="256"/>
      <c r="V830" s="256"/>
      <c r="W830" s="256"/>
      <c r="X830" s="256"/>
      <c r="Y830" s="256"/>
      <c r="Z830" s="256"/>
    </row>
    <row r="831">
      <c r="D831" s="256"/>
      <c r="E831" s="256"/>
      <c r="F831" s="256"/>
      <c r="G831" s="256"/>
      <c r="H831" s="256"/>
      <c r="I831" s="256"/>
      <c r="J831" s="256"/>
      <c r="K831" s="256"/>
      <c r="L831" s="256"/>
      <c r="M831" s="256"/>
      <c r="N831" s="256"/>
      <c r="O831" s="256"/>
      <c r="P831" s="256"/>
      <c r="Q831" s="256"/>
      <c r="R831" s="256"/>
      <c r="S831" s="256"/>
      <c r="T831" s="256"/>
      <c r="U831" s="256"/>
      <c r="V831" s="256"/>
      <c r="W831" s="256"/>
      <c r="X831" s="256"/>
      <c r="Y831" s="256"/>
      <c r="Z831" s="256"/>
    </row>
    <row r="832">
      <c r="D832" s="256"/>
      <c r="E832" s="256"/>
      <c r="F832" s="256"/>
      <c r="G832" s="256"/>
      <c r="H832" s="256"/>
      <c r="I832" s="256"/>
      <c r="J832" s="256"/>
      <c r="K832" s="256"/>
      <c r="L832" s="256"/>
      <c r="M832" s="256"/>
      <c r="N832" s="256"/>
      <c r="O832" s="256"/>
      <c r="P832" s="256"/>
      <c r="Q832" s="256"/>
      <c r="R832" s="256"/>
      <c r="S832" s="256"/>
      <c r="T832" s="256"/>
      <c r="U832" s="256"/>
      <c r="V832" s="256"/>
      <c r="W832" s="256"/>
      <c r="X832" s="256"/>
      <c r="Y832" s="256"/>
      <c r="Z832" s="256"/>
    </row>
    <row r="833">
      <c r="D833" s="256"/>
      <c r="E833" s="256"/>
      <c r="F833" s="256"/>
      <c r="G833" s="256"/>
      <c r="H833" s="256"/>
      <c r="I833" s="256"/>
      <c r="J833" s="256"/>
      <c r="K833" s="256"/>
      <c r="L833" s="256"/>
      <c r="M833" s="256"/>
      <c r="N833" s="256"/>
      <c r="O833" s="256"/>
      <c r="P833" s="256"/>
      <c r="Q833" s="256"/>
      <c r="R833" s="256"/>
      <c r="S833" s="256"/>
      <c r="T833" s="256"/>
      <c r="U833" s="256"/>
      <c r="V833" s="256"/>
      <c r="W833" s="256"/>
      <c r="X833" s="256"/>
      <c r="Y833" s="256"/>
      <c r="Z833" s="256"/>
    </row>
    <row r="834">
      <c r="D834" s="256"/>
      <c r="E834" s="256"/>
      <c r="F834" s="256"/>
      <c r="G834" s="256"/>
      <c r="H834" s="256"/>
      <c r="I834" s="256"/>
      <c r="J834" s="256"/>
      <c r="K834" s="256"/>
      <c r="L834" s="256"/>
      <c r="M834" s="256"/>
      <c r="N834" s="256"/>
      <c r="O834" s="256"/>
      <c r="P834" s="256"/>
      <c r="Q834" s="256"/>
      <c r="R834" s="256"/>
      <c r="S834" s="256"/>
      <c r="T834" s="256"/>
      <c r="U834" s="256"/>
      <c r="V834" s="256"/>
      <c r="W834" s="256"/>
      <c r="X834" s="256"/>
      <c r="Y834" s="256"/>
      <c r="Z834" s="256"/>
    </row>
    <row r="835">
      <c r="D835" s="256"/>
      <c r="E835" s="256"/>
      <c r="F835" s="256"/>
      <c r="G835" s="256"/>
      <c r="H835" s="256"/>
      <c r="I835" s="256"/>
      <c r="J835" s="256"/>
      <c r="K835" s="256"/>
      <c r="L835" s="256"/>
      <c r="M835" s="256"/>
      <c r="N835" s="256"/>
      <c r="O835" s="256"/>
      <c r="P835" s="256"/>
      <c r="Q835" s="256"/>
      <c r="R835" s="256"/>
      <c r="S835" s="256"/>
      <c r="T835" s="256"/>
      <c r="U835" s="256"/>
      <c r="V835" s="256"/>
      <c r="W835" s="256"/>
      <c r="X835" s="256"/>
      <c r="Y835" s="256"/>
      <c r="Z835" s="256"/>
    </row>
    <row r="836">
      <c r="D836" s="256"/>
      <c r="E836" s="256"/>
      <c r="F836" s="256"/>
      <c r="G836" s="256"/>
      <c r="H836" s="256"/>
      <c r="I836" s="256"/>
      <c r="J836" s="256"/>
      <c r="K836" s="256"/>
      <c r="L836" s="256"/>
      <c r="M836" s="256"/>
      <c r="N836" s="256"/>
      <c r="O836" s="256"/>
      <c r="P836" s="256"/>
      <c r="Q836" s="256"/>
      <c r="R836" s="256"/>
      <c r="S836" s="256"/>
      <c r="T836" s="256"/>
      <c r="U836" s="256"/>
      <c r="V836" s="256"/>
      <c r="W836" s="256"/>
      <c r="X836" s="256"/>
      <c r="Y836" s="256"/>
      <c r="Z836" s="256"/>
    </row>
    <row r="837">
      <c r="D837" s="256"/>
      <c r="E837" s="256"/>
      <c r="F837" s="256"/>
      <c r="G837" s="256"/>
      <c r="H837" s="256"/>
      <c r="I837" s="256"/>
      <c r="J837" s="256"/>
      <c r="K837" s="256"/>
      <c r="L837" s="256"/>
      <c r="M837" s="256"/>
      <c r="N837" s="256"/>
      <c r="O837" s="256"/>
      <c r="P837" s="256"/>
      <c r="Q837" s="256"/>
      <c r="R837" s="256"/>
      <c r="S837" s="256"/>
      <c r="T837" s="256"/>
      <c r="U837" s="256"/>
      <c r="V837" s="256"/>
      <c r="W837" s="256"/>
      <c r="X837" s="256"/>
      <c r="Y837" s="256"/>
      <c r="Z837" s="256"/>
    </row>
    <row r="838">
      <c r="D838" s="256"/>
      <c r="E838" s="256"/>
      <c r="F838" s="256"/>
      <c r="G838" s="256"/>
      <c r="H838" s="256"/>
      <c r="I838" s="256"/>
      <c r="J838" s="256"/>
      <c r="K838" s="256"/>
      <c r="L838" s="256"/>
      <c r="M838" s="256"/>
      <c r="N838" s="256"/>
      <c r="O838" s="256"/>
      <c r="P838" s="256"/>
      <c r="Q838" s="256"/>
      <c r="R838" s="256"/>
      <c r="S838" s="256"/>
      <c r="T838" s="256"/>
      <c r="U838" s="256"/>
      <c r="V838" s="256"/>
      <c r="W838" s="256"/>
      <c r="X838" s="256"/>
      <c r="Y838" s="256"/>
      <c r="Z838" s="256"/>
    </row>
    <row r="839">
      <c r="D839" s="256"/>
      <c r="E839" s="256"/>
      <c r="F839" s="256"/>
      <c r="G839" s="256"/>
      <c r="H839" s="256"/>
      <c r="I839" s="256"/>
      <c r="J839" s="256"/>
      <c r="K839" s="256"/>
      <c r="L839" s="256"/>
      <c r="M839" s="256"/>
      <c r="N839" s="256"/>
      <c r="O839" s="256"/>
      <c r="P839" s="256"/>
      <c r="Q839" s="256"/>
      <c r="R839" s="256"/>
      <c r="S839" s="256"/>
      <c r="T839" s="256"/>
      <c r="U839" s="256"/>
      <c r="V839" s="256"/>
      <c r="W839" s="256"/>
      <c r="X839" s="256"/>
      <c r="Y839" s="256"/>
      <c r="Z839" s="256"/>
    </row>
    <row r="840">
      <c r="D840" s="256"/>
      <c r="E840" s="256"/>
      <c r="F840" s="256"/>
      <c r="G840" s="256"/>
      <c r="H840" s="256"/>
      <c r="I840" s="256"/>
      <c r="J840" s="256"/>
      <c r="K840" s="256"/>
      <c r="L840" s="256"/>
      <c r="M840" s="256"/>
      <c r="N840" s="256"/>
      <c r="O840" s="256"/>
      <c r="P840" s="256"/>
      <c r="Q840" s="256"/>
      <c r="R840" s="256"/>
      <c r="S840" s="256"/>
      <c r="T840" s="256"/>
      <c r="U840" s="256"/>
      <c r="V840" s="256"/>
      <c r="W840" s="256"/>
      <c r="X840" s="256"/>
      <c r="Y840" s="256"/>
      <c r="Z840" s="256"/>
    </row>
    <row r="841">
      <c r="D841" s="256"/>
      <c r="E841" s="256"/>
      <c r="F841" s="256"/>
      <c r="G841" s="256"/>
      <c r="H841" s="256"/>
      <c r="I841" s="256"/>
      <c r="J841" s="256"/>
      <c r="K841" s="256"/>
      <c r="L841" s="256"/>
      <c r="M841" s="256"/>
      <c r="N841" s="256"/>
      <c r="O841" s="256"/>
      <c r="P841" s="256"/>
      <c r="Q841" s="256"/>
      <c r="R841" s="256"/>
      <c r="S841" s="256"/>
      <c r="T841" s="256"/>
      <c r="U841" s="256"/>
      <c r="V841" s="256"/>
      <c r="W841" s="256"/>
      <c r="X841" s="256"/>
      <c r="Y841" s="256"/>
      <c r="Z841" s="256"/>
    </row>
    <row r="842">
      <c r="D842" s="256"/>
      <c r="E842" s="256"/>
      <c r="F842" s="256"/>
      <c r="G842" s="256"/>
      <c r="H842" s="256"/>
      <c r="I842" s="256"/>
      <c r="J842" s="256"/>
      <c r="K842" s="256"/>
      <c r="L842" s="256"/>
      <c r="M842" s="256"/>
      <c r="N842" s="256"/>
      <c r="O842" s="256"/>
      <c r="P842" s="256"/>
      <c r="Q842" s="256"/>
      <c r="R842" s="256"/>
      <c r="S842" s="256"/>
      <c r="T842" s="256"/>
      <c r="U842" s="256"/>
      <c r="V842" s="256"/>
      <c r="W842" s="256"/>
      <c r="X842" s="256"/>
      <c r="Y842" s="256"/>
      <c r="Z842" s="256"/>
    </row>
    <row r="843">
      <c r="D843" s="256"/>
      <c r="E843" s="256"/>
      <c r="F843" s="256"/>
      <c r="G843" s="256"/>
      <c r="H843" s="256"/>
      <c r="I843" s="256"/>
      <c r="J843" s="256"/>
      <c r="K843" s="256"/>
      <c r="L843" s="256"/>
      <c r="M843" s="256"/>
      <c r="N843" s="256"/>
      <c r="O843" s="256"/>
      <c r="P843" s="256"/>
      <c r="Q843" s="256"/>
      <c r="R843" s="256"/>
      <c r="S843" s="256"/>
      <c r="T843" s="256"/>
      <c r="U843" s="256"/>
      <c r="V843" s="256"/>
      <c r="W843" s="256"/>
      <c r="X843" s="256"/>
      <c r="Y843" s="256"/>
      <c r="Z843" s="256"/>
    </row>
    <row r="844">
      <c r="D844" s="256"/>
      <c r="E844" s="256"/>
      <c r="F844" s="256"/>
      <c r="G844" s="256"/>
      <c r="H844" s="256"/>
      <c r="I844" s="256"/>
      <c r="J844" s="256"/>
      <c r="K844" s="256"/>
      <c r="L844" s="256"/>
      <c r="M844" s="256"/>
      <c r="N844" s="256"/>
      <c r="O844" s="256"/>
      <c r="P844" s="256"/>
      <c r="Q844" s="256"/>
      <c r="R844" s="256"/>
      <c r="S844" s="256"/>
      <c r="T844" s="256"/>
      <c r="U844" s="256"/>
      <c r="V844" s="256"/>
      <c r="W844" s="256"/>
      <c r="X844" s="256"/>
      <c r="Y844" s="256"/>
      <c r="Z844" s="256"/>
    </row>
    <row r="845">
      <c r="D845" s="256"/>
      <c r="E845" s="256"/>
      <c r="F845" s="256"/>
      <c r="G845" s="256"/>
      <c r="H845" s="256"/>
      <c r="I845" s="256"/>
      <c r="J845" s="256"/>
      <c r="K845" s="256"/>
      <c r="L845" s="256"/>
      <c r="M845" s="256"/>
      <c r="N845" s="256"/>
      <c r="O845" s="256"/>
      <c r="P845" s="256"/>
      <c r="Q845" s="256"/>
      <c r="R845" s="256"/>
      <c r="S845" s="256"/>
      <c r="T845" s="256"/>
      <c r="U845" s="256"/>
      <c r="V845" s="256"/>
      <c r="W845" s="256"/>
      <c r="X845" s="256"/>
      <c r="Y845" s="256"/>
      <c r="Z845" s="256"/>
    </row>
    <row r="846">
      <c r="D846" s="256"/>
      <c r="E846" s="256"/>
      <c r="F846" s="256"/>
      <c r="G846" s="256"/>
      <c r="H846" s="256"/>
      <c r="I846" s="256"/>
      <c r="J846" s="256"/>
      <c r="K846" s="256"/>
      <c r="L846" s="256"/>
      <c r="M846" s="256"/>
      <c r="N846" s="256"/>
      <c r="O846" s="256"/>
      <c r="P846" s="256"/>
      <c r="Q846" s="256"/>
      <c r="R846" s="256"/>
      <c r="S846" s="256"/>
      <c r="T846" s="256"/>
      <c r="U846" s="256"/>
      <c r="V846" s="256"/>
      <c r="W846" s="256"/>
      <c r="X846" s="256"/>
      <c r="Y846" s="256"/>
      <c r="Z846" s="256"/>
    </row>
    <row r="847">
      <c r="D847" s="256"/>
      <c r="E847" s="256"/>
      <c r="F847" s="256"/>
      <c r="G847" s="256"/>
      <c r="H847" s="256"/>
      <c r="I847" s="256"/>
      <c r="J847" s="256"/>
      <c r="K847" s="256"/>
      <c r="L847" s="256"/>
      <c r="M847" s="256"/>
      <c r="N847" s="256"/>
      <c r="O847" s="256"/>
      <c r="P847" s="256"/>
      <c r="Q847" s="256"/>
      <c r="R847" s="256"/>
      <c r="S847" s="256"/>
      <c r="T847" s="256"/>
      <c r="U847" s="256"/>
      <c r="V847" s="256"/>
      <c r="W847" s="256"/>
      <c r="X847" s="256"/>
      <c r="Y847" s="256"/>
      <c r="Z847" s="256"/>
    </row>
    <row r="848">
      <c r="D848" s="256"/>
      <c r="E848" s="256"/>
      <c r="F848" s="256"/>
      <c r="G848" s="256"/>
      <c r="H848" s="256"/>
      <c r="I848" s="256"/>
      <c r="J848" s="256"/>
      <c r="K848" s="256"/>
      <c r="L848" s="256"/>
      <c r="M848" s="256"/>
      <c r="N848" s="256"/>
      <c r="O848" s="256"/>
      <c r="P848" s="256"/>
      <c r="Q848" s="256"/>
      <c r="R848" s="256"/>
      <c r="S848" s="256"/>
      <c r="T848" s="256"/>
      <c r="U848" s="256"/>
      <c r="V848" s="256"/>
      <c r="W848" s="256"/>
      <c r="X848" s="256"/>
      <c r="Y848" s="256"/>
      <c r="Z848" s="256"/>
    </row>
    <row r="849">
      <c r="D849" s="256"/>
      <c r="E849" s="256"/>
      <c r="F849" s="256"/>
      <c r="G849" s="256"/>
      <c r="H849" s="256"/>
      <c r="I849" s="256"/>
      <c r="J849" s="256"/>
      <c r="K849" s="256"/>
      <c r="L849" s="256"/>
      <c r="M849" s="256"/>
      <c r="N849" s="256"/>
      <c r="O849" s="256"/>
      <c r="P849" s="256"/>
      <c r="Q849" s="256"/>
      <c r="R849" s="256"/>
      <c r="S849" s="256"/>
      <c r="T849" s="256"/>
      <c r="U849" s="256"/>
      <c r="V849" s="256"/>
      <c r="W849" s="256"/>
      <c r="X849" s="256"/>
      <c r="Y849" s="256"/>
      <c r="Z849" s="256"/>
    </row>
    <row r="850">
      <c r="D850" s="256"/>
      <c r="E850" s="256"/>
      <c r="F850" s="256"/>
      <c r="G850" s="256"/>
      <c r="H850" s="256"/>
      <c r="I850" s="256"/>
      <c r="J850" s="256"/>
      <c r="K850" s="256"/>
      <c r="L850" s="256"/>
      <c r="M850" s="256"/>
      <c r="N850" s="256"/>
      <c r="O850" s="256"/>
      <c r="P850" s="256"/>
      <c r="Q850" s="256"/>
      <c r="R850" s="256"/>
      <c r="S850" s="256"/>
      <c r="T850" s="256"/>
      <c r="U850" s="256"/>
      <c r="V850" s="256"/>
      <c r="W850" s="256"/>
      <c r="X850" s="256"/>
      <c r="Y850" s="256"/>
      <c r="Z850" s="256"/>
    </row>
    <row r="851">
      <c r="D851" s="256"/>
      <c r="E851" s="256"/>
      <c r="F851" s="256"/>
      <c r="G851" s="256"/>
      <c r="H851" s="256"/>
      <c r="I851" s="256"/>
      <c r="J851" s="256"/>
      <c r="K851" s="256"/>
      <c r="L851" s="256"/>
      <c r="M851" s="256"/>
      <c r="N851" s="256"/>
      <c r="O851" s="256"/>
      <c r="P851" s="256"/>
      <c r="Q851" s="256"/>
      <c r="R851" s="256"/>
      <c r="S851" s="256"/>
      <c r="T851" s="256"/>
      <c r="U851" s="256"/>
      <c r="V851" s="256"/>
      <c r="W851" s="256"/>
      <c r="X851" s="256"/>
      <c r="Y851" s="256"/>
      <c r="Z851" s="256"/>
    </row>
    <row r="852">
      <c r="D852" s="256"/>
      <c r="E852" s="256"/>
      <c r="F852" s="256"/>
      <c r="G852" s="256"/>
      <c r="H852" s="256"/>
      <c r="I852" s="256"/>
      <c r="J852" s="256"/>
      <c r="K852" s="256"/>
      <c r="L852" s="256"/>
      <c r="M852" s="256"/>
      <c r="N852" s="256"/>
      <c r="O852" s="256"/>
      <c r="P852" s="256"/>
      <c r="Q852" s="256"/>
      <c r="R852" s="256"/>
      <c r="S852" s="256"/>
      <c r="T852" s="256"/>
      <c r="U852" s="256"/>
      <c r="V852" s="256"/>
      <c r="W852" s="256"/>
      <c r="X852" s="256"/>
      <c r="Y852" s="256"/>
      <c r="Z852" s="256"/>
    </row>
    <row r="853">
      <c r="D853" s="256"/>
      <c r="E853" s="256"/>
      <c r="F853" s="256"/>
      <c r="G853" s="256"/>
      <c r="H853" s="256"/>
      <c r="I853" s="256"/>
      <c r="J853" s="256"/>
      <c r="K853" s="256"/>
      <c r="L853" s="256"/>
      <c r="M853" s="256"/>
      <c r="N853" s="256"/>
      <c r="O853" s="256"/>
      <c r="P853" s="256"/>
      <c r="Q853" s="256"/>
      <c r="R853" s="256"/>
      <c r="S853" s="256"/>
      <c r="T853" s="256"/>
      <c r="U853" s="256"/>
      <c r="V853" s="256"/>
      <c r="W853" s="256"/>
      <c r="X853" s="256"/>
      <c r="Y853" s="256"/>
      <c r="Z853" s="256"/>
    </row>
    <row r="854">
      <c r="D854" s="256"/>
      <c r="E854" s="256"/>
      <c r="F854" s="256"/>
      <c r="G854" s="256"/>
      <c r="H854" s="256"/>
      <c r="I854" s="256"/>
      <c r="J854" s="256"/>
      <c r="K854" s="256"/>
      <c r="L854" s="256"/>
      <c r="M854" s="256"/>
      <c r="N854" s="256"/>
      <c r="O854" s="256"/>
      <c r="P854" s="256"/>
      <c r="Q854" s="256"/>
      <c r="R854" s="256"/>
      <c r="S854" s="256"/>
      <c r="T854" s="256"/>
      <c r="U854" s="256"/>
      <c r="V854" s="256"/>
      <c r="W854" s="256"/>
      <c r="X854" s="256"/>
      <c r="Y854" s="256"/>
      <c r="Z854" s="256"/>
    </row>
    <row r="855">
      <c r="D855" s="256"/>
      <c r="E855" s="256"/>
      <c r="F855" s="256"/>
      <c r="G855" s="256"/>
      <c r="H855" s="256"/>
      <c r="I855" s="256"/>
      <c r="J855" s="256"/>
      <c r="K855" s="256"/>
      <c r="L855" s="256"/>
      <c r="M855" s="256"/>
      <c r="N855" s="256"/>
      <c r="O855" s="256"/>
      <c r="P855" s="256"/>
      <c r="Q855" s="256"/>
      <c r="R855" s="256"/>
      <c r="S855" s="256"/>
      <c r="T855" s="256"/>
      <c r="U855" s="256"/>
      <c r="V855" s="256"/>
      <c r="W855" s="256"/>
      <c r="X855" s="256"/>
      <c r="Y855" s="256"/>
      <c r="Z855" s="256"/>
    </row>
    <row r="856">
      <c r="D856" s="256"/>
      <c r="E856" s="256"/>
      <c r="F856" s="256"/>
      <c r="G856" s="256"/>
      <c r="H856" s="256"/>
      <c r="I856" s="256"/>
      <c r="J856" s="256"/>
      <c r="K856" s="256"/>
      <c r="L856" s="256"/>
      <c r="M856" s="256"/>
      <c r="N856" s="256"/>
      <c r="O856" s="256"/>
      <c r="P856" s="256"/>
      <c r="Q856" s="256"/>
      <c r="R856" s="256"/>
      <c r="S856" s="256"/>
      <c r="T856" s="256"/>
      <c r="U856" s="256"/>
      <c r="V856" s="256"/>
      <c r="W856" s="256"/>
      <c r="X856" s="256"/>
      <c r="Y856" s="256"/>
      <c r="Z856" s="256"/>
    </row>
    <row r="857">
      <c r="D857" s="256"/>
      <c r="E857" s="256"/>
      <c r="F857" s="256"/>
      <c r="G857" s="256"/>
      <c r="H857" s="256"/>
      <c r="I857" s="256"/>
      <c r="J857" s="256"/>
      <c r="K857" s="256"/>
      <c r="L857" s="256"/>
      <c r="M857" s="256"/>
      <c r="N857" s="256"/>
      <c r="O857" s="256"/>
      <c r="P857" s="256"/>
      <c r="Q857" s="256"/>
      <c r="R857" s="256"/>
      <c r="S857" s="256"/>
      <c r="T857" s="256"/>
      <c r="U857" s="256"/>
      <c r="V857" s="256"/>
      <c r="W857" s="256"/>
      <c r="X857" s="256"/>
      <c r="Y857" s="256"/>
      <c r="Z857" s="256"/>
    </row>
    <row r="858">
      <c r="D858" s="256"/>
      <c r="E858" s="256"/>
      <c r="F858" s="256"/>
      <c r="G858" s="256"/>
      <c r="H858" s="256"/>
      <c r="I858" s="256"/>
      <c r="J858" s="256"/>
      <c r="K858" s="256"/>
      <c r="L858" s="256"/>
      <c r="M858" s="256"/>
      <c r="N858" s="256"/>
      <c r="O858" s="256"/>
      <c r="P858" s="256"/>
      <c r="Q858" s="256"/>
      <c r="R858" s="256"/>
      <c r="S858" s="256"/>
      <c r="T858" s="256"/>
      <c r="U858" s="256"/>
      <c r="V858" s="256"/>
      <c r="W858" s="256"/>
      <c r="X858" s="256"/>
      <c r="Y858" s="256"/>
      <c r="Z858" s="256"/>
    </row>
    <row r="859">
      <c r="D859" s="256"/>
      <c r="E859" s="256"/>
      <c r="F859" s="256"/>
      <c r="G859" s="256"/>
      <c r="H859" s="256"/>
      <c r="I859" s="256"/>
      <c r="J859" s="256"/>
      <c r="K859" s="256"/>
      <c r="L859" s="256"/>
      <c r="M859" s="256"/>
      <c r="N859" s="256"/>
      <c r="O859" s="256"/>
      <c r="P859" s="256"/>
      <c r="Q859" s="256"/>
      <c r="R859" s="256"/>
      <c r="S859" s="256"/>
      <c r="T859" s="256"/>
      <c r="U859" s="256"/>
      <c r="V859" s="256"/>
      <c r="W859" s="256"/>
      <c r="X859" s="256"/>
      <c r="Y859" s="256"/>
      <c r="Z859" s="256"/>
    </row>
    <row r="860">
      <c r="D860" s="256"/>
      <c r="E860" s="256"/>
      <c r="F860" s="256"/>
      <c r="G860" s="256"/>
      <c r="H860" s="256"/>
      <c r="I860" s="256"/>
      <c r="J860" s="256"/>
      <c r="K860" s="256"/>
      <c r="L860" s="256"/>
      <c r="M860" s="256"/>
      <c r="N860" s="256"/>
      <c r="O860" s="256"/>
      <c r="P860" s="256"/>
      <c r="Q860" s="256"/>
      <c r="R860" s="256"/>
      <c r="S860" s="256"/>
      <c r="T860" s="256"/>
      <c r="U860" s="256"/>
      <c r="V860" s="256"/>
      <c r="W860" s="256"/>
      <c r="X860" s="256"/>
      <c r="Y860" s="256"/>
      <c r="Z860" s="256"/>
    </row>
    <row r="861">
      <c r="D861" s="256"/>
      <c r="E861" s="256"/>
      <c r="F861" s="256"/>
      <c r="G861" s="256"/>
      <c r="H861" s="256"/>
      <c r="I861" s="256"/>
      <c r="J861" s="256"/>
      <c r="K861" s="256"/>
      <c r="L861" s="256"/>
      <c r="M861" s="256"/>
      <c r="N861" s="256"/>
      <c r="O861" s="256"/>
      <c r="P861" s="256"/>
      <c r="Q861" s="256"/>
      <c r="R861" s="256"/>
      <c r="S861" s="256"/>
      <c r="T861" s="256"/>
      <c r="U861" s="256"/>
      <c r="V861" s="256"/>
      <c r="W861" s="256"/>
      <c r="X861" s="256"/>
      <c r="Y861" s="256"/>
      <c r="Z861" s="256"/>
    </row>
    <row r="862">
      <c r="D862" s="256"/>
      <c r="E862" s="256"/>
      <c r="F862" s="256"/>
      <c r="G862" s="256"/>
      <c r="H862" s="256"/>
      <c r="I862" s="256"/>
      <c r="J862" s="256"/>
      <c r="K862" s="256"/>
      <c r="L862" s="256"/>
      <c r="M862" s="256"/>
      <c r="N862" s="256"/>
      <c r="O862" s="256"/>
      <c r="P862" s="256"/>
      <c r="Q862" s="256"/>
      <c r="R862" s="256"/>
      <c r="S862" s="256"/>
      <c r="T862" s="256"/>
      <c r="U862" s="256"/>
      <c r="V862" s="256"/>
      <c r="W862" s="256"/>
      <c r="X862" s="256"/>
      <c r="Y862" s="256"/>
      <c r="Z862" s="256"/>
    </row>
    <row r="863">
      <c r="D863" s="256"/>
      <c r="E863" s="256"/>
      <c r="F863" s="256"/>
      <c r="G863" s="256"/>
      <c r="H863" s="256"/>
      <c r="I863" s="256"/>
      <c r="J863" s="256"/>
      <c r="K863" s="256"/>
      <c r="L863" s="256"/>
      <c r="M863" s="256"/>
      <c r="N863" s="256"/>
      <c r="O863" s="256"/>
      <c r="P863" s="256"/>
      <c r="Q863" s="256"/>
      <c r="R863" s="256"/>
      <c r="S863" s="256"/>
      <c r="T863" s="256"/>
      <c r="U863" s="256"/>
      <c r="V863" s="256"/>
      <c r="W863" s="256"/>
      <c r="X863" s="256"/>
      <c r="Y863" s="256"/>
      <c r="Z863" s="256"/>
    </row>
    <row r="864">
      <c r="D864" s="256"/>
      <c r="E864" s="256"/>
      <c r="F864" s="256"/>
      <c r="G864" s="256"/>
      <c r="H864" s="256"/>
      <c r="I864" s="256"/>
      <c r="J864" s="256"/>
      <c r="K864" s="256"/>
      <c r="L864" s="256"/>
      <c r="M864" s="256"/>
      <c r="N864" s="256"/>
      <c r="O864" s="256"/>
      <c r="P864" s="256"/>
      <c r="Q864" s="256"/>
      <c r="R864" s="256"/>
      <c r="S864" s="256"/>
      <c r="T864" s="256"/>
      <c r="U864" s="256"/>
      <c r="V864" s="256"/>
      <c r="W864" s="256"/>
      <c r="X864" s="256"/>
      <c r="Y864" s="256"/>
      <c r="Z864" s="256"/>
    </row>
    <row r="865">
      <c r="D865" s="256"/>
      <c r="E865" s="256"/>
      <c r="F865" s="256"/>
      <c r="G865" s="256"/>
      <c r="H865" s="256"/>
      <c r="I865" s="256"/>
      <c r="J865" s="256"/>
      <c r="K865" s="256"/>
      <c r="L865" s="256"/>
      <c r="M865" s="256"/>
      <c r="N865" s="256"/>
      <c r="O865" s="256"/>
      <c r="P865" s="256"/>
      <c r="Q865" s="256"/>
      <c r="R865" s="256"/>
      <c r="S865" s="256"/>
      <c r="T865" s="256"/>
      <c r="U865" s="256"/>
      <c r="V865" s="256"/>
      <c r="W865" s="256"/>
      <c r="X865" s="256"/>
      <c r="Y865" s="256"/>
      <c r="Z865" s="256"/>
    </row>
    <row r="866">
      <c r="D866" s="256"/>
      <c r="E866" s="256"/>
      <c r="F866" s="256"/>
      <c r="G866" s="256"/>
      <c r="H866" s="256"/>
      <c r="I866" s="256"/>
      <c r="J866" s="256"/>
      <c r="K866" s="256"/>
      <c r="L866" s="256"/>
      <c r="M866" s="256"/>
      <c r="N866" s="256"/>
      <c r="O866" s="256"/>
      <c r="P866" s="256"/>
      <c r="Q866" s="256"/>
      <c r="R866" s="256"/>
      <c r="S866" s="256"/>
      <c r="T866" s="256"/>
      <c r="U866" s="256"/>
      <c r="V866" s="256"/>
      <c r="W866" s="256"/>
      <c r="X866" s="256"/>
      <c r="Y866" s="256"/>
      <c r="Z866" s="256"/>
    </row>
    <row r="867">
      <c r="D867" s="256"/>
      <c r="E867" s="256"/>
      <c r="F867" s="256"/>
      <c r="G867" s="256"/>
      <c r="H867" s="256"/>
      <c r="I867" s="256"/>
      <c r="J867" s="256"/>
      <c r="K867" s="256"/>
      <c r="L867" s="256"/>
      <c r="M867" s="256"/>
      <c r="N867" s="256"/>
      <c r="O867" s="256"/>
      <c r="P867" s="256"/>
      <c r="Q867" s="256"/>
      <c r="R867" s="256"/>
      <c r="S867" s="256"/>
      <c r="T867" s="256"/>
      <c r="U867" s="256"/>
      <c r="V867" s="256"/>
      <c r="W867" s="256"/>
      <c r="X867" s="256"/>
      <c r="Y867" s="256"/>
      <c r="Z867" s="256"/>
    </row>
    <row r="868">
      <c r="D868" s="256"/>
      <c r="E868" s="256"/>
      <c r="F868" s="256"/>
      <c r="G868" s="256"/>
      <c r="H868" s="256"/>
      <c r="I868" s="256"/>
      <c r="J868" s="256"/>
      <c r="K868" s="256"/>
      <c r="L868" s="256"/>
      <c r="M868" s="256"/>
      <c r="N868" s="256"/>
      <c r="O868" s="256"/>
      <c r="P868" s="256"/>
      <c r="Q868" s="256"/>
      <c r="R868" s="256"/>
      <c r="S868" s="256"/>
      <c r="T868" s="256"/>
      <c r="U868" s="256"/>
      <c r="V868" s="256"/>
      <c r="W868" s="256"/>
      <c r="X868" s="256"/>
      <c r="Y868" s="256"/>
      <c r="Z868" s="256"/>
    </row>
    <row r="869">
      <c r="D869" s="256"/>
      <c r="E869" s="256"/>
      <c r="F869" s="256"/>
      <c r="G869" s="256"/>
      <c r="H869" s="256"/>
      <c r="I869" s="256"/>
      <c r="J869" s="256"/>
      <c r="K869" s="256"/>
      <c r="L869" s="256"/>
      <c r="M869" s="256"/>
      <c r="N869" s="256"/>
      <c r="O869" s="256"/>
      <c r="P869" s="256"/>
      <c r="Q869" s="256"/>
      <c r="R869" s="256"/>
      <c r="S869" s="256"/>
      <c r="T869" s="256"/>
      <c r="U869" s="256"/>
      <c r="V869" s="256"/>
      <c r="W869" s="256"/>
      <c r="X869" s="256"/>
      <c r="Y869" s="256"/>
      <c r="Z869" s="256"/>
    </row>
    <row r="870">
      <c r="D870" s="256"/>
      <c r="E870" s="256"/>
      <c r="F870" s="256"/>
      <c r="G870" s="256"/>
      <c r="H870" s="256"/>
      <c r="I870" s="256"/>
      <c r="J870" s="256"/>
      <c r="K870" s="256"/>
      <c r="L870" s="256"/>
      <c r="M870" s="256"/>
      <c r="N870" s="256"/>
      <c r="O870" s="256"/>
      <c r="P870" s="256"/>
      <c r="Q870" s="256"/>
      <c r="R870" s="256"/>
      <c r="S870" s="256"/>
      <c r="T870" s="256"/>
      <c r="U870" s="256"/>
      <c r="V870" s="256"/>
      <c r="W870" s="256"/>
      <c r="X870" s="256"/>
      <c r="Y870" s="256"/>
      <c r="Z870" s="256"/>
    </row>
    <row r="871">
      <c r="D871" s="256"/>
      <c r="E871" s="256"/>
      <c r="F871" s="256"/>
      <c r="G871" s="256"/>
      <c r="H871" s="256"/>
      <c r="I871" s="256"/>
      <c r="J871" s="256"/>
      <c r="K871" s="256"/>
      <c r="L871" s="256"/>
      <c r="M871" s="256"/>
      <c r="N871" s="256"/>
      <c r="O871" s="256"/>
      <c r="P871" s="256"/>
      <c r="Q871" s="256"/>
      <c r="R871" s="256"/>
      <c r="S871" s="256"/>
      <c r="T871" s="256"/>
      <c r="U871" s="256"/>
      <c r="V871" s="256"/>
      <c r="W871" s="256"/>
      <c r="X871" s="256"/>
      <c r="Y871" s="256"/>
      <c r="Z871" s="256"/>
    </row>
    <row r="872">
      <c r="D872" s="256"/>
      <c r="E872" s="256"/>
      <c r="F872" s="256"/>
      <c r="G872" s="256"/>
      <c r="H872" s="256"/>
      <c r="I872" s="256"/>
      <c r="J872" s="256"/>
      <c r="K872" s="256"/>
      <c r="L872" s="256"/>
      <c r="M872" s="256"/>
      <c r="N872" s="256"/>
      <c r="O872" s="256"/>
      <c r="P872" s="256"/>
      <c r="Q872" s="256"/>
      <c r="R872" s="256"/>
      <c r="S872" s="256"/>
      <c r="T872" s="256"/>
      <c r="U872" s="256"/>
      <c r="V872" s="256"/>
      <c r="W872" s="256"/>
      <c r="X872" s="256"/>
      <c r="Y872" s="256"/>
      <c r="Z872" s="256"/>
    </row>
    <row r="873">
      <c r="D873" s="256"/>
      <c r="E873" s="256"/>
      <c r="F873" s="256"/>
      <c r="G873" s="256"/>
      <c r="H873" s="256"/>
      <c r="I873" s="256"/>
      <c r="J873" s="256"/>
      <c r="K873" s="256"/>
      <c r="L873" s="256"/>
      <c r="M873" s="256"/>
      <c r="N873" s="256"/>
      <c r="O873" s="256"/>
      <c r="P873" s="256"/>
      <c r="Q873" s="256"/>
      <c r="R873" s="256"/>
      <c r="S873" s="256"/>
      <c r="T873" s="256"/>
      <c r="U873" s="256"/>
      <c r="V873" s="256"/>
      <c r="W873" s="256"/>
      <c r="X873" s="256"/>
      <c r="Y873" s="256"/>
      <c r="Z873" s="256"/>
    </row>
    <row r="874">
      <c r="D874" s="256"/>
      <c r="E874" s="256"/>
      <c r="F874" s="256"/>
      <c r="G874" s="256"/>
      <c r="H874" s="256"/>
      <c r="I874" s="256"/>
      <c r="J874" s="256"/>
      <c r="K874" s="256"/>
      <c r="L874" s="256"/>
      <c r="M874" s="256"/>
      <c r="N874" s="256"/>
      <c r="O874" s="256"/>
      <c r="P874" s="256"/>
      <c r="Q874" s="256"/>
      <c r="R874" s="256"/>
      <c r="S874" s="256"/>
      <c r="T874" s="256"/>
      <c r="U874" s="256"/>
      <c r="V874" s="256"/>
      <c r="W874" s="256"/>
      <c r="X874" s="256"/>
      <c r="Y874" s="256"/>
      <c r="Z874" s="256"/>
    </row>
    <row r="875">
      <c r="D875" s="256"/>
      <c r="E875" s="256"/>
      <c r="F875" s="256"/>
      <c r="G875" s="256"/>
      <c r="H875" s="256"/>
      <c r="I875" s="256"/>
      <c r="J875" s="256"/>
      <c r="K875" s="256"/>
      <c r="L875" s="256"/>
      <c r="M875" s="256"/>
      <c r="N875" s="256"/>
      <c r="O875" s="256"/>
      <c r="P875" s="256"/>
      <c r="Q875" s="256"/>
      <c r="R875" s="256"/>
      <c r="S875" s="256"/>
      <c r="T875" s="256"/>
      <c r="U875" s="256"/>
      <c r="V875" s="256"/>
      <c r="W875" s="256"/>
      <c r="X875" s="256"/>
      <c r="Y875" s="256"/>
      <c r="Z875" s="256"/>
    </row>
    <row r="876">
      <c r="D876" s="256"/>
      <c r="E876" s="256"/>
      <c r="F876" s="256"/>
      <c r="G876" s="256"/>
      <c r="H876" s="256"/>
      <c r="I876" s="256"/>
      <c r="J876" s="256"/>
      <c r="K876" s="256"/>
      <c r="L876" s="256"/>
      <c r="M876" s="256"/>
      <c r="N876" s="256"/>
      <c r="O876" s="256"/>
      <c r="P876" s="256"/>
      <c r="Q876" s="256"/>
      <c r="R876" s="256"/>
      <c r="S876" s="256"/>
      <c r="T876" s="256"/>
      <c r="U876" s="256"/>
      <c r="V876" s="256"/>
      <c r="W876" s="256"/>
      <c r="X876" s="256"/>
      <c r="Y876" s="256"/>
      <c r="Z876" s="256"/>
    </row>
    <row r="877">
      <c r="D877" s="256"/>
      <c r="E877" s="256"/>
      <c r="F877" s="256"/>
      <c r="G877" s="256"/>
      <c r="H877" s="256"/>
      <c r="I877" s="256"/>
      <c r="J877" s="256"/>
      <c r="K877" s="256"/>
      <c r="L877" s="256"/>
      <c r="M877" s="256"/>
      <c r="N877" s="256"/>
      <c r="O877" s="256"/>
      <c r="P877" s="256"/>
      <c r="Q877" s="256"/>
      <c r="R877" s="256"/>
      <c r="S877" s="256"/>
      <c r="T877" s="256"/>
      <c r="U877" s="256"/>
      <c r="V877" s="256"/>
      <c r="W877" s="256"/>
      <c r="X877" s="256"/>
      <c r="Y877" s="256"/>
      <c r="Z877" s="256"/>
    </row>
    <row r="878">
      <c r="D878" s="256"/>
      <c r="E878" s="256"/>
      <c r="F878" s="256"/>
      <c r="G878" s="256"/>
      <c r="H878" s="256"/>
      <c r="I878" s="256"/>
      <c r="J878" s="256"/>
      <c r="K878" s="256"/>
      <c r="L878" s="256"/>
      <c r="M878" s="256"/>
      <c r="N878" s="256"/>
      <c r="O878" s="256"/>
      <c r="P878" s="256"/>
      <c r="Q878" s="256"/>
      <c r="R878" s="256"/>
      <c r="S878" s="256"/>
      <c r="T878" s="256"/>
      <c r="U878" s="256"/>
      <c r="V878" s="256"/>
      <c r="W878" s="256"/>
      <c r="X878" s="256"/>
      <c r="Y878" s="256"/>
      <c r="Z878" s="256"/>
    </row>
    <row r="879">
      <c r="D879" s="256"/>
      <c r="E879" s="256"/>
      <c r="F879" s="256"/>
      <c r="G879" s="256"/>
      <c r="H879" s="256"/>
      <c r="I879" s="256"/>
      <c r="J879" s="256"/>
      <c r="K879" s="256"/>
      <c r="L879" s="256"/>
      <c r="M879" s="256"/>
      <c r="N879" s="256"/>
      <c r="O879" s="256"/>
      <c r="P879" s="256"/>
      <c r="Q879" s="256"/>
      <c r="R879" s="256"/>
      <c r="S879" s="256"/>
      <c r="T879" s="256"/>
      <c r="U879" s="256"/>
      <c r="V879" s="256"/>
      <c r="W879" s="256"/>
      <c r="X879" s="256"/>
      <c r="Y879" s="256"/>
      <c r="Z879" s="256"/>
    </row>
    <row r="880">
      <c r="D880" s="256"/>
      <c r="E880" s="256"/>
      <c r="F880" s="256"/>
      <c r="G880" s="256"/>
      <c r="H880" s="256"/>
      <c r="I880" s="256"/>
      <c r="J880" s="256"/>
      <c r="K880" s="256"/>
      <c r="L880" s="256"/>
      <c r="M880" s="256"/>
      <c r="N880" s="256"/>
      <c r="O880" s="256"/>
      <c r="P880" s="256"/>
      <c r="Q880" s="256"/>
      <c r="R880" s="256"/>
      <c r="S880" s="256"/>
      <c r="T880" s="256"/>
      <c r="U880" s="256"/>
      <c r="V880" s="256"/>
      <c r="W880" s="256"/>
      <c r="X880" s="256"/>
      <c r="Y880" s="256"/>
      <c r="Z880" s="256"/>
    </row>
    <row r="881">
      <c r="D881" s="256"/>
      <c r="E881" s="256"/>
      <c r="F881" s="256"/>
      <c r="G881" s="256"/>
      <c r="H881" s="256"/>
      <c r="I881" s="256"/>
      <c r="J881" s="256"/>
      <c r="K881" s="256"/>
      <c r="L881" s="256"/>
      <c r="M881" s="256"/>
      <c r="N881" s="256"/>
      <c r="O881" s="256"/>
      <c r="P881" s="256"/>
      <c r="Q881" s="256"/>
      <c r="R881" s="256"/>
      <c r="S881" s="256"/>
      <c r="T881" s="256"/>
      <c r="U881" s="256"/>
      <c r="V881" s="256"/>
      <c r="W881" s="256"/>
      <c r="X881" s="256"/>
      <c r="Y881" s="256"/>
      <c r="Z881" s="256"/>
    </row>
    <row r="882">
      <c r="D882" s="256"/>
      <c r="E882" s="256"/>
      <c r="F882" s="256"/>
      <c r="G882" s="256"/>
      <c r="H882" s="256"/>
      <c r="I882" s="256"/>
      <c r="J882" s="256"/>
      <c r="K882" s="256"/>
      <c r="L882" s="256"/>
      <c r="M882" s="256"/>
      <c r="N882" s="256"/>
      <c r="O882" s="256"/>
      <c r="P882" s="256"/>
      <c r="Q882" s="256"/>
      <c r="R882" s="256"/>
      <c r="S882" s="256"/>
      <c r="T882" s="256"/>
      <c r="U882" s="256"/>
      <c r="V882" s="256"/>
      <c r="W882" s="256"/>
      <c r="X882" s="256"/>
      <c r="Y882" s="256"/>
      <c r="Z882" s="256"/>
    </row>
    <row r="883">
      <c r="D883" s="256"/>
      <c r="E883" s="256"/>
      <c r="F883" s="256"/>
      <c r="G883" s="256"/>
      <c r="H883" s="256"/>
      <c r="I883" s="256"/>
      <c r="J883" s="256"/>
      <c r="K883" s="256"/>
      <c r="L883" s="256"/>
      <c r="M883" s="256"/>
      <c r="N883" s="256"/>
      <c r="O883" s="256"/>
      <c r="P883" s="256"/>
      <c r="Q883" s="256"/>
      <c r="R883" s="256"/>
      <c r="S883" s="256"/>
      <c r="T883" s="256"/>
      <c r="U883" s="256"/>
      <c r="V883" s="256"/>
      <c r="W883" s="256"/>
      <c r="X883" s="256"/>
      <c r="Y883" s="256"/>
      <c r="Z883" s="256"/>
    </row>
    <row r="884">
      <c r="D884" s="256"/>
      <c r="E884" s="256"/>
      <c r="F884" s="256"/>
      <c r="G884" s="256"/>
      <c r="H884" s="256"/>
      <c r="I884" s="256"/>
      <c r="J884" s="256"/>
      <c r="K884" s="256"/>
      <c r="L884" s="256"/>
      <c r="M884" s="256"/>
      <c r="N884" s="256"/>
      <c r="O884" s="256"/>
      <c r="P884" s="256"/>
      <c r="Q884" s="256"/>
      <c r="R884" s="256"/>
      <c r="S884" s="256"/>
      <c r="T884" s="256"/>
      <c r="U884" s="256"/>
      <c r="V884" s="256"/>
      <c r="W884" s="256"/>
      <c r="X884" s="256"/>
      <c r="Y884" s="256"/>
      <c r="Z884" s="256"/>
    </row>
    <row r="885">
      <c r="D885" s="256"/>
      <c r="E885" s="256"/>
      <c r="F885" s="256"/>
      <c r="G885" s="256"/>
      <c r="H885" s="256"/>
      <c r="I885" s="256"/>
      <c r="J885" s="256"/>
      <c r="K885" s="256"/>
      <c r="L885" s="256"/>
      <c r="M885" s="256"/>
      <c r="N885" s="256"/>
      <c r="O885" s="256"/>
      <c r="P885" s="256"/>
      <c r="Q885" s="256"/>
      <c r="R885" s="256"/>
      <c r="S885" s="256"/>
      <c r="T885" s="256"/>
      <c r="U885" s="256"/>
      <c r="V885" s="256"/>
      <c r="W885" s="256"/>
      <c r="X885" s="256"/>
      <c r="Y885" s="256"/>
      <c r="Z885" s="256"/>
    </row>
    <row r="886">
      <c r="D886" s="256"/>
      <c r="E886" s="256"/>
      <c r="F886" s="256"/>
      <c r="G886" s="256"/>
      <c r="H886" s="256"/>
      <c r="I886" s="256"/>
      <c r="J886" s="256"/>
      <c r="K886" s="256"/>
      <c r="L886" s="256"/>
      <c r="M886" s="256"/>
      <c r="N886" s="256"/>
      <c r="O886" s="256"/>
      <c r="P886" s="256"/>
      <c r="Q886" s="256"/>
      <c r="R886" s="256"/>
      <c r="S886" s="256"/>
      <c r="T886" s="256"/>
      <c r="U886" s="256"/>
      <c r="V886" s="256"/>
      <c r="W886" s="256"/>
      <c r="X886" s="256"/>
      <c r="Y886" s="256"/>
      <c r="Z886" s="256"/>
    </row>
    <row r="887">
      <c r="D887" s="256"/>
      <c r="E887" s="256"/>
      <c r="F887" s="256"/>
      <c r="G887" s="256"/>
      <c r="H887" s="256"/>
      <c r="I887" s="256"/>
      <c r="J887" s="256"/>
      <c r="K887" s="256"/>
      <c r="L887" s="256"/>
      <c r="M887" s="256"/>
      <c r="N887" s="256"/>
      <c r="O887" s="256"/>
      <c r="P887" s="256"/>
      <c r="Q887" s="256"/>
      <c r="R887" s="256"/>
      <c r="S887" s="256"/>
      <c r="T887" s="256"/>
      <c r="U887" s="256"/>
      <c r="V887" s="256"/>
      <c r="W887" s="256"/>
      <c r="X887" s="256"/>
      <c r="Y887" s="256"/>
      <c r="Z887" s="256"/>
    </row>
    <row r="888">
      <c r="D888" s="256"/>
      <c r="E888" s="256"/>
      <c r="F888" s="256"/>
      <c r="G888" s="256"/>
      <c r="H888" s="256"/>
      <c r="I888" s="256"/>
      <c r="J888" s="256"/>
      <c r="K888" s="256"/>
      <c r="L888" s="256"/>
      <c r="M888" s="256"/>
      <c r="N888" s="256"/>
      <c r="O888" s="256"/>
      <c r="P888" s="256"/>
      <c r="Q888" s="256"/>
      <c r="R888" s="256"/>
      <c r="S888" s="256"/>
      <c r="T888" s="256"/>
      <c r="U888" s="256"/>
      <c r="V888" s="256"/>
      <c r="W888" s="256"/>
      <c r="X888" s="256"/>
      <c r="Y888" s="256"/>
      <c r="Z888" s="256"/>
    </row>
    <row r="889">
      <c r="D889" s="256"/>
      <c r="E889" s="256"/>
      <c r="F889" s="256"/>
      <c r="G889" s="256"/>
      <c r="H889" s="256"/>
      <c r="I889" s="256"/>
      <c r="J889" s="256"/>
      <c r="K889" s="256"/>
      <c r="L889" s="256"/>
      <c r="M889" s="256"/>
      <c r="N889" s="256"/>
      <c r="O889" s="256"/>
      <c r="P889" s="256"/>
      <c r="Q889" s="256"/>
      <c r="R889" s="256"/>
      <c r="S889" s="256"/>
      <c r="T889" s="256"/>
      <c r="U889" s="256"/>
      <c r="V889" s="256"/>
      <c r="W889" s="256"/>
      <c r="X889" s="256"/>
      <c r="Y889" s="256"/>
      <c r="Z889" s="256"/>
    </row>
    <row r="890">
      <c r="D890" s="256"/>
      <c r="E890" s="256"/>
      <c r="F890" s="256"/>
      <c r="G890" s="256"/>
      <c r="H890" s="256"/>
      <c r="I890" s="256"/>
      <c r="J890" s="256"/>
      <c r="K890" s="256"/>
      <c r="L890" s="256"/>
      <c r="M890" s="256"/>
      <c r="N890" s="256"/>
      <c r="O890" s="256"/>
      <c r="P890" s="256"/>
      <c r="Q890" s="256"/>
      <c r="R890" s="256"/>
      <c r="S890" s="256"/>
      <c r="T890" s="256"/>
      <c r="U890" s="256"/>
      <c r="V890" s="256"/>
      <c r="W890" s="256"/>
      <c r="X890" s="256"/>
      <c r="Y890" s="256"/>
      <c r="Z890" s="256"/>
    </row>
    <row r="891">
      <c r="D891" s="256"/>
      <c r="E891" s="256"/>
      <c r="F891" s="256"/>
      <c r="G891" s="256"/>
      <c r="H891" s="256"/>
      <c r="I891" s="256"/>
      <c r="J891" s="256"/>
      <c r="K891" s="256"/>
      <c r="L891" s="256"/>
      <c r="M891" s="256"/>
      <c r="N891" s="256"/>
      <c r="O891" s="256"/>
      <c r="P891" s="256"/>
      <c r="Q891" s="256"/>
      <c r="R891" s="256"/>
      <c r="S891" s="256"/>
      <c r="T891" s="256"/>
      <c r="U891" s="256"/>
      <c r="V891" s="256"/>
      <c r="W891" s="256"/>
      <c r="X891" s="256"/>
      <c r="Y891" s="256"/>
      <c r="Z891" s="256"/>
    </row>
    <row r="892">
      <c r="D892" s="256"/>
      <c r="E892" s="256"/>
      <c r="F892" s="256"/>
      <c r="G892" s="256"/>
      <c r="H892" s="256"/>
      <c r="I892" s="256"/>
      <c r="J892" s="256"/>
      <c r="K892" s="256"/>
      <c r="L892" s="256"/>
      <c r="M892" s="256"/>
      <c r="N892" s="256"/>
      <c r="O892" s="256"/>
      <c r="P892" s="256"/>
      <c r="Q892" s="256"/>
      <c r="R892" s="256"/>
      <c r="S892" s="256"/>
      <c r="T892" s="256"/>
      <c r="U892" s="256"/>
      <c r="V892" s="256"/>
      <c r="W892" s="256"/>
      <c r="X892" s="256"/>
      <c r="Y892" s="256"/>
      <c r="Z892" s="256"/>
    </row>
    <row r="893">
      <c r="D893" s="256"/>
      <c r="E893" s="256"/>
      <c r="F893" s="256"/>
      <c r="G893" s="256"/>
      <c r="H893" s="256"/>
      <c r="I893" s="256"/>
      <c r="J893" s="256"/>
      <c r="K893" s="256"/>
      <c r="L893" s="256"/>
      <c r="M893" s="256"/>
      <c r="N893" s="256"/>
      <c r="O893" s="256"/>
      <c r="P893" s="256"/>
      <c r="Q893" s="256"/>
      <c r="R893" s="256"/>
      <c r="S893" s="256"/>
      <c r="T893" s="256"/>
      <c r="U893" s="256"/>
      <c r="V893" s="256"/>
      <c r="W893" s="256"/>
      <c r="X893" s="256"/>
      <c r="Y893" s="256"/>
      <c r="Z893" s="256"/>
    </row>
    <row r="894">
      <c r="D894" s="256"/>
      <c r="E894" s="256"/>
      <c r="F894" s="256"/>
      <c r="G894" s="256"/>
      <c r="H894" s="256"/>
      <c r="I894" s="256"/>
      <c r="J894" s="256"/>
      <c r="K894" s="256"/>
      <c r="L894" s="256"/>
      <c r="M894" s="256"/>
      <c r="N894" s="256"/>
      <c r="O894" s="256"/>
      <c r="P894" s="256"/>
      <c r="Q894" s="256"/>
      <c r="R894" s="256"/>
      <c r="S894" s="256"/>
      <c r="T894" s="256"/>
      <c r="U894" s="256"/>
      <c r="V894" s="256"/>
      <c r="W894" s="256"/>
      <c r="X894" s="256"/>
      <c r="Y894" s="256"/>
      <c r="Z894" s="256"/>
    </row>
    <row r="895">
      <c r="D895" s="256"/>
      <c r="E895" s="256"/>
      <c r="F895" s="256"/>
      <c r="G895" s="256"/>
      <c r="H895" s="256"/>
      <c r="I895" s="256"/>
      <c r="J895" s="256"/>
      <c r="K895" s="256"/>
      <c r="L895" s="256"/>
      <c r="M895" s="256"/>
      <c r="N895" s="256"/>
      <c r="O895" s="256"/>
      <c r="P895" s="256"/>
      <c r="Q895" s="256"/>
      <c r="R895" s="256"/>
      <c r="S895" s="256"/>
      <c r="T895" s="256"/>
      <c r="U895" s="256"/>
      <c r="V895" s="256"/>
      <c r="W895" s="256"/>
      <c r="X895" s="256"/>
      <c r="Y895" s="256"/>
      <c r="Z895" s="256"/>
    </row>
    <row r="896">
      <c r="D896" s="256"/>
      <c r="E896" s="256"/>
      <c r="F896" s="256"/>
      <c r="G896" s="256"/>
      <c r="H896" s="256"/>
      <c r="I896" s="256"/>
      <c r="J896" s="256"/>
      <c r="K896" s="256"/>
      <c r="L896" s="256"/>
      <c r="M896" s="256"/>
      <c r="N896" s="256"/>
      <c r="O896" s="256"/>
      <c r="P896" s="256"/>
      <c r="Q896" s="256"/>
      <c r="R896" s="256"/>
      <c r="S896" s="256"/>
      <c r="T896" s="256"/>
      <c r="U896" s="256"/>
      <c r="V896" s="256"/>
      <c r="W896" s="256"/>
      <c r="X896" s="256"/>
      <c r="Y896" s="256"/>
      <c r="Z896" s="256"/>
    </row>
    <row r="897">
      <c r="D897" s="256"/>
      <c r="E897" s="256"/>
      <c r="F897" s="256"/>
      <c r="G897" s="256"/>
      <c r="H897" s="256"/>
      <c r="I897" s="256"/>
      <c r="J897" s="256"/>
      <c r="K897" s="256"/>
      <c r="L897" s="256"/>
      <c r="M897" s="256"/>
      <c r="N897" s="256"/>
      <c r="O897" s="256"/>
      <c r="P897" s="256"/>
      <c r="Q897" s="256"/>
      <c r="R897" s="256"/>
      <c r="S897" s="256"/>
      <c r="T897" s="256"/>
      <c r="U897" s="256"/>
      <c r="V897" s="256"/>
      <c r="W897" s="256"/>
      <c r="X897" s="256"/>
      <c r="Y897" s="256"/>
      <c r="Z897" s="256"/>
    </row>
    <row r="898">
      <c r="D898" s="256"/>
      <c r="E898" s="256"/>
      <c r="F898" s="256"/>
      <c r="G898" s="256"/>
      <c r="H898" s="256"/>
      <c r="I898" s="256"/>
      <c r="J898" s="256"/>
      <c r="K898" s="256"/>
      <c r="L898" s="256"/>
      <c r="M898" s="256"/>
      <c r="N898" s="256"/>
      <c r="O898" s="256"/>
      <c r="P898" s="256"/>
      <c r="Q898" s="256"/>
      <c r="R898" s="256"/>
      <c r="S898" s="256"/>
      <c r="T898" s="256"/>
      <c r="U898" s="256"/>
      <c r="V898" s="256"/>
      <c r="W898" s="256"/>
      <c r="X898" s="256"/>
      <c r="Y898" s="256"/>
      <c r="Z898" s="256"/>
    </row>
    <row r="899">
      <c r="D899" s="256"/>
      <c r="E899" s="256"/>
      <c r="F899" s="256"/>
      <c r="G899" s="256"/>
      <c r="H899" s="256"/>
      <c r="I899" s="256"/>
      <c r="J899" s="256"/>
      <c r="K899" s="256"/>
      <c r="L899" s="256"/>
      <c r="M899" s="256"/>
      <c r="N899" s="256"/>
      <c r="O899" s="256"/>
      <c r="P899" s="256"/>
      <c r="Q899" s="256"/>
      <c r="R899" s="256"/>
      <c r="S899" s="256"/>
      <c r="T899" s="256"/>
      <c r="U899" s="256"/>
      <c r="V899" s="256"/>
      <c r="W899" s="256"/>
      <c r="X899" s="256"/>
      <c r="Y899" s="256"/>
      <c r="Z899" s="256"/>
    </row>
    <row r="900">
      <c r="D900" s="256"/>
      <c r="E900" s="256"/>
      <c r="F900" s="256"/>
      <c r="G900" s="256"/>
      <c r="H900" s="256"/>
      <c r="I900" s="256"/>
      <c r="J900" s="256"/>
      <c r="K900" s="256"/>
      <c r="L900" s="256"/>
      <c r="M900" s="256"/>
      <c r="N900" s="256"/>
      <c r="O900" s="256"/>
      <c r="P900" s="256"/>
      <c r="Q900" s="256"/>
      <c r="R900" s="256"/>
      <c r="S900" s="256"/>
      <c r="T900" s="256"/>
      <c r="U900" s="256"/>
      <c r="V900" s="256"/>
      <c r="W900" s="256"/>
      <c r="X900" s="256"/>
      <c r="Y900" s="256"/>
      <c r="Z900" s="256"/>
    </row>
    <row r="901">
      <c r="D901" s="256"/>
      <c r="E901" s="256"/>
      <c r="F901" s="256"/>
      <c r="G901" s="256"/>
      <c r="H901" s="256"/>
      <c r="I901" s="256"/>
      <c r="J901" s="256"/>
      <c r="K901" s="256"/>
      <c r="L901" s="256"/>
      <c r="M901" s="256"/>
      <c r="N901" s="256"/>
      <c r="O901" s="256"/>
      <c r="P901" s="256"/>
      <c r="Q901" s="256"/>
      <c r="R901" s="256"/>
      <c r="S901" s="256"/>
      <c r="T901" s="256"/>
      <c r="U901" s="256"/>
      <c r="V901" s="256"/>
      <c r="W901" s="256"/>
      <c r="X901" s="256"/>
      <c r="Y901" s="256"/>
      <c r="Z901" s="256"/>
    </row>
    <row r="902">
      <c r="D902" s="256"/>
      <c r="E902" s="256"/>
      <c r="F902" s="256"/>
      <c r="G902" s="256"/>
      <c r="H902" s="256"/>
      <c r="I902" s="256"/>
      <c r="J902" s="256"/>
      <c r="K902" s="256"/>
      <c r="L902" s="256"/>
      <c r="M902" s="256"/>
      <c r="N902" s="256"/>
      <c r="O902" s="256"/>
      <c r="P902" s="256"/>
      <c r="Q902" s="256"/>
      <c r="R902" s="256"/>
      <c r="S902" s="256"/>
      <c r="T902" s="256"/>
      <c r="U902" s="256"/>
      <c r="V902" s="256"/>
      <c r="W902" s="256"/>
      <c r="X902" s="256"/>
      <c r="Y902" s="256"/>
      <c r="Z902" s="256"/>
    </row>
    <row r="903">
      <c r="D903" s="256"/>
      <c r="E903" s="256"/>
      <c r="F903" s="256"/>
      <c r="G903" s="256"/>
      <c r="H903" s="256"/>
      <c r="I903" s="256"/>
      <c r="J903" s="256"/>
      <c r="K903" s="256"/>
      <c r="L903" s="256"/>
      <c r="M903" s="256"/>
      <c r="N903" s="256"/>
      <c r="O903" s="256"/>
      <c r="P903" s="256"/>
      <c r="Q903" s="256"/>
      <c r="R903" s="256"/>
      <c r="S903" s="256"/>
      <c r="T903" s="256"/>
      <c r="U903" s="256"/>
      <c r="V903" s="256"/>
      <c r="W903" s="256"/>
      <c r="X903" s="256"/>
      <c r="Y903" s="256"/>
      <c r="Z903" s="256"/>
    </row>
    <row r="904">
      <c r="D904" s="256"/>
      <c r="E904" s="256"/>
      <c r="F904" s="256"/>
      <c r="G904" s="256"/>
      <c r="H904" s="256"/>
      <c r="I904" s="256"/>
      <c r="J904" s="256"/>
      <c r="K904" s="256"/>
      <c r="L904" s="256"/>
      <c r="M904" s="256"/>
      <c r="N904" s="256"/>
      <c r="O904" s="256"/>
      <c r="P904" s="256"/>
      <c r="Q904" s="256"/>
      <c r="R904" s="256"/>
      <c r="S904" s="256"/>
      <c r="T904" s="256"/>
      <c r="U904" s="256"/>
      <c r="V904" s="256"/>
      <c r="W904" s="256"/>
      <c r="X904" s="256"/>
      <c r="Y904" s="256"/>
      <c r="Z904" s="256"/>
    </row>
    <row r="905">
      <c r="D905" s="256"/>
      <c r="E905" s="256"/>
      <c r="F905" s="256"/>
      <c r="G905" s="256"/>
      <c r="H905" s="256"/>
      <c r="I905" s="256"/>
      <c r="J905" s="256"/>
      <c r="K905" s="256"/>
      <c r="L905" s="256"/>
      <c r="M905" s="256"/>
      <c r="N905" s="256"/>
      <c r="O905" s="256"/>
      <c r="P905" s="256"/>
      <c r="Q905" s="256"/>
      <c r="R905" s="256"/>
      <c r="S905" s="256"/>
      <c r="T905" s="256"/>
      <c r="U905" s="256"/>
      <c r="V905" s="256"/>
      <c r="W905" s="256"/>
      <c r="X905" s="256"/>
      <c r="Y905" s="256"/>
      <c r="Z905" s="256"/>
    </row>
    <row r="906">
      <c r="D906" s="256"/>
      <c r="E906" s="256"/>
      <c r="F906" s="256"/>
      <c r="G906" s="256"/>
      <c r="H906" s="256"/>
      <c r="I906" s="256"/>
      <c r="J906" s="256"/>
      <c r="K906" s="256"/>
      <c r="L906" s="256"/>
      <c r="M906" s="256"/>
      <c r="N906" s="256"/>
      <c r="O906" s="256"/>
      <c r="P906" s="256"/>
      <c r="Q906" s="256"/>
      <c r="R906" s="256"/>
      <c r="S906" s="256"/>
      <c r="T906" s="256"/>
      <c r="U906" s="256"/>
      <c r="V906" s="256"/>
      <c r="W906" s="256"/>
      <c r="X906" s="256"/>
      <c r="Y906" s="256"/>
      <c r="Z906" s="256"/>
    </row>
    <row r="907">
      <c r="D907" s="256"/>
      <c r="E907" s="256"/>
      <c r="F907" s="256"/>
      <c r="G907" s="256"/>
      <c r="H907" s="256"/>
      <c r="I907" s="256"/>
      <c r="J907" s="256"/>
      <c r="K907" s="256"/>
      <c r="L907" s="256"/>
      <c r="M907" s="256"/>
      <c r="N907" s="256"/>
      <c r="O907" s="256"/>
      <c r="P907" s="256"/>
      <c r="Q907" s="256"/>
      <c r="R907" s="256"/>
      <c r="S907" s="256"/>
      <c r="T907" s="256"/>
      <c r="U907" s="256"/>
      <c r="V907" s="256"/>
      <c r="W907" s="256"/>
      <c r="X907" s="256"/>
      <c r="Y907" s="256"/>
      <c r="Z907" s="256"/>
    </row>
    <row r="908">
      <c r="D908" s="256"/>
      <c r="E908" s="256"/>
      <c r="F908" s="256"/>
      <c r="G908" s="256"/>
      <c r="H908" s="256"/>
      <c r="I908" s="256"/>
      <c r="J908" s="256"/>
      <c r="K908" s="256"/>
      <c r="L908" s="256"/>
      <c r="M908" s="256"/>
      <c r="N908" s="256"/>
      <c r="O908" s="256"/>
      <c r="P908" s="256"/>
      <c r="Q908" s="256"/>
      <c r="R908" s="256"/>
      <c r="S908" s="256"/>
      <c r="T908" s="256"/>
      <c r="U908" s="256"/>
      <c r="V908" s="256"/>
      <c r="W908" s="256"/>
      <c r="X908" s="256"/>
      <c r="Y908" s="256"/>
      <c r="Z908" s="256"/>
    </row>
    <row r="909">
      <c r="D909" s="256"/>
      <c r="E909" s="256"/>
      <c r="F909" s="256"/>
      <c r="G909" s="256"/>
      <c r="H909" s="256"/>
      <c r="I909" s="256"/>
      <c r="J909" s="256"/>
      <c r="K909" s="256"/>
      <c r="L909" s="256"/>
      <c r="M909" s="256"/>
      <c r="N909" s="256"/>
      <c r="O909" s="256"/>
      <c r="P909" s="256"/>
      <c r="Q909" s="256"/>
      <c r="R909" s="256"/>
      <c r="S909" s="256"/>
      <c r="T909" s="256"/>
      <c r="U909" s="256"/>
      <c r="V909" s="256"/>
      <c r="W909" s="256"/>
      <c r="X909" s="256"/>
      <c r="Y909" s="256"/>
      <c r="Z909" s="256"/>
    </row>
    <row r="910">
      <c r="D910" s="256"/>
      <c r="E910" s="256"/>
      <c r="F910" s="256"/>
      <c r="G910" s="256"/>
      <c r="H910" s="256"/>
      <c r="I910" s="256"/>
      <c r="J910" s="256"/>
      <c r="K910" s="256"/>
      <c r="L910" s="256"/>
      <c r="M910" s="256"/>
      <c r="N910" s="256"/>
      <c r="O910" s="256"/>
      <c r="P910" s="256"/>
      <c r="Q910" s="256"/>
      <c r="R910" s="256"/>
      <c r="S910" s="256"/>
      <c r="T910" s="256"/>
      <c r="U910" s="256"/>
      <c r="V910" s="256"/>
      <c r="W910" s="256"/>
      <c r="X910" s="256"/>
      <c r="Y910" s="256"/>
      <c r="Z910" s="256"/>
    </row>
    <row r="911">
      <c r="D911" s="256"/>
      <c r="E911" s="256"/>
      <c r="F911" s="256"/>
      <c r="G911" s="256"/>
      <c r="H911" s="256"/>
      <c r="I911" s="256"/>
      <c r="J911" s="256"/>
      <c r="K911" s="256"/>
      <c r="L911" s="256"/>
      <c r="M911" s="256"/>
      <c r="N911" s="256"/>
      <c r="O911" s="256"/>
      <c r="P911" s="256"/>
      <c r="Q911" s="256"/>
      <c r="R911" s="256"/>
      <c r="S911" s="256"/>
      <c r="T911" s="256"/>
      <c r="U911" s="256"/>
      <c r="V911" s="256"/>
      <c r="W911" s="256"/>
      <c r="X911" s="256"/>
      <c r="Y911" s="256"/>
      <c r="Z911" s="256"/>
    </row>
    <row r="912">
      <c r="D912" s="256"/>
      <c r="E912" s="256"/>
      <c r="F912" s="256"/>
      <c r="G912" s="256"/>
      <c r="H912" s="256"/>
      <c r="I912" s="256"/>
      <c r="J912" s="256"/>
      <c r="K912" s="256"/>
      <c r="L912" s="256"/>
      <c r="M912" s="256"/>
      <c r="N912" s="256"/>
      <c r="O912" s="256"/>
      <c r="P912" s="256"/>
      <c r="Q912" s="256"/>
      <c r="R912" s="256"/>
      <c r="S912" s="256"/>
      <c r="T912" s="256"/>
      <c r="U912" s="256"/>
      <c r="V912" s="256"/>
      <c r="W912" s="256"/>
      <c r="X912" s="256"/>
      <c r="Y912" s="256"/>
      <c r="Z912" s="256"/>
    </row>
    <row r="913">
      <c r="D913" s="256"/>
      <c r="E913" s="256"/>
      <c r="F913" s="256"/>
      <c r="G913" s="256"/>
      <c r="H913" s="256"/>
      <c r="I913" s="256"/>
      <c r="J913" s="256"/>
      <c r="K913" s="256"/>
      <c r="L913" s="256"/>
      <c r="M913" s="256"/>
      <c r="N913" s="256"/>
      <c r="O913" s="256"/>
      <c r="P913" s="256"/>
      <c r="Q913" s="256"/>
      <c r="R913" s="256"/>
      <c r="S913" s="256"/>
      <c r="T913" s="256"/>
      <c r="U913" s="256"/>
      <c r="V913" s="256"/>
      <c r="W913" s="256"/>
      <c r="X913" s="256"/>
      <c r="Y913" s="256"/>
      <c r="Z913" s="256"/>
    </row>
    <row r="914">
      <c r="D914" s="256"/>
      <c r="E914" s="256"/>
      <c r="F914" s="256"/>
      <c r="G914" s="256"/>
      <c r="H914" s="256"/>
      <c r="I914" s="256"/>
      <c r="J914" s="256"/>
      <c r="K914" s="256"/>
      <c r="L914" s="256"/>
      <c r="M914" s="256"/>
      <c r="N914" s="256"/>
      <c r="O914" s="256"/>
      <c r="P914" s="256"/>
      <c r="Q914" s="256"/>
      <c r="R914" s="256"/>
      <c r="S914" s="256"/>
      <c r="T914" s="256"/>
      <c r="U914" s="256"/>
      <c r="V914" s="256"/>
      <c r="W914" s="256"/>
      <c r="X914" s="256"/>
      <c r="Y914" s="256"/>
      <c r="Z914" s="256"/>
    </row>
    <row r="915">
      <c r="D915" s="256"/>
      <c r="E915" s="256"/>
      <c r="F915" s="256"/>
      <c r="G915" s="256"/>
      <c r="H915" s="256"/>
      <c r="I915" s="256"/>
      <c r="J915" s="256"/>
      <c r="K915" s="256"/>
      <c r="L915" s="256"/>
      <c r="M915" s="256"/>
      <c r="N915" s="256"/>
      <c r="O915" s="256"/>
      <c r="P915" s="256"/>
      <c r="Q915" s="256"/>
      <c r="R915" s="256"/>
      <c r="S915" s="256"/>
      <c r="T915" s="256"/>
      <c r="U915" s="256"/>
      <c r="V915" s="256"/>
      <c r="W915" s="256"/>
      <c r="X915" s="256"/>
      <c r="Y915" s="256"/>
      <c r="Z915" s="256"/>
    </row>
    <row r="916">
      <c r="D916" s="256"/>
      <c r="E916" s="256"/>
      <c r="F916" s="256"/>
      <c r="G916" s="256"/>
      <c r="H916" s="256"/>
      <c r="I916" s="256"/>
      <c r="J916" s="256"/>
      <c r="K916" s="256"/>
      <c r="L916" s="256"/>
      <c r="M916" s="256"/>
      <c r="N916" s="256"/>
      <c r="O916" s="256"/>
      <c r="P916" s="256"/>
      <c r="Q916" s="256"/>
      <c r="R916" s="256"/>
      <c r="S916" s="256"/>
      <c r="T916" s="256"/>
      <c r="U916" s="256"/>
      <c r="V916" s="256"/>
      <c r="W916" s="256"/>
      <c r="X916" s="256"/>
      <c r="Y916" s="256"/>
      <c r="Z916" s="256"/>
    </row>
    <row r="917">
      <c r="D917" s="256"/>
      <c r="E917" s="256"/>
      <c r="F917" s="256"/>
      <c r="G917" s="256"/>
      <c r="H917" s="256"/>
      <c r="I917" s="256"/>
      <c r="J917" s="256"/>
      <c r="K917" s="256"/>
      <c r="L917" s="256"/>
      <c r="M917" s="256"/>
      <c r="N917" s="256"/>
      <c r="O917" s="256"/>
      <c r="P917" s="256"/>
      <c r="Q917" s="256"/>
      <c r="R917" s="256"/>
      <c r="S917" s="256"/>
      <c r="T917" s="256"/>
      <c r="U917" s="256"/>
      <c r="V917" s="256"/>
      <c r="W917" s="256"/>
      <c r="X917" s="256"/>
      <c r="Y917" s="256"/>
      <c r="Z917" s="256"/>
    </row>
    <row r="918">
      <c r="D918" s="256"/>
      <c r="E918" s="256"/>
      <c r="F918" s="256"/>
      <c r="G918" s="256"/>
      <c r="H918" s="256"/>
      <c r="I918" s="256"/>
      <c r="J918" s="256"/>
      <c r="K918" s="256"/>
      <c r="L918" s="256"/>
      <c r="M918" s="256"/>
      <c r="N918" s="256"/>
      <c r="O918" s="256"/>
      <c r="P918" s="256"/>
      <c r="Q918" s="256"/>
      <c r="R918" s="256"/>
      <c r="S918" s="256"/>
      <c r="T918" s="256"/>
      <c r="U918" s="256"/>
      <c r="V918" s="256"/>
      <c r="W918" s="256"/>
      <c r="X918" s="256"/>
      <c r="Y918" s="256"/>
      <c r="Z918" s="256"/>
    </row>
    <row r="919">
      <c r="D919" s="256"/>
      <c r="E919" s="256"/>
      <c r="F919" s="256"/>
      <c r="G919" s="256"/>
      <c r="H919" s="256"/>
      <c r="I919" s="256"/>
      <c r="J919" s="256"/>
      <c r="K919" s="256"/>
      <c r="L919" s="256"/>
      <c r="M919" s="256"/>
      <c r="N919" s="256"/>
      <c r="O919" s="256"/>
      <c r="P919" s="256"/>
      <c r="Q919" s="256"/>
      <c r="R919" s="256"/>
      <c r="S919" s="256"/>
      <c r="T919" s="256"/>
      <c r="U919" s="256"/>
      <c r="V919" s="256"/>
      <c r="W919" s="256"/>
      <c r="X919" s="256"/>
      <c r="Y919" s="256"/>
      <c r="Z919" s="256"/>
    </row>
    <row r="920">
      <c r="D920" s="256"/>
      <c r="E920" s="256"/>
      <c r="F920" s="256"/>
      <c r="G920" s="256"/>
      <c r="H920" s="256"/>
      <c r="I920" s="256"/>
      <c r="J920" s="256"/>
      <c r="K920" s="256"/>
      <c r="L920" s="256"/>
      <c r="M920" s="256"/>
      <c r="N920" s="256"/>
      <c r="O920" s="256"/>
      <c r="P920" s="256"/>
      <c r="Q920" s="256"/>
      <c r="R920" s="256"/>
      <c r="S920" s="256"/>
      <c r="T920" s="256"/>
      <c r="U920" s="256"/>
      <c r="V920" s="256"/>
      <c r="W920" s="256"/>
      <c r="X920" s="256"/>
      <c r="Y920" s="256"/>
      <c r="Z920" s="256"/>
    </row>
    <row r="921">
      <c r="D921" s="256"/>
      <c r="E921" s="256"/>
      <c r="F921" s="256"/>
      <c r="G921" s="256"/>
      <c r="H921" s="256"/>
      <c r="I921" s="256"/>
      <c r="J921" s="256"/>
      <c r="K921" s="256"/>
      <c r="L921" s="256"/>
      <c r="M921" s="256"/>
      <c r="N921" s="256"/>
      <c r="O921" s="256"/>
      <c r="P921" s="256"/>
      <c r="Q921" s="256"/>
      <c r="R921" s="256"/>
      <c r="S921" s="256"/>
      <c r="T921" s="256"/>
      <c r="U921" s="256"/>
      <c r="V921" s="256"/>
      <c r="W921" s="256"/>
      <c r="X921" s="256"/>
      <c r="Y921" s="256"/>
      <c r="Z921" s="256"/>
    </row>
    <row r="922">
      <c r="D922" s="256"/>
      <c r="E922" s="256"/>
      <c r="F922" s="256"/>
      <c r="G922" s="256"/>
      <c r="H922" s="256"/>
      <c r="I922" s="256"/>
      <c r="J922" s="256"/>
      <c r="K922" s="256"/>
      <c r="L922" s="256"/>
      <c r="M922" s="256"/>
      <c r="N922" s="256"/>
      <c r="O922" s="256"/>
      <c r="P922" s="256"/>
      <c r="Q922" s="256"/>
      <c r="R922" s="256"/>
      <c r="S922" s="256"/>
      <c r="T922" s="256"/>
      <c r="U922" s="256"/>
      <c r="V922" s="256"/>
      <c r="W922" s="256"/>
      <c r="X922" s="256"/>
      <c r="Y922" s="256"/>
      <c r="Z922" s="256"/>
    </row>
    <row r="923">
      <c r="D923" s="256"/>
      <c r="E923" s="256"/>
      <c r="F923" s="256"/>
      <c r="G923" s="256"/>
      <c r="H923" s="256"/>
      <c r="I923" s="256"/>
      <c r="J923" s="256"/>
      <c r="K923" s="256"/>
      <c r="L923" s="256"/>
      <c r="M923" s="256"/>
      <c r="N923" s="256"/>
      <c r="O923" s="256"/>
      <c r="P923" s="256"/>
      <c r="Q923" s="256"/>
      <c r="R923" s="256"/>
      <c r="S923" s="256"/>
      <c r="T923" s="256"/>
      <c r="U923" s="256"/>
      <c r="V923" s="256"/>
      <c r="W923" s="256"/>
      <c r="X923" s="256"/>
      <c r="Y923" s="256"/>
      <c r="Z923" s="256"/>
    </row>
    <row r="924">
      <c r="D924" s="256"/>
      <c r="E924" s="256"/>
      <c r="F924" s="256"/>
      <c r="G924" s="256"/>
      <c r="H924" s="256"/>
      <c r="I924" s="256"/>
      <c r="J924" s="256"/>
      <c r="K924" s="256"/>
      <c r="L924" s="256"/>
      <c r="M924" s="256"/>
      <c r="N924" s="256"/>
      <c r="O924" s="256"/>
      <c r="P924" s="256"/>
      <c r="Q924" s="256"/>
      <c r="R924" s="256"/>
      <c r="S924" s="256"/>
      <c r="T924" s="256"/>
      <c r="U924" s="256"/>
      <c r="V924" s="256"/>
      <c r="W924" s="256"/>
      <c r="X924" s="256"/>
      <c r="Y924" s="256"/>
      <c r="Z924" s="256"/>
    </row>
    <row r="925">
      <c r="D925" s="256"/>
      <c r="E925" s="256"/>
      <c r="F925" s="256"/>
      <c r="G925" s="256"/>
      <c r="H925" s="256"/>
      <c r="I925" s="256"/>
      <c r="J925" s="256"/>
      <c r="K925" s="256"/>
      <c r="L925" s="256"/>
      <c r="M925" s="256"/>
      <c r="N925" s="256"/>
      <c r="O925" s="256"/>
      <c r="P925" s="256"/>
      <c r="Q925" s="256"/>
      <c r="R925" s="256"/>
      <c r="S925" s="256"/>
      <c r="T925" s="256"/>
      <c r="U925" s="256"/>
      <c r="V925" s="256"/>
      <c r="W925" s="256"/>
      <c r="X925" s="256"/>
      <c r="Y925" s="256"/>
      <c r="Z925" s="256"/>
    </row>
    <row r="926">
      <c r="D926" s="256"/>
      <c r="E926" s="256"/>
      <c r="F926" s="256"/>
      <c r="G926" s="256"/>
      <c r="H926" s="256"/>
      <c r="I926" s="256"/>
      <c r="J926" s="256"/>
      <c r="K926" s="256"/>
      <c r="L926" s="256"/>
      <c r="M926" s="256"/>
      <c r="N926" s="256"/>
      <c r="O926" s="256"/>
      <c r="P926" s="256"/>
      <c r="Q926" s="256"/>
      <c r="R926" s="256"/>
      <c r="S926" s="256"/>
      <c r="T926" s="256"/>
      <c r="U926" s="256"/>
      <c r="V926" s="256"/>
      <c r="W926" s="256"/>
      <c r="X926" s="256"/>
      <c r="Y926" s="256"/>
      <c r="Z926" s="256"/>
    </row>
    <row r="927">
      <c r="D927" s="256"/>
      <c r="E927" s="256"/>
      <c r="F927" s="256"/>
      <c r="G927" s="256"/>
      <c r="H927" s="256"/>
      <c r="I927" s="256"/>
      <c r="J927" s="256"/>
      <c r="K927" s="256"/>
      <c r="L927" s="256"/>
      <c r="M927" s="256"/>
      <c r="N927" s="256"/>
      <c r="O927" s="256"/>
      <c r="P927" s="256"/>
      <c r="Q927" s="256"/>
      <c r="R927" s="256"/>
      <c r="S927" s="256"/>
      <c r="T927" s="256"/>
      <c r="U927" s="256"/>
      <c r="V927" s="256"/>
      <c r="W927" s="256"/>
      <c r="X927" s="256"/>
      <c r="Y927" s="256"/>
      <c r="Z927" s="256"/>
    </row>
    <row r="928">
      <c r="D928" s="256"/>
      <c r="E928" s="256"/>
      <c r="F928" s="256"/>
      <c r="G928" s="256"/>
      <c r="H928" s="256"/>
      <c r="I928" s="256"/>
      <c r="J928" s="256"/>
      <c r="K928" s="256"/>
      <c r="L928" s="256"/>
      <c r="M928" s="256"/>
      <c r="N928" s="256"/>
      <c r="O928" s="256"/>
      <c r="P928" s="256"/>
      <c r="Q928" s="256"/>
      <c r="R928" s="256"/>
      <c r="S928" s="256"/>
      <c r="T928" s="256"/>
      <c r="U928" s="256"/>
      <c r="V928" s="256"/>
      <c r="W928" s="256"/>
      <c r="X928" s="256"/>
      <c r="Y928" s="256"/>
      <c r="Z928" s="256"/>
    </row>
    <row r="929">
      <c r="D929" s="256"/>
      <c r="E929" s="256"/>
      <c r="F929" s="256"/>
      <c r="G929" s="256"/>
      <c r="H929" s="256"/>
      <c r="I929" s="256"/>
      <c r="J929" s="256"/>
      <c r="K929" s="256"/>
      <c r="L929" s="256"/>
      <c r="M929" s="256"/>
      <c r="N929" s="256"/>
      <c r="O929" s="256"/>
      <c r="P929" s="256"/>
      <c r="Q929" s="256"/>
      <c r="R929" s="256"/>
      <c r="S929" s="256"/>
      <c r="T929" s="256"/>
      <c r="U929" s="256"/>
      <c r="V929" s="256"/>
      <c r="W929" s="256"/>
      <c r="X929" s="256"/>
      <c r="Y929" s="256"/>
      <c r="Z929" s="256"/>
    </row>
    <row r="930">
      <c r="D930" s="256"/>
      <c r="E930" s="256"/>
      <c r="F930" s="256"/>
      <c r="G930" s="256"/>
      <c r="H930" s="256"/>
      <c r="I930" s="256"/>
      <c r="J930" s="256"/>
      <c r="K930" s="256"/>
      <c r="L930" s="256"/>
      <c r="M930" s="256"/>
      <c r="N930" s="256"/>
      <c r="O930" s="256"/>
      <c r="P930" s="256"/>
      <c r="Q930" s="256"/>
      <c r="R930" s="256"/>
      <c r="S930" s="256"/>
      <c r="T930" s="256"/>
      <c r="U930" s="256"/>
      <c r="V930" s="256"/>
      <c r="W930" s="256"/>
      <c r="X930" s="256"/>
      <c r="Y930" s="256"/>
      <c r="Z930" s="256"/>
    </row>
    <row r="931">
      <c r="D931" s="256"/>
      <c r="E931" s="256"/>
      <c r="F931" s="256"/>
      <c r="G931" s="256"/>
      <c r="H931" s="256"/>
      <c r="I931" s="256"/>
      <c r="J931" s="256"/>
      <c r="K931" s="256"/>
      <c r="L931" s="256"/>
      <c r="M931" s="256"/>
      <c r="N931" s="256"/>
      <c r="O931" s="256"/>
      <c r="P931" s="256"/>
      <c r="Q931" s="256"/>
      <c r="R931" s="256"/>
      <c r="S931" s="256"/>
      <c r="T931" s="256"/>
      <c r="U931" s="256"/>
      <c r="V931" s="256"/>
      <c r="W931" s="256"/>
      <c r="X931" s="256"/>
      <c r="Y931" s="256"/>
      <c r="Z931" s="256"/>
    </row>
    <row r="932">
      <c r="D932" s="256"/>
      <c r="E932" s="256"/>
      <c r="F932" s="256"/>
      <c r="G932" s="256"/>
      <c r="H932" s="256"/>
      <c r="I932" s="256"/>
      <c r="J932" s="256"/>
      <c r="K932" s="256"/>
      <c r="L932" s="256"/>
      <c r="M932" s="256"/>
      <c r="N932" s="256"/>
      <c r="O932" s="256"/>
      <c r="P932" s="256"/>
      <c r="Q932" s="256"/>
      <c r="R932" s="256"/>
      <c r="S932" s="256"/>
      <c r="T932" s="256"/>
      <c r="U932" s="256"/>
      <c r="V932" s="256"/>
      <c r="W932" s="256"/>
      <c r="X932" s="256"/>
      <c r="Y932" s="256"/>
      <c r="Z932" s="256"/>
    </row>
    <row r="933">
      <c r="D933" s="256"/>
      <c r="E933" s="256"/>
      <c r="F933" s="256"/>
      <c r="G933" s="256"/>
      <c r="H933" s="256"/>
      <c r="I933" s="256"/>
      <c r="J933" s="256"/>
      <c r="K933" s="256"/>
      <c r="L933" s="256"/>
      <c r="M933" s="256"/>
      <c r="N933" s="256"/>
      <c r="O933" s="256"/>
      <c r="P933" s="256"/>
      <c r="Q933" s="256"/>
      <c r="R933" s="256"/>
      <c r="S933" s="256"/>
      <c r="T933" s="256"/>
      <c r="U933" s="256"/>
      <c r="V933" s="256"/>
      <c r="W933" s="256"/>
      <c r="X933" s="256"/>
      <c r="Y933" s="256"/>
      <c r="Z933" s="256"/>
    </row>
    <row r="934">
      <c r="D934" s="256"/>
      <c r="E934" s="256"/>
      <c r="F934" s="256"/>
      <c r="G934" s="256"/>
      <c r="H934" s="256"/>
      <c r="I934" s="256"/>
      <c r="J934" s="256"/>
      <c r="K934" s="256"/>
      <c r="L934" s="256"/>
      <c r="M934" s="256"/>
      <c r="N934" s="256"/>
      <c r="O934" s="256"/>
      <c r="P934" s="256"/>
      <c r="Q934" s="256"/>
      <c r="R934" s="256"/>
      <c r="S934" s="256"/>
      <c r="T934" s="256"/>
      <c r="U934" s="256"/>
      <c r="V934" s="256"/>
      <c r="W934" s="256"/>
      <c r="X934" s="256"/>
      <c r="Y934" s="256"/>
      <c r="Z934" s="256"/>
    </row>
    <row r="935">
      <c r="D935" s="256"/>
      <c r="E935" s="256"/>
      <c r="F935" s="256"/>
      <c r="G935" s="256"/>
      <c r="H935" s="256"/>
      <c r="I935" s="256"/>
      <c r="J935" s="256"/>
      <c r="K935" s="256"/>
      <c r="L935" s="256"/>
      <c r="M935" s="256"/>
      <c r="N935" s="256"/>
      <c r="O935" s="256"/>
      <c r="P935" s="256"/>
      <c r="Q935" s="256"/>
      <c r="R935" s="256"/>
      <c r="S935" s="256"/>
      <c r="T935" s="256"/>
      <c r="U935" s="256"/>
      <c r="V935" s="256"/>
      <c r="W935" s="256"/>
      <c r="X935" s="256"/>
      <c r="Y935" s="256"/>
      <c r="Z935" s="256"/>
    </row>
    <row r="936">
      <c r="D936" s="256"/>
      <c r="E936" s="256"/>
      <c r="F936" s="256"/>
      <c r="G936" s="256"/>
      <c r="H936" s="256"/>
      <c r="I936" s="256"/>
      <c r="J936" s="256"/>
      <c r="K936" s="256"/>
      <c r="L936" s="256"/>
      <c r="M936" s="256"/>
      <c r="N936" s="256"/>
      <c r="O936" s="256"/>
      <c r="P936" s="256"/>
      <c r="Q936" s="256"/>
      <c r="R936" s="256"/>
      <c r="S936" s="256"/>
      <c r="T936" s="256"/>
      <c r="U936" s="256"/>
      <c r="V936" s="256"/>
      <c r="W936" s="256"/>
      <c r="X936" s="256"/>
      <c r="Y936" s="256"/>
      <c r="Z936" s="256"/>
    </row>
    <row r="937">
      <c r="D937" s="256"/>
      <c r="E937" s="256"/>
      <c r="F937" s="256"/>
      <c r="G937" s="256"/>
      <c r="H937" s="256"/>
      <c r="I937" s="256"/>
      <c r="J937" s="256"/>
      <c r="K937" s="256"/>
      <c r="L937" s="256"/>
      <c r="M937" s="256"/>
      <c r="N937" s="256"/>
      <c r="O937" s="256"/>
      <c r="P937" s="256"/>
      <c r="Q937" s="256"/>
      <c r="R937" s="256"/>
      <c r="S937" s="256"/>
      <c r="T937" s="256"/>
      <c r="U937" s="256"/>
      <c r="V937" s="256"/>
      <c r="W937" s="256"/>
      <c r="X937" s="256"/>
      <c r="Y937" s="256"/>
      <c r="Z937" s="256"/>
    </row>
    <row r="938">
      <c r="D938" s="256"/>
      <c r="E938" s="256"/>
      <c r="F938" s="256"/>
      <c r="G938" s="256"/>
      <c r="H938" s="256"/>
      <c r="I938" s="256"/>
      <c r="J938" s="256"/>
      <c r="K938" s="256"/>
      <c r="L938" s="256"/>
      <c r="M938" s="256"/>
      <c r="N938" s="256"/>
      <c r="O938" s="256"/>
      <c r="P938" s="256"/>
      <c r="Q938" s="256"/>
      <c r="R938" s="256"/>
      <c r="S938" s="256"/>
      <c r="T938" s="256"/>
      <c r="U938" s="256"/>
      <c r="V938" s="256"/>
      <c r="W938" s="256"/>
      <c r="X938" s="256"/>
      <c r="Y938" s="256"/>
      <c r="Z938" s="256"/>
    </row>
    <row r="939">
      <c r="D939" s="256"/>
      <c r="E939" s="256"/>
      <c r="F939" s="256"/>
      <c r="G939" s="256"/>
      <c r="H939" s="256"/>
      <c r="I939" s="256"/>
      <c r="J939" s="256"/>
      <c r="K939" s="256"/>
      <c r="L939" s="256"/>
      <c r="M939" s="256"/>
      <c r="N939" s="256"/>
      <c r="O939" s="256"/>
      <c r="P939" s="256"/>
      <c r="Q939" s="256"/>
      <c r="R939" s="256"/>
      <c r="S939" s="256"/>
      <c r="T939" s="256"/>
      <c r="U939" s="256"/>
      <c r="V939" s="256"/>
      <c r="W939" s="256"/>
      <c r="X939" s="256"/>
      <c r="Y939" s="256"/>
      <c r="Z939" s="256"/>
    </row>
    <row r="940">
      <c r="D940" s="256"/>
      <c r="E940" s="256"/>
      <c r="F940" s="256"/>
      <c r="G940" s="256"/>
      <c r="H940" s="256"/>
      <c r="I940" s="256"/>
      <c r="J940" s="256"/>
      <c r="K940" s="256"/>
      <c r="L940" s="256"/>
      <c r="M940" s="256"/>
      <c r="N940" s="256"/>
      <c r="O940" s="256"/>
      <c r="P940" s="256"/>
      <c r="Q940" s="256"/>
      <c r="R940" s="256"/>
      <c r="S940" s="256"/>
      <c r="T940" s="256"/>
      <c r="U940" s="256"/>
      <c r="V940" s="256"/>
      <c r="W940" s="256"/>
      <c r="X940" s="256"/>
      <c r="Y940" s="256"/>
      <c r="Z940" s="256"/>
    </row>
    <row r="941">
      <c r="D941" s="256"/>
      <c r="E941" s="256"/>
      <c r="F941" s="256"/>
      <c r="G941" s="256"/>
      <c r="H941" s="256"/>
      <c r="I941" s="256"/>
      <c r="J941" s="256"/>
      <c r="K941" s="256"/>
      <c r="L941" s="256"/>
      <c r="M941" s="256"/>
      <c r="N941" s="256"/>
      <c r="O941" s="256"/>
      <c r="P941" s="256"/>
      <c r="Q941" s="256"/>
      <c r="R941" s="256"/>
      <c r="S941" s="256"/>
      <c r="T941" s="256"/>
      <c r="U941" s="256"/>
      <c r="V941" s="256"/>
      <c r="W941" s="256"/>
      <c r="X941" s="256"/>
      <c r="Y941" s="256"/>
      <c r="Z941" s="256"/>
    </row>
    <row r="942">
      <c r="D942" s="256"/>
      <c r="E942" s="256"/>
      <c r="F942" s="256"/>
      <c r="G942" s="256"/>
      <c r="H942" s="256"/>
      <c r="I942" s="256"/>
      <c r="J942" s="256"/>
      <c r="K942" s="256"/>
      <c r="L942" s="256"/>
      <c r="M942" s="256"/>
      <c r="N942" s="256"/>
      <c r="O942" s="256"/>
      <c r="P942" s="256"/>
      <c r="Q942" s="256"/>
      <c r="R942" s="256"/>
      <c r="S942" s="256"/>
      <c r="T942" s="256"/>
      <c r="U942" s="256"/>
      <c r="V942" s="256"/>
      <c r="W942" s="256"/>
      <c r="X942" s="256"/>
      <c r="Y942" s="256"/>
      <c r="Z942" s="256"/>
    </row>
    <row r="943">
      <c r="D943" s="256"/>
      <c r="E943" s="256"/>
      <c r="F943" s="256"/>
      <c r="G943" s="256"/>
      <c r="H943" s="256"/>
      <c r="I943" s="256"/>
      <c r="J943" s="256"/>
      <c r="K943" s="256"/>
      <c r="L943" s="256"/>
      <c r="M943" s="256"/>
      <c r="N943" s="256"/>
      <c r="O943" s="256"/>
      <c r="P943" s="256"/>
      <c r="Q943" s="256"/>
      <c r="R943" s="256"/>
      <c r="S943" s="256"/>
      <c r="T943" s="256"/>
      <c r="U943" s="256"/>
      <c r="V943" s="256"/>
      <c r="W943" s="256"/>
      <c r="X943" s="256"/>
      <c r="Y943" s="256"/>
      <c r="Z943" s="256"/>
    </row>
    <row r="944">
      <c r="D944" s="256"/>
      <c r="E944" s="256"/>
      <c r="F944" s="256"/>
      <c r="G944" s="256"/>
      <c r="H944" s="256"/>
      <c r="I944" s="256"/>
      <c r="J944" s="256"/>
      <c r="K944" s="256"/>
      <c r="L944" s="256"/>
      <c r="M944" s="256"/>
      <c r="N944" s="256"/>
      <c r="O944" s="256"/>
      <c r="P944" s="256"/>
      <c r="Q944" s="256"/>
      <c r="R944" s="256"/>
      <c r="S944" s="256"/>
      <c r="T944" s="256"/>
      <c r="U944" s="256"/>
      <c r="V944" s="256"/>
      <c r="W944" s="256"/>
      <c r="X944" s="256"/>
      <c r="Y944" s="256"/>
      <c r="Z944" s="256"/>
    </row>
    <row r="945">
      <c r="D945" s="256"/>
      <c r="E945" s="256"/>
      <c r="F945" s="256"/>
      <c r="G945" s="256"/>
      <c r="H945" s="256"/>
      <c r="I945" s="256"/>
      <c r="J945" s="256"/>
      <c r="K945" s="256"/>
      <c r="L945" s="256"/>
      <c r="M945" s="256"/>
      <c r="N945" s="256"/>
      <c r="O945" s="256"/>
      <c r="P945" s="256"/>
      <c r="Q945" s="256"/>
      <c r="R945" s="256"/>
      <c r="S945" s="256"/>
      <c r="T945" s="256"/>
      <c r="U945" s="256"/>
      <c r="V945" s="256"/>
      <c r="W945" s="256"/>
      <c r="X945" s="256"/>
      <c r="Y945" s="256"/>
      <c r="Z945" s="256"/>
    </row>
    <row r="946">
      <c r="D946" s="256"/>
      <c r="E946" s="256"/>
      <c r="F946" s="256"/>
      <c r="G946" s="256"/>
      <c r="H946" s="256"/>
      <c r="I946" s="256"/>
      <c r="J946" s="256"/>
      <c r="K946" s="256"/>
      <c r="L946" s="256"/>
      <c r="M946" s="256"/>
      <c r="N946" s="256"/>
      <c r="O946" s="256"/>
      <c r="P946" s="256"/>
      <c r="Q946" s="256"/>
      <c r="R946" s="256"/>
      <c r="S946" s="256"/>
      <c r="T946" s="256"/>
      <c r="U946" s="256"/>
      <c r="V946" s="256"/>
      <c r="W946" s="256"/>
      <c r="X946" s="256"/>
      <c r="Y946" s="256"/>
      <c r="Z946" s="256"/>
    </row>
    <row r="947">
      <c r="D947" s="256"/>
      <c r="E947" s="256"/>
      <c r="F947" s="256"/>
      <c r="G947" s="256"/>
      <c r="H947" s="256"/>
      <c r="I947" s="256"/>
      <c r="J947" s="256"/>
      <c r="K947" s="256"/>
      <c r="L947" s="256"/>
      <c r="M947" s="256"/>
      <c r="N947" s="256"/>
      <c r="O947" s="256"/>
      <c r="P947" s="256"/>
      <c r="Q947" s="256"/>
      <c r="R947" s="256"/>
      <c r="S947" s="256"/>
      <c r="T947" s="256"/>
      <c r="U947" s="256"/>
      <c r="V947" s="256"/>
      <c r="W947" s="256"/>
      <c r="X947" s="256"/>
      <c r="Y947" s="256"/>
      <c r="Z947" s="256"/>
    </row>
    <row r="948">
      <c r="D948" s="256"/>
      <c r="E948" s="256"/>
      <c r="F948" s="256"/>
      <c r="G948" s="256"/>
      <c r="H948" s="256"/>
      <c r="I948" s="256"/>
      <c r="J948" s="256"/>
      <c r="K948" s="256"/>
      <c r="L948" s="256"/>
      <c r="M948" s="256"/>
      <c r="N948" s="256"/>
      <c r="O948" s="256"/>
      <c r="P948" s="256"/>
      <c r="Q948" s="256"/>
      <c r="R948" s="256"/>
      <c r="S948" s="256"/>
      <c r="T948" s="256"/>
      <c r="U948" s="256"/>
      <c r="V948" s="256"/>
      <c r="W948" s="256"/>
      <c r="X948" s="256"/>
      <c r="Y948" s="256"/>
      <c r="Z948" s="256"/>
    </row>
    <row r="949">
      <c r="D949" s="256"/>
      <c r="E949" s="256"/>
      <c r="F949" s="256"/>
      <c r="G949" s="256"/>
      <c r="H949" s="256"/>
      <c r="I949" s="256"/>
      <c r="J949" s="256"/>
      <c r="K949" s="256"/>
      <c r="L949" s="256"/>
      <c r="M949" s="256"/>
      <c r="N949" s="256"/>
      <c r="O949" s="256"/>
      <c r="P949" s="256"/>
      <c r="Q949" s="256"/>
      <c r="R949" s="256"/>
      <c r="S949" s="256"/>
      <c r="T949" s="256"/>
      <c r="U949" s="256"/>
      <c r="V949" s="256"/>
      <c r="W949" s="256"/>
      <c r="X949" s="256"/>
      <c r="Y949" s="256"/>
      <c r="Z949" s="256"/>
    </row>
    <row r="950">
      <c r="D950" s="256"/>
      <c r="E950" s="256"/>
      <c r="F950" s="256"/>
      <c r="G950" s="256"/>
      <c r="H950" s="256"/>
      <c r="I950" s="256"/>
      <c r="J950" s="256"/>
      <c r="K950" s="256"/>
      <c r="L950" s="256"/>
      <c r="M950" s="256"/>
      <c r="N950" s="256"/>
      <c r="O950" s="256"/>
      <c r="P950" s="256"/>
      <c r="Q950" s="256"/>
      <c r="R950" s="256"/>
      <c r="S950" s="256"/>
      <c r="T950" s="256"/>
      <c r="U950" s="256"/>
      <c r="V950" s="256"/>
      <c r="W950" s="256"/>
      <c r="X950" s="256"/>
      <c r="Y950" s="256"/>
      <c r="Z950" s="256"/>
    </row>
    <row r="951">
      <c r="D951" s="256"/>
      <c r="E951" s="256"/>
      <c r="F951" s="256"/>
      <c r="G951" s="256"/>
      <c r="H951" s="256"/>
      <c r="I951" s="256"/>
      <c r="J951" s="256"/>
      <c r="K951" s="256"/>
      <c r="L951" s="256"/>
      <c r="M951" s="256"/>
      <c r="N951" s="256"/>
      <c r="O951" s="256"/>
      <c r="P951" s="256"/>
      <c r="Q951" s="256"/>
      <c r="R951" s="256"/>
      <c r="S951" s="256"/>
      <c r="T951" s="256"/>
      <c r="U951" s="256"/>
      <c r="V951" s="256"/>
      <c r="W951" s="256"/>
      <c r="X951" s="256"/>
      <c r="Y951" s="256"/>
      <c r="Z951" s="256"/>
    </row>
    <row r="952">
      <c r="D952" s="256"/>
      <c r="E952" s="256"/>
      <c r="F952" s="256"/>
      <c r="G952" s="256"/>
      <c r="H952" s="256"/>
      <c r="I952" s="256"/>
      <c r="J952" s="256"/>
      <c r="K952" s="256"/>
      <c r="L952" s="256"/>
      <c r="M952" s="256"/>
      <c r="N952" s="256"/>
      <c r="O952" s="256"/>
      <c r="P952" s="256"/>
      <c r="Q952" s="256"/>
      <c r="R952" s="256"/>
      <c r="S952" s="256"/>
      <c r="T952" s="256"/>
      <c r="U952" s="256"/>
      <c r="V952" s="256"/>
      <c r="W952" s="256"/>
      <c r="X952" s="256"/>
      <c r="Y952" s="256"/>
      <c r="Z952" s="256"/>
    </row>
    <row r="953">
      <c r="D953" s="256"/>
      <c r="E953" s="256"/>
      <c r="F953" s="256"/>
      <c r="G953" s="256"/>
      <c r="H953" s="256"/>
      <c r="I953" s="256"/>
      <c r="J953" s="256"/>
      <c r="K953" s="256"/>
      <c r="L953" s="256"/>
      <c r="M953" s="256"/>
      <c r="N953" s="256"/>
      <c r="O953" s="256"/>
      <c r="P953" s="256"/>
      <c r="Q953" s="256"/>
      <c r="R953" s="256"/>
      <c r="S953" s="256"/>
      <c r="T953" s="256"/>
      <c r="U953" s="256"/>
      <c r="V953" s="256"/>
      <c r="W953" s="256"/>
      <c r="X953" s="256"/>
      <c r="Y953" s="256"/>
      <c r="Z953" s="256"/>
    </row>
    <row r="954">
      <c r="D954" s="256"/>
      <c r="E954" s="256"/>
      <c r="F954" s="256"/>
      <c r="G954" s="256"/>
      <c r="H954" s="256"/>
      <c r="I954" s="256"/>
      <c r="J954" s="256"/>
      <c r="K954" s="256"/>
      <c r="L954" s="256"/>
      <c r="M954" s="256"/>
      <c r="N954" s="256"/>
      <c r="O954" s="256"/>
      <c r="P954" s="256"/>
      <c r="Q954" s="256"/>
      <c r="R954" s="256"/>
      <c r="S954" s="256"/>
      <c r="T954" s="256"/>
      <c r="U954" s="256"/>
      <c r="V954" s="256"/>
      <c r="W954" s="256"/>
      <c r="X954" s="256"/>
      <c r="Y954" s="256"/>
      <c r="Z954" s="256"/>
    </row>
    <row r="955">
      <c r="D955" s="256"/>
      <c r="E955" s="256"/>
      <c r="F955" s="256"/>
      <c r="G955" s="256"/>
      <c r="H955" s="256"/>
      <c r="I955" s="256"/>
      <c r="J955" s="256"/>
      <c r="K955" s="256"/>
      <c r="L955" s="256"/>
      <c r="M955" s="256"/>
      <c r="N955" s="256"/>
      <c r="O955" s="256"/>
      <c r="P955" s="256"/>
      <c r="Q955" s="256"/>
      <c r="R955" s="256"/>
      <c r="S955" s="256"/>
      <c r="T955" s="256"/>
      <c r="U955" s="256"/>
      <c r="V955" s="256"/>
      <c r="W955" s="256"/>
      <c r="X955" s="256"/>
      <c r="Y955" s="256"/>
      <c r="Z955" s="256"/>
    </row>
    <row r="956">
      <c r="D956" s="256"/>
      <c r="E956" s="256"/>
      <c r="F956" s="256"/>
      <c r="G956" s="256"/>
      <c r="H956" s="256"/>
      <c r="I956" s="256"/>
      <c r="J956" s="256"/>
      <c r="K956" s="256"/>
      <c r="L956" s="256"/>
      <c r="M956" s="256"/>
      <c r="N956" s="256"/>
      <c r="O956" s="256"/>
      <c r="P956" s="256"/>
      <c r="Q956" s="256"/>
      <c r="R956" s="256"/>
      <c r="S956" s="256"/>
      <c r="T956" s="256"/>
      <c r="U956" s="256"/>
      <c r="V956" s="256"/>
      <c r="W956" s="256"/>
      <c r="X956" s="256"/>
      <c r="Y956" s="256"/>
      <c r="Z956" s="256"/>
    </row>
    <row r="957">
      <c r="D957" s="256"/>
      <c r="E957" s="256"/>
      <c r="F957" s="256"/>
      <c r="G957" s="256"/>
      <c r="H957" s="256"/>
      <c r="I957" s="256"/>
      <c r="J957" s="256"/>
      <c r="K957" s="256"/>
      <c r="L957" s="256"/>
      <c r="M957" s="256"/>
      <c r="N957" s="256"/>
      <c r="O957" s="256"/>
      <c r="P957" s="256"/>
      <c r="Q957" s="256"/>
      <c r="R957" s="256"/>
      <c r="S957" s="256"/>
      <c r="T957" s="256"/>
      <c r="U957" s="256"/>
      <c r="V957" s="256"/>
      <c r="W957" s="256"/>
      <c r="X957" s="256"/>
      <c r="Y957" s="256"/>
      <c r="Z957" s="256"/>
    </row>
    <row r="958">
      <c r="D958" s="256"/>
      <c r="E958" s="256"/>
      <c r="F958" s="256"/>
      <c r="G958" s="256"/>
      <c r="H958" s="256"/>
      <c r="I958" s="256"/>
      <c r="J958" s="256"/>
      <c r="K958" s="256"/>
      <c r="L958" s="256"/>
      <c r="M958" s="256"/>
      <c r="N958" s="256"/>
      <c r="O958" s="256"/>
      <c r="P958" s="256"/>
      <c r="Q958" s="256"/>
      <c r="R958" s="256"/>
      <c r="S958" s="256"/>
      <c r="T958" s="256"/>
      <c r="U958" s="256"/>
      <c r="V958" s="256"/>
      <c r="W958" s="256"/>
      <c r="X958" s="256"/>
      <c r="Y958" s="256"/>
      <c r="Z958" s="256"/>
    </row>
    <row r="959">
      <c r="D959" s="256"/>
      <c r="E959" s="256"/>
      <c r="F959" s="256"/>
      <c r="G959" s="256"/>
      <c r="H959" s="256"/>
      <c r="I959" s="256"/>
      <c r="J959" s="256"/>
      <c r="K959" s="256"/>
      <c r="L959" s="256"/>
      <c r="M959" s="256"/>
      <c r="N959" s="256"/>
      <c r="O959" s="256"/>
      <c r="P959" s="256"/>
      <c r="Q959" s="256"/>
      <c r="R959" s="256"/>
      <c r="S959" s="256"/>
      <c r="T959" s="256"/>
      <c r="U959" s="256"/>
      <c r="V959" s="256"/>
      <c r="W959" s="256"/>
      <c r="X959" s="256"/>
      <c r="Y959" s="256"/>
      <c r="Z959" s="256"/>
    </row>
    <row r="960">
      <c r="D960" s="256"/>
      <c r="E960" s="256"/>
      <c r="F960" s="256"/>
      <c r="G960" s="256"/>
      <c r="H960" s="256"/>
      <c r="I960" s="256"/>
      <c r="J960" s="256"/>
      <c r="K960" s="256"/>
      <c r="L960" s="256"/>
      <c r="M960" s="256"/>
      <c r="N960" s="256"/>
      <c r="O960" s="256"/>
      <c r="P960" s="256"/>
      <c r="Q960" s="256"/>
      <c r="R960" s="256"/>
      <c r="S960" s="256"/>
      <c r="T960" s="256"/>
      <c r="U960" s="256"/>
      <c r="V960" s="256"/>
      <c r="W960" s="256"/>
      <c r="X960" s="256"/>
      <c r="Y960" s="256"/>
      <c r="Z960" s="256"/>
    </row>
    <row r="961">
      <c r="D961" s="256"/>
      <c r="E961" s="256"/>
      <c r="F961" s="256"/>
      <c r="G961" s="256"/>
      <c r="H961" s="256"/>
      <c r="I961" s="256"/>
      <c r="J961" s="256"/>
      <c r="K961" s="256"/>
      <c r="L961" s="256"/>
      <c r="M961" s="256"/>
      <c r="N961" s="256"/>
      <c r="O961" s="256"/>
      <c r="P961" s="256"/>
      <c r="Q961" s="256"/>
      <c r="R961" s="256"/>
      <c r="S961" s="256"/>
      <c r="T961" s="256"/>
      <c r="U961" s="256"/>
      <c r="V961" s="256"/>
      <c r="W961" s="256"/>
      <c r="X961" s="256"/>
      <c r="Y961" s="256"/>
      <c r="Z961" s="256"/>
    </row>
    <row r="962">
      <c r="D962" s="256"/>
      <c r="E962" s="256"/>
      <c r="F962" s="256"/>
      <c r="G962" s="256"/>
      <c r="H962" s="256"/>
      <c r="I962" s="256"/>
      <c r="J962" s="256"/>
      <c r="K962" s="256"/>
      <c r="L962" s="256"/>
      <c r="M962" s="256"/>
      <c r="N962" s="256"/>
      <c r="O962" s="256"/>
      <c r="P962" s="256"/>
      <c r="Q962" s="256"/>
      <c r="R962" s="256"/>
      <c r="S962" s="256"/>
      <c r="T962" s="256"/>
      <c r="U962" s="256"/>
      <c r="V962" s="256"/>
      <c r="W962" s="256"/>
      <c r="X962" s="256"/>
      <c r="Y962" s="256"/>
      <c r="Z962" s="256"/>
    </row>
    <row r="963">
      <c r="D963" s="256"/>
      <c r="E963" s="256"/>
      <c r="F963" s="256"/>
      <c r="G963" s="256"/>
      <c r="H963" s="256"/>
      <c r="I963" s="256"/>
      <c r="J963" s="256"/>
      <c r="K963" s="256"/>
      <c r="L963" s="256"/>
      <c r="M963" s="256"/>
      <c r="N963" s="256"/>
      <c r="O963" s="256"/>
      <c r="P963" s="256"/>
      <c r="Q963" s="256"/>
      <c r="R963" s="256"/>
      <c r="S963" s="256"/>
      <c r="T963" s="256"/>
      <c r="U963" s="256"/>
      <c r="V963" s="256"/>
      <c r="W963" s="256"/>
      <c r="X963" s="256"/>
      <c r="Y963" s="256"/>
      <c r="Z963" s="256"/>
    </row>
    <row r="964">
      <c r="D964" s="256"/>
      <c r="E964" s="256"/>
      <c r="F964" s="256"/>
      <c r="G964" s="256"/>
      <c r="H964" s="256"/>
      <c r="I964" s="256"/>
      <c r="J964" s="256"/>
      <c r="K964" s="256"/>
      <c r="L964" s="256"/>
      <c r="M964" s="256"/>
      <c r="N964" s="256"/>
      <c r="O964" s="256"/>
      <c r="P964" s="256"/>
      <c r="Q964" s="256"/>
      <c r="R964" s="256"/>
      <c r="S964" s="256"/>
      <c r="T964" s="256"/>
      <c r="U964" s="256"/>
      <c r="V964" s="256"/>
      <c r="W964" s="256"/>
      <c r="X964" s="256"/>
      <c r="Y964" s="256"/>
      <c r="Z964" s="256"/>
    </row>
    <row r="965">
      <c r="D965" s="256"/>
      <c r="E965" s="256"/>
      <c r="F965" s="256"/>
      <c r="G965" s="256"/>
      <c r="H965" s="256"/>
      <c r="I965" s="256"/>
      <c r="J965" s="256"/>
      <c r="K965" s="256"/>
      <c r="L965" s="256"/>
      <c r="M965" s="256"/>
      <c r="N965" s="256"/>
      <c r="O965" s="256"/>
      <c r="P965" s="256"/>
      <c r="Q965" s="256"/>
      <c r="R965" s="256"/>
      <c r="S965" s="256"/>
      <c r="T965" s="256"/>
      <c r="U965" s="256"/>
      <c r="V965" s="256"/>
      <c r="W965" s="256"/>
      <c r="X965" s="256"/>
      <c r="Y965" s="256"/>
      <c r="Z965" s="256"/>
    </row>
    <row r="966">
      <c r="D966" s="256"/>
      <c r="E966" s="256"/>
      <c r="F966" s="256"/>
      <c r="G966" s="256"/>
      <c r="H966" s="256"/>
      <c r="I966" s="256"/>
      <c r="J966" s="256"/>
      <c r="K966" s="256"/>
      <c r="L966" s="256"/>
      <c r="M966" s="256"/>
      <c r="N966" s="256"/>
      <c r="O966" s="256"/>
      <c r="P966" s="256"/>
      <c r="Q966" s="256"/>
      <c r="R966" s="256"/>
      <c r="S966" s="256"/>
      <c r="T966" s="256"/>
      <c r="U966" s="256"/>
      <c r="V966" s="256"/>
      <c r="W966" s="256"/>
      <c r="X966" s="256"/>
      <c r="Y966" s="256"/>
      <c r="Z966" s="256"/>
    </row>
    <row r="967">
      <c r="D967" s="256"/>
      <c r="E967" s="256"/>
      <c r="F967" s="256"/>
      <c r="G967" s="256"/>
      <c r="H967" s="256"/>
      <c r="I967" s="256"/>
      <c r="J967" s="256"/>
      <c r="K967" s="256"/>
      <c r="L967" s="256"/>
      <c r="M967" s="256"/>
      <c r="N967" s="256"/>
      <c r="O967" s="256"/>
      <c r="P967" s="256"/>
      <c r="Q967" s="256"/>
      <c r="R967" s="256"/>
      <c r="S967" s="256"/>
      <c r="T967" s="256"/>
      <c r="U967" s="256"/>
      <c r="V967" s="256"/>
      <c r="W967" s="256"/>
      <c r="X967" s="256"/>
      <c r="Y967" s="256"/>
      <c r="Z967" s="256"/>
    </row>
    <row r="968">
      <c r="D968" s="256"/>
      <c r="E968" s="256"/>
      <c r="F968" s="256"/>
      <c r="G968" s="256"/>
      <c r="H968" s="256"/>
      <c r="I968" s="256"/>
      <c r="J968" s="256"/>
      <c r="K968" s="256"/>
      <c r="L968" s="256"/>
      <c r="M968" s="256"/>
      <c r="N968" s="256"/>
      <c r="O968" s="256"/>
      <c r="P968" s="256"/>
      <c r="Q968" s="256"/>
      <c r="R968" s="256"/>
      <c r="S968" s="256"/>
      <c r="T968" s="256"/>
      <c r="U968" s="256"/>
      <c r="V968" s="256"/>
      <c r="W968" s="256"/>
      <c r="X968" s="256"/>
      <c r="Y968" s="256"/>
      <c r="Z968" s="256"/>
    </row>
    <row r="969">
      <c r="D969" s="256"/>
      <c r="E969" s="256"/>
      <c r="F969" s="256"/>
      <c r="G969" s="256"/>
      <c r="H969" s="256"/>
      <c r="I969" s="256"/>
      <c r="J969" s="256"/>
      <c r="K969" s="256"/>
      <c r="L969" s="256"/>
      <c r="M969" s="256"/>
      <c r="N969" s="256"/>
      <c r="O969" s="256"/>
      <c r="P969" s="256"/>
      <c r="Q969" s="256"/>
      <c r="R969" s="256"/>
      <c r="S969" s="256"/>
      <c r="T969" s="256"/>
      <c r="U969" s="256"/>
      <c r="V969" s="256"/>
      <c r="W969" s="256"/>
      <c r="X969" s="256"/>
      <c r="Y969" s="256"/>
      <c r="Z969" s="256"/>
    </row>
    <row r="970">
      <c r="D970" s="256"/>
      <c r="E970" s="256"/>
      <c r="F970" s="256"/>
      <c r="G970" s="256"/>
      <c r="H970" s="256"/>
      <c r="I970" s="256"/>
      <c r="J970" s="256"/>
      <c r="K970" s="256"/>
      <c r="L970" s="256"/>
      <c r="M970" s="256"/>
      <c r="N970" s="256"/>
      <c r="O970" s="256"/>
      <c r="P970" s="256"/>
      <c r="Q970" s="256"/>
      <c r="R970" s="256"/>
      <c r="S970" s="256"/>
      <c r="T970" s="256"/>
      <c r="U970" s="256"/>
      <c r="V970" s="256"/>
      <c r="W970" s="256"/>
      <c r="X970" s="256"/>
      <c r="Y970" s="256"/>
      <c r="Z970" s="256"/>
    </row>
    <row r="971">
      <c r="D971" s="256"/>
      <c r="E971" s="256"/>
      <c r="F971" s="256"/>
      <c r="G971" s="256"/>
      <c r="H971" s="256"/>
      <c r="I971" s="256"/>
      <c r="J971" s="256"/>
      <c r="K971" s="256"/>
      <c r="L971" s="256"/>
      <c r="M971" s="256"/>
      <c r="N971" s="256"/>
      <c r="O971" s="256"/>
      <c r="P971" s="256"/>
      <c r="Q971" s="256"/>
      <c r="R971" s="256"/>
      <c r="S971" s="256"/>
      <c r="T971" s="256"/>
      <c r="U971" s="256"/>
      <c r="V971" s="256"/>
      <c r="W971" s="256"/>
      <c r="X971" s="256"/>
      <c r="Y971" s="256"/>
      <c r="Z971" s="256"/>
    </row>
    <row r="972">
      <c r="D972" s="256"/>
      <c r="E972" s="256"/>
      <c r="F972" s="256"/>
      <c r="G972" s="256"/>
      <c r="H972" s="256"/>
      <c r="I972" s="256"/>
      <c r="J972" s="256"/>
      <c r="K972" s="256"/>
      <c r="L972" s="256"/>
      <c r="M972" s="256"/>
      <c r="N972" s="256"/>
      <c r="O972" s="256"/>
      <c r="P972" s="256"/>
      <c r="Q972" s="256"/>
      <c r="R972" s="256"/>
      <c r="S972" s="256"/>
      <c r="T972" s="256"/>
      <c r="U972" s="256"/>
      <c r="V972" s="256"/>
      <c r="W972" s="256"/>
      <c r="X972" s="256"/>
      <c r="Y972" s="256"/>
      <c r="Z972" s="256"/>
    </row>
    <row r="973">
      <c r="D973" s="256"/>
      <c r="E973" s="256"/>
      <c r="F973" s="256"/>
      <c r="G973" s="256"/>
      <c r="H973" s="256"/>
      <c r="I973" s="256"/>
      <c r="J973" s="256"/>
      <c r="K973" s="256"/>
      <c r="L973" s="256"/>
      <c r="M973" s="256"/>
      <c r="N973" s="256"/>
      <c r="O973" s="256"/>
      <c r="P973" s="256"/>
      <c r="Q973" s="256"/>
      <c r="R973" s="256"/>
      <c r="S973" s="256"/>
      <c r="T973" s="256"/>
      <c r="U973" s="256"/>
      <c r="V973" s="256"/>
      <c r="W973" s="256"/>
      <c r="X973" s="256"/>
      <c r="Y973" s="256"/>
      <c r="Z973" s="256"/>
    </row>
    <row r="974">
      <c r="D974" s="256"/>
      <c r="E974" s="256"/>
      <c r="F974" s="256"/>
      <c r="G974" s="256"/>
      <c r="H974" s="256"/>
      <c r="I974" s="256"/>
      <c r="J974" s="256"/>
      <c r="K974" s="256"/>
      <c r="L974" s="256"/>
      <c r="M974" s="256"/>
      <c r="N974" s="256"/>
      <c r="O974" s="256"/>
      <c r="P974" s="256"/>
      <c r="Q974" s="256"/>
      <c r="R974" s="256"/>
      <c r="S974" s="256"/>
      <c r="T974" s="256"/>
      <c r="U974" s="256"/>
      <c r="V974" s="256"/>
      <c r="W974" s="256"/>
      <c r="X974" s="256"/>
      <c r="Y974" s="256"/>
      <c r="Z974" s="256"/>
    </row>
    <row r="975">
      <c r="D975" s="256"/>
      <c r="E975" s="256"/>
      <c r="F975" s="256"/>
      <c r="G975" s="256"/>
      <c r="H975" s="256"/>
      <c r="I975" s="256"/>
      <c r="J975" s="256"/>
      <c r="K975" s="256"/>
      <c r="L975" s="256"/>
      <c r="M975" s="256"/>
      <c r="N975" s="256"/>
      <c r="O975" s="256"/>
      <c r="P975" s="256"/>
      <c r="Q975" s="256"/>
      <c r="R975" s="256"/>
      <c r="S975" s="256"/>
      <c r="T975" s="256"/>
      <c r="U975" s="256"/>
      <c r="V975" s="256"/>
      <c r="W975" s="256"/>
      <c r="X975" s="256"/>
      <c r="Y975" s="256"/>
      <c r="Z975" s="256"/>
    </row>
    <row r="976">
      <c r="D976" s="256"/>
      <c r="E976" s="256"/>
      <c r="F976" s="256"/>
      <c r="G976" s="256"/>
      <c r="H976" s="256"/>
      <c r="I976" s="256"/>
      <c r="J976" s="256"/>
      <c r="K976" s="256"/>
      <c r="L976" s="256"/>
      <c r="M976" s="256"/>
      <c r="N976" s="256"/>
      <c r="O976" s="256"/>
      <c r="P976" s="256"/>
      <c r="Q976" s="256"/>
      <c r="R976" s="256"/>
      <c r="S976" s="256"/>
      <c r="T976" s="256"/>
      <c r="U976" s="256"/>
      <c r="V976" s="256"/>
      <c r="W976" s="256"/>
      <c r="X976" s="256"/>
      <c r="Y976" s="256"/>
      <c r="Z976" s="256"/>
    </row>
    <row r="977">
      <c r="D977" s="256"/>
      <c r="E977" s="256"/>
      <c r="F977" s="256"/>
      <c r="G977" s="256"/>
      <c r="H977" s="256"/>
      <c r="I977" s="256"/>
      <c r="J977" s="256"/>
      <c r="K977" s="256"/>
      <c r="L977" s="256"/>
      <c r="M977" s="256"/>
      <c r="N977" s="256"/>
      <c r="O977" s="256"/>
      <c r="P977" s="256"/>
      <c r="Q977" s="256"/>
      <c r="R977" s="256"/>
      <c r="S977" s="256"/>
      <c r="T977" s="256"/>
      <c r="U977" s="256"/>
      <c r="V977" s="256"/>
      <c r="W977" s="256"/>
      <c r="X977" s="256"/>
      <c r="Y977" s="256"/>
      <c r="Z977" s="256"/>
    </row>
    <row r="978">
      <c r="D978" s="256"/>
      <c r="E978" s="256"/>
      <c r="F978" s="256"/>
      <c r="G978" s="256"/>
      <c r="H978" s="256"/>
      <c r="I978" s="256"/>
      <c r="J978" s="256"/>
      <c r="K978" s="256"/>
      <c r="L978" s="256"/>
      <c r="M978" s="256"/>
      <c r="N978" s="256"/>
      <c r="O978" s="256"/>
      <c r="P978" s="256"/>
      <c r="Q978" s="256"/>
      <c r="R978" s="256"/>
      <c r="S978" s="256"/>
      <c r="T978" s="256"/>
      <c r="U978" s="256"/>
      <c r="V978" s="256"/>
      <c r="W978" s="256"/>
      <c r="X978" s="256"/>
      <c r="Y978" s="256"/>
      <c r="Z978" s="256"/>
    </row>
    <row r="979">
      <c r="D979" s="256"/>
      <c r="E979" s="256"/>
      <c r="F979" s="256"/>
      <c r="G979" s="256"/>
      <c r="H979" s="256"/>
      <c r="I979" s="256"/>
      <c r="J979" s="256"/>
      <c r="K979" s="256"/>
      <c r="L979" s="256"/>
      <c r="M979" s="256"/>
      <c r="N979" s="256"/>
      <c r="O979" s="256"/>
      <c r="P979" s="256"/>
      <c r="Q979" s="256"/>
      <c r="R979" s="256"/>
      <c r="S979" s="256"/>
      <c r="T979" s="256"/>
      <c r="U979" s="256"/>
      <c r="V979" s="256"/>
      <c r="W979" s="256"/>
      <c r="X979" s="256"/>
      <c r="Y979" s="256"/>
      <c r="Z979" s="256"/>
    </row>
    <row r="980">
      <c r="D980" s="256"/>
      <c r="E980" s="256"/>
      <c r="F980" s="256"/>
      <c r="G980" s="256"/>
      <c r="H980" s="256"/>
      <c r="I980" s="256"/>
      <c r="J980" s="256"/>
      <c r="K980" s="256"/>
      <c r="L980" s="256"/>
      <c r="M980" s="256"/>
      <c r="N980" s="256"/>
      <c r="O980" s="256"/>
      <c r="P980" s="256"/>
      <c r="Q980" s="256"/>
      <c r="R980" s="256"/>
      <c r="S980" s="256"/>
      <c r="T980" s="256"/>
      <c r="U980" s="256"/>
      <c r="V980" s="256"/>
      <c r="W980" s="256"/>
      <c r="X980" s="256"/>
      <c r="Y980" s="256"/>
      <c r="Z980" s="256"/>
    </row>
    <row r="981">
      <c r="D981" s="256"/>
      <c r="E981" s="256"/>
      <c r="F981" s="256"/>
      <c r="G981" s="256"/>
      <c r="H981" s="256"/>
      <c r="I981" s="256"/>
      <c r="J981" s="256"/>
      <c r="K981" s="256"/>
      <c r="L981" s="256"/>
      <c r="M981" s="256"/>
      <c r="N981" s="256"/>
      <c r="O981" s="256"/>
      <c r="P981" s="256"/>
      <c r="Q981" s="256"/>
      <c r="R981" s="256"/>
      <c r="S981" s="256"/>
      <c r="T981" s="256"/>
      <c r="U981" s="256"/>
      <c r="V981" s="256"/>
      <c r="W981" s="256"/>
      <c r="X981" s="256"/>
      <c r="Y981" s="256"/>
      <c r="Z981" s="256"/>
    </row>
    <row r="982">
      <c r="D982" s="256"/>
      <c r="E982" s="256"/>
      <c r="F982" s="256"/>
      <c r="G982" s="256"/>
      <c r="H982" s="256"/>
      <c r="I982" s="256"/>
      <c r="J982" s="256"/>
      <c r="K982" s="256"/>
      <c r="L982" s="256"/>
      <c r="M982" s="256"/>
      <c r="N982" s="256"/>
      <c r="O982" s="256"/>
      <c r="P982" s="256"/>
      <c r="Q982" s="256"/>
      <c r="R982" s="256"/>
      <c r="S982" s="256"/>
      <c r="T982" s="256"/>
      <c r="U982" s="256"/>
      <c r="V982" s="256"/>
      <c r="W982" s="256"/>
      <c r="X982" s="256"/>
      <c r="Y982" s="256"/>
      <c r="Z982" s="256"/>
    </row>
    <row r="983">
      <c r="D983" s="256"/>
      <c r="E983" s="256"/>
      <c r="F983" s="256"/>
      <c r="G983" s="256"/>
      <c r="H983" s="256"/>
      <c r="I983" s="256"/>
      <c r="J983" s="256"/>
      <c r="K983" s="256"/>
      <c r="L983" s="256"/>
      <c r="M983" s="256"/>
      <c r="N983" s="256"/>
      <c r="O983" s="256"/>
      <c r="P983" s="256"/>
      <c r="Q983" s="256"/>
      <c r="R983" s="256"/>
      <c r="S983" s="256"/>
      <c r="T983" s="256"/>
      <c r="U983" s="256"/>
      <c r="V983" s="256"/>
      <c r="W983" s="256"/>
      <c r="X983" s="256"/>
      <c r="Y983" s="256"/>
      <c r="Z983" s="256"/>
    </row>
    <row r="984">
      <c r="D984" s="256"/>
      <c r="E984" s="256"/>
      <c r="F984" s="256"/>
      <c r="G984" s="256"/>
      <c r="H984" s="256"/>
      <c r="I984" s="256"/>
      <c r="J984" s="256"/>
      <c r="K984" s="256"/>
      <c r="L984" s="256"/>
      <c r="M984" s="256"/>
      <c r="N984" s="256"/>
      <c r="O984" s="256"/>
      <c r="P984" s="256"/>
      <c r="Q984" s="256"/>
      <c r="R984" s="256"/>
      <c r="S984" s="256"/>
      <c r="T984" s="256"/>
      <c r="U984" s="256"/>
      <c r="V984" s="256"/>
      <c r="W984" s="256"/>
      <c r="X984" s="256"/>
      <c r="Y984" s="256"/>
      <c r="Z984" s="256"/>
    </row>
    <row r="985">
      <c r="D985" s="256"/>
      <c r="E985" s="256"/>
      <c r="F985" s="256"/>
      <c r="G985" s="256"/>
      <c r="H985" s="256"/>
      <c r="I985" s="256"/>
      <c r="J985" s="256"/>
      <c r="K985" s="256"/>
      <c r="L985" s="256"/>
      <c r="M985" s="256"/>
      <c r="N985" s="256"/>
      <c r="O985" s="256"/>
      <c r="P985" s="256"/>
      <c r="Q985" s="256"/>
      <c r="R985" s="256"/>
      <c r="S985" s="256"/>
      <c r="T985" s="256"/>
      <c r="U985" s="256"/>
      <c r="V985" s="256"/>
      <c r="W985" s="256"/>
      <c r="X985" s="256"/>
      <c r="Y985" s="256"/>
      <c r="Z985" s="256"/>
    </row>
    <row r="986">
      <c r="D986" s="256"/>
      <c r="E986" s="256"/>
      <c r="F986" s="256"/>
      <c r="G986" s="256"/>
      <c r="H986" s="256"/>
      <c r="I986" s="256"/>
      <c r="J986" s="256"/>
      <c r="K986" s="256"/>
      <c r="L986" s="256"/>
      <c r="M986" s="256"/>
      <c r="N986" s="256"/>
      <c r="O986" s="256"/>
      <c r="P986" s="256"/>
      <c r="Q986" s="256"/>
      <c r="R986" s="256"/>
      <c r="S986" s="256"/>
      <c r="T986" s="256"/>
      <c r="U986" s="256"/>
      <c r="V986" s="256"/>
      <c r="W986" s="256"/>
      <c r="X986" s="256"/>
      <c r="Y986" s="256"/>
      <c r="Z986" s="256"/>
    </row>
    <row r="987">
      <c r="D987" s="256"/>
      <c r="E987" s="256"/>
      <c r="F987" s="256"/>
      <c r="G987" s="256"/>
      <c r="H987" s="256"/>
      <c r="I987" s="256"/>
      <c r="J987" s="256"/>
      <c r="K987" s="256"/>
      <c r="L987" s="256"/>
      <c r="M987" s="256"/>
      <c r="N987" s="256"/>
      <c r="O987" s="256"/>
      <c r="P987" s="256"/>
      <c r="Q987" s="256"/>
      <c r="R987" s="256"/>
      <c r="S987" s="256"/>
      <c r="T987" s="256"/>
      <c r="U987" s="256"/>
      <c r="V987" s="256"/>
      <c r="W987" s="256"/>
      <c r="X987" s="256"/>
      <c r="Y987" s="256"/>
      <c r="Z987" s="256"/>
    </row>
    <row r="988">
      <c r="D988" s="256"/>
      <c r="E988" s="256"/>
      <c r="F988" s="256"/>
      <c r="G988" s="256"/>
      <c r="H988" s="256"/>
      <c r="I988" s="256"/>
      <c r="J988" s="256"/>
      <c r="K988" s="256"/>
      <c r="L988" s="256"/>
      <c r="M988" s="256"/>
      <c r="N988" s="256"/>
      <c r="O988" s="256"/>
      <c r="P988" s="256"/>
      <c r="Q988" s="256"/>
      <c r="R988" s="256"/>
      <c r="S988" s="256"/>
      <c r="T988" s="256"/>
      <c r="U988" s="256"/>
      <c r="V988" s="256"/>
      <c r="W988" s="256"/>
      <c r="X988" s="256"/>
      <c r="Y988" s="256"/>
      <c r="Z988" s="256"/>
    </row>
    <row r="989">
      <c r="D989" s="256"/>
      <c r="E989" s="256"/>
      <c r="F989" s="256"/>
      <c r="G989" s="256"/>
      <c r="H989" s="256"/>
      <c r="I989" s="256"/>
      <c r="J989" s="256"/>
      <c r="K989" s="256"/>
      <c r="L989" s="256"/>
      <c r="M989" s="256"/>
      <c r="N989" s="256"/>
      <c r="O989" s="256"/>
      <c r="P989" s="256"/>
      <c r="Q989" s="256"/>
      <c r="R989" s="256"/>
      <c r="S989" s="256"/>
      <c r="T989" s="256"/>
      <c r="U989" s="256"/>
      <c r="V989" s="256"/>
      <c r="W989" s="256"/>
      <c r="X989" s="256"/>
      <c r="Y989" s="256"/>
      <c r="Z989" s="256"/>
    </row>
    <row r="990">
      <c r="D990" s="256"/>
      <c r="E990" s="256"/>
      <c r="F990" s="256"/>
      <c r="G990" s="256"/>
      <c r="H990" s="256"/>
      <c r="I990" s="256"/>
      <c r="J990" s="256"/>
      <c r="K990" s="256"/>
      <c r="L990" s="256"/>
      <c r="M990" s="256"/>
      <c r="N990" s="256"/>
      <c r="O990" s="256"/>
      <c r="P990" s="256"/>
      <c r="Q990" s="256"/>
      <c r="R990" s="256"/>
      <c r="S990" s="256"/>
      <c r="T990" s="256"/>
      <c r="U990" s="256"/>
      <c r="V990" s="256"/>
      <c r="W990" s="256"/>
      <c r="X990" s="256"/>
      <c r="Y990" s="256"/>
      <c r="Z990" s="256"/>
    </row>
    <row r="991">
      <c r="D991" s="256"/>
      <c r="E991" s="256"/>
      <c r="F991" s="256"/>
      <c r="G991" s="256"/>
      <c r="H991" s="256"/>
      <c r="I991" s="256"/>
      <c r="J991" s="256"/>
      <c r="K991" s="256"/>
      <c r="L991" s="256"/>
      <c r="M991" s="256"/>
      <c r="N991" s="256"/>
      <c r="O991" s="256"/>
      <c r="P991" s="256"/>
      <c r="Q991" s="256"/>
      <c r="R991" s="256"/>
      <c r="S991" s="256"/>
      <c r="T991" s="256"/>
      <c r="U991" s="256"/>
      <c r="V991" s="256"/>
      <c r="W991" s="256"/>
      <c r="X991" s="256"/>
      <c r="Y991" s="256"/>
      <c r="Z991" s="256"/>
    </row>
    <row r="992">
      <c r="D992" s="256"/>
      <c r="E992" s="256"/>
      <c r="F992" s="256"/>
      <c r="G992" s="256"/>
      <c r="H992" s="256"/>
      <c r="I992" s="256"/>
      <c r="J992" s="256"/>
      <c r="K992" s="256"/>
      <c r="L992" s="256"/>
      <c r="M992" s="256"/>
      <c r="N992" s="256"/>
      <c r="O992" s="256"/>
      <c r="P992" s="256"/>
      <c r="Q992" s="256"/>
      <c r="R992" s="256"/>
      <c r="S992" s="256"/>
      <c r="T992" s="256"/>
      <c r="U992" s="256"/>
      <c r="V992" s="256"/>
      <c r="W992" s="256"/>
      <c r="X992" s="256"/>
      <c r="Y992" s="256"/>
      <c r="Z992" s="256"/>
    </row>
    <row r="993">
      <c r="D993" s="256"/>
      <c r="E993" s="256"/>
      <c r="F993" s="256"/>
      <c r="G993" s="256"/>
      <c r="H993" s="256"/>
      <c r="I993" s="256"/>
      <c r="J993" s="256"/>
      <c r="K993" s="256"/>
      <c r="L993" s="256"/>
      <c r="M993" s="256"/>
      <c r="N993" s="256"/>
      <c r="O993" s="256"/>
      <c r="P993" s="256"/>
      <c r="Q993" s="256"/>
      <c r="R993" s="256"/>
      <c r="S993" s="256"/>
      <c r="T993" s="256"/>
      <c r="U993" s="256"/>
      <c r="V993" s="256"/>
      <c r="W993" s="256"/>
      <c r="X993" s="256"/>
      <c r="Y993" s="256"/>
      <c r="Z993" s="256"/>
    </row>
    <row r="994">
      <c r="D994" s="256"/>
      <c r="E994" s="256"/>
      <c r="F994" s="256"/>
      <c r="G994" s="256"/>
      <c r="H994" s="256"/>
      <c r="I994" s="256"/>
      <c r="J994" s="256"/>
      <c r="K994" s="256"/>
      <c r="L994" s="256"/>
      <c r="M994" s="256"/>
      <c r="N994" s="256"/>
      <c r="O994" s="256"/>
      <c r="P994" s="256"/>
      <c r="Q994" s="256"/>
      <c r="R994" s="256"/>
      <c r="S994" s="256"/>
      <c r="T994" s="256"/>
      <c r="U994" s="256"/>
      <c r="V994" s="256"/>
      <c r="W994" s="256"/>
      <c r="X994" s="256"/>
      <c r="Y994" s="256"/>
      <c r="Z994" s="256"/>
    </row>
    <row r="995">
      <c r="D995" s="256"/>
      <c r="E995" s="256"/>
      <c r="F995" s="256"/>
      <c r="G995" s="256"/>
      <c r="H995" s="256"/>
      <c r="I995" s="256"/>
      <c r="J995" s="256"/>
      <c r="K995" s="256"/>
      <c r="L995" s="256"/>
      <c r="M995" s="256"/>
      <c r="N995" s="256"/>
      <c r="O995" s="256"/>
      <c r="P995" s="256"/>
      <c r="Q995" s="256"/>
      <c r="R995" s="256"/>
      <c r="S995" s="256"/>
      <c r="T995" s="256"/>
      <c r="U995" s="256"/>
      <c r="V995" s="256"/>
      <c r="W995" s="256"/>
      <c r="X995" s="256"/>
      <c r="Y995" s="256"/>
      <c r="Z995" s="256"/>
    </row>
    <row r="996">
      <c r="D996" s="256"/>
      <c r="E996" s="256"/>
      <c r="F996" s="256"/>
      <c r="G996" s="256"/>
      <c r="H996" s="256"/>
      <c r="I996" s="256"/>
      <c r="J996" s="256"/>
      <c r="K996" s="256"/>
      <c r="L996" s="256"/>
      <c r="M996" s="256"/>
      <c r="N996" s="256"/>
      <c r="O996" s="256"/>
      <c r="P996" s="256"/>
      <c r="Q996" s="256"/>
      <c r="R996" s="256"/>
      <c r="S996" s="256"/>
      <c r="T996" s="256"/>
      <c r="U996" s="256"/>
      <c r="V996" s="256"/>
      <c r="W996" s="256"/>
      <c r="X996" s="256"/>
      <c r="Y996" s="256"/>
      <c r="Z996" s="256"/>
    </row>
    <row r="997">
      <c r="D997" s="256"/>
      <c r="E997" s="256"/>
      <c r="F997" s="256"/>
      <c r="G997" s="256"/>
      <c r="H997" s="256"/>
      <c r="I997" s="256"/>
      <c r="J997" s="256"/>
      <c r="K997" s="256"/>
      <c r="L997" s="256"/>
      <c r="M997" s="256"/>
      <c r="N997" s="256"/>
      <c r="O997" s="256"/>
      <c r="P997" s="256"/>
      <c r="Q997" s="256"/>
      <c r="R997" s="256"/>
      <c r="S997" s="256"/>
      <c r="T997" s="256"/>
      <c r="U997" s="256"/>
      <c r="V997" s="256"/>
      <c r="W997" s="256"/>
      <c r="X997" s="256"/>
      <c r="Y997" s="256"/>
      <c r="Z997" s="256"/>
    </row>
    <row r="998">
      <c r="D998" s="256"/>
      <c r="E998" s="256"/>
      <c r="F998" s="256"/>
      <c r="G998" s="256"/>
      <c r="H998" s="256"/>
      <c r="I998" s="256"/>
      <c r="J998" s="256"/>
      <c r="K998" s="256"/>
      <c r="L998" s="256"/>
      <c r="M998" s="256"/>
      <c r="N998" s="256"/>
      <c r="O998" s="256"/>
      <c r="P998" s="256"/>
      <c r="Q998" s="256"/>
      <c r="R998" s="256"/>
      <c r="S998" s="256"/>
      <c r="T998" s="256"/>
      <c r="U998" s="256"/>
      <c r="V998" s="256"/>
      <c r="W998" s="256"/>
      <c r="X998" s="256"/>
      <c r="Y998" s="256"/>
      <c r="Z998" s="256"/>
    </row>
    <row r="999">
      <c r="D999" s="256"/>
      <c r="E999" s="256"/>
      <c r="F999" s="256"/>
      <c r="G999" s="256"/>
      <c r="H999" s="256"/>
      <c r="I999" s="256"/>
      <c r="J999" s="256"/>
      <c r="K999" s="256"/>
      <c r="L999" s="256"/>
      <c r="M999" s="256"/>
      <c r="N999" s="256"/>
      <c r="O999" s="256"/>
      <c r="P999" s="256"/>
      <c r="Q999" s="256"/>
      <c r="R999" s="256"/>
      <c r="S999" s="256"/>
      <c r="T999" s="256"/>
      <c r="U999" s="256"/>
      <c r="V999" s="256"/>
      <c r="W999" s="256"/>
      <c r="X999" s="256"/>
      <c r="Y999" s="256"/>
      <c r="Z999" s="256"/>
    </row>
    <row r="1000">
      <c r="D1000" s="256"/>
      <c r="E1000" s="256"/>
      <c r="F1000" s="256"/>
      <c r="G1000" s="256"/>
      <c r="H1000" s="256"/>
      <c r="I1000" s="256"/>
      <c r="J1000" s="256"/>
      <c r="K1000" s="256"/>
      <c r="L1000" s="256"/>
      <c r="M1000" s="256"/>
      <c r="N1000" s="256"/>
      <c r="O1000" s="256"/>
      <c r="P1000" s="256"/>
      <c r="Q1000" s="256"/>
      <c r="R1000" s="256"/>
      <c r="S1000" s="256"/>
      <c r="T1000" s="256"/>
      <c r="U1000" s="256"/>
      <c r="V1000" s="256"/>
      <c r="W1000" s="256"/>
      <c r="X1000" s="256"/>
      <c r="Y1000" s="256"/>
      <c r="Z1000" s="256"/>
    </row>
    <row r="1001">
      <c r="D1001" s="256"/>
      <c r="E1001" s="256"/>
      <c r="F1001" s="256"/>
      <c r="G1001" s="256"/>
      <c r="H1001" s="256"/>
      <c r="I1001" s="256"/>
      <c r="J1001" s="256"/>
      <c r="K1001" s="256"/>
      <c r="L1001" s="256"/>
      <c r="M1001" s="256"/>
      <c r="N1001" s="256"/>
      <c r="O1001" s="256"/>
      <c r="P1001" s="256"/>
      <c r="Q1001" s="256"/>
      <c r="R1001" s="256"/>
      <c r="S1001" s="256"/>
      <c r="T1001" s="256"/>
      <c r="U1001" s="256"/>
      <c r="V1001" s="256"/>
      <c r="W1001" s="256"/>
      <c r="X1001" s="256"/>
      <c r="Y1001" s="256"/>
      <c r="Z1001" s="256"/>
    </row>
    <row r="1002">
      <c r="D1002" s="256"/>
      <c r="E1002" s="256"/>
      <c r="F1002" s="256"/>
      <c r="G1002" s="256"/>
      <c r="H1002" s="256"/>
      <c r="I1002" s="256"/>
      <c r="J1002" s="256"/>
      <c r="K1002" s="256"/>
      <c r="L1002" s="256"/>
      <c r="M1002" s="256"/>
      <c r="N1002" s="256"/>
      <c r="O1002" s="256"/>
      <c r="P1002" s="256"/>
      <c r="Q1002" s="256"/>
      <c r="R1002" s="256"/>
      <c r="S1002" s="256"/>
      <c r="T1002" s="256"/>
      <c r="U1002" s="256"/>
      <c r="V1002" s="256"/>
      <c r="W1002" s="256"/>
      <c r="X1002" s="256"/>
      <c r="Y1002" s="256"/>
      <c r="Z1002" s="256"/>
    </row>
    <row r="1003">
      <c r="D1003" s="256"/>
      <c r="E1003" s="256"/>
      <c r="F1003" s="256"/>
      <c r="G1003" s="256"/>
      <c r="H1003" s="256"/>
      <c r="I1003" s="256"/>
      <c r="J1003" s="256"/>
      <c r="K1003" s="256"/>
      <c r="L1003" s="256"/>
      <c r="M1003" s="256"/>
      <c r="N1003" s="256"/>
      <c r="O1003" s="256"/>
      <c r="P1003" s="256"/>
      <c r="Q1003" s="256"/>
      <c r="R1003" s="256"/>
      <c r="S1003" s="256"/>
      <c r="T1003" s="256"/>
      <c r="U1003" s="256"/>
      <c r="V1003" s="256"/>
      <c r="W1003" s="256"/>
      <c r="X1003" s="256"/>
      <c r="Y1003" s="256"/>
      <c r="Z1003" s="256"/>
    </row>
    <row r="1004">
      <c r="D1004" s="256"/>
      <c r="E1004" s="256"/>
      <c r="F1004" s="256"/>
      <c r="G1004" s="256"/>
      <c r="H1004" s="256"/>
      <c r="I1004" s="256"/>
      <c r="J1004" s="256"/>
      <c r="K1004" s="256"/>
      <c r="L1004" s="256"/>
      <c r="M1004" s="256"/>
      <c r="N1004" s="256"/>
      <c r="O1004" s="256"/>
      <c r="P1004" s="256"/>
      <c r="Q1004" s="256"/>
      <c r="R1004" s="256"/>
      <c r="S1004" s="256"/>
      <c r="T1004" s="256"/>
      <c r="U1004" s="256"/>
      <c r="V1004" s="256"/>
      <c r="W1004" s="256"/>
      <c r="X1004" s="256"/>
      <c r="Y1004" s="256"/>
      <c r="Z1004" s="256"/>
    </row>
    <row r="1005">
      <c r="D1005" s="256"/>
      <c r="E1005" s="256"/>
      <c r="F1005" s="256"/>
      <c r="G1005" s="256"/>
      <c r="H1005" s="256"/>
      <c r="I1005" s="256"/>
      <c r="J1005" s="256"/>
      <c r="K1005" s="256"/>
      <c r="L1005" s="256"/>
      <c r="M1005" s="256"/>
      <c r="N1005" s="256"/>
      <c r="O1005" s="256"/>
      <c r="P1005" s="256"/>
      <c r="Q1005" s="256"/>
      <c r="R1005" s="256"/>
      <c r="S1005" s="256"/>
      <c r="T1005" s="256"/>
      <c r="U1005" s="256"/>
      <c r="V1005" s="256"/>
      <c r="W1005" s="256"/>
      <c r="X1005" s="256"/>
      <c r="Y1005" s="256"/>
      <c r="Z1005" s="256"/>
    </row>
    <row r="1006">
      <c r="D1006" s="256"/>
      <c r="E1006" s="256"/>
      <c r="F1006" s="256"/>
      <c r="G1006" s="256"/>
      <c r="H1006" s="256"/>
      <c r="I1006" s="256"/>
      <c r="J1006" s="256"/>
      <c r="K1006" s="256"/>
      <c r="L1006" s="256"/>
      <c r="M1006" s="256"/>
      <c r="N1006" s="256"/>
      <c r="O1006" s="256"/>
      <c r="P1006" s="256"/>
      <c r="Q1006" s="256"/>
      <c r="R1006" s="256"/>
      <c r="S1006" s="256"/>
      <c r="T1006" s="256"/>
      <c r="U1006" s="256"/>
      <c r="V1006" s="256"/>
      <c r="W1006" s="256"/>
      <c r="X1006" s="256"/>
      <c r="Y1006" s="256"/>
      <c r="Z1006" s="256"/>
    </row>
    <row r="1007">
      <c r="D1007" s="256"/>
      <c r="E1007" s="256"/>
      <c r="F1007" s="256"/>
      <c r="G1007" s="256"/>
      <c r="H1007" s="256"/>
      <c r="I1007" s="256"/>
      <c r="J1007" s="256"/>
      <c r="K1007" s="256"/>
      <c r="L1007" s="256"/>
      <c r="M1007" s="256"/>
      <c r="N1007" s="256"/>
      <c r="O1007" s="256"/>
      <c r="P1007" s="256"/>
      <c r="Q1007" s="256"/>
      <c r="R1007" s="256"/>
      <c r="S1007" s="256"/>
      <c r="T1007" s="256"/>
      <c r="U1007" s="256"/>
      <c r="V1007" s="256"/>
      <c r="W1007" s="256"/>
      <c r="X1007" s="256"/>
      <c r="Y1007" s="256"/>
      <c r="Z1007" s="256"/>
    </row>
    <row r="1008">
      <c r="D1008" s="256"/>
      <c r="E1008" s="256"/>
      <c r="F1008" s="256"/>
      <c r="G1008" s="256"/>
      <c r="H1008" s="256"/>
      <c r="I1008" s="256"/>
      <c r="J1008" s="256"/>
      <c r="K1008" s="256"/>
      <c r="L1008" s="256"/>
      <c r="M1008" s="256"/>
      <c r="N1008" s="256"/>
      <c r="O1008" s="256"/>
      <c r="P1008" s="256"/>
      <c r="Q1008" s="256"/>
      <c r="R1008" s="256"/>
      <c r="S1008" s="256"/>
      <c r="T1008" s="256"/>
      <c r="U1008" s="256"/>
      <c r="V1008" s="256"/>
      <c r="W1008" s="256"/>
      <c r="X1008" s="256"/>
      <c r="Y1008" s="256"/>
      <c r="Z1008" s="256"/>
    </row>
    <row r="1009">
      <c r="D1009" s="256"/>
      <c r="E1009" s="256"/>
      <c r="F1009" s="256"/>
      <c r="G1009" s="256"/>
      <c r="H1009" s="256"/>
      <c r="I1009" s="256"/>
      <c r="J1009" s="256"/>
      <c r="K1009" s="256"/>
      <c r="L1009" s="256"/>
      <c r="M1009" s="256"/>
      <c r="N1009" s="256"/>
      <c r="O1009" s="256"/>
      <c r="P1009" s="256"/>
      <c r="Q1009" s="256"/>
      <c r="R1009" s="256"/>
      <c r="S1009" s="256"/>
      <c r="T1009" s="256"/>
      <c r="U1009" s="256"/>
      <c r="V1009" s="256"/>
      <c r="W1009" s="256"/>
      <c r="X1009" s="256"/>
      <c r="Y1009" s="256"/>
      <c r="Z1009" s="256"/>
    </row>
    <row r="1010">
      <c r="D1010" s="256"/>
      <c r="E1010" s="256"/>
      <c r="F1010" s="256"/>
      <c r="G1010" s="256"/>
      <c r="H1010" s="256"/>
      <c r="I1010" s="256"/>
      <c r="J1010" s="256"/>
      <c r="K1010" s="256"/>
      <c r="L1010" s="256"/>
      <c r="M1010" s="256"/>
      <c r="N1010" s="256"/>
      <c r="O1010" s="256"/>
      <c r="P1010" s="256"/>
      <c r="Q1010" s="256"/>
      <c r="R1010" s="256"/>
      <c r="S1010" s="256"/>
      <c r="T1010" s="256"/>
      <c r="U1010" s="256"/>
      <c r="V1010" s="256"/>
      <c r="W1010" s="256"/>
      <c r="X1010" s="256"/>
      <c r="Y1010" s="256"/>
      <c r="Z1010" s="256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21.88"/>
    <col customWidth="1" min="3" max="3" width="13.25"/>
    <col customWidth="1" min="4" max="4" width="37.5"/>
  </cols>
  <sheetData>
    <row r="1">
      <c r="B1" s="89" t="s">
        <v>2546</v>
      </c>
    </row>
    <row r="2">
      <c r="B2" s="264" t="s">
        <v>2547</v>
      </c>
      <c r="C2" s="264" t="s">
        <v>2548</v>
      </c>
    </row>
    <row r="3">
      <c r="B3" s="265" t="s">
        <v>2549</v>
      </c>
      <c r="C3" s="265" t="s">
        <v>2550</v>
      </c>
    </row>
    <row r="4">
      <c r="B4" s="265" t="s">
        <v>2551</v>
      </c>
      <c r="C4" s="265" t="s">
        <v>2550</v>
      </c>
    </row>
    <row r="5">
      <c r="B5" s="265" t="s">
        <v>2552</v>
      </c>
      <c r="C5" s="265" t="s">
        <v>2553</v>
      </c>
    </row>
    <row r="6">
      <c r="B6" s="265" t="s">
        <v>2554</v>
      </c>
      <c r="C6" s="265" t="s">
        <v>2555</v>
      </c>
    </row>
    <row r="7">
      <c r="B7" s="265" t="s">
        <v>2556</v>
      </c>
      <c r="C7" s="265" t="s">
        <v>2557</v>
      </c>
    </row>
    <row r="8">
      <c r="B8" s="265" t="s">
        <v>2558</v>
      </c>
      <c r="C8" s="265" t="s">
        <v>2553</v>
      </c>
    </row>
    <row r="9">
      <c r="B9" s="265" t="s">
        <v>2559</v>
      </c>
      <c r="C9" s="265" t="s">
        <v>2553</v>
      </c>
    </row>
    <row r="10">
      <c r="B10" s="265" t="s">
        <v>2560</v>
      </c>
      <c r="C10" s="265" t="s">
        <v>2553</v>
      </c>
    </row>
  </sheetData>
  <drawing r:id="rId1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1" width="23.63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</sheetData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hidden="1" min="1" max="4" width="12.63"/>
  </cols>
  <sheetData>
    <row r="1">
      <c r="A1" s="267"/>
      <c r="B1" s="268" t="s">
        <v>2563</v>
      </c>
      <c r="C1" s="269"/>
      <c r="D1" s="4"/>
      <c r="F1" s="267"/>
      <c r="G1" s="268" t="s">
        <v>2564</v>
      </c>
      <c r="H1" s="269"/>
      <c r="I1" s="4"/>
    </row>
    <row r="2">
      <c r="A2" s="270" t="s">
        <v>2565</v>
      </c>
      <c r="B2" s="271" t="s">
        <v>2566</v>
      </c>
      <c r="C2" s="272" t="s">
        <v>141</v>
      </c>
      <c r="D2" s="273" t="s">
        <v>80</v>
      </c>
      <c r="F2" s="274" t="s">
        <v>2565</v>
      </c>
      <c r="G2" s="274" t="s">
        <v>7</v>
      </c>
      <c r="H2" s="274" t="s">
        <v>141</v>
      </c>
      <c r="I2" s="274" t="s">
        <v>80</v>
      </c>
    </row>
    <row r="3">
      <c r="A3" s="275">
        <v>45634.0</v>
      </c>
      <c r="B3" s="276"/>
      <c r="C3" s="277"/>
      <c r="D3" s="278"/>
      <c r="F3" s="279">
        <v>45634.0</v>
      </c>
      <c r="G3" s="280">
        <v>3.0</v>
      </c>
      <c r="H3" s="281">
        <v>2.0</v>
      </c>
      <c r="I3" s="282">
        <v>3.0</v>
      </c>
    </row>
    <row r="4">
      <c r="A4" s="283" t="s">
        <v>144</v>
      </c>
      <c r="B4" s="276"/>
      <c r="C4" s="277"/>
      <c r="D4" s="278"/>
      <c r="F4" s="284" t="s">
        <v>144</v>
      </c>
      <c r="G4" s="276"/>
      <c r="H4" s="277"/>
      <c r="I4" s="278"/>
    </row>
    <row r="5">
      <c r="A5" s="283" t="s">
        <v>152</v>
      </c>
      <c r="B5" s="280">
        <v>9.38</v>
      </c>
      <c r="C5" s="281">
        <v>9.9</v>
      </c>
      <c r="D5" s="282">
        <v>9.6</v>
      </c>
      <c r="F5" s="284" t="s">
        <v>152</v>
      </c>
      <c r="G5" s="285">
        <f>IFERROR(__xludf.DUMMYFUNCTION("GOOGLEFINANCE(""CURRENCY:USDINR"")*B5"),802.9725550000002)</f>
        <v>802.972555</v>
      </c>
      <c r="H5" s="285">
        <f>IFERROR(__xludf.DUMMYFUNCTION("GOOGLEFINANCE(""CURRENCY:USDINR"")*C5"),847.4870250000001)</f>
        <v>847.487025</v>
      </c>
      <c r="I5" s="285">
        <f>IFERROR(__xludf.DUMMYFUNCTION("GOOGLEFINANCE(""CURRENCY:USDINR"")*D5"),821.8056)</f>
        <v>821.8056</v>
      </c>
    </row>
    <row r="6">
      <c r="A6" s="283" t="s">
        <v>162</v>
      </c>
      <c r="B6" s="280">
        <v>8.46</v>
      </c>
      <c r="C6" s="281">
        <v>8.8</v>
      </c>
      <c r="D6" s="282">
        <v>8.6</v>
      </c>
      <c r="F6" s="284" t="s">
        <v>162</v>
      </c>
      <c r="G6" s="285">
        <f>IFERROR(__xludf.DUMMYFUNCTION("GOOGLEFINANCE(""CURRENCY:USDINR"")*B6"),724.2161850000001)</f>
        <v>724.216185</v>
      </c>
      <c r="H6" s="285">
        <f>IFERROR(__xludf.DUMMYFUNCTION("GOOGLEFINANCE(""CURRENCY:USDINR"")*C6"),753.3218000000002)</f>
        <v>753.3218</v>
      </c>
      <c r="I6" s="285">
        <f>IFERROR(__xludf.DUMMYFUNCTION("GOOGLEFINANCE(""CURRENCY:USDINR"")*D6"),736.2008500000001)</f>
        <v>736.20085</v>
      </c>
    </row>
    <row r="7">
      <c r="A7" s="283" t="s">
        <v>4</v>
      </c>
      <c r="B7" s="280">
        <v>7.69</v>
      </c>
      <c r="C7" s="281">
        <v>8.14</v>
      </c>
      <c r="D7" s="282">
        <v>7.87</v>
      </c>
      <c r="F7" s="284" t="s">
        <v>4</v>
      </c>
      <c r="G7" s="285">
        <f>IFERROR(__xludf.DUMMYFUNCTION("GOOGLEFINANCE(""CURRENCY:USDINR"")*B7"),658.3005275000002)</f>
        <v>658.3005275</v>
      </c>
      <c r="H7" s="285">
        <f>IFERROR(__xludf.DUMMYFUNCTION("GOOGLEFINANCE(""CURRENCY:USDINR"")*C7"),696.8226650000001)</f>
        <v>696.822665</v>
      </c>
      <c r="I7" s="285">
        <f>IFERROR(__xludf.DUMMYFUNCTION("GOOGLEFINANCE(""CURRENCY:USDINR"")*D7"),673.7093825000001)</f>
        <v>673.7093825</v>
      </c>
    </row>
    <row r="8">
      <c r="A8" s="283" t="s">
        <v>169</v>
      </c>
      <c r="B8" s="280">
        <v>7.56</v>
      </c>
      <c r="C8" s="277"/>
      <c r="D8" s="278"/>
      <c r="F8" s="284" t="s">
        <v>169</v>
      </c>
      <c r="G8" s="285">
        <f>IFERROR(__xludf.DUMMYFUNCTION("GOOGLEFINANCE(""CURRENCY:USDINR"")*B8"),647.17191)</f>
        <v>647.17191</v>
      </c>
      <c r="H8" s="285">
        <f>IFERROR(__xludf.DUMMYFUNCTION("GOOGLEFINANCE(""CURRENCY:USDINR"")*C8"),0.0)</f>
        <v>0</v>
      </c>
      <c r="I8" s="285">
        <f>IFERROR(__xludf.DUMMYFUNCTION("GOOGLEFINANCE(""CURRENCY:USDINR"")*D8"),0.0)</f>
        <v>0</v>
      </c>
    </row>
    <row r="9">
      <c r="A9" s="283" t="s">
        <v>172</v>
      </c>
      <c r="B9" s="280">
        <v>7.23</v>
      </c>
      <c r="C9" s="281">
        <v>7.59</v>
      </c>
      <c r="D9" s="282">
        <v>7.6</v>
      </c>
      <c r="F9" s="284" t="s">
        <v>172</v>
      </c>
      <c r="G9" s="285">
        <f>IFERROR(__xludf.DUMMYFUNCTION("GOOGLEFINANCE(""CURRENCY:USDINR"")*B9"),618.9223425000001)</f>
        <v>618.9223425</v>
      </c>
      <c r="H9" s="285">
        <f>IFERROR(__xludf.DUMMYFUNCTION("GOOGLEFINANCE(""CURRENCY:USDINR"")*C9"),649.7400525)</f>
        <v>649.7400525</v>
      </c>
      <c r="I9" s="285">
        <f>IFERROR(__xludf.DUMMYFUNCTION("GOOGLEFINANCE(""CURRENCY:USDINR"")*D9"),650.5961000000001)</f>
        <v>650.5961</v>
      </c>
    </row>
    <row r="10">
      <c r="A10" s="283" t="s">
        <v>177</v>
      </c>
      <c r="B10" s="276"/>
      <c r="C10" s="281">
        <v>7.48</v>
      </c>
      <c r="D10" s="282">
        <v>7.33</v>
      </c>
      <c r="F10" s="284" t="s">
        <v>177</v>
      </c>
      <c r="G10" s="285">
        <f>IFERROR(__xludf.DUMMYFUNCTION("GOOGLEFINANCE(""CURRENCY:USDINR"")*B10"),0.0)</f>
        <v>0</v>
      </c>
      <c r="H10" s="285">
        <f>IFERROR(__xludf.DUMMYFUNCTION("GOOGLEFINANCE(""CURRENCY:USDINR"")*C10"),640.3235300000001)</f>
        <v>640.32353</v>
      </c>
      <c r="I10" s="285">
        <f>IFERROR(__xludf.DUMMYFUNCTION("GOOGLEFINANCE(""CURRENCY:USDINR"")*D10"),627.4828175000001)</f>
        <v>627.4828175</v>
      </c>
    </row>
    <row r="11">
      <c r="A11" s="283" t="s">
        <v>179</v>
      </c>
      <c r="B11" s="280">
        <v>7.92</v>
      </c>
      <c r="C11" s="281">
        <v>7.26</v>
      </c>
      <c r="D11" s="282">
        <v>7.07</v>
      </c>
      <c r="F11" s="284" t="s">
        <v>179</v>
      </c>
      <c r="G11" s="285">
        <f>IFERROR(__xludf.DUMMYFUNCTION("GOOGLEFINANCE(""CURRENCY:USDINR"")*B11"),677.9896200000001)</f>
        <v>677.98962</v>
      </c>
      <c r="H11" s="285">
        <f>IFERROR(__xludf.DUMMYFUNCTION("GOOGLEFINANCE(""CURRENCY:USDINR"")*C11"),621.490485)</f>
        <v>621.490485</v>
      </c>
      <c r="I11" s="285">
        <f>IFERROR(__xludf.DUMMYFUNCTION("GOOGLEFINANCE(""CURRENCY:USDINR"")*D11"),605.2255825000001)</f>
        <v>605.2255825</v>
      </c>
    </row>
    <row r="12">
      <c r="A12" s="283" t="s">
        <v>181</v>
      </c>
      <c r="B12" s="280">
        <v>6.08</v>
      </c>
      <c r="C12" s="281">
        <v>6.82</v>
      </c>
      <c r="D12" s="282">
        <v>6.4</v>
      </c>
      <c r="F12" s="284" t="s">
        <v>181</v>
      </c>
      <c r="G12" s="285">
        <f>IFERROR(__xludf.DUMMYFUNCTION("GOOGLEFINANCE(""CURRENCY:USDINR"")*B12"),520.47688)</f>
        <v>520.47688</v>
      </c>
      <c r="H12" s="285">
        <f>IFERROR(__xludf.DUMMYFUNCTION("GOOGLEFINANCE(""CURRENCY:USDINR"")*C12"),583.8243950000001)</f>
        <v>583.824395</v>
      </c>
      <c r="I12" s="285">
        <f>IFERROR(__xludf.DUMMYFUNCTION("GOOGLEFINANCE(""CURRENCY:USDINR"")*D12"),547.8704000000001)</f>
        <v>547.8704</v>
      </c>
    </row>
    <row r="13">
      <c r="A13" s="283" t="s">
        <v>182</v>
      </c>
      <c r="B13" s="280">
        <v>5.77</v>
      </c>
      <c r="C13" s="281">
        <v>6.6</v>
      </c>
      <c r="D13" s="282">
        <v>6.13</v>
      </c>
      <c r="F13" s="284" t="s">
        <v>182</v>
      </c>
      <c r="G13" s="285">
        <f>IFERROR(__xludf.DUMMYFUNCTION("GOOGLEFINANCE(""CURRENCY:USDINR"")*B13"),493.9394075)</f>
        <v>493.9394075</v>
      </c>
      <c r="H13" s="285">
        <f>IFERROR(__xludf.DUMMYFUNCTION("GOOGLEFINANCE(""CURRENCY:USDINR"")*C13"),564.99135)</f>
        <v>564.99135</v>
      </c>
      <c r="I13" s="285">
        <f>IFERROR(__xludf.DUMMYFUNCTION("GOOGLEFINANCE(""CURRENCY:USDINR"")*D13"),524.7571175)</f>
        <v>524.7571175</v>
      </c>
    </row>
    <row r="14">
      <c r="A14" s="283" t="s">
        <v>1018</v>
      </c>
      <c r="B14" s="276"/>
      <c r="C14" s="277"/>
      <c r="D14" s="282">
        <v>5.87</v>
      </c>
      <c r="F14" s="284" t="s">
        <v>1018</v>
      </c>
      <c r="G14" s="286"/>
      <c r="H14" s="285">
        <f>IFERROR(__xludf.DUMMYFUNCTION("GOOGLEFINANCE(""CURRENCY:USDINR"")*C14"),0.0)</f>
        <v>0</v>
      </c>
      <c r="I14" s="285">
        <f>IFERROR(__xludf.DUMMYFUNCTION("GOOGLEFINANCE(""CURRENCY:USDINR"")*D14"),502.49988250000007)</f>
        <v>502.4998825</v>
      </c>
    </row>
    <row r="15">
      <c r="A15" s="283" t="s">
        <v>2567</v>
      </c>
      <c r="B15" s="276"/>
      <c r="C15" s="277"/>
      <c r="D15" s="282">
        <v>5.53</v>
      </c>
      <c r="F15" s="284" t="s">
        <v>2567</v>
      </c>
      <c r="G15" s="286"/>
      <c r="H15" s="285">
        <f>IFERROR(__xludf.DUMMYFUNCTION("GOOGLEFINANCE(""CURRENCY:USDINR"")*C15"),0.0)</f>
        <v>0</v>
      </c>
      <c r="I15" s="285">
        <f>IFERROR(__xludf.DUMMYFUNCTION("GOOGLEFINANCE(""CURRENCY:USDINR"")*D15"),473.39426750000007)</f>
        <v>473.3942675</v>
      </c>
    </row>
    <row r="16">
      <c r="A16" s="283" t="s">
        <v>2568</v>
      </c>
      <c r="B16" s="276"/>
      <c r="C16" s="277"/>
      <c r="D16" s="278"/>
      <c r="F16" s="284" t="s">
        <v>2568</v>
      </c>
      <c r="G16" s="276"/>
      <c r="H16" s="277"/>
      <c r="I16" s="278"/>
    </row>
  </sheetData>
  <mergeCells count="2">
    <mergeCell ref="B1:D1"/>
    <mergeCell ref="G1:I1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2.63" defaultRowHeight="15.0"/>
  <cols>
    <col customWidth="1" min="1" max="1" width="3.0"/>
    <col customWidth="1" min="2" max="2" width="11.63"/>
    <col customWidth="1" min="3" max="3" width="15.63"/>
    <col customWidth="1" min="4" max="4" width="32.75"/>
    <col customWidth="1" min="5" max="5" width="9.38"/>
    <col customWidth="1" min="6" max="6" width="13.38"/>
    <col customWidth="1" min="7" max="7" width="6.0"/>
    <col customWidth="1" min="8" max="8" width="10.0"/>
    <col customWidth="1" min="9" max="9" width="7.13"/>
    <col customWidth="1" min="10" max="10" width="20.13"/>
    <col customWidth="1" min="11" max="11" width="10.0"/>
    <col customWidth="1" min="12" max="12" width="21.0"/>
    <col customWidth="1" min="13" max="13" width="10.75"/>
    <col customWidth="1" min="14" max="22" width="8.63"/>
  </cols>
  <sheetData>
    <row r="1" ht="26.25" customHeight="1">
      <c r="A1" s="287"/>
      <c r="B1" s="288" t="s">
        <v>2493</v>
      </c>
      <c r="C1" s="289" t="s">
        <v>2569</v>
      </c>
      <c r="D1" s="290" t="s">
        <v>2570</v>
      </c>
      <c r="E1" s="291" t="s">
        <v>2571</v>
      </c>
      <c r="F1" s="292" t="s">
        <v>2572</v>
      </c>
      <c r="G1" s="293" t="s">
        <v>2573</v>
      </c>
      <c r="H1" s="292" t="s">
        <v>2574</v>
      </c>
      <c r="I1" s="294" t="s">
        <v>2575</v>
      </c>
      <c r="J1" s="289" t="s">
        <v>2576</v>
      </c>
      <c r="K1" s="295" t="s">
        <v>2577</v>
      </c>
      <c r="L1" s="296" t="s">
        <v>2578</v>
      </c>
      <c r="M1" s="296" t="s">
        <v>36</v>
      </c>
      <c r="N1" s="287"/>
      <c r="O1" s="287"/>
      <c r="P1" s="287"/>
      <c r="Q1" s="287"/>
      <c r="R1" s="287"/>
      <c r="S1" s="287"/>
      <c r="T1" s="287"/>
      <c r="U1" s="287"/>
      <c r="V1" s="287"/>
    </row>
    <row r="2" ht="18.0" customHeight="1">
      <c r="A2" s="297"/>
      <c r="B2" s="298">
        <v>45489.0</v>
      </c>
      <c r="C2" s="299" t="s">
        <v>2579</v>
      </c>
      <c r="D2" s="300" t="s">
        <v>100</v>
      </c>
      <c r="E2" s="301" t="s">
        <v>177</v>
      </c>
      <c r="F2" s="302">
        <v>5847.0</v>
      </c>
      <c r="G2" s="302">
        <f t="shared" ref="G2:G75" si="1">H2/F2%</f>
        <v>69.37403797</v>
      </c>
      <c r="H2" s="302">
        <v>4056.3</v>
      </c>
      <c r="I2" s="302">
        <v>42.37</v>
      </c>
      <c r="J2" s="303">
        <v>1675370.0</v>
      </c>
      <c r="K2" s="304">
        <f t="shared" ref="K2:K75" si="2">J2/F2</f>
        <v>286.5349752</v>
      </c>
      <c r="L2" s="305" t="s">
        <v>2580</v>
      </c>
      <c r="M2" s="306" t="s">
        <v>40</v>
      </c>
      <c r="N2" s="297">
        <f t="shared" ref="N2:N2068" si="3">F2/1000</f>
        <v>5.847</v>
      </c>
      <c r="O2" s="297"/>
      <c r="P2" s="297"/>
      <c r="Q2" s="297"/>
      <c r="R2" s="297"/>
      <c r="S2" s="297"/>
      <c r="T2" s="297"/>
      <c r="U2" s="297"/>
      <c r="V2" s="297"/>
    </row>
    <row r="3" ht="15.75" customHeight="1">
      <c r="A3" s="307"/>
      <c r="B3" s="298">
        <v>45489.0</v>
      </c>
      <c r="C3" s="299" t="s">
        <v>2581</v>
      </c>
      <c r="D3" s="300" t="s">
        <v>50</v>
      </c>
      <c r="E3" s="301" t="s">
        <v>177</v>
      </c>
      <c r="F3" s="302">
        <v>6139.0</v>
      </c>
      <c r="G3" s="302">
        <f t="shared" si="1"/>
        <v>66.18341749</v>
      </c>
      <c r="H3" s="302">
        <v>4063.0</v>
      </c>
      <c r="I3" s="302">
        <v>-40.03</v>
      </c>
      <c r="J3" s="303">
        <v>1764722.5</v>
      </c>
      <c r="K3" s="308">
        <f t="shared" si="2"/>
        <v>287.4609057</v>
      </c>
      <c r="L3" s="305" t="s">
        <v>2582</v>
      </c>
      <c r="M3" s="306" t="s">
        <v>94</v>
      </c>
      <c r="N3" s="297">
        <f t="shared" si="3"/>
        <v>6.139</v>
      </c>
      <c r="O3" s="307"/>
      <c r="P3" s="307"/>
      <c r="Q3" s="307"/>
      <c r="R3" s="307"/>
      <c r="S3" s="307"/>
      <c r="T3" s="307"/>
      <c r="U3" s="307"/>
      <c r="V3" s="307"/>
    </row>
    <row r="4" ht="15.75" customHeight="1">
      <c r="A4" s="307"/>
      <c r="B4" s="298">
        <v>45489.0</v>
      </c>
      <c r="C4" s="299" t="s">
        <v>2583</v>
      </c>
      <c r="D4" s="300" t="s">
        <v>91</v>
      </c>
      <c r="E4" s="301" t="s">
        <v>181</v>
      </c>
      <c r="F4" s="302">
        <v>3922.0</v>
      </c>
      <c r="G4" s="302">
        <f t="shared" si="1"/>
        <v>65.75471698</v>
      </c>
      <c r="H4" s="302">
        <v>2578.9</v>
      </c>
      <c r="I4" s="302">
        <v>-1.15</v>
      </c>
      <c r="J4" s="303">
        <v>941280.0</v>
      </c>
      <c r="K4" s="308">
        <f t="shared" si="2"/>
        <v>240</v>
      </c>
      <c r="L4" s="305" t="s">
        <v>2582</v>
      </c>
      <c r="M4" s="306" t="s">
        <v>2584</v>
      </c>
      <c r="N4" s="297">
        <f t="shared" si="3"/>
        <v>3.922</v>
      </c>
      <c r="O4" s="307"/>
      <c r="P4" s="307"/>
      <c r="Q4" s="307"/>
      <c r="R4" s="307"/>
      <c r="S4" s="307"/>
      <c r="T4" s="307"/>
      <c r="U4" s="307"/>
      <c r="V4" s="307"/>
    </row>
    <row r="5" ht="15.75" customHeight="1">
      <c r="A5" s="307"/>
      <c r="B5" s="298">
        <v>45489.0</v>
      </c>
      <c r="C5" s="299" t="s">
        <v>2585</v>
      </c>
      <c r="D5" s="300" t="s">
        <v>55</v>
      </c>
      <c r="E5" s="301" t="s">
        <v>4</v>
      </c>
      <c r="F5" s="302">
        <v>10850.0</v>
      </c>
      <c r="G5" s="302">
        <f t="shared" si="1"/>
        <v>70.8875576</v>
      </c>
      <c r="H5" s="302">
        <v>7691.3</v>
      </c>
      <c r="I5" s="302">
        <v>46.92</v>
      </c>
      <c r="J5" s="303">
        <v>4334460.0</v>
      </c>
      <c r="K5" s="304">
        <f t="shared" si="2"/>
        <v>399.4894009</v>
      </c>
      <c r="L5" s="305" t="s">
        <v>2580</v>
      </c>
      <c r="M5" s="306" t="s">
        <v>75</v>
      </c>
      <c r="N5" s="297">
        <f t="shared" si="3"/>
        <v>10.85</v>
      </c>
      <c r="O5" s="307"/>
      <c r="P5" s="307"/>
      <c r="Q5" s="307"/>
      <c r="R5" s="307"/>
      <c r="S5" s="307"/>
      <c r="T5" s="307"/>
      <c r="U5" s="307"/>
      <c r="V5" s="307"/>
    </row>
    <row r="6" ht="15.75" customHeight="1">
      <c r="A6" s="307"/>
      <c r="B6" s="298">
        <v>45489.0</v>
      </c>
      <c r="C6" s="299" t="s">
        <v>2586</v>
      </c>
      <c r="D6" s="300" t="s">
        <v>2587</v>
      </c>
      <c r="E6" s="301" t="s">
        <v>162</v>
      </c>
      <c r="F6" s="302">
        <v>3697.4</v>
      </c>
      <c r="G6" s="302">
        <f t="shared" si="1"/>
        <v>68.30205009</v>
      </c>
      <c r="H6" s="302">
        <v>2525.4</v>
      </c>
      <c r="I6" s="302">
        <v>-56.72</v>
      </c>
      <c r="J6" s="303">
        <v>1743394.0</v>
      </c>
      <c r="K6" s="304">
        <f t="shared" si="2"/>
        <v>471.5189052</v>
      </c>
      <c r="L6" s="305" t="s">
        <v>2580</v>
      </c>
      <c r="M6" s="306" t="s">
        <v>40</v>
      </c>
      <c r="N6" s="297">
        <f t="shared" si="3"/>
        <v>3.6974</v>
      </c>
      <c r="O6" s="307"/>
      <c r="P6" s="307"/>
      <c r="Q6" s="307"/>
      <c r="R6" s="307"/>
      <c r="S6" s="307"/>
      <c r="T6" s="307"/>
      <c r="U6" s="307"/>
      <c r="V6" s="307"/>
    </row>
    <row r="7" ht="15.75" customHeight="1">
      <c r="A7" s="307"/>
      <c r="B7" s="298">
        <v>45488.0</v>
      </c>
      <c r="C7" s="299" t="s">
        <v>2588</v>
      </c>
      <c r="D7" s="300" t="s">
        <v>2589</v>
      </c>
      <c r="E7" s="301" t="s">
        <v>179</v>
      </c>
      <c r="F7" s="302">
        <v>5632.2</v>
      </c>
      <c r="G7" s="302">
        <f t="shared" si="1"/>
        <v>68.79904833</v>
      </c>
      <c r="H7" s="302">
        <v>3874.9</v>
      </c>
      <c r="I7" s="302">
        <v>-4.87</v>
      </c>
      <c r="J7" s="303">
        <v>1584507.0</v>
      </c>
      <c r="K7" s="308">
        <f t="shared" si="2"/>
        <v>281.3300309</v>
      </c>
      <c r="L7" s="305" t="s">
        <v>2580</v>
      </c>
      <c r="M7" s="306" t="s">
        <v>94</v>
      </c>
      <c r="N7" s="297">
        <f t="shared" si="3"/>
        <v>5.6322</v>
      </c>
      <c r="O7" s="307"/>
      <c r="P7" s="307"/>
      <c r="Q7" s="307"/>
      <c r="R7" s="307"/>
      <c r="S7" s="307"/>
      <c r="T7" s="307"/>
      <c r="U7" s="307"/>
      <c r="V7" s="307"/>
    </row>
    <row r="8" ht="15.75" customHeight="1">
      <c r="A8" s="307"/>
      <c r="B8" s="298">
        <v>45490.0</v>
      </c>
      <c r="C8" s="299" t="s">
        <v>2590</v>
      </c>
      <c r="D8" s="300" t="s">
        <v>91</v>
      </c>
      <c r="E8" s="301" t="s">
        <v>2591</v>
      </c>
      <c r="F8" s="302">
        <v>3803.0</v>
      </c>
      <c r="G8" s="302">
        <f t="shared" si="1"/>
        <v>64.30975546</v>
      </c>
      <c r="H8" s="302">
        <v>2445.7</v>
      </c>
      <c r="I8" s="302">
        <v>-17.07</v>
      </c>
      <c r="J8" s="303">
        <v>892960.0</v>
      </c>
      <c r="K8" s="308">
        <f t="shared" si="2"/>
        <v>234.804102</v>
      </c>
      <c r="L8" s="305" t="s">
        <v>2582</v>
      </c>
      <c r="M8" s="306" t="s">
        <v>2584</v>
      </c>
      <c r="N8" s="297">
        <f t="shared" si="3"/>
        <v>3.803</v>
      </c>
      <c r="O8" s="307"/>
      <c r="P8" s="307"/>
      <c r="Q8" s="307"/>
      <c r="R8" s="307"/>
      <c r="S8" s="307"/>
      <c r="T8" s="307"/>
      <c r="U8" s="307"/>
      <c r="V8" s="307"/>
    </row>
    <row r="9" ht="15.75" customHeight="1">
      <c r="A9" s="309"/>
      <c r="B9" s="310">
        <v>45490.0</v>
      </c>
      <c r="C9" s="311" t="s">
        <v>2592</v>
      </c>
      <c r="D9" s="312" t="s">
        <v>50</v>
      </c>
      <c r="E9" s="313" t="s">
        <v>177</v>
      </c>
      <c r="F9" s="314">
        <v>4874.0</v>
      </c>
      <c r="G9" s="314">
        <f t="shared" si="1"/>
        <v>68.54329093</v>
      </c>
      <c r="H9" s="314">
        <v>3340.8</v>
      </c>
      <c r="I9" s="314">
        <v>3.02</v>
      </c>
      <c r="J9" s="315">
        <v>1401220.0</v>
      </c>
      <c r="K9" s="316">
        <f t="shared" si="2"/>
        <v>287.4887156</v>
      </c>
      <c r="L9" s="317" t="s">
        <v>2582</v>
      </c>
      <c r="M9" s="306" t="s">
        <v>75</v>
      </c>
      <c r="N9" s="297">
        <f t="shared" si="3"/>
        <v>4.874</v>
      </c>
      <c r="O9" s="309"/>
      <c r="P9" s="309"/>
      <c r="Q9" s="309"/>
      <c r="R9" s="309"/>
      <c r="S9" s="309"/>
      <c r="T9" s="309"/>
      <c r="U9" s="309"/>
      <c r="V9" s="309"/>
    </row>
    <row r="10" ht="15.75" customHeight="1">
      <c r="A10" s="307"/>
      <c r="B10" s="298">
        <v>45490.0</v>
      </c>
      <c r="C10" s="299" t="s">
        <v>2593</v>
      </c>
      <c r="D10" s="300" t="s">
        <v>55</v>
      </c>
      <c r="E10" s="301" t="s">
        <v>4</v>
      </c>
      <c r="F10" s="302">
        <v>11565.0</v>
      </c>
      <c r="G10" s="302">
        <f t="shared" si="1"/>
        <v>70.23778642</v>
      </c>
      <c r="H10" s="302">
        <v>8123.0</v>
      </c>
      <c r="I10" s="302">
        <v>15.21</v>
      </c>
      <c r="J10" s="303">
        <v>4811550.0</v>
      </c>
      <c r="K10" s="304">
        <f t="shared" si="2"/>
        <v>416.0440986</v>
      </c>
      <c r="L10" s="305" t="s">
        <v>2580</v>
      </c>
      <c r="M10" s="306" t="s">
        <v>40</v>
      </c>
      <c r="N10" s="297">
        <f t="shared" si="3"/>
        <v>11.565</v>
      </c>
      <c r="O10" s="307"/>
      <c r="P10" s="307"/>
      <c r="Q10" s="307"/>
      <c r="R10" s="307"/>
      <c r="S10" s="307"/>
      <c r="T10" s="307"/>
      <c r="U10" s="307"/>
      <c r="V10" s="307"/>
    </row>
    <row r="11" ht="15.75" customHeight="1">
      <c r="A11" s="307"/>
      <c r="B11" s="298">
        <v>45491.0</v>
      </c>
      <c r="C11" s="299" t="s">
        <v>2594</v>
      </c>
      <c r="D11" s="300" t="s">
        <v>60</v>
      </c>
      <c r="E11" s="301" t="s">
        <v>172</v>
      </c>
      <c r="F11" s="302">
        <v>6299.0</v>
      </c>
      <c r="G11" s="302">
        <f t="shared" si="1"/>
        <v>69.28401334</v>
      </c>
      <c r="H11" s="302">
        <v>4364.2</v>
      </c>
      <c r="I11" s="302">
        <v>-5.95</v>
      </c>
      <c r="J11" s="303">
        <v>2380870.0</v>
      </c>
      <c r="K11" s="304">
        <f t="shared" si="2"/>
        <v>377.9758692</v>
      </c>
      <c r="L11" s="305" t="s">
        <v>2595</v>
      </c>
      <c r="M11" s="306" t="s">
        <v>94</v>
      </c>
      <c r="N11" s="297">
        <f t="shared" si="3"/>
        <v>6.299</v>
      </c>
      <c r="O11" s="307"/>
      <c r="P11" s="307"/>
      <c r="Q11" s="307"/>
      <c r="R11" s="307"/>
      <c r="S11" s="307"/>
      <c r="T11" s="307"/>
      <c r="U11" s="307"/>
      <c r="V11" s="307"/>
    </row>
    <row r="12" ht="15.75" customHeight="1">
      <c r="A12" s="309"/>
      <c r="B12" s="310">
        <v>45491.0</v>
      </c>
      <c r="C12" s="311" t="s">
        <v>2596</v>
      </c>
      <c r="D12" s="312" t="s">
        <v>65</v>
      </c>
      <c r="E12" s="313" t="s">
        <v>177</v>
      </c>
      <c r="F12" s="314">
        <v>1940.0</v>
      </c>
      <c r="G12" s="314">
        <f t="shared" si="1"/>
        <v>69.97938144</v>
      </c>
      <c r="H12" s="314">
        <v>1357.6</v>
      </c>
      <c r="I12" s="314">
        <v>-24.14</v>
      </c>
      <c r="J12" s="315">
        <v>601400.0</v>
      </c>
      <c r="K12" s="316">
        <f t="shared" si="2"/>
        <v>310</v>
      </c>
      <c r="L12" s="317" t="s">
        <v>2595</v>
      </c>
      <c r="M12" s="306" t="s">
        <v>2584</v>
      </c>
      <c r="N12" s="297">
        <f t="shared" si="3"/>
        <v>1.94</v>
      </c>
      <c r="O12" s="309"/>
      <c r="P12" s="309"/>
      <c r="Q12" s="309"/>
      <c r="R12" s="309"/>
      <c r="S12" s="309"/>
      <c r="T12" s="309"/>
      <c r="U12" s="309"/>
      <c r="V12" s="309"/>
    </row>
    <row r="13" ht="15.75" customHeight="1">
      <c r="A13" s="307"/>
      <c r="B13" s="298">
        <v>45491.0</v>
      </c>
      <c r="C13" s="299" t="s">
        <v>2597</v>
      </c>
      <c r="D13" s="300" t="s">
        <v>85</v>
      </c>
      <c r="E13" s="301" t="s">
        <v>177</v>
      </c>
      <c r="F13" s="302">
        <v>2477.0</v>
      </c>
      <c r="G13" s="302">
        <f t="shared" si="1"/>
        <v>69.002826</v>
      </c>
      <c r="H13" s="302">
        <v>1709.2</v>
      </c>
      <c r="I13" s="302">
        <v>12.27</v>
      </c>
      <c r="J13" s="303">
        <v>693560.0</v>
      </c>
      <c r="K13" s="308">
        <f t="shared" si="2"/>
        <v>280</v>
      </c>
      <c r="L13" s="305" t="s">
        <v>2580</v>
      </c>
      <c r="M13" s="306" t="s">
        <v>75</v>
      </c>
      <c r="N13" s="297">
        <f t="shared" si="3"/>
        <v>2.477</v>
      </c>
      <c r="O13" s="307"/>
      <c r="P13" s="307"/>
      <c r="Q13" s="307"/>
      <c r="R13" s="307"/>
      <c r="S13" s="307"/>
      <c r="T13" s="307"/>
      <c r="U13" s="307"/>
      <c r="V13" s="307"/>
    </row>
    <row r="14" ht="15.75" customHeight="1">
      <c r="A14" s="307"/>
      <c r="B14" s="298">
        <v>45491.0</v>
      </c>
      <c r="C14" s="299" t="s">
        <v>2598</v>
      </c>
      <c r="D14" s="300" t="s">
        <v>100</v>
      </c>
      <c r="E14" s="301" t="s">
        <v>177</v>
      </c>
      <c r="F14" s="302">
        <v>30.0</v>
      </c>
      <c r="G14" s="302">
        <f t="shared" si="1"/>
        <v>69.33333333</v>
      </c>
      <c r="H14" s="302">
        <v>20.8</v>
      </c>
      <c r="I14" s="302">
        <v>12.27</v>
      </c>
      <c r="J14" s="303">
        <v>8400.0</v>
      </c>
      <c r="K14" s="308">
        <f t="shared" si="2"/>
        <v>280</v>
      </c>
      <c r="L14" s="305" t="s">
        <v>2580</v>
      </c>
      <c r="M14" s="306" t="s">
        <v>40</v>
      </c>
      <c r="N14" s="297">
        <f t="shared" si="3"/>
        <v>0.03</v>
      </c>
      <c r="O14" s="307"/>
      <c r="P14" s="307"/>
      <c r="Q14" s="307"/>
      <c r="R14" s="307"/>
      <c r="S14" s="307"/>
      <c r="T14" s="307"/>
      <c r="U14" s="307"/>
      <c r="V14" s="307"/>
    </row>
    <row r="15" ht="15.75" customHeight="1">
      <c r="A15" s="307"/>
      <c r="B15" s="298">
        <v>45491.0</v>
      </c>
      <c r="C15" s="299" t="s">
        <v>2599</v>
      </c>
      <c r="D15" s="300" t="s">
        <v>50</v>
      </c>
      <c r="E15" s="301" t="s">
        <v>177</v>
      </c>
      <c r="F15" s="302">
        <v>5039.0</v>
      </c>
      <c r="G15" s="302">
        <f t="shared" si="1"/>
        <v>68.21393134</v>
      </c>
      <c r="H15" s="302">
        <v>3437.3</v>
      </c>
      <c r="I15" s="302">
        <v>25.74</v>
      </c>
      <c r="J15" s="303">
        <v>1442900.0</v>
      </c>
      <c r="K15" s="308">
        <f t="shared" si="2"/>
        <v>286.3464973</v>
      </c>
      <c r="L15" s="305" t="s">
        <v>2582</v>
      </c>
      <c r="M15" s="306" t="s">
        <v>94</v>
      </c>
      <c r="N15" s="297">
        <f t="shared" si="3"/>
        <v>5.039</v>
      </c>
      <c r="O15" s="307"/>
      <c r="P15" s="307"/>
      <c r="Q15" s="307"/>
      <c r="R15" s="307"/>
      <c r="S15" s="307"/>
      <c r="T15" s="307"/>
      <c r="U15" s="307"/>
      <c r="V15" s="307"/>
    </row>
    <row r="16" ht="15.75" customHeight="1">
      <c r="A16" s="307"/>
      <c r="B16" s="298">
        <v>45491.0</v>
      </c>
      <c r="C16" s="299" t="s">
        <v>2600</v>
      </c>
      <c r="D16" s="300" t="s">
        <v>112</v>
      </c>
      <c r="E16" s="301" t="s">
        <v>179</v>
      </c>
      <c r="F16" s="302">
        <v>1916.0</v>
      </c>
      <c r="G16" s="302">
        <f t="shared" si="1"/>
        <v>69.71816284</v>
      </c>
      <c r="H16" s="302">
        <v>1335.8</v>
      </c>
      <c r="I16" s="302">
        <v>29.94</v>
      </c>
      <c r="J16" s="303">
        <v>504294.0</v>
      </c>
      <c r="K16" s="308">
        <f t="shared" si="2"/>
        <v>263.2014614</v>
      </c>
      <c r="L16" s="305" t="s">
        <v>2582</v>
      </c>
      <c r="M16" s="306" t="s">
        <v>2584</v>
      </c>
      <c r="N16" s="297">
        <f t="shared" si="3"/>
        <v>1.916</v>
      </c>
      <c r="O16" s="307"/>
      <c r="P16" s="307"/>
      <c r="Q16" s="307"/>
      <c r="R16" s="307"/>
      <c r="S16" s="307"/>
      <c r="T16" s="307"/>
      <c r="U16" s="307"/>
      <c r="V16" s="307"/>
    </row>
    <row r="17" ht="15.75" customHeight="1">
      <c r="A17" s="307"/>
      <c r="B17" s="298">
        <v>45491.0</v>
      </c>
      <c r="C17" s="299" t="s">
        <v>2601</v>
      </c>
      <c r="D17" s="300" t="s">
        <v>2587</v>
      </c>
      <c r="E17" s="301" t="s">
        <v>172</v>
      </c>
      <c r="F17" s="302">
        <v>3859.5</v>
      </c>
      <c r="G17" s="302">
        <f t="shared" si="1"/>
        <v>66.23915015</v>
      </c>
      <c r="H17" s="302">
        <v>2556.5</v>
      </c>
      <c r="I17" s="302">
        <v>-47.32</v>
      </c>
      <c r="J17" s="303">
        <v>1660916.95</v>
      </c>
      <c r="K17" s="304">
        <f t="shared" si="2"/>
        <v>430.3451095</v>
      </c>
      <c r="L17" s="305" t="s">
        <v>2580</v>
      </c>
      <c r="M17" s="306" t="s">
        <v>75</v>
      </c>
      <c r="N17" s="297">
        <f t="shared" si="3"/>
        <v>3.8595</v>
      </c>
      <c r="O17" s="307"/>
      <c r="P17" s="307"/>
      <c r="Q17" s="307"/>
      <c r="R17" s="307"/>
      <c r="S17" s="307"/>
      <c r="T17" s="307"/>
      <c r="U17" s="307"/>
      <c r="V17" s="307"/>
    </row>
    <row r="18" ht="15.75" customHeight="1">
      <c r="A18" s="307"/>
      <c r="B18" s="298">
        <v>45492.0</v>
      </c>
      <c r="C18" s="299" t="s">
        <v>2602</v>
      </c>
      <c r="D18" s="300" t="s">
        <v>60</v>
      </c>
      <c r="E18" s="301" t="s">
        <v>4</v>
      </c>
      <c r="F18" s="302">
        <v>7172.0</v>
      </c>
      <c r="G18" s="302">
        <f t="shared" si="1"/>
        <v>70.51310653</v>
      </c>
      <c r="H18" s="302">
        <v>5057.2</v>
      </c>
      <c r="I18" s="302">
        <v>12.02</v>
      </c>
      <c r="J18" s="303">
        <v>2985460.0</v>
      </c>
      <c r="K18" s="304">
        <f t="shared" si="2"/>
        <v>416.2660346</v>
      </c>
      <c r="L18" s="305" t="s">
        <v>2595</v>
      </c>
      <c r="M18" s="306" t="s">
        <v>40</v>
      </c>
      <c r="N18" s="297">
        <f t="shared" si="3"/>
        <v>7.172</v>
      </c>
      <c r="O18" s="307"/>
      <c r="P18" s="307"/>
      <c r="Q18" s="307"/>
      <c r="R18" s="307"/>
      <c r="S18" s="307"/>
      <c r="T18" s="307"/>
      <c r="U18" s="307"/>
      <c r="V18" s="307"/>
    </row>
    <row r="19" ht="15.75" customHeight="1">
      <c r="A19" s="307"/>
      <c r="B19" s="298">
        <v>45492.0</v>
      </c>
      <c r="C19" s="299" t="s">
        <v>2603</v>
      </c>
      <c r="D19" s="300" t="s">
        <v>65</v>
      </c>
      <c r="E19" s="301" t="s">
        <v>181</v>
      </c>
      <c r="F19" s="302">
        <v>7168.0</v>
      </c>
      <c r="G19" s="302">
        <f t="shared" si="1"/>
        <v>67.50558036</v>
      </c>
      <c r="H19" s="302">
        <v>4838.8</v>
      </c>
      <c r="I19" s="302">
        <v>-22.12</v>
      </c>
      <c r="J19" s="303">
        <v>1911520.0</v>
      </c>
      <c r="K19" s="308">
        <f t="shared" si="2"/>
        <v>266.6741071</v>
      </c>
      <c r="L19" s="305" t="s">
        <v>2595</v>
      </c>
      <c r="M19" s="306" t="s">
        <v>94</v>
      </c>
      <c r="N19" s="297">
        <f t="shared" si="3"/>
        <v>7.168</v>
      </c>
      <c r="O19" s="307"/>
      <c r="P19" s="307"/>
      <c r="Q19" s="307"/>
      <c r="R19" s="307"/>
      <c r="S19" s="307"/>
      <c r="T19" s="307"/>
      <c r="U19" s="307"/>
      <c r="V19" s="307"/>
    </row>
    <row r="20" ht="15.75" customHeight="1">
      <c r="A20" s="307"/>
      <c r="B20" s="298">
        <v>45490.0</v>
      </c>
      <c r="C20" s="299" t="s">
        <v>2604</v>
      </c>
      <c r="D20" s="300" t="s">
        <v>2589</v>
      </c>
      <c r="E20" s="301" t="s">
        <v>177</v>
      </c>
      <c r="F20" s="302">
        <v>4795.3</v>
      </c>
      <c r="G20" s="302">
        <f t="shared" si="1"/>
        <v>71.48457865</v>
      </c>
      <c r="H20" s="302">
        <v>3427.9</v>
      </c>
      <c r="I20" s="302">
        <v>-10.77</v>
      </c>
      <c r="J20" s="303">
        <v>1440907.0</v>
      </c>
      <c r="K20" s="304">
        <f t="shared" si="2"/>
        <v>300.4831814</v>
      </c>
      <c r="L20" s="305" t="s">
        <v>2580</v>
      </c>
      <c r="M20" s="306" t="s">
        <v>2584</v>
      </c>
      <c r="N20" s="297">
        <f t="shared" si="3"/>
        <v>4.7953</v>
      </c>
      <c r="O20" s="307"/>
      <c r="P20" s="307"/>
      <c r="Q20" s="307"/>
      <c r="R20" s="307"/>
      <c r="S20" s="307"/>
      <c r="T20" s="307"/>
      <c r="U20" s="307"/>
      <c r="V20" s="307"/>
    </row>
    <row r="21" ht="15.75" customHeight="1">
      <c r="A21" s="307"/>
      <c r="B21" s="298">
        <v>45492.0</v>
      </c>
      <c r="C21" s="299" t="s">
        <v>2605</v>
      </c>
      <c r="D21" s="300" t="s">
        <v>91</v>
      </c>
      <c r="E21" s="301" t="s">
        <v>4</v>
      </c>
      <c r="F21" s="302">
        <v>2616.0</v>
      </c>
      <c r="G21" s="302">
        <f t="shared" si="1"/>
        <v>69.07874618</v>
      </c>
      <c r="H21" s="302">
        <v>1807.1</v>
      </c>
      <c r="I21" s="302">
        <v>7.41</v>
      </c>
      <c r="J21" s="303">
        <v>1072560.0</v>
      </c>
      <c r="K21" s="304">
        <f t="shared" si="2"/>
        <v>410</v>
      </c>
      <c r="L21" s="305" t="s">
        <v>2582</v>
      </c>
      <c r="M21" s="306" t="s">
        <v>75</v>
      </c>
      <c r="N21" s="297">
        <f t="shared" si="3"/>
        <v>2.616</v>
      </c>
      <c r="O21" s="307"/>
      <c r="P21" s="307"/>
      <c r="Q21" s="307"/>
      <c r="R21" s="307"/>
      <c r="S21" s="307"/>
      <c r="T21" s="307"/>
      <c r="U21" s="307"/>
      <c r="V21" s="307"/>
    </row>
    <row r="22" ht="15.75" customHeight="1">
      <c r="A22" s="307"/>
      <c r="B22" s="298">
        <v>45492.0</v>
      </c>
      <c r="C22" s="299" t="s">
        <v>2606</v>
      </c>
      <c r="D22" s="300" t="s">
        <v>50</v>
      </c>
      <c r="E22" s="301" t="s">
        <v>177</v>
      </c>
      <c r="F22" s="302">
        <v>3443.0</v>
      </c>
      <c r="G22" s="302">
        <f t="shared" si="1"/>
        <v>65.66076096</v>
      </c>
      <c r="H22" s="302">
        <v>2260.7</v>
      </c>
      <c r="I22" s="302">
        <v>-30.17</v>
      </c>
      <c r="J22" s="303">
        <v>986410.0</v>
      </c>
      <c r="K22" s="308">
        <f t="shared" si="2"/>
        <v>286.4972408</v>
      </c>
      <c r="L22" s="305" t="s">
        <v>2582</v>
      </c>
      <c r="M22" s="306" t="s">
        <v>40</v>
      </c>
      <c r="N22" s="297">
        <f t="shared" si="3"/>
        <v>3.443</v>
      </c>
      <c r="O22" s="307"/>
      <c r="P22" s="307"/>
      <c r="Q22" s="307"/>
      <c r="R22" s="307"/>
      <c r="S22" s="307"/>
      <c r="T22" s="307"/>
      <c r="U22" s="307"/>
      <c r="V22" s="307"/>
    </row>
    <row r="23" ht="15.75" customHeight="1">
      <c r="A23" s="307"/>
      <c r="B23" s="298">
        <v>45493.0</v>
      </c>
      <c r="C23" s="299" t="s">
        <v>2607</v>
      </c>
      <c r="D23" s="300" t="s">
        <v>60</v>
      </c>
      <c r="E23" s="301" t="s">
        <v>177</v>
      </c>
      <c r="F23" s="302">
        <v>6400.0</v>
      </c>
      <c r="G23" s="302">
        <f t="shared" si="1"/>
        <v>68.0265625</v>
      </c>
      <c r="H23" s="302">
        <v>4353.7</v>
      </c>
      <c r="I23" s="302">
        <v>-8.06</v>
      </c>
      <c r="J23" s="303">
        <v>2120600.0</v>
      </c>
      <c r="K23" s="304">
        <f t="shared" si="2"/>
        <v>331.34375</v>
      </c>
      <c r="L23" s="305" t="s">
        <v>2595</v>
      </c>
      <c r="M23" s="306" t="s">
        <v>94</v>
      </c>
      <c r="N23" s="297">
        <f t="shared" si="3"/>
        <v>6.4</v>
      </c>
      <c r="O23" s="307"/>
      <c r="P23" s="307"/>
      <c r="Q23" s="307"/>
      <c r="R23" s="307"/>
      <c r="S23" s="307"/>
      <c r="T23" s="307"/>
      <c r="U23" s="307"/>
      <c r="V23" s="307"/>
    </row>
    <row r="24" ht="15.75" customHeight="1">
      <c r="A24" s="307"/>
      <c r="B24" s="298">
        <v>45491.0</v>
      </c>
      <c r="C24" s="299" t="s">
        <v>2608</v>
      </c>
      <c r="D24" s="300" t="s">
        <v>2589</v>
      </c>
      <c r="E24" s="301" t="s">
        <v>179</v>
      </c>
      <c r="F24" s="302">
        <v>5194.3</v>
      </c>
      <c r="G24" s="302">
        <f t="shared" si="1"/>
        <v>68.64640086</v>
      </c>
      <c r="H24" s="302">
        <v>3565.7</v>
      </c>
      <c r="I24" s="302">
        <v>-28.6</v>
      </c>
      <c r="J24" s="303">
        <v>1395442.0</v>
      </c>
      <c r="K24" s="308">
        <f t="shared" si="2"/>
        <v>268.6487111</v>
      </c>
      <c r="L24" s="305" t="s">
        <v>2580</v>
      </c>
      <c r="M24" s="306" t="s">
        <v>2584</v>
      </c>
      <c r="N24" s="297">
        <f t="shared" si="3"/>
        <v>5.1943</v>
      </c>
      <c r="O24" s="307"/>
      <c r="P24" s="307"/>
      <c r="Q24" s="307"/>
      <c r="R24" s="307"/>
      <c r="S24" s="307"/>
      <c r="T24" s="307"/>
      <c r="U24" s="307"/>
      <c r="V24" s="307"/>
    </row>
    <row r="25" ht="15.75" customHeight="1">
      <c r="A25" s="307"/>
      <c r="B25" s="298">
        <v>45493.0</v>
      </c>
      <c r="C25" s="299" t="s">
        <v>2609</v>
      </c>
      <c r="D25" s="300" t="s">
        <v>55</v>
      </c>
      <c r="E25" s="301" t="s">
        <v>172</v>
      </c>
      <c r="F25" s="302">
        <v>18072.0</v>
      </c>
      <c r="G25" s="302">
        <f t="shared" si="1"/>
        <v>68.88888889</v>
      </c>
      <c r="H25" s="302">
        <v>12449.6</v>
      </c>
      <c r="I25" s="302">
        <v>51.84</v>
      </c>
      <c r="J25" s="303">
        <v>5738440.0</v>
      </c>
      <c r="K25" s="304">
        <f t="shared" si="2"/>
        <v>317.5320938</v>
      </c>
      <c r="L25" s="305" t="s">
        <v>2580</v>
      </c>
      <c r="M25" s="306" t="s">
        <v>75</v>
      </c>
      <c r="N25" s="297">
        <f t="shared" si="3"/>
        <v>18.072</v>
      </c>
      <c r="O25" s="307"/>
      <c r="P25" s="307"/>
      <c r="Q25" s="307"/>
      <c r="R25" s="307"/>
      <c r="S25" s="307"/>
      <c r="T25" s="307"/>
      <c r="U25" s="307"/>
      <c r="V25" s="307"/>
    </row>
    <row r="26" ht="15.75" customHeight="1">
      <c r="A26" s="307"/>
      <c r="B26" s="298">
        <v>45494.0</v>
      </c>
      <c r="C26" s="299" t="s">
        <v>2610</v>
      </c>
      <c r="D26" s="300" t="s">
        <v>60</v>
      </c>
      <c r="E26" s="301" t="s">
        <v>172</v>
      </c>
      <c r="F26" s="302">
        <v>6905.0</v>
      </c>
      <c r="G26" s="302">
        <f t="shared" si="1"/>
        <v>70.55177408</v>
      </c>
      <c r="H26" s="302">
        <v>4871.6</v>
      </c>
      <c r="I26" s="302">
        <v>1.6</v>
      </c>
      <c r="J26" s="303">
        <v>2583050.0</v>
      </c>
      <c r="K26" s="304">
        <f t="shared" si="2"/>
        <v>374.0839971</v>
      </c>
      <c r="L26" s="305" t="s">
        <v>2595</v>
      </c>
      <c r="M26" s="306" t="s">
        <v>40</v>
      </c>
      <c r="N26" s="297">
        <f t="shared" si="3"/>
        <v>6.905</v>
      </c>
      <c r="O26" s="307"/>
      <c r="P26" s="307"/>
      <c r="Q26" s="307"/>
      <c r="R26" s="307"/>
      <c r="S26" s="307"/>
      <c r="T26" s="307"/>
      <c r="U26" s="307"/>
      <c r="V26" s="307"/>
    </row>
    <row r="27" ht="15.75" customHeight="1">
      <c r="A27" s="307"/>
      <c r="B27" s="298">
        <v>45494.0</v>
      </c>
      <c r="C27" s="299" t="s">
        <v>2611</v>
      </c>
      <c r="D27" s="300" t="s">
        <v>65</v>
      </c>
      <c r="E27" s="301" t="s">
        <v>177</v>
      </c>
      <c r="F27" s="302">
        <v>951.0</v>
      </c>
      <c r="G27" s="302">
        <f t="shared" si="1"/>
        <v>70.65194532</v>
      </c>
      <c r="H27" s="302">
        <v>671.9</v>
      </c>
      <c r="I27" s="302">
        <v>18.79</v>
      </c>
      <c r="J27" s="303">
        <v>301870.0</v>
      </c>
      <c r="K27" s="304">
        <f t="shared" si="2"/>
        <v>317.4237645</v>
      </c>
      <c r="L27" s="305" t="s">
        <v>2595</v>
      </c>
      <c r="M27" s="306" t="s">
        <v>94</v>
      </c>
      <c r="N27" s="297">
        <f t="shared" si="3"/>
        <v>0.951</v>
      </c>
      <c r="O27" s="307"/>
      <c r="P27" s="307"/>
      <c r="Q27" s="307"/>
      <c r="R27" s="307"/>
      <c r="S27" s="307"/>
      <c r="T27" s="307"/>
      <c r="U27" s="307"/>
      <c r="V27" s="307"/>
    </row>
    <row r="28" ht="15.75" customHeight="1">
      <c r="A28" s="307"/>
      <c r="B28" s="298">
        <v>45494.0</v>
      </c>
      <c r="C28" s="299" t="s">
        <v>2612</v>
      </c>
      <c r="D28" s="300" t="s">
        <v>50</v>
      </c>
      <c r="E28" s="301" t="s">
        <v>179</v>
      </c>
      <c r="F28" s="302">
        <v>3279.0</v>
      </c>
      <c r="G28" s="302">
        <f t="shared" si="1"/>
        <v>67.35285148</v>
      </c>
      <c r="H28" s="302">
        <v>2208.5</v>
      </c>
      <c r="I28" s="302">
        <v>3.23</v>
      </c>
      <c r="J28" s="303">
        <v>887880.0</v>
      </c>
      <c r="K28" s="308">
        <f t="shared" si="2"/>
        <v>270.7776761</v>
      </c>
      <c r="L28" s="305" t="s">
        <v>2582</v>
      </c>
      <c r="M28" s="306" t="s">
        <v>2584</v>
      </c>
      <c r="N28" s="297">
        <f t="shared" si="3"/>
        <v>3.279</v>
      </c>
      <c r="O28" s="307"/>
      <c r="P28" s="307"/>
      <c r="Q28" s="307"/>
      <c r="R28" s="307"/>
      <c r="S28" s="307"/>
      <c r="T28" s="307"/>
      <c r="U28" s="307"/>
      <c r="V28" s="307"/>
    </row>
    <row r="29" ht="15.75" customHeight="1">
      <c r="A29" s="307"/>
      <c r="B29" s="298">
        <v>45495.0</v>
      </c>
      <c r="C29" s="299" t="s">
        <v>2613</v>
      </c>
      <c r="D29" s="300" t="s">
        <v>60</v>
      </c>
      <c r="E29" s="301" t="s">
        <v>179</v>
      </c>
      <c r="F29" s="302">
        <v>5426.0</v>
      </c>
      <c r="G29" s="302">
        <f t="shared" si="1"/>
        <v>69.44526355</v>
      </c>
      <c r="H29" s="302">
        <v>3768.1</v>
      </c>
      <c r="I29" s="302">
        <v>-9.5</v>
      </c>
      <c r="J29" s="303">
        <v>1683080.0</v>
      </c>
      <c r="K29" s="308">
        <f t="shared" si="2"/>
        <v>310.1879838</v>
      </c>
      <c r="L29" s="305" t="s">
        <v>2595</v>
      </c>
      <c r="M29" s="306" t="s">
        <v>75</v>
      </c>
      <c r="N29" s="297">
        <f t="shared" si="3"/>
        <v>5.426</v>
      </c>
      <c r="O29" s="307"/>
      <c r="P29" s="307"/>
      <c r="Q29" s="307"/>
      <c r="R29" s="307"/>
      <c r="S29" s="307"/>
      <c r="T29" s="307"/>
      <c r="U29" s="307"/>
      <c r="V29" s="307"/>
    </row>
    <row r="30" ht="15.75" customHeight="1">
      <c r="A30" s="307"/>
      <c r="B30" s="298">
        <v>45494.0</v>
      </c>
      <c r="C30" s="299" t="s">
        <v>2614</v>
      </c>
      <c r="D30" s="300" t="s">
        <v>55</v>
      </c>
      <c r="E30" s="301" t="s">
        <v>172</v>
      </c>
      <c r="F30" s="302">
        <v>5435.3</v>
      </c>
      <c r="G30" s="302">
        <f t="shared" si="1"/>
        <v>71.45327765</v>
      </c>
      <c r="H30" s="302">
        <v>3883.7</v>
      </c>
      <c r="I30" s="302">
        <v>60.32</v>
      </c>
      <c r="J30" s="303">
        <v>2042971.0</v>
      </c>
      <c r="K30" s="304">
        <f t="shared" si="2"/>
        <v>375.8708811</v>
      </c>
      <c r="L30" s="305" t="s">
        <v>2580</v>
      </c>
      <c r="M30" s="306" t="s">
        <v>40</v>
      </c>
      <c r="N30" s="297">
        <f t="shared" si="3"/>
        <v>5.4353</v>
      </c>
      <c r="O30" s="307"/>
      <c r="P30" s="307"/>
      <c r="Q30" s="307"/>
      <c r="R30" s="307"/>
      <c r="S30" s="307"/>
      <c r="T30" s="307"/>
      <c r="U30" s="307"/>
      <c r="V30" s="307"/>
    </row>
    <row r="31" ht="15.75" customHeight="1">
      <c r="A31" s="307"/>
      <c r="B31" s="298">
        <v>45495.0</v>
      </c>
      <c r="C31" s="299" t="s">
        <v>2615</v>
      </c>
      <c r="D31" s="300" t="s">
        <v>65</v>
      </c>
      <c r="E31" s="301" t="s">
        <v>172</v>
      </c>
      <c r="F31" s="302">
        <v>1541.0</v>
      </c>
      <c r="G31" s="302">
        <f t="shared" si="1"/>
        <v>69.94159637</v>
      </c>
      <c r="H31" s="302">
        <v>1077.8</v>
      </c>
      <c r="I31" s="302">
        <v>9.06</v>
      </c>
      <c r="J31" s="303">
        <v>585580.0</v>
      </c>
      <c r="K31" s="304">
        <f t="shared" si="2"/>
        <v>380</v>
      </c>
      <c r="L31" s="305" t="s">
        <v>2595</v>
      </c>
      <c r="M31" s="306" t="s">
        <v>94</v>
      </c>
      <c r="N31" s="297">
        <f t="shared" si="3"/>
        <v>1.541</v>
      </c>
      <c r="O31" s="307"/>
      <c r="P31" s="307"/>
      <c r="Q31" s="307"/>
      <c r="R31" s="307"/>
      <c r="S31" s="307"/>
      <c r="T31" s="307"/>
      <c r="U31" s="307"/>
      <c r="V31" s="307"/>
    </row>
    <row r="32" ht="15.75" customHeight="1">
      <c r="A32" s="307"/>
      <c r="B32" s="298">
        <v>45495.0</v>
      </c>
      <c r="C32" s="299" t="s">
        <v>2616</v>
      </c>
      <c r="D32" s="300" t="s">
        <v>60</v>
      </c>
      <c r="E32" s="301" t="s">
        <v>172</v>
      </c>
      <c r="F32" s="302">
        <v>5200.0</v>
      </c>
      <c r="G32" s="302">
        <f t="shared" si="1"/>
        <v>69.31538462</v>
      </c>
      <c r="H32" s="302">
        <v>3604.4</v>
      </c>
      <c r="I32" s="302">
        <v>16.69</v>
      </c>
      <c r="J32" s="303">
        <v>1845330.0</v>
      </c>
      <c r="K32" s="304">
        <f t="shared" si="2"/>
        <v>354.8711538</v>
      </c>
      <c r="L32" s="305" t="s">
        <v>2595</v>
      </c>
      <c r="M32" s="306" t="s">
        <v>2584</v>
      </c>
      <c r="N32" s="297">
        <f t="shared" si="3"/>
        <v>5.2</v>
      </c>
      <c r="O32" s="307"/>
      <c r="P32" s="307"/>
      <c r="Q32" s="307"/>
      <c r="R32" s="307"/>
      <c r="S32" s="307"/>
      <c r="T32" s="307"/>
      <c r="U32" s="307"/>
      <c r="V32" s="307"/>
    </row>
    <row r="33" ht="15.75" customHeight="1">
      <c r="A33" s="307"/>
      <c r="B33" s="298">
        <v>45496.0</v>
      </c>
      <c r="C33" s="299" t="s">
        <v>2617</v>
      </c>
      <c r="D33" s="300" t="s">
        <v>112</v>
      </c>
      <c r="E33" s="301" t="s">
        <v>177</v>
      </c>
      <c r="F33" s="302">
        <v>3444.0</v>
      </c>
      <c r="G33" s="302">
        <f t="shared" si="1"/>
        <v>67.31416957</v>
      </c>
      <c r="H33" s="302">
        <v>2318.3</v>
      </c>
      <c r="I33" s="302">
        <v>-6.25</v>
      </c>
      <c r="J33" s="303">
        <v>1071423.5</v>
      </c>
      <c r="K33" s="304">
        <f t="shared" si="2"/>
        <v>311.0985772</v>
      </c>
      <c r="L33" s="305" t="s">
        <v>2582</v>
      </c>
      <c r="M33" s="306" t="s">
        <v>75</v>
      </c>
      <c r="N33" s="297">
        <f t="shared" si="3"/>
        <v>3.444</v>
      </c>
      <c r="O33" s="307"/>
      <c r="P33" s="307"/>
      <c r="Q33" s="307"/>
      <c r="R33" s="307"/>
      <c r="S33" s="307"/>
      <c r="T33" s="307"/>
      <c r="U33" s="307"/>
      <c r="V33" s="307"/>
    </row>
    <row r="34" ht="15.75" customHeight="1">
      <c r="A34" s="307"/>
      <c r="B34" s="298">
        <v>45496.0</v>
      </c>
      <c r="C34" s="299" t="s">
        <v>2618</v>
      </c>
      <c r="D34" s="300" t="s">
        <v>91</v>
      </c>
      <c r="E34" s="301" t="s">
        <v>177</v>
      </c>
      <c r="F34" s="302">
        <v>1590.5</v>
      </c>
      <c r="G34" s="302">
        <f t="shared" si="1"/>
        <v>68.06664571</v>
      </c>
      <c r="H34" s="302">
        <v>1082.6</v>
      </c>
      <c r="I34" s="302">
        <v>15.7</v>
      </c>
      <c r="J34" s="303">
        <v>474465.0</v>
      </c>
      <c r="K34" s="304">
        <f t="shared" si="2"/>
        <v>298.3118516</v>
      </c>
      <c r="L34" s="305" t="s">
        <v>2582</v>
      </c>
      <c r="M34" s="306" t="s">
        <v>40</v>
      </c>
      <c r="N34" s="297">
        <f t="shared" si="3"/>
        <v>1.5905</v>
      </c>
      <c r="O34" s="307"/>
      <c r="P34" s="307"/>
      <c r="Q34" s="307"/>
      <c r="R34" s="307"/>
      <c r="S34" s="307"/>
      <c r="T34" s="307"/>
      <c r="U34" s="307"/>
      <c r="V34" s="307"/>
    </row>
    <row r="35" ht="15.75" customHeight="1">
      <c r="A35" s="307"/>
      <c r="B35" s="298">
        <v>45496.0</v>
      </c>
      <c r="C35" s="299" t="s">
        <v>2619</v>
      </c>
      <c r="D35" s="300" t="s">
        <v>60</v>
      </c>
      <c r="E35" s="301" t="s">
        <v>181</v>
      </c>
      <c r="F35" s="302">
        <v>254.0</v>
      </c>
      <c r="G35" s="302">
        <f t="shared" si="1"/>
        <v>70.70866142</v>
      </c>
      <c r="H35" s="302">
        <v>179.6</v>
      </c>
      <c r="I35" s="302">
        <v>16.38</v>
      </c>
      <c r="J35" s="303">
        <v>66040.0</v>
      </c>
      <c r="K35" s="308">
        <f t="shared" si="2"/>
        <v>260</v>
      </c>
      <c r="L35" s="305" t="s">
        <v>2595</v>
      </c>
      <c r="M35" s="306" t="s">
        <v>94</v>
      </c>
      <c r="N35" s="297">
        <f t="shared" si="3"/>
        <v>0.254</v>
      </c>
      <c r="O35" s="307"/>
      <c r="P35" s="307"/>
      <c r="Q35" s="307"/>
      <c r="R35" s="307"/>
      <c r="S35" s="307"/>
      <c r="T35" s="307"/>
      <c r="U35" s="307"/>
      <c r="V35" s="307"/>
    </row>
    <row r="36" ht="15.75" customHeight="1">
      <c r="A36" s="307"/>
      <c r="B36" s="298">
        <v>45497.0</v>
      </c>
      <c r="C36" s="299" t="s">
        <v>2620</v>
      </c>
      <c r="D36" s="300" t="s">
        <v>60</v>
      </c>
      <c r="E36" s="301" t="s">
        <v>172</v>
      </c>
      <c r="F36" s="302">
        <v>5618.0</v>
      </c>
      <c r="G36" s="302">
        <f t="shared" si="1"/>
        <v>69.48024208</v>
      </c>
      <c r="H36" s="302">
        <v>3903.4</v>
      </c>
      <c r="I36" s="302">
        <v>21.12</v>
      </c>
      <c r="J36" s="303">
        <v>2276985.0</v>
      </c>
      <c r="K36" s="304">
        <f t="shared" si="2"/>
        <v>405.3017088</v>
      </c>
      <c r="L36" s="305" t="s">
        <v>2595</v>
      </c>
      <c r="M36" s="306" t="s">
        <v>2584</v>
      </c>
      <c r="N36" s="297">
        <f t="shared" si="3"/>
        <v>5.618</v>
      </c>
      <c r="O36" s="307"/>
      <c r="P36" s="307"/>
      <c r="Q36" s="307"/>
      <c r="R36" s="307"/>
      <c r="S36" s="307"/>
      <c r="T36" s="307"/>
      <c r="U36" s="307"/>
      <c r="V36" s="307"/>
    </row>
    <row r="37" ht="15.75" customHeight="1">
      <c r="A37" s="307"/>
      <c r="B37" s="298">
        <v>45497.0</v>
      </c>
      <c r="C37" s="299" t="s">
        <v>2621</v>
      </c>
      <c r="D37" s="300" t="s">
        <v>60</v>
      </c>
      <c r="E37" s="301" t="s">
        <v>172</v>
      </c>
      <c r="F37" s="302">
        <v>1512.0</v>
      </c>
      <c r="G37" s="302">
        <f t="shared" si="1"/>
        <v>71.52777778</v>
      </c>
      <c r="H37" s="302">
        <v>1081.5</v>
      </c>
      <c r="I37" s="302">
        <v>26.51</v>
      </c>
      <c r="J37" s="303">
        <v>529200.0</v>
      </c>
      <c r="K37" s="304">
        <f t="shared" si="2"/>
        <v>350</v>
      </c>
      <c r="L37" s="305" t="s">
        <v>2595</v>
      </c>
      <c r="M37" s="306" t="s">
        <v>75</v>
      </c>
      <c r="N37" s="297">
        <f t="shared" si="3"/>
        <v>1.512</v>
      </c>
      <c r="O37" s="307"/>
      <c r="P37" s="307"/>
      <c r="Q37" s="307"/>
      <c r="R37" s="307"/>
      <c r="S37" s="307"/>
      <c r="T37" s="307"/>
      <c r="U37" s="307"/>
      <c r="V37" s="307"/>
    </row>
    <row r="38" ht="15.75" customHeight="1">
      <c r="A38" s="307"/>
      <c r="B38" s="298">
        <v>45497.0</v>
      </c>
      <c r="C38" s="299" t="s">
        <v>2622</v>
      </c>
      <c r="D38" s="300" t="s">
        <v>65</v>
      </c>
      <c r="E38" s="301" t="s">
        <v>4</v>
      </c>
      <c r="F38" s="302">
        <v>2454.0</v>
      </c>
      <c r="G38" s="302">
        <f t="shared" si="1"/>
        <v>68.99755501</v>
      </c>
      <c r="H38" s="302">
        <v>1693.2</v>
      </c>
      <c r="I38" s="302">
        <v>-25.92</v>
      </c>
      <c r="J38" s="303">
        <v>1104300.0</v>
      </c>
      <c r="K38" s="304">
        <f t="shared" si="2"/>
        <v>450</v>
      </c>
      <c r="L38" s="305" t="s">
        <v>2595</v>
      </c>
      <c r="M38" s="306" t="s">
        <v>40</v>
      </c>
      <c r="N38" s="297">
        <f t="shared" si="3"/>
        <v>2.454</v>
      </c>
      <c r="O38" s="307"/>
      <c r="P38" s="307"/>
      <c r="Q38" s="307"/>
      <c r="R38" s="307"/>
      <c r="S38" s="307"/>
      <c r="T38" s="307"/>
      <c r="U38" s="307"/>
      <c r="V38" s="307"/>
    </row>
    <row r="39" ht="15.75" customHeight="1">
      <c r="A39" s="307"/>
      <c r="B39" s="298">
        <v>45497.0</v>
      </c>
      <c r="C39" s="299" t="s">
        <v>2623</v>
      </c>
      <c r="D39" s="300" t="s">
        <v>98</v>
      </c>
      <c r="E39" s="301" t="s">
        <v>172</v>
      </c>
      <c r="F39" s="302">
        <v>1677.0</v>
      </c>
      <c r="G39" s="302">
        <f t="shared" si="1"/>
        <v>68.72391175</v>
      </c>
      <c r="H39" s="302">
        <v>1152.5</v>
      </c>
      <c r="I39" s="302">
        <v>25.6</v>
      </c>
      <c r="J39" s="303">
        <v>640730.0</v>
      </c>
      <c r="K39" s="304">
        <f t="shared" si="2"/>
        <v>382.0691711</v>
      </c>
      <c r="L39" s="305" t="s">
        <v>2595</v>
      </c>
      <c r="M39" s="306" t="s">
        <v>94</v>
      </c>
      <c r="N39" s="297">
        <f t="shared" si="3"/>
        <v>1.677</v>
      </c>
      <c r="O39" s="307"/>
      <c r="P39" s="307"/>
      <c r="Q39" s="307"/>
      <c r="R39" s="307"/>
      <c r="S39" s="307"/>
      <c r="T39" s="307"/>
      <c r="U39" s="307"/>
      <c r="V39" s="307"/>
    </row>
    <row r="40" ht="15.75" customHeight="1">
      <c r="A40" s="307"/>
      <c r="B40" s="298">
        <v>45498.0</v>
      </c>
      <c r="C40" s="299" t="s">
        <v>2624</v>
      </c>
      <c r="D40" s="300" t="s">
        <v>60</v>
      </c>
      <c r="E40" s="301" t="s">
        <v>177</v>
      </c>
      <c r="F40" s="302">
        <v>5102.0</v>
      </c>
      <c r="G40" s="302">
        <f t="shared" si="1"/>
        <v>72.35201882</v>
      </c>
      <c r="H40" s="302">
        <v>3691.4</v>
      </c>
      <c r="I40" s="302">
        <v>-8.84</v>
      </c>
      <c r="J40" s="303">
        <v>1631210.0</v>
      </c>
      <c r="K40" s="308">
        <f t="shared" si="2"/>
        <v>319.7197178</v>
      </c>
      <c r="L40" s="305" t="s">
        <v>2595</v>
      </c>
      <c r="M40" s="306" t="s">
        <v>2584</v>
      </c>
      <c r="N40" s="297">
        <f t="shared" si="3"/>
        <v>5.102</v>
      </c>
      <c r="O40" s="307"/>
      <c r="P40" s="307"/>
      <c r="Q40" s="307"/>
      <c r="R40" s="307"/>
      <c r="S40" s="307"/>
      <c r="T40" s="307"/>
      <c r="U40" s="307"/>
      <c r="V40" s="307"/>
    </row>
    <row r="41" ht="15.75" customHeight="1">
      <c r="A41" s="307"/>
      <c r="B41" s="298">
        <v>45498.0</v>
      </c>
      <c r="C41" s="299" t="s">
        <v>2625</v>
      </c>
      <c r="D41" s="300" t="s">
        <v>65</v>
      </c>
      <c r="E41" s="301" t="s">
        <v>181</v>
      </c>
      <c r="F41" s="302">
        <v>4057.0</v>
      </c>
      <c r="G41" s="302">
        <f t="shared" si="1"/>
        <v>68.50628543</v>
      </c>
      <c r="H41" s="302">
        <v>2779.3</v>
      </c>
      <c r="I41" s="302">
        <v>-26.81</v>
      </c>
      <c r="J41" s="303">
        <v>1115716.0</v>
      </c>
      <c r="K41" s="308">
        <f t="shared" si="2"/>
        <v>275.010106</v>
      </c>
      <c r="L41" s="305" t="s">
        <v>2595</v>
      </c>
      <c r="M41" s="306" t="s">
        <v>75</v>
      </c>
      <c r="N41" s="297">
        <f t="shared" si="3"/>
        <v>4.057</v>
      </c>
      <c r="O41" s="307"/>
      <c r="P41" s="307"/>
      <c r="Q41" s="307"/>
      <c r="R41" s="307"/>
      <c r="S41" s="307"/>
      <c r="T41" s="307"/>
      <c r="U41" s="307"/>
      <c r="V41" s="307"/>
    </row>
    <row r="42" ht="15.75" customHeight="1">
      <c r="A42" s="307"/>
      <c r="B42" s="298">
        <v>45498.0</v>
      </c>
      <c r="C42" s="299" t="s">
        <v>2626</v>
      </c>
      <c r="D42" s="300" t="s">
        <v>60</v>
      </c>
      <c r="E42" s="301" t="s">
        <v>162</v>
      </c>
      <c r="F42" s="302">
        <v>2006.0</v>
      </c>
      <c r="G42" s="302">
        <f t="shared" si="1"/>
        <v>69.11266201</v>
      </c>
      <c r="H42" s="302">
        <v>1386.4</v>
      </c>
      <c r="I42" s="302">
        <v>-51.0</v>
      </c>
      <c r="J42" s="303">
        <v>982940.0</v>
      </c>
      <c r="K42" s="304">
        <f t="shared" si="2"/>
        <v>490</v>
      </c>
      <c r="L42" s="305" t="s">
        <v>2595</v>
      </c>
      <c r="M42" s="306" t="s">
        <v>40</v>
      </c>
      <c r="N42" s="297">
        <f t="shared" si="3"/>
        <v>2.006</v>
      </c>
      <c r="O42" s="307"/>
      <c r="P42" s="307"/>
      <c r="Q42" s="307"/>
      <c r="R42" s="307"/>
      <c r="S42" s="307"/>
      <c r="T42" s="307"/>
      <c r="U42" s="307"/>
      <c r="V42" s="307"/>
    </row>
    <row r="43" ht="15.75" customHeight="1">
      <c r="A43" s="307"/>
      <c r="B43" s="298">
        <v>45498.0</v>
      </c>
      <c r="C43" s="299" t="s">
        <v>2627</v>
      </c>
      <c r="D43" s="300" t="s">
        <v>91</v>
      </c>
      <c r="E43" s="301" t="s">
        <v>179</v>
      </c>
      <c r="F43" s="302">
        <v>1867.0</v>
      </c>
      <c r="G43" s="302">
        <f t="shared" si="1"/>
        <v>66.42206749</v>
      </c>
      <c r="H43" s="302">
        <v>1240.1</v>
      </c>
      <c r="I43" s="302">
        <v>-33.13</v>
      </c>
      <c r="J43" s="303">
        <v>532095.0</v>
      </c>
      <c r="K43" s="308">
        <f t="shared" si="2"/>
        <v>285</v>
      </c>
      <c r="L43" s="305" t="s">
        <v>2582</v>
      </c>
      <c r="M43" s="306" t="s">
        <v>94</v>
      </c>
      <c r="N43" s="297">
        <f t="shared" si="3"/>
        <v>1.867</v>
      </c>
      <c r="O43" s="307"/>
      <c r="P43" s="307"/>
      <c r="Q43" s="307"/>
      <c r="R43" s="307"/>
      <c r="S43" s="307"/>
      <c r="T43" s="307"/>
      <c r="U43" s="307"/>
      <c r="V43" s="307"/>
    </row>
    <row r="44" ht="15.75" customHeight="1">
      <c r="A44" s="307"/>
      <c r="B44" s="298">
        <v>45498.0</v>
      </c>
      <c r="C44" s="299" t="s">
        <v>2628</v>
      </c>
      <c r="D44" s="300" t="s">
        <v>55</v>
      </c>
      <c r="E44" s="301" t="s">
        <v>172</v>
      </c>
      <c r="F44" s="302">
        <v>9776.0</v>
      </c>
      <c r="G44" s="302">
        <f t="shared" si="1"/>
        <v>70.22708674</v>
      </c>
      <c r="H44" s="302">
        <v>6865.4</v>
      </c>
      <c r="I44" s="302">
        <v>47.54</v>
      </c>
      <c r="J44" s="303">
        <v>3250615.0</v>
      </c>
      <c r="K44" s="304">
        <f t="shared" si="2"/>
        <v>332.5097177</v>
      </c>
      <c r="L44" s="305" t="s">
        <v>2580</v>
      </c>
      <c r="M44" s="306" t="s">
        <v>2584</v>
      </c>
      <c r="N44" s="297">
        <f t="shared" si="3"/>
        <v>9.776</v>
      </c>
      <c r="O44" s="307"/>
      <c r="P44" s="307"/>
      <c r="Q44" s="307"/>
      <c r="R44" s="307"/>
      <c r="S44" s="307"/>
      <c r="T44" s="307"/>
      <c r="U44" s="307"/>
      <c r="V44" s="307"/>
    </row>
    <row r="45" ht="15.75" customHeight="1">
      <c r="A45" s="307"/>
      <c r="B45" s="298">
        <v>45499.0</v>
      </c>
      <c r="C45" s="299" t="s">
        <v>2629</v>
      </c>
      <c r="D45" s="300" t="s">
        <v>65</v>
      </c>
      <c r="E45" s="301" t="s">
        <v>4</v>
      </c>
      <c r="F45" s="302">
        <v>1298.0</v>
      </c>
      <c r="G45" s="302">
        <f t="shared" si="1"/>
        <v>69.66872111</v>
      </c>
      <c r="H45" s="302">
        <v>904.3</v>
      </c>
      <c r="I45" s="302">
        <v>-30.01</v>
      </c>
      <c r="J45" s="303">
        <v>584100.0</v>
      </c>
      <c r="K45" s="304">
        <f t="shared" si="2"/>
        <v>450</v>
      </c>
      <c r="L45" s="305" t="s">
        <v>2595</v>
      </c>
      <c r="M45" s="306" t="s">
        <v>75</v>
      </c>
      <c r="N45" s="297">
        <f t="shared" si="3"/>
        <v>1.298</v>
      </c>
      <c r="O45" s="307"/>
      <c r="P45" s="307"/>
      <c r="Q45" s="307"/>
      <c r="R45" s="307"/>
      <c r="S45" s="307"/>
      <c r="T45" s="307"/>
      <c r="U45" s="307"/>
      <c r="V45" s="307"/>
    </row>
    <row r="46" ht="15.75" customHeight="1">
      <c r="A46" s="307"/>
      <c r="B46" s="298">
        <v>45498.0</v>
      </c>
      <c r="C46" s="299" t="s">
        <v>2630</v>
      </c>
      <c r="D46" s="300" t="s">
        <v>2587</v>
      </c>
      <c r="E46" s="301" t="s">
        <v>172</v>
      </c>
      <c r="F46" s="302">
        <v>3029.0</v>
      </c>
      <c r="G46" s="302">
        <f t="shared" si="1"/>
        <v>66.19016177</v>
      </c>
      <c r="H46" s="302">
        <v>2004.9</v>
      </c>
      <c r="I46" s="302">
        <v>-53.48</v>
      </c>
      <c r="J46" s="303">
        <v>1234877.0</v>
      </c>
      <c r="K46" s="304">
        <f t="shared" si="2"/>
        <v>407.6847144</v>
      </c>
      <c r="L46" s="305" t="s">
        <v>2580</v>
      </c>
      <c r="M46" s="306" t="s">
        <v>40</v>
      </c>
      <c r="N46" s="297">
        <f t="shared" si="3"/>
        <v>3.029</v>
      </c>
      <c r="O46" s="307"/>
      <c r="P46" s="307"/>
      <c r="Q46" s="307"/>
      <c r="R46" s="307"/>
      <c r="S46" s="307"/>
      <c r="T46" s="307"/>
      <c r="U46" s="307"/>
      <c r="V46" s="307"/>
    </row>
    <row r="47" ht="15.75" customHeight="1">
      <c r="A47" s="307"/>
      <c r="B47" s="298">
        <v>45499.0</v>
      </c>
      <c r="C47" s="299" t="s">
        <v>2631</v>
      </c>
      <c r="D47" s="300" t="s">
        <v>65</v>
      </c>
      <c r="E47" s="301" t="s">
        <v>4</v>
      </c>
      <c r="F47" s="302">
        <v>2945.0</v>
      </c>
      <c r="G47" s="302">
        <f t="shared" si="1"/>
        <v>71.71816638</v>
      </c>
      <c r="H47" s="302">
        <v>2112.1</v>
      </c>
      <c r="I47" s="302">
        <v>28.26</v>
      </c>
      <c r="J47" s="303">
        <v>1207450.0</v>
      </c>
      <c r="K47" s="304">
        <f t="shared" si="2"/>
        <v>410</v>
      </c>
      <c r="L47" s="305" t="s">
        <v>2595</v>
      </c>
      <c r="M47" s="306" t="s">
        <v>94</v>
      </c>
      <c r="N47" s="297">
        <f t="shared" si="3"/>
        <v>2.945</v>
      </c>
      <c r="O47" s="307"/>
      <c r="P47" s="307"/>
      <c r="Q47" s="307"/>
      <c r="R47" s="307"/>
      <c r="S47" s="307"/>
      <c r="T47" s="307"/>
      <c r="U47" s="307"/>
      <c r="V47" s="307"/>
    </row>
    <row r="48" ht="15.75" customHeight="1">
      <c r="A48" s="307"/>
      <c r="B48" s="298">
        <v>45500.0</v>
      </c>
      <c r="C48" s="299" t="s">
        <v>2632</v>
      </c>
      <c r="D48" s="300" t="s">
        <v>60</v>
      </c>
      <c r="E48" s="301" t="s">
        <v>177</v>
      </c>
      <c r="F48" s="302">
        <v>13183.0</v>
      </c>
      <c r="G48" s="302">
        <f t="shared" si="1"/>
        <v>67.65076235</v>
      </c>
      <c r="H48" s="302">
        <v>8918.4</v>
      </c>
      <c r="I48" s="302">
        <v>-52.18</v>
      </c>
      <c r="J48" s="303">
        <v>4721860.0</v>
      </c>
      <c r="K48" s="304">
        <f t="shared" si="2"/>
        <v>358.1779565</v>
      </c>
      <c r="L48" s="305" t="s">
        <v>2595</v>
      </c>
      <c r="M48" s="306" t="s">
        <v>2584</v>
      </c>
      <c r="N48" s="297">
        <f t="shared" si="3"/>
        <v>13.183</v>
      </c>
      <c r="O48" s="307"/>
      <c r="P48" s="307"/>
      <c r="Q48" s="307"/>
      <c r="R48" s="307"/>
      <c r="S48" s="307"/>
      <c r="T48" s="307"/>
      <c r="U48" s="307"/>
      <c r="V48" s="307"/>
    </row>
    <row r="49" ht="15.75" customHeight="1">
      <c r="A49" s="307"/>
      <c r="B49" s="298">
        <v>45499.0</v>
      </c>
      <c r="C49" s="299" t="s">
        <v>2633</v>
      </c>
      <c r="D49" s="300" t="s">
        <v>91</v>
      </c>
      <c r="E49" s="301" t="s">
        <v>177</v>
      </c>
      <c r="F49" s="302">
        <v>551.5</v>
      </c>
      <c r="G49" s="302">
        <f t="shared" si="1"/>
        <v>67.65185857</v>
      </c>
      <c r="H49" s="302">
        <v>373.1</v>
      </c>
      <c r="I49" s="302">
        <v>-21.72</v>
      </c>
      <c r="J49" s="303">
        <v>164895.0</v>
      </c>
      <c r="K49" s="308">
        <f t="shared" si="2"/>
        <v>298.9936537</v>
      </c>
      <c r="L49" s="305" t="s">
        <v>2582</v>
      </c>
      <c r="M49" s="306" t="s">
        <v>75</v>
      </c>
      <c r="N49" s="297">
        <f t="shared" si="3"/>
        <v>0.5515</v>
      </c>
      <c r="O49" s="307"/>
      <c r="P49" s="307"/>
      <c r="Q49" s="307"/>
      <c r="R49" s="307"/>
      <c r="S49" s="307"/>
      <c r="T49" s="307"/>
      <c r="U49" s="307"/>
      <c r="V49" s="307"/>
    </row>
    <row r="50" ht="15.75" customHeight="1">
      <c r="A50" s="307"/>
      <c r="B50" s="298">
        <v>45499.0</v>
      </c>
      <c r="C50" s="299" t="s">
        <v>2634</v>
      </c>
      <c r="D50" s="300" t="s">
        <v>50</v>
      </c>
      <c r="E50" s="301" t="s">
        <v>181</v>
      </c>
      <c r="F50" s="302">
        <v>806.0</v>
      </c>
      <c r="G50" s="302">
        <f t="shared" si="1"/>
        <v>69.54094293</v>
      </c>
      <c r="H50" s="302">
        <v>560.5</v>
      </c>
      <c r="I50" s="302">
        <v>-20.6</v>
      </c>
      <c r="J50" s="303">
        <v>209560.0</v>
      </c>
      <c r="K50" s="308">
        <f t="shared" si="2"/>
        <v>260</v>
      </c>
      <c r="L50" s="305" t="s">
        <v>2582</v>
      </c>
      <c r="M50" s="306" t="s">
        <v>40</v>
      </c>
      <c r="N50" s="297">
        <f t="shared" si="3"/>
        <v>0.806</v>
      </c>
      <c r="O50" s="307"/>
      <c r="P50" s="307"/>
      <c r="Q50" s="307"/>
      <c r="R50" s="307"/>
      <c r="S50" s="307"/>
      <c r="T50" s="307"/>
      <c r="U50" s="307"/>
      <c r="V50" s="307"/>
    </row>
    <row r="51" ht="15.75" customHeight="1">
      <c r="A51" s="307"/>
      <c r="B51" s="298">
        <v>45499.0</v>
      </c>
      <c r="C51" s="299" t="s">
        <v>2635</v>
      </c>
      <c r="D51" s="300" t="s">
        <v>2587</v>
      </c>
      <c r="E51" s="301" t="s">
        <v>179</v>
      </c>
      <c r="F51" s="302">
        <v>2786.7</v>
      </c>
      <c r="G51" s="302">
        <f t="shared" si="1"/>
        <v>68.45372663</v>
      </c>
      <c r="H51" s="302">
        <v>1907.6</v>
      </c>
      <c r="I51" s="302">
        <v>-17.13</v>
      </c>
      <c r="J51" s="303">
        <v>912326.0</v>
      </c>
      <c r="K51" s="308">
        <f t="shared" si="2"/>
        <v>327.3857968</v>
      </c>
      <c r="L51" s="305" t="s">
        <v>2580</v>
      </c>
      <c r="M51" s="306" t="s">
        <v>94</v>
      </c>
      <c r="N51" s="297">
        <f t="shared" si="3"/>
        <v>2.7867</v>
      </c>
      <c r="O51" s="307"/>
      <c r="P51" s="307"/>
      <c r="Q51" s="307"/>
      <c r="R51" s="307"/>
      <c r="S51" s="307"/>
      <c r="T51" s="307"/>
      <c r="U51" s="307"/>
      <c r="V51" s="307"/>
    </row>
    <row r="52" ht="15.75" customHeight="1">
      <c r="A52" s="307"/>
      <c r="B52" s="298">
        <v>45499.0</v>
      </c>
      <c r="C52" s="299" t="s">
        <v>2636</v>
      </c>
      <c r="D52" s="300" t="s">
        <v>55</v>
      </c>
      <c r="E52" s="301" t="s">
        <v>172</v>
      </c>
      <c r="F52" s="302">
        <v>5563.0</v>
      </c>
      <c r="G52" s="302">
        <f t="shared" si="1"/>
        <v>71.93960093</v>
      </c>
      <c r="H52" s="302">
        <v>4002.0</v>
      </c>
      <c r="I52" s="302">
        <v>42.59</v>
      </c>
      <c r="J52" s="303">
        <v>2039470.0</v>
      </c>
      <c r="K52" s="304">
        <f t="shared" si="2"/>
        <v>366.6133381</v>
      </c>
      <c r="L52" s="305" t="s">
        <v>2580</v>
      </c>
      <c r="M52" s="306" t="s">
        <v>2584</v>
      </c>
      <c r="N52" s="297">
        <f t="shared" si="3"/>
        <v>5.563</v>
      </c>
      <c r="O52" s="307"/>
      <c r="P52" s="307"/>
      <c r="Q52" s="307"/>
      <c r="R52" s="307"/>
      <c r="S52" s="307"/>
      <c r="T52" s="307"/>
      <c r="U52" s="307"/>
      <c r="V52" s="307"/>
    </row>
    <row r="53" ht="15.75" customHeight="1">
      <c r="A53" s="307"/>
      <c r="B53" s="298">
        <v>45500.0</v>
      </c>
      <c r="C53" s="299" t="s">
        <v>2637</v>
      </c>
      <c r="D53" s="300" t="s">
        <v>98</v>
      </c>
      <c r="E53" s="301" t="s">
        <v>177</v>
      </c>
      <c r="F53" s="302">
        <v>3921.0</v>
      </c>
      <c r="G53" s="302">
        <f t="shared" si="1"/>
        <v>66.10813568</v>
      </c>
      <c r="H53" s="302">
        <v>2592.1</v>
      </c>
      <c r="I53" s="302">
        <v>-59.6</v>
      </c>
      <c r="J53" s="303">
        <v>1234427.25</v>
      </c>
      <c r="K53" s="308">
        <f t="shared" si="2"/>
        <v>314.8245983</v>
      </c>
      <c r="L53" s="305" t="s">
        <v>2595</v>
      </c>
      <c r="M53" s="306" t="s">
        <v>75</v>
      </c>
      <c r="N53" s="297">
        <f t="shared" si="3"/>
        <v>3.921</v>
      </c>
      <c r="O53" s="307"/>
      <c r="P53" s="307"/>
      <c r="Q53" s="307"/>
      <c r="R53" s="307"/>
      <c r="S53" s="307"/>
      <c r="T53" s="307"/>
      <c r="U53" s="307"/>
      <c r="V53" s="307"/>
    </row>
    <row r="54" ht="15.75" customHeight="1">
      <c r="A54" s="307"/>
      <c r="B54" s="298">
        <v>45500.0</v>
      </c>
      <c r="C54" s="299" t="s">
        <v>2638</v>
      </c>
      <c r="D54" s="300" t="s">
        <v>65</v>
      </c>
      <c r="E54" s="301" t="s">
        <v>179</v>
      </c>
      <c r="F54" s="302">
        <v>3795.0</v>
      </c>
      <c r="G54" s="302">
        <f t="shared" si="1"/>
        <v>67.89986825</v>
      </c>
      <c r="H54" s="302">
        <v>2576.8</v>
      </c>
      <c r="I54" s="302">
        <v>-63.16</v>
      </c>
      <c r="J54" s="303">
        <v>1201280.0</v>
      </c>
      <c r="K54" s="308">
        <f t="shared" si="2"/>
        <v>316.5428195</v>
      </c>
      <c r="L54" s="305" t="s">
        <v>2595</v>
      </c>
      <c r="M54" s="306" t="s">
        <v>40</v>
      </c>
      <c r="N54" s="297">
        <f t="shared" si="3"/>
        <v>3.795</v>
      </c>
      <c r="O54" s="307"/>
      <c r="P54" s="307"/>
      <c r="Q54" s="307"/>
      <c r="R54" s="307"/>
      <c r="S54" s="307"/>
      <c r="T54" s="307"/>
      <c r="U54" s="307"/>
      <c r="V54" s="307"/>
    </row>
    <row r="55" ht="15.75" customHeight="1">
      <c r="A55" s="307"/>
      <c r="B55" s="298">
        <v>45501.0</v>
      </c>
      <c r="C55" s="299" t="s">
        <v>2639</v>
      </c>
      <c r="D55" s="300" t="s">
        <v>60</v>
      </c>
      <c r="E55" s="301" t="s">
        <v>177</v>
      </c>
      <c r="F55" s="302">
        <v>11248.0</v>
      </c>
      <c r="G55" s="302">
        <f t="shared" si="1"/>
        <v>69.35455192</v>
      </c>
      <c r="H55" s="302">
        <v>7801.0</v>
      </c>
      <c r="I55" s="302">
        <v>-16.84</v>
      </c>
      <c r="J55" s="303">
        <v>3811205.0</v>
      </c>
      <c r="K55" s="308">
        <f t="shared" si="2"/>
        <v>338.8340149</v>
      </c>
      <c r="L55" s="305" t="s">
        <v>2595</v>
      </c>
      <c r="M55" s="306" t="s">
        <v>94</v>
      </c>
      <c r="N55" s="297">
        <f t="shared" si="3"/>
        <v>11.248</v>
      </c>
      <c r="O55" s="307"/>
      <c r="P55" s="307"/>
      <c r="Q55" s="307"/>
      <c r="R55" s="307"/>
      <c r="S55" s="307"/>
      <c r="T55" s="307"/>
      <c r="U55" s="307"/>
      <c r="V55" s="307"/>
    </row>
    <row r="56" ht="15.75" customHeight="1">
      <c r="A56" s="307"/>
      <c r="B56" s="298">
        <v>45500.0</v>
      </c>
      <c r="C56" s="299" t="s">
        <v>2640</v>
      </c>
      <c r="D56" s="300" t="s">
        <v>55</v>
      </c>
      <c r="E56" s="301" t="s">
        <v>4</v>
      </c>
      <c r="F56" s="302">
        <v>10522.0</v>
      </c>
      <c r="G56" s="302">
        <f t="shared" si="1"/>
        <v>68.74833682</v>
      </c>
      <c r="H56" s="302">
        <v>7233.7</v>
      </c>
      <c r="I56" s="302">
        <v>14.69</v>
      </c>
      <c r="J56" s="303">
        <v>4257480.0</v>
      </c>
      <c r="K56" s="304">
        <f t="shared" si="2"/>
        <v>404.6264969</v>
      </c>
      <c r="L56" s="305" t="s">
        <v>2580</v>
      </c>
      <c r="M56" s="306" t="s">
        <v>2584</v>
      </c>
      <c r="N56" s="297">
        <f t="shared" si="3"/>
        <v>10.522</v>
      </c>
      <c r="O56" s="307"/>
      <c r="P56" s="307"/>
      <c r="Q56" s="307"/>
      <c r="R56" s="307"/>
      <c r="S56" s="307"/>
      <c r="T56" s="307"/>
      <c r="U56" s="307"/>
      <c r="V56" s="307"/>
    </row>
    <row r="57" ht="15.75" customHeight="1">
      <c r="A57" s="307"/>
      <c r="B57" s="298">
        <v>45500.0</v>
      </c>
      <c r="C57" s="299" t="s">
        <v>2641</v>
      </c>
      <c r="D57" s="300" t="s">
        <v>2587</v>
      </c>
      <c r="E57" s="301" t="s">
        <v>177</v>
      </c>
      <c r="F57" s="302">
        <v>3028.6</v>
      </c>
      <c r="G57" s="302">
        <f t="shared" si="1"/>
        <v>66.72059698</v>
      </c>
      <c r="H57" s="302">
        <v>2020.7</v>
      </c>
      <c r="I57" s="302">
        <v>-60.69</v>
      </c>
      <c r="J57" s="303">
        <v>1070690.5</v>
      </c>
      <c r="K57" s="308">
        <f t="shared" si="2"/>
        <v>353.5265469</v>
      </c>
      <c r="L57" s="305" t="s">
        <v>2580</v>
      </c>
      <c r="M57" s="306" t="s">
        <v>75</v>
      </c>
      <c r="N57" s="297">
        <f t="shared" si="3"/>
        <v>3.0286</v>
      </c>
      <c r="O57" s="307"/>
      <c r="P57" s="307"/>
      <c r="Q57" s="307"/>
      <c r="R57" s="307"/>
      <c r="S57" s="307"/>
      <c r="T57" s="307"/>
      <c r="U57" s="307"/>
      <c r="V57" s="307"/>
    </row>
    <row r="58" ht="15.75" customHeight="1">
      <c r="A58" s="307"/>
      <c r="B58" s="298">
        <v>45502.0</v>
      </c>
      <c r="C58" s="299" t="s">
        <v>2642</v>
      </c>
      <c r="D58" s="300" t="s">
        <v>65</v>
      </c>
      <c r="E58" s="301" t="s">
        <v>2643</v>
      </c>
      <c r="F58" s="302">
        <v>9022.0</v>
      </c>
      <c r="G58" s="302">
        <f t="shared" si="1"/>
        <v>69.70294835</v>
      </c>
      <c r="H58" s="302">
        <v>6288.6</v>
      </c>
      <c r="I58" s="302">
        <v>-68.39</v>
      </c>
      <c r="J58" s="303">
        <v>2386130.0</v>
      </c>
      <c r="K58" s="308">
        <f t="shared" si="2"/>
        <v>264.4790512</v>
      </c>
      <c r="L58" s="305" t="s">
        <v>2595</v>
      </c>
      <c r="M58" s="306" t="s">
        <v>40</v>
      </c>
      <c r="N58" s="297">
        <f t="shared" si="3"/>
        <v>9.022</v>
      </c>
      <c r="O58" s="307"/>
      <c r="P58" s="307"/>
      <c r="Q58" s="307"/>
      <c r="R58" s="307"/>
      <c r="S58" s="307"/>
      <c r="T58" s="307"/>
      <c r="U58" s="307"/>
      <c r="V58" s="307"/>
    </row>
    <row r="59" ht="15.75" customHeight="1">
      <c r="A59" s="307"/>
      <c r="B59" s="298">
        <v>45501.0</v>
      </c>
      <c r="C59" s="299" t="s">
        <v>2644</v>
      </c>
      <c r="D59" s="300" t="s">
        <v>50</v>
      </c>
      <c r="E59" s="301" t="s">
        <v>172</v>
      </c>
      <c r="F59" s="302">
        <v>3679.5</v>
      </c>
      <c r="G59" s="302">
        <f t="shared" si="1"/>
        <v>68.55551026</v>
      </c>
      <c r="H59" s="302">
        <v>2522.5</v>
      </c>
      <c r="I59" s="302">
        <v>21.99</v>
      </c>
      <c r="J59" s="303">
        <v>1339140.0</v>
      </c>
      <c r="K59" s="304">
        <f t="shared" si="2"/>
        <v>363.9461883</v>
      </c>
      <c r="L59" s="305" t="s">
        <v>2582</v>
      </c>
      <c r="M59" s="306" t="s">
        <v>94</v>
      </c>
      <c r="N59" s="297">
        <f t="shared" si="3"/>
        <v>3.6795</v>
      </c>
      <c r="O59" s="307"/>
      <c r="P59" s="307"/>
      <c r="Q59" s="307"/>
      <c r="R59" s="307"/>
      <c r="S59" s="307"/>
      <c r="T59" s="307"/>
      <c r="U59" s="307"/>
      <c r="V59" s="307"/>
    </row>
    <row r="60" ht="15.75" customHeight="1">
      <c r="A60" s="307"/>
      <c r="B60" s="298">
        <v>45501.0</v>
      </c>
      <c r="C60" s="299" t="s">
        <v>2645</v>
      </c>
      <c r="D60" s="300" t="s">
        <v>55</v>
      </c>
      <c r="E60" s="301" t="s">
        <v>4</v>
      </c>
      <c r="F60" s="302">
        <v>12557.0</v>
      </c>
      <c r="G60" s="302">
        <f t="shared" si="1"/>
        <v>69.40113084</v>
      </c>
      <c r="H60" s="302">
        <v>8714.7</v>
      </c>
      <c r="I60" s="302">
        <v>41.14</v>
      </c>
      <c r="J60" s="303">
        <v>4897230.0</v>
      </c>
      <c r="K60" s="304">
        <f t="shared" si="2"/>
        <v>390</v>
      </c>
      <c r="L60" s="305" t="s">
        <v>2580</v>
      </c>
      <c r="M60" s="306" t="s">
        <v>2584</v>
      </c>
      <c r="N60" s="297">
        <f t="shared" si="3"/>
        <v>12.557</v>
      </c>
      <c r="O60" s="307"/>
      <c r="P60" s="307"/>
      <c r="Q60" s="307"/>
      <c r="R60" s="307"/>
      <c r="S60" s="307"/>
      <c r="T60" s="307"/>
      <c r="U60" s="307"/>
      <c r="V60" s="307"/>
    </row>
    <row r="61" ht="15.75" customHeight="1">
      <c r="A61" s="307"/>
      <c r="B61" s="298">
        <v>45501.0</v>
      </c>
      <c r="C61" s="299" t="s">
        <v>2646</v>
      </c>
      <c r="D61" s="300" t="s">
        <v>2587</v>
      </c>
      <c r="E61" s="301" t="s">
        <v>177</v>
      </c>
      <c r="F61" s="302">
        <v>2899.5</v>
      </c>
      <c r="G61" s="302">
        <f t="shared" si="1"/>
        <v>69.00155199</v>
      </c>
      <c r="H61" s="302">
        <v>2000.7</v>
      </c>
      <c r="I61" s="302">
        <v>-20.55</v>
      </c>
      <c r="J61" s="303">
        <v>1052295.3</v>
      </c>
      <c r="K61" s="304">
        <f t="shared" si="2"/>
        <v>362.9230212</v>
      </c>
      <c r="L61" s="305" t="s">
        <v>2580</v>
      </c>
      <c r="M61" s="306" t="s">
        <v>75</v>
      </c>
      <c r="N61" s="297">
        <f t="shared" si="3"/>
        <v>2.8995</v>
      </c>
      <c r="O61" s="307"/>
      <c r="P61" s="307"/>
      <c r="Q61" s="307"/>
      <c r="R61" s="307"/>
      <c r="S61" s="307"/>
      <c r="T61" s="307"/>
      <c r="U61" s="307"/>
      <c r="V61" s="307"/>
    </row>
    <row r="62" ht="15.75" customHeight="1">
      <c r="A62" s="307"/>
      <c r="B62" s="298">
        <v>45501.0</v>
      </c>
      <c r="C62" s="299" t="s">
        <v>2647</v>
      </c>
      <c r="D62" s="300" t="s">
        <v>113</v>
      </c>
      <c r="E62" s="301" t="s">
        <v>177</v>
      </c>
      <c r="F62" s="302">
        <v>2191.1</v>
      </c>
      <c r="G62" s="302">
        <f t="shared" si="1"/>
        <v>70.33453516</v>
      </c>
      <c r="H62" s="302">
        <v>1541.1</v>
      </c>
      <c r="I62" s="302">
        <v>-3.93</v>
      </c>
      <c r="J62" s="303">
        <v>747342.0</v>
      </c>
      <c r="K62" s="304">
        <f t="shared" si="2"/>
        <v>341.0807357</v>
      </c>
      <c r="L62" s="305" t="s">
        <v>2580</v>
      </c>
      <c r="M62" s="306" t="s">
        <v>40</v>
      </c>
      <c r="N62" s="297">
        <f t="shared" si="3"/>
        <v>2.1911</v>
      </c>
      <c r="O62" s="307"/>
      <c r="P62" s="307"/>
      <c r="Q62" s="307"/>
      <c r="R62" s="307"/>
      <c r="S62" s="307"/>
      <c r="T62" s="307"/>
      <c r="U62" s="307"/>
      <c r="V62" s="307"/>
    </row>
    <row r="63" ht="15.75" customHeight="1">
      <c r="A63" s="307"/>
      <c r="B63" s="298">
        <v>45502.0</v>
      </c>
      <c r="C63" s="299" t="s">
        <v>2648</v>
      </c>
      <c r="D63" s="300" t="s">
        <v>60</v>
      </c>
      <c r="E63" s="301" t="s">
        <v>177</v>
      </c>
      <c r="F63" s="302">
        <v>3301.0</v>
      </c>
      <c r="G63" s="302">
        <f t="shared" si="1"/>
        <v>68.14904574</v>
      </c>
      <c r="H63" s="302">
        <v>2249.6</v>
      </c>
      <c r="I63" s="302">
        <v>-22.94</v>
      </c>
      <c r="J63" s="303">
        <v>1178305.0</v>
      </c>
      <c r="K63" s="304">
        <f t="shared" si="2"/>
        <v>356.9539533</v>
      </c>
      <c r="L63" s="305" t="s">
        <v>2595</v>
      </c>
      <c r="M63" s="306" t="s">
        <v>94</v>
      </c>
      <c r="N63" s="297">
        <f t="shared" si="3"/>
        <v>3.301</v>
      </c>
      <c r="O63" s="307"/>
      <c r="P63" s="307"/>
      <c r="Q63" s="307"/>
      <c r="R63" s="307"/>
      <c r="S63" s="307"/>
      <c r="T63" s="307"/>
      <c r="U63" s="307"/>
      <c r="V63" s="307"/>
    </row>
    <row r="64" ht="15.75" customHeight="1">
      <c r="A64" s="307"/>
      <c r="B64" s="298">
        <v>45502.0</v>
      </c>
      <c r="C64" s="299" t="s">
        <v>2649</v>
      </c>
      <c r="D64" s="300" t="s">
        <v>60</v>
      </c>
      <c r="E64" s="301" t="s">
        <v>4</v>
      </c>
      <c r="F64" s="302">
        <v>1760.0</v>
      </c>
      <c r="G64" s="302">
        <f t="shared" si="1"/>
        <v>69.88068182</v>
      </c>
      <c r="H64" s="302">
        <v>1229.9</v>
      </c>
      <c r="I64" s="302">
        <v>-24.36</v>
      </c>
      <c r="J64" s="303">
        <v>792000.0</v>
      </c>
      <c r="K64" s="304">
        <f t="shared" si="2"/>
        <v>450</v>
      </c>
      <c r="L64" s="305" t="s">
        <v>2595</v>
      </c>
      <c r="M64" s="306" t="s">
        <v>2584</v>
      </c>
      <c r="N64" s="297">
        <f t="shared" si="3"/>
        <v>1.76</v>
      </c>
      <c r="O64" s="307"/>
      <c r="P64" s="307"/>
      <c r="Q64" s="307"/>
      <c r="R64" s="307"/>
      <c r="S64" s="307"/>
      <c r="T64" s="307"/>
      <c r="U64" s="307"/>
      <c r="V64" s="307"/>
    </row>
    <row r="65" ht="15.75" customHeight="1">
      <c r="A65" s="307"/>
      <c r="B65" s="298">
        <v>45500.0</v>
      </c>
      <c r="C65" s="299" t="s">
        <v>2650</v>
      </c>
      <c r="D65" s="300" t="s">
        <v>2589</v>
      </c>
      <c r="E65" s="301" t="s">
        <v>177</v>
      </c>
      <c r="F65" s="302">
        <v>5838.8</v>
      </c>
      <c r="G65" s="302">
        <f t="shared" si="1"/>
        <v>70.79023087</v>
      </c>
      <c r="H65" s="302">
        <v>4133.3</v>
      </c>
      <c r="I65" s="302">
        <v>-20.28</v>
      </c>
      <c r="J65" s="303">
        <v>1837504.0</v>
      </c>
      <c r="K65" s="308">
        <f t="shared" si="2"/>
        <v>314.7057615</v>
      </c>
      <c r="L65" s="305" t="s">
        <v>2580</v>
      </c>
      <c r="M65" s="306" t="s">
        <v>75</v>
      </c>
      <c r="N65" s="297">
        <f t="shared" si="3"/>
        <v>5.8388</v>
      </c>
      <c r="O65" s="307"/>
      <c r="P65" s="307"/>
      <c r="Q65" s="307"/>
      <c r="R65" s="307"/>
      <c r="S65" s="307"/>
      <c r="T65" s="307"/>
      <c r="U65" s="307"/>
      <c r="V65" s="307"/>
    </row>
    <row r="66" ht="15.75" customHeight="1">
      <c r="A66" s="307"/>
      <c r="B66" s="298">
        <v>45503.0</v>
      </c>
      <c r="C66" s="299" t="s">
        <v>2651</v>
      </c>
      <c r="D66" s="300" t="s">
        <v>65</v>
      </c>
      <c r="E66" s="301" t="s">
        <v>2643</v>
      </c>
      <c r="F66" s="302">
        <v>6007.0</v>
      </c>
      <c r="G66" s="302">
        <f t="shared" si="1"/>
        <v>66.22773431</v>
      </c>
      <c r="H66" s="302">
        <v>3978.3</v>
      </c>
      <c r="I66" s="302">
        <v>-54.56</v>
      </c>
      <c r="J66" s="303">
        <v>1523975.75</v>
      </c>
      <c r="K66" s="308">
        <f t="shared" si="2"/>
        <v>253.699975</v>
      </c>
      <c r="L66" s="305" t="s">
        <v>2595</v>
      </c>
      <c r="M66" s="306" t="s">
        <v>40</v>
      </c>
      <c r="N66" s="297">
        <f t="shared" si="3"/>
        <v>6.007</v>
      </c>
      <c r="O66" s="307"/>
      <c r="P66" s="307"/>
      <c r="Q66" s="307"/>
      <c r="R66" s="307"/>
      <c r="S66" s="307"/>
      <c r="T66" s="307"/>
      <c r="U66" s="307"/>
      <c r="V66" s="307"/>
    </row>
    <row r="67" ht="15.75" customHeight="1">
      <c r="A67" s="307"/>
      <c r="B67" s="298">
        <v>45502.0</v>
      </c>
      <c r="C67" s="299" t="s">
        <v>2652</v>
      </c>
      <c r="D67" s="300" t="s">
        <v>89</v>
      </c>
      <c r="E67" s="301" t="s">
        <v>181</v>
      </c>
      <c r="F67" s="302">
        <v>376.0</v>
      </c>
      <c r="G67" s="302">
        <f t="shared" si="1"/>
        <v>64.33510638</v>
      </c>
      <c r="H67" s="302">
        <v>241.9</v>
      </c>
      <c r="I67" s="302">
        <v>-40.74</v>
      </c>
      <c r="J67" s="303">
        <v>97760.0</v>
      </c>
      <c r="K67" s="308">
        <f t="shared" si="2"/>
        <v>260</v>
      </c>
      <c r="L67" s="305" t="s">
        <v>2582</v>
      </c>
      <c r="M67" s="306" t="s">
        <v>94</v>
      </c>
      <c r="N67" s="297">
        <f t="shared" si="3"/>
        <v>0.376</v>
      </c>
      <c r="O67" s="307"/>
      <c r="P67" s="307"/>
      <c r="Q67" s="307"/>
      <c r="R67" s="307"/>
      <c r="S67" s="307"/>
      <c r="T67" s="307"/>
      <c r="U67" s="307"/>
      <c r="V67" s="307"/>
    </row>
    <row r="68" ht="15.75" customHeight="1">
      <c r="A68" s="307"/>
      <c r="B68" s="298">
        <v>45502.0</v>
      </c>
      <c r="C68" s="299" t="s">
        <v>2653</v>
      </c>
      <c r="D68" s="300" t="s">
        <v>50</v>
      </c>
      <c r="E68" s="301" t="s">
        <v>177</v>
      </c>
      <c r="F68" s="302">
        <v>6445.0</v>
      </c>
      <c r="G68" s="302">
        <f t="shared" si="1"/>
        <v>65.77036462</v>
      </c>
      <c r="H68" s="302">
        <v>4238.9</v>
      </c>
      <c r="I68" s="302">
        <v>-37.53</v>
      </c>
      <c r="J68" s="303">
        <v>1985230.0</v>
      </c>
      <c r="K68" s="308">
        <f t="shared" si="2"/>
        <v>308.026377</v>
      </c>
      <c r="L68" s="305" t="s">
        <v>2582</v>
      </c>
      <c r="M68" s="306" t="s">
        <v>2584</v>
      </c>
      <c r="N68" s="297">
        <f t="shared" si="3"/>
        <v>6.445</v>
      </c>
      <c r="O68" s="307"/>
      <c r="P68" s="307"/>
      <c r="Q68" s="307"/>
      <c r="R68" s="307"/>
      <c r="S68" s="307"/>
      <c r="T68" s="307"/>
      <c r="U68" s="307"/>
      <c r="V68" s="307"/>
    </row>
    <row r="69" ht="15.75" customHeight="1">
      <c r="A69" s="307"/>
      <c r="B69" s="298">
        <v>45503.0</v>
      </c>
      <c r="C69" s="299" t="s">
        <v>2654</v>
      </c>
      <c r="D69" s="300" t="s">
        <v>60</v>
      </c>
      <c r="E69" s="301" t="s">
        <v>4</v>
      </c>
      <c r="F69" s="302">
        <v>2221.0</v>
      </c>
      <c r="G69" s="302">
        <f t="shared" si="1"/>
        <v>67.94687078</v>
      </c>
      <c r="H69" s="302">
        <v>1509.1</v>
      </c>
      <c r="I69" s="302">
        <v>-44.11</v>
      </c>
      <c r="J69" s="303">
        <v>976550.0</v>
      </c>
      <c r="K69" s="304">
        <f t="shared" si="2"/>
        <v>439.6893291</v>
      </c>
      <c r="L69" s="305" t="s">
        <v>2595</v>
      </c>
      <c r="M69" s="306" t="s">
        <v>75</v>
      </c>
      <c r="N69" s="297">
        <f t="shared" si="3"/>
        <v>2.221</v>
      </c>
      <c r="O69" s="307"/>
      <c r="P69" s="307"/>
      <c r="Q69" s="307"/>
      <c r="R69" s="307"/>
      <c r="S69" s="307"/>
      <c r="T69" s="307"/>
      <c r="U69" s="307"/>
      <c r="V69" s="307"/>
    </row>
    <row r="70" ht="15.75" customHeight="1">
      <c r="A70" s="307"/>
      <c r="B70" s="298">
        <v>45503.0</v>
      </c>
      <c r="C70" s="299" t="s">
        <v>2655</v>
      </c>
      <c r="D70" s="300" t="s">
        <v>55</v>
      </c>
      <c r="E70" s="301" t="s">
        <v>172</v>
      </c>
      <c r="F70" s="302">
        <v>11000.0</v>
      </c>
      <c r="G70" s="302">
        <f t="shared" si="1"/>
        <v>69.02818182</v>
      </c>
      <c r="H70" s="302">
        <v>7593.1</v>
      </c>
      <c r="I70" s="302">
        <v>24.35</v>
      </c>
      <c r="J70" s="303">
        <v>3850920.0</v>
      </c>
      <c r="K70" s="304">
        <f t="shared" si="2"/>
        <v>350.0836364</v>
      </c>
      <c r="L70" s="305" t="s">
        <v>2580</v>
      </c>
      <c r="M70" s="306" t="s">
        <v>40</v>
      </c>
      <c r="N70" s="297">
        <f t="shared" si="3"/>
        <v>11</v>
      </c>
      <c r="O70" s="307"/>
      <c r="P70" s="307"/>
      <c r="Q70" s="307"/>
      <c r="R70" s="307"/>
      <c r="S70" s="307"/>
      <c r="T70" s="307"/>
      <c r="U70" s="307"/>
      <c r="V70" s="307"/>
    </row>
    <row r="71" ht="15.75" customHeight="1">
      <c r="A71" s="307"/>
      <c r="B71" s="298">
        <v>45503.0</v>
      </c>
      <c r="C71" s="299" t="s">
        <v>2656</v>
      </c>
      <c r="D71" s="300" t="s">
        <v>2587</v>
      </c>
      <c r="E71" s="301" t="s">
        <v>177</v>
      </c>
      <c r="F71" s="302">
        <v>3173.0</v>
      </c>
      <c r="G71" s="302">
        <f t="shared" si="1"/>
        <v>67.99243618</v>
      </c>
      <c r="H71" s="302">
        <v>2157.4</v>
      </c>
      <c r="I71" s="302">
        <v>-34.01</v>
      </c>
      <c r="J71" s="303">
        <v>1053346.0</v>
      </c>
      <c r="K71" s="308">
        <f t="shared" si="2"/>
        <v>331.9716357</v>
      </c>
      <c r="L71" s="305" t="s">
        <v>2580</v>
      </c>
      <c r="M71" s="306" t="s">
        <v>94</v>
      </c>
      <c r="N71" s="297">
        <f t="shared" si="3"/>
        <v>3.173</v>
      </c>
      <c r="O71" s="307"/>
      <c r="P71" s="307"/>
      <c r="Q71" s="307"/>
      <c r="R71" s="307"/>
      <c r="S71" s="307"/>
      <c r="T71" s="307"/>
      <c r="U71" s="307"/>
      <c r="V71" s="307"/>
    </row>
    <row r="72" ht="15.75" customHeight="1">
      <c r="A72" s="307"/>
      <c r="B72" s="298">
        <v>45501.0</v>
      </c>
      <c r="C72" s="299" t="s">
        <v>2657</v>
      </c>
      <c r="D72" s="300" t="s">
        <v>2589</v>
      </c>
      <c r="E72" s="301" t="s">
        <v>177</v>
      </c>
      <c r="F72" s="302">
        <v>4957.0</v>
      </c>
      <c r="G72" s="302">
        <f t="shared" si="1"/>
        <v>66.82469235</v>
      </c>
      <c r="H72" s="302">
        <v>3312.5</v>
      </c>
      <c r="I72" s="302">
        <v>-44.79</v>
      </c>
      <c r="J72" s="303">
        <v>1652350.0</v>
      </c>
      <c r="K72" s="308">
        <f t="shared" si="2"/>
        <v>333.3366956</v>
      </c>
      <c r="L72" s="305" t="s">
        <v>2580</v>
      </c>
      <c r="M72" s="306" t="s">
        <v>2584</v>
      </c>
      <c r="N72" s="297">
        <f t="shared" si="3"/>
        <v>4.957</v>
      </c>
      <c r="O72" s="307"/>
      <c r="P72" s="307"/>
      <c r="Q72" s="307"/>
      <c r="R72" s="307"/>
      <c r="S72" s="307"/>
      <c r="T72" s="307"/>
      <c r="U72" s="307"/>
      <c r="V72" s="307"/>
    </row>
    <row r="73" ht="15.75" customHeight="1">
      <c r="A73" s="307"/>
      <c r="B73" s="298">
        <v>45503.0</v>
      </c>
      <c r="C73" s="299" t="s">
        <v>2658</v>
      </c>
      <c r="D73" s="300" t="s">
        <v>50</v>
      </c>
      <c r="E73" s="301" t="s">
        <v>177</v>
      </c>
      <c r="F73" s="302">
        <v>2501.0</v>
      </c>
      <c r="G73" s="302">
        <f t="shared" si="1"/>
        <v>67.15313874</v>
      </c>
      <c r="H73" s="302">
        <v>1679.5</v>
      </c>
      <c r="I73" s="302">
        <v>-34.02</v>
      </c>
      <c r="J73" s="303">
        <v>811250.0</v>
      </c>
      <c r="K73" s="304">
        <f t="shared" si="2"/>
        <v>324.3702519</v>
      </c>
      <c r="L73" s="305" t="s">
        <v>2582</v>
      </c>
      <c r="M73" s="306" t="s">
        <v>75</v>
      </c>
      <c r="N73" s="297">
        <f t="shared" si="3"/>
        <v>2.501</v>
      </c>
      <c r="O73" s="307"/>
      <c r="P73" s="307"/>
      <c r="Q73" s="307"/>
      <c r="R73" s="307"/>
      <c r="S73" s="307"/>
      <c r="T73" s="307"/>
      <c r="U73" s="307"/>
      <c r="V73" s="307"/>
    </row>
    <row r="74" ht="15.75" customHeight="1">
      <c r="A74" s="307"/>
      <c r="B74" s="298">
        <v>45504.0</v>
      </c>
      <c r="C74" s="299" t="s">
        <v>2659</v>
      </c>
      <c r="D74" s="300" t="s">
        <v>98</v>
      </c>
      <c r="E74" s="301" t="s">
        <v>4</v>
      </c>
      <c r="F74" s="302">
        <v>1892.0</v>
      </c>
      <c r="G74" s="302">
        <f t="shared" si="1"/>
        <v>69.84143763</v>
      </c>
      <c r="H74" s="302">
        <v>1321.4</v>
      </c>
      <c r="I74" s="302">
        <v>-1.17</v>
      </c>
      <c r="J74" s="303">
        <v>814914.5</v>
      </c>
      <c r="K74" s="304">
        <f t="shared" si="2"/>
        <v>430.7159091</v>
      </c>
      <c r="L74" s="305" t="s">
        <v>2595</v>
      </c>
      <c r="M74" s="306" t="s">
        <v>40</v>
      </c>
      <c r="N74" s="297">
        <f t="shared" si="3"/>
        <v>1.892</v>
      </c>
      <c r="O74" s="307"/>
      <c r="P74" s="307"/>
      <c r="Q74" s="307"/>
      <c r="R74" s="307"/>
      <c r="S74" s="307"/>
      <c r="T74" s="307"/>
      <c r="U74" s="307"/>
      <c r="V74" s="307"/>
    </row>
    <row r="75" ht="15.75" customHeight="1">
      <c r="A75" s="307"/>
      <c r="B75" s="298">
        <v>45504.0</v>
      </c>
      <c r="C75" s="299" t="s">
        <v>2660</v>
      </c>
      <c r="D75" s="300" t="s">
        <v>65</v>
      </c>
      <c r="E75" s="301" t="s">
        <v>172</v>
      </c>
      <c r="F75" s="302">
        <v>1045.0</v>
      </c>
      <c r="G75" s="302">
        <f t="shared" si="1"/>
        <v>70.54545455</v>
      </c>
      <c r="H75" s="302">
        <v>737.2</v>
      </c>
      <c r="I75" s="302">
        <v>20.49</v>
      </c>
      <c r="J75" s="303">
        <v>376200.0</v>
      </c>
      <c r="K75" s="304">
        <f t="shared" si="2"/>
        <v>360</v>
      </c>
      <c r="L75" s="305" t="s">
        <v>2595</v>
      </c>
      <c r="M75" s="306" t="s">
        <v>94</v>
      </c>
      <c r="N75" s="297">
        <f t="shared" si="3"/>
        <v>1.045</v>
      </c>
      <c r="O75" s="307"/>
      <c r="P75" s="307"/>
      <c r="Q75" s="307"/>
      <c r="R75" s="307"/>
      <c r="S75" s="307"/>
      <c r="T75" s="307"/>
      <c r="U75" s="307"/>
      <c r="V75" s="307"/>
    </row>
    <row r="76" ht="15.75" customHeight="1">
      <c r="A76" s="307"/>
      <c r="B76" s="298">
        <v>45502.0</v>
      </c>
      <c r="C76" s="299" t="s">
        <v>2661</v>
      </c>
      <c r="D76" s="300" t="s">
        <v>2589</v>
      </c>
      <c r="E76" s="301" t="s">
        <v>177</v>
      </c>
      <c r="F76" s="302">
        <v>4114.1</v>
      </c>
      <c r="G76" s="302">
        <v>68.88262317396271</v>
      </c>
      <c r="H76" s="302">
        <v>2833.9</v>
      </c>
      <c r="I76" s="302">
        <v>-34.38</v>
      </c>
      <c r="J76" s="303">
        <v>1334303.0</v>
      </c>
      <c r="K76" s="308">
        <v>324.3243965873459</v>
      </c>
      <c r="L76" s="305" t="s">
        <v>2580</v>
      </c>
      <c r="M76" s="306" t="s">
        <v>2584</v>
      </c>
      <c r="N76" s="297">
        <f t="shared" si="3"/>
        <v>4.1141</v>
      </c>
      <c r="O76" s="307"/>
      <c r="P76" s="307"/>
      <c r="Q76" s="307"/>
      <c r="R76" s="307"/>
      <c r="S76" s="307"/>
      <c r="T76" s="307"/>
      <c r="U76" s="307"/>
      <c r="V76" s="307"/>
    </row>
    <row r="77" ht="15.75" customHeight="1">
      <c r="A77" s="307"/>
      <c r="B77" s="298">
        <v>45508.0</v>
      </c>
      <c r="C77" s="299" t="s">
        <v>2662</v>
      </c>
      <c r="D77" s="300" t="s">
        <v>2589</v>
      </c>
      <c r="E77" s="301" t="s">
        <v>179</v>
      </c>
      <c r="F77" s="302">
        <v>5861.0</v>
      </c>
      <c r="G77" s="302">
        <v>68.12148097594267</v>
      </c>
      <c r="H77" s="302">
        <v>3992.6</v>
      </c>
      <c r="I77" s="302">
        <v>-59.36</v>
      </c>
      <c r="J77" s="303">
        <v>1741420.0</v>
      </c>
      <c r="K77" s="308">
        <v>297.1199454018086</v>
      </c>
      <c r="L77" s="305" t="s">
        <v>2580</v>
      </c>
      <c r="M77" s="306" t="s">
        <v>75</v>
      </c>
      <c r="N77" s="297">
        <f t="shared" si="3"/>
        <v>5.861</v>
      </c>
      <c r="O77" s="307"/>
      <c r="P77" s="307"/>
      <c r="Q77" s="307"/>
      <c r="R77" s="307"/>
      <c r="S77" s="307"/>
      <c r="T77" s="307"/>
      <c r="U77" s="307"/>
      <c r="V77" s="307"/>
    </row>
    <row r="78" ht="15.75" customHeight="1">
      <c r="A78" s="307"/>
      <c r="B78" s="298">
        <v>45510.0</v>
      </c>
      <c r="C78" s="299" t="s">
        <v>2663</v>
      </c>
      <c r="D78" s="300" t="s">
        <v>2589</v>
      </c>
      <c r="E78" s="301" t="s">
        <v>179</v>
      </c>
      <c r="F78" s="302">
        <v>4775.2</v>
      </c>
      <c r="G78" s="302">
        <v>67.80658401742336</v>
      </c>
      <c r="H78" s="302">
        <v>3237.9</v>
      </c>
      <c r="I78" s="302">
        <v>-65.49</v>
      </c>
      <c r="J78" s="303">
        <v>1444215.0</v>
      </c>
      <c r="K78" s="308">
        <v>302.44073546657734</v>
      </c>
      <c r="L78" s="305" t="s">
        <v>2580</v>
      </c>
      <c r="M78" s="306" t="s">
        <v>40</v>
      </c>
      <c r="N78" s="297">
        <f t="shared" si="3"/>
        <v>4.7752</v>
      </c>
      <c r="O78" s="307"/>
      <c r="P78" s="307"/>
      <c r="Q78" s="307"/>
      <c r="R78" s="307"/>
      <c r="S78" s="307"/>
      <c r="T78" s="307"/>
      <c r="U78" s="307"/>
      <c r="V78" s="307"/>
    </row>
    <row r="79" ht="15.75" customHeight="1">
      <c r="A79" s="307"/>
      <c r="B79" s="298">
        <v>45510.0</v>
      </c>
      <c r="C79" s="299" t="s">
        <v>2664</v>
      </c>
      <c r="D79" s="300" t="s">
        <v>2589</v>
      </c>
      <c r="E79" s="301" t="s">
        <v>177</v>
      </c>
      <c r="F79" s="302">
        <v>5783.9</v>
      </c>
      <c r="G79" s="302">
        <v>68.86011168934456</v>
      </c>
      <c r="H79" s="302">
        <v>3982.8</v>
      </c>
      <c r="I79" s="302">
        <v>-54.75</v>
      </c>
      <c r="J79" s="303">
        <v>1912060.0</v>
      </c>
      <c r="K79" s="304">
        <v>330.58317052507823</v>
      </c>
      <c r="L79" s="305" t="s">
        <v>2580</v>
      </c>
      <c r="M79" s="306" t="s">
        <v>94</v>
      </c>
      <c r="N79" s="297">
        <f t="shared" si="3"/>
        <v>5.7839</v>
      </c>
      <c r="O79" s="307"/>
      <c r="P79" s="307"/>
      <c r="Q79" s="307"/>
      <c r="R79" s="307"/>
      <c r="S79" s="307"/>
      <c r="T79" s="307"/>
      <c r="U79" s="307"/>
      <c r="V79" s="307"/>
    </row>
    <row r="80" ht="15.75" customHeight="1">
      <c r="A80" s="307"/>
      <c r="B80" s="298">
        <v>45508.0</v>
      </c>
      <c r="C80" s="299" t="s">
        <v>2665</v>
      </c>
      <c r="D80" s="300" t="s">
        <v>2589</v>
      </c>
      <c r="E80" s="301" t="s">
        <v>179</v>
      </c>
      <c r="F80" s="302">
        <v>5335.9</v>
      </c>
      <c r="G80" s="302">
        <v>69.10924117768324</v>
      </c>
      <c r="H80" s="302">
        <v>3687.6</v>
      </c>
      <c r="I80" s="302">
        <v>-69.99</v>
      </c>
      <c r="J80" s="303">
        <v>1673825.0</v>
      </c>
      <c r="K80" s="308">
        <v>313.69122359864315</v>
      </c>
      <c r="L80" s="305" t="s">
        <v>2580</v>
      </c>
      <c r="M80" s="306" t="s">
        <v>2584</v>
      </c>
      <c r="N80" s="297">
        <f t="shared" si="3"/>
        <v>5.3359</v>
      </c>
      <c r="O80" s="307"/>
      <c r="P80" s="307"/>
      <c r="Q80" s="307"/>
      <c r="R80" s="307"/>
      <c r="S80" s="307"/>
      <c r="T80" s="307"/>
      <c r="U80" s="307"/>
      <c r="V80" s="307"/>
    </row>
    <row r="81" ht="15.75" customHeight="1">
      <c r="A81" s="307"/>
      <c r="B81" s="298">
        <v>45513.0</v>
      </c>
      <c r="C81" s="299" t="s">
        <v>2666</v>
      </c>
      <c r="D81" s="300" t="s">
        <v>2589</v>
      </c>
      <c r="E81" s="301" t="s">
        <v>181</v>
      </c>
      <c r="F81" s="302">
        <v>4853.0</v>
      </c>
      <c r="G81" s="302">
        <v>68.43189779517824</v>
      </c>
      <c r="H81" s="302">
        <v>3321.0</v>
      </c>
      <c r="I81" s="302">
        <v>-69.85</v>
      </c>
      <c r="J81" s="303">
        <v>1423217.0</v>
      </c>
      <c r="K81" s="308">
        <v>293.2654028436019</v>
      </c>
      <c r="L81" s="305" t="s">
        <v>2580</v>
      </c>
      <c r="M81" s="306" t="s">
        <v>75</v>
      </c>
      <c r="N81" s="297">
        <f t="shared" si="3"/>
        <v>4.853</v>
      </c>
      <c r="O81" s="307"/>
      <c r="P81" s="307"/>
      <c r="Q81" s="307"/>
      <c r="R81" s="307"/>
      <c r="S81" s="307"/>
      <c r="T81" s="307"/>
      <c r="U81" s="307"/>
      <c r="V81" s="307"/>
    </row>
    <row r="82" ht="15.75" customHeight="1">
      <c r="A82" s="307"/>
      <c r="B82" s="298">
        <v>45515.0</v>
      </c>
      <c r="C82" s="318" t="s">
        <v>2667</v>
      </c>
      <c r="D82" s="300" t="s">
        <v>2589</v>
      </c>
      <c r="E82" s="301" t="s">
        <v>179</v>
      </c>
      <c r="F82" s="302">
        <v>6020.6</v>
      </c>
      <c r="G82" s="302">
        <v>67.6793010663389</v>
      </c>
      <c r="H82" s="302">
        <v>4074.7</v>
      </c>
      <c r="I82" s="302">
        <v>-87.31</v>
      </c>
      <c r="J82" s="303">
        <v>1877342.0</v>
      </c>
      <c r="K82" s="308">
        <v>311.81975218416767</v>
      </c>
      <c r="L82" s="305" t="s">
        <v>2580</v>
      </c>
      <c r="M82" s="306" t="s">
        <v>40</v>
      </c>
      <c r="N82" s="297">
        <f t="shared" si="3"/>
        <v>6.0206</v>
      </c>
      <c r="O82" s="307"/>
      <c r="P82" s="307"/>
      <c r="Q82" s="307"/>
      <c r="R82" s="307"/>
      <c r="S82" s="307"/>
      <c r="T82" s="307"/>
      <c r="U82" s="307"/>
      <c r="V82" s="307"/>
    </row>
    <row r="83" ht="15.75" customHeight="1">
      <c r="A83" s="307"/>
      <c r="B83" s="298">
        <v>45516.0</v>
      </c>
      <c r="C83" s="318" t="s">
        <v>2668</v>
      </c>
      <c r="D83" s="300" t="s">
        <v>2589</v>
      </c>
      <c r="E83" s="301" t="s">
        <v>179</v>
      </c>
      <c r="F83" s="302">
        <v>5945.3</v>
      </c>
      <c r="G83" s="302">
        <v>68.11430878172673</v>
      </c>
      <c r="H83" s="302">
        <v>4049.6</v>
      </c>
      <c r="I83" s="302">
        <v>-71.18</v>
      </c>
      <c r="J83" s="303">
        <v>1915451.0</v>
      </c>
      <c r="K83" s="308">
        <v>322.17903217667737</v>
      </c>
      <c r="L83" s="305" t="s">
        <v>2580</v>
      </c>
      <c r="M83" s="306" t="s">
        <v>94</v>
      </c>
      <c r="N83" s="297">
        <f t="shared" si="3"/>
        <v>5.9453</v>
      </c>
      <c r="O83" s="307"/>
      <c r="P83" s="307"/>
      <c r="Q83" s="307"/>
      <c r="R83" s="307"/>
      <c r="S83" s="307"/>
      <c r="T83" s="307"/>
      <c r="U83" s="307"/>
      <c r="V83" s="307"/>
    </row>
    <row r="84" ht="15.75" customHeight="1">
      <c r="A84" s="307"/>
      <c r="B84" s="298">
        <v>45520.0</v>
      </c>
      <c r="C84" s="299" t="s">
        <v>2669</v>
      </c>
      <c r="D84" s="300" t="s">
        <v>2589</v>
      </c>
      <c r="E84" s="301" t="s">
        <v>177</v>
      </c>
      <c r="F84" s="302">
        <v>5112.2</v>
      </c>
      <c r="G84" s="302">
        <v>69.38891279683894</v>
      </c>
      <c r="H84" s="302">
        <v>3547.3</v>
      </c>
      <c r="I84" s="302">
        <v>-78.72</v>
      </c>
      <c r="J84" s="303">
        <v>1739368.0</v>
      </c>
      <c r="K84" s="308">
        <v>340.2386448104534</v>
      </c>
      <c r="L84" s="305" t="s">
        <v>2580</v>
      </c>
      <c r="M84" s="306" t="s">
        <v>2584</v>
      </c>
      <c r="N84" s="297">
        <f t="shared" si="3"/>
        <v>5.1122</v>
      </c>
      <c r="O84" s="307"/>
      <c r="P84" s="307"/>
      <c r="Q84" s="307"/>
      <c r="R84" s="307"/>
      <c r="S84" s="307"/>
      <c r="T84" s="307"/>
      <c r="U84" s="307"/>
      <c r="V84" s="307"/>
    </row>
    <row r="85" ht="15.75" customHeight="1">
      <c r="A85" s="307"/>
      <c r="B85" s="298">
        <v>45521.0</v>
      </c>
      <c r="C85" s="299" t="s">
        <v>2670</v>
      </c>
      <c r="D85" s="300" t="s">
        <v>2589</v>
      </c>
      <c r="E85" s="301" t="s">
        <v>179</v>
      </c>
      <c r="F85" s="302">
        <v>5557.5</v>
      </c>
      <c r="G85" s="302">
        <v>67.00674763832659</v>
      </c>
      <c r="H85" s="302">
        <v>3723.9</v>
      </c>
      <c r="I85" s="302">
        <v>-100.44</v>
      </c>
      <c r="J85" s="303">
        <v>1794572.0</v>
      </c>
      <c r="K85" s="308">
        <v>322.90994152046784</v>
      </c>
      <c r="L85" s="305" t="s">
        <v>2580</v>
      </c>
      <c r="M85" s="306" t="s">
        <v>75</v>
      </c>
      <c r="N85" s="297">
        <f t="shared" si="3"/>
        <v>5.5575</v>
      </c>
      <c r="O85" s="307"/>
      <c r="P85" s="307"/>
      <c r="Q85" s="307"/>
      <c r="R85" s="307"/>
      <c r="S85" s="307"/>
      <c r="T85" s="307"/>
      <c r="U85" s="307"/>
      <c r="V85" s="307"/>
    </row>
    <row r="86" ht="15.75" customHeight="1">
      <c r="A86" s="307"/>
      <c r="B86" s="298">
        <v>45522.0</v>
      </c>
      <c r="C86" s="299" t="s">
        <v>2671</v>
      </c>
      <c r="D86" s="300" t="s">
        <v>2589</v>
      </c>
      <c r="E86" s="301" t="s">
        <v>172</v>
      </c>
      <c r="F86" s="302">
        <v>5475.3</v>
      </c>
      <c r="G86" s="302">
        <v>71.90838858144758</v>
      </c>
      <c r="H86" s="302">
        <v>3937.2</v>
      </c>
      <c r="I86" s="302">
        <v>-26.6</v>
      </c>
      <c r="J86" s="303">
        <v>2199765.0</v>
      </c>
      <c r="K86" s="304">
        <v>401.761547312476</v>
      </c>
      <c r="L86" s="305" t="s">
        <v>2580</v>
      </c>
      <c r="M86" s="306" t="s">
        <v>40</v>
      </c>
      <c r="N86" s="297">
        <f t="shared" si="3"/>
        <v>5.4753</v>
      </c>
      <c r="O86" s="307"/>
      <c r="P86" s="307"/>
      <c r="Q86" s="307"/>
      <c r="R86" s="307"/>
      <c r="S86" s="307"/>
      <c r="T86" s="307"/>
      <c r="U86" s="307"/>
      <c r="V86" s="307"/>
    </row>
    <row r="87" ht="15.75" customHeight="1">
      <c r="A87" s="307"/>
      <c r="B87" s="298">
        <v>45524.0</v>
      </c>
      <c r="C87" s="299" t="s">
        <v>2672</v>
      </c>
      <c r="D87" s="300" t="s">
        <v>2589</v>
      </c>
      <c r="E87" s="301" t="s">
        <v>179</v>
      </c>
      <c r="F87" s="302">
        <v>5748.5</v>
      </c>
      <c r="G87" s="302">
        <v>67.8002957293207</v>
      </c>
      <c r="H87" s="302">
        <v>3897.5</v>
      </c>
      <c r="I87" s="302">
        <v>-95.25</v>
      </c>
      <c r="J87" s="303">
        <v>1889203.0</v>
      </c>
      <c r="K87" s="308">
        <v>328.642776376446</v>
      </c>
      <c r="L87" s="305" t="s">
        <v>2580</v>
      </c>
      <c r="M87" s="306" t="s">
        <v>94</v>
      </c>
      <c r="N87" s="297">
        <f t="shared" si="3"/>
        <v>5.7485</v>
      </c>
      <c r="O87" s="307"/>
      <c r="P87" s="307"/>
      <c r="Q87" s="307"/>
      <c r="R87" s="307"/>
      <c r="S87" s="307"/>
      <c r="T87" s="307"/>
      <c r="U87" s="307"/>
      <c r="V87" s="307"/>
    </row>
    <row r="88" ht="15.75" customHeight="1">
      <c r="A88" s="307"/>
      <c r="B88" s="298">
        <v>45525.0</v>
      </c>
      <c r="C88" s="299" t="s">
        <v>2673</v>
      </c>
      <c r="D88" s="300" t="s">
        <v>2589</v>
      </c>
      <c r="E88" s="301" t="s">
        <v>172</v>
      </c>
      <c r="F88" s="302">
        <v>5331.1</v>
      </c>
      <c r="G88" s="302">
        <v>69.08705520436682</v>
      </c>
      <c r="H88" s="302">
        <v>3683.1</v>
      </c>
      <c r="I88" s="302">
        <v>-90.86</v>
      </c>
      <c r="J88" s="303">
        <v>2000844.0</v>
      </c>
      <c r="K88" s="304">
        <v>375.31541332933165</v>
      </c>
      <c r="L88" s="305" t="s">
        <v>2580</v>
      </c>
      <c r="M88" s="306" t="s">
        <v>2584</v>
      </c>
      <c r="N88" s="297">
        <f t="shared" si="3"/>
        <v>5.3311</v>
      </c>
      <c r="O88" s="307"/>
      <c r="P88" s="307"/>
      <c r="Q88" s="307"/>
      <c r="R88" s="307"/>
      <c r="S88" s="307"/>
      <c r="T88" s="307"/>
      <c r="U88" s="307"/>
      <c r="V88" s="307"/>
    </row>
    <row r="89" ht="15.75" customHeight="1">
      <c r="A89" s="307"/>
      <c r="B89" s="298">
        <v>45525.0</v>
      </c>
      <c r="C89" s="299" t="s">
        <v>2674</v>
      </c>
      <c r="D89" s="300" t="s">
        <v>2589</v>
      </c>
      <c r="E89" s="301" t="s">
        <v>172</v>
      </c>
      <c r="F89" s="302">
        <v>6083.4</v>
      </c>
      <c r="G89" s="302">
        <v>70.45237860407009</v>
      </c>
      <c r="H89" s="302">
        <v>4285.9</v>
      </c>
      <c r="I89" s="302">
        <v>-71.63</v>
      </c>
      <c r="J89" s="303">
        <v>2255889.0</v>
      </c>
      <c r="K89" s="304">
        <v>370.8270046355657</v>
      </c>
      <c r="L89" s="305" t="s">
        <v>2580</v>
      </c>
      <c r="M89" s="306" t="s">
        <v>75</v>
      </c>
      <c r="N89" s="297">
        <f t="shared" si="3"/>
        <v>6.0834</v>
      </c>
      <c r="O89" s="307"/>
      <c r="P89" s="307"/>
      <c r="Q89" s="307"/>
      <c r="R89" s="307"/>
      <c r="S89" s="307"/>
      <c r="T89" s="307"/>
      <c r="U89" s="307"/>
      <c r="V89" s="307"/>
    </row>
    <row r="90" ht="15.75" customHeight="1">
      <c r="A90" s="307"/>
      <c r="B90" s="298">
        <v>45526.0</v>
      </c>
      <c r="C90" s="299" t="s">
        <v>2675</v>
      </c>
      <c r="D90" s="300" t="s">
        <v>2589</v>
      </c>
      <c r="E90" s="301" t="s">
        <v>172</v>
      </c>
      <c r="F90" s="302">
        <v>6080.1</v>
      </c>
      <c r="G90" s="302">
        <v>70.67646913702077</v>
      </c>
      <c r="H90" s="302">
        <v>4297.2</v>
      </c>
      <c r="I90" s="302">
        <v>-66.97</v>
      </c>
      <c r="J90" s="303">
        <v>2268872.0</v>
      </c>
      <c r="K90" s="304">
        <v>373.1635992829065</v>
      </c>
      <c r="L90" s="305" t="s">
        <v>2580</v>
      </c>
      <c r="M90" s="306" t="s">
        <v>40</v>
      </c>
      <c r="N90" s="297">
        <f t="shared" si="3"/>
        <v>6.0801</v>
      </c>
      <c r="O90" s="307"/>
      <c r="P90" s="307"/>
      <c r="Q90" s="307"/>
      <c r="R90" s="307"/>
      <c r="S90" s="307"/>
      <c r="T90" s="307"/>
      <c r="U90" s="307"/>
      <c r="V90" s="307"/>
    </row>
    <row r="91" ht="15.75" customHeight="1">
      <c r="A91" s="307"/>
      <c r="B91" s="298">
        <v>45527.0</v>
      </c>
      <c r="C91" s="299" t="s">
        <v>2676</v>
      </c>
      <c r="D91" s="300" t="s">
        <v>2589</v>
      </c>
      <c r="E91" s="301" t="s">
        <v>177</v>
      </c>
      <c r="F91" s="302">
        <v>5338.8</v>
      </c>
      <c r="G91" s="302">
        <v>69.94830298943582</v>
      </c>
      <c r="H91" s="302">
        <v>3734.4</v>
      </c>
      <c r="I91" s="302">
        <v>-78.35</v>
      </c>
      <c r="J91" s="303">
        <v>1723478.0</v>
      </c>
      <c r="K91" s="308">
        <v>322.82123323593316</v>
      </c>
      <c r="L91" s="305" t="s">
        <v>2580</v>
      </c>
      <c r="M91" s="306" t="s">
        <v>94</v>
      </c>
      <c r="N91" s="297">
        <f t="shared" si="3"/>
        <v>5.3388</v>
      </c>
      <c r="O91" s="307"/>
      <c r="P91" s="307"/>
      <c r="Q91" s="307"/>
      <c r="R91" s="307"/>
      <c r="S91" s="307"/>
      <c r="T91" s="307"/>
      <c r="U91" s="307"/>
      <c r="V91" s="307"/>
    </row>
    <row r="92" ht="15.75" customHeight="1">
      <c r="A92" s="307"/>
      <c r="B92" s="298">
        <v>45528.0</v>
      </c>
      <c r="C92" s="299" t="s">
        <v>2677</v>
      </c>
      <c r="D92" s="300" t="s">
        <v>2589</v>
      </c>
      <c r="E92" s="301" t="s">
        <v>172</v>
      </c>
      <c r="F92" s="302">
        <v>5934.0</v>
      </c>
      <c r="G92" s="302">
        <v>71.56049882035725</v>
      </c>
      <c r="H92" s="302">
        <v>4246.4</v>
      </c>
      <c r="I92" s="302">
        <v>-30.25</v>
      </c>
      <c r="J92" s="303">
        <v>2127070.0</v>
      </c>
      <c r="K92" s="304">
        <v>358.4546680148298</v>
      </c>
      <c r="L92" s="305" t="s">
        <v>2580</v>
      </c>
      <c r="M92" s="306" t="s">
        <v>2584</v>
      </c>
      <c r="N92" s="297">
        <f t="shared" si="3"/>
        <v>5.934</v>
      </c>
      <c r="O92" s="307"/>
      <c r="P92" s="307"/>
      <c r="Q92" s="307"/>
      <c r="R92" s="307"/>
      <c r="S92" s="307"/>
      <c r="T92" s="307"/>
      <c r="U92" s="307"/>
      <c r="V92" s="307"/>
    </row>
    <row r="93" ht="15.75" customHeight="1">
      <c r="A93" s="307"/>
      <c r="B93" s="298">
        <v>45528.0</v>
      </c>
      <c r="C93" s="299" t="s">
        <v>2678</v>
      </c>
      <c r="D93" s="300" t="s">
        <v>2589</v>
      </c>
      <c r="E93" s="301" t="s">
        <v>172</v>
      </c>
      <c r="F93" s="302">
        <v>5942.1</v>
      </c>
      <c r="G93" s="302">
        <v>70.2478921593376</v>
      </c>
      <c r="H93" s="302">
        <v>4174.2</v>
      </c>
      <c r="I93" s="302">
        <v>-55.68</v>
      </c>
      <c r="J93" s="303">
        <v>2217114.0</v>
      </c>
      <c r="K93" s="304">
        <v>373.1196041803403</v>
      </c>
      <c r="L93" s="305" t="s">
        <v>2580</v>
      </c>
      <c r="M93" s="306" t="s">
        <v>75</v>
      </c>
      <c r="N93" s="297">
        <f t="shared" si="3"/>
        <v>5.9421</v>
      </c>
      <c r="O93" s="307"/>
      <c r="P93" s="307"/>
      <c r="Q93" s="307"/>
      <c r="R93" s="307"/>
      <c r="S93" s="307"/>
      <c r="T93" s="307"/>
      <c r="U93" s="307"/>
      <c r="V93" s="307"/>
    </row>
    <row r="94" ht="15.75" customHeight="1">
      <c r="A94" s="307"/>
      <c r="B94" s="298">
        <v>45529.0</v>
      </c>
      <c r="C94" s="299" t="s">
        <v>2679</v>
      </c>
      <c r="D94" s="300" t="s">
        <v>2589</v>
      </c>
      <c r="E94" s="301" t="s">
        <v>172</v>
      </c>
      <c r="F94" s="302">
        <v>6031.4</v>
      </c>
      <c r="G94" s="302">
        <v>0.0</v>
      </c>
      <c r="H94" s="302"/>
      <c r="I94" s="302"/>
      <c r="J94" s="303">
        <v>2298151.0</v>
      </c>
      <c r="K94" s="304">
        <v>381.0311038896442</v>
      </c>
      <c r="L94" s="305" t="s">
        <v>2580</v>
      </c>
      <c r="M94" s="306" t="s">
        <v>40</v>
      </c>
      <c r="N94" s="297">
        <f t="shared" si="3"/>
        <v>6.0314</v>
      </c>
      <c r="O94" s="307"/>
      <c r="P94" s="307"/>
      <c r="Q94" s="307"/>
      <c r="R94" s="307"/>
      <c r="S94" s="307"/>
      <c r="T94" s="307"/>
      <c r="U94" s="307"/>
      <c r="V94" s="307"/>
    </row>
    <row r="95" ht="15.75" customHeight="1">
      <c r="A95" s="307"/>
      <c r="B95" s="298">
        <v>45531.0</v>
      </c>
      <c r="C95" s="299" t="s">
        <v>2680</v>
      </c>
      <c r="D95" s="300" t="s">
        <v>2589</v>
      </c>
      <c r="E95" s="301" t="s">
        <v>172</v>
      </c>
      <c r="F95" s="302">
        <v>5998.0</v>
      </c>
      <c r="G95" s="302">
        <v>0.0</v>
      </c>
      <c r="H95" s="302"/>
      <c r="I95" s="302"/>
      <c r="J95" s="303">
        <v>2313523.0</v>
      </c>
      <c r="K95" s="304">
        <v>385.7157385795265</v>
      </c>
      <c r="L95" s="305" t="s">
        <v>2580</v>
      </c>
      <c r="M95" s="306" t="s">
        <v>94</v>
      </c>
      <c r="N95" s="297">
        <f t="shared" si="3"/>
        <v>5.998</v>
      </c>
      <c r="O95" s="307"/>
      <c r="P95" s="307"/>
      <c r="Q95" s="307"/>
      <c r="R95" s="307"/>
      <c r="S95" s="307"/>
      <c r="T95" s="307"/>
      <c r="U95" s="307"/>
      <c r="V95" s="307"/>
    </row>
    <row r="96" ht="15.75" customHeight="1">
      <c r="A96" s="307"/>
      <c r="B96" s="298">
        <v>45532.0</v>
      </c>
      <c r="C96" s="299" t="s">
        <v>2681</v>
      </c>
      <c r="D96" s="300" t="s">
        <v>2589</v>
      </c>
      <c r="E96" s="301" t="s">
        <v>172</v>
      </c>
      <c r="F96" s="302">
        <v>5287.2</v>
      </c>
      <c r="G96" s="302">
        <v>0.0</v>
      </c>
      <c r="H96" s="302"/>
      <c r="I96" s="302"/>
      <c r="J96" s="303">
        <v>2204503.0</v>
      </c>
      <c r="K96" s="304">
        <v>416.9509381146921</v>
      </c>
      <c r="L96" s="305" t="s">
        <v>2580</v>
      </c>
      <c r="M96" s="306" t="s">
        <v>2584</v>
      </c>
      <c r="N96" s="297">
        <f t="shared" si="3"/>
        <v>5.2872</v>
      </c>
      <c r="O96" s="307"/>
      <c r="P96" s="307"/>
      <c r="Q96" s="307"/>
      <c r="R96" s="307"/>
      <c r="S96" s="307"/>
      <c r="T96" s="307"/>
      <c r="U96" s="307"/>
      <c r="V96" s="307"/>
    </row>
    <row r="97" ht="15.75" customHeight="1">
      <c r="A97" s="307"/>
      <c r="B97" s="298">
        <v>45077.0</v>
      </c>
      <c r="C97" s="299" t="s">
        <v>2682</v>
      </c>
      <c r="D97" s="305" t="s">
        <v>2683</v>
      </c>
      <c r="E97" s="301" t="s">
        <v>177</v>
      </c>
      <c r="F97" s="302">
        <v>7481.0</v>
      </c>
      <c r="G97" s="319"/>
      <c r="H97" s="319"/>
      <c r="I97" s="319">
        <v>68.75</v>
      </c>
      <c r="J97" s="320">
        <v>2049930.0</v>
      </c>
      <c r="K97" s="303">
        <f t="shared" ref="K97:K1610" si="4">J97/F97</f>
        <v>274.0181794</v>
      </c>
      <c r="L97" s="321" t="s">
        <v>2582</v>
      </c>
      <c r="M97" s="306" t="s">
        <v>75</v>
      </c>
      <c r="N97" s="297">
        <f t="shared" si="3"/>
        <v>7.481</v>
      </c>
      <c r="O97" s="307"/>
      <c r="P97" s="307"/>
      <c r="Q97" s="307"/>
      <c r="R97" s="307"/>
      <c r="S97" s="307"/>
      <c r="T97" s="307"/>
      <c r="U97" s="307"/>
      <c r="V97" s="307"/>
    </row>
    <row r="98" ht="15.75" customHeight="1">
      <c r="A98" s="307"/>
      <c r="B98" s="298">
        <v>45077.0</v>
      </c>
      <c r="C98" s="299" t="s">
        <v>2684</v>
      </c>
      <c r="D98" s="305" t="s">
        <v>2685</v>
      </c>
      <c r="E98" s="301" t="s">
        <v>172</v>
      </c>
      <c r="F98" s="302">
        <v>3343.0</v>
      </c>
      <c r="G98" s="302"/>
      <c r="H98" s="302"/>
      <c r="I98" s="302">
        <v>82.68</v>
      </c>
      <c r="J98" s="303">
        <v>1038865.0</v>
      </c>
      <c r="K98" s="303">
        <f t="shared" si="4"/>
        <v>310.7583009</v>
      </c>
      <c r="L98" s="321" t="s">
        <v>2582</v>
      </c>
      <c r="M98" s="306" t="s">
        <v>40</v>
      </c>
      <c r="N98" s="297">
        <f t="shared" si="3"/>
        <v>3.343</v>
      </c>
      <c r="O98" s="307"/>
      <c r="P98" s="307"/>
      <c r="Q98" s="307"/>
      <c r="R98" s="307"/>
      <c r="S98" s="307"/>
      <c r="T98" s="307"/>
      <c r="U98" s="307"/>
      <c r="V98" s="307"/>
    </row>
    <row r="99" ht="15.75" customHeight="1">
      <c r="A99" s="307"/>
      <c r="B99" s="298">
        <v>45077.0</v>
      </c>
      <c r="C99" s="299" t="s">
        <v>2686</v>
      </c>
      <c r="D99" s="305" t="s">
        <v>111</v>
      </c>
      <c r="E99" s="301" t="s">
        <v>172</v>
      </c>
      <c r="F99" s="302">
        <v>4754.5</v>
      </c>
      <c r="G99" s="302"/>
      <c r="H99" s="302"/>
      <c r="I99" s="302">
        <v>49.25</v>
      </c>
      <c r="J99" s="303">
        <v>1542217.5</v>
      </c>
      <c r="K99" s="303">
        <f t="shared" si="4"/>
        <v>324.3700705</v>
      </c>
      <c r="L99" s="321" t="s">
        <v>2582</v>
      </c>
      <c r="M99" s="306" t="s">
        <v>94</v>
      </c>
      <c r="N99" s="297">
        <f t="shared" si="3"/>
        <v>4.7545</v>
      </c>
      <c r="O99" s="307"/>
      <c r="P99" s="307"/>
      <c r="Q99" s="307"/>
      <c r="R99" s="307"/>
      <c r="S99" s="307"/>
      <c r="T99" s="307"/>
      <c r="U99" s="307"/>
      <c r="V99" s="307"/>
    </row>
    <row r="100" ht="15.75" customHeight="1">
      <c r="A100" s="307"/>
      <c r="B100" s="298">
        <v>45077.0</v>
      </c>
      <c r="C100" s="299" t="s">
        <v>2687</v>
      </c>
      <c r="D100" s="305" t="s">
        <v>106</v>
      </c>
      <c r="E100" s="301" t="s">
        <v>179</v>
      </c>
      <c r="F100" s="302">
        <v>1330.0</v>
      </c>
      <c r="G100" s="302"/>
      <c r="H100" s="302"/>
      <c r="I100" s="302">
        <v>65.87</v>
      </c>
      <c r="J100" s="303">
        <v>339150.0</v>
      </c>
      <c r="K100" s="322">
        <f t="shared" si="4"/>
        <v>255</v>
      </c>
      <c r="L100" s="321" t="s">
        <v>2582</v>
      </c>
      <c r="M100" s="306" t="s">
        <v>2584</v>
      </c>
      <c r="N100" s="297">
        <f t="shared" si="3"/>
        <v>1.33</v>
      </c>
      <c r="O100" s="307"/>
      <c r="P100" s="307"/>
      <c r="Q100" s="307"/>
      <c r="R100" s="307"/>
      <c r="S100" s="307"/>
      <c r="T100" s="307"/>
      <c r="U100" s="307"/>
      <c r="V100" s="307"/>
    </row>
    <row r="101" ht="15.75" customHeight="1">
      <c r="A101" s="307"/>
      <c r="B101" s="298">
        <v>45077.0</v>
      </c>
      <c r="C101" s="299" t="s">
        <v>2688</v>
      </c>
      <c r="D101" s="305" t="s">
        <v>2683</v>
      </c>
      <c r="E101" s="301" t="s">
        <v>177</v>
      </c>
      <c r="F101" s="302">
        <v>8668.5</v>
      </c>
      <c r="G101" s="302"/>
      <c r="H101" s="302"/>
      <c r="I101" s="302">
        <v>75.31</v>
      </c>
      <c r="J101" s="303">
        <v>2517015.0</v>
      </c>
      <c r="K101" s="303">
        <f t="shared" si="4"/>
        <v>290.3633847</v>
      </c>
      <c r="L101" s="321" t="s">
        <v>2582</v>
      </c>
      <c r="M101" s="306" t="s">
        <v>75</v>
      </c>
      <c r="N101" s="297">
        <f t="shared" si="3"/>
        <v>8.6685</v>
      </c>
      <c r="O101" s="307"/>
      <c r="P101" s="307"/>
      <c r="Q101" s="307"/>
      <c r="R101" s="307"/>
      <c r="S101" s="307"/>
      <c r="T101" s="307"/>
      <c r="U101" s="307"/>
      <c r="V101" s="307"/>
    </row>
    <row r="102" ht="15.75" customHeight="1">
      <c r="A102" s="307"/>
      <c r="B102" s="298">
        <v>45077.0</v>
      </c>
      <c r="C102" s="299" t="s">
        <v>2689</v>
      </c>
      <c r="D102" s="305" t="s">
        <v>106</v>
      </c>
      <c r="E102" s="301" t="s">
        <v>2591</v>
      </c>
      <c r="F102" s="302">
        <v>646.0</v>
      </c>
      <c r="G102" s="302"/>
      <c r="H102" s="302"/>
      <c r="I102" s="302">
        <v>35.63</v>
      </c>
      <c r="J102" s="303">
        <v>145350.0</v>
      </c>
      <c r="K102" s="322">
        <f t="shared" si="4"/>
        <v>225</v>
      </c>
      <c r="L102" s="321" t="s">
        <v>2582</v>
      </c>
      <c r="M102" s="306" t="s">
        <v>40</v>
      </c>
      <c r="N102" s="297">
        <f t="shared" si="3"/>
        <v>0.646</v>
      </c>
      <c r="O102" s="307"/>
      <c r="P102" s="307"/>
      <c r="Q102" s="307"/>
      <c r="R102" s="307"/>
      <c r="S102" s="307"/>
      <c r="T102" s="307"/>
      <c r="U102" s="307"/>
      <c r="V102" s="307"/>
    </row>
    <row r="103" ht="15.75" customHeight="1">
      <c r="A103" s="307"/>
      <c r="B103" s="298">
        <v>45077.0</v>
      </c>
      <c r="C103" s="299" t="s">
        <v>2690</v>
      </c>
      <c r="D103" s="305" t="s">
        <v>2683</v>
      </c>
      <c r="E103" s="301" t="s">
        <v>179</v>
      </c>
      <c r="F103" s="302">
        <v>6557.0</v>
      </c>
      <c r="G103" s="302"/>
      <c r="H103" s="302"/>
      <c r="I103" s="302">
        <v>64.95</v>
      </c>
      <c r="J103" s="303">
        <v>1571705.0</v>
      </c>
      <c r="K103" s="322">
        <f t="shared" si="4"/>
        <v>239.6987952</v>
      </c>
      <c r="L103" s="321" t="s">
        <v>2582</v>
      </c>
      <c r="M103" s="306" t="s">
        <v>94</v>
      </c>
      <c r="N103" s="297">
        <f t="shared" si="3"/>
        <v>6.557</v>
      </c>
      <c r="O103" s="307"/>
      <c r="P103" s="307"/>
      <c r="Q103" s="307"/>
      <c r="R103" s="307"/>
      <c r="S103" s="307"/>
      <c r="T103" s="307"/>
      <c r="U103" s="307"/>
      <c r="V103" s="307"/>
    </row>
    <row r="104" ht="15.75" customHeight="1">
      <c r="A104" s="307"/>
      <c r="B104" s="298">
        <v>45077.0</v>
      </c>
      <c r="C104" s="299" t="s">
        <v>2691</v>
      </c>
      <c r="D104" s="305" t="s">
        <v>2683</v>
      </c>
      <c r="E104" s="301" t="s">
        <v>179</v>
      </c>
      <c r="F104" s="302">
        <v>2373.0</v>
      </c>
      <c r="G104" s="302"/>
      <c r="H104" s="302"/>
      <c r="I104" s="302">
        <v>83.84</v>
      </c>
      <c r="J104" s="303">
        <v>605115.0</v>
      </c>
      <c r="K104" s="322">
        <f t="shared" si="4"/>
        <v>255</v>
      </c>
      <c r="L104" s="321" t="s">
        <v>2582</v>
      </c>
      <c r="M104" s="306" t="s">
        <v>2584</v>
      </c>
      <c r="N104" s="297">
        <f t="shared" si="3"/>
        <v>2.373</v>
      </c>
      <c r="O104" s="307"/>
      <c r="P104" s="307"/>
      <c r="Q104" s="307"/>
      <c r="R104" s="307"/>
      <c r="S104" s="307"/>
      <c r="T104" s="307"/>
      <c r="U104" s="307"/>
      <c r="V104" s="307"/>
    </row>
    <row r="105" ht="15.75" customHeight="1">
      <c r="A105" s="307"/>
      <c r="B105" s="298">
        <v>45077.0</v>
      </c>
      <c r="C105" s="299" t="s">
        <v>2692</v>
      </c>
      <c r="D105" s="305" t="s">
        <v>83</v>
      </c>
      <c r="E105" s="301" t="s">
        <v>172</v>
      </c>
      <c r="F105" s="302">
        <v>982.0</v>
      </c>
      <c r="G105" s="302"/>
      <c r="H105" s="302"/>
      <c r="I105" s="302">
        <v>81.77</v>
      </c>
      <c r="J105" s="303">
        <v>325755.0</v>
      </c>
      <c r="K105" s="303">
        <f t="shared" si="4"/>
        <v>331.7260692</v>
      </c>
      <c r="L105" s="321" t="s">
        <v>2595</v>
      </c>
      <c r="M105" s="306" t="s">
        <v>75</v>
      </c>
      <c r="N105" s="297">
        <f t="shared" si="3"/>
        <v>0.982</v>
      </c>
      <c r="O105" s="307"/>
      <c r="P105" s="307"/>
      <c r="Q105" s="307"/>
      <c r="R105" s="307"/>
      <c r="S105" s="307"/>
      <c r="T105" s="307"/>
      <c r="U105" s="307"/>
      <c r="V105" s="307"/>
    </row>
    <row r="106" ht="15.75" customHeight="1">
      <c r="A106" s="307"/>
      <c r="B106" s="298">
        <v>45077.0</v>
      </c>
      <c r="C106" s="299" t="s">
        <v>2693</v>
      </c>
      <c r="D106" s="305" t="s">
        <v>106</v>
      </c>
      <c r="E106" s="301" t="s">
        <v>2591</v>
      </c>
      <c r="F106" s="302">
        <v>1500.0</v>
      </c>
      <c r="G106" s="302"/>
      <c r="H106" s="302"/>
      <c r="I106" s="302">
        <v>37.9</v>
      </c>
      <c r="J106" s="303">
        <v>337500.0</v>
      </c>
      <c r="K106" s="322">
        <f t="shared" si="4"/>
        <v>225</v>
      </c>
      <c r="L106" s="321" t="s">
        <v>2582</v>
      </c>
      <c r="M106" s="306" t="s">
        <v>40</v>
      </c>
      <c r="N106" s="297">
        <f t="shared" si="3"/>
        <v>1.5</v>
      </c>
      <c r="O106" s="307"/>
      <c r="P106" s="307"/>
      <c r="Q106" s="307"/>
      <c r="R106" s="307"/>
      <c r="S106" s="307"/>
      <c r="T106" s="307"/>
      <c r="U106" s="307"/>
      <c r="V106" s="307"/>
    </row>
    <row r="107" ht="15.75" customHeight="1">
      <c r="A107" s="307"/>
      <c r="B107" s="298">
        <v>45077.0</v>
      </c>
      <c r="C107" s="299" t="s">
        <v>2694</v>
      </c>
      <c r="D107" s="305" t="s">
        <v>2683</v>
      </c>
      <c r="E107" s="301" t="s">
        <v>172</v>
      </c>
      <c r="F107" s="302">
        <v>1556.0</v>
      </c>
      <c r="G107" s="302"/>
      <c r="H107" s="302"/>
      <c r="I107" s="302">
        <v>73.66</v>
      </c>
      <c r="J107" s="303">
        <v>513480.0</v>
      </c>
      <c r="K107" s="303">
        <f t="shared" si="4"/>
        <v>330</v>
      </c>
      <c r="L107" s="321" t="s">
        <v>2582</v>
      </c>
      <c r="M107" s="306" t="s">
        <v>94</v>
      </c>
      <c r="N107" s="297">
        <f t="shared" si="3"/>
        <v>1.556</v>
      </c>
      <c r="O107" s="307"/>
      <c r="P107" s="307"/>
      <c r="Q107" s="307"/>
      <c r="R107" s="307"/>
      <c r="S107" s="307"/>
      <c r="T107" s="307"/>
      <c r="U107" s="307"/>
      <c r="V107" s="307"/>
    </row>
    <row r="108" ht="15.75" customHeight="1">
      <c r="A108" s="307"/>
      <c r="B108" s="298">
        <v>45077.0</v>
      </c>
      <c r="C108" s="299" t="s">
        <v>2695</v>
      </c>
      <c r="D108" s="305" t="s">
        <v>2696</v>
      </c>
      <c r="E108" s="301" t="s">
        <v>2697</v>
      </c>
      <c r="F108" s="302">
        <v>1215.0</v>
      </c>
      <c r="G108" s="302"/>
      <c r="H108" s="302"/>
      <c r="I108" s="302">
        <v>67.36</v>
      </c>
      <c r="J108" s="303">
        <v>218700.0</v>
      </c>
      <c r="K108" s="322">
        <f t="shared" si="4"/>
        <v>180</v>
      </c>
      <c r="L108" s="321" t="s">
        <v>2582</v>
      </c>
      <c r="M108" s="306" t="s">
        <v>2584</v>
      </c>
      <c r="N108" s="297">
        <f t="shared" si="3"/>
        <v>1.215</v>
      </c>
      <c r="O108" s="307"/>
      <c r="P108" s="307"/>
      <c r="Q108" s="307"/>
      <c r="R108" s="307"/>
      <c r="S108" s="307"/>
      <c r="T108" s="307"/>
      <c r="U108" s="307"/>
      <c r="V108" s="307"/>
    </row>
    <row r="109" ht="15.75" customHeight="1">
      <c r="A109" s="307"/>
      <c r="B109" s="298">
        <v>45077.0</v>
      </c>
      <c r="C109" s="299" t="s">
        <v>2698</v>
      </c>
      <c r="D109" s="305" t="s">
        <v>2683</v>
      </c>
      <c r="E109" s="301" t="s">
        <v>172</v>
      </c>
      <c r="F109" s="302">
        <v>2350.0</v>
      </c>
      <c r="G109" s="302"/>
      <c r="H109" s="302"/>
      <c r="I109" s="302">
        <v>69.13</v>
      </c>
      <c r="J109" s="303">
        <v>705000.0</v>
      </c>
      <c r="K109" s="303">
        <f t="shared" si="4"/>
        <v>300</v>
      </c>
      <c r="L109" s="321" t="s">
        <v>2582</v>
      </c>
      <c r="M109" s="306" t="s">
        <v>75</v>
      </c>
      <c r="N109" s="297">
        <f t="shared" si="3"/>
        <v>2.35</v>
      </c>
      <c r="O109" s="307"/>
      <c r="P109" s="307"/>
      <c r="Q109" s="307"/>
      <c r="R109" s="307"/>
      <c r="S109" s="307"/>
      <c r="T109" s="307"/>
      <c r="U109" s="307"/>
      <c r="V109" s="307"/>
    </row>
    <row r="110" ht="15.75" customHeight="1">
      <c r="A110" s="307"/>
      <c r="B110" s="298">
        <v>45077.0</v>
      </c>
      <c r="C110" s="299" t="s">
        <v>2699</v>
      </c>
      <c r="D110" s="305" t="s">
        <v>2683</v>
      </c>
      <c r="E110" s="301" t="s">
        <v>177</v>
      </c>
      <c r="F110" s="302">
        <v>2989.0</v>
      </c>
      <c r="G110" s="302"/>
      <c r="H110" s="302"/>
      <c r="I110" s="302">
        <v>90.46</v>
      </c>
      <c r="J110" s="303">
        <v>813430.0</v>
      </c>
      <c r="K110" s="303">
        <f t="shared" si="4"/>
        <v>272.1411843</v>
      </c>
      <c r="L110" s="321" t="s">
        <v>2582</v>
      </c>
      <c r="M110" s="306" t="s">
        <v>40</v>
      </c>
      <c r="N110" s="297">
        <f t="shared" si="3"/>
        <v>2.989</v>
      </c>
      <c r="O110" s="307"/>
      <c r="P110" s="307"/>
      <c r="Q110" s="307"/>
      <c r="R110" s="307"/>
      <c r="S110" s="307"/>
      <c r="T110" s="307"/>
      <c r="U110" s="307"/>
      <c r="V110" s="307"/>
    </row>
    <row r="111" ht="15.75" customHeight="1">
      <c r="A111" s="307"/>
      <c r="B111" s="298">
        <v>45077.0</v>
      </c>
      <c r="C111" s="299" t="s">
        <v>2700</v>
      </c>
      <c r="D111" s="305" t="s">
        <v>106</v>
      </c>
      <c r="E111" s="301" t="s">
        <v>179</v>
      </c>
      <c r="F111" s="302">
        <v>2713.0</v>
      </c>
      <c r="G111" s="302"/>
      <c r="H111" s="302"/>
      <c r="I111" s="302">
        <v>83.88</v>
      </c>
      <c r="J111" s="303">
        <v>691815.0</v>
      </c>
      <c r="K111" s="322">
        <f t="shared" si="4"/>
        <v>255</v>
      </c>
      <c r="L111" s="321" t="s">
        <v>2582</v>
      </c>
      <c r="M111" s="306" t="s">
        <v>94</v>
      </c>
      <c r="N111" s="297">
        <f t="shared" si="3"/>
        <v>2.713</v>
      </c>
      <c r="O111" s="307"/>
      <c r="P111" s="307"/>
      <c r="Q111" s="307"/>
      <c r="R111" s="307"/>
      <c r="S111" s="307"/>
      <c r="T111" s="307"/>
      <c r="U111" s="307"/>
      <c r="V111" s="307"/>
    </row>
    <row r="112" ht="15.75" customHeight="1">
      <c r="A112" s="307"/>
      <c r="B112" s="298">
        <v>45078.0</v>
      </c>
      <c r="C112" s="299" t="s">
        <v>2701</v>
      </c>
      <c r="D112" s="305" t="s">
        <v>111</v>
      </c>
      <c r="E112" s="301" t="s">
        <v>172</v>
      </c>
      <c r="F112" s="302">
        <v>6706.0</v>
      </c>
      <c r="G112" s="302"/>
      <c r="H112" s="302"/>
      <c r="I112" s="302">
        <v>49.33</v>
      </c>
      <c r="J112" s="303">
        <v>2246510.0</v>
      </c>
      <c r="K112" s="303">
        <f t="shared" si="4"/>
        <v>335</v>
      </c>
      <c r="L112" s="321" t="s">
        <v>2582</v>
      </c>
      <c r="M112" s="306" t="s">
        <v>2584</v>
      </c>
      <c r="N112" s="297">
        <f t="shared" si="3"/>
        <v>6.706</v>
      </c>
      <c r="O112" s="307"/>
      <c r="P112" s="307"/>
      <c r="Q112" s="307"/>
      <c r="R112" s="307"/>
      <c r="S112" s="307"/>
      <c r="T112" s="307"/>
      <c r="U112" s="307"/>
      <c r="V112" s="307"/>
    </row>
    <row r="113" ht="15.75" customHeight="1">
      <c r="A113" s="307"/>
      <c r="B113" s="298">
        <v>45078.0</v>
      </c>
      <c r="C113" s="299" t="s">
        <v>2702</v>
      </c>
      <c r="D113" s="305" t="s">
        <v>111</v>
      </c>
      <c r="E113" s="301" t="s">
        <v>172</v>
      </c>
      <c r="F113" s="302">
        <v>2522.0</v>
      </c>
      <c r="G113" s="302"/>
      <c r="H113" s="302"/>
      <c r="I113" s="302">
        <v>49.33</v>
      </c>
      <c r="J113" s="303">
        <v>844870.0</v>
      </c>
      <c r="K113" s="303">
        <f t="shared" si="4"/>
        <v>335</v>
      </c>
      <c r="L113" s="321" t="s">
        <v>2582</v>
      </c>
      <c r="M113" s="306" t="s">
        <v>75</v>
      </c>
      <c r="N113" s="297">
        <f t="shared" si="3"/>
        <v>2.522</v>
      </c>
      <c r="O113" s="307"/>
      <c r="P113" s="307"/>
      <c r="Q113" s="307"/>
      <c r="R113" s="307"/>
      <c r="S113" s="307"/>
      <c r="T113" s="307"/>
      <c r="U113" s="307"/>
      <c r="V113" s="307"/>
    </row>
    <row r="114" ht="15.75" customHeight="1">
      <c r="A114" s="307"/>
      <c r="B114" s="298">
        <v>45078.0</v>
      </c>
      <c r="C114" s="299" t="s">
        <v>2703</v>
      </c>
      <c r="D114" s="305" t="s">
        <v>2683</v>
      </c>
      <c r="E114" s="301" t="s">
        <v>179</v>
      </c>
      <c r="F114" s="302">
        <v>4500.0</v>
      </c>
      <c r="G114" s="302"/>
      <c r="H114" s="302"/>
      <c r="I114" s="302">
        <v>84.45</v>
      </c>
      <c r="J114" s="303">
        <v>1102500.0</v>
      </c>
      <c r="K114" s="322">
        <f t="shared" si="4"/>
        <v>245</v>
      </c>
      <c r="L114" s="321" t="s">
        <v>2582</v>
      </c>
      <c r="M114" s="306" t="s">
        <v>40</v>
      </c>
      <c r="N114" s="297">
        <f t="shared" si="3"/>
        <v>4.5</v>
      </c>
      <c r="O114" s="307"/>
      <c r="P114" s="307"/>
      <c r="Q114" s="307"/>
      <c r="R114" s="307"/>
      <c r="S114" s="307"/>
      <c r="T114" s="307"/>
      <c r="U114" s="307"/>
      <c r="V114" s="307"/>
    </row>
    <row r="115" ht="15.75" customHeight="1">
      <c r="A115" s="307"/>
      <c r="B115" s="298">
        <v>45078.0</v>
      </c>
      <c r="C115" s="299" t="s">
        <v>2704</v>
      </c>
      <c r="D115" s="305" t="s">
        <v>2696</v>
      </c>
      <c r="E115" s="301" t="s">
        <v>179</v>
      </c>
      <c r="F115" s="302">
        <v>7003.0</v>
      </c>
      <c r="G115" s="302"/>
      <c r="H115" s="302"/>
      <c r="I115" s="302">
        <v>94.31</v>
      </c>
      <c r="J115" s="303">
        <v>1808550.0</v>
      </c>
      <c r="K115" s="322">
        <f t="shared" si="4"/>
        <v>258.2536056</v>
      </c>
      <c r="L115" s="321" t="s">
        <v>2582</v>
      </c>
      <c r="M115" s="306" t="s">
        <v>94</v>
      </c>
      <c r="N115" s="297">
        <f t="shared" si="3"/>
        <v>7.003</v>
      </c>
      <c r="O115" s="307"/>
      <c r="P115" s="307"/>
      <c r="Q115" s="307"/>
      <c r="R115" s="307"/>
      <c r="S115" s="307"/>
      <c r="T115" s="307"/>
      <c r="U115" s="307"/>
      <c r="V115" s="307"/>
    </row>
    <row r="116" ht="15.75" customHeight="1">
      <c r="A116" s="307"/>
      <c r="B116" s="298">
        <v>45078.0</v>
      </c>
      <c r="C116" s="299" t="s">
        <v>2705</v>
      </c>
      <c r="D116" s="305" t="s">
        <v>60</v>
      </c>
      <c r="E116" s="301" t="s">
        <v>172</v>
      </c>
      <c r="F116" s="302">
        <v>3928.0</v>
      </c>
      <c r="G116" s="302"/>
      <c r="H116" s="302"/>
      <c r="I116" s="302">
        <v>80.89</v>
      </c>
      <c r="J116" s="303">
        <v>1315880.0</v>
      </c>
      <c r="K116" s="303">
        <f t="shared" si="4"/>
        <v>335</v>
      </c>
      <c r="L116" s="321" t="s">
        <v>2595</v>
      </c>
      <c r="M116" s="306" t="s">
        <v>2584</v>
      </c>
      <c r="N116" s="297">
        <f t="shared" si="3"/>
        <v>3.928</v>
      </c>
      <c r="O116" s="307"/>
      <c r="P116" s="307"/>
      <c r="Q116" s="307"/>
      <c r="R116" s="307"/>
      <c r="S116" s="307"/>
      <c r="T116" s="307"/>
      <c r="U116" s="307"/>
      <c r="V116" s="307"/>
    </row>
    <row r="117" ht="15.75" customHeight="1">
      <c r="A117" s="307"/>
      <c r="B117" s="298">
        <v>45078.0</v>
      </c>
      <c r="C117" s="299" t="s">
        <v>2706</v>
      </c>
      <c r="D117" s="305" t="s">
        <v>2683</v>
      </c>
      <c r="E117" s="301" t="s">
        <v>179</v>
      </c>
      <c r="F117" s="302">
        <v>5188.5</v>
      </c>
      <c r="G117" s="302"/>
      <c r="H117" s="302"/>
      <c r="I117" s="302">
        <v>39.09</v>
      </c>
      <c r="J117" s="303">
        <v>1271182.5</v>
      </c>
      <c r="K117" s="322">
        <f t="shared" si="4"/>
        <v>245</v>
      </c>
      <c r="L117" s="321" t="s">
        <v>2582</v>
      </c>
      <c r="M117" s="306" t="s">
        <v>75</v>
      </c>
      <c r="N117" s="297">
        <f t="shared" si="3"/>
        <v>5.1885</v>
      </c>
      <c r="O117" s="307"/>
      <c r="P117" s="307"/>
      <c r="Q117" s="307"/>
      <c r="R117" s="307"/>
      <c r="S117" s="307"/>
      <c r="T117" s="307"/>
      <c r="U117" s="307"/>
      <c r="V117" s="307"/>
    </row>
    <row r="118" ht="15.75" customHeight="1">
      <c r="A118" s="307"/>
      <c r="B118" s="298">
        <v>45078.0</v>
      </c>
      <c r="C118" s="299" t="s">
        <v>2707</v>
      </c>
      <c r="D118" s="305" t="s">
        <v>89</v>
      </c>
      <c r="E118" s="301" t="s">
        <v>177</v>
      </c>
      <c r="F118" s="302">
        <v>864.5</v>
      </c>
      <c r="G118" s="302"/>
      <c r="H118" s="302"/>
      <c r="I118" s="302">
        <v>79.77</v>
      </c>
      <c r="J118" s="303">
        <v>242060.0</v>
      </c>
      <c r="K118" s="303">
        <f t="shared" si="4"/>
        <v>280</v>
      </c>
      <c r="L118" s="321" t="s">
        <v>2582</v>
      </c>
      <c r="M118" s="306" t="s">
        <v>40</v>
      </c>
      <c r="N118" s="297">
        <f t="shared" si="3"/>
        <v>0.8645</v>
      </c>
      <c r="O118" s="307"/>
      <c r="P118" s="307"/>
      <c r="Q118" s="307"/>
      <c r="R118" s="307"/>
      <c r="S118" s="307"/>
      <c r="T118" s="307"/>
      <c r="U118" s="307"/>
      <c r="V118" s="307"/>
    </row>
    <row r="119" ht="15.75" customHeight="1">
      <c r="A119" s="307"/>
      <c r="B119" s="298">
        <v>45078.0</v>
      </c>
      <c r="C119" s="299" t="s">
        <v>2708</v>
      </c>
      <c r="D119" s="305" t="s">
        <v>106</v>
      </c>
      <c r="E119" s="301" t="s">
        <v>177</v>
      </c>
      <c r="F119" s="302">
        <v>909.5</v>
      </c>
      <c r="G119" s="302"/>
      <c r="H119" s="302"/>
      <c r="I119" s="302">
        <v>71.55</v>
      </c>
      <c r="J119" s="303">
        <v>263450.0</v>
      </c>
      <c r="K119" s="303">
        <f t="shared" si="4"/>
        <v>289.6646509</v>
      </c>
      <c r="L119" s="321" t="s">
        <v>2582</v>
      </c>
      <c r="M119" s="306" t="s">
        <v>94</v>
      </c>
      <c r="N119" s="297">
        <f t="shared" si="3"/>
        <v>0.9095</v>
      </c>
      <c r="O119" s="307"/>
      <c r="P119" s="307"/>
      <c r="Q119" s="307"/>
      <c r="R119" s="307"/>
      <c r="S119" s="307"/>
      <c r="T119" s="307"/>
      <c r="U119" s="307"/>
      <c r="V119" s="307"/>
    </row>
    <row r="120" ht="15.75" customHeight="1">
      <c r="A120" s="307"/>
      <c r="B120" s="298">
        <v>45078.0</v>
      </c>
      <c r="C120" s="299" t="s">
        <v>2709</v>
      </c>
      <c r="D120" s="305" t="s">
        <v>2696</v>
      </c>
      <c r="E120" s="301" t="s">
        <v>177</v>
      </c>
      <c r="F120" s="302">
        <v>2033.0</v>
      </c>
      <c r="G120" s="302"/>
      <c r="H120" s="302"/>
      <c r="I120" s="302">
        <v>73.0</v>
      </c>
      <c r="J120" s="303">
        <v>548910.0</v>
      </c>
      <c r="K120" s="303">
        <f t="shared" si="4"/>
        <v>270</v>
      </c>
      <c r="L120" s="321" t="s">
        <v>2582</v>
      </c>
      <c r="M120" s="306" t="s">
        <v>2584</v>
      </c>
      <c r="N120" s="297">
        <f t="shared" si="3"/>
        <v>2.033</v>
      </c>
      <c r="O120" s="307"/>
      <c r="P120" s="307"/>
      <c r="Q120" s="307"/>
      <c r="R120" s="307"/>
      <c r="S120" s="307"/>
      <c r="T120" s="307"/>
      <c r="U120" s="307"/>
      <c r="V120" s="307"/>
    </row>
    <row r="121" ht="15.75" customHeight="1">
      <c r="A121" s="307"/>
      <c r="B121" s="298">
        <v>45078.0</v>
      </c>
      <c r="C121" s="299" t="s">
        <v>2710</v>
      </c>
      <c r="D121" s="305" t="s">
        <v>2711</v>
      </c>
      <c r="E121" s="301" t="s">
        <v>172</v>
      </c>
      <c r="F121" s="302">
        <v>1130.0</v>
      </c>
      <c r="G121" s="302"/>
      <c r="H121" s="302"/>
      <c r="I121" s="302">
        <v>65.66</v>
      </c>
      <c r="J121" s="303">
        <v>372900.0</v>
      </c>
      <c r="K121" s="303">
        <f t="shared" si="4"/>
        <v>330</v>
      </c>
      <c r="L121" s="321" t="s">
        <v>2582</v>
      </c>
      <c r="M121" s="306" t="s">
        <v>75</v>
      </c>
      <c r="N121" s="297">
        <f t="shared" si="3"/>
        <v>1.13</v>
      </c>
      <c r="O121" s="307"/>
      <c r="P121" s="307"/>
      <c r="Q121" s="307"/>
      <c r="R121" s="307"/>
      <c r="S121" s="307"/>
      <c r="T121" s="307"/>
      <c r="U121" s="307"/>
      <c r="V121" s="307"/>
    </row>
    <row r="122" ht="15.75" customHeight="1">
      <c r="A122" s="307"/>
      <c r="B122" s="298">
        <v>45078.0</v>
      </c>
      <c r="C122" s="299" t="s">
        <v>2712</v>
      </c>
      <c r="D122" s="305" t="s">
        <v>2713</v>
      </c>
      <c r="E122" s="301" t="s">
        <v>179</v>
      </c>
      <c r="F122" s="302">
        <v>2014.0</v>
      </c>
      <c r="G122" s="302"/>
      <c r="H122" s="302"/>
      <c r="I122" s="302">
        <v>57.56</v>
      </c>
      <c r="J122" s="303">
        <v>522350.0</v>
      </c>
      <c r="K122" s="322">
        <f t="shared" si="4"/>
        <v>259.3594836</v>
      </c>
      <c r="L122" s="321" t="s">
        <v>2582</v>
      </c>
      <c r="M122" s="306" t="s">
        <v>40</v>
      </c>
      <c r="N122" s="297">
        <f t="shared" si="3"/>
        <v>2.014</v>
      </c>
      <c r="O122" s="307"/>
      <c r="P122" s="307"/>
      <c r="Q122" s="307"/>
      <c r="R122" s="307"/>
      <c r="S122" s="307"/>
      <c r="T122" s="307"/>
      <c r="U122" s="307"/>
      <c r="V122" s="307"/>
    </row>
    <row r="123" ht="15.75" customHeight="1">
      <c r="A123" s="307"/>
      <c r="B123" s="298">
        <v>45078.0</v>
      </c>
      <c r="C123" s="299" t="s">
        <v>2714</v>
      </c>
      <c r="D123" s="305" t="s">
        <v>106</v>
      </c>
      <c r="E123" s="301" t="s">
        <v>179</v>
      </c>
      <c r="F123" s="302">
        <v>4829.5</v>
      </c>
      <c r="G123" s="302"/>
      <c r="H123" s="302"/>
      <c r="I123" s="302">
        <v>53.02</v>
      </c>
      <c r="J123" s="303">
        <v>1232537.5</v>
      </c>
      <c r="K123" s="322">
        <f t="shared" si="4"/>
        <v>255.2101667</v>
      </c>
      <c r="L123" s="321" t="s">
        <v>2582</v>
      </c>
      <c r="M123" s="306" t="s">
        <v>94</v>
      </c>
      <c r="N123" s="297">
        <f t="shared" si="3"/>
        <v>4.8295</v>
      </c>
      <c r="O123" s="307"/>
      <c r="P123" s="307"/>
      <c r="Q123" s="307"/>
      <c r="R123" s="307"/>
      <c r="S123" s="307"/>
      <c r="T123" s="307"/>
      <c r="U123" s="307"/>
      <c r="V123" s="307"/>
    </row>
    <row r="124" ht="15.75" customHeight="1">
      <c r="A124" s="307"/>
      <c r="B124" s="298">
        <v>45078.0</v>
      </c>
      <c r="C124" s="299" t="s">
        <v>2715</v>
      </c>
      <c r="D124" s="305" t="s">
        <v>2683</v>
      </c>
      <c r="E124" s="301" t="s">
        <v>177</v>
      </c>
      <c r="F124" s="302">
        <v>560.0</v>
      </c>
      <c r="G124" s="302"/>
      <c r="H124" s="302"/>
      <c r="I124" s="302">
        <v>82.85</v>
      </c>
      <c r="J124" s="303">
        <v>154075.0</v>
      </c>
      <c r="K124" s="322">
        <f t="shared" si="4"/>
        <v>275.1339286</v>
      </c>
      <c r="L124" s="321" t="s">
        <v>2582</v>
      </c>
      <c r="M124" s="306" t="s">
        <v>2584</v>
      </c>
      <c r="N124" s="297">
        <f t="shared" si="3"/>
        <v>0.56</v>
      </c>
      <c r="O124" s="307"/>
      <c r="P124" s="307"/>
      <c r="Q124" s="307"/>
      <c r="R124" s="307"/>
      <c r="S124" s="307"/>
      <c r="T124" s="307"/>
      <c r="U124" s="307"/>
      <c r="V124" s="307"/>
    </row>
    <row r="125" ht="15.75" customHeight="1">
      <c r="A125" s="307"/>
      <c r="B125" s="298">
        <v>45078.0</v>
      </c>
      <c r="C125" s="299" t="s">
        <v>2716</v>
      </c>
      <c r="D125" s="305" t="s">
        <v>2696</v>
      </c>
      <c r="E125" s="301" t="s">
        <v>179</v>
      </c>
      <c r="F125" s="302">
        <v>3279.0</v>
      </c>
      <c r="G125" s="302"/>
      <c r="H125" s="302"/>
      <c r="I125" s="302">
        <v>77.43</v>
      </c>
      <c r="J125" s="303">
        <v>815625.0</v>
      </c>
      <c r="K125" s="322">
        <f t="shared" si="4"/>
        <v>248.7419945</v>
      </c>
      <c r="L125" s="321" t="s">
        <v>2582</v>
      </c>
      <c r="M125" s="306" t="s">
        <v>75</v>
      </c>
      <c r="N125" s="297">
        <f t="shared" si="3"/>
        <v>3.279</v>
      </c>
      <c r="O125" s="307"/>
      <c r="P125" s="307"/>
      <c r="Q125" s="307"/>
      <c r="R125" s="307"/>
      <c r="S125" s="307"/>
      <c r="T125" s="307"/>
      <c r="U125" s="307"/>
      <c r="V125" s="307"/>
    </row>
    <row r="126" ht="15.75" customHeight="1">
      <c r="A126" s="307"/>
      <c r="B126" s="298">
        <v>45079.0</v>
      </c>
      <c r="C126" s="299" t="s">
        <v>2717</v>
      </c>
      <c r="D126" s="305" t="s">
        <v>2718</v>
      </c>
      <c r="E126" s="301" t="s">
        <v>172</v>
      </c>
      <c r="F126" s="302">
        <v>2232.0</v>
      </c>
      <c r="G126" s="302"/>
      <c r="H126" s="302"/>
      <c r="I126" s="302">
        <v>35.8</v>
      </c>
      <c r="J126" s="303">
        <v>691920.0</v>
      </c>
      <c r="K126" s="303">
        <f t="shared" si="4"/>
        <v>310</v>
      </c>
      <c r="L126" s="321" t="s">
        <v>2582</v>
      </c>
      <c r="M126" s="306" t="s">
        <v>40</v>
      </c>
      <c r="N126" s="297">
        <f t="shared" si="3"/>
        <v>2.232</v>
      </c>
      <c r="O126" s="307"/>
      <c r="P126" s="307"/>
      <c r="Q126" s="307"/>
      <c r="R126" s="307"/>
      <c r="S126" s="307"/>
      <c r="T126" s="307"/>
      <c r="U126" s="307"/>
      <c r="V126" s="307"/>
    </row>
    <row r="127" ht="15.75" customHeight="1">
      <c r="A127" s="307"/>
      <c r="B127" s="298">
        <v>45079.0</v>
      </c>
      <c r="C127" s="299" t="s">
        <v>2719</v>
      </c>
      <c r="D127" s="305" t="s">
        <v>2713</v>
      </c>
      <c r="E127" s="301" t="s">
        <v>177</v>
      </c>
      <c r="F127" s="302">
        <v>392.0</v>
      </c>
      <c r="G127" s="302"/>
      <c r="H127" s="302"/>
      <c r="I127" s="302">
        <v>81.22</v>
      </c>
      <c r="J127" s="303">
        <v>109760.0</v>
      </c>
      <c r="K127" s="303">
        <f t="shared" si="4"/>
        <v>280</v>
      </c>
      <c r="L127" s="321" t="s">
        <v>2582</v>
      </c>
      <c r="M127" s="306" t="s">
        <v>94</v>
      </c>
      <c r="N127" s="297">
        <f t="shared" si="3"/>
        <v>0.392</v>
      </c>
      <c r="O127" s="307"/>
      <c r="P127" s="307"/>
      <c r="Q127" s="307"/>
      <c r="R127" s="307"/>
      <c r="S127" s="307"/>
      <c r="T127" s="307"/>
      <c r="U127" s="307"/>
      <c r="V127" s="307"/>
    </row>
    <row r="128" ht="15.75" customHeight="1">
      <c r="A128" s="307"/>
      <c r="B128" s="298">
        <v>45079.0</v>
      </c>
      <c r="C128" s="299" t="s">
        <v>2720</v>
      </c>
      <c r="D128" s="305" t="s">
        <v>89</v>
      </c>
      <c r="E128" s="301" t="s">
        <v>172</v>
      </c>
      <c r="F128" s="302">
        <v>1800.0</v>
      </c>
      <c r="G128" s="302"/>
      <c r="H128" s="302"/>
      <c r="I128" s="302">
        <v>45.01</v>
      </c>
      <c r="J128" s="303">
        <v>594000.0</v>
      </c>
      <c r="K128" s="303">
        <f t="shared" si="4"/>
        <v>330</v>
      </c>
      <c r="L128" s="321" t="s">
        <v>2582</v>
      </c>
      <c r="M128" s="306" t="s">
        <v>2584</v>
      </c>
      <c r="N128" s="297">
        <f t="shared" si="3"/>
        <v>1.8</v>
      </c>
      <c r="O128" s="307"/>
      <c r="P128" s="307"/>
      <c r="Q128" s="307"/>
      <c r="R128" s="307"/>
      <c r="S128" s="307"/>
      <c r="T128" s="307"/>
      <c r="U128" s="307"/>
      <c r="V128" s="307"/>
    </row>
    <row r="129" ht="15.75" customHeight="1">
      <c r="A129" s="307"/>
      <c r="B129" s="298">
        <v>45079.0</v>
      </c>
      <c r="C129" s="299" t="s">
        <v>2721</v>
      </c>
      <c r="D129" s="305" t="s">
        <v>89</v>
      </c>
      <c r="E129" s="301" t="s">
        <v>172</v>
      </c>
      <c r="F129" s="302">
        <v>1162.5</v>
      </c>
      <c r="G129" s="302"/>
      <c r="H129" s="302"/>
      <c r="I129" s="302">
        <v>51.41</v>
      </c>
      <c r="J129" s="303">
        <v>383625.0</v>
      </c>
      <c r="K129" s="303">
        <f t="shared" si="4"/>
        <v>330</v>
      </c>
      <c r="L129" s="321" t="s">
        <v>2582</v>
      </c>
      <c r="M129" s="306" t="s">
        <v>75</v>
      </c>
      <c r="N129" s="297">
        <f t="shared" si="3"/>
        <v>1.1625</v>
      </c>
      <c r="O129" s="307"/>
      <c r="P129" s="307"/>
      <c r="Q129" s="307"/>
      <c r="R129" s="307"/>
      <c r="S129" s="307"/>
      <c r="T129" s="307"/>
      <c r="U129" s="307"/>
      <c r="V129" s="307"/>
    </row>
    <row r="130" ht="15.75" customHeight="1">
      <c r="A130" s="307"/>
      <c r="B130" s="298">
        <v>45079.0</v>
      </c>
      <c r="C130" s="299" t="s">
        <v>2722</v>
      </c>
      <c r="D130" s="305" t="s">
        <v>2713</v>
      </c>
      <c r="E130" s="301" t="s">
        <v>172</v>
      </c>
      <c r="F130" s="302">
        <v>946.0</v>
      </c>
      <c r="G130" s="302"/>
      <c r="H130" s="302"/>
      <c r="I130" s="302"/>
      <c r="J130" s="303">
        <v>300200.0</v>
      </c>
      <c r="K130" s="303">
        <f t="shared" si="4"/>
        <v>317.3361522</v>
      </c>
      <c r="L130" s="321" t="s">
        <v>2582</v>
      </c>
      <c r="M130" s="306" t="s">
        <v>40</v>
      </c>
      <c r="N130" s="297">
        <f t="shared" si="3"/>
        <v>0.946</v>
      </c>
      <c r="O130" s="307"/>
      <c r="P130" s="307"/>
      <c r="Q130" s="307"/>
      <c r="R130" s="307"/>
      <c r="S130" s="307"/>
      <c r="T130" s="307"/>
      <c r="U130" s="307"/>
      <c r="V130" s="307"/>
    </row>
    <row r="131" ht="15.75" customHeight="1">
      <c r="A131" s="307"/>
      <c r="B131" s="298">
        <v>45079.0</v>
      </c>
      <c r="C131" s="299" t="s">
        <v>2723</v>
      </c>
      <c r="D131" s="305" t="s">
        <v>2685</v>
      </c>
      <c r="E131" s="301" t="s">
        <v>172</v>
      </c>
      <c r="F131" s="302">
        <v>4683.0</v>
      </c>
      <c r="G131" s="302"/>
      <c r="H131" s="302"/>
      <c r="I131" s="302">
        <v>54.92</v>
      </c>
      <c r="J131" s="303">
        <v>1553670.0</v>
      </c>
      <c r="K131" s="303">
        <f t="shared" si="4"/>
        <v>331.7680974</v>
      </c>
      <c r="L131" s="321" t="s">
        <v>2582</v>
      </c>
      <c r="M131" s="306" t="s">
        <v>94</v>
      </c>
      <c r="N131" s="297">
        <f t="shared" si="3"/>
        <v>4.683</v>
      </c>
      <c r="O131" s="307"/>
      <c r="P131" s="307"/>
      <c r="Q131" s="307"/>
      <c r="R131" s="307"/>
      <c r="S131" s="307"/>
      <c r="T131" s="307"/>
      <c r="U131" s="307"/>
      <c r="V131" s="307"/>
    </row>
    <row r="132" ht="15.75" customHeight="1">
      <c r="A132" s="307"/>
      <c r="B132" s="298">
        <v>45081.0</v>
      </c>
      <c r="C132" s="299" t="s">
        <v>2724</v>
      </c>
      <c r="D132" s="305" t="s">
        <v>60</v>
      </c>
      <c r="E132" s="301" t="s">
        <v>179</v>
      </c>
      <c r="F132" s="302">
        <v>3392.0</v>
      </c>
      <c r="G132" s="302"/>
      <c r="H132" s="302"/>
      <c r="I132" s="302">
        <v>67.56</v>
      </c>
      <c r="J132" s="303">
        <v>889546.0</v>
      </c>
      <c r="K132" s="322">
        <f t="shared" si="4"/>
        <v>262.2482311</v>
      </c>
      <c r="L132" s="321" t="s">
        <v>2595</v>
      </c>
      <c r="M132" s="306" t="s">
        <v>2584</v>
      </c>
      <c r="N132" s="297">
        <f t="shared" si="3"/>
        <v>3.392</v>
      </c>
      <c r="O132" s="307"/>
      <c r="P132" s="307"/>
      <c r="Q132" s="307"/>
      <c r="R132" s="307"/>
      <c r="S132" s="307"/>
      <c r="T132" s="307"/>
      <c r="U132" s="307"/>
      <c r="V132" s="307"/>
    </row>
    <row r="133" ht="15.75" customHeight="1">
      <c r="A133" s="307"/>
      <c r="B133" s="298">
        <v>45081.0</v>
      </c>
      <c r="C133" s="299" t="s">
        <v>2725</v>
      </c>
      <c r="D133" s="305" t="s">
        <v>2726</v>
      </c>
      <c r="E133" s="301" t="s">
        <v>179</v>
      </c>
      <c r="F133" s="302">
        <v>4125.0</v>
      </c>
      <c r="G133" s="302"/>
      <c r="H133" s="302"/>
      <c r="I133" s="302">
        <v>43.18</v>
      </c>
      <c r="J133" s="303">
        <v>1049750.0</v>
      </c>
      <c r="K133" s="322">
        <f t="shared" si="4"/>
        <v>254.4848485</v>
      </c>
      <c r="L133" s="321" t="s">
        <v>2582</v>
      </c>
      <c r="M133" s="306" t="s">
        <v>75</v>
      </c>
      <c r="N133" s="297">
        <f t="shared" si="3"/>
        <v>4.125</v>
      </c>
      <c r="O133" s="307"/>
      <c r="P133" s="307"/>
      <c r="Q133" s="307"/>
      <c r="R133" s="307"/>
      <c r="S133" s="307"/>
      <c r="T133" s="307"/>
      <c r="U133" s="307"/>
      <c r="V133" s="307"/>
    </row>
    <row r="134" ht="15.75" customHeight="1">
      <c r="A134" s="307"/>
      <c r="B134" s="298">
        <v>45081.0</v>
      </c>
      <c r="C134" s="299" t="s">
        <v>2727</v>
      </c>
      <c r="D134" s="305" t="s">
        <v>89</v>
      </c>
      <c r="E134" s="301" t="s">
        <v>172</v>
      </c>
      <c r="F134" s="302">
        <v>2824.5</v>
      </c>
      <c r="G134" s="302"/>
      <c r="H134" s="302"/>
      <c r="I134" s="302">
        <v>61.97</v>
      </c>
      <c r="J134" s="303">
        <v>960330.0</v>
      </c>
      <c r="K134" s="303">
        <f t="shared" si="4"/>
        <v>340</v>
      </c>
      <c r="L134" s="321" t="s">
        <v>2582</v>
      </c>
      <c r="M134" s="306" t="s">
        <v>40</v>
      </c>
      <c r="N134" s="297">
        <f t="shared" si="3"/>
        <v>2.8245</v>
      </c>
      <c r="O134" s="307"/>
      <c r="P134" s="307"/>
      <c r="Q134" s="307"/>
      <c r="R134" s="307"/>
      <c r="S134" s="307"/>
      <c r="T134" s="307"/>
      <c r="U134" s="307"/>
      <c r="V134" s="307"/>
    </row>
    <row r="135" ht="15.75" customHeight="1">
      <c r="A135" s="307"/>
      <c r="B135" s="298">
        <v>45081.0</v>
      </c>
      <c r="C135" s="299" t="s">
        <v>2728</v>
      </c>
      <c r="D135" s="305" t="s">
        <v>2683</v>
      </c>
      <c r="E135" s="301" t="s">
        <v>181</v>
      </c>
      <c r="F135" s="302">
        <v>236.0</v>
      </c>
      <c r="G135" s="302"/>
      <c r="H135" s="302"/>
      <c r="I135" s="302">
        <v>66.58</v>
      </c>
      <c r="J135" s="303">
        <v>55460.0</v>
      </c>
      <c r="K135" s="322">
        <f t="shared" si="4"/>
        <v>235</v>
      </c>
      <c r="L135" s="321" t="s">
        <v>2582</v>
      </c>
      <c r="M135" s="306" t="s">
        <v>94</v>
      </c>
      <c r="N135" s="297">
        <f t="shared" si="3"/>
        <v>0.236</v>
      </c>
      <c r="O135" s="307"/>
      <c r="P135" s="307"/>
      <c r="Q135" s="307"/>
      <c r="R135" s="307"/>
      <c r="S135" s="307"/>
      <c r="T135" s="307"/>
      <c r="U135" s="307"/>
      <c r="V135" s="307"/>
    </row>
    <row r="136" ht="15.75" customHeight="1">
      <c r="A136" s="307"/>
      <c r="B136" s="298">
        <v>45081.0</v>
      </c>
      <c r="C136" s="299" t="s">
        <v>2729</v>
      </c>
      <c r="D136" s="305" t="s">
        <v>2683</v>
      </c>
      <c r="E136" s="301" t="s">
        <v>177</v>
      </c>
      <c r="F136" s="302">
        <v>4110.5</v>
      </c>
      <c r="G136" s="302"/>
      <c r="H136" s="302"/>
      <c r="I136" s="302">
        <v>75.483</v>
      </c>
      <c r="J136" s="303">
        <v>1120765.0</v>
      </c>
      <c r="K136" s="303">
        <f t="shared" si="4"/>
        <v>272.6590439</v>
      </c>
      <c r="L136" s="321" t="s">
        <v>2582</v>
      </c>
      <c r="M136" s="306" t="s">
        <v>2584</v>
      </c>
      <c r="N136" s="297">
        <f t="shared" si="3"/>
        <v>4.1105</v>
      </c>
      <c r="O136" s="307"/>
      <c r="P136" s="307"/>
      <c r="Q136" s="307"/>
      <c r="R136" s="307"/>
      <c r="S136" s="307"/>
      <c r="T136" s="307"/>
      <c r="U136" s="307"/>
      <c r="V136" s="307"/>
    </row>
    <row r="137" ht="15.75" customHeight="1">
      <c r="A137" s="307"/>
      <c r="B137" s="298">
        <v>45081.0</v>
      </c>
      <c r="C137" s="299" t="s">
        <v>2730</v>
      </c>
      <c r="D137" s="305" t="s">
        <v>2685</v>
      </c>
      <c r="E137" s="301" t="s">
        <v>172</v>
      </c>
      <c r="F137" s="302">
        <v>2898.0</v>
      </c>
      <c r="G137" s="302"/>
      <c r="H137" s="302"/>
      <c r="I137" s="302">
        <v>90.25</v>
      </c>
      <c r="J137" s="303">
        <v>888870.0</v>
      </c>
      <c r="K137" s="303">
        <f t="shared" si="4"/>
        <v>306.7184265</v>
      </c>
      <c r="L137" s="321" t="s">
        <v>2582</v>
      </c>
      <c r="M137" s="306" t="s">
        <v>75</v>
      </c>
      <c r="N137" s="297">
        <f t="shared" si="3"/>
        <v>2.898</v>
      </c>
      <c r="O137" s="307"/>
      <c r="P137" s="307"/>
      <c r="Q137" s="307"/>
      <c r="R137" s="307"/>
      <c r="S137" s="307"/>
      <c r="T137" s="307"/>
      <c r="U137" s="307"/>
      <c r="V137" s="307"/>
    </row>
    <row r="138" ht="15.75" customHeight="1">
      <c r="A138" s="307"/>
      <c r="B138" s="298">
        <v>45081.0</v>
      </c>
      <c r="C138" s="299" t="s">
        <v>2731</v>
      </c>
      <c r="D138" s="305" t="s">
        <v>2696</v>
      </c>
      <c r="E138" s="301" t="s">
        <v>177</v>
      </c>
      <c r="F138" s="302">
        <v>7314.5</v>
      </c>
      <c r="G138" s="302"/>
      <c r="H138" s="302"/>
      <c r="I138" s="302">
        <v>69.31</v>
      </c>
      <c r="J138" s="303">
        <v>2021640.0</v>
      </c>
      <c r="K138" s="303">
        <f t="shared" si="4"/>
        <v>276.3879964</v>
      </c>
      <c r="L138" s="321" t="s">
        <v>2582</v>
      </c>
      <c r="M138" s="306" t="s">
        <v>40</v>
      </c>
      <c r="N138" s="297">
        <f t="shared" si="3"/>
        <v>7.3145</v>
      </c>
      <c r="O138" s="307"/>
      <c r="P138" s="307"/>
      <c r="Q138" s="307"/>
      <c r="R138" s="307"/>
      <c r="S138" s="307"/>
      <c r="T138" s="307"/>
      <c r="U138" s="307"/>
      <c r="V138" s="307"/>
    </row>
    <row r="139" ht="15.75" customHeight="1">
      <c r="A139" s="307"/>
      <c r="B139" s="298">
        <v>45081.0</v>
      </c>
      <c r="C139" s="323" t="s">
        <v>2732</v>
      </c>
      <c r="D139" s="305" t="s">
        <v>83</v>
      </c>
      <c r="E139" s="301" t="s">
        <v>172</v>
      </c>
      <c r="F139" s="302">
        <v>3767.0</v>
      </c>
      <c r="G139" s="302"/>
      <c r="H139" s="302"/>
      <c r="I139" s="302">
        <v>75.71</v>
      </c>
      <c r="J139" s="303">
        <v>1317314.0</v>
      </c>
      <c r="K139" s="303">
        <f t="shared" si="4"/>
        <v>349.6984338</v>
      </c>
      <c r="L139" s="321" t="s">
        <v>2595</v>
      </c>
      <c r="M139" s="306" t="s">
        <v>94</v>
      </c>
      <c r="N139" s="297">
        <f t="shared" si="3"/>
        <v>3.767</v>
      </c>
      <c r="O139" s="307"/>
      <c r="P139" s="307"/>
      <c r="Q139" s="307"/>
      <c r="R139" s="307"/>
      <c r="S139" s="307"/>
      <c r="T139" s="307"/>
      <c r="U139" s="307"/>
      <c r="V139" s="307"/>
    </row>
    <row r="140" ht="15.75" customHeight="1">
      <c r="A140" s="307"/>
      <c r="B140" s="298">
        <v>45081.0</v>
      </c>
      <c r="C140" s="299" t="s">
        <v>2733</v>
      </c>
      <c r="D140" s="305" t="s">
        <v>83</v>
      </c>
      <c r="E140" s="301" t="s">
        <v>177</v>
      </c>
      <c r="F140" s="302">
        <v>374.3</v>
      </c>
      <c r="G140" s="302"/>
      <c r="H140" s="302"/>
      <c r="I140" s="302">
        <v>73.71</v>
      </c>
      <c r="J140" s="303">
        <v>105552.6</v>
      </c>
      <c r="K140" s="322">
        <f t="shared" si="4"/>
        <v>282</v>
      </c>
      <c r="L140" s="321" t="s">
        <v>2580</v>
      </c>
      <c r="M140" s="306" t="s">
        <v>2584</v>
      </c>
      <c r="N140" s="297">
        <f t="shared" si="3"/>
        <v>0.3743</v>
      </c>
      <c r="O140" s="307"/>
      <c r="P140" s="307"/>
      <c r="Q140" s="307"/>
      <c r="R140" s="307"/>
      <c r="S140" s="307"/>
      <c r="T140" s="307"/>
      <c r="U140" s="307"/>
      <c r="V140" s="307"/>
    </row>
    <row r="141" ht="15.75" customHeight="1">
      <c r="A141" s="307"/>
      <c r="B141" s="298">
        <v>45081.0</v>
      </c>
      <c r="C141" s="299" t="s">
        <v>2734</v>
      </c>
      <c r="D141" s="305" t="s">
        <v>2683</v>
      </c>
      <c r="E141" s="301" t="s">
        <v>179</v>
      </c>
      <c r="F141" s="302">
        <v>5457.0</v>
      </c>
      <c r="G141" s="302"/>
      <c r="H141" s="302"/>
      <c r="I141" s="302">
        <v>55.6</v>
      </c>
      <c r="J141" s="303">
        <v>1422522.5</v>
      </c>
      <c r="K141" s="322">
        <f t="shared" si="4"/>
        <v>260.6784863</v>
      </c>
      <c r="L141" s="321" t="s">
        <v>2582</v>
      </c>
      <c r="M141" s="306" t="s">
        <v>75</v>
      </c>
      <c r="N141" s="297">
        <f t="shared" si="3"/>
        <v>5.457</v>
      </c>
      <c r="O141" s="307"/>
      <c r="P141" s="307"/>
      <c r="Q141" s="307"/>
      <c r="R141" s="307"/>
      <c r="S141" s="307"/>
      <c r="T141" s="307"/>
      <c r="U141" s="307"/>
      <c r="V141" s="307"/>
    </row>
    <row r="142" ht="15.75" customHeight="1">
      <c r="A142" s="307"/>
      <c r="B142" s="298">
        <v>45081.0</v>
      </c>
      <c r="C142" s="299" t="s">
        <v>2735</v>
      </c>
      <c r="D142" s="305" t="s">
        <v>2726</v>
      </c>
      <c r="E142" s="301" t="s">
        <v>177</v>
      </c>
      <c r="F142" s="302">
        <v>1552.0</v>
      </c>
      <c r="G142" s="302"/>
      <c r="H142" s="302"/>
      <c r="I142" s="302">
        <v>56.91</v>
      </c>
      <c r="J142" s="303">
        <v>442320.0</v>
      </c>
      <c r="K142" s="303">
        <f t="shared" si="4"/>
        <v>285</v>
      </c>
      <c r="L142" s="321" t="s">
        <v>2582</v>
      </c>
      <c r="M142" s="306" t="s">
        <v>40</v>
      </c>
      <c r="N142" s="297">
        <f t="shared" si="3"/>
        <v>1.552</v>
      </c>
      <c r="O142" s="307"/>
      <c r="P142" s="307"/>
      <c r="Q142" s="307"/>
      <c r="R142" s="307"/>
      <c r="S142" s="307"/>
      <c r="T142" s="307"/>
      <c r="U142" s="307"/>
      <c r="V142" s="307"/>
    </row>
    <row r="143" ht="15.75" customHeight="1">
      <c r="A143" s="307"/>
      <c r="B143" s="298">
        <v>45083.0</v>
      </c>
      <c r="C143" s="299" t="s">
        <v>2736</v>
      </c>
      <c r="D143" s="305" t="s">
        <v>2696</v>
      </c>
      <c r="E143" s="301" t="s">
        <v>177</v>
      </c>
      <c r="F143" s="302">
        <v>5377.0</v>
      </c>
      <c r="G143" s="302"/>
      <c r="H143" s="302"/>
      <c r="I143" s="302">
        <v>57.42</v>
      </c>
      <c r="J143" s="303">
        <v>1543805.0</v>
      </c>
      <c r="K143" s="303">
        <f t="shared" si="4"/>
        <v>287.1127023</v>
      </c>
      <c r="L143" s="321" t="s">
        <v>2582</v>
      </c>
      <c r="M143" s="306" t="s">
        <v>94</v>
      </c>
      <c r="N143" s="297">
        <f t="shared" si="3"/>
        <v>5.377</v>
      </c>
      <c r="O143" s="307"/>
      <c r="P143" s="307"/>
      <c r="Q143" s="307"/>
      <c r="R143" s="307"/>
      <c r="S143" s="307"/>
      <c r="T143" s="307"/>
      <c r="U143" s="307"/>
      <c r="V143" s="307"/>
    </row>
    <row r="144" ht="15.75" customHeight="1">
      <c r="A144" s="307"/>
      <c r="B144" s="298">
        <v>45083.0</v>
      </c>
      <c r="C144" s="299" t="s">
        <v>2737</v>
      </c>
      <c r="D144" s="305" t="s">
        <v>2696</v>
      </c>
      <c r="E144" s="301" t="s">
        <v>177</v>
      </c>
      <c r="F144" s="302">
        <v>2350.0</v>
      </c>
      <c r="G144" s="302"/>
      <c r="H144" s="302"/>
      <c r="I144" s="302">
        <v>57.42</v>
      </c>
      <c r="J144" s="303">
        <v>622750.0</v>
      </c>
      <c r="K144" s="322">
        <f t="shared" si="4"/>
        <v>265</v>
      </c>
      <c r="L144" s="321" t="s">
        <v>2582</v>
      </c>
      <c r="M144" s="306" t="s">
        <v>2584</v>
      </c>
      <c r="N144" s="297">
        <f t="shared" si="3"/>
        <v>2.35</v>
      </c>
      <c r="O144" s="307"/>
      <c r="P144" s="307"/>
      <c r="Q144" s="307"/>
      <c r="R144" s="307"/>
      <c r="S144" s="307"/>
      <c r="T144" s="307"/>
      <c r="U144" s="307"/>
      <c r="V144" s="307"/>
    </row>
    <row r="145" ht="15.75" customHeight="1">
      <c r="A145" s="307"/>
      <c r="B145" s="298">
        <v>45083.0</v>
      </c>
      <c r="C145" s="299" t="s">
        <v>2738</v>
      </c>
      <c r="D145" s="305" t="s">
        <v>89</v>
      </c>
      <c r="E145" s="301" t="s">
        <v>172</v>
      </c>
      <c r="F145" s="302">
        <v>2065.5</v>
      </c>
      <c r="G145" s="302"/>
      <c r="H145" s="302"/>
      <c r="I145" s="302">
        <v>50.19</v>
      </c>
      <c r="J145" s="303">
        <v>712597.5</v>
      </c>
      <c r="K145" s="303">
        <f t="shared" si="4"/>
        <v>345</v>
      </c>
      <c r="L145" s="321" t="s">
        <v>2582</v>
      </c>
      <c r="M145" s="306" t="s">
        <v>75</v>
      </c>
      <c r="N145" s="297">
        <f t="shared" si="3"/>
        <v>2.0655</v>
      </c>
      <c r="O145" s="307"/>
      <c r="P145" s="307"/>
      <c r="Q145" s="307"/>
      <c r="R145" s="307"/>
      <c r="S145" s="307"/>
      <c r="T145" s="307"/>
      <c r="U145" s="307"/>
      <c r="V145" s="307"/>
    </row>
    <row r="146" ht="15.75" customHeight="1">
      <c r="A146" s="307"/>
      <c r="B146" s="298">
        <v>45083.0</v>
      </c>
      <c r="C146" s="299" t="s">
        <v>2739</v>
      </c>
      <c r="D146" s="305" t="s">
        <v>2683</v>
      </c>
      <c r="E146" s="301" t="s">
        <v>2643</v>
      </c>
      <c r="F146" s="302">
        <v>832.5</v>
      </c>
      <c r="G146" s="302"/>
      <c r="H146" s="302"/>
      <c r="I146" s="302">
        <v>22.5</v>
      </c>
      <c r="J146" s="303">
        <v>174825.0</v>
      </c>
      <c r="K146" s="322">
        <f t="shared" si="4"/>
        <v>210</v>
      </c>
      <c r="L146" s="321" t="s">
        <v>2582</v>
      </c>
      <c r="M146" s="306" t="s">
        <v>40</v>
      </c>
      <c r="N146" s="297">
        <f t="shared" si="3"/>
        <v>0.8325</v>
      </c>
      <c r="O146" s="307"/>
      <c r="P146" s="307"/>
      <c r="Q146" s="307"/>
      <c r="R146" s="307"/>
      <c r="S146" s="307"/>
      <c r="T146" s="307"/>
      <c r="U146" s="307"/>
      <c r="V146" s="307"/>
    </row>
    <row r="147" ht="15.75" customHeight="1">
      <c r="A147" s="307"/>
      <c r="B147" s="298">
        <v>45083.0</v>
      </c>
      <c r="C147" s="299" t="s">
        <v>2740</v>
      </c>
      <c r="D147" s="305" t="s">
        <v>2696</v>
      </c>
      <c r="E147" s="301" t="s">
        <v>2643</v>
      </c>
      <c r="F147" s="302">
        <v>675.0</v>
      </c>
      <c r="G147" s="302"/>
      <c r="H147" s="302"/>
      <c r="I147" s="302">
        <v>57.42</v>
      </c>
      <c r="J147" s="303">
        <v>141750.0</v>
      </c>
      <c r="K147" s="322">
        <f t="shared" si="4"/>
        <v>210</v>
      </c>
      <c r="L147" s="321" t="s">
        <v>2582</v>
      </c>
      <c r="M147" s="306" t="s">
        <v>94</v>
      </c>
      <c r="N147" s="297">
        <f t="shared" si="3"/>
        <v>0.675</v>
      </c>
      <c r="O147" s="307"/>
      <c r="P147" s="307"/>
      <c r="Q147" s="307"/>
      <c r="R147" s="307"/>
      <c r="S147" s="307"/>
      <c r="T147" s="307"/>
      <c r="U147" s="307"/>
      <c r="V147" s="307"/>
    </row>
    <row r="148" ht="15.75" customHeight="1">
      <c r="A148" s="307"/>
      <c r="B148" s="298">
        <v>45083.0</v>
      </c>
      <c r="C148" s="299" t="s">
        <v>2741</v>
      </c>
      <c r="D148" s="305" t="s">
        <v>89</v>
      </c>
      <c r="E148" s="301" t="s">
        <v>4</v>
      </c>
      <c r="F148" s="302">
        <v>4418.0</v>
      </c>
      <c r="G148" s="302"/>
      <c r="H148" s="302"/>
      <c r="I148" s="302">
        <v>50.19</v>
      </c>
      <c r="J148" s="303">
        <v>1582230.0</v>
      </c>
      <c r="K148" s="303">
        <f t="shared" si="4"/>
        <v>358.1326392</v>
      </c>
      <c r="L148" s="321" t="s">
        <v>2582</v>
      </c>
      <c r="M148" s="306" t="s">
        <v>2584</v>
      </c>
      <c r="N148" s="297">
        <f t="shared" si="3"/>
        <v>4.418</v>
      </c>
      <c r="O148" s="307"/>
      <c r="P148" s="307"/>
      <c r="Q148" s="307"/>
      <c r="R148" s="307"/>
      <c r="S148" s="307"/>
      <c r="T148" s="307"/>
      <c r="U148" s="307"/>
      <c r="V148" s="307"/>
    </row>
    <row r="149" ht="15.75" customHeight="1">
      <c r="A149" s="307"/>
      <c r="B149" s="298">
        <v>45083.0</v>
      </c>
      <c r="C149" s="299" t="s">
        <v>2742</v>
      </c>
      <c r="D149" s="305" t="s">
        <v>2683</v>
      </c>
      <c r="E149" s="301" t="s">
        <v>2591</v>
      </c>
      <c r="F149" s="302">
        <v>2222.0</v>
      </c>
      <c r="G149" s="302"/>
      <c r="H149" s="302"/>
      <c r="I149" s="302">
        <v>22.5</v>
      </c>
      <c r="J149" s="303">
        <v>491635.0</v>
      </c>
      <c r="K149" s="322">
        <f t="shared" si="4"/>
        <v>221.2578758</v>
      </c>
      <c r="L149" s="321" t="s">
        <v>2582</v>
      </c>
      <c r="M149" s="306" t="s">
        <v>75</v>
      </c>
      <c r="N149" s="297">
        <f t="shared" si="3"/>
        <v>2.222</v>
      </c>
      <c r="O149" s="307"/>
      <c r="P149" s="307"/>
      <c r="Q149" s="307"/>
      <c r="R149" s="307"/>
      <c r="S149" s="307"/>
      <c r="T149" s="307"/>
      <c r="U149" s="307"/>
      <c r="V149" s="307"/>
    </row>
    <row r="150" ht="15.75" customHeight="1">
      <c r="A150" s="307"/>
      <c r="B150" s="298">
        <v>45084.0</v>
      </c>
      <c r="C150" s="299" t="s">
        <v>2743</v>
      </c>
      <c r="D150" s="305" t="s">
        <v>2744</v>
      </c>
      <c r="E150" s="301" t="s">
        <v>172</v>
      </c>
      <c r="F150" s="302">
        <v>1189.0</v>
      </c>
      <c r="G150" s="302"/>
      <c r="H150" s="302"/>
      <c r="I150" s="302">
        <v>-60.55</v>
      </c>
      <c r="J150" s="303">
        <v>368590.0</v>
      </c>
      <c r="K150" s="303">
        <f t="shared" si="4"/>
        <v>310</v>
      </c>
      <c r="L150" s="321" t="s">
        <v>2582</v>
      </c>
      <c r="M150" s="306" t="s">
        <v>40</v>
      </c>
      <c r="N150" s="297">
        <f t="shared" si="3"/>
        <v>1.189</v>
      </c>
      <c r="O150" s="307"/>
      <c r="P150" s="307"/>
      <c r="Q150" s="307"/>
      <c r="R150" s="307"/>
      <c r="S150" s="307"/>
      <c r="T150" s="307"/>
      <c r="U150" s="307"/>
      <c r="V150" s="307"/>
    </row>
    <row r="151" ht="15.75" customHeight="1">
      <c r="A151" s="307"/>
      <c r="B151" s="298">
        <v>45085.0</v>
      </c>
      <c r="C151" s="299" t="s">
        <v>2745</v>
      </c>
      <c r="D151" s="305" t="s">
        <v>98</v>
      </c>
      <c r="E151" s="301" t="s">
        <v>179</v>
      </c>
      <c r="F151" s="302">
        <v>3410.0</v>
      </c>
      <c r="G151" s="302"/>
      <c r="H151" s="302"/>
      <c r="I151" s="302"/>
      <c r="J151" s="303">
        <v>872300.0</v>
      </c>
      <c r="K151" s="322">
        <f t="shared" si="4"/>
        <v>255.8064516</v>
      </c>
      <c r="L151" s="321" t="s">
        <v>2595</v>
      </c>
      <c r="M151" s="306" t="s">
        <v>94</v>
      </c>
      <c r="N151" s="297">
        <f t="shared" si="3"/>
        <v>3.41</v>
      </c>
      <c r="O151" s="307"/>
      <c r="P151" s="307"/>
      <c r="Q151" s="307"/>
      <c r="R151" s="307"/>
      <c r="S151" s="307"/>
      <c r="T151" s="307"/>
      <c r="U151" s="307"/>
      <c r="V151" s="307"/>
    </row>
    <row r="152" ht="15.75" customHeight="1">
      <c r="A152" s="307"/>
      <c r="B152" s="298">
        <v>45086.0</v>
      </c>
      <c r="C152" s="299" t="s">
        <v>2746</v>
      </c>
      <c r="D152" s="305" t="s">
        <v>2696</v>
      </c>
      <c r="E152" s="301" t="s">
        <v>177</v>
      </c>
      <c r="F152" s="302">
        <v>5796.0</v>
      </c>
      <c r="G152" s="302"/>
      <c r="H152" s="302"/>
      <c r="I152" s="302">
        <v>2.13</v>
      </c>
      <c r="J152" s="303">
        <v>1614920.0</v>
      </c>
      <c r="K152" s="303">
        <f t="shared" si="4"/>
        <v>278.6266391</v>
      </c>
      <c r="L152" s="321" t="s">
        <v>2582</v>
      </c>
      <c r="M152" s="306" t="s">
        <v>2584</v>
      </c>
      <c r="N152" s="297">
        <f t="shared" si="3"/>
        <v>5.796</v>
      </c>
      <c r="O152" s="307"/>
      <c r="P152" s="307"/>
      <c r="Q152" s="307"/>
      <c r="R152" s="307"/>
      <c r="S152" s="307"/>
      <c r="T152" s="307"/>
      <c r="U152" s="307"/>
      <c r="V152" s="307"/>
    </row>
    <row r="153" ht="15.75" customHeight="1">
      <c r="A153" s="307"/>
      <c r="B153" s="298">
        <v>45086.0</v>
      </c>
      <c r="C153" s="299" t="s">
        <v>2747</v>
      </c>
      <c r="D153" s="305" t="s">
        <v>111</v>
      </c>
      <c r="E153" s="301" t="s">
        <v>177</v>
      </c>
      <c r="F153" s="302">
        <v>1073.0</v>
      </c>
      <c r="G153" s="302"/>
      <c r="H153" s="302"/>
      <c r="I153" s="302">
        <v>-40.13</v>
      </c>
      <c r="J153" s="303">
        <v>327265.0</v>
      </c>
      <c r="K153" s="303">
        <f t="shared" si="4"/>
        <v>305</v>
      </c>
      <c r="L153" s="321" t="s">
        <v>2582</v>
      </c>
      <c r="M153" s="306" t="s">
        <v>75</v>
      </c>
      <c r="N153" s="297">
        <f t="shared" si="3"/>
        <v>1.073</v>
      </c>
      <c r="O153" s="307"/>
      <c r="P153" s="307"/>
      <c r="Q153" s="307"/>
      <c r="R153" s="307"/>
      <c r="S153" s="307"/>
      <c r="T153" s="307"/>
      <c r="U153" s="307"/>
      <c r="V153" s="307"/>
    </row>
    <row r="154" ht="15.75" customHeight="1">
      <c r="A154" s="307"/>
      <c r="B154" s="298">
        <v>45086.0</v>
      </c>
      <c r="C154" s="299" t="s">
        <v>2748</v>
      </c>
      <c r="D154" s="305" t="s">
        <v>83</v>
      </c>
      <c r="E154" s="301" t="s">
        <v>172</v>
      </c>
      <c r="F154" s="302">
        <v>6904.7</v>
      </c>
      <c r="G154" s="302"/>
      <c r="H154" s="302"/>
      <c r="I154" s="302">
        <v>4.82</v>
      </c>
      <c r="J154" s="303">
        <v>2248871.0</v>
      </c>
      <c r="K154" s="303">
        <f t="shared" si="4"/>
        <v>325.7014787</v>
      </c>
      <c r="L154" s="321" t="s">
        <v>2580</v>
      </c>
      <c r="M154" s="306" t="s">
        <v>40</v>
      </c>
      <c r="N154" s="297">
        <f t="shared" si="3"/>
        <v>6.9047</v>
      </c>
      <c r="O154" s="307"/>
      <c r="P154" s="307"/>
      <c r="Q154" s="307"/>
      <c r="R154" s="307"/>
      <c r="S154" s="307"/>
      <c r="T154" s="307"/>
      <c r="U154" s="307"/>
      <c r="V154" s="307"/>
    </row>
    <row r="155" ht="15.75" customHeight="1">
      <c r="A155" s="307"/>
      <c r="B155" s="298">
        <v>45086.0</v>
      </c>
      <c r="C155" s="299" t="s">
        <v>2749</v>
      </c>
      <c r="D155" s="305" t="s">
        <v>106</v>
      </c>
      <c r="E155" s="301" t="s">
        <v>177</v>
      </c>
      <c r="F155" s="302">
        <v>650.0</v>
      </c>
      <c r="G155" s="302"/>
      <c r="H155" s="302"/>
      <c r="I155" s="302">
        <v>-32.98</v>
      </c>
      <c r="J155" s="303">
        <v>195000.0</v>
      </c>
      <c r="K155" s="303">
        <f t="shared" si="4"/>
        <v>300</v>
      </c>
      <c r="L155" s="321" t="s">
        <v>2582</v>
      </c>
      <c r="M155" s="306" t="s">
        <v>94</v>
      </c>
      <c r="N155" s="297">
        <f t="shared" si="3"/>
        <v>0.65</v>
      </c>
      <c r="O155" s="307"/>
      <c r="P155" s="307"/>
      <c r="Q155" s="307"/>
      <c r="R155" s="307"/>
      <c r="S155" s="307"/>
      <c r="T155" s="307"/>
      <c r="U155" s="307"/>
      <c r="V155" s="307"/>
    </row>
    <row r="156" ht="15.75" customHeight="1">
      <c r="A156" s="307"/>
      <c r="B156" s="298">
        <v>45086.0</v>
      </c>
      <c r="C156" s="299" t="s">
        <v>2750</v>
      </c>
      <c r="D156" s="305" t="s">
        <v>2726</v>
      </c>
      <c r="E156" s="301" t="s">
        <v>177</v>
      </c>
      <c r="F156" s="302">
        <v>2870.5</v>
      </c>
      <c r="G156" s="302"/>
      <c r="H156" s="302"/>
      <c r="I156" s="302">
        <v>-10.32</v>
      </c>
      <c r="J156" s="303">
        <v>818092.5</v>
      </c>
      <c r="K156" s="303">
        <f t="shared" si="4"/>
        <v>285</v>
      </c>
      <c r="L156" s="321" t="s">
        <v>2582</v>
      </c>
      <c r="M156" s="306" t="s">
        <v>2584</v>
      </c>
      <c r="N156" s="297">
        <f t="shared" si="3"/>
        <v>2.8705</v>
      </c>
      <c r="O156" s="307"/>
      <c r="P156" s="307"/>
      <c r="Q156" s="307"/>
      <c r="R156" s="307"/>
      <c r="S156" s="307"/>
      <c r="T156" s="307"/>
      <c r="U156" s="307"/>
      <c r="V156" s="307"/>
    </row>
    <row r="157" ht="15.75" customHeight="1">
      <c r="A157" s="307"/>
      <c r="B157" s="298">
        <v>45086.0</v>
      </c>
      <c r="C157" s="299" t="s">
        <v>2751</v>
      </c>
      <c r="D157" s="305" t="s">
        <v>2685</v>
      </c>
      <c r="E157" s="301" t="s">
        <v>2591</v>
      </c>
      <c r="F157" s="302">
        <v>1624.0</v>
      </c>
      <c r="G157" s="302"/>
      <c r="H157" s="302"/>
      <c r="I157" s="302">
        <v>-12.04</v>
      </c>
      <c r="J157" s="303">
        <v>357280.0</v>
      </c>
      <c r="K157" s="322">
        <f t="shared" si="4"/>
        <v>220</v>
      </c>
      <c r="L157" s="321" t="s">
        <v>2582</v>
      </c>
      <c r="M157" s="306" t="s">
        <v>75</v>
      </c>
      <c r="N157" s="297">
        <f t="shared" si="3"/>
        <v>1.624</v>
      </c>
      <c r="O157" s="307"/>
      <c r="P157" s="307"/>
      <c r="Q157" s="307"/>
      <c r="R157" s="307"/>
      <c r="S157" s="307"/>
      <c r="T157" s="307"/>
      <c r="U157" s="307"/>
      <c r="V157" s="307"/>
    </row>
    <row r="158" ht="15.75" customHeight="1">
      <c r="A158" s="307"/>
      <c r="B158" s="298">
        <v>45086.0</v>
      </c>
      <c r="C158" s="299" t="s">
        <v>2752</v>
      </c>
      <c r="D158" s="305" t="s">
        <v>2696</v>
      </c>
      <c r="E158" s="301" t="s">
        <v>177</v>
      </c>
      <c r="F158" s="302">
        <v>435.0</v>
      </c>
      <c r="G158" s="302"/>
      <c r="H158" s="302"/>
      <c r="I158" s="302">
        <v>2.13</v>
      </c>
      <c r="J158" s="303">
        <v>126150.0</v>
      </c>
      <c r="K158" s="303">
        <f t="shared" si="4"/>
        <v>290</v>
      </c>
      <c r="L158" s="321" t="s">
        <v>2582</v>
      </c>
      <c r="M158" s="306" t="s">
        <v>40</v>
      </c>
      <c r="N158" s="297">
        <f t="shared" si="3"/>
        <v>0.435</v>
      </c>
      <c r="O158" s="307"/>
      <c r="P158" s="307"/>
      <c r="Q158" s="307"/>
      <c r="R158" s="307"/>
      <c r="S158" s="307"/>
      <c r="T158" s="307"/>
      <c r="U158" s="307"/>
      <c r="V158" s="307"/>
    </row>
    <row r="159" ht="15.75" customHeight="1">
      <c r="A159" s="307"/>
      <c r="B159" s="298">
        <v>45086.0</v>
      </c>
      <c r="C159" s="299" t="s">
        <v>2753</v>
      </c>
      <c r="D159" s="305" t="s">
        <v>2683</v>
      </c>
      <c r="E159" s="301" t="s">
        <v>179</v>
      </c>
      <c r="F159" s="302">
        <v>6562.0</v>
      </c>
      <c r="G159" s="302"/>
      <c r="H159" s="302"/>
      <c r="I159" s="302">
        <v>-2.55</v>
      </c>
      <c r="J159" s="303">
        <v>1679670.0</v>
      </c>
      <c r="K159" s="322">
        <f t="shared" si="4"/>
        <v>255.9692167</v>
      </c>
      <c r="L159" s="321" t="s">
        <v>2582</v>
      </c>
      <c r="M159" s="306" t="s">
        <v>94</v>
      </c>
      <c r="N159" s="297">
        <f t="shared" si="3"/>
        <v>6.562</v>
      </c>
      <c r="O159" s="307"/>
      <c r="P159" s="307"/>
      <c r="Q159" s="307"/>
      <c r="R159" s="307"/>
      <c r="S159" s="307"/>
      <c r="T159" s="307"/>
      <c r="U159" s="307"/>
      <c r="V159" s="307"/>
    </row>
    <row r="160" ht="15.75" customHeight="1">
      <c r="A160" s="307"/>
      <c r="B160" s="298">
        <v>45086.0</v>
      </c>
      <c r="C160" s="299" t="s">
        <v>2754</v>
      </c>
      <c r="D160" s="305" t="s">
        <v>83</v>
      </c>
      <c r="E160" s="301" t="s">
        <v>172</v>
      </c>
      <c r="F160" s="302">
        <v>1349.0</v>
      </c>
      <c r="G160" s="302"/>
      <c r="H160" s="302"/>
      <c r="I160" s="302">
        <v>4.82</v>
      </c>
      <c r="J160" s="303">
        <v>465405.0</v>
      </c>
      <c r="K160" s="303">
        <f t="shared" si="4"/>
        <v>345</v>
      </c>
      <c r="L160" s="321" t="s">
        <v>2580</v>
      </c>
      <c r="M160" s="306" t="s">
        <v>2584</v>
      </c>
      <c r="N160" s="297">
        <f t="shared" si="3"/>
        <v>1.349</v>
      </c>
      <c r="O160" s="307"/>
      <c r="P160" s="307"/>
      <c r="Q160" s="307"/>
      <c r="R160" s="307"/>
      <c r="S160" s="307"/>
      <c r="T160" s="307"/>
      <c r="U160" s="307"/>
      <c r="V160" s="307"/>
    </row>
    <row r="161" ht="15.75" customHeight="1">
      <c r="A161" s="307"/>
      <c r="B161" s="298">
        <v>45086.0</v>
      </c>
      <c r="C161" s="299" t="s">
        <v>2755</v>
      </c>
      <c r="D161" s="305" t="s">
        <v>2683</v>
      </c>
      <c r="E161" s="301" t="s">
        <v>179</v>
      </c>
      <c r="F161" s="302">
        <v>8066.0</v>
      </c>
      <c r="G161" s="302"/>
      <c r="H161" s="302"/>
      <c r="I161" s="302"/>
      <c r="J161" s="303">
        <v>2103875.0</v>
      </c>
      <c r="K161" s="322">
        <f t="shared" si="4"/>
        <v>260.8325068</v>
      </c>
      <c r="L161" s="321" t="s">
        <v>2582</v>
      </c>
      <c r="M161" s="306" t="s">
        <v>75</v>
      </c>
      <c r="N161" s="297">
        <f t="shared" si="3"/>
        <v>8.066</v>
      </c>
      <c r="O161" s="307"/>
      <c r="P161" s="307"/>
      <c r="Q161" s="307"/>
      <c r="R161" s="307"/>
      <c r="S161" s="307"/>
      <c r="T161" s="307"/>
      <c r="U161" s="307"/>
      <c r="V161" s="307"/>
    </row>
    <row r="162" ht="15.75" customHeight="1">
      <c r="A162" s="307"/>
      <c r="B162" s="298">
        <v>45086.0</v>
      </c>
      <c r="C162" s="299" t="s">
        <v>2756</v>
      </c>
      <c r="D162" s="305" t="s">
        <v>106</v>
      </c>
      <c r="E162" s="301" t="s">
        <v>181</v>
      </c>
      <c r="F162" s="302">
        <v>1189.5</v>
      </c>
      <c r="G162" s="302"/>
      <c r="H162" s="302"/>
      <c r="I162" s="302">
        <v>-32.98</v>
      </c>
      <c r="J162" s="303">
        <v>303490.0</v>
      </c>
      <c r="K162" s="322">
        <f t="shared" si="4"/>
        <v>255.1408155</v>
      </c>
      <c r="L162" s="321" t="s">
        <v>2582</v>
      </c>
      <c r="M162" s="306" t="s">
        <v>40</v>
      </c>
      <c r="N162" s="297">
        <f t="shared" si="3"/>
        <v>1.1895</v>
      </c>
      <c r="O162" s="307"/>
      <c r="P162" s="307"/>
      <c r="Q162" s="307"/>
      <c r="R162" s="307"/>
      <c r="S162" s="307"/>
      <c r="T162" s="307"/>
      <c r="U162" s="307"/>
      <c r="V162" s="307"/>
    </row>
    <row r="163" ht="15.75" customHeight="1">
      <c r="A163" s="307"/>
      <c r="B163" s="298">
        <v>45086.0</v>
      </c>
      <c r="C163" s="299" t="s">
        <v>2757</v>
      </c>
      <c r="D163" s="305" t="s">
        <v>2758</v>
      </c>
      <c r="E163" s="301" t="s">
        <v>172</v>
      </c>
      <c r="F163" s="302">
        <v>1250.0</v>
      </c>
      <c r="G163" s="302"/>
      <c r="H163" s="302"/>
      <c r="I163" s="302">
        <v>-48.9</v>
      </c>
      <c r="J163" s="303">
        <v>412500.0</v>
      </c>
      <c r="K163" s="303">
        <f t="shared" si="4"/>
        <v>330</v>
      </c>
      <c r="L163" s="321" t="s">
        <v>2582</v>
      </c>
      <c r="M163" s="306" t="s">
        <v>94</v>
      </c>
      <c r="N163" s="297">
        <f t="shared" si="3"/>
        <v>1.25</v>
      </c>
      <c r="O163" s="307"/>
      <c r="P163" s="307"/>
      <c r="Q163" s="307"/>
      <c r="R163" s="307"/>
      <c r="S163" s="307"/>
      <c r="T163" s="307"/>
      <c r="U163" s="307"/>
      <c r="V163" s="307"/>
    </row>
    <row r="164" ht="15.75" customHeight="1">
      <c r="A164" s="307"/>
      <c r="B164" s="298">
        <v>45086.0</v>
      </c>
      <c r="C164" s="299" t="s">
        <v>2759</v>
      </c>
      <c r="D164" s="305" t="s">
        <v>2696</v>
      </c>
      <c r="E164" s="301" t="s">
        <v>177</v>
      </c>
      <c r="F164" s="302">
        <v>3266.0</v>
      </c>
      <c r="G164" s="302"/>
      <c r="H164" s="302"/>
      <c r="I164" s="302">
        <v>2.13</v>
      </c>
      <c r="J164" s="303">
        <v>881820.0</v>
      </c>
      <c r="K164" s="303">
        <f t="shared" si="4"/>
        <v>270</v>
      </c>
      <c r="L164" s="321" t="s">
        <v>2582</v>
      </c>
      <c r="M164" s="306" t="s">
        <v>2584</v>
      </c>
      <c r="N164" s="297">
        <f t="shared" si="3"/>
        <v>3.266</v>
      </c>
      <c r="O164" s="307"/>
      <c r="P164" s="307"/>
      <c r="Q164" s="307"/>
      <c r="R164" s="307"/>
      <c r="S164" s="307"/>
      <c r="T164" s="307"/>
      <c r="U164" s="307"/>
      <c r="V164" s="307"/>
    </row>
    <row r="165" ht="15.75" customHeight="1">
      <c r="A165" s="307"/>
      <c r="B165" s="298">
        <v>45086.0</v>
      </c>
      <c r="C165" s="299" t="s">
        <v>2760</v>
      </c>
      <c r="D165" s="305" t="s">
        <v>2683</v>
      </c>
      <c r="E165" s="301" t="s">
        <v>177</v>
      </c>
      <c r="F165" s="302">
        <v>580.0</v>
      </c>
      <c r="G165" s="302"/>
      <c r="H165" s="302"/>
      <c r="I165" s="302">
        <v>-5.33</v>
      </c>
      <c r="J165" s="303">
        <v>156600.0</v>
      </c>
      <c r="K165" s="303">
        <f t="shared" si="4"/>
        <v>270</v>
      </c>
      <c r="L165" s="321" t="s">
        <v>2582</v>
      </c>
      <c r="M165" s="306" t="s">
        <v>75</v>
      </c>
      <c r="N165" s="297">
        <f t="shared" si="3"/>
        <v>0.58</v>
      </c>
      <c r="O165" s="307"/>
      <c r="P165" s="307"/>
      <c r="Q165" s="307"/>
      <c r="R165" s="307"/>
      <c r="S165" s="307"/>
      <c r="T165" s="307"/>
      <c r="U165" s="307"/>
      <c r="V165" s="307"/>
    </row>
    <row r="166" ht="15.75" customHeight="1">
      <c r="A166" s="307"/>
      <c r="B166" s="298">
        <v>45086.0</v>
      </c>
      <c r="C166" s="299" t="s">
        <v>2761</v>
      </c>
      <c r="D166" s="305" t="s">
        <v>83</v>
      </c>
      <c r="E166" s="301" t="s">
        <v>4</v>
      </c>
      <c r="F166" s="302">
        <v>7774.0</v>
      </c>
      <c r="G166" s="302"/>
      <c r="H166" s="302"/>
      <c r="I166" s="302"/>
      <c r="J166" s="303">
        <v>2840138.75</v>
      </c>
      <c r="K166" s="303">
        <f t="shared" si="4"/>
        <v>365.3381464</v>
      </c>
      <c r="L166" s="321" t="s">
        <v>2595</v>
      </c>
      <c r="M166" s="306" t="s">
        <v>40</v>
      </c>
      <c r="N166" s="297">
        <f t="shared" si="3"/>
        <v>7.774</v>
      </c>
      <c r="O166" s="307"/>
      <c r="P166" s="307"/>
      <c r="Q166" s="307"/>
      <c r="R166" s="307"/>
      <c r="S166" s="307"/>
      <c r="T166" s="307"/>
      <c r="U166" s="307"/>
      <c r="V166" s="307"/>
    </row>
    <row r="167" ht="15.75" customHeight="1">
      <c r="A167" s="307"/>
      <c r="B167" s="298">
        <v>45086.0</v>
      </c>
      <c r="C167" s="299" t="s">
        <v>2762</v>
      </c>
      <c r="D167" s="305" t="s">
        <v>106</v>
      </c>
      <c r="E167" s="301" t="s">
        <v>172</v>
      </c>
      <c r="F167" s="302">
        <v>6246.5</v>
      </c>
      <c r="G167" s="302"/>
      <c r="H167" s="302"/>
      <c r="I167" s="302">
        <v>-55.74</v>
      </c>
      <c r="J167" s="303">
        <v>2061345.0</v>
      </c>
      <c r="K167" s="303">
        <f t="shared" si="4"/>
        <v>330</v>
      </c>
      <c r="L167" s="321" t="s">
        <v>2582</v>
      </c>
      <c r="M167" s="306" t="s">
        <v>94</v>
      </c>
      <c r="N167" s="297">
        <f t="shared" si="3"/>
        <v>6.2465</v>
      </c>
      <c r="O167" s="307"/>
      <c r="P167" s="307"/>
      <c r="Q167" s="307"/>
      <c r="R167" s="307"/>
      <c r="S167" s="307"/>
      <c r="T167" s="307"/>
      <c r="U167" s="307"/>
      <c r="V167" s="307"/>
    </row>
    <row r="168" ht="15.75" customHeight="1">
      <c r="A168" s="307"/>
      <c r="B168" s="298">
        <v>45086.0</v>
      </c>
      <c r="C168" s="299" t="s">
        <v>2763</v>
      </c>
      <c r="D168" s="305" t="s">
        <v>2758</v>
      </c>
      <c r="E168" s="301" t="s">
        <v>172</v>
      </c>
      <c r="F168" s="302">
        <v>497.0</v>
      </c>
      <c r="G168" s="302"/>
      <c r="H168" s="302"/>
      <c r="I168" s="302">
        <v>-60.16</v>
      </c>
      <c r="J168" s="303">
        <v>164010.0</v>
      </c>
      <c r="K168" s="303">
        <f t="shared" si="4"/>
        <v>330</v>
      </c>
      <c r="L168" s="321" t="s">
        <v>2582</v>
      </c>
      <c r="M168" s="306" t="s">
        <v>2584</v>
      </c>
      <c r="N168" s="297">
        <f t="shared" si="3"/>
        <v>0.497</v>
      </c>
      <c r="O168" s="307"/>
      <c r="P168" s="307"/>
      <c r="Q168" s="307"/>
      <c r="R168" s="307"/>
      <c r="S168" s="307"/>
      <c r="T168" s="307"/>
      <c r="U168" s="307"/>
      <c r="V168" s="307"/>
    </row>
    <row r="169" ht="15.75" customHeight="1">
      <c r="A169" s="307"/>
      <c r="B169" s="298">
        <v>45087.0</v>
      </c>
      <c r="C169" s="299" t="s">
        <v>2764</v>
      </c>
      <c r="D169" s="305" t="s">
        <v>2765</v>
      </c>
      <c r="E169" s="301" t="s">
        <v>172</v>
      </c>
      <c r="F169" s="302">
        <v>4260.0</v>
      </c>
      <c r="G169" s="302"/>
      <c r="H169" s="302"/>
      <c r="I169" s="302"/>
      <c r="J169" s="303">
        <v>1421304.0</v>
      </c>
      <c r="K169" s="303">
        <f t="shared" si="4"/>
        <v>333.6394366</v>
      </c>
      <c r="L169" s="321" t="s">
        <v>2595</v>
      </c>
      <c r="M169" s="306" t="s">
        <v>75</v>
      </c>
      <c r="N169" s="297">
        <f t="shared" si="3"/>
        <v>4.26</v>
      </c>
      <c r="O169" s="307"/>
      <c r="P169" s="307"/>
      <c r="Q169" s="307"/>
      <c r="R169" s="307"/>
      <c r="S169" s="307"/>
      <c r="T169" s="307"/>
      <c r="U169" s="307"/>
      <c r="V169" s="307"/>
    </row>
    <row r="170" ht="15.75" customHeight="1">
      <c r="A170" s="307"/>
      <c r="B170" s="298">
        <v>45087.0</v>
      </c>
      <c r="C170" s="299" t="s">
        <v>2766</v>
      </c>
      <c r="D170" s="305" t="s">
        <v>98</v>
      </c>
      <c r="E170" s="301" t="s">
        <v>172</v>
      </c>
      <c r="F170" s="302">
        <v>1641.0</v>
      </c>
      <c r="G170" s="302"/>
      <c r="H170" s="302"/>
      <c r="I170" s="302"/>
      <c r="J170" s="303">
        <v>540380.0</v>
      </c>
      <c r="K170" s="303">
        <f t="shared" si="4"/>
        <v>329.2992078</v>
      </c>
      <c r="L170" s="321" t="s">
        <v>2595</v>
      </c>
      <c r="M170" s="306" t="s">
        <v>40</v>
      </c>
      <c r="N170" s="297">
        <f t="shared" si="3"/>
        <v>1.641</v>
      </c>
      <c r="O170" s="307"/>
      <c r="P170" s="307"/>
      <c r="Q170" s="307"/>
      <c r="R170" s="307"/>
      <c r="S170" s="307"/>
      <c r="T170" s="307"/>
      <c r="U170" s="307"/>
      <c r="V170" s="307"/>
    </row>
    <row r="171" ht="15.75" customHeight="1">
      <c r="A171" s="307"/>
      <c r="B171" s="298">
        <v>45087.0</v>
      </c>
      <c r="C171" s="299" t="s">
        <v>2767</v>
      </c>
      <c r="D171" s="305" t="s">
        <v>2768</v>
      </c>
      <c r="E171" s="301" t="s">
        <v>172</v>
      </c>
      <c r="F171" s="302">
        <v>9263.0</v>
      </c>
      <c r="G171" s="302"/>
      <c r="H171" s="302"/>
      <c r="I171" s="324">
        <v>-31.04</v>
      </c>
      <c r="J171" s="303">
        <v>2960274.25</v>
      </c>
      <c r="K171" s="303">
        <f t="shared" si="4"/>
        <v>319.5805085</v>
      </c>
      <c r="L171" s="321" t="s">
        <v>2595</v>
      </c>
      <c r="M171" s="306" t="s">
        <v>94</v>
      </c>
      <c r="N171" s="297">
        <f t="shared" si="3"/>
        <v>9.263</v>
      </c>
      <c r="O171" s="307"/>
      <c r="P171" s="307"/>
      <c r="Q171" s="307"/>
      <c r="R171" s="307"/>
      <c r="S171" s="307"/>
      <c r="T171" s="307"/>
      <c r="U171" s="307"/>
      <c r="V171" s="307"/>
    </row>
    <row r="172" ht="15.75" customHeight="1">
      <c r="A172" s="307"/>
      <c r="B172" s="298">
        <v>45087.0</v>
      </c>
      <c r="C172" s="299" t="s">
        <v>2769</v>
      </c>
      <c r="D172" s="305" t="s">
        <v>114</v>
      </c>
      <c r="E172" s="301" t="s">
        <v>179</v>
      </c>
      <c r="F172" s="302">
        <v>6693.0</v>
      </c>
      <c r="G172" s="302"/>
      <c r="H172" s="302"/>
      <c r="I172" s="302">
        <v>-14.94</v>
      </c>
      <c r="J172" s="303">
        <v>1696564.0</v>
      </c>
      <c r="K172" s="322">
        <f t="shared" si="4"/>
        <v>253.4833408</v>
      </c>
      <c r="L172" s="321" t="s">
        <v>2595</v>
      </c>
      <c r="M172" s="306" t="s">
        <v>2584</v>
      </c>
      <c r="N172" s="297">
        <f t="shared" si="3"/>
        <v>6.693</v>
      </c>
      <c r="O172" s="307"/>
      <c r="P172" s="307"/>
      <c r="Q172" s="307"/>
      <c r="R172" s="307"/>
      <c r="S172" s="307"/>
      <c r="T172" s="307"/>
      <c r="U172" s="307"/>
      <c r="V172" s="307"/>
    </row>
    <row r="173" ht="15.75" customHeight="1">
      <c r="A173" s="307"/>
      <c r="B173" s="298">
        <v>45087.0</v>
      </c>
      <c r="C173" s="299" t="s">
        <v>2770</v>
      </c>
      <c r="D173" s="305" t="s">
        <v>2683</v>
      </c>
      <c r="E173" s="325" t="s">
        <v>177</v>
      </c>
      <c r="F173" s="302">
        <v>5813.0</v>
      </c>
      <c r="G173" s="302"/>
      <c r="H173" s="302"/>
      <c r="I173" s="302">
        <v>-6.68</v>
      </c>
      <c r="J173" s="303">
        <v>1548160.0</v>
      </c>
      <c r="K173" s="322">
        <f t="shared" si="4"/>
        <v>266.3271977</v>
      </c>
      <c r="L173" s="321" t="s">
        <v>2582</v>
      </c>
      <c r="M173" s="306" t="s">
        <v>75</v>
      </c>
      <c r="N173" s="297">
        <f t="shared" si="3"/>
        <v>5.813</v>
      </c>
      <c r="O173" s="307"/>
      <c r="P173" s="307"/>
      <c r="Q173" s="307"/>
      <c r="R173" s="307"/>
      <c r="S173" s="307"/>
      <c r="T173" s="307"/>
      <c r="U173" s="307"/>
      <c r="V173" s="307"/>
    </row>
    <row r="174" ht="15.75" customHeight="1">
      <c r="A174" s="307"/>
      <c r="B174" s="298">
        <v>45087.0</v>
      </c>
      <c r="C174" s="299" t="s">
        <v>2771</v>
      </c>
      <c r="D174" s="305" t="s">
        <v>2772</v>
      </c>
      <c r="E174" s="325" t="s">
        <v>172</v>
      </c>
      <c r="F174" s="302">
        <v>4396.5</v>
      </c>
      <c r="G174" s="302"/>
      <c r="H174" s="302"/>
      <c r="I174" s="302">
        <v>-46.02</v>
      </c>
      <c r="J174" s="303">
        <v>1384897.8</v>
      </c>
      <c r="K174" s="303">
        <f t="shared" si="4"/>
        <v>315.0000682</v>
      </c>
      <c r="L174" s="321" t="s">
        <v>2580</v>
      </c>
      <c r="M174" s="306" t="s">
        <v>40</v>
      </c>
      <c r="N174" s="297">
        <f t="shared" si="3"/>
        <v>4.3965</v>
      </c>
      <c r="O174" s="307"/>
      <c r="P174" s="307"/>
      <c r="Q174" s="307"/>
      <c r="R174" s="307"/>
      <c r="S174" s="307"/>
      <c r="T174" s="307"/>
      <c r="U174" s="307"/>
      <c r="V174" s="307"/>
    </row>
    <row r="175" ht="15.75" customHeight="1">
      <c r="A175" s="307"/>
      <c r="B175" s="298">
        <v>45087.0</v>
      </c>
      <c r="C175" s="299" t="s">
        <v>2773</v>
      </c>
      <c r="D175" s="305" t="s">
        <v>2683</v>
      </c>
      <c r="E175" s="325" t="s">
        <v>177</v>
      </c>
      <c r="F175" s="302">
        <v>342.0</v>
      </c>
      <c r="G175" s="302"/>
      <c r="H175" s="302"/>
      <c r="I175" s="302">
        <v>-6.68</v>
      </c>
      <c r="J175" s="303">
        <v>92340.0</v>
      </c>
      <c r="K175" s="303">
        <f t="shared" si="4"/>
        <v>270</v>
      </c>
      <c r="L175" s="321" t="s">
        <v>2582</v>
      </c>
      <c r="M175" s="306" t="s">
        <v>94</v>
      </c>
      <c r="N175" s="297">
        <f t="shared" si="3"/>
        <v>0.342</v>
      </c>
      <c r="O175" s="307"/>
      <c r="P175" s="307"/>
      <c r="Q175" s="307"/>
      <c r="R175" s="307"/>
      <c r="S175" s="307"/>
      <c r="T175" s="307"/>
      <c r="U175" s="307"/>
      <c r="V175" s="307"/>
    </row>
    <row r="176" ht="15.75" customHeight="1">
      <c r="A176" s="307"/>
      <c r="B176" s="298">
        <v>45087.0</v>
      </c>
      <c r="C176" s="299" t="s">
        <v>2774</v>
      </c>
      <c r="D176" s="305" t="s">
        <v>2775</v>
      </c>
      <c r="E176" s="325" t="s">
        <v>172</v>
      </c>
      <c r="F176" s="302">
        <v>1029.0</v>
      </c>
      <c r="G176" s="302"/>
      <c r="H176" s="302"/>
      <c r="I176" s="302">
        <v>-39.67</v>
      </c>
      <c r="J176" s="303">
        <v>360150.0</v>
      </c>
      <c r="K176" s="303">
        <f t="shared" si="4"/>
        <v>350</v>
      </c>
      <c r="L176" s="321" t="s">
        <v>2582</v>
      </c>
      <c r="M176" s="306" t="s">
        <v>2584</v>
      </c>
      <c r="N176" s="297">
        <f t="shared" si="3"/>
        <v>1.029</v>
      </c>
      <c r="O176" s="307"/>
      <c r="P176" s="307"/>
      <c r="Q176" s="307"/>
      <c r="R176" s="307"/>
      <c r="S176" s="307"/>
      <c r="T176" s="307"/>
      <c r="U176" s="307"/>
      <c r="V176" s="307"/>
    </row>
    <row r="177" ht="15.75" customHeight="1">
      <c r="A177" s="307"/>
      <c r="B177" s="298">
        <v>45087.0</v>
      </c>
      <c r="C177" s="299" t="s">
        <v>2776</v>
      </c>
      <c r="D177" s="305" t="s">
        <v>2718</v>
      </c>
      <c r="E177" s="325" t="s">
        <v>172</v>
      </c>
      <c r="F177" s="302">
        <v>1242.0</v>
      </c>
      <c r="G177" s="302"/>
      <c r="H177" s="302"/>
      <c r="I177" s="302">
        <v>-25.41</v>
      </c>
      <c r="J177" s="303">
        <v>409860.0</v>
      </c>
      <c r="K177" s="303">
        <f t="shared" si="4"/>
        <v>330</v>
      </c>
      <c r="L177" s="321" t="s">
        <v>2582</v>
      </c>
      <c r="M177" s="306" t="s">
        <v>75</v>
      </c>
      <c r="N177" s="297">
        <f t="shared" si="3"/>
        <v>1.242</v>
      </c>
      <c r="O177" s="307"/>
      <c r="P177" s="307"/>
      <c r="Q177" s="307"/>
      <c r="R177" s="307"/>
      <c r="S177" s="307"/>
      <c r="T177" s="307"/>
      <c r="U177" s="307"/>
      <c r="V177" s="307"/>
    </row>
    <row r="178" ht="15.75" customHeight="1">
      <c r="A178" s="307"/>
      <c r="B178" s="298">
        <v>45087.0</v>
      </c>
      <c r="C178" s="299" t="s">
        <v>2777</v>
      </c>
      <c r="D178" s="305" t="s">
        <v>89</v>
      </c>
      <c r="E178" s="325" t="s">
        <v>172</v>
      </c>
      <c r="F178" s="302">
        <v>1155.0</v>
      </c>
      <c r="G178" s="302"/>
      <c r="H178" s="302"/>
      <c r="I178" s="302">
        <v>-24.81</v>
      </c>
      <c r="J178" s="303">
        <v>381150.0</v>
      </c>
      <c r="K178" s="303">
        <f t="shared" si="4"/>
        <v>330</v>
      </c>
      <c r="L178" s="321" t="s">
        <v>2582</v>
      </c>
      <c r="M178" s="306" t="s">
        <v>40</v>
      </c>
      <c r="N178" s="297">
        <f t="shared" si="3"/>
        <v>1.155</v>
      </c>
      <c r="O178" s="307"/>
      <c r="P178" s="307"/>
      <c r="Q178" s="307"/>
      <c r="R178" s="307"/>
      <c r="S178" s="307"/>
      <c r="T178" s="307"/>
      <c r="U178" s="307"/>
      <c r="V178" s="307"/>
    </row>
    <row r="179" ht="15.75" customHeight="1">
      <c r="A179" s="307"/>
      <c r="B179" s="298">
        <v>45087.0</v>
      </c>
      <c r="C179" s="299" t="s">
        <v>2778</v>
      </c>
      <c r="D179" s="305" t="s">
        <v>71</v>
      </c>
      <c r="E179" s="325" t="s">
        <v>172</v>
      </c>
      <c r="F179" s="302">
        <v>2564.5</v>
      </c>
      <c r="G179" s="302"/>
      <c r="H179" s="302"/>
      <c r="I179" s="302">
        <v>-32.58</v>
      </c>
      <c r="J179" s="303">
        <v>871930.0</v>
      </c>
      <c r="K179" s="303">
        <f t="shared" si="4"/>
        <v>340</v>
      </c>
      <c r="L179" s="321" t="s">
        <v>2582</v>
      </c>
      <c r="M179" s="306" t="s">
        <v>94</v>
      </c>
      <c r="N179" s="297">
        <f t="shared" si="3"/>
        <v>2.5645</v>
      </c>
      <c r="O179" s="307"/>
      <c r="P179" s="307"/>
      <c r="Q179" s="307"/>
      <c r="R179" s="307"/>
      <c r="S179" s="307"/>
      <c r="T179" s="307"/>
      <c r="U179" s="307"/>
      <c r="V179" s="307"/>
    </row>
    <row r="180" ht="15.75" customHeight="1">
      <c r="A180" s="307"/>
      <c r="B180" s="298">
        <v>45087.0</v>
      </c>
      <c r="C180" s="299" t="s">
        <v>2779</v>
      </c>
      <c r="D180" s="305" t="s">
        <v>2780</v>
      </c>
      <c r="E180" s="325" t="s">
        <v>172</v>
      </c>
      <c r="F180" s="302">
        <v>2516.7</v>
      </c>
      <c r="G180" s="302"/>
      <c r="H180" s="302"/>
      <c r="I180" s="302">
        <v>-16.87</v>
      </c>
      <c r="J180" s="303">
        <v>831494.0</v>
      </c>
      <c r="K180" s="303">
        <f t="shared" si="4"/>
        <v>330.3905909</v>
      </c>
      <c r="L180" s="321" t="s">
        <v>2580</v>
      </c>
      <c r="M180" s="306" t="s">
        <v>2584</v>
      </c>
      <c r="N180" s="297">
        <f t="shared" si="3"/>
        <v>2.5167</v>
      </c>
      <c r="O180" s="307"/>
      <c r="P180" s="307"/>
      <c r="Q180" s="307"/>
      <c r="R180" s="307"/>
      <c r="S180" s="307"/>
      <c r="T180" s="307"/>
      <c r="U180" s="307"/>
      <c r="V180" s="307"/>
    </row>
    <row r="181" ht="15.75" customHeight="1">
      <c r="A181" s="307"/>
      <c r="B181" s="298">
        <v>45087.0</v>
      </c>
      <c r="C181" s="299" t="s">
        <v>2781</v>
      </c>
      <c r="D181" s="305" t="s">
        <v>83</v>
      </c>
      <c r="E181" s="325" t="s">
        <v>179</v>
      </c>
      <c r="F181" s="302">
        <v>1084.2</v>
      </c>
      <c r="G181" s="302"/>
      <c r="H181" s="302"/>
      <c r="I181" s="302">
        <v>-21.19</v>
      </c>
      <c r="J181" s="303">
        <v>278639.4</v>
      </c>
      <c r="K181" s="322">
        <f t="shared" si="4"/>
        <v>257</v>
      </c>
      <c r="L181" s="321" t="s">
        <v>2580</v>
      </c>
      <c r="M181" s="306" t="s">
        <v>75</v>
      </c>
      <c r="N181" s="297">
        <f t="shared" si="3"/>
        <v>1.0842</v>
      </c>
      <c r="O181" s="307"/>
      <c r="P181" s="307"/>
      <c r="Q181" s="307"/>
      <c r="R181" s="307"/>
      <c r="S181" s="307"/>
      <c r="T181" s="307"/>
      <c r="U181" s="307"/>
      <c r="V181" s="307"/>
    </row>
    <row r="182" ht="15.75" customHeight="1">
      <c r="A182" s="307"/>
      <c r="B182" s="298">
        <v>45087.0</v>
      </c>
      <c r="C182" s="299" t="s">
        <v>2782</v>
      </c>
      <c r="D182" s="305" t="s">
        <v>2696</v>
      </c>
      <c r="E182" s="325" t="s">
        <v>2643</v>
      </c>
      <c r="F182" s="302">
        <v>1464.0</v>
      </c>
      <c r="G182" s="302"/>
      <c r="H182" s="302"/>
      <c r="I182" s="302">
        <v>8.85</v>
      </c>
      <c r="J182" s="303">
        <v>304190.0</v>
      </c>
      <c r="K182" s="322">
        <f t="shared" si="4"/>
        <v>207.7800546</v>
      </c>
      <c r="L182" s="321" t="s">
        <v>2582</v>
      </c>
      <c r="M182" s="306" t="s">
        <v>40</v>
      </c>
      <c r="N182" s="297">
        <f t="shared" si="3"/>
        <v>1.464</v>
      </c>
      <c r="O182" s="307"/>
      <c r="P182" s="307"/>
      <c r="Q182" s="307"/>
      <c r="R182" s="307"/>
      <c r="S182" s="307"/>
      <c r="T182" s="307"/>
      <c r="U182" s="307"/>
      <c r="V182" s="307"/>
    </row>
    <row r="183" ht="15.75" customHeight="1">
      <c r="A183" s="307"/>
      <c r="B183" s="298">
        <v>45087.0</v>
      </c>
      <c r="C183" s="299" t="s">
        <v>2783</v>
      </c>
      <c r="D183" s="305" t="s">
        <v>2683</v>
      </c>
      <c r="E183" s="325" t="s">
        <v>177</v>
      </c>
      <c r="F183" s="302">
        <v>4556.0</v>
      </c>
      <c r="G183" s="302"/>
      <c r="H183" s="302"/>
      <c r="I183" s="302">
        <v>3.35</v>
      </c>
      <c r="J183" s="303">
        <v>1292302.0</v>
      </c>
      <c r="K183" s="303">
        <f t="shared" si="4"/>
        <v>283.6483758</v>
      </c>
      <c r="L183" s="321" t="s">
        <v>2582</v>
      </c>
      <c r="M183" s="306" t="s">
        <v>94</v>
      </c>
      <c r="N183" s="297">
        <f t="shared" si="3"/>
        <v>4.556</v>
      </c>
      <c r="O183" s="307"/>
      <c r="P183" s="307"/>
      <c r="Q183" s="307"/>
      <c r="R183" s="307"/>
      <c r="S183" s="307"/>
      <c r="T183" s="307"/>
      <c r="U183" s="307"/>
      <c r="V183" s="307"/>
    </row>
    <row r="184" ht="15.75" customHeight="1">
      <c r="A184" s="307"/>
      <c r="B184" s="298">
        <v>45087.0</v>
      </c>
      <c r="C184" s="299" t="s">
        <v>2784</v>
      </c>
      <c r="D184" s="305" t="s">
        <v>89</v>
      </c>
      <c r="E184" s="325" t="s">
        <v>177</v>
      </c>
      <c r="F184" s="302">
        <v>4860.0</v>
      </c>
      <c r="G184" s="302"/>
      <c r="H184" s="302"/>
      <c r="I184" s="302">
        <v>-34.51</v>
      </c>
      <c r="J184" s="303">
        <v>1352075.0</v>
      </c>
      <c r="K184" s="322">
        <f t="shared" si="4"/>
        <v>278.2047325</v>
      </c>
      <c r="L184" s="321" t="s">
        <v>2582</v>
      </c>
      <c r="M184" s="306" t="s">
        <v>2584</v>
      </c>
      <c r="N184" s="297">
        <f t="shared" si="3"/>
        <v>4.86</v>
      </c>
      <c r="O184" s="307"/>
      <c r="P184" s="307"/>
      <c r="Q184" s="307"/>
      <c r="R184" s="307"/>
      <c r="S184" s="307"/>
      <c r="T184" s="307"/>
      <c r="U184" s="307"/>
      <c r="V184" s="307"/>
    </row>
    <row r="185" ht="15.75" customHeight="1">
      <c r="A185" s="307"/>
      <c r="B185" s="298">
        <v>45087.0</v>
      </c>
      <c r="C185" s="299" t="s">
        <v>2785</v>
      </c>
      <c r="D185" s="305" t="s">
        <v>2683</v>
      </c>
      <c r="E185" s="325" t="s">
        <v>179</v>
      </c>
      <c r="F185" s="302">
        <v>1975.0</v>
      </c>
      <c r="G185" s="302"/>
      <c r="H185" s="302"/>
      <c r="I185" s="302">
        <v>2.73</v>
      </c>
      <c r="J185" s="303">
        <v>503625.0</v>
      </c>
      <c r="K185" s="322">
        <f t="shared" si="4"/>
        <v>255</v>
      </c>
      <c r="L185" s="321" t="s">
        <v>2582</v>
      </c>
      <c r="M185" s="306" t="s">
        <v>75</v>
      </c>
      <c r="N185" s="297">
        <f t="shared" si="3"/>
        <v>1.975</v>
      </c>
      <c r="O185" s="307"/>
      <c r="P185" s="307"/>
      <c r="Q185" s="307"/>
      <c r="R185" s="307"/>
      <c r="S185" s="307"/>
      <c r="T185" s="307"/>
      <c r="U185" s="307"/>
      <c r="V185" s="307"/>
    </row>
    <row r="186" ht="15.75" customHeight="1">
      <c r="A186" s="307"/>
      <c r="B186" s="298">
        <v>45087.0</v>
      </c>
      <c r="C186" s="299" t="s">
        <v>2786</v>
      </c>
      <c r="D186" s="305" t="s">
        <v>2787</v>
      </c>
      <c r="E186" s="325" t="s">
        <v>177</v>
      </c>
      <c r="F186" s="302">
        <v>5646.5</v>
      </c>
      <c r="G186" s="302"/>
      <c r="H186" s="302"/>
      <c r="I186" s="302">
        <v>8.22</v>
      </c>
      <c r="J186" s="303">
        <v>1621505.0</v>
      </c>
      <c r="K186" s="303">
        <f t="shared" si="4"/>
        <v>287.1699283</v>
      </c>
      <c r="L186" s="321" t="s">
        <v>2582</v>
      </c>
      <c r="M186" s="306" t="s">
        <v>40</v>
      </c>
      <c r="N186" s="297">
        <f t="shared" si="3"/>
        <v>5.6465</v>
      </c>
      <c r="O186" s="307"/>
      <c r="P186" s="307"/>
      <c r="Q186" s="307"/>
      <c r="R186" s="307"/>
      <c r="S186" s="307"/>
      <c r="T186" s="307"/>
      <c r="U186" s="307"/>
      <c r="V186" s="307"/>
    </row>
    <row r="187" ht="15.75" customHeight="1">
      <c r="A187" s="307"/>
      <c r="B187" s="298">
        <v>45087.0</v>
      </c>
      <c r="C187" s="299" t="s">
        <v>2788</v>
      </c>
      <c r="D187" s="305" t="s">
        <v>114</v>
      </c>
      <c r="E187" s="325" t="s">
        <v>181</v>
      </c>
      <c r="F187" s="302">
        <v>8311.0</v>
      </c>
      <c r="G187" s="302"/>
      <c r="H187" s="302"/>
      <c r="I187" s="302">
        <v>-24.01</v>
      </c>
      <c r="J187" s="303">
        <v>2193159.0</v>
      </c>
      <c r="K187" s="322">
        <f t="shared" si="4"/>
        <v>263.8862953</v>
      </c>
      <c r="L187" s="321" t="s">
        <v>2595</v>
      </c>
      <c r="M187" s="306" t="s">
        <v>94</v>
      </c>
      <c r="N187" s="297">
        <f t="shared" si="3"/>
        <v>8.311</v>
      </c>
      <c r="O187" s="307"/>
      <c r="P187" s="307"/>
      <c r="Q187" s="307"/>
      <c r="R187" s="307"/>
      <c r="S187" s="307"/>
      <c r="T187" s="307"/>
      <c r="U187" s="307"/>
      <c r="V187" s="307"/>
    </row>
    <row r="188" ht="15.75" customHeight="1">
      <c r="A188" s="307"/>
      <c r="B188" s="298">
        <v>45087.0</v>
      </c>
      <c r="C188" s="299" t="s">
        <v>2789</v>
      </c>
      <c r="D188" s="305" t="s">
        <v>2790</v>
      </c>
      <c r="E188" s="325" t="s">
        <v>177</v>
      </c>
      <c r="F188" s="302">
        <v>3387.0</v>
      </c>
      <c r="G188" s="302"/>
      <c r="H188" s="302"/>
      <c r="I188" s="302">
        <v>15.61</v>
      </c>
      <c r="J188" s="303">
        <v>921921.6</v>
      </c>
      <c r="K188" s="303">
        <f t="shared" si="4"/>
        <v>272.1941541</v>
      </c>
      <c r="L188" s="321" t="s">
        <v>2595</v>
      </c>
      <c r="M188" s="306" t="s">
        <v>2584</v>
      </c>
      <c r="N188" s="297">
        <f t="shared" si="3"/>
        <v>3.387</v>
      </c>
      <c r="O188" s="307"/>
      <c r="P188" s="307"/>
      <c r="Q188" s="307"/>
      <c r="R188" s="307"/>
      <c r="S188" s="307"/>
      <c r="T188" s="307"/>
      <c r="U188" s="307"/>
      <c r="V188" s="307"/>
    </row>
    <row r="189" ht="15.75" customHeight="1">
      <c r="A189" s="307"/>
      <c r="B189" s="298">
        <v>45087.0</v>
      </c>
      <c r="C189" s="299" t="s">
        <v>2791</v>
      </c>
      <c r="D189" s="305" t="s">
        <v>60</v>
      </c>
      <c r="E189" s="325" t="s">
        <v>177</v>
      </c>
      <c r="F189" s="302">
        <v>7698.0</v>
      </c>
      <c r="G189" s="302"/>
      <c r="H189" s="302"/>
      <c r="I189" s="302">
        <v>-54.55</v>
      </c>
      <c r="J189" s="303">
        <v>2165041.5</v>
      </c>
      <c r="K189" s="322">
        <f t="shared" si="4"/>
        <v>281.247272</v>
      </c>
      <c r="L189" s="321" t="s">
        <v>2595</v>
      </c>
      <c r="M189" s="306" t="s">
        <v>75</v>
      </c>
      <c r="N189" s="297">
        <f t="shared" si="3"/>
        <v>7.698</v>
      </c>
      <c r="O189" s="307"/>
      <c r="P189" s="307"/>
      <c r="Q189" s="307"/>
      <c r="R189" s="307"/>
      <c r="S189" s="307"/>
      <c r="T189" s="307"/>
      <c r="U189" s="307"/>
      <c r="V189" s="307"/>
    </row>
    <row r="190" ht="15.75" customHeight="1">
      <c r="A190" s="307"/>
      <c r="B190" s="298">
        <v>45087.0</v>
      </c>
      <c r="C190" s="299" t="s">
        <v>2792</v>
      </c>
      <c r="D190" s="305" t="s">
        <v>111</v>
      </c>
      <c r="E190" s="325" t="s">
        <v>172</v>
      </c>
      <c r="F190" s="302">
        <v>5123.5</v>
      </c>
      <c r="G190" s="302"/>
      <c r="H190" s="302"/>
      <c r="I190" s="302">
        <v>-44.56</v>
      </c>
      <c r="J190" s="303">
        <v>1613902.5</v>
      </c>
      <c r="K190" s="303">
        <f t="shared" si="4"/>
        <v>315</v>
      </c>
      <c r="L190" s="321" t="s">
        <v>2582</v>
      </c>
      <c r="M190" s="306" t="s">
        <v>40</v>
      </c>
      <c r="N190" s="297">
        <f t="shared" si="3"/>
        <v>5.1235</v>
      </c>
      <c r="O190" s="307"/>
      <c r="P190" s="307"/>
      <c r="Q190" s="307"/>
      <c r="R190" s="307"/>
      <c r="S190" s="307"/>
      <c r="T190" s="307"/>
      <c r="U190" s="307"/>
      <c r="V190" s="307"/>
    </row>
    <row r="191" ht="15.75" customHeight="1">
      <c r="A191" s="307"/>
      <c r="B191" s="298">
        <v>45087.0</v>
      </c>
      <c r="C191" s="299" t="s">
        <v>2793</v>
      </c>
      <c r="D191" s="305" t="s">
        <v>83</v>
      </c>
      <c r="E191" s="325" t="s">
        <v>172</v>
      </c>
      <c r="F191" s="302">
        <v>3234.0</v>
      </c>
      <c r="G191" s="302"/>
      <c r="H191" s="302"/>
      <c r="I191" s="302">
        <v>-1.83</v>
      </c>
      <c r="J191" s="303">
        <v>1141300.0</v>
      </c>
      <c r="K191" s="303">
        <f t="shared" si="4"/>
        <v>352.9066172</v>
      </c>
      <c r="L191" s="321" t="s">
        <v>2580</v>
      </c>
      <c r="M191" s="306" t="s">
        <v>94</v>
      </c>
      <c r="N191" s="297">
        <f t="shared" si="3"/>
        <v>3.234</v>
      </c>
      <c r="O191" s="307"/>
      <c r="P191" s="307"/>
      <c r="Q191" s="307"/>
      <c r="R191" s="307"/>
      <c r="S191" s="307"/>
      <c r="T191" s="307"/>
      <c r="U191" s="307"/>
      <c r="V191" s="307"/>
    </row>
    <row r="192" ht="15.75" customHeight="1">
      <c r="A192" s="307"/>
      <c r="B192" s="298">
        <v>45088.0</v>
      </c>
      <c r="C192" s="299" t="s">
        <v>2794</v>
      </c>
      <c r="D192" s="305" t="s">
        <v>114</v>
      </c>
      <c r="E192" s="325" t="s">
        <v>177</v>
      </c>
      <c r="F192" s="302">
        <v>4657.0</v>
      </c>
      <c r="G192" s="302"/>
      <c r="H192" s="302"/>
      <c r="I192" s="324">
        <v>-7.38</v>
      </c>
      <c r="J192" s="303">
        <v>1256016.0</v>
      </c>
      <c r="K192" s="322">
        <f t="shared" si="4"/>
        <v>269.7049603</v>
      </c>
      <c r="L192" s="321" t="s">
        <v>2595</v>
      </c>
      <c r="M192" s="306" t="s">
        <v>2584</v>
      </c>
      <c r="N192" s="297">
        <f t="shared" si="3"/>
        <v>4.657</v>
      </c>
      <c r="O192" s="307"/>
      <c r="P192" s="307"/>
      <c r="Q192" s="307"/>
      <c r="R192" s="307"/>
      <c r="S192" s="307"/>
      <c r="T192" s="307"/>
      <c r="U192" s="307"/>
      <c r="V192" s="307"/>
    </row>
    <row r="193" ht="15.75" customHeight="1">
      <c r="A193" s="307"/>
      <c r="B193" s="298">
        <v>45088.0</v>
      </c>
      <c r="C193" s="299" t="s">
        <v>2795</v>
      </c>
      <c r="D193" s="305" t="s">
        <v>2765</v>
      </c>
      <c r="E193" s="325" t="s">
        <v>172</v>
      </c>
      <c r="F193" s="302">
        <v>4193.0</v>
      </c>
      <c r="G193" s="302"/>
      <c r="H193" s="302"/>
      <c r="I193" s="324">
        <v>-18.3</v>
      </c>
      <c r="J193" s="303">
        <v>1233251.0</v>
      </c>
      <c r="K193" s="303">
        <f t="shared" si="4"/>
        <v>294.1213928</v>
      </c>
      <c r="L193" s="321" t="s">
        <v>2595</v>
      </c>
      <c r="M193" s="306" t="s">
        <v>75</v>
      </c>
      <c r="N193" s="297">
        <f t="shared" si="3"/>
        <v>4.193</v>
      </c>
      <c r="O193" s="307"/>
      <c r="P193" s="307"/>
      <c r="Q193" s="307"/>
      <c r="R193" s="307"/>
      <c r="S193" s="307"/>
      <c r="T193" s="307"/>
      <c r="U193" s="307"/>
      <c r="V193" s="307"/>
    </row>
    <row r="194" ht="15.75" customHeight="1">
      <c r="A194" s="307"/>
      <c r="B194" s="298">
        <v>45088.0</v>
      </c>
      <c r="C194" s="299" t="s">
        <v>2796</v>
      </c>
      <c r="D194" s="305" t="s">
        <v>83</v>
      </c>
      <c r="E194" s="325" t="s">
        <v>172</v>
      </c>
      <c r="F194" s="302">
        <v>2514.0</v>
      </c>
      <c r="G194" s="302"/>
      <c r="H194" s="302"/>
      <c r="I194" s="302"/>
      <c r="J194" s="303">
        <v>656428.0</v>
      </c>
      <c r="K194" s="303">
        <f t="shared" si="4"/>
        <v>261.1089897</v>
      </c>
      <c r="L194" s="321" t="s">
        <v>2580</v>
      </c>
      <c r="M194" s="306" t="s">
        <v>40</v>
      </c>
      <c r="N194" s="297">
        <f t="shared" si="3"/>
        <v>2.514</v>
      </c>
      <c r="O194" s="307"/>
      <c r="P194" s="307"/>
      <c r="Q194" s="307"/>
      <c r="R194" s="307"/>
      <c r="S194" s="307"/>
      <c r="T194" s="307"/>
      <c r="U194" s="307"/>
      <c r="V194" s="307"/>
    </row>
    <row r="195" ht="15.75" customHeight="1">
      <c r="A195" s="307"/>
      <c r="B195" s="298">
        <v>45088.0</v>
      </c>
      <c r="C195" s="299" t="s">
        <v>2797</v>
      </c>
      <c r="D195" s="305" t="s">
        <v>2744</v>
      </c>
      <c r="E195" s="325" t="s">
        <v>172</v>
      </c>
      <c r="F195" s="302">
        <v>2828.5</v>
      </c>
      <c r="G195" s="302"/>
      <c r="H195" s="302"/>
      <c r="I195" s="302"/>
      <c r="J195" s="303">
        <v>956735.0</v>
      </c>
      <c r="K195" s="303">
        <f t="shared" si="4"/>
        <v>338.2481881</v>
      </c>
      <c r="L195" s="321" t="s">
        <v>2582</v>
      </c>
      <c r="M195" s="306" t="s">
        <v>94</v>
      </c>
      <c r="N195" s="297">
        <f t="shared" si="3"/>
        <v>2.8285</v>
      </c>
      <c r="O195" s="307"/>
      <c r="P195" s="307"/>
      <c r="Q195" s="307"/>
      <c r="R195" s="307"/>
      <c r="S195" s="307"/>
      <c r="T195" s="307"/>
      <c r="U195" s="307"/>
      <c r="V195" s="307"/>
    </row>
    <row r="196" ht="15.75" customHeight="1">
      <c r="A196" s="307"/>
      <c r="B196" s="298">
        <v>45088.0</v>
      </c>
      <c r="C196" s="299" t="s">
        <v>2798</v>
      </c>
      <c r="D196" s="305" t="s">
        <v>106</v>
      </c>
      <c r="E196" s="325" t="s">
        <v>172</v>
      </c>
      <c r="F196" s="302">
        <v>1906.0</v>
      </c>
      <c r="G196" s="302"/>
      <c r="H196" s="302"/>
      <c r="I196" s="302"/>
      <c r="J196" s="303">
        <v>628980.0</v>
      </c>
      <c r="K196" s="303">
        <f t="shared" si="4"/>
        <v>330</v>
      </c>
      <c r="L196" s="321" t="s">
        <v>2582</v>
      </c>
      <c r="M196" s="306" t="s">
        <v>2584</v>
      </c>
      <c r="N196" s="297">
        <f t="shared" si="3"/>
        <v>1.906</v>
      </c>
      <c r="O196" s="307"/>
      <c r="P196" s="307"/>
      <c r="Q196" s="307"/>
      <c r="R196" s="307"/>
      <c r="S196" s="307"/>
      <c r="T196" s="307"/>
      <c r="U196" s="307"/>
      <c r="V196" s="307"/>
    </row>
    <row r="197" ht="15.75" customHeight="1">
      <c r="A197" s="307"/>
      <c r="B197" s="298">
        <v>45088.0</v>
      </c>
      <c r="C197" s="299" t="s">
        <v>2799</v>
      </c>
      <c r="D197" s="305" t="s">
        <v>2800</v>
      </c>
      <c r="E197" s="325" t="s">
        <v>2591</v>
      </c>
      <c r="F197" s="302">
        <v>1615.0</v>
      </c>
      <c r="G197" s="302"/>
      <c r="H197" s="302"/>
      <c r="I197" s="302"/>
      <c r="J197" s="303">
        <v>353335.0</v>
      </c>
      <c r="K197" s="322">
        <f t="shared" si="4"/>
        <v>218.7832817</v>
      </c>
      <c r="L197" s="321" t="s">
        <v>2580</v>
      </c>
      <c r="M197" s="306" t="s">
        <v>75</v>
      </c>
      <c r="N197" s="297">
        <f t="shared" si="3"/>
        <v>1.615</v>
      </c>
      <c r="O197" s="307"/>
      <c r="P197" s="307"/>
      <c r="Q197" s="307"/>
      <c r="R197" s="307"/>
      <c r="S197" s="307"/>
      <c r="T197" s="307"/>
      <c r="U197" s="307"/>
      <c r="V197" s="307"/>
    </row>
    <row r="198" ht="15.75" customHeight="1">
      <c r="A198" s="307"/>
      <c r="B198" s="298">
        <v>45088.0</v>
      </c>
      <c r="C198" s="299" t="s">
        <v>2801</v>
      </c>
      <c r="D198" s="305" t="s">
        <v>2790</v>
      </c>
      <c r="E198" s="325" t="s">
        <v>177</v>
      </c>
      <c r="F198" s="302">
        <v>3260.0</v>
      </c>
      <c r="G198" s="302"/>
      <c r="H198" s="302"/>
      <c r="I198" s="302"/>
      <c r="J198" s="303">
        <v>941660.85</v>
      </c>
      <c r="K198" s="303">
        <f t="shared" si="4"/>
        <v>288.8530215</v>
      </c>
      <c r="L198" s="321" t="s">
        <v>2595</v>
      </c>
      <c r="M198" s="306" t="s">
        <v>40</v>
      </c>
      <c r="N198" s="297">
        <f t="shared" si="3"/>
        <v>3.26</v>
      </c>
      <c r="O198" s="307"/>
      <c r="P198" s="307"/>
      <c r="Q198" s="307"/>
      <c r="R198" s="307"/>
      <c r="S198" s="307"/>
      <c r="T198" s="307"/>
      <c r="U198" s="307"/>
      <c r="V198" s="307"/>
    </row>
    <row r="199" ht="15.75" customHeight="1">
      <c r="A199" s="307"/>
      <c r="B199" s="298">
        <v>45088.0</v>
      </c>
      <c r="C199" s="299" t="s">
        <v>2802</v>
      </c>
      <c r="D199" s="305" t="s">
        <v>83</v>
      </c>
      <c r="E199" s="325" t="s">
        <v>172</v>
      </c>
      <c r="F199" s="302">
        <v>2467.0</v>
      </c>
      <c r="G199" s="302"/>
      <c r="H199" s="302"/>
      <c r="I199" s="302"/>
      <c r="J199" s="303">
        <v>880744.75</v>
      </c>
      <c r="K199" s="303">
        <f t="shared" si="4"/>
        <v>357.0104378</v>
      </c>
      <c r="L199" s="321" t="s">
        <v>2580</v>
      </c>
      <c r="M199" s="306" t="s">
        <v>94</v>
      </c>
      <c r="N199" s="297">
        <f t="shared" si="3"/>
        <v>2.467</v>
      </c>
      <c r="O199" s="307"/>
      <c r="P199" s="307"/>
      <c r="Q199" s="307"/>
      <c r="R199" s="307"/>
      <c r="S199" s="307"/>
      <c r="T199" s="307"/>
      <c r="U199" s="307"/>
      <c r="V199" s="307"/>
    </row>
    <row r="200" ht="15.75" customHeight="1">
      <c r="A200" s="307"/>
      <c r="B200" s="298">
        <v>45089.0</v>
      </c>
      <c r="C200" s="299" t="s">
        <v>2803</v>
      </c>
      <c r="D200" s="305" t="s">
        <v>2765</v>
      </c>
      <c r="E200" s="325" t="s">
        <v>177</v>
      </c>
      <c r="F200" s="302">
        <v>5871.0</v>
      </c>
      <c r="G200" s="302"/>
      <c r="H200" s="302"/>
      <c r="I200" s="302"/>
      <c r="J200" s="303">
        <v>1770760.0</v>
      </c>
      <c r="K200" s="303">
        <f t="shared" si="4"/>
        <v>301.6113098</v>
      </c>
      <c r="L200" s="321" t="s">
        <v>2595</v>
      </c>
      <c r="M200" s="306" t="s">
        <v>2584</v>
      </c>
      <c r="N200" s="297">
        <f t="shared" si="3"/>
        <v>5.871</v>
      </c>
      <c r="O200" s="307"/>
      <c r="P200" s="307"/>
      <c r="Q200" s="307"/>
      <c r="R200" s="307"/>
      <c r="S200" s="307"/>
      <c r="T200" s="307"/>
      <c r="U200" s="307"/>
      <c r="V200" s="307"/>
    </row>
    <row r="201" ht="15.75" customHeight="1">
      <c r="A201" s="307"/>
      <c r="B201" s="298">
        <v>45089.0</v>
      </c>
      <c r="C201" s="299" t="s">
        <v>2804</v>
      </c>
      <c r="D201" s="305" t="s">
        <v>60</v>
      </c>
      <c r="E201" s="325" t="s">
        <v>177</v>
      </c>
      <c r="F201" s="302">
        <v>5745.0</v>
      </c>
      <c r="G201" s="302"/>
      <c r="H201" s="302"/>
      <c r="I201" s="302"/>
      <c r="J201" s="303">
        <v>1637325.0</v>
      </c>
      <c r="K201" s="303">
        <f t="shared" si="4"/>
        <v>285</v>
      </c>
      <c r="L201" s="321" t="s">
        <v>2595</v>
      </c>
      <c r="M201" s="306" t="s">
        <v>75</v>
      </c>
      <c r="N201" s="297">
        <f t="shared" si="3"/>
        <v>5.745</v>
      </c>
      <c r="O201" s="307"/>
      <c r="P201" s="307"/>
      <c r="Q201" s="307"/>
      <c r="R201" s="307"/>
      <c r="S201" s="307"/>
      <c r="T201" s="307"/>
      <c r="U201" s="307"/>
      <c r="V201" s="307"/>
    </row>
    <row r="202" ht="15.75" customHeight="1">
      <c r="A202" s="307"/>
      <c r="B202" s="298">
        <v>45089.0</v>
      </c>
      <c r="C202" s="299" t="s">
        <v>2805</v>
      </c>
      <c r="D202" s="305" t="s">
        <v>83</v>
      </c>
      <c r="E202" s="325" t="s">
        <v>179</v>
      </c>
      <c r="F202" s="302">
        <v>1903.5</v>
      </c>
      <c r="G202" s="302"/>
      <c r="H202" s="302"/>
      <c r="I202" s="302"/>
      <c r="J202" s="303">
        <v>470164.0</v>
      </c>
      <c r="K202" s="322">
        <f t="shared" si="4"/>
        <v>246.9997373</v>
      </c>
      <c r="L202" s="321" t="s">
        <v>2595</v>
      </c>
      <c r="M202" s="306" t="s">
        <v>40</v>
      </c>
      <c r="N202" s="297">
        <f t="shared" si="3"/>
        <v>1.9035</v>
      </c>
      <c r="O202" s="307"/>
      <c r="P202" s="307"/>
      <c r="Q202" s="307"/>
      <c r="R202" s="307"/>
      <c r="S202" s="307"/>
      <c r="T202" s="307"/>
      <c r="U202" s="307"/>
      <c r="V202" s="307"/>
    </row>
    <row r="203" ht="15.75" customHeight="1">
      <c r="A203" s="307"/>
      <c r="B203" s="298">
        <v>45089.0</v>
      </c>
      <c r="C203" s="299" t="s">
        <v>2806</v>
      </c>
      <c r="D203" s="305" t="s">
        <v>111</v>
      </c>
      <c r="E203" s="325" t="s">
        <v>172</v>
      </c>
      <c r="F203" s="302">
        <v>1434.0</v>
      </c>
      <c r="G203" s="302"/>
      <c r="H203" s="302"/>
      <c r="I203" s="302"/>
      <c r="J203" s="303">
        <v>423030.0</v>
      </c>
      <c r="K203" s="303">
        <f t="shared" si="4"/>
        <v>295</v>
      </c>
      <c r="L203" s="321" t="s">
        <v>2582</v>
      </c>
      <c r="M203" s="306" t="s">
        <v>94</v>
      </c>
      <c r="N203" s="297">
        <f t="shared" si="3"/>
        <v>1.434</v>
      </c>
      <c r="O203" s="307"/>
      <c r="P203" s="307"/>
      <c r="Q203" s="307"/>
      <c r="R203" s="307"/>
      <c r="S203" s="307"/>
      <c r="T203" s="307"/>
      <c r="U203" s="307"/>
      <c r="V203" s="307"/>
    </row>
    <row r="204" ht="15.75" customHeight="1">
      <c r="A204" s="307"/>
      <c r="B204" s="298">
        <v>45089.0</v>
      </c>
      <c r="C204" s="299" t="s">
        <v>2807</v>
      </c>
      <c r="D204" s="305" t="s">
        <v>2726</v>
      </c>
      <c r="E204" s="325" t="s">
        <v>172</v>
      </c>
      <c r="F204" s="302">
        <v>3206.0</v>
      </c>
      <c r="G204" s="302"/>
      <c r="H204" s="302"/>
      <c r="I204" s="302"/>
      <c r="J204" s="303">
        <v>969250.0</v>
      </c>
      <c r="K204" s="303">
        <f t="shared" si="4"/>
        <v>302.3237679</v>
      </c>
      <c r="L204" s="321" t="s">
        <v>2582</v>
      </c>
      <c r="M204" s="306" t="s">
        <v>2584</v>
      </c>
      <c r="N204" s="297">
        <f t="shared" si="3"/>
        <v>3.206</v>
      </c>
      <c r="O204" s="307"/>
      <c r="P204" s="307"/>
      <c r="Q204" s="307"/>
      <c r="R204" s="307"/>
      <c r="S204" s="307"/>
      <c r="T204" s="307"/>
      <c r="U204" s="307"/>
      <c r="V204" s="307"/>
    </row>
    <row r="205" ht="15.75" customHeight="1">
      <c r="A205" s="307"/>
      <c r="B205" s="298">
        <v>45089.0</v>
      </c>
      <c r="C205" s="299" t="s">
        <v>2808</v>
      </c>
      <c r="D205" s="305" t="s">
        <v>89</v>
      </c>
      <c r="E205" s="325" t="s">
        <v>172</v>
      </c>
      <c r="F205" s="302">
        <v>1788.5</v>
      </c>
      <c r="G205" s="302"/>
      <c r="H205" s="302"/>
      <c r="I205" s="302"/>
      <c r="J205" s="303">
        <v>569147.5</v>
      </c>
      <c r="K205" s="303">
        <f t="shared" si="4"/>
        <v>318.2261672</v>
      </c>
      <c r="L205" s="321" t="s">
        <v>2582</v>
      </c>
      <c r="M205" s="306" t="s">
        <v>75</v>
      </c>
      <c r="N205" s="297">
        <f t="shared" si="3"/>
        <v>1.7885</v>
      </c>
      <c r="O205" s="307"/>
      <c r="P205" s="307"/>
      <c r="Q205" s="307"/>
      <c r="R205" s="307"/>
      <c r="S205" s="307"/>
      <c r="T205" s="307"/>
      <c r="U205" s="307"/>
      <c r="V205" s="307"/>
    </row>
    <row r="206" ht="15.75" customHeight="1">
      <c r="A206" s="307"/>
      <c r="B206" s="298">
        <v>45090.0</v>
      </c>
      <c r="C206" s="299" t="s">
        <v>2809</v>
      </c>
      <c r="D206" s="305" t="s">
        <v>114</v>
      </c>
      <c r="E206" s="325" t="s">
        <v>179</v>
      </c>
      <c r="F206" s="302">
        <v>4861.0</v>
      </c>
      <c r="G206" s="302"/>
      <c r="H206" s="302"/>
      <c r="I206" s="302"/>
      <c r="J206" s="303">
        <v>1344255.0</v>
      </c>
      <c r="K206" s="322">
        <f t="shared" si="4"/>
        <v>276.538778</v>
      </c>
      <c r="L206" s="321" t="s">
        <v>2595</v>
      </c>
      <c r="M206" s="306" t="s">
        <v>40</v>
      </c>
      <c r="N206" s="297">
        <f t="shared" si="3"/>
        <v>4.861</v>
      </c>
      <c r="O206" s="307"/>
      <c r="P206" s="307"/>
      <c r="Q206" s="307"/>
      <c r="R206" s="307"/>
      <c r="S206" s="307"/>
      <c r="T206" s="307"/>
      <c r="U206" s="307"/>
      <c r="V206" s="307"/>
    </row>
    <row r="207" ht="15.75" customHeight="1">
      <c r="A207" s="307"/>
      <c r="B207" s="298">
        <v>45090.0</v>
      </c>
      <c r="C207" s="299" t="s">
        <v>2810</v>
      </c>
      <c r="D207" s="305" t="s">
        <v>114</v>
      </c>
      <c r="E207" s="325" t="s">
        <v>172</v>
      </c>
      <c r="F207" s="302">
        <v>5974.0</v>
      </c>
      <c r="G207" s="302"/>
      <c r="H207" s="302"/>
      <c r="I207" s="302"/>
      <c r="J207" s="303">
        <v>1860915.0</v>
      </c>
      <c r="K207" s="303">
        <f t="shared" si="4"/>
        <v>311.5023435</v>
      </c>
      <c r="L207" s="321" t="s">
        <v>2595</v>
      </c>
      <c r="M207" s="306" t="s">
        <v>94</v>
      </c>
      <c r="N207" s="297">
        <f t="shared" si="3"/>
        <v>5.974</v>
      </c>
      <c r="O207" s="307"/>
      <c r="P207" s="307"/>
      <c r="Q207" s="307"/>
      <c r="R207" s="307"/>
      <c r="S207" s="307"/>
      <c r="T207" s="307"/>
      <c r="U207" s="307"/>
      <c r="V207" s="307"/>
    </row>
    <row r="208" ht="15.75" customHeight="1">
      <c r="A208" s="307"/>
      <c r="B208" s="298">
        <v>45090.0</v>
      </c>
      <c r="C208" s="299" t="s">
        <v>2811</v>
      </c>
      <c r="D208" s="305" t="s">
        <v>114</v>
      </c>
      <c r="E208" s="325" t="s">
        <v>172</v>
      </c>
      <c r="F208" s="302">
        <v>6866.0</v>
      </c>
      <c r="G208" s="302"/>
      <c r="H208" s="302"/>
      <c r="I208" s="302"/>
      <c r="J208" s="303">
        <v>2318155.0</v>
      </c>
      <c r="K208" s="303">
        <f t="shared" si="4"/>
        <v>337.6281678</v>
      </c>
      <c r="L208" s="321" t="s">
        <v>2595</v>
      </c>
      <c r="M208" s="306" t="s">
        <v>2584</v>
      </c>
      <c r="N208" s="297">
        <f t="shared" si="3"/>
        <v>6.866</v>
      </c>
      <c r="O208" s="307"/>
      <c r="P208" s="307"/>
      <c r="Q208" s="307"/>
      <c r="R208" s="307"/>
      <c r="S208" s="307"/>
      <c r="T208" s="307"/>
      <c r="U208" s="307"/>
      <c r="V208" s="307"/>
    </row>
    <row r="209" ht="15.75" customHeight="1">
      <c r="A209" s="307"/>
      <c r="B209" s="298">
        <v>45090.0</v>
      </c>
      <c r="C209" s="299" t="s">
        <v>2812</v>
      </c>
      <c r="D209" s="305" t="s">
        <v>2765</v>
      </c>
      <c r="E209" s="325" t="s">
        <v>172</v>
      </c>
      <c r="F209" s="302">
        <v>5902.0</v>
      </c>
      <c r="G209" s="302"/>
      <c r="H209" s="302"/>
      <c r="I209" s="302"/>
      <c r="J209" s="303">
        <v>1915493.5</v>
      </c>
      <c r="K209" s="303">
        <f t="shared" si="4"/>
        <v>324.5498983</v>
      </c>
      <c r="L209" s="321" t="s">
        <v>2595</v>
      </c>
      <c r="M209" s="306" t="s">
        <v>75</v>
      </c>
      <c r="N209" s="297">
        <f t="shared" si="3"/>
        <v>5.902</v>
      </c>
      <c r="O209" s="307"/>
      <c r="P209" s="307"/>
      <c r="Q209" s="307"/>
      <c r="R209" s="307"/>
      <c r="S209" s="307"/>
      <c r="T209" s="307"/>
      <c r="U209" s="307"/>
      <c r="V209" s="307"/>
    </row>
    <row r="210" ht="15.75" customHeight="1">
      <c r="A210" s="307"/>
      <c r="B210" s="298">
        <v>45090.0</v>
      </c>
      <c r="C210" s="299" t="s">
        <v>2813</v>
      </c>
      <c r="D210" s="305" t="s">
        <v>77</v>
      </c>
      <c r="E210" s="325" t="s">
        <v>177</v>
      </c>
      <c r="F210" s="302">
        <v>2921.5</v>
      </c>
      <c r="G210" s="302"/>
      <c r="H210" s="302"/>
      <c r="I210" s="302"/>
      <c r="J210" s="303">
        <v>780600.0</v>
      </c>
      <c r="K210" s="303">
        <f t="shared" si="4"/>
        <v>267.1915112</v>
      </c>
      <c r="L210" s="321" t="s">
        <v>2580</v>
      </c>
      <c r="M210" s="306" t="s">
        <v>40</v>
      </c>
      <c r="N210" s="297">
        <f t="shared" si="3"/>
        <v>2.9215</v>
      </c>
      <c r="O210" s="307"/>
      <c r="P210" s="307"/>
      <c r="Q210" s="307"/>
      <c r="R210" s="307"/>
      <c r="S210" s="307"/>
      <c r="T210" s="307"/>
      <c r="U210" s="307"/>
      <c r="V210" s="307"/>
    </row>
    <row r="211" ht="15.75" customHeight="1">
      <c r="A211" s="307"/>
      <c r="B211" s="298">
        <v>45090.0</v>
      </c>
      <c r="C211" s="299" t="s">
        <v>2814</v>
      </c>
      <c r="D211" s="305" t="s">
        <v>77</v>
      </c>
      <c r="E211" s="325" t="s">
        <v>177</v>
      </c>
      <c r="F211" s="302">
        <v>2208.6</v>
      </c>
      <c r="G211" s="302"/>
      <c r="H211" s="302"/>
      <c r="I211" s="302"/>
      <c r="J211" s="303">
        <v>564950.0</v>
      </c>
      <c r="K211" s="322">
        <f t="shared" si="4"/>
        <v>255.7955266</v>
      </c>
      <c r="L211" s="321" t="s">
        <v>2580</v>
      </c>
      <c r="M211" s="306" t="s">
        <v>94</v>
      </c>
      <c r="N211" s="297">
        <f t="shared" si="3"/>
        <v>2.2086</v>
      </c>
      <c r="O211" s="307"/>
      <c r="P211" s="307"/>
      <c r="Q211" s="307"/>
      <c r="R211" s="307"/>
      <c r="S211" s="307"/>
      <c r="T211" s="307"/>
      <c r="U211" s="307"/>
      <c r="V211" s="307"/>
    </row>
    <row r="212" ht="15.75" customHeight="1">
      <c r="A212" s="307"/>
      <c r="B212" s="298">
        <v>45090.0</v>
      </c>
      <c r="C212" s="299" t="s">
        <v>2815</v>
      </c>
      <c r="D212" s="305" t="s">
        <v>111</v>
      </c>
      <c r="E212" s="325" t="s">
        <v>4</v>
      </c>
      <c r="F212" s="302">
        <v>3078.0</v>
      </c>
      <c r="G212" s="302"/>
      <c r="H212" s="302"/>
      <c r="I212" s="302"/>
      <c r="J212" s="303">
        <v>1123470.0</v>
      </c>
      <c r="K212" s="303">
        <f t="shared" si="4"/>
        <v>365</v>
      </c>
      <c r="L212" s="321" t="s">
        <v>2582</v>
      </c>
      <c r="M212" s="306" t="s">
        <v>2584</v>
      </c>
      <c r="N212" s="297">
        <f t="shared" si="3"/>
        <v>3.078</v>
      </c>
      <c r="O212" s="307"/>
      <c r="P212" s="307"/>
      <c r="Q212" s="307"/>
      <c r="R212" s="307"/>
      <c r="S212" s="307"/>
      <c r="T212" s="307"/>
      <c r="U212" s="307"/>
      <c r="V212" s="307"/>
    </row>
    <row r="213" ht="15.75" customHeight="1">
      <c r="A213" s="307"/>
      <c r="B213" s="298">
        <v>45090.0</v>
      </c>
      <c r="C213" s="299" t="s">
        <v>2816</v>
      </c>
      <c r="D213" s="305" t="s">
        <v>111</v>
      </c>
      <c r="E213" s="325" t="s">
        <v>4</v>
      </c>
      <c r="F213" s="302">
        <v>1775.0</v>
      </c>
      <c r="G213" s="302"/>
      <c r="H213" s="302"/>
      <c r="I213" s="302"/>
      <c r="J213" s="303">
        <v>647875.0</v>
      </c>
      <c r="K213" s="303">
        <f t="shared" si="4"/>
        <v>365</v>
      </c>
      <c r="L213" s="321" t="s">
        <v>2582</v>
      </c>
      <c r="M213" s="306" t="s">
        <v>75</v>
      </c>
      <c r="N213" s="297">
        <f t="shared" si="3"/>
        <v>1.775</v>
      </c>
      <c r="O213" s="307"/>
      <c r="P213" s="307"/>
      <c r="Q213" s="307"/>
      <c r="R213" s="307"/>
      <c r="S213" s="307"/>
      <c r="T213" s="307"/>
      <c r="U213" s="307"/>
      <c r="V213" s="307"/>
    </row>
    <row r="214" ht="15.75" customHeight="1">
      <c r="A214" s="307"/>
      <c r="B214" s="298">
        <v>45090.0</v>
      </c>
      <c r="C214" s="299" t="s">
        <v>2817</v>
      </c>
      <c r="D214" s="305" t="s">
        <v>89</v>
      </c>
      <c r="E214" s="325" t="s">
        <v>172</v>
      </c>
      <c r="F214" s="302">
        <v>5487.0</v>
      </c>
      <c r="G214" s="302"/>
      <c r="H214" s="302"/>
      <c r="I214" s="302"/>
      <c r="J214" s="303">
        <v>1880220.0</v>
      </c>
      <c r="K214" s="303">
        <f t="shared" si="4"/>
        <v>342.6681247</v>
      </c>
      <c r="L214" s="321" t="s">
        <v>2582</v>
      </c>
      <c r="M214" s="306" t="s">
        <v>40</v>
      </c>
      <c r="N214" s="297">
        <f t="shared" si="3"/>
        <v>5.487</v>
      </c>
      <c r="O214" s="307"/>
      <c r="P214" s="307"/>
      <c r="Q214" s="307"/>
      <c r="R214" s="307"/>
      <c r="S214" s="307"/>
      <c r="T214" s="307"/>
      <c r="U214" s="307"/>
      <c r="V214" s="307"/>
    </row>
    <row r="215" ht="15.75" customHeight="1">
      <c r="A215" s="307"/>
      <c r="B215" s="298">
        <v>45090.0</v>
      </c>
      <c r="C215" s="299" t="s">
        <v>2818</v>
      </c>
      <c r="D215" s="305" t="s">
        <v>2713</v>
      </c>
      <c r="E215" s="325" t="s">
        <v>172</v>
      </c>
      <c r="F215" s="302">
        <v>250.0</v>
      </c>
      <c r="G215" s="302"/>
      <c r="H215" s="302"/>
      <c r="I215" s="302"/>
      <c r="J215" s="303">
        <v>77500.0</v>
      </c>
      <c r="K215" s="303">
        <f t="shared" si="4"/>
        <v>310</v>
      </c>
      <c r="L215" s="321" t="s">
        <v>2582</v>
      </c>
      <c r="M215" s="306" t="s">
        <v>94</v>
      </c>
      <c r="N215" s="297">
        <f t="shared" si="3"/>
        <v>0.25</v>
      </c>
      <c r="O215" s="307"/>
      <c r="P215" s="307"/>
      <c r="Q215" s="307"/>
      <c r="R215" s="307"/>
      <c r="S215" s="307"/>
      <c r="T215" s="307"/>
      <c r="U215" s="307"/>
      <c r="V215" s="307"/>
    </row>
    <row r="216" ht="15.75" customHeight="1">
      <c r="A216" s="307"/>
      <c r="B216" s="298">
        <v>45090.0</v>
      </c>
      <c r="C216" s="299" t="s">
        <v>2819</v>
      </c>
      <c r="D216" s="305" t="s">
        <v>98</v>
      </c>
      <c r="E216" s="325" t="s">
        <v>179</v>
      </c>
      <c r="F216" s="302">
        <v>3389.0</v>
      </c>
      <c r="G216" s="302"/>
      <c r="H216" s="302"/>
      <c r="I216" s="302"/>
      <c r="J216" s="303">
        <v>862910.0</v>
      </c>
      <c r="K216" s="322">
        <f t="shared" si="4"/>
        <v>254.6208321</v>
      </c>
      <c r="L216" s="321" t="s">
        <v>2595</v>
      </c>
      <c r="M216" s="306" t="s">
        <v>2584</v>
      </c>
      <c r="N216" s="297">
        <f t="shared" si="3"/>
        <v>3.389</v>
      </c>
      <c r="O216" s="307"/>
      <c r="P216" s="307"/>
      <c r="Q216" s="307"/>
      <c r="R216" s="307"/>
      <c r="S216" s="307"/>
      <c r="T216" s="307"/>
      <c r="U216" s="307"/>
      <c r="V216" s="307"/>
    </row>
    <row r="217" ht="15.75" customHeight="1">
      <c r="A217" s="307"/>
      <c r="B217" s="298">
        <v>45090.0</v>
      </c>
      <c r="C217" s="299" t="s">
        <v>2820</v>
      </c>
      <c r="D217" s="305" t="s">
        <v>60</v>
      </c>
      <c r="E217" s="325" t="s">
        <v>177</v>
      </c>
      <c r="F217" s="302">
        <v>5627.0</v>
      </c>
      <c r="G217" s="302"/>
      <c r="H217" s="302"/>
      <c r="I217" s="302"/>
      <c r="J217" s="303">
        <v>1505071.0</v>
      </c>
      <c r="K217" s="322">
        <f t="shared" si="4"/>
        <v>267.4730762</v>
      </c>
      <c r="L217" s="321" t="s">
        <v>2595</v>
      </c>
      <c r="M217" s="306" t="s">
        <v>75</v>
      </c>
      <c r="N217" s="297">
        <f t="shared" si="3"/>
        <v>5.627</v>
      </c>
      <c r="O217" s="307"/>
      <c r="P217" s="307"/>
      <c r="Q217" s="307"/>
      <c r="R217" s="307"/>
      <c r="S217" s="307"/>
      <c r="T217" s="307"/>
      <c r="U217" s="307"/>
      <c r="V217" s="307"/>
    </row>
    <row r="218" ht="15.75" customHeight="1">
      <c r="A218" s="307"/>
      <c r="B218" s="298">
        <v>45090.0</v>
      </c>
      <c r="C218" s="299" t="s">
        <v>2821</v>
      </c>
      <c r="D218" s="305" t="s">
        <v>2768</v>
      </c>
      <c r="E218" s="325" t="s">
        <v>172</v>
      </c>
      <c r="F218" s="302">
        <v>1659.0</v>
      </c>
      <c r="G218" s="302"/>
      <c r="H218" s="302"/>
      <c r="I218" s="302">
        <v>31.04</v>
      </c>
      <c r="J218" s="303">
        <v>588945.0</v>
      </c>
      <c r="K218" s="303">
        <f t="shared" si="4"/>
        <v>355</v>
      </c>
      <c r="L218" s="321" t="s">
        <v>2595</v>
      </c>
      <c r="M218" s="306" t="s">
        <v>40</v>
      </c>
      <c r="N218" s="297">
        <f t="shared" si="3"/>
        <v>1.659</v>
      </c>
      <c r="O218" s="307"/>
      <c r="P218" s="307"/>
      <c r="Q218" s="307"/>
      <c r="R218" s="307"/>
      <c r="S218" s="307"/>
      <c r="T218" s="307"/>
      <c r="U218" s="307"/>
      <c r="V218" s="307"/>
    </row>
    <row r="219" ht="15.75" customHeight="1">
      <c r="A219" s="307"/>
      <c r="B219" s="298">
        <v>45091.0</v>
      </c>
      <c r="C219" s="299" t="s">
        <v>2822</v>
      </c>
      <c r="D219" s="305" t="s">
        <v>2765</v>
      </c>
      <c r="E219" s="325" t="s">
        <v>172</v>
      </c>
      <c r="F219" s="302">
        <v>1835.0</v>
      </c>
      <c r="G219" s="302"/>
      <c r="H219" s="302"/>
      <c r="I219" s="302"/>
      <c r="J219" s="303">
        <v>669775.0</v>
      </c>
      <c r="K219" s="303">
        <f t="shared" si="4"/>
        <v>365</v>
      </c>
      <c r="L219" s="321" t="s">
        <v>2595</v>
      </c>
      <c r="M219" s="306" t="s">
        <v>94</v>
      </c>
      <c r="N219" s="297">
        <f t="shared" si="3"/>
        <v>1.835</v>
      </c>
      <c r="O219" s="307"/>
      <c r="P219" s="307"/>
      <c r="Q219" s="307"/>
      <c r="R219" s="307"/>
      <c r="S219" s="307"/>
      <c r="T219" s="307"/>
      <c r="U219" s="307"/>
      <c r="V219" s="307"/>
    </row>
    <row r="220" ht="15.75" customHeight="1">
      <c r="A220" s="307"/>
      <c r="B220" s="298">
        <v>45091.0</v>
      </c>
      <c r="C220" s="299" t="s">
        <v>2823</v>
      </c>
      <c r="D220" s="305" t="s">
        <v>2765</v>
      </c>
      <c r="E220" s="325" t="s">
        <v>177</v>
      </c>
      <c r="F220" s="302">
        <v>5735.0</v>
      </c>
      <c r="G220" s="302"/>
      <c r="H220" s="302"/>
      <c r="I220" s="302"/>
      <c r="J220" s="303">
        <v>1624846.0</v>
      </c>
      <c r="K220" s="303">
        <f t="shared" si="4"/>
        <v>283.3210113</v>
      </c>
      <c r="L220" s="321" t="s">
        <v>2595</v>
      </c>
      <c r="M220" s="306" t="s">
        <v>2584</v>
      </c>
      <c r="N220" s="297">
        <f t="shared" si="3"/>
        <v>5.735</v>
      </c>
      <c r="O220" s="307"/>
      <c r="P220" s="307"/>
      <c r="Q220" s="307"/>
      <c r="R220" s="307"/>
      <c r="S220" s="307"/>
      <c r="T220" s="307"/>
      <c r="U220" s="307"/>
      <c r="V220" s="307"/>
    </row>
    <row r="221" ht="15.75" customHeight="1">
      <c r="A221" s="307"/>
      <c r="B221" s="298">
        <v>45091.0</v>
      </c>
      <c r="C221" s="299" t="s">
        <v>2824</v>
      </c>
      <c r="D221" s="305" t="s">
        <v>2780</v>
      </c>
      <c r="E221" s="325" t="s">
        <v>2591</v>
      </c>
      <c r="F221" s="302">
        <v>3174.4</v>
      </c>
      <c r="G221" s="302"/>
      <c r="H221" s="302"/>
      <c r="I221" s="302"/>
      <c r="J221" s="303">
        <v>666624.0</v>
      </c>
      <c r="K221" s="322">
        <f t="shared" si="4"/>
        <v>210</v>
      </c>
      <c r="L221" s="321" t="s">
        <v>2580</v>
      </c>
      <c r="M221" s="306" t="s">
        <v>75</v>
      </c>
      <c r="N221" s="297">
        <f t="shared" si="3"/>
        <v>3.1744</v>
      </c>
      <c r="O221" s="307"/>
      <c r="P221" s="307"/>
      <c r="Q221" s="307"/>
      <c r="R221" s="307"/>
      <c r="S221" s="307"/>
      <c r="T221" s="307"/>
      <c r="U221" s="307"/>
      <c r="V221" s="307"/>
    </row>
    <row r="222" ht="15.75" customHeight="1">
      <c r="A222" s="307"/>
      <c r="B222" s="298">
        <v>45091.0</v>
      </c>
      <c r="C222" s="299" t="s">
        <v>2825</v>
      </c>
      <c r="D222" s="305" t="s">
        <v>77</v>
      </c>
      <c r="E222" s="325" t="s">
        <v>181</v>
      </c>
      <c r="F222" s="302">
        <v>2526.2</v>
      </c>
      <c r="G222" s="302"/>
      <c r="H222" s="302"/>
      <c r="I222" s="302"/>
      <c r="J222" s="303">
        <v>599296.0</v>
      </c>
      <c r="K222" s="322">
        <f t="shared" si="4"/>
        <v>237.2322065</v>
      </c>
      <c r="L222" s="321" t="s">
        <v>2580</v>
      </c>
      <c r="M222" s="306" t="s">
        <v>40</v>
      </c>
      <c r="N222" s="297">
        <f t="shared" si="3"/>
        <v>2.5262</v>
      </c>
      <c r="O222" s="307"/>
      <c r="P222" s="307"/>
      <c r="Q222" s="307"/>
      <c r="R222" s="307"/>
      <c r="S222" s="307"/>
      <c r="T222" s="307"/>
      <c r="U222" s="307"/>
      <c r="V222" s="307"/>
    </row>
    <row r="223" ht="15.75" customHeight="1">
      <c r="A223" s="307"/>
      <c r="B223" s="298">
        <v>45091.0</v>
      </c>
      <c r="C223" s="299" t="s">
        <v>2826</v>
      </c>
      <c r="D223" s="305" t="s">
        <v>77</v>
      </c>
      <c r="E223" s="325" t="s">
        <v>179</v>
      </c>
      <c r="F223" s="302">
        <v>3773.5</v>
      </c>
      <c r="G223" s="302"/>
      <c r="H223" s="302"/>
      <c r="I223" s="302"/>
      <c r="J223" s="303">
        <v>899224.0</v>
      </c>
      <c r="K223" s="322">
        <f t="shared" si="4"/>
        <v>238.2997217</v>
      </c>
      <c r="L223" s="321" t="s">
        <v>2580</v>
      </c>
      <c r="M223" s="306" t="s">
        <v>94</v>
      </c>
      <c r="N223" s="297">
        <f t="shared" si="3"/>
        <v>3.7735</v>
      </c>
      <c r="O223" s="307"/>
      <c r="P223" s="307"/>
      <c r="Q223" s="307"/>
      <c r="R223" s="307"/>
      <c r="S223" s="307"/>
      <c r="T223" s="307"/>
      <c r="U223" s="307"/>
      <c r="V223" s="307"/>
    </row>
    <row r="224" ht="15.75" customHeight="1">
      <c r="A224" s="307"/>
      <c r="B224" s="298">
        <v>45091.0</v>
      </c>
      <c r="C224" s="299" t="s">
        <v>2827</v>
      </c>
      <c r="D224" s="305" t="s">
        <v>106</v>
      </c>
      <c r="E224" s="325" t="s">
        <v>172</v>
      </c>
      <c r="F224" s="302">
        <v>6471.0</v>
      </c>
      <c r="G224" s="302"/>
      <c r="H224" s="302"/>
      <c r="I224" s="302"/>
      <c r="J224" s="303">
        <v>1908295.0</v>
      </c>
      <c r="K224" s="303">
        <f t="shared" si="4"/>
        <v>294.8995518</v>
      </c>
      <c r="L224" s="321" t="s">
        <v>2582</v>
      </c>
      <c r="M224" s="306" t="s">
        <v>2584</v>
      </c>
      <c r="N224" s="297">
        <f t="shared" si="3"/>
        <v>6.471</v>
      </c>
      <c r="O224" s="307"/>
      <c r="P224" s="307"/>
      <c r="Q224" s="307"/>
      <c r="R224" s="307"/>
      <c r="S224" s="307"/>
      <c r="T224" s="307"/>
      <c r="U224" s="307"/>
      <c r="V224" s="307"/>
    </row>
    <row r="225" ht="15.75" customHeight="1">
      <c r="A225" s="307"/>
      <c r="B225" s="298">
        <v>45091.0</v>
      </c>
      <c r="C225" s="299" t="s">
        <v>2828</v>
      </c>
      <c r="D225" s="305" t="s">
        <v>2683</v>
      </c>
      <c r="E225" s="325" t="s">
        <v>172</v>
      </c>
      <c r="F225" s="302">
        <v>211.0</v>
      </c>
      <c r="G225" s="302"/>
      <c r="H225" s="302"/>
      <c r="I225" s="302"/>
      <c r="J225" s="303">
        <v>64250.0</v>
      </c>
      <c r="K225" s="303">
        <f t="shared" si="4"/>
        <v>304.5023697</v>
      </c>
      <c r="L225" s="321" t="s">
        <v>2582</v>
      </c>
      <c r="M225" s="306" t="s">
        <v>75</v>
      </c>
      <c r="N225" s="297">
        <f t="shared" si="3"/>
        <v>0.211</v>
      </c>
      <c r="O225" s="307"/>
      <c r="P225" s="307"/>
      <c r="Q225" s="307"/>
      <c r="R225" s="307"/>
      <c r="S225" s="307"/>
      <c r="T225" s="307"/>
      <c r="U225" s="307"/>
      <c r="V225" s="307"/>
    </row>
    <row r="226" ht="15.75" customHeight="1">
      <c r="A226" s="307"/>
      <c r="B226" s="298">
        <v>45091.0</v>
      </c>
      <c r="C226" s="299" t="s">
        <v>2829</v>
      </c>
      <c r="D226" s="305" t="s">
        <v>2683</v>
      </c>
      <c r="E226" s="325" t="s">
        <v>172</v>
      </c>
      <c r="F226" s="302">
        <v>500.0</v>
      </c>
      <c r="G226" s="302"/>
      <c r="H226" s="302"/>
      <c r="I226" s="302"/>
      <c r="J226" s="303">
        <v>150000.0</v>
      </c>
      <c r="K226" s="303">
        <f t="shared" si="4"/>
        <v>300</v>
      </c>
      <c r="L226" s="321" t="s">
        <v>2582</v>
      </c>
      <c r="M226" s="306" t="s">
        <v>40</v>
      </c>
      <c r="N226" s="297">
        <f t="shared" si="3"/>
        <v>0.5</v>
      </c>
      <c r="O226" s="307"/>
      <c r="P226" s="307"/>
      <c r="Q226" s="307"/>
      <c r="R226" s="307"/>
      <c r="S226" s="307"/>
      <c r="T226" s="307"/>
      <c r="U226" s="307"/>
      <c r="V226" s="307"/>
    </row>
    <row r="227" ht="15.75" customHeight="1">
      <c r="A227" s="307"/>
      <c r="B227" s="298">
        <v>45091.0</v>
      </c>
      <c r="C227" s="299" t="s">
        <v>2830</v>
      </c>
      <c r="D227" s="305" t="s">
        <v>2726</v>
      </c>
      <c r="E227" s="325" t="s">
        <v>172</v>
      </c>
      <c r="F227" s="302">
        <v>2582.0</v>
      </c>
      <c r="G227" s="302"/>
      <c r="H227" s="302"/>
      <c r="I227" s="302"/>
      <c r="J227" s="303">
        <v>761690.0</v>
      </c>
      <c r="K227" s="303">
        <f t="shared" si="4"/>
        <v>295</v>
      </c>
      <c r="L227" s="321" t="s">
        <v>2582</v>
      </c>
      <c r="M227" s="306" t="s">
        <v>94</v>
      </c>
      <c r="N227" s="297">
        <f t="shared" si="3"/>
        <v>2.582</v>
      </c>
      <c r="O227" s="307"/>
      <c r="P227" s="307"/>
      <c r="Q227" s="307"/>
      <c r="R227" s="307"/>
      <c r="S227" s="307"/>
      <c r="T227" s="307"/>
      <c r="U227" s="307"/>
      <c r="V227" s="307"/>
    </row>
    <row r="228" ht="15.75" customHeight="1">
      <c r="A228" s="307"/>
      <c r="B228" s="298">
        <v>45091.0</v>
      </c>
      <c r="C228" s="299" t="s">
        <v>2831</v>
      </c>
      <c r="D228" s="305" t="s">
        <v>2696</v>
      </c>
      <c r="E228" s="325" t="s">
        <v>177</v>
      </c>
      <c r="F228" s="302">
        <v>4416.0</v>
      </c>
      <c r="G228" s="302"/>
      <c r="H228" s="302"/>
      <c r="I228" s="302"/>
      <c r="J228" s="303">
        <v>1127055.0</v>
      </c>
      <c r="K228" s="322">
        <f t="shared" si="4"/>
        <v>255.220788</v>
      </c>
      <c r="L228" s="321" t="s">
        <v>2582</v>
      </c>
      <c r="M228" s="306" t="s">
        <v>2584</v>
      </c>
      <c r="N228" s="297">
        <f t="shared" si="3"/>
        <v>4.416</v>
      </c>
      <c r="O228" s="307"/>
      <c r="P228" s="307"/>
      <c r="Q228" s="307"/>
      <c r="R228" s="307"/>
      <c r="S228" s="307"/>
      <c r="T228" s="307"/>
      <c r="U228" s="307"/>
      <c r="V228" s="307"/>
    </row>
    <row r="229" ht="15.75" customHeight="1">
      <c r="A229" s="307"/>
      <c r="B229" s="298">
        <v>45091.0</v>
      </c>
      <c r="C229" s="299" t="s">
        <v>2832</v>
      </c>
      <c r="D229" s="305" t="s">
        <v>89</v>
      </c>
      <c r="E229" s="325" t="s">
        <v>172</v>
      </c>
      <c r="F229" s="302">
        <v>1548.0</v>
      </c>
      <c r="G229" s="302"/>
      <c r="H229" s="302"/>
      <c r="I229" s="302"/>
      <c r="J229" s="303">
        <v>479880.0</v>
      </c>
      <c r="K229" s="303">
        <f t="shared" si="4"/>
        <v>310</v>
      </c>
      <c r="L229" s="321" t="s">
        <v>2582</v>
      </c>
      <c r="M229" s="306" t="s">
        <v>75</v>
      </c>
      <c r="N229" s="297">
        <f t="shared" si="3"/>
        <v>1.548</v>
      </c>
      <c r="O229" s="307"/>
      <c r="P229" s="307"/>
      <c r="Q229" s="307"/>
      <c r="R229" s="307"/>
      <c r="S229" s="307"/>
      <c r="T229" s="307"/>
      <c r="U229" s="307"/>
      <c r="V229" s="307"/>
    </row>
    <row r="230" ht="15.75" customHeight="1">
      <c r="A230" s="307"/>
      <c r="B230" s="298">
        <v>45091.0</v>
      </c>
      <c r="C230" s="299" t="s">
        <v>2833</v>
      </c>
      <c r="D230" s="305" t="s">
        <v>2683</v>
      </c>
      <c r="E230" s="325" t="s">
        <v>172</v>
      </c>
      <c r="F230" s="302">
        <v>3411.0</v>
      </c>
      <c r="G230" s="302"/>
      <c r="H230" s="302"/>
      <c r="I230" s="302"/>
      <c r="J230" s="303">
        <v>1074800.0</v>
      </c>
      <c r="K230" s="303">
        <f t="shared" si="4"/>
        <v>315.0982117</v>
      </c>
      <c r="L230" s="321" t="s">
        <v>2582</v>
      </c>
      <c r="M230" s="306" t="s">
        <v>40</v>
      </c>
      <c r="N230" s="297">
        <f t="shared" si="3"/>
        <v>3.411</v>
      </c>
      <c r="O230" s="307"/>
      <c r="P230" s="307"/>
      <c r="Q230" s="307"/>
      <c r="R230" s="307"/>
      <c r="S230" s="307"/>
      <c r="T230" s="307"/>
      <c r="U230" s="307"/>
      <c r="V230" s="307"/>
    </row>
    <row r="231" ht="15.75" customHeight="1">
      <c r="A231" s="307"/>
      <c r="B231" s="298">
        <v>45092.0</v>
      </c>
      <c r="C231" s="299" t="s">
        <v>2834</v>
      </c>
      <c r="D231" s="305" t="s">
        <v>2835</v>
      </c>
      <c r="E231" s="325" t="s">
        <v>177</v>
      </c>
      <c r="F231" s="302">
        <v>6615.0</v>
      </c>
      <c r="G231" s="302"/>
      <c r="H231" s="302"/>
      <c r="I231" s="302"/>
      <c r="J231" s="303">
        <v>1895150.0</v>
      </c>
      <c r="K231" s="303">
        <f t="shared" si="4"/>
        <v>286.4928193</v>
      </c>
      <c r="L231" s="321" t="s">
        <v>2595</v>
      </c>
      <c r="M231" s="306" t="s">
        <v>94</v>
      </c>
      <c r="N231" s="297">
        <f t="shared" si="3"/>
        <v>6.615</v>
      </c>
      <c r="O231" s="307"/>
      <c r="P231" s="307"/>
      <c r="Q231" s="307"/>
      <c r="R231" s="307"/>
      <c r="S231" s="307"/>
      <c r="T231" s="307"/>
      <c r="U231" s="307"/>
      <c r="V231" s="307"/>
    </row>
    <row r="232" ht="15.75" customHeight="1">
      <c r="A232" s="307"/>
      <c r="B232" s="298">
        <v>45092.0</v>
      </c>
      <c r="C232" s="299" t="s">
        <v>2836</v>
      </c>
      <c r="D232" s="305" t="s">
        <v>60</v>
      </c>
      <c r="E232" s="325" t="s">
        <v>179</v>
      </c>
      <c r="F232" s="302">
        <v>7445.0</v>
      </c>
      <c r="G232" s="302"/>
      <c r="H232" s="302"/>
      <c r="I232" s="302"/>
      <c r="J232" s="303">
        <v>2190820.0</v>
      </c>
      <c r="K232" s="322">
        <f t="shared" si="4"/>
        <v>294.2672935</v>
      </c>
      <c r="L232" s="321" t="s">
        <v>2595</v>
      </c>
      <c r="M232" s="306" t="s">
        <v>2584</v>
      </c>
      <c r="N232" s="297">
        <f t="shared" si="3"/>
        <v>7.445</v>
      </c>
      <c r="O232" s="307"/>
      <c r="P232" s="307"/>
      <c r="Q232" s="307"/>
      <c r="R232" s="307"/>
      <c r="S232" s="307"/>
      <c r="T232" s="307"/>
      <c r="U232" s="307"/>
      <c r="V232" s="307"/>
    </row>
    <row r="233" ht="15.75" customHeight="1">
      <c r="A233" s="307"/>
      <c r="B233" s="298">
        <v>45092.0</v>
      </c>
      <c r="C233" s="299" t="s">
        <v>2837</v>
      </c>
      <c r="D233" s="305" t="s">
        <v>2765</v>
      </c>
      <c r="E233" s="325" t="s">
        <v>172</v>
      </c>
      <c r="F233" s="302">
        <v>4820.0</v>
      </c>
      <c r="G233" s="302"/>
      <c r="H233" s="302"/>
      <c r="I233" s="302"/>
      <c r="J233" s="303">
        <v>1322792.0</v>
      </c>
      <c r="K233" s="303">
        <f t="shared" si="4"/>
        <v>274.4381743</v>
      </c>
      <c r="L233" s="321" t="s">
        <v>2595</v>
      </c>
      <c r="M233" s="306" t="s">
        <v>75</v>
      </c>
      <c r="N233" s="297">
        <f t="shared" si="3"/>
        <v>4.82</v>
      </c>
      <c r="O233" s="307"/>
      <c r="P233" s="307"/>
      <c r="Q233" s="307"/>
      <c r="R233" s="307"/>
      <c r="S233" s="307"/>
      <c r="T233" s="307"/>
      <c r="U233" s="307"/>
      <c r="V233" s="307"/>
    </row>
    <row r="234" ht="15.75" customHeight="1">
      <c r="A234" s="307"/>
      <c r="B234" s="298">
        <v>45092.0</v>
      </c>
      <c r="C234" s="299" t="s">
        <v>2838</v>
      </c>
      <c r="D234" s="305" t="s">
        <v>98</v>
      </c>
      <c r="E234" s="325" t="s">
        <v>181</v>
      </c>
      <c r="F234" s="302">
        <v>3294.0</v>
      </c>
      <c r="G234" s="302"/>
      <c r="H234" s="302"/>
      <c r="I234" s="302"/>
      <c r="J234" s="303">
        <v>788420.0</v>
      </c>
      <c r="K234" s="322">
        <f t="shared" si="4"/>
        <v>239.3503339</v>
      </c>
      <c r="L234" s="321" t="s">
        <v>2595</v>
      </c>
      <c r="M234" s="306" t="s">
        <v>40</v>
      </c>
      <c r="N234" s="297">
        <f t="shared" si="3"/>
        <v>3.294</v>
      </c>
      <c r="O234" s="307"/>
      <c r="P234" s="307"/>
      <c r="Q234" s="307"/>
      <c r="R234" s="307"/>
      <c r="S234" s="307"/>
      <c r="T234" s="307"/>
      <c r="U234" s="307"/>
      <c r="V234" s="307"/>
    </row>
    <row r="235" ht="15.75" customHeight="1">
      <c r="A235" s="307"/>
      <c r="B235" s="298">
        <v>45092.0</v>
      </c>
      <c r="C235" s="299" t="s">
        <v>2839</v>
      </c>
      <c r="D235" s="305" t="s">
        <v>77</v>
      </c>
      <c r="E235" s="325" t="s">
        <v>181</v>
      </c>
      <c r="F235" s="302">
        <v>6187.9</v>
      </c>
      <c r="G235" s="302"/>
      <c r="H235" s="302"/>
      <c r="I235" s="302"/>
      <c r="J235" s="303">
        <v>1395216.5</v>
      </c>
      <c r="K235" s="322">
        <f t="shared" si="4"/>
        <v>225.4749592</v>
      </c>
      <c r="L235" s="321" t="s">
        <v>2580</v>
      </c>
      <c r="M235" s="306" t="s">
        <v>94</v>
      </c>
      <c r="N235" s="297">
        <f t="shared" si="3"/>
        <v>6.1879</v>
      </c>
      <c r="O235" s="307"/>
      <c r="P235" s="307"/>
      <c r="Q235" s="307"/>
      <c r="R235" s="307"/>
      <c r="S235" s="307"/>
      <c r="T235" s="307"/>
      <c r="U235" s="307"/>
      <c r="V235" s="307"/>
    </row>
    <row r="236" ht="15.75" customHeight="1">
      <c r="A236" s="307"/>
      <c r="B236" s="298">
        <v>45092.0</v>
      </c>
      <c r="C236" s="299" t="s">
        <v>2840</v>
      </c>
      <c r="D236" s="305" t="s">
        <v>2780</v>
      </c>
      <c r="E236" s="325" t="s">
        <v>2697</v>
      </c>
      <c r="F236" s="302">
        <v>2391.5</v>
      </c>
      <c r="G236" s="302"/>
      <c r="H236" s="302"/>
      <c r="I236" s="302"/>
      <c r="J236" s="303">
        <v>430470.0</v>
      </c>
      <c r="K236" s="322">
        <f t="shared" si="4"/>
        <v>180</v>
      </c>
      <c r="L236" s="321" t="s">
        <v>2580</v>
      </c>
      <c r="M236" s="306" t="s">
        <v>2584</v>
      </c>
      <c r="N236" s="297">
        <f t="shared" si="3"/>
        <v>2.3915</v>
      </c>
      <c r="O236" s="307"/>
      <c r="P236" s="307"/>
      <c r="Q236" s="307"/>
      <c r="R236" s="307"/>
      <c r="S236" s="307"/>
      <c r="T236" s="307"/>
      <c r="U236" s="307"/>
      <c r="V236" s="307"/>
    </row>
    <row r="237" ht="15.75" customHeight="1">
      <c r="A237" s="307"/>
      <c r="B237" s="298">
        <v>45092.0</v>
      </c>
      <c r="C237" s="299" t="s">
        <v>2841</v>
      </c>
      <c r="D237" s="305" t="s">
        <v>71</v>
      </c>
      <c r="E237" s="325" t="s">
        <v>179</v>
      </c>
      <c r="F237" s="302">
        <v>774.0</v>
      </c>
      <c r="G237" s="302"/>
      <c r="H237" s="302"/>
      <c r="I237" s="302"/>
      <c r="J237" s="303">
        <v>197370.0</v>
      </c>
      <c r="K237" s="322">
        <f t="shared" si="4"/>
        <v>255</v>
      </c>
      <c r="L237" s="321" t="s">
        <v>2582</v>
      </c>
      <c r="M237" s="306" t="s">
        <v>75</v>
      </c>
      <c r="N237" s="297">
        <f t="shared" si="3"/>
        <v>0.774</v>
      </c>
      <c r="O237" s="307"/>
      <c r="P237" s="307"/>
      <c r="Q237" s="307"/>
      <c r="R237" s="307"/>
      <c r="S237" s="307"/>
      <c r="T237" s="307"/>
      <c r="U237" s="307"/>
      <c r="V237" s="307"/>
    </row>
    <row r="238" ht="15.75" customHeight="1">
      <c r="A238" s="307"/>
      <c r="B238" s="298">
        <v>45092.0</v>
      </c>
      <c r="C238" s="299" t="s">
        <v>2842</v>
      </c>
      <c r="D238" s="305" t="s">
        <v>2835</v>
      </c>
      <c r="E238" s="325" t="s">
        <v>179</v>
      </c>
      <c r="F238" s="302">
        <v>7548.0</v>
      </c>
      <c r="G238" s="302"/>
      <c r="H238" s="302"/>
      <c r="I238" s="324">
        <v>-2.61</v>
      </c>
      <c r="J238" s="303">
        <v>1940619.0</v>
      </c>
      <c r="K238" s="322">
        <f t="shared" si="4"/>
        <v>257.1037361</v>
      </c>
      <c r="L238" s="321" t="s">
        <v>2595</v>
      </c>
      <c r="M238" s="306" t="s">
        <v>40</v>
      </c>
      <c r="N238" s="297">
        <f t="shared" si="3"/>
        <v>7.548</v>
      </c>
      <c r="O238" s="307"/>
      <c r="P238" s="307"/>
      <c r="Q238" s="307"/>
      <c r="R238" s="307"/>
      <c r="S238" s="307"/>
      <c r="T238" s="307"/>
      <c r="U238" s="307"/>
      <c r="V238" s="307"/>
    </row>
    <row r="239" ht="15.75" customHeight="1">
      <c r="A239" s="307"/>
      <c r="B239" s="298">
        <v>45093.0</v>
      </c>
      <c r="C239" s="299" t="s">
        <v>2843</v>
      </c>
      <c r="D239" s="305" t="s">
        <v>2800</v>
      </c>
      <c r="E239" s="325" t="s">
        <v>2643</v>
      </c>
      <c r="F239" s="302">
        <v>1868.0</v>
      </c>
      <c r="G239" s="302"/>
      <c r="H239" s="302"/>
      <c r="I239" s="302"/>
      <c r="J239" s="303">
        <v>399040.0</v>
      </c>
      <c r="K239" s="322">
        <f t="shared" si="4"/>
        <v>213.6188437</v>
      </c>
      <c r="L239" s="321" t="s">
        <v>2580</v>
      </c>
      <c r="M239" s="306" t="s">
        <v>94</v>
      </c>
      <c r="N239" s="297">
        <f t="shared" si="3"/>
        <v>1.868</v>
      </c>
      <c r="O239" s="307"/>
      <c r="P239" s="307"/>
      <c r="Q239" s="307"/>
      <c r="R239" s="307"/>
      <c r="S239" s="307"/>
      <c r="T239" s="307"/>
      <c r="U239" s="307"/>
      <c r="V239" s="307"/>
    </row>
    <row r="240" ht="15.75" customHeight="1">
      <c r="A240" s="307"/>
      <c r="B240" s="298">
        <v>45093.0</v>
      </c>
      <c r="C240" s="299" t="s">
        <v>2844</v>
      </c>
      <c r="D240" s="305" t="s">
        <v>114</v>
      </c>
      <c r="E240" s="325" t="s">
        <v>177</v>
      </c>
      <c r="F240" s="302">
        <v>4899.0</v>
      </c>
      <c r="G240" s="302"/>
      <c r="H240" s="302"/>
      <c r="I240" s="324">
        <v>-4.38</v>
      </c>
      <c r="J240" s="303">
        <v>1465755.0</v>
      </c>
      <c r="K240" s="303">
        <f t="shared" si="4"/>
        <v>299.1947336</v>
      </c>
      <c r="L240" s="321" t="s">
        <v>2595</v>
      </c>
      <c r="M240" s="306" t="s">
        <v>2584</v>
      </c>
      <c r="N240" s="297">
        <f t="shared" si="3"/>
        <v>4.899</v>
      </c>
      <c r="O240" s="307"/>
      <c r="P240" s="307"/>
      <c r="Q240" s="307"/>
      <c r="R240" s="307"/>
      <c r="S240" s="307"/>
      <c r="T240" s="307"/>
      <c r="U240" s="307"/>
      <c r="V240" s="307"/>
    </row>
    <row r="241" ht="15.75" customHeight="1">
      <c r="A241" s="307"/>
      <c r="B241" s="298">
        <v>45093.0</v>
      </c>
      <c r="C241" s="299" t="s">
        <v>2845</v>
      </c>
      <c r="D241" s="305" t="s">
        <v>77</v>
      </c>
      <c r="E241" s="325" t="s">
        <v>181</v>
      </c>
      <c r="F241" s="302">
        <v>2932.3</v>
      </c>
      <c r="G241" s="302"/>
      <c r="H241" s="302"/>
      <c r="I241" s="302"/>
      <c r="J241" s="303">
        <v>681717.5</v>
      </c>
      <c r="K241" s="322">
        <f t="shared" si="4"/>
        <v>232.4855915</v>
      </c>
      <c r="L241" s="321" t="s">
        <v>2580</v>
      </c>
      <c r="M241" s="306" t="s">
        <v>75</v>
      </c>
      <c r="N241" s="297">
        <f t="shared" si="3"/>
        <v>2.9323</v>
      </c>
      <c r="O241" s="307"/>
      <c r="P241" s="307"/>
      <c r="Q241" s="307"/>
      <c r="R241" s="307"/>
      <c r="S241" s="307"/>
      <c r="T241" s="307"/>
      <c r="U241" s="307"/>
      <c r="V241" s="307"/>
    </row>
    <row r="242" ht="15.75" customHeight="1">
      <c r="A242" s="307"/>
      <c r="B242" s="298">
        <v>45093.0</v>
      </c>
      <c r="C242" s="299" t="s">
        <v>2846</v>
      </c>
      <c r="D242" s="305" t="s">
        <v>2847</v>
      </c>
      <c r="E242" s="325" t="s">
        <v>2697</v>
      </c>
      <c r="F242" s="302">
        <v>2588.9</v>
      </c>
      <c r="G242" s="302"/>
      <c r="H242" s="302"/>
      <c r="I242" s="302"/>
      <c r="J242" s="303">
        <v>543669.0</v>
      </c>
      <c r="K242" s="322">
        <f t="shared" si="4"/>
        <v>210</v>
      </c>
      <c r="L242" s="321" t="s">
        <v>2580</v>
      </c>
      <c r="M242" s="306" t="s">
        <v>40</v>
      </c>
      <c r="N242" s="297">
        <f t="shared" si="3"/>
        <v>2.5889</v>
      </c>
      <c r="O242" s="307"/>
      <c r="P242" s="307"/>
      <c r="Q242" s="307"/>
      <c r="R242" s="307"/>
      <c r="S242" s="307"/>
      <c r="T242" s="307"/>
      <c r="U242" s="307"/>
      <c r="V242" s="307"/>
    </row>
    <row r="243" ht="15.75" customHeight="1">
      <c r="A243" s="307"/>
      <c r="B243" s="298">
        <v>45093.0</v>
      </c>
      <c r="C243" s="299" t="s">
        <v>2848</v>
      </c>
      <c r="D243" s="305" t="s">
        <v>2780</v>
      </c>
      <c r="E243" s="325" t="s">
        <v>2697</v>
      </c>
      <c r="F243" s="302">
        <v>1760.2</v>
      </c>
      <c r="G243" s="302"/>
      <c r="H243" s="302"/>
      <c r="I243" s="302"/>
      <c r="J243" s="303">
        <v>334438.0</v>
      </c>
      <c r="K243" s="322">
        <f t="shared" si="4"/>
        <v>190</v>
      </c>
      <c r="L243" s="321" t="s">
        <v>2580</v>
      </c>
      <c r="M243" s="306" t="s">
        <v>94</v>
      </c>
      <c r="N243" s="297">
        <f t="shared" si="3"/>
        <v>1.7602</v>
      </c>
      <c r="O243" s="307"/>
      <c r="P243" s="307"/>
      <c r="Q243" s="307"/>
      <c r="R243" s="307"/>
      <c r="S243" s="307"/>
      <c r="T243" s="307"/>
      <c r="U243" s="307"/>
      <c r="V243" s="307"/>
    </row>
    <row r="244" ht="15.75" customHeight="1">
      <c r="A244" s="307"/>
      <c r="B244" s="298">
        <v>45093.0</v>
      </c>
      <c r="C244" s="299" t="s">
        <v>2849</v>
      </c>
      <c r="D244" s="305" t="s">
        <v>77</v>
      </c>
      <c r="E244" s="325" t="s">
        <v>2643</v>
      </c>
      <c r="F244" s="302">
        <v>3750.7</v>
      </c>
      <c r="G244" s="302"/>
      <c r="H244" s="302"/>
      <c r="I244" s="302"/>
      <c r="J244" s="303">
        <v>793944.7</v>
      </c>
      <c r="K244" s="322">
        <f t="shared" si="4"/>
        <v>211.6790732</v>
      </c>
      <c r="L244" s="321" t="s">
        <v>2580</v>
      </c>
      <c r="M244" s="306" t="s">
        <v>2584</v>
      </c>
      <c r="N244" s="297">
        <f t="shared" si="3"/>
        <v>3.7507</v>
      </c>
      <c r="O244" s="307"/>
      <c r="P244" s="307"/>
      <c r="Q244" s="307"/>
      <c r="R244" s="307"/>
      <c r="S244" s="307"/>
      <c r="T244" s="307"/>
      <c r="U244" s="307"/>
      <c r="V244" s="307"/>
    </row>
    <row r="245" ht="15.75" customHeight="1">
      <c r="A245" s="307"/>
      <c r="B245" s="298">
        <v>45093.0</v>
      </c>
      <c r="C245" s="299" t="s">
        <v>2850</v>
      </c>
      <c r="D245" s="305" t="s">
        <v>50</v>
      </c>
      <c r="E245" s="325" t="s">
        <v>177</v>
      </c>
      <c r="F245" s="302">
        <v>2920.0</v>
      </c>
      <c r="G245" s="302"/>
      <c r="H245" s="302"/>
      <c r="I245" s="302"/>
      <c r="J245" s="303">
        <v>788400.0</v>
      </c>
      <c r="K245" s="303">
        <f t="shared" si="4"/>
        <v>270</v>
      </c>
      <c r="L245" s="321" t="s">
        <v>2582</v>
      </c>
      <c r="M245" s="306" t="s">
        <v>75</v>
      </c>
      <c r="N245" s="297">
        <f t="shared" si="3"/>
        <v>2.92</v>
      </c>
      <c r="O245" s="307"/>
      <c r="P245" s="307"/>
      <c r="Q245" s="307"/>
      <c r="R245" s="307"/>
      <c r="S245" s="307"/>
      <c r="T245" s="307"/>
      <c r="U245" s="307"/>
      <c r="V245" s="307"/>
    </row>
    <row r="246" ht="15.75" customHeight="1">
      <c r="A246" s="307"/>
      <c r="B246" s="298">
        <v>45093.0</v>
      </c>
      <c r="C246" s="299" t="s">
        <v>2851</v>
      </c>
      <c r="D246" s="305" t="s">
        <v>106</v>
      </c>
      <c r="E246" s="325" t="s">
        <v>179</v>
      </c>
      <c r="F246" s="302">
        <v>1449.0</v>
      </c>
      <c r="G246" s="302"/>
      <c r="H246" s="302"/>
      <c r="I246" s="302"/>
      <c r="J246" s="303">
        <v>352975.0</v>
      </c>
      <c r="K246" s="322">
        <f t="shared" si="4"/>
        <v>243.5990338</v>
      </c>
      <c r="L246" s="321" t="s">
        <v>2582</v>
      </c>
      <c r="M246" s="306" t="s">
        <v>40</v>
      </c>
      <c r="N246" s="297">
        <f t="shared" si="3"/>
        <v>1.449</v>
      </c>
      <c r="O246" s="307"/>
      <c r="P246" s="307"/>
      <c r="Q246" s="307"/>
      <c r="R246" s="307"/>
      <c r="S246" s="307"/>
      <c r="T246" s="307"/>
      <c r="U246" s="307"/>
      <c r="V246" s="307"/>
    </row>
    <row r="247" ht="15.75" customHeight="1">
      <c r="A247" s="307"/>
      <c r="B247" s="298">
        <v>45094.0</v>
      </c>
      <c r="C247" s="299" t="s">
        <v>2852</v>
      </c>
      <c r="D247" s="305" t="s">
        <v>2835</v>
      </c>
      <c r="E247" s="325" t="s">
        <v>181</v>
      </c>
      <c r="F247" s="302">
        <v>5916.0</v>
      </c>
      <c r="G247" s="302"/>
      <c r="H247" s="302"/>
      <c r="I247" s="302"/>
      <c r="J247" s="303">
        <v>1415960.0</v>
      </c>
      <c r="K247" s="322">
        <f t="shared" si="4"/>
        <v>239.3441515</v>
      </c>
      <c r="L247" s="321" t="s">
        <v>2595</v>
      </c>
      <c r="M247" s="306" t="s">
        <v>94</v>
      </c>
      <c r="N247" s="297">
        <f t="shared" si="3"/>
        <v>5.916</v>
      </c>
      <c r="O247" s="307"/>
      <c r="P247" s="307"/>
      <c r="Q247" s="307"/>
      <c r="R247" s="307"/>
      <c r="S247" s="307"/>
      <c r="T247" s="307"/>
      <c r="U247" s="307"/>
      <c r="V247" s="307"/>
    </row>
    <row r="248" ht="15.75" customHeight="1">
      <c r="A248" s="307"/>
      <c r="B248" s="298">
        <v>45093.0</v>
      </c>
      <c r="C248" s="299" t="s">
        <v>2853</v>
      </c>
      <c r="D248" s="305" t="s">
        <v>2847</v>
      </c>
      <c r="E248" s="325" t="s">
        <v>2591</v>
      </c>
      <c r="F248" s="302">
        <v>4187.0</v>
      </c>
      <c r="G248" s="302"/>
      <c r="H248" s="302"/>
      <c r="I248" s="302"/>
      <c r="J248" s="303">
        <v>960730.0</v>
      </c>
      <c r="K248" s="322">
        <f t="shared" si="4"/>
        <v>229.4554574</v>
      </c>
      <c r="L248" s="321" t="s">
        <v>2580</v>
      </c>
      <c r="M248" s="306" t="s">
        <v>2584</v>
      </c>
      <c r="N248" s="297">
        <f t="shared" si="3"/>
        <v>4.187</v>
      </c>
      <c r="O248" s="307"/>
      <c r="P248" s="307"/>
      <c r="Q248" s="307"/>
      <c r="R248" s="307"/>
      <c r="S248" s="307"/>
      <c r="T248" s="307"/>
      <c r="U248" s="307"/>
      <c r="V248" s="307"/>
    </row>
    <row r="249" ht="15.75" customHeight="1">
      <c r="A249" s="307"/>
      <c r="B249" s="298">
        <v>45094.0</v>
      </c>
      <c r="C249" s="299" t="s">
        <v>2854</v>
      </c>
      <c r="D249" s="305" t="s">
        <v>60</v>
      </c>
      <c r="E249" s="325" t="s">
        <v>172</v>
      </c>
      <c r="F249" s="302">
        <v>6494.0</v>
      </c>
      <c r="G249" s="302"/>
      <c r="H249" s="302"/>
      <c r="I249" s="302"/>
      <c r="J249" s="303">
        <v>2389635.0</v>
      </c>
      <c r="K249" s="303">
        <f t="shared" si="4"/>
        <v>367.9758238</v>
      </c>
      <c r="L249" s="321" t="s">
        <v>2595</v>
      </c>
      <c r="M249" s="306" t="s">
        <v>75</v>
      </c>
      <c r="N249" s="297">
        <f t="shared" si="3"/>
        <v>6.494</v>
      </c>
      <c r="O249" s="307"/>
      <c r="P249" s="307"/>
      <c r="Q249" s="307"/>
      <c r="R249" s="307"/>
      <c r="S249" s="307"/>
      <c r="T249" s="307"/>
      <c r="U249" s="307"/>
      <c r="V249" s="307"/>
    </row>
    <row r="250" ht="15.75" customHeight="1">
      <c r="A250" s="307"/>
      <c r="B250" s="298">
        <v>45094.0</v>
      </c>
      <c r="C250" s="299" t="s">
        <v>2855</v>
      </c>
      <c r="D250" s="305" t="s">
        <v>106</v>
      </c>
      <c r="E250" s="325" t="s">
        <v>177</v>
      </c>
      <c r="F250" s="302">
        <v>1422.5</v>
      </c>
      <c r="G250" s="302"/>
      <c r="H250" s="302"/>
      <c r="I250" s="302"/>
      <c r="J250" s="303">
        <v>399502.5</v>
      </c>
      <c r="K250" s="322">
        <f t="shared" si="4"/>
        <v>280.8453427</v>
      </c>
      <c r="L250" s="321" t="s">
        <v>2582</v>
      </c>
      <c r="M250" s="306" t="s">
        <v>40</v>
      </c>
      <c r="N250" s="297">
        <f t="shared" si="3"/>
        <v>1.4225</v>
      </c>
      <c r="O250" s="307"/>
      <c r="P250" s="307"/>
      <c r="Q250" s="307"/>
      <c r="R250" s="307"/>
      <c r="S250" s="307"/>
      <c r="T250" s="307"/>
      <c r="U250" s="307"/>
      <c r="V250" s="307"/>
    </row>
    <row r="251" ht="15.75" customHeight="1">
      <c r="A251" s="307"/>
      <c r="B251" s="298">
        <v>45094.0</v>
      </c>
      <c r="C251" s="299" t="s">
        <v>2856</v>
      </c>
      <c r="D251" s="305" t="s">
        <v>117</v>
      </c>
      <c r="E251" s="325" t="s">
        <v>2697</v>
      </c>
      <c r="F251" s="302">
        <v>3202.0</v>
      </c>
      <c r="G251" s="302"/>
      <c r="H251" s="302"/>
      <c r="I251" s="302"/>
      <c r="J251" s="303">
        <v>678064.0</v>
      </c>
      <c r="K251" s="322">
        <f t="shared" si="4"/>
        <v>211.7626483</v>
      </c>
      <c r="L251" s="321" t="s">
        <v>2580</v>
      </c>
      <c r="M251" s="306" t="s">
        <v>94</v>
      </c>
      <c r="N251" s="297">
        <f t="shared" si="3"/>
        <v>3.202</v>
      </c>
      <c r="O251" s="307"/>
      <c r="P251" s="307"/>
      <c r="Q251" s="307"/>
      <c r="R251" s="307"/>
      <c r="S251" s="307"/>
      <c r="T251" s="307"/>
      <c r="U251" s="307"/>
      <c r="V251" s="307"/>
    </row>
    <row r="252" ht="15.75" customHeight="1">
      <c r="A252" s="307"/>
      <c r="B252" s="298">
        <v>45094.0</v>
      </c>
      <c r="C252" s="299" t="s">
        <v>2857</v>
      </c>
      <c r="D252" s="305" t="s">
        <v>77</v>
      </c>
      <c r="E252" s="325" t="s">
        <v>2643</v>
      </c>
      <c r="F252" s="302">
        <v>3352.0</v>
      </c>
      <c r="G252" s="302"/>
      <c r="H252" s="302"/>
      <c r="I252" s="302"/>
      <c r="J252" s="303">
        <v>695660.0</v>
      </c>
      <c r="K252" s="322">
        <f t="shared" si="4"/>
        <v>207.5357995</v>
      </c>
      <c r="L252" s="321" t="s">
        <v>2580</v>
      </c>
      <c r="M252" s="306" t="s">
        <v>2584</v>
      </c>
      <c r="N252" s="297">
        <f t="shared" si="3"/>
        <v>3.352</v>
      </c>
      <c r="O252" s="307"/>
      <c r="P252" s="307"/>
      <c r="Q252" s="307"/>
      <c r="R252" s="307"/>
      <c r="S252" s="307"/>
      <c r="T252" s="307"/>
      <c r="U252" s="307"/>
      <c r="V252" s="307"/>
    </row>
    <row r="253" ht="15.75" customHeight="1">
      <c r="A253" s="307"/>
      <c r="B253" s="298">
        <v>45094.0</v>
      </c>
      <c r="C253" s="299" t="s">
        <v>2858</v>
      </c>
      <c r="D253" s="305" t="s">
        <v>77</v>
      </c>
      <c r="E253" s="325" t="s">
        <v>2591</v>
      </c>
      <c r="F253" s="302">
        <v>3991.6</v>
      </c>
      <c r="G253" s="302"/>
      <c r="H253" s="302"/>
      <c r="I253" s="302"/>
      <c r="J253" s="303">
        <v>910475.0</v>
      </c>
      <c r="K253" s="322">
        <f t="shared" si="4"/>
        <v>228.0977553</v>
      </c>
      <c r="L253" s="321" t="s">
        <v>2580</v>
      </c>
      <c r="M253" s="306" t="s">
        <v>75</v>
      </c>
      <c r="N253" s="297">
        <f t="shared" si="3"/>
        <v>3.9916</v>
      </c>
      <c r="O253" s="307"/>
      <c r="P253" s="307"/>
      <c r="Q253" s="307"/>
      <c r="R253" s="307"/>
      <c r="S253" s="307"/>
      <c r="T253" s="307"/>
      <c r="U253" s="307"/>
      <c r="V253" s="307"/>
    </row>
    <row r="254" ht="15.75" customHeight="1">
      <c r="A254" s="307"/>
      <c r="B254" s="298">
        <v>45094.0</v>
      </c>
      <c r="C254" s="299" t="s">
        <v>2859</v>
      </c>
      <c r="D254" s="305" t="s">
        <v>2835</v>
      </c>
      <c r="E254" s="325" t="s">
        <v>2591</v>
      </c>
      <c r="F254" s="302">
        <v>3785.0</v>
      </c>
      <c r="G254" s="302"/>
      <c r="H254" s="302"/>
      <c r="I254" s="324">
        <v>-49.21</v>
      </c>
      <c r="J254" s="303">
        <f>113550+851885</f>
        <v>965435</v>
      </c>
      <c r="K254" s="322">
        <f t="shared" si="4"/>
        <v>255.0686922</v>
      </c>
      <c r="L254" s="321" t="s">
        <v>2595</v>
      </c>
      <c r="M254" s="306" t="s">
        <v>40</v>
      </c>
      <c r="N254" s="297">
        <f t="shared" si="3"/>
        <v>3.785</v>
      </c>
      <c r="O254" s="307"/>
      <c r="P254" s="307"/>
      <c r="Q254" s="307"/>
      <c r="R254" s="307"/>
      <c r="S254" s="307"/>
      <c r="T254" s="307"/>
      <c r="U254" s="307"/>
      <c r="V254" s="307"/>
    </row>
    <row r="255" ht="15.75" customHeight="1">
      <c r="A255" s="307"/>
      <c r="B255" s="298">
        <v>45094.0</v>
      </c>
      <c r="C255" s="299" t="s">
        <v>2860</v>
      </c>
      <c r="D255" s="305" t="s">
        <v>2835</v>
      </c>
      <c r="E255" s="325" t="s">
        <v>179</v>
      </c>
      <c r="F255" s="302">
        <v>1297.0</v>
      </c>
      <c r="G255" s="302"/>
      <c r="H255" s="302"/>
      <c r="I255" s="324">
        <v>-49.21</v>
      </c>
      <c r="J255" s="303">
        <f>322575+38910</f>
        <v>361485</v>
      </c>
      <c r="K255" s="322">
        <f t="shared" si="4"/>
        <v>278.7085582</v>
      </c>
      <c r="L255" s="321" t="s">
        <v>2595</v>
      </c>
      <c r="M255" s="306" t="s">
        <v>94</v>
      </c>
      <c r="N255" s="297">
        <f t="shared" si="3"/>
        <v>1.297</v>
      </c>
      <c r="O255" s="307"/>
      <c r="P255" s="307"/>
      <c r="Q255" s="307"/>
      <c r="R255" s="307"/>
      <c r="S255" s="307"/>
      <c r="T255" s="307"/>
      <c r="U255" s="307"/>
      <c r="V255" s="307"/>
    </row>
    <row r="256" ht="15.75" customHeight="1">
      <c r="A256" s="307"/>
      <c r="B256" s="298">
        <v>45094.0</v>
      </c>
      <c r="C256" s="299" t="s">
        <v>2861</v>
      </c>
      <c r="D256" s="305" t="s">
        <v>2780</v>
      </c>
      <c r="E256" s="325" t="s">
        <v>2643</v>
      </c>
      <c r="F256" s="302">
        <v>4548.2</v>
      </c>
      <c r="G256" s="302"/>
      <c r="H256" s="302"/>
      <c r="I256" s="302"/>
      <c r="J256" s="303">
        <v>909640.0</v>
      </c>
      <c r="K256" s="322">
        <f t="shared" si="4"/>
        <v>200</v>
      </c>
      <c r="L256" s="321" t="s">
        <v>2580</v>
      </c>
      <c r="M256" s="306" t="s">
        <v>2584</v>
      </c>
      <c r="N256" s="297">
        <f t="shared" si="3"/>
        <v>4.5482</v>
      </c>
      <c r="O256" s="307"/>
      <c r="P256" s="307"/>
      <c r="Q256" s="307"/>
      <c r="R256" s="307"/>
      <c r="S256" s="307"/>
      <c r="T256" s="307"/>
      <c r="U256" s="307"/>
      <c r="V256" s="307"/>
    </row>
    <row r="257" ht="15.75" customHeight="1">
      <c r="A257" s="307"/>
      <c r="B257" s="298">
        <v>45094.0</v>
      </c>
      <c r="C257" s="299" t="s">
        <v>2862</v>
      </c>
      <c r="D257" s="305" t="s">
        <v>2780</v>
      </c>
      <c r="E257" s="325" t="s">
        <v>2643</v>
      </c>
      <c r="F257" s="302">
        <v>2742.3</v>
      </c>
      <c r="G257" s="302"/>
      <c r="H257" s="302"/>
      <c r="I257" s="302"/>
      <c r="J257" s="303">
        <v>563629.5</v>
      </c>
      <c r="K257" s="322">
        <f t="shared" si="4"/>
        <v>205.5316705</v>
      </c>
      <c r="L257" s="321" t="s">
        <v>2580</v>
      </c>
      <c r="M257" s="306" t="s">
        <v>75</v>
      </c>
      <c r="N257" s="297">
        <f t="shared" si="3"/>
        <v>2.7423</v>
      </c>
      <c r="O257" s="307"/>
      <c r="P257" s="307"/>
      <c r="Q257" s="307"/>
      <c r="R257" s="307"/>
      <c r="S257" s="307"/>
      <c r="T257" s="307"/>
      <c r="U257" s="307"/>
      <c r="V257" s="307"/>
    </row>
    <row r="258" ht="15.75" customHeight="1">
      <c r="A258" s="307"/>
      <c r="B258" s="298">
        <v>45095.0</v>
      </c>
      <c r="C258" s="299" t="s">
        <v>2863</v>
      </c>
      <c r="D258" s="305" t="s">
        <v>2765</v>
      </c>
      <c r="E258" s="325" t="s">
        <v>172</v>
      </c>
      <c r="F258" s="302">
        <v>2865.0</v>
      </c>
      <c r="G258" s="302"/>
      <c r="H258" s="302"/>
      <c r="I258" s="302"/>
      <c r="J258" s="303">
        <v>893616.0</v>
      </c>
      <c r="K258" s="303">
        <f t="shared" si="4"/>
        <v>311.9078534</v>
      </c>
      <c r="L258" s="321" t="s">
        <v>2595</v>
      </c>
      <c r="M258" s="306" t="s">
        <v>40</v>
      </c>
      <c r="N258" s="297">
        <f t="shared" si="3"/>
        <v>2.865</v>
      </c>
      <c r="O258" s="307"/>
      <c r="P258" s="307"/>
      <c r="Q258" s="307"/>
      <c r="R258" s="307"/>
      <c r="S258" s="307"/>
      <c r="T258" s="307"/>
      <c r="U258" s="307"/>
      <c r="V258" s="307"/>
    </row>
    <row r="259" ht="15.75" customHeight="1">
      <c r="A259" s="307"/>
      <c r="B259" s="298">
        <v>45095.0</v>
      </c>
      <c r="C259" s="299" t="s">
        <v>2864</v>
      </c>
      <c r="D259" s="305" t="s">
        <v>60</v>
      </c>
      <c r="E259" s="325" t="s">
        <v>177</v>
      </c>
      <c r="F259" s="302">
        <v>2284.0</v>
      </c>
      <c r="G259" s="302"/>
      <c r="H259" s="302"/>
      <c r="I259" s="302"/>
      <c r="J259" s="303">
        <v>639570.0</v>
      </c>
      <c r="K259" s="322">
        <f t="shared" si="4"/>
        <v>280.0218914</v>
      </c>
      <c r="L259" s="321" t="s">
        <v>2595</v>
      </c>
      <c r="M259" s="306" t="s">
        <v>94</v>
      </c>
      <c r="N259" s="297">
        <f t="shared" si="3"/>
        <v>2.284</v>
      </c>
      <c r="O259" s="307"/>
      <c r="P259" s="307"/>
      <c r="Q259" s="307"/>
      <c r="R259" s="307"/>
      <c r="S259" s="307"/>
      <c r="T259" s="307"/>
      <c r="U259" s="307"/>
      <c r="V259" s="307"/>
    </row>
    <row r="260" ht="15.75" customHeight="1">
      <c r="A260" s="307"/>
      <c r="B260" s="298">
        <v>45095.0</v>
      </c>
      <c r="C260" s="299" t="s">
        <v>2865</v>
      </c>
      <c r="D260" s="305" t="s">
        <v>2780</v>
      </c>
      <c r="E260" s="325" t="s">
        <v>2591</v>
      </c>
      <c r="F260" s="302">
        <v>6255.0</v>
      </c>
      <c r="G260" s="302"/>
      <c r="H260" s="302"/>
      <c r="I260" s="302">
        <v>15.22</v>
      </c>
      <c r="J260" s="303">
        <v>1374285.0</v>
      </c>
      <c r="K260" s="322">
        <f t="shared" si="4"/>
        <v>219.7098321</v>
      </c>
      <c r="L260" s="321" t="s">
        <v>2580</v>
      </c>
      <c r="M260" s="306" t="s">
        <v>2584</v>
      </c>
      <c r="N260" s="297">
        <f t="shared" si="3"/>
        <v>6.255</v>
      </c>
      <c r="O260" s="307"/>
      <c r="P260" s="307"/>
      <c r="Q260" s="307"/>
      <c r="R260" s="307"/>
      <c r="S260" s="307"/>
      <c r="T260" s="307"/>
      <c r="U260" s="307"/>
      <c r="V260" s="307"/>
    </row>
    <row r="261" ht="15.75" customHeight="1">
      <c r="A261" s="307"/>
      <c r="B261" s="298">
        <v>45095.0</v>
      </c>
      <c r="C261" s="299" t="s">
        <v>2866</v>
      </c>
      <c r="D261" s="305" t="s">
        <v>77</v>
      </c>
      <c r="E261" s="325" t="s">
        <v>2643</v>
      </c>
      <c r="F261" s="302">
        <v>3282.5</v>
      </c>
      <c r="G261" s="302"/>
      <c r="H261" s="302"/>
      <c r="I261" s="302">
        <v>5.35</v>
      </c>
      <c r="J261" s="303">
        <v>719305.5</v>
      </c>
      <c r="K261" s="322">
        <f t="shared" si="4"/>
        <v>219.1334349</v>
      </c>
      <c r="L261" s="321" t="s">
        <v>2580</v>
      </c>
      <c r="M261" s="306" t="s">
        <v>75</v>
      </c>
      <c r="N261" s="297">
        <f t="shared" si="3"/>
        <v>3.2825</v>
      </c>
      <c r="O261" s="307"/>
      <c r="P261" s="307"/>
      <c r="Q261" s="307"/>
      <c r="R261" s="307"/>
      <c r="S261" s="307"/>
      <c r="T261" s="307"/>
      <c r="U261" s="307"/>
      <c r="V261" s="307"/>
    </row>
    <row r="262" ht="15.75" customHeight="1">
      <c r="A262" s="307"/>
      <c r="B262" s="298">
        <v>45096.0</v>
      </c>
      <c r="C262" s="299" t="s">
        <v>2867</v>
      </c>
      <c r="D262" s="305" t="s">
        <v>2765</v>
      </c>
      <c r="E262" s="325" t="s">
        <v>172</v>
      </c>
      <c r="F262" s="302">
        <v>4367.0</v>
      </c>
      <c r="G262" s="302"/>
      <c r="H262" s="302"/>
      <c r="I262" s="324">
        <v>-19.64</v>
      </c>
      <c r="J262" s="303">
        <v>1369297.0</v>
      </c>
      <c r="K262" s="303">
        <f t="shared" si="4"/>
        <v>313.5555301</v>
      </c>
      <c r="L262" s="321" t="s">
        <v>2595</v>
      </c>
      <c r="M262" s="306" t="s">
        <v>40</v>
      </c>
      <c r="N262" s="297">
        <f t="shared" si="3"/>
        <v>4.367</v>
      </c>
      <c r="O262" s="307"/>
      <c r="P262" s="307"/>
      <c r="Q262" s="307"/>
      <c r="R262" s="307"/>
      <c r="S262" s="307"/>
      <c r="T262" s="307"/>
      <c r="U262" s="307"/>
      <c r="V262" s="307"/>
    </row>
    <row r="263" ht="15.75" customHeight="1">
      <c r="A263" s="307"/>
      <c r="B263" s="298">
        <v>45095.0</v>
      </c>
      <c r="C263" s="299" t="s">
        <v>2868</v>
      </c>
      <c r="D263" s="305" t="s">
        <v>50</v>
      </c>
      <c r="E263" s="325" t="s">
        <v>177</v>
      </c>
      <c r="F263" s="302">
        <v>5466.5</v>
      </c>
      <c r="G263" s="302"/>
      <c r="H263" s="302"/>
      <c r="I263" s="324">
        <v>-0.75</v>
      </c>
      <c r="J263" s="303">
        <v>1616000.0</v>
      </c>
      <c r="K263" s="303">
        <f t="shared" si="4"/>
        <v>295.6187689</v>
      </c>
      <c r="L263" s="321" t="s">
        <v>2582</v>
      </c>
      <c r="M263" s="306" t="s">
        <v>94</v>
      </c>
      <c r="N263" s="297">
        <f t="shared" si="3"/>
        <v>5.4665</v>
      </c>
      <c r="O263" s="307"/>
      <c r="P263" s="307"/>
      <c r="Q263" s="307"/>
      <c r="R263" s="307"/>
      <c r="S263" s="307"/>
      <c r="T263" s="307"/>
      <c r="U263" s="307"/>
      <c r="V263" s="307"/>
    </row>
    <row r="264" ht="15.75" customHeight="1">
      <c r="A264" s="307"/>
      <c r="B264" s="298">
        <v>45095.0</v>
      </c>
      <c r="C264" s="299" t="s">
        <v>2869</v>
      </c>
      <c r="D264" s="305" t="s">
        <v>106</v>
      </c>
      <c r="E264" s="325" t="s">
        <v>172</v>
      </c>
      <c r="F264" s="302">
        <v>1455.5</v>
      </c>
      <c r="G264" s="302"/>
      <c r="H264" s="302"/>
      <c r="I264" s="324">
        <v>-63.41</v>
      </c>
      <c r="J264" s="303">
        <v>465760.0</v>
      </c>
      <c r="K264" s="303">
        <f t="shared" si="4"/>
        <v>320</v>
      </c>
      <c r="L264" s="321" t="s">
        <v>2582</v>
      </c>
      <c r="M264" s="306" t="s">
        <v>2584</v>
      </c>
      <c r="N264" s="297">
        <f t="shared" si="3"/>
        <v>1.4555</v>
      </c>
      <c r="O264" s="307"/>
      <c r="P264" s="307"/>
      <c r="Q264" s="307"/>
      <c r="R264" s="307"/>
      <c r="S264" s="307"/>
      <c r="T264" s="307"/>
      <c r="U264" s="307"/>
      <c r="V264" s="307"/>
    </row>
    <row r="265" ht="15.75" customHeight="1">
      <c r="A265" s="307"/>
      <c r="B265" s="298">
        <v>45095.0</v>
      </c>
      <c r="C265" s="299" t="s">
        <v>2870</v>
      </c>
      <c r="D265" s="305" t="s">
        <v>106</v>
      </c>
      <c r="E265" s="325" t="s">
        <v>172</v>
      </c>
      <c r="F265" s="302">
        <v>3954.0</v>
      </c>
      <c r="G265" s="302"/>
      <c r="H265" s="302"/>
      <c r="I265" s="324">
        <v>-63.41</v>
      </c>
      <c r="J265" s="303">
        <v>1482750.0</v>
      </c>
      <c r="K265" s="303">
        <f t="shared" si="4"/>
        <v>375</v>
      </c>
      <c r="L265" s="321" t="s">
        <v>2582</v>
      </c>
      <c r="M265" s="306" t="s">
        <v>75</v>
      </c>
      <c r="N265" s="297">
        <f t="shared" si="3"/>
        <v>3.954</v>
      </c>
      <c r="O265" s="307"/>
      <c r="P265" s="307"/>
      <c r="Q265" s="307"/>
      <c r="R265" s="307"/>
      <c r="S265" s="307"/>
      <c r="T265" s="307"/>
      <c r="U265" s="307"/>
      <c r="V265" s="307"/>
    </row>
    <row r="266" ht="15.75" customHeight="1">
      <c r="A266" s="307"/>
      <c r="B266" s="298">
        <v>45095.0</v>
      </c>
      <c r="C266" s="299" t="s">
        <v>2871</v>
      </c>
      <c r="D266" s="305" t="s">
        <v>50</v>
      </c>
      <c r="E266" s="325" t="s">
        <v>4</v>
      </c>
      <c r="F266" s="302">
        <v>900.0</v>
      </c>
      <c r="G266" s="302"/>
      <c r="H266" s="302"/>
      <c r="I266" s="324">
        <v>-0.75</v>
      </c>
      <c r="J266" s="303">
        <v>337500.0</v>
      </c>
      <c r="K266" s="303">
        <f t="shared" si="4"/>
        <v>375</v>
      </c>
      <c r="L266" s="321" t="s">
        <v>2582</v>
      </c>
      <c r="M266" s="306" t="s">
        <v>40</v>
      </c>
      <c r="N266" s="297">
        <f t="shared" si="3"/>
        <v>0.9</v>
      </c>
      <c r="O266" s="307"/>
      <c r="P266" s="307"/>
      <c r="Q266" s="307"/>
      <c r="R266" s="307"/>
      <c r="S266" s="307"/>
      <c r="T266" s="307"/>
      <c r="U266" s="307"/>
      <c r="V266" s="307"/>
    </row>
    <row r="267" ht="15.75" customHeight="1">
      <c r="A267" s="307"/>
      <c r="B267" s="298">
        <v>45095.0</v>
      </c>
      <c r="C267" s="299" t="s">
        <v>2872</v>
      </c>
      <c r="D267" s="305" t="s">
        <v>77</v>
      </c>
      <c r="E267" s="325" t="s">
        <v>2643</v>
      </c>
      <c r="F267" s="302">
        <v>3268.0</v>
      </c>
      <c r="G267" s="302"/>
      <c r="H267" s="302"/>
      <c r="I267" s="302">
        <v>20.84</v>
      </c>
      <c r="J267" s="303">
        <v>669940.0</v>
      </c>
      <c r="K267" s="322">
        <f t="shared" si="4"/>
        <v>205</v>
      </c>
      <c r="L267" s="321" t="s">
        <v>2580</v>
      </c>
      <c r="M267" s="306" t="s">
        <v>94</v>
      </c>
      <c r="N267" s="297">
        <f t="shared" si="3"/>
        <v>3.268</v>
      </c>
      <c r="O267" s="307"/>
      <c r="P267" s="307"/>
      <c r="Q267" s="307"/>
      <c r="R267" s="307"/>
      <c r="S267" s="307"/>
      <c r="T267" s="307"/>
      <c r="U267" s="307"/>
      <c r="V267" s="307"/>
    </row>
    <row r="268" ht="15.75" customHeight="1">
      <c r="A268" s="307"/>
      <c r="B268" s="298">
        <v>45095.0</v>
      </c>
      <c r="C268" s="299" t="s">
        <v>2873</v>
      </c>
      <c r="D268" s="305" t="s">
        <v>117</v>
      </c>
      <c r="E268" s="325" t="s">
        <v>2643</v>
      </c>
      <c r="F268" s="302">
        <v>1443.4</v>
      </c>
      <c r="G268" s="302"/>
      <c r="H268" s="302"/>
      <c r="I268" s="324">
        <v>-4.53</v>
      </c>
      <c r="J268" s="303">
        <v>315033.1</v>
      </c>
      <c r="K268" s="322">
        <f t="shared" si="4"/>
        <v>218.2576555</v>
      </c>
      <c r="L268" s="321" t="s">
        <v>2580</v>
      </c>
      <c r="M268" s="306" t="s">
        <v>2584</v>
      </c>
      <c r="N268" s="297">
        <f t="shared" si="3"/>
        <v>1.4434</v>
      </c>
      <c r="O268" s="307"/>
      <c r="P268" s="307"/>
      <c r="Q268" s="307"/>
      <c r="R268" s="307"/>
      <c r="S268" s="307"/>
      <c r="T268" s="307"/>
      <c r="U268" s="307"/>
      <c r="V268" s="307"/>
    </row>
    <row r="269" ht="15.75" customHeight="1">
      <c r="A269" s="307"/>
      <c r="B269" s="298">
        <v>45096.0</v>
      </c>
      <c r="C269" s="299" t="s">
        <v>2874</v>
      </c>
      <c r="D269" s="305" t="s">
        <v>2768</v>
      </c>
      <c r="E269" s="325" t="s">
        <v>4</v>
      </c>
      <c r="F269" s="302">
        <v>2038.0</v>
      </c>
      <c r="G269" s="302"/>
      <c r="H269" s="302"/>
      <c r="I269" s="324">
        <v>-42.83</v>
      </c>
      <c r="J269" s="303">
        <v>815200.0</v>
      </c>
      <c r="K269" s="303">
        <f t="shared" si="4"/>
        <v>400</v>
      </c>
      <c r="L269" s="321" t="s">
        <v>2595</v>
      </c>
      <c r="M269" s="306" t="s">
        <v>75</v>
      </c>
      <c r="N269" s="297">
        <f t="shared" si="3"/>
        <v>2.038</v>
      </c>
      <c r="O269" s="307"/>
      <c r="P269" s="307"/>
      <c r="Q269" s="307"/>
      <c r="R269" s="307"/>
      <c r="S269" s="307"/>
      <c r="T269" s="307"/>
      <c r="U269" s="307"/>
      <c r="V269" s="307"/>
    </row>
    <row r="270" ht="15.75" customHeight="1">
      <c r="A270" s="307"/>
      <c r="B270" s="298">
        <v>45096.0</v>
      </c>
      <c r="C270" s="299" t="s">
        <v>2875</v>
      </c>
      <c r="D270" s="305" t="s">
        <v>60</v>
      </c>
      <c r="E270" s="325" t="s">
        <v>177</v>
      </c>
      <c r="F270" s="302">
        <v>2264.0</v>
      </c>
      <c r="G270" s="302"/>
      <c r="H270" s="302"/>
      <c r="I270" s="324">
        <v>-33.63</v>
      </c>
      <c r="J270" s="303">
        <v>664020.0</v>
      </c>
      <c r="K270" s="303">
        <f t="shared" si="4"/>
        <v>293.295053</v>
      </c>
      <c r="L270" s="321" t="s">
        <v>2595</v>
      </c>
      <c r="M270" s="306" t="s">
        <v>40</v>
      </c>
      <c r="N270" s="297">
        <f t="shared" si="3"/>
        <v>2.264</v>
      </c>
      <c r="O270" s="307"/>
      <c r="P270" s="307"/>
      <c r="Q270" s="307"/>
      <c r="R270" s="307"/>
      <c r="S270" s="307"/>
      <c r="T270" s="307"/>
      <c r="U270" s="307"/>
      <c r="V270" s="307"/>
    </row>
    <row r="271" ht="15.75" customHeight="1">
      <c r="A271" s="307"/>
      <c r="B271" s="298">
        <v>45096.0</v>
      </c>
      <c r="C271" s="299" t="s">
        <v>2876</v>
      </c>
      <c r="D271" s="305" t="s">
        <v>2780</v>
      </c>
      <c r="E271" s="325" t="s">
        <v>2591</v>
      </c>
      <c r="F271" s="302">
        <v>4942.0</v>
      </c>
      <c r="G271" s="302"/>
      <c r="H271" s="302"/>
      <c r="I271" s="302">
        <v>4.8</v>
      </c>
      <c r="J271" s="303">
        <v>1041409.0</v>
      </c>
      <c r="K271" s="322">
        <f t="shared" si="4"/>
        <v>210.7262242</v>
      </c>
      <c r="L271" s="321" t="s">
        <v>2580</v>
      </c>
      <c r="M271" s="306" t="s">
        <v>94</v>
      </c>
      <c r="N271" s="297">
        <f t="shared" si="3"/>
        <v>4.942</v>
      </c>
      <c r="O271" s="307"/>
      <c r="P271" s="307"/>
      <c r="Q271" s="307"/>
      <c r="R271" s="307"/>
      <c r="S271" s="307"/>
      <c r="T271" s="307"/>
      <c r="U271" s="307"/>
      <c r="V271" s="307"/>
    </row>
    <row r="272" ht="15.75" customHeight="1">
      <c r="A272" s="307"/>
      <c r="B272" s="298">
        <v>45096.0</v>
      </c>
      <c r="C272" s="299" t="s">
        <v>2877</v>
      </c>
      <c r="D272" s="305" t="s">
        <v>77</v>
      </c>
      <c r="E272" s="325" t="s">
        <v>2591</v>
      </c>
      <c r="F272" s="302">
        <v>6729.8</v>
      </c>
      <c r="G272" s="302"/>
      <c r="H272" s="302"/>
      <c r="I272" s="302">
        <v>1.97</v>
      </c>
      <c r="J272" s="303">
        <v>1488563.0</v>
      </c>
      <c r="K272" s="322">
        <f t="shared" si="4"/>
        <v>221.1897828</v>
      </c>
      <c r="L272" s="321" t="s">
        <v>2580</v>
      </c>
      <c r="M272" s="306" t="s">
        <v>2584</v>
      </c>
      <c r="N272" s="297">
        <f t="shared" si="3"/>
        <v>6.7298</v>
      </c>
      <c r="O272" s="307"/>
      <c r="P272" s="307"/>
      <c r="Q272" s="307"/>
      <c r="R272" s="307"/>
      <c r="S272" s="307"/>
      <c r="T272" s="307"/>
      <c r="U272" s="307"/>
      <c r="V272" s="307"/>
    </row>
    <row r="273" ht="15.75" customHeight="1">
      <c r="A273" s="307"/>
      <c r="B273" s="298">
        <v>45097.0</v>
      </c>
      <c r="C273" s="299" t="s">
        <v>2878</v>
      </c>
      <c r="D273" s="305" t="s">
        <v>2835</v>
      </c>
      <c r="E273" s="325" t="s">
        <v>177</v>
      </c>
      <c r="F273" s="302">
        <v>4850.0</v>
      </c>
      <c r="G273" s="302"/>
      <c r="H273" s="302"/>
      <c r="I273" s="324">
        <v>-34.87</v>
      </c>
      <c r="J273" s="303">
        <v>1625445.0</v>
      </c>
      <c r="K273" s="303">
        <f t="shared" si="4"/>
        <v>335.143299</v>
      </c>
      <c r="L273" s="321" t="s">
        <v>2595</v>
      </c>
      <c r="M273" s="306" t="s">
        <v>75</v>
      </c>
      <c r="N273" s="297">
        <f t="shared" si="3"/>
        <v>4.85</v>
      </c>
      <c r="O273" s="307"/>
      <c r="P273" s="307"/>
      <c r="Q273" s="307"/>
      <c r="R273" s="307"/>
      <c r="S273" s="307"/>
      <c r="T273" s="307"/>
      <c r="U273" s="307"/>
      <c r="V273" s="307"/>
    </row>
    <row r="274" ht="15.75" customHeight="1">
      <c r="A274" s="307"/>
      <c r="B274" s="298">
        <v>45096.0</v>
      </c>
      <c r="C274" s="299" t="s">
        <v>2879</v>
      </c>
      <c r="D274" s="305" t="s">
        <v>111</v>
      </c>
      <c r="E274" s="325" t="s">
        <v>4</v>
      </c>
      <c r="F274" s="302">
        <v>4559.0</v>
      </c>
      <c r="G274" s="302"/>
      <c r="H274" s="302"/>
      <c r="I274" s="302"/>
      <c r="J274" s="303">
        <v>1709625.0</v>
      </c>
      <c r="K274" s="303">
        <f t="shared" si="4"/>
        <v>375</v>
      </c>
      <c r="L274" s="321" t="s">
        <v>2582</v>
      </c>
      <c r="M274" s="306" t="s">
        <v>40</v>
      </c>
      <c r="N274" s="297">
        <f t="shared" si="3"/>
        <v>4.559</v>
      </c>
      <c r="O274" s="307"/>
      <c r="P274" s="307"/>
      <c r="Q274" s="307"/>
      <c r="R274" s="307"/>
      <c r="S274" s="307"/>
      <c r="T274" s="307"/>
      <c r="U274" s="307"/>
      <c r="V274" s="307"/>
    </row>
    <row r="275" ht="15.75" customHeight="1">
      <c r="A275" s="307"/>
      <c r="B275" s="298">
        <v>45096.0</v>
      </c>
      <c r="C275" s="299" t="s">
        <v>2880</v>
      </c>
      <c r="D275" s="305" t="s">
        <v>71</v>
      </c>
      <c r="E275" s="325" t="s">
        <v>179</v>
      </c>
      <c r="F275" s="302">
        <v>820.0</v>
      </c>
      <c r="G275" s="302"/>
      <c r="H275" s="302"/>
      <c r="I275" s="324">
        <v>-29.22</v>
      </c>
      <c r="J275" s="303">
        <v>209100.0</v>
      </c>
      <c r="K275" s="322">
        <f t="shared" si="4"/>
        <v>255</v>
      </c>
      <c r="L275" s="321" t="s">
        <v>2582</v>
      </c>
      <c r="M275" s="306" t="s">
        <v>94</v>
      </c>
      <c r="N275" s="297">
        <f t="shared" si="3"/>
        <v>0.82</v>
      </c>
      <c r="O275" s="307"/>
      <c r="P275" s="307"/>
      <c r="Q275" s="307"/>
      <c r="R275" s="307"/>
      <c r="S275" s="307"/>
      <c r="T275" s="307"/>
      <c r="U275" s="307"/>
      <c r="V275" s="307"/>
    </row>
    <row r="276" ht="15.75" customHeight="1">
      <c r="A276" s="307"/>
      <c r="B276" s="298">
        <v>45096.0</v>
      </c>
      <c r="C276" s="299" t="s">
        <v>2881</v>
      </c>
      <c r="D276" s="305" t="s">
        <v>117</v>
      </c>
      <c r="E276" s="325" t="s">
        <v>2697</v>
      </c>
      <c r="F276" s="302">
        <v>4988.8</v>
      </c>
      <c r="G276" s="302"/>
      <c r="H276" s="302"/>
      <c r="I276" s="302">
        <v>1.21</v>
      </c>
      <c r="J276" s="303">
        <v>1074195.0</v>
      </c>
      <c r="K276" s="322">
        <f t="shared" si="4"/>
        <v>215.3213198</v>
      </c>
      <c r="L276" s="321" t="s">
        <v>2580</v>
      </c>
      <c r="M276" s="306" t="s">
        <v>2584</v>
      </c>
      <c r="N276" s="297">
        <f t="shared" si="3"/>
        <v>4.9888</v>
      </c>
      <c r="O276" s="307"/>
      <c r="P276" s="307"/>
      <c r="Q276" s="307"/>
      <c r="R276" s="307"/>
      <c r="S276" s="307"/>
      <c r="T276" s="307"/>
      <c r="U276" s="307"/>
      <c r="V276" s="307"/>
    </row>
    <row r="277" ht="15.75" customHeight="1">
      <c r="A277" s="307"/>
      <c r="B277" s="298">
        <v>45096.0</v>
      </c>
      <c r="C277" s="299" t="s">
        <v>2882</v>
      </c>
      <c r="D277" s="305" t="s">
        <v>2883</v>
      </c>
      <c r="E277" s="325" t="s">
        <v>172</v>
      </c>
      <c r="F277" s="302">
        <v>1610.0</v>
      </c>
      <c r="G277" s="302"/>
      <c r="H277" s="302"/>
      <c r="I277" s="324">
        <v>-16.96</v>
      </c>
      <c r="J277" s="303">
        <v>483000.0</v>
      </c>
      <c r="K277" s="303">
        <f t="shared" si="4"/>
        <v>300</v>
      </c>
      <c r="L277" s="321" t="s">
        <v>2580</v>
      </c>
      <c r="M277" s="306" t="s">
        <v>75</v>
      </c>
      <c r="N277" s="297">
        <f t="shared" si="3"/>
        <v>1.61</v>
      </c>
      <c r="O277" s="307"/>
      <c r="P277" s="307"/>
      <c r="Q277" s="307"/>
      <c r="R277" s="307"/>
      <c r="S277" s="307"/>
      <c r="T277" s="307"/>
      <c r="U277" s="307"/>
      <c r="V277" s="307"/>
    </row>
    <row r="278" ht="15.75" customHeight="1">
      <c r="A278" s="307"/>
      <c r="B278" s="298">
        <v>45096.0</v>
      </c>
      <c r="C278" s="299" t="s">
        <v>2884</v>
      </c>
      <c r="D278" s="305" t="s">
        <v>2780</v>
      </c>
      <c r="E278" s="325" t="s">
        <v>181</v>
      </c>
      <c r="F278" s="302">
        <v>5217.4</v>
      </c>
      <c r="G278" s="302"/>
      <c r="H278" s="302"/>
      <c r="I278" s="302">
        <v>6.43</v>
      </c>
      <c r="J278" s="303">
        <v>1208787.0</v>
      </c>
      <c r="K278" s="322">
        <f t="shared" si="4"/>
        <v>231.6837889</v>
      </c>
      <c r="L278" s="321" t="s">
        <v>2580</v>
      </c>
      <c r="M278" s="306" t="s">
        <v>40</v>
      </c>
      <c r="N278" s="297">
        <f t="shared" si="3"/>
        <v>5.2174</v>
      </c>
      <c r="O278" s="307"/>
      <c r="P278" s="307"/>
      <c r="Q278" s="307"/>
      <c r="R278" s="307"/>
      <c r="S278" s="307"/>
      <c r="T278" s="307"/>
      <c r="U278" s="307"/>
      <c r="V278" s="307"/>
    </row>
    <row r="279" ht="15.75" customHeight="1">
      <c r="A279" s="307"/>
      <c r="B279" s="298">
        <v>45097.0</v>
      </c>
      <c r="C279" s="299" t="s">
        <v>2885</v>
      </c>
      <c r="D279" s="305" t="s">
        <v>2765</v>
      </c>
      <c r="E279" s="325" t="s">
        <v>177</v>
      </c>
      <c r="F279" s="302">
        <v>3957.0</v>
      </c>
      <c r="G279" s="302"/>
      <c r="H279" s="302"/>
      <c r="I279" s="324">
        <v>-17.79</v>
      </c>
      <c r="J279" s="303">
        <v>1136660.0</v>
      </c>
      <c r="K279" s="303">
        <f t="shared" si="4"/>
        <v>287.2529694</v>
      </c>
      <c r="L279" s="321" t="s">
        <v>2595</v>
      </c>
      <c r="M279" s="306" t="s">
        <v>94</v>
      </c>
      <c r="N279" s="297">
        <f t="shared" si="3"/>
        <v>3.957</v>
      </c>
      <c r="O279" s="307"/>
      <c r="P279" s="307"/>
      <c r="Q279" s="307"/>
      <c r="R279" s="307"/>
      <c r="S279" s="307"/>
      <c r="T279" s="307"/>
      <c r="U279" s="307"/>
      <c r="V279" s="307"/>
    </row>
    <row r="280" ht="15.75" customHeight="1">
      <c r="A280" s="307"/>
      <c r="B280" s="298">
        <v>45097.0</v>
      </c>
      <c r="C280" s="299" t="s">
        <v>2886</v>
      </c>
      <c r="D280" s="305" t="s">
        <v>60</v>
      </c>
      <c r="E280" s="325" t="s">
        <v>177</v>
      </c>
      <c r="F280" s="302">
        <v>5662.0</v>
      </c>
      <c r="G280" s="302"/>
      <c r="H280" s="302"/>
      <c r="I280" s="324">
        <v>-12.93</v>
      </c>
      <c r="J280" s="303">
        <v>1557560.0</v>
      </c>
      <c r="K280" s="322">
        <f t="shared" si="4"/>
        <v>275.0900742</v>
      </c>
      <c r="L280" s="321" t="s">
        <v>2595</v>
      </c>
      <c r="M280" s="306" t="s">
        <v>2584</v>
      </c>
      <c r="N280" s="297">
        <f t="shared" si="3"/>
        <v>5.662</v>
      </c>
      <c r="O280" s="307"/>
      <c r="P280" s="307"/>
      <c r="Q280" s="307"/>
      <c r="R280" s="307"/>
      <c r="S280" s="307"/>
      <c r="T280" s="307"/>
      <c r="U280" s="307"/>
      <c r="V280" s="307"/>
    </row>
    <row r="281" ht="15.75" customHeight="1">
      <c r="A281" s="307"/>
      <c r="B281" s="298">
        <v>45097.0</v>
      </c>
      <c r="C281" s="299" t="s">
        <v>2887</v>
      </c>
      <c r="D281" s="305" t="s">
        <v>98</v>
      </c>
      <c r="E281" s="325" t="s">
        <v>177</v>
      </c>
      <c r="F281" s="302">
        <v>2987.0</v>
      </c>
      <c r="G281" s="302"/>
      <c r="H281" s="302"/>
      <c r="I281" s="324">
        <v>-27.28</v>
      </c>
      <c r="J281" s="303">
        <v>912405.0</v>
      </c>
      <c r="K281" s="303">
        <f t="shared" si="4"/>
        <v>305.4586542</v>
      </c>
      <c r="L281" s="321" t="s">
        <v>2595</v>
      </c>
      <c r="M281" s="306" t="s">
        <v>75</v>
      </c>
      <c r="N281" s="297">
        <f t="shared" si="3"/>
        <v>2.987</v>
      </c>
      <c r="O281" s="307"/>
      <c r="P281" s="307"/>
      <c r="Q281" s="307"/>
      <c r="R281" s="307"/>
      <c r="S281" s="307"/>
      <c r="T281" s="307"/>
      <c r="U281" s="307"/>
      <c r="V281" s="307"/>
    </row>
    <row r="282" ht="15.75" customHeight="1">
      <c r="A282" s="307"/>
      <c r="B282" s="298">
        <v>45097.0</v>
      </c>
      <c r="C282" s="299" t="s">
        <v>2888</v>
      </c>
      <c r="D282" s="305" t="s">
        <v>83</v>
      </c>
      <c r="E282" s="325" t="s">
        <v>177</v>
      </c>
      <c r="F282" s="302">
        <v>621.0</v>
      </c>
      <c r="G282" s="302"/>
      <c r="H282" s="302"/>
      <c r="I282" s="324">
        <v>-11.32</v>
      </c>
      <c r="J282" s="303">
        <v>181332.0</v>
      </c>
      <c r="K282" s="303">
        <f t="shared" si="4"/>
        <v>292</v>
      </c>
      <c r="L282" s="321" t="s">
        <v>2580</v>
      </c>
      <c r="M282" s="306" t="s">
        <v>40</v>
      </c>
      <c r="N282" s="297">
        <f t="shared" si="3"/>
        <v>0.621</v>
      </c>
      <c r="O282" s="307"/>
      <c r="P282" s="307"/>
      <c r="Q282" s="307"/>
      <c r="R282" s="307"/>
      <c r="S282" s="307"/>
      <c r="T282" s="307"/>
      <c r="U282" s="307"/>
      <c r="V282" s="307"/>
    </row>
    <row r="283" ht="15.75" customHeight="1">
      <c r="A283" s="307"/>
      <c r="B283" s="298">
        <v>45098.0</v>
      </c>
      <c r="C283" s="299" t="s">
        <v>2889</v>
      </c>
      <c r="D283" s="305" t="s">
        <v>2765</v>
      </c>
      <c r="E283" s="325" t="s">
        <v>172</v>
      </c>
      <c r="F283" s="302">
        <v>2733.0</v>
      </c>
      <c r="G283" s="302"/>
      <c r="H283" s="302"/>
      <c r="I283" s="324">
        <v>-44.64</v>
      </c>
      <c r="J283" s="303">
        <v>1059200.0</v>
      </c>
      <c r="K283" s="303">
        <f t="shared" si="4"/>
        <v>387.5594585</v>
      </c>
      <c r="L283" s="321" t="s">
        <v>2595</v>
      </c>
      <c r="M283" s="306" t="s">
        <v>94</v>
      </c>
      <c r="N283" s="297">
        <f t="shared" si="3"/>
        <v>2.733</v>
      </c>
      <c r="O283" s="307"/>
      <c r="P283" s="307"/>
      <c r="Q283" s="307"/>
      <c r="R283" s="307"/>
      <c r="S283" s="307"/>
      <c r="T283" s="307"/>
      <c r="U283" s="307"/>
      <c r="V283" s="307"/>
    </row>
    <row r="284" ht="15.75" customHeight="1">
      <c r="A284" s="307"/>
      <c r="B284" s="298">
        <v>45098.0</v>
      </c>
      <c r="C284" s="299" t="s">
        <v>2890</v>
      </c>
      <c r="D284" s="305" t="s">
        <v>2835</v>
      </c>
      <c r="E284" s="325" t="s">
        <v>179</v>
      </c>
      <c r="F284" s="302">
        <v>3381.0</v>
      </c>
      <c r="G284" s="302"/>
      <c r="H284" s="302"/>
      <c r="I284" s="324">
        <v>-13.95</v>
      </c>
      <c r="J284" s="303">
        <v>877065.0</v>
      </c>
      <c r="K284" s="322">
        <f t="shared" si="4"/>
        <v>259.4099379</v>
      </c>
      <c r="L284" s="321" t="s">
        <v>2595</v>
      </c>
      <c r="M284" s="306" t="s">
        <v>2584</v>
      </c>
      <c r="N284" s="297">
        <f t="shared" si="3"/>
        <v>3.381</v>
      </c>
      <c r="O284" s="307"/>
      <c r="P284" s="307"/>
      <c r="Q284" s="307"/>
      <c r="R284" s="307"/>
      <c r="S284" s="307"/>
      <c r="T284" s="307"/>
      <c r="U284" s="307"/>
      <c r="V284" s="307"/>
    </row>
    <row r="285" ht="15.75" customHeight="1">
      <c r="A285" s="307"/>
      <c r="B285" s="298">
        <v>45097.0</v>
      </c>
      <c r="C285" s="299" t="s">
        <v>2891</v>
      </c>
      <c r="D285" s="305" t="s">
        <v>50</v>
      </c>
      <c r="E285" s="325" t="s">
        <v>177</v>
      </c>
      <c r="F285" s="302">
        <v>5100.0</v>
      </c>
      <c r="G285" s="302"/>
      <c r="H285" s="302"/>
      <c r="I285" s="324">
        <v>-18.96</v>
      </c>
      <c r="J285" s="303">
        <v>1377000.0</v>
      </c>
      <c r="K285" s="303">
        <f t="shared" si="4"/>
        <v>270</v>
      </c>
      <c r="L285" s="321" t="s">
        <v>2582</v>
      </c>
      <c r="M285" s="306" t="s">
        <v>75</v>
      </c>
      <c r="N285" s="297">
        <f t="shared" si="3"/>
        <v>5.1</v>
      </c>
      <c r="O285" s="307"/>
      <c r="P285" s="307"/>
      <c r="Q285" s="307"/>
      <c r="R285" s="307"/>
      <c r="S285" s="307"/>
      <c r="T285" s="307"/>
      <c r="U285" s="307"/>
      <c r="V285" s="307"/>
    </row>
    <row r="286" ht="15.75" customHeight="1">
      <c r="A286" s="307"/>
      <c r="B286" s="298">
        <v>45097.0</v>
      </c>
      <c r="C286" s="299" t="s">
        <v>2892</v>
      </c>
      <c r="D286" s="305" t="s">
        <v>50</v>
      </c>
      <c r="E286" s="325" t="s">
        <v>177</v>
      </c>
      <c r="F286" s="302">
        <v>6404.0</v>
      </c>
      <c r="G286" s="302"/>
      <c r="H286" s="302"/>
      <c r="I286" s="324">
        <v>-17.48</v>
      </c>
      <c r="J286" s="303">
        <v>1771950.0</v>
      </c>
      <c r="K286" s="303">
        <f t="shared" si="4"/>
        <v>276.6942536</v>
      </c>
      <c r="L286" s="321" t="s">
        <v>2582</v>
      </c>
      <c r="M286" s="306" t="s">
        <v>40</v>
      </c>
      <c r="N286" s="297">
        <f t="shared" si="3"/>
        <v>6.404</v>
      </c>
      <c r="O286" s="307"/>
      <c r="P286" s="307"/>
      <c r="Q286" s="307"/>
      <c r="R286" s="307"/>
      <c r="S286" s="307"/>
      <c r="T286" s="307"/>
      <c r="U286" s="307"/>
      <c r="V286" s="307"/>
    </row>
    <row r="287" ht="15.75" customHeight="1">
      <c r="A287" s="307"/>
      <c r="B287" s="298">
        <v>45097.0</v>
      </c>
      <c r="C287" s="299" t="s">
        <v>2893</v>
      </c>
      <c r="D287" s="305" t="s">
        <v>50</v>
      </c>
      <c r="E287" s="325" t="s">
        <v>177</v>
      </c>
      <c r="F287" s="302">
        <v>4618.5</v>
      </c>
      <c r="G287" s="302"/>
      <c r="H287" s="302"/>
      <c r="I287" s="324">
        <v>-1.24</v>
      </c>
      <c r="J287" s="303">
        <v>1289685.0</v>
      </c>
      <c r="K287" s="322">
        <f t="shared" si="4"/>
        <v>279.2432608</v>
      </c>
      <c r="L287" s="321" t="s">
        <v>2582</v>
      </c>
      <c r="M287" s="306" t="s">
        <v>94</v>
      </c>
      <c r="N287" s="297">
        <f t="shared" si="3"/>
        <v>4.6185</v>
      </c>
      <c r="O287" s="307"/>
      <c r="P287" s="307"/>
      <c r="Q287" s="307"/>
      <c r="R287" s="307"/>
      <c r="S287" s="307"/>
      <c r="T287" s="307"/>
      <c r="U287" s="307"/>
      <c r="V287" s="307"/>
    </row>
    <row r="288" ht="15.75" customHeight="1">
      <c r="A288" s="307"/>
      <c r="B288" s="298">
        <v>45098.0</v>
      </c>
      <c r="C288" s="299" t="s">
        <v>2894</v>
      </c>
      <c r="D288" s="305" t="s">
        <v>60</v>
      </c>
      <c r="E288" s="325" t="s">
        <v>177</v>
      </c>
      <c r="F288" s="302">
        <v>1901.0</v>
      </c>
      <c r="G288" s="302"/>
      <c r="H288" s="302"/>
      <c r="I288" s="324">
        <v>-15.02</v>
      </c>
      <c r="J288" s="303">
        <v>563355.0</v>
      </c>
      <c r="K288" s="303">
        <f t="shared" si="4"/>
        <v>296.3466597</v>
      </c>
      <c r="L288" s="321" t="s">
        <v>2595</v>
      </c>
      <c r="M288" s="306" t="s">
        <v>2584</v>
      </c>
      <c r="N288" s="297">
        <f t="shared" si="3"/>
        <v>1.901</v>
      </c>
      <c r="O288" s="307"/>
      <c r="P288" s="307"/>
      <c r="Q288" s="307"/>
      <c r="R288" s="307"/>
      <c r="S288" s="307"/>
      <c r="T288" s="307"/>
      <c r="U288" s="307"/>
      <c r="V288" s="307"/>
    </row>
    <row r="289" ht="15.75" customHeight="1">
      <c r="A289" s="307"/>
      <c r="B289" s="298">
        <v>45098.0</v>
      </c>
      <c r="C289" s="299" t="s">
        <v>2895</v>
      </c>
      <c r="D289" s="305" t="s">
        <v>2780</v>
      </c>
      <c r="E289" s="325" t="s">
        <v>172</v>
      </c>
      <c r="F289" s="302">
        <v>958.0</v>
      </c>
      <c r="G289" s="302"/>
      <c r="H289" s="302"/>
      <c r="I289" s="302">
        <v>7.75</v>
      </c>
      <c r="J289" s="303">
        <v>296980.0</v>
      </c>
      <c r="K289" s="303">
        <f t="shared" si="4"/>
        <v>310</v>
      </c>
      <c r="L289" s="321" t="s">
        <v>2580</v>
      </c>
      <c r="M289" s="306" t="s">
        <v>75</v>
      </c>
      <c r="N289" s="297">
        <f t="shared" si="3"/>
        <v>0.958</v>
      </c>
      <c r="O289" s="307"/>
      <c r="P289" s="307"/>
      <c r="Q289" s="307"/>
      <c r="R289" s="307"/>
      <c r="S289" s="307"/>
      <c r="T289" s="307"/>
      <c r="U289" s="307"/>
      <c r="V289" s="307"/>
    </row>
    <row r="290" ht="15.75" customHeight="1">
      <c r="A290" s="307"/>
      <c r="B290" s="298">
        <v>45098.0</v>
      </c>
      <c r="C290" s="299" t="s">
        <v>2896</v>
      </c>
      <c r="D290" s="305" t="s">
        <v>117</v>
      </c>
      <c r="E290" s="325" t="s">
        <v>2697</v>
      </c>
      <c r="F290" s="302">
        <v>3071.1</v>
      </c>
      <c r="G290" s="302"/>
      <c r="H290" s="302"/>
      <c r="I290" s="324">
        <v>-32.64</v>
      </c>
      <c r="J290" s="303">
        <v>659864.0</v>
      </c>
      <c r="K290" s="322">
        <f t="shared" si="4"/>
        <v>214.8624271</v>
      </c>
      <c r="L290" s="321" t="s">
        <v>2580</v>
      </c>
      <c r="M290" s="306" t="s">
        <v>40</v>
      </c>
      <c r="N290" s="297">
        <f t="shared" si="3"/>
        <v>3.0711</v>
      </c>
      <c r="O290" s="307"/>
      <c r="P290" s="307"/>
      <c r="Q290" s="307"/>
      <c r="R290" s="307"/>
      <c r="S290" s="307"/>
      <c r="T290" s="307"/>
      <c r="U290" s="307"/>
      <c r="V290" s="307"/>
    </row>
    <row r="291" ht="15.75" customHeight="1">
      <c r="A291" s="307"/>
      <c r="B291" s="298">
        <v>45099.0</v>
      </c>
      <c r="C291" s="299" t="s">
        <v>2897</v>
      </c>
      <c r="D291" s="305" t="s">
        <v>2835</v>
      </c>
      <c r="E291" s="325" t="s">
        <v>179</v>
      </c>
      <c r="F291" s="302">
        <v>8400.0</v>
      </c>
      <c r="G291" s="302"/>
      <c r="H291" s="302"/>
      <c r="I291" s="324">
        <v>-18.92</v>
      </c>
      <c r="J291" s="303">
        <v>2179900.0</v>
      </c>
      <c r="K291" s="322">
        <f t="shared" si="4"/>
        <v>259.5119048</v>
      </c>
      <c r="L291" s="321" t="s">
        <v>2595</v>
      </c>
      <c r="M291" s="306" t="s">
        <v>94</v>
      </c>
      <c r="N291" s="297">
        <f t="shared" si="3"/>
        <v>8.4</v>
      </c>
      <c r="O291" s="307"/>
      <c r="P291" s="307"/>
      <c r="Q291" s="307"/>
      <c r="R291" s="307"/>
      <c r="S291" s="307"/>
      <c r="T291" s="307"/>
      <c r="U291" s="307"/>
      <c r="V291" s="307"/>
    </row>
    <row r="292" ht="15.75" customHeight="1">
      <c r="A292" s="307"/>
      <c r="B292" s="298">
        <v>45098.0</v>
      </c>
      <c r="C292" s="299" t="s">
        <v>2898</v>
      </c>
      <c r="D292" s="305" t="s">
        <v>77</v>
      </c>
      <c r="E292" s="325" t="s">
        <v>177</v>
      </c>
      <c r="F292" s="302">
        <v>6604.9</v>
      </c>
      <c r="G292" s="302"/>
      <c r="H292" s="302"/>
      <c r="I292" s="302">
        <v>18.21</v>
      </c>
      <c r="J292" s="303">
        <v>1838484.0</v>
      </c>
      <c r="K292" s="303">
        <f t="shared" si="4"/>
        <v>278.3515269</v>
      </c>
      <c r="L292" s="321" t="s">
        <v>2580</v>
      </c>
      <c r="M292" s="306" t="s">
        <v>2584</v>
      </c>
      <c r="N292" s="297">
        <f t="shared" si="3"/>
        <v>6.6049</v>
      </c>
      <c r="O292" s="307"/>
      <c r="P292" s="307"/>
      <c r="Q292" s="307"/>
      <c r="R292" s="307"/>
      <c r="S292" s="307"/>
      <c r="T292" s="307"/>
      <c r="U292" s="307"/>
      <c r="V292" s="307"/>
    </row>
    <row r="293" ht="15.75" customHeight="1">
      <c r="A293" s="307"/>
      <c r="B293" s="298">
        <v>45098.0</v>
      </c>
      <c r="C293" s="299" t="s">
        <v>2899</v>
      </c>
      <c r="D293" s="305" t="s">
        <v>2775</v>
      </c>
      <c r="E293" s="325" t="s">
        <v>172</v>
      </c>
      <c r="F293" s="302">
        <v>967.0</v>
      </c>
      <c r="G293" s="302"/>
      <c r="H293" s="302"/>
      <c r="I293" s="324">
        <v>-26.27</v>
      </c>
      <c r="J293" s="303">
        <v>309440.0</v>
      </c>
      <c r="K293" s="303">
        <f t="shared" si="4"/>
        <v>320</v>
      </c>
      <c r="L293" s="321" t="s">
        <v>2582</v>
      </c>
      <c r="M293" s="306" t="s">
        <v>75</v>
      </c>
      <c r="N293" s="297">
        <f t="shared" si="3"/>
        <v>0.967</v>
      </c>
      <c r="O293" s="307"/>
      <c r="P293" s="307"/>
      <c r="Q293" s="307"/>
      <c r="R293" s="307"/>
      <c r="S293" s="307"/>
      <c r="T293" s="307"/>
      <c r="U293" s="307"/>
      <c r="V293" s="307"/>
    </row>
    <row r="294" ht="15.75" customHeight="1">
      <c r="A294" s="307"/>
      <c r="B294" s="298">
        <v>45099.0</v>
      </c>
      <c r="C294" s="299" t="s">
        <v>2900</v>
      </c>
      <c r="D294" s="305" t="s">
        <v>60</v>
      </c>
      <c r="E294" s="325" t="s">
        <v>172</v>
      </c>
      <c r="F294" s="302">
        <v>3728.0</v>
      </c>
      <c r="G294" s="302"/>
      <c r="H294" s="302"/>
      <c r="I294" s="324">
        <v>-21.84</v>
      </c>
      <c r="J294" s="303">
        <v>1219460.0</v>
      </c>
      <c r="K294" s="303">
        <f t="shared" si="4"/>
        <v>327.1083691</v>
      </c>
      <c r="L294" s="321" t="s">
        <v>2595</v>
      </c>
      <c r="M294" s="306" t="s">
        <v>40</v>
      </c>
      <c r="N294" s="297">
        <f t="shared" si="3"/>
        <v>3.728</v>
      </c>
      <c r="O294" s="307"/>
      <c r="P294" s="307"/>
      <c r="Q294" s="307"/>
      <c r="R294" s="307"/>
      <c r="S294" s="307"/>
      <c r="T294" s="307"/>
      <c r="U294" s="307"/>
      <c r="V294" s="307"/>
    </row>
    <row r="295" ht="15.75" customHeight="1">
      <c r="A295" s="307"/>
      <c r="B295" s="298">
        <v>45099.0</v>
      </c>
      <c r="C295" s="299" t="s">
        <v>2901</v>
      </c>
      <c r="D295" s="305" t="s">
        <v>83</v>
      </c>
      <c r="E295" s="325" t="s">
        <v>2643</v>
      </c>
      <c r="F295" s="302">
        <v>1791.3</v>
      </c>
      <c r="G295" s="302"/>
      <c r="H295" s="302"/>
      <c r="I295" s="324">
        <v>-31.64</v>
      </c>
      <c r="J295" s="303">
        <v>379755.6</v>
      </c>
      <c r="K295" s="322">
        <f t="shared" si="4"/>
        <v>212</v>
      </c>
      <c r="L295" s="321" t="s">
        <v>2580</v>
      </c>
      <c r="M295" s="306" t="s">
        <v>94</v>
      </c>
      <c r="N295" s="297">
        <f t="shared" si="3"/>
        <v>1.7913</v>
      </c>
      <c r="O295" s="307"/>
      <c r="P295" s="307"/>
      <c r="Q295" s="307"/>
      <c r="R295" s="307"/>
      <c r="S295" s="307"/>
      <c r="T295" s="307"/>
      <c r="U295" s="307"/>
      <c r="V295" s="307"/>
    </row>
    <row r="296" ht="15.75" customHeight="1">
      <c r="A296" s="307"/>
      <c r="B296" s="298">
        <v>45100.0</v>
      </c>
      <c r="C296" s="299" t="s">
        <v>2902</v>
      </c>
      <c r="D296" s="305" t="s">
        <v>2835</v>
      </c>
      <c r="E296" s="325" t="s">
        <v>2591</v>
      </c>
      <c r="F296" s="302">
        <v>2741.0</v>
      </c>
      <c r="G296" s="302"/>
      <c r="H296" s="302"/>
      <c r="I296" s="324">
        <v>-50.56</v>
      </c>
      <c r="J296" s="303">
        <v>720593.0</v>
      </c>
      <c r="K296" s="322">
        <f t="shared" si="4"/>
        <v>262.8941992</v>
      </c>
      <c r="L296" s="321" t="s">
        <v>2595</v>
      </c>
      <c r="M296" s="306" t="s">
        <v>2584</v>
      </c>
      <c r="N296" s="297">
        <f t="shared" si="3"/>
        <v>2.741</v>
      </c>
      <c r="O296" s="307"/>
      <c r="P296" s="307"/>
      <c r="Q296" s="307"/>
      <c r="R296" s="307"/>
      <c r="S296" s="307"/>
      <c r="T296" s="307"/>
      <c r="U296" s="307"/>
      <c r="V296" s="307"/>
    </row>
    <row r="297" ht="15.75" customHeight="1">
      <c r="A297" s="307"/>
      <c r="B297" s="298">
        <v>45099.0</v>
      </c>
      <c r="C297" s="299" t="s">
        <v>2903</v>
      </c>
      <c r="D297" s="305" t="s">
        <v>50</v>
      </c>
      <c r="E297" s="325" t="s">
        <v>177</v>
      </c>
      <c r="F297" s="302">
        <v>6100.0</v>
      </c>
      <c r="G297" s="302"/>
      <c r="H297" s="302"/>
      <c r="I297" s="324">
        <v>-29.9</v>
      </c>
      <c r="J297" s="303">
        <v>1688895.0</v>
      </c>
      <c r="K297" s="303">
        <f t="shared" si="4"/>
        <v>276.8680328</v>
      </c>
      <c r="L297" s="321" t="s">
        <v>2582</v>
      </c>
      <c r="M297" s="306" t="s">
        <v>75</v>
      </c>
      <c r="N297" s="297">
        <f t="shared" si="3"/>
        <v>6.1</v>
      </c>
      <c r="O297" s="307"/>
      <c r="P297" s="307"/>
      <c r="Q297" s="307"/>
      <c r="R297" s="307"/>
      <c r="S297" s="307"/>
      <c r="T297" s="307"/>
      <c r="U297" s="307"/>
      <c r="V297" s="307"/>
    </row>
    <row r="298" ht="15.75" customHeight="1">
      <c r="A298" s="307"/>
      <c r="B298" s="298">
        <v>45098.0</v>
      </c>
      <c r="C298" s="299" t="s">
        <v>2904</v>
      </c>
      <c r="D298" s="305" t="s">
        <v>50</v>
      </c>
      <c r="E298" s="325" t="s">
        <v>181</v>
      </c>
      <c r="F298" s="302">
        <v>1996.0</v>
      </c>
      <c r="G298" s="302"/>
      <c r="H298" s="302"/>
      <c r="I298" s="302">
        <v>7.75</v>
      </c>
      <c r="J298" s="303">
        <v>449100.0</v>
      </c>
      <c r="K298" s="322">
        <f t="shared" si="4"/>
        <v>225</v>
      </c>
      <c r="L298" s="321" t="s">
        <v>2582</v>
      </c>
      <c r="M298" s="306" t="s">
        <v>40</v>
      </c>
      <c r="N298" s="297">
        <f t="shared" si="3"/>
        <v>1.996</v>
      </c>
      <c r="O298" s="307"/>
      <c r="P298" s="307"/>
      <c r="Q298" s="307"/>
      <c r="R298" s="307"/>
      <c r="S298" s="307"/>
      <c r="T298" s="307"/>
      <c r="U298" s="307"/>
      <c r="V298" s="307"/>
    </row>
    <row r="299" ht="15.75" customHeight="1">
      <c r="A299" s="307"/>
      <c r="B299" s="298">
        <v>45100.0</v>
      </c>
      <c r="C299" s="299" t="s">
        <v>2905</v>
      </c>
      <c r="D299" s="305" t="s">
        <v>60</v>
      </c>
      <c r="E299" s="325" t="s">
        <v>172</v>
      </c>
      <c r="F299" s="302">
        <v>3288.0</v>
      </c>
      <c r="G299" s="302"/>
      <c r="H299" s="302"/>
      <c r="I299" s="324">
        <v>-5.17</v>
      </c>
      <c r="J299" s="303">
        <v>991180.0</v>
      </c>
      <c r="K299" s="303">
        <f t="shared" si="4"/>
        <v>301.4537713</v>
      </c>
      <c r="L299" s="321" t="s">
        <v>2595</v>
      </c>
      <c r="M299" s="306" t="s">
        <v>94</v>
      </c>
      <c r="N299" s="297">
        <f t="shared" si="3"/>
        <v>3.288</v>
      </c>
      <c r="O299" s="307"/>
      <c r="P299" s="307"/>
      <c r="Q299" s="307"/>
      <c r="R299" s="307"/>
      <c r="S299" s="307"/>
      <c r="T299" s="307"/>
      <c r="U299" s="307"/>
      <c r="V299" s="307"/>
    </row>
    <row r="300" ht="15.75" customHeight="1">
      <c r="A300" s="307"/>
      <c r="B300" s="298">
        <v>45100.0</v>
      </c>
      <c r="C300" s="299" t="s">
        <v>2906</v>
      </c>
      <c r="D300" s="305" t="s">
        <v>2835</v>
      </c>
      <c r="E300" s="325" t="s">
        <v>181</v>
      </c>
      <c r="F300" s="302">
        <v>2871.0</v>
      </c>
      <c r="G300" s="302"/>
      <c r="H300" s="302"/>
      <c r="I300" s="324">
        <v>-43.49</v>
      </c>
      <c r="J300" s="303">
        <v>802185.0</v>
      </c>
      <c r="K300" s="322">
        <f t="shared" si="4"/>
        <v>279.4096134</v>
      </c>
      <c r="L300" s="321" t="s">
        <v>2595</v>
      </c>
      <c r="M300" s="306" t="s">
        <v>2584</v>
      </c>
      <c r="N300" s="297">
        <f t="shared" si="3"/>
        <v>2.871</v>
      </c>
      <c r="O300" s="307"/>
      <c r="P300" s="307"/>
      <c r="Q300" s="307"/>
      <c r="R300" s="307"/>
      <c r="S300" s="307"/>
      <c r="T300" s="307"/>
      <c r="U300" s="307"/>
      <c r="V300" s="307"/>
    </row>
    <row r="301" ht="15.75" customHeight="1">
      <c r="A301" s="307"/>
      <c r="B301" s="298">
        <v>45100.0</v>
      </c>
      <c r="C301" s="299" t="s">
        <v>2907</v>
      </c>
      <c r="D301" s="305" t="s">
        <v>2908</v>
      </c>
      <c r="E301" s="325" t="s">
        <v>179</v>
      </c>
      <c r="F301" s="302">
        <v>972.0</v>
      </c>
      <c r="G301" s="302"/>
      <c r="H301" s="302"/>
      <c r="I301" s="324">
        <v>-7.43</v>
      </c>
      <c r="J301" s="303">
        <v>252720.0</v>
      </c>
      <c r="K301" s="322">
        <f t="shared" si="4"/>
        <v>260</v>
      </c>
      <c r="L301" s="321" t="s">
        <v>2595</v>
      </c>
      <c r="M301" s="306" t="s">
        <v>75</v>
      </c>
      <c r="N301" s="297">
        <f t="shared" si="3"/>
        <v>0.972</v>
      </c>
      <c r="O301" s="307"/>
      <c r="P301" s="307"/>
      <c r="Q301" s="307"/>
      <c r="R301" s="307"/>
      <c r="S301" s="307"/>
      <c r="T301" s="307"/>
      <c r="U301" s="307"/>
      <c r="V301" s="307"/>
    </row>
    <row r="302" ht="15.75" customHeight="1">
      <c r="A302" s="307"/>
      <c r="B302" s="298">
        <v>45100.0</v>
      </c>
      <c r="C302" s="299" t="s">
        <v>2909</v>
      </c>
      <c r="D302" s="305" t="s">
        <v>85</v>
      </c>
      <c r="E302" s="325" t="s">
        <v>2697</v>
      </c>
      <c r="F302" s="302">
        <v>3639.9</v>
      </c>
      <c r="G302" s="302"/>
      <c r="H302" s="302"/>
      <c r="I302" s="302">
        <v>9.1</v>
      </c>
      <c r="J302" s="303">
        <v>628323.0</v>
      </c>
      <c r="K302" s="322">
        <f t="shared" si="4"/>
        <v>172.6209511</v>
      </c>
      <c r="L302" s="321" t="s">
        <v>2580</v>
      </c>
      <c r="M302" s="306" t="s">
        <v>40</v>
      </c>
      <c r="N302" s="297">
        <f t="shared" si="3"/>
        <v>3.6399</v>
      </c>
      <c r="O302" s="307"/>
      <c r="P302" s="307"/>
      <c r="Q302" s="307"/>
      <c r="R302" s="307"/>
      <c r="S302" s="307"/>
      <c r="T302" s="307"/>
      <c r="U302" s="307"/>
      <c r="V302" s="307"/>
    </row>
    <row r="303" ht="15.75" customHeight="1">
      <c r="A303" s="307"/>
      <c r="B303" s="298">
        <v>45100.0</v>
      </c>
      <c r="C303" s="299" t="s">
        <v>2910</v>
      </c>
      <c r="D303" s="305" t="s">
        <v>2911</v>
      </c>
      <c r="E303" s="325" t="s">
        <v>177</v>
      </c>
      <c r="F303" s="302">
        <v>1973.3</v>
      </c>
      <c r="G303" s="302"/>
      <c r="H303" s="302"/>
      <c r="I303" s="326">
        <v>12.01</v>
      </c>
      <c r="J303" s="303">
        <v>525231.0</v>
      </c>
      <c r="K303" s="322">
        <f t="shared" si="4"/>
        <v>266.1688542</v>
      </c>
      <c r="L303" s="321" t="s">
        <v>2580</v>
      </c>
      <c r="M303" s="306" t="s">
        <v>94</v>
      </c>
      <c r="N303" s="297">
        <f t="shared" si="3"/>
        <v>1.9733</v>
      </c>
      <c r="O303" s="307"/>
      <c r="P303" s="307"/>
      <c r="Q303" s="307"/>
      <c r="R303" s="307"/>
      <c r="S303" s="307"/>
      <c r="T303" s="307"/>
      <c r="U303" s="307"/>
      <c r="V303" s="307"/>
    </row>
    <row r="304" ht="15.75" customHeight="1">
      <c r="A304" s="307"/>
      <c r="B304" s="298">
        <v>45100.0</v>
      </c>
      <c r="C304" s="299" t="s">
        <v>2912</v>
      </c>
      <c r="D304" s="305" t="s">
        <v>2780</v>
      </c>
      <c r="E304" s="325" t="s">
        <v>2643</v>
      </c>
      <c r="F304" s="302">
        <v>1678.0</v>
      </c>
      <c r="G304" s="302"/>
      <c r="H304" s="302"/>
      <c r="I304" s="302">
        <v>15.33</v>
      </c>
      <c r="J304" s="303">
        <v>343990.0</v>
      </c>
      <c r="K304" s="322">
        <f t="shared" si="4"/>
        <v>205</v>
      </c>
      <c r="L304" s="321" t="s">
        <v>2580</v>
      </c>
      <c r="M304" s="306" t="s">
        <v>2584</v>
      </c>
      <c r="N304" s="297">
        <f t="shared" si="3"/>
        <v>1.678</v>
      </c>
      <c r="O304" s="307"/>
      <c r="P304" s="307"/>
      <c r="Q304" s="307"/>
      <c r="R304" s="307"/>
      <c r="S304" s="307"/>
      <c r="T304" s="307"/>
      <c r="U304" s="307"/>
      <c r="V304" s="307"/>
    </row>
    <row r="305" ht="15.75" customHeight="1">
      <c r="A305" s="307"/>
      <c r="B305" s="298">
        <v>45101.0</v>
      </c>
      <c r="C305" s="299" t="s">
        <v>2913</v>
      </c>
      <c r="D305" s="305" t="s">
        <v>60</v>
      </c>
      <c r="E305" s="325" t="s">
        <v>179</v>
      </c>
      <c r="F305" s="302">
        <v>4558.0</v>
      </c>
      <c r="G305" s="302"/>
      <c r="H305" s="302"/>
      <c r="I305" s="324">
        <v>-26.09</v>
      </c>
      <c r="J305" s="303">
        <v>1202475.0</v>
      </c>
      <c r="K305" s="322">
        <f t="shared" si="4"/>
        <v>263.8163668</v>
      </c>
      <c r="L305" s="321" t="s">
        <v>2595</v>
      </c>
      <c r="M305" s="306" t="s">
        <v>75</v>
      </c>
      <c r="N305" s="297">
        <f t="shared" si="3"/>
        <v>4.558</v>
      </c>
      <c r="O305" s="307"/>
      <c r="P305" s="307"/>
      <c r="Q305" s="307"/>
      <c r="R305" s="307"/>
      <c r="S305" s="307"/>
      <c r="T305" s="307"/>
      <c r="U305" s="307"/>
      <c r="V305" s="307"/>
    </row>
    <row r="306" ht="15.75" customHeight="1">
      <c r="A306" s="307"/>
      <c r="B306" s="298">
        <v>45101.0</v>
      </c>
      <c r="C306" s="299" t="s">
        <v>2914</v>
      </c>
      <c r="D306" s="305" t="s">
        <v>98</v>
      </c>
      <c r="E306" s="325" t="s">
        <v>172</v>
      </c>
      <c r="F306" s="302">
        <v>2113.0</v>
      </c>
      <c r="G306" s="302"/>
      <c r="H306" s="302"/>
      <c r="I306" s="302">
        <v>8.96</v>
      </c>
      <c r="J306" s="303">
        <v>781810.0</v>
      </c>
      <c r="K306" s="303">
        <f t="shared" si="4"/>
        <v>370</v>
      </c>
      <c r="L306" s="321" t="s">
        <v>2595</v>
      </c>
      <c r="M306" s="306" t="s">
        <v>40</v>
      </c>
      <c r="N306" s="297">
        <f t="shared" si="3"/>
        <v>2.113</v>
      </c>
      <c r="O306" s="307"/>
      <c r="P306" s="307"/>
      <c r="Q306" s="307"/>
      <c r="R306" s="307"/>
      <c r="S306" s="307"/>
      <c r="T306" s="307"/>
      <c r="U306" s="307"/>
      <c r="V306" s="307"/>
    </row>
    <row r="307" ht="15.75" customHeight="1">
      <c r="A307" s="307"/>
      <c r="B307" s="298">
        <v>45101.0</v>
      </c>
      <c r="C307" s="299" t="s">
        <v>2915</v>
      </c>
      <c r="D307" s="305" t="s">
        <v>85</v>
      </c>
      <c r="E307" s="325" t="s">
        <v>2697</v>
      </c>
      <c r="F307" s="302">
        <v>4021.4</v>
      </c>
      <c r="G307" s="302"/>
      <c r="H307" s="302"/>
      <c r="I307" s="302">
        <v>6.98</v>
      </c>
      <c r="J307" s="303">
        <v>695200.0</v>
      </c>
      <c r="K307" s="322">
        <f t="shared" si="4"/>
        <v>172.8751181</v>
      </c>
      <c r="L307" s="321" t="s">
        <v>2580</v>
      </c>
      <c r="M307" s="306" t="s">
        <v>94</v>
      </c>
      <c r="N307" s="297">
        <f t="shared" si="3"/>
        <v>4.0214</v>
      </c>
      <c r="O307" s="307"/>
      <c r="P307" s="307"/>
      <c r="Q307" s="307"/>
      <c r="R307" s="307"/>
      <c r="S307" s="307"/>
      <c r="T307" s="307"/>
      <c r="U307" s="307"/>
      <c r="V307" s="307"/>
    </row>
    <row r="308" ht="15.75" customHeight="1">
      <c r="A308" s="307"/>
      <c r="B308" s="298">
        <v>45101.0</v>
      </c>
      <c r="C308" s="299" t="s">
        <v>2916</v>
      </c>
      <c r="D308" s="305" t="s">
        <v>71</v>
      </c>
      <c r="E308" s="325" t="s">
        <v>177</v>
      </c>
      <c r="F308" s="302">
        <v>1301.5</v>
      </c>
      <c r="G308" s="302"/>
      <c r="H308" s="302"/>
      <c r="I308" s="324">
        <v>-17.97</v>
      </c>
      <c r="J308" s="303">
        <v>357912.5</v>
      </c>
      <c r="K308" s="322">
        <f t="shared" si="4"/>
        <v>275</v>
      </c>
      <c r="L308" s="321" t="s">
        <v>2582</v>
      </c>
      <c r="M308" s="306" t="s">
        <v>2584</v>
      </c>
      <c r="N308" s="297">
        <f t="shared" si="3"/>
        <v>1.3015</v>
      </c>
      <c r="O308" s="307"/>
      <c r="P308" s="307"/>
      <c r="Q308" s="307"/>
      <c r="R308" s="307"/>
      <c r="S308" s="307"/>
      <c r="T308" s="307"/>
      <c r="U308" s="307"/>
      <c r="V308" s="307"/>
    </row>
    <row r="309" ht="15.75" customHeight="1">
      <c r="A309" s="307"/>
      <c r="B309" s="298">
        <v>45102.0</v>
      </c>
      <c r="C309" s="299" t="s">
        <v>2917</v>
      </c>
      <c r="D309" s="305" t="s">
        <v>2835</v>
      </c>
      <c r="E309" s="325" t="s">
        <v>2591</v>
      </c>
      <c r="F309" s="302">
        <v>6716.0</v>
      </c>
      <c r="G309" s="302"/>
      <c r="H309" s="302"/>
      <c r="I309" s="324">
        <v>-23.62</v>
      </c>
      <c r="J309" s="303">
        <v>1803395.0</v>
      </c>
      <c r="K309" s="322">
        <f t="shared" si="4"/>
        <v>268.5221858</v>
      </c>
      <c r="L309" s="321" t="s">
        <v>2595</v>
      </c>
      <c r="M309" s="306" t="s">
        <v>75</v>
      </c>
      <c r="N309" s="297">
        <f t="shared" si="3"/>
        <v>6.716</v>
      </c>
      <c r="O309" s="307"/>
      <c r="P309" s="307"/>
      <c r="Q309" s="307"/>
      <c r="R309" s="307"/>
      <c r="S309" s="307"/>
      <c r="T309" s="307"/>
      <c r="U309" s="307"/>
      <c r="V309" s="307"/>
    </row>
    <row r="310" ht="15.75" customHeight="1">
      <c r="A310" s="307"/>
      <c r="B310" s="298">
        <v>45102.0</v>
      </c>
      <c r="C310" s="299" t="s">
        <v>2918</v>
      </c>
      <c r="D310" s="305" t="s">
        <v>2765</v>
      </c>
      <c r="E310" s="325" t="s">
        <v>172</v>
      </c>
      <c r="F310" s="302">
        <v>4842.0</v>
      </c>
      <c r="G310" s="302"/>
      <c r="H310" s="302"/>
      <c r="I310" s="324">
        <v>-72.93</v>
      </c>
      <c r="J310" s="303">
        <v>1916579.0</v>
      </c>
      <c r="K310" s="303">
        <f t="shared" si="4"/>
        <v>395.8238331</v>
      </c>
      <c r="L310" s="321" t="s">
        <v>2595</v>
      </c>
      <c r="M310" s="306" t="s">
        <v>40</v>
      </c>
      <c r="N310" s="297">
        <f t="shared" si="3"/>
        <v>4.842</v>
      </c>
      <c r="O310" s="307"/>
      <c r="P310" s="307"/>
      <c r="Q310" s="307"/>
      <c r="R310" s="307"/>
      <c r="S310" s="307"/>
      <c r="T310" s="307"/>
      <c r="U310" s="307"/>
      <c r="V310" s="307"/>
    </row>
    <row r="311" ht="15.75" customHeight="1">
      <c r="A311" s="307"/>
      <c r="B311" s="298">
        <v>45102.0</v>
      </c>
      <c r="C311" s="299" t="s">
        <v>2919</v>
      </c>
      <c r="D311" s="305" t="s">
        <v>60</v>
      </c>
      <c r="E311" s="325" t="s">
        <v>179</v>
      </c>
      <c r="F311" s="302">
        <v>2525.0</v>
      </c>
      <c r="G311" s="302"/>
      <c r="H311" s="302"/>
      <c r="I311" s="324">
        <v>-23.38</v>
      </c>
      <c r="J311" s="303">
        <v>748250.0</v>
      </c>
      <c r="K311" s="322">
        <f t="shared" si="4"/>
        <v>296.3366337</v>
      </c>
      <c r="L311" s="321" t="s">
        <v>2595</v>
      </c>
      <c r="M311" s="306" t="s">
        <v>94</v>
      </c>
      <c r="N311" s="297">
        <f t="shared" si="3"/>
        <v>2.525</v>
      </c>
      <c r="O311" s="307"/>
      <c r="P311" s="307"/>
      <c r="Q311" s="307"/>
      <c r="R311" s="307"/>
      <c r="S311" s="307"/>
      <c r="T311" s="307"/>
      <c r="U311" s="307"/>
      <c r="V311" s="307"/>
    </row>
    <row r="312" ht="15.75" customHeight="1">
      <c r="A312" s="307"/>
      <c r="B312" s="298">
        <v>45102.0</v>
      </c>
      <c r="C312" s="299" t="s">
        <v>2920</v>
      </c>
      <c r="D312" s="305" t="s">
        <v>98</v>
      </c>
      <c r="E312" s="325" t="s">
        <v>172</v>
      </c>
      <c r="F312" s="302">
        <v>2343.0</v>
      </c>
      <c r="G312" s="302"/>
      <c r="H312" s="302"/>
      <c r="I312" s="324">
        <v>-4.16</v>
      </c>
      <c r="J312" s="303">
        <v>820050.0</v>
      </c>
      <c r="K312" s="303">
        <f t="shared" si="4"/>
        <v>350</v>
      </c>
      <c r="L312" s="321" t="s">
        <v>2595</v>
      </c>
      <c r="M312" s="306" t="s">
        <v>2584</v>
      </c>
      <c r="N312" s="297">
        <f t="shared" si="3"/>
        <v>2.343</v>
      </c>
      <c r="O312" s="307"/>
      <c r="P312" s="307"/>
      <c r="Q312" s="307"/>
      <c r="R312" s="307"/>
      <c r="S312" s="307"/>
      <c r="T312" s="307"/>
      <c r="U312" s="307"/>
      <c r="V312" s="307"/>
    </row>
    <row r="313" ht="15.75" customHeight="1">
      <c r="A313" s="307"/>
      <c r="B313" s="298">
        <v>45102.0</v>
      </c>
      <c r="C313" s="299" t="s">
        <v>2921</v>
      </c>
      <c r="D313" s="305" t="s">
        <v>50</v>
      </c>
      <c r="E313" s="325" t="s">
        <v>172</v>
      </c>
      <c r="F313" s="302">
        <v>1447.0</v>
      </c>
      <c r="G313" s="302"/>
      <c r="H313" s="302"/>
      <c r="I313" s="302">
        <v>8.08</v>
      </c>
      <c r="J313" s="303">
        <v>463040.0</v>
      </c>
      <c r="K313" s="303">
        <f t="shared" si="4"/>
        <v>320</v>
      </c>
      <c r="L313" s="321" t="s">
        <v>2582</v>
      </c>
      <c r="M313" s="306" t="s">
        <v>75</v>
      </c>
      <c r="N313" s="297">
        <f t="shared" si="3"/>
        <v>1.447</v>
      </c>
      <c r="O313" s="307"/>
      <c r="P313" s="307"/>
      <c r="Q313" s="307"/>
      <c r="R313" s="307"/>
      <c r="S313" s="307"/>
      <c r="T313" s="307"/>
      <c r="U313" s="307"/>
      <c r="V313" s="307"/>
    </row>
    <row r="314" ht="15.75" customHeight="1">
      <c r="A314" s="307"/>
      <c r="B314" s="298">
        <v>45102.0</v>
      </c>
      <c r="C314" s="299" t="s">
        <v>2922</v>
      </c>
      <c r="D314" s="305" t="s">
        <v>83</v>
      </c>
      <c r="E314" s="325" t="s">
        <v>177</v>
      </c>
      <c r="F314" s="302">
        <v>1221.6</v>
      </c>
      <c r="G314" s="302"/>
      <c r="H314" s="302"/>
      <c r="I314" s="324">
        <v>-35.99</v>
      </c>
      <c r="J314" s="303">
        <v>356707.2</v>
      </c>
      <c r="K314" s="303">
        <f t="shared" si="4"/>
        <v>292</v>
      </c>
      <c r="L314" s="321" t="s">
        <v>2580</v>
      </c>
      <c r="M314" s="306" t="s">
        <v>40</v>
      </c>
      <c r="N314" s="297">
        <f t="shared" si="3"/>
        <v>1.2216</v>
      </c>
      <c r="O314" s="307"/>
      <c r="P314" s="307"/>
      <c r="Q314" s="307"/>
      <c r="R314" s="307"/>
      <c r="S314" s="307"/>
      <c r="T314" s="307"/>
      <c r="U314" s="307"/>
      <c r="V314" s="307"/>
    </row>
    <row r="315" ht="15.75" customHeight="1">
      <c r="A315" s="307"/>
      <c r="B315" s="298">
        <v>45102.0</v>
      </c>
      <c r="C315" s="299" t="s">
        <v>2923</v>
      </c>
      <c r="D315" s="305" t="s">
        <v>2835</v>
      </c>
      <c r="E315" s="325" t="s">
        <v>179</v>
      </c>
      <c r="F315" s="302">
        <v>5175.0</v>
      </c>
      <c r="G315" s="302"/>
      <c r="H315" s="302"/>
      <c r="I315" s="324">
        <v>-13.75</v>
      </c>
      <c r="J315" s="303">
        <v>1494996.5</v>
      </c>
      <c r="K315" s="322">
        <f t="shared" si="4"/>
        <v>288.8882126</v>
      </c>
      <c r="L315" s="321" t="s">
        <v>2595</v>
      </c>
      <c r="M315" s="306" t="s">
        <v>94</v>
      </c>
      <c r="N315" s="297">
        <f t="shared" si="3"/>
        <v>5.175</v>
      </c>
      <c r="O315" s="307"/>
      <c r="P315" s="307"/>
      <c r="Q315" s="307"/>
      <c r="R315" s="307"/>
      <c r="S315" s="307"/>
      <c r="T315" s="307"/>
      <c r="U315" s="307"/>
      <c r="V315" s="307"/>
    </row>
    <row r="316" ht="15.75" customHeight="1">
      <c r="A316" s="307"/>
      <c r="B316" s="298">
        <v>45103.0</v>
      </c>
      <c r="C316" s="299" t="s">
        <v>2924</v>
      </c>
      <c r="D316" s="305" t="s">
        <v>2765</v>
      </c>
      <c r="E316" s="325" t="s">
        <v>172</v>
      </c>
      <c r="F316" s="302">
        <v>5653.0</v>
      </c>
      <c r="G316" s="302"/>
      <c r="H316" s="302"/>
      <c r="I316" s="324">
        <v>-41.63</v>
      </c>
      <c r="J316" s="303">
        <v>1916109.0</v>
      </c>
      <c r="K316" s="303">
        <f t="shared" si="4"/>
        <v>338.9543605</v>
      </c>
      <c r="L316" s="321" t="s">
        <v>2595</v>
      </c>
      <c r="M316" s="306" t="s">
        <v>2584</v>
      </c>
      <c r="N316" s="297">
        <f t="shared" si="3"/>
        <v>5.653</v>
      </c>
      <c r="O316" s="307"/>
      <c r="P316" s="307"/>
      <c r="Q316" s="307"/>
      <c r="R316" s="307"/>
      <c r="S316" s="307"/>
      <c r="T316" s="307"/>
      <c r="U316" s="307"/>
      <c r="V316" s="307"/>
    </row>
    <row r="317" ht="15.75" customHeight="1">
      <c r="A317" s="307"/>
      <c r="B317" s="298">
        <v>45103.0</v>
      </c>
      <c r="C317" s="299" t="s">
        <v>2925</v>
      </c>
      <c r="D317" s="305" t="s">
        <v>2765</v>
      </c>
      <c r="E317" s="325" t="s">
        <v>172</v>
      </c>
      <c r="F317" s="302">
        <v>3607.0</v>
      </c>
      <c r="G317" s="302"/>
      <c r="H317" s="302"/>
      <c r="I317" s="324">
        <v>-32.43</v>
      </c>
      <c r="J317" s="303">
        <v>1344578.0</v>
      </c>
      <c r="K317" s="303">
        <f t="shared" si="4"/>
        <v>372.7690602</v>
      </c>
      <c r="L317" s="321" t="s">
        <v>2595</v>
      </c>
      <c r="M317" s="306" t="s">
        <v>75</v>
      </c>
      <c r="N317" s="297">
        <f t="shared" si="3"/>
        <v>3.607</v>
      </c>
      <c r="O317" s="307"/>
      <c r="P317" s="307"/>
      <c r="Q317" s="307"/>
      <c r="R317" s="307"/>
      <c r="S317" s="307"/>
      <c r="T317" s="307"/>
      <c r="U317" s="307"/>
      <c r="V317" s="307"/>
    </row>
    <row r="318" ht="15.75" customHeight="1">
      <c r="A318" s="307"/>
      <c r="B318" s="298">
        <v>45103.0</v>
      </c>
      <c r="C318" s="299" t="s">
        <v>2926</v>
      </c>
      <c r="D318" s="305" t="s">
        <v>60</v>
      </c>
      <c r="E318" s="325" t="s">
        <v>177</v>
      </c>
      <c r="F318" s="302">
        <v>5084.0</v>
      </c>
      <c r="G318" s="302"/>
      <c r="H318" s="302"/>
      <c r="I318" s="324">
        <v>-26.51</v>
      </c>
      <c r="J318" s="303">
        <v>1675560.0</v>
      </c>
      <c r="K318" s="303">
        <f t="shared" si="4"/>
        <v>329.5751377</v>
      </c>
      <c r="L318" s="321" t="s">
        <v>2595</v>
      </c>
      <c r="M318" s="306" t="s">
        <v>40</v>
      </c>
      <c r="N318" s="297">
        <f t="shared" si="3"/>
        <v>5.084</v>
      </c>
      <c r="O318" s="307"/>
      <c r="P318" s="307"/>
      <c r="Q318" s="307"/>
      <c r="R318" s="307"/>
      <c r="S318" s="307"/>
      <c r="T318" s="307"/>
      <c r="U318" s="307"/>
      <c r="V318" s="307"/>
    </row>
    <row r="319" ht="15.75" customHeight="1">
      <c r="A319" s="307"/>
      <c r="B319" s="298">
        <v>45103.0</v>
      </c>
      <c r="C319" s="299" t="s">
        <v>2927</v>
      </c>
      <c r="D319" s="305" t="s">
        <v>98</v>
      </c>
      <c r="E319" s="325" t="s">
        <v>172</v>
      </c>
      <c r="F319" s="302">
        <v>1690.0</v>
      </c>
      <c r="G319" s="302"/>
      <c r="H319" s="302"/>
      <c r="I319" s="324">
        <v>-34.79</v>
      </c>
      <c r="J319" s="303">
        <v>604720.0</v>
      </c>
      <c r="K319" s="303">
        <f t="shared" si="4"/>
        <v>357.8224852</v>
      </c>
      <c r="L319" s="321" t="s">
        <v>2595</v>
      </c>
      <c r="M319" s="306" t="s">
        <v>94</v>
      </c>
      <c r="N319" s="297">
        <f t="shared" si="3"/>
        <v>1.69</v>
      </c>
      <c r="O319" s="307"/>
      <c r="P319" s="307"/>
      <c r="Q319" s="307"/>
      <c r="R319" s="307"/>
      <c r="S319" s="307"/>
      <c r="T319" s="307"/>
      <c r="U319" s="307"/>
      <c r="V319" s="307"/>
    </row>
    <row r="320" ht="15.75" customHeight="1">
      <c r="A320" s="307"/>
      <c r="B320" s="298">
        <v>45104.0</v>
      </c>
      <c r="C320" s="299" t="s">
        <v>2928</v>
      </c>
      <c r="D320" s="305" t="s">
        <v>2765</v>
      </c>
      <c r="E320" s="325" t="s">
        <v>172</v>
      </c>
      <c r="F320" s="302">
        <v>5772.0</v>
      </c>
      <c r="G320" s="302"/>
      <c r="H320" s="302"/>
      <c r="I320" s="324">
        <v>-35.68</v>
      </c>
      <c r="J320" s="303">
        <v>1981716.0</v>
      </c>
      <c r="K320" s="303">
        <f t="shared" si="4"/>
        <v>343.3326403</v>
      </c>
      <c r="L320" s="321" t="s">
        <v>2595</v>
      </c>
      <c r="M320" s="306" t="s">
        <v>2584</v>
      </c>
      <c r="N320" s="297">
        <f t="shared" si="3"/>
        <v>5.772</v>
      </c>
      <c r="O320" s="307"/>
      <c r="P320" s="307"/>
      <c r="Q320" s="307"/>
      <c r="R320" s="307"/>
      <c r="S320" s="307"/>
      <c r="T320" s="307"/>
      <c r="U320" s="307"/>
      <c r="V320" s="307"/>
    </row>
    <row r="321" ht="15.75" customHeight="1">
      <c r="A321" s="307"/>
      <c r="B321" s="298">
        <v>45104.0</v>
      </c>
      <c r="C321" s="299" t="s">
        <v>2929</v>
      </c>
      <c r="D321" s="305" t="s">
        <v>2765</v>
      </c>
      <c r="E321" s="325" t="s">
        <v>172</v>
      </c>
      <c r="F321" s="302">
        <v>3575.0</v>
      </c>
      <c r="G321" s="302"/>
      <c r="H321" s="302"/>
      <c r="I321" s="302">
        <v>9.04</v>
      </c>
      <c r="J321" s="303">
        <v>1370602.0</v>
      </c>
      <c r="K321" s="303">
        <f t="shared" si="4"/>
        <v>383.3851748</v>
      </c>
      <c r="L321" s="321" t="s">
        <v>2595</v>
      </c>
      <c r="M321" s="306" t="s">
        <v>75</v>
      </c>
      <c r="N321" s="297">
        <f t="shared" si="3"/>
        <v>3.575</v>
      </c>
      <c r="O321" s="307"/>
      <c r="P321" s="307"/>
      <c r="Q321" s="307"/>
      <c r="R321" s="307"/>
      <c r="S321" s="307"/>
      <c r="T321" s="307"/>
      <c r="U321" s="307"/>
      <c r="V321" s="307"/>
    </row>
    <row r="322" ht="15.75" customHeight="1">
      <c r="A322" s="307"/>
      <c r="B322" s="298">
        <v>45104.0</v>
      </c>
      <c r="C322" s="299" t="s">
        <v>2930</v>
      </c>
      <c r="D322" s="305" t="s">
        <v>60</v>
      </c>
      <c r="E322" s="325" t="s">
        <v>4</v>
      </c>
      <c r="F322" s="302">
        <v>4523.0</v>
      </c>
      <c r="G322" s="302"/>
      <c r="H322" s="302"/>
      <c r="I322" s="324">
        <v>-11.84</v>
      </c>
      <c r="J322" s="303">
        <v>1829740.0</v>
      </c>
      <c r="K322" s="303">
        <f t="shared" si="4"/>
        <v>404.5412337</v>
      </c>
      <c r="L322" s="321" t="s">
        <v>2595</v>
      </c>
      <c r="M322" s="306" t="s">
        <v>40</v>
      </c>
      <c r="N322" s="297">
        <f t="shared" si="3"/>
        <v>4.523</v>
      </c>
      <c r="O322" s="307"/>
      <c r="P322" s="307"/>
      <c r="Q322" s="307"/>
      <c r="R322" s="307"/>
      <c r="S322" s="307"/>
      <c r="T322" s="307"/>
      <c r="U322" s="307"/>
      <c r="V322" s="307"/>
    </row>
    <row r="323" ht="15.75" customHeight="1">
      <c r="A323" s="307"/>
      <c r="B323" s="298">
        <v>45105.0</v>
      </c>
      <c r="C323" s="299" t="s">
        <v>2931</v>
      </c>
      <c r="D323" s="305" t="s">
        <v>2765</v>
      </c>
      <c r="E323" s="325" t="s">
        <v>172</v>
      </c>
      <c r="F323" s="302">
        <v>6345.0</v>
      </c>
      <c r="G323" s="302"/>
      <c r="H323" s="302"/>
      <c r="I323" s="324">
        <v>-33.47</v>
      </c>
      <c r="J323" s="303">
        <v>2042232.0</v>
      </c>
      <c r="K323" s="303">
        <f t="shared" si="4"/>
        <v>321.8647754</v>
      </c>
      <c r="L323" s="321" t="s">
        <v>2595</v>
      </c>
      <c r="M323" s="306" t="s">
        <v>94</v>
      </c>
      <c r="N323" s="297">
        <f t="shared" si="3"/>
        <v>6.345</v>
      </c>
      <c r="O323" s="307"/>
      <c r="P323" s="307"/>
      <c r="Q323" s="307"/>
      <c r="R323" s="307"/>
      <c r="S323" s="307"/>
      <c r="T323" s="307"/>
      <c r="U323" s="307"/>
      <c r="V323" s="307"/>
    </row>
    <row r="324" ht="15.75" customHeight="1">
      <c r="A324" s="307"/>
      <c r="B324" s="298">
        <v>45104.0</v>
      </c>
      <c r="C324" s="299" t="s">
        <v>2932</v>
      </c>
      <c r="D324" s="305" t="s">
        <v>71</v>
      </c>
      <c r="E324" s="325" t="s">
        <v>2643</v>
      </c>
      <c r="F324" s="302">
        <v>765.0</v>
      </c>
      <c r="G324" s="302"/>
      <c r="H324" s="302"/>
      <c r="I324" s="302">
        <v>5.26</v>
      </c>
      <c r="J324" s="303">
        <v>168300.0</v>
      </c>
      <c r="K324" s="322">
        <f t="shared" si="4"/>
        <v>220</v>
      </c>
      <c r="L324" s="321" t="s">
        <v>2582</v>
      </c>
      <c r="M324" s="306" t="s">
        <v>2584</v>
      </c>
      <c r="N324" s="297">
        <f t="shared" si="3"/>
        <v>0.765</v>
      </c>
      <c r="O324" s="307"/>
      <c r="P324" s="307"/>
      <c r="Q324" s="307"/>
      <c r="R324" s="307"/>
      <c r="S324" s="307"/>
      <c r="T324" s="307"/>
      <c r="U324" s="307"/>
      <c r="V324" s="307"/>
    </row>
    <row r="325" ht="15.75" customHeight="1">
      <c r="A325" s="307"/>
      <c r="B325" s="298">
        <v>45104.0</v>
      </c>
      <c r="C325" s="299" t="s">
        <v>2933</v>
      </c>
      <c r="D325" s="305" t="s">
        <v>2685</v>
      </c>
      <c r="E325" s="325" t="s">
        <v>172</v>
      </c>
      <c r="F325" s="302">
        <v>2834.0</v>
      </c>
      <c r="G325" s="302"/>
      <c r="H325" s="302"/>
      <c r="I325" s="324">
        <v>-54.88</v>
      </c>
      <c r="J325" s="303">
        <v>853535.0</v>
      </c>
      <c r="K325" s="303">
        <f t="shared" si="4"/>
        <v>301.1767819</v>
      </c>
      <c r="L325" s="321" t="s">
        <v>2582</v>
      </c>
      <c r="M325" s="306" t="s">
        <v>75</v>
      </c>
      <c r="N325" s="297">
        <f t="shared" si="3"/>
        <v>2.834</v>
      </c>
      <c r="O325" s="307"/>
      <c r="P325" s="307"/>
      <c r="Q325" s="307"/>
      <c r="R325" s="307"/>
      <c r="S325" s="307"/>
      <c r="T325" s="307"/>
      <c r="U325" s="307"/>
      <c r="V325" s="307"/>
    </row>
    <row r="326" ht="15.75" customHeight="1">
      <c r="A326" s="307"/>
      <c r="B326" s="298">
        <v>45104.0</v>
      </c>
      <c r="C326" s="299" t="s">
        <v>2934</v>
      </c>
      <c r="D326" s="305" t="s">
        <v>117</v>
      </c>
      <c r="E326" s="325" t="s">
        <v>2697</v>
      </c>
      <c r="F326" s="302">
        <v>962.9</v>
      </c>
      <c r="G326" s="302"/>
      <c r="H326" s="302"/>
      <c r="I326" s="324">
        <v>-23.2</v>
      </c>
      <c r="J326" s="303">
        <v>207023.5</v>
      </c>
      <c r="K326" s="322">
        <f t="shared" si="4"/>
        <v>215</v>
      </c>
      <c r="L326" s="321" t="s">
        <v>2580</v>
      </c>
      <c r="M326" s="306" t="s">
        <v>40</v>
      </c>
      <c r="N326" s="297">
        <f t="shared" si="3"/>
        <v>0.9629</v>
      </c>
      <c r="O326" s="307"/>
      <c r="P326" s="307"/>
      <c r="Q326" s="307"/>
      <c r="R326" s="307"/>
      <c r="S326" s="307"/>
      <c r="T326" s="307"/>
      <c r="U326" s="307"/>
      <c r="V326" s="307"/>
    </row>
    <row r="327" ht="15.75" customHeight="1">
      <c r="A327" s="307"/>
      <c r="B327" s="298">
        <v>45105.0</v>
      </c>
      <c r="C327" s="299" t="s">
        <v>2935</v>
      </c>
      <c r="D327" s="305" t="s">
        <v>60</v>
      </c>
      <c r="E327" s="325" t="s">
        <v>4</v>
      </c>
      <c r="F327" s="302">
        <v>6669.0</v>
      </c>
      <c r="G327" s="302"/>
      <c r="H327" s="302"/>
      <c r="I327" s="324">
        <v>-7.54</v>
      </c>
      <c r="J327" s="303">
        <v>2780122.0</v>
      </c>
      <c r="K327" s="303">
        <f t="shared" si="4"/>
        <v>416.8723947</v>
      </c>
      <c r="L327" s="321" t="s">
        <v>2595</v>
      </c>
      <c r="M327" s="306" t="s">
        <v>94</v>
      </c>
      <c r="N327" s="297">
        <f t="shared" si="3"/>
        <v>6.669</v>
      </c>
      <c r="O327" s="307"/>
      <c r="P327" s="307"/>
      <c r="Q327" s="307"/>
      <c r="R327" s="307"/>
      <c r="S327" s="307"/>
      <c r="T327" s="307"/>
      <c r="U327" s="307"/>
      <c r="V327" s="307"/>
    </row>
    <row r="328" ht="15.75" customHeight="1">
      <c r="A328" s="307"/>
      <c r="B328" s="298">
        <v>45105.0</v>
      </c>
      <c r="C328" s="299" t="s">
        <v>2936</v>
      </c>
      <c r="D328" s="305" t="s">
        <v>83</v>
      </c>
      <c r="E328" s="325" t="s">
        <v>179</v>
      </c>
      <c r="F328" s="302">
        <v>1443.7</v>
      </c>
      <c r="G328" s="302"/>
      <c r="H328" s="302"/>
      <c r="I328" s="302">
        <v>0.79</v>
      </c>
      <c r="J328" s="303">
        <v>408376.4</v>
      </c>
      <c r="K328" s="322">
        <f t="shared" si="4"/>
        <v>282.8679088</v>
      </c>
      <c r="L328" s="321" t="s">
        <v>2580</v>
      </c>
      <c r="M328" s="306" t="s">
        <v>2584</v>
      </c>
      <c r="N328" s="297">
        <f t="shared" si="3"/>
        <v>1.4437</v>
      </c>
      <c r="O328" s="307"/>
      <c r="P328" s="307"/>
      <c r="Q328" s="307"/>
      <c r="R328" s="307"/>
      <c r="S328" s="307"/>
      <c r="T328" s="307"/>
      <c r="U328" s="307"/>
      <c r="V328" s="307"/>
    </row>
    <row r="329" ht="15.75" customHeight="1">
      <c r="A329" s="307"/>
      <c r="B329" s="298">
        <v>45105.0</v>
      </c>
      <c r="C329" s="299" t="s">
        <v>2937</v>
      </c>
      <c r="D329" s="305" t="s">
        <v>117</v>
      </c>
      <c r="E329" s="325" t="s">
        <v>2643</v>
      </c>
      <c r="F329" s="302">
        <v>3288.6</v>
      </c>
      <c r="G329" s="302"/>
      <c r="H329" s="302"/>
      <c r="I329" s="324">
        <v>-37.93</v>
      </c>
      <c r="J329" s="303">
        <v>771443.0</v>
      </c>
      <c r="K329" s="322">
        <f t="shared" si="4"/>
        <v>234.5809767</v>
      </c>
      <c r="L329" s="321" t="s">
        <v>2580</v>
      </c>
      <c r="M329" s="306" t="s">
        <v>75</v>
      </c>
      <c r="N329" s="297">
        <f t="shared" si="3"/>
        <v>3.2886</v>
      </c>
      <c r="O329" s="307"/>
      <c r="P329" s="307"/>
      <c r="Q329" s="307"/>
      <c r="R329" s="307"/>
      <c r="S329" s="307"/>
      <c r="T329" s="307"/>
      <c r="U329" s="307"/>
      <c r="V329" s="307"/>
    </row>
    <row r="330" ht="15.75" customHeight="1">
      <c r="A330" s="307"/>
      <c r="B330" s="298">
        <v>45106.0</v>
      </c>
      <c r="C330" s="299" t="s">
        <v>2938</v>
      </c>
      <c r="D330" s="305" t="s">
        <v>2765</v>
      </c>
      <c r="E330" s="325" t="s">
        <v>172</v>
      </c>
      <c r="F330" s="302">
        <v>5863.0</v>
      </c>
      <c r="G330" s="302"/>
      <c r="H330" s="302"/>
      <c r="I330" s="324">
        <v>-59.89</v>
      </c>
      <c r="J330" s="303">
        <v>2142824.0</v>
      </c>
      <c r="K330" s="303">
        <f t="shared" si="4"/>
        <v>365.4825175</v>
      </c>
      <c r="L330" s="321" t="s">
        <v>2595</v>
      </c>
      <c r="M330" s="306" t="s">
        <v>40</v>
      </c>
      <c r="N330" s="297">
        <f t="shared" si="3"/>
        <v>5.863</v>
      </c>
      <c r="O330" s="307"/>
      <c r="P330" s="307"/>
      <c r="Q330" s="307"/>
      <c r="R330" s="307"/>
      <c r="S330" s="307"/>
      <c r="T330" s="307"/>
      <c r="U330" s="307"/>
      <c r="V330" s="307"/>
    </row>
    <row r="331" ht="15.75" customHeight="1">
      <c r="A331" s="307"/>
      <c r="B331" s="298">
        <v>45106.0</v>
      </c>
      <c r="C331" s="299" t="s">
        <v>2939</v>
      </c>
      <c r="D331" s="305" t="s">
        <v>2765</v>
      </c>
      <c r="E331" s="325" t="s">
        <v>172</v>
      </c>
      <c r="F331" s="302">
        <v>5025.0</v>
      </c>
      <c r="G331" s="302"/>
      <c r="H331" s="302"/>
      <c r="I331" s="324">
        <v>-51.19</v>
      </c>
      <c r="J331" s="303">
        <v>1736496.0</v>
      </c>
      <c r="K331" s="303">
        <f t="shared" si="4"/>
        <v>345.5713433</v>
      </c>
      <c r="L331" s="321" t="s">
        <v>2595</v>
      </c>
      <c r="M331" s="306" t="s">
        <v>94</v>
      </c>
      <c r="N331" s="297">
        <f t="shared" si="3"/>
        <v>5.025</v>
      </c>
      <c r="O331" s="307"/>
      <c r="P331" s="307"/>
      <c r="Q331" s="307"/>
      <c r="R331" s="307"/>
      <c r="S331" s="307"/>
      <c r="T331" s="307"/>
      <c r="U331" s="307"/>
      <c r="V331" s="307"/>
    </row>
    <row r="332" ht="15.75" customHeight="1">
      <c r="A332" s="307"/>
      <c r="B332" s="298">
        <v>45106.0</v>
      </c>
      <c r="C332" s="299" t="s">
        <v>2940</v>
      </c>
      <c r="D332" s="305" t="s">
        <v>60</v>
      </c>
      <c r="E332" s="325" t="s">
        <v>172</v>
      </c>
      <c r="F332" s="302">
        <v>1788.0</v>
      </c>
      <c r="G332" s="302"/>
      <c r="H332" s="302">
        <v>1207.4</v>
      </c>
      <c r="I332" s="302">
        <v>6.43</v>
      </c>
      <c r="J332" s="303">
        <v>598980.0</v>
      </c>
      <c r="K332" s="303">
        <f t="shared" si="4"/>
        <v>335</v>
      </c>
      <c r="L332" s="321" t="s">
        <v>2595</v>
      </c>
      <c r="M332" s="306" t="s">
        <v>2584</v>
      </c>
      <c r="N332" s="297">
        <f t="shared" si="3"/>
        <v>1.788</v>
      </c>
      <c r="O332" s="307"/>
      <c r="P332" s="307"/>
      <c r="Q332" s="307"/>
      <c r="R332" s="307"/>
      <c r="S332" s="307"/>
      <c r="T332" s="307"/>
      <c r="U332" s="307"/>
      <c r="V332" s="307"/>
    </row>
    <row r="333" ht="15.75" customHeight="1">
      <c r="A333" s="307"/>
      <c r="B333" s="298">
        <v>45107.0</v>
      </c>
      <c r="C333" s="299" t="s">
        <v>2941</v>
      </c>
      <c r="D333" s="305" t="s">
        <v>2942</v>
      </c>
      <c r="E333" s="325" t="s">
        <v>2643</v>
      </c>
      <c r="F333" s="302">
        <v>6317.0</v>
      </c>
      <c r="G333" s="319"/>
      <c r="H333" s="319"/>
      <c r="I333" s="327">
        <v>-25.81</v>
      </c>
      <c r="J333" s="320">
        <v>1429763.0</v>
      </c>
      <c r="K333" s="322">
        <f t="shared" si="4"/>
        <v>226.3357606</v>
      </c>
      <c r="L333" s="321" t="s">
        <v>2595</v>
      </c>
      <c r="M333" s="306" t="s">
        <v>75</v>
      </c>
      <c r="N333" s="297">
        <f t="shared" si="3"/>
        <v>6.317</v>
      </c>
      <c r="O333" s="307"/>
      <c r="P333" s="307"/>
      <c r="Q333" s="307"/>
      <c r="R333" s="307"/>
      <c r="S333" s="307"/>
      <c r="T333" s="307"/>
      <c r="U333" s="307"/>
      <c r="V333" s="307"/>
    </row>
    <row r="334" ht="15.75" customHeight="1">
      <c r="A334" s="307"/>
      <c r="B334" s="298">
        <v>45107.0</v>
      </c>
      <c r="C334" s="299" t="s">
        <v>2943</v>
      </c>
      <c r="D334" s="305" t="s">
        <v>2765</v>
      </c>
      <c r="E334" s="325" t="s">
        <v>172</v>
      </c>
      <c r="F334" s="302">
        <v>7396.0</v>
      </c>
      <c r="G334" s="302"/>
      <c r="H334" s="302"/>
      <c r="I334" s="324">
        <v>-34.03</v>
      </c>
      <c r="J334" s="303">
        <v>2594749.5</v>
      </c>
      <c r="K334" s="303">
        <f t="shared" si="4"/>
        <v>350.831463</v>
      </c>
      <c r="L334" s="321" t="s">
        <v>2595</v>
      </c>
      <c r="M334" s="306" t="s">
        <v>40</v>
      </c>
      <c r="N334" s="297">
        <f t="shared" si="3"/>
        <v>7.396</v>
      </c>
      <c r="O334" s="307"/>
      <c r="P334" s="307"/>
      <c r="Q334" s="307"/>
      <c r="R334" s="307"/>
      <c r="S334" s="307"/>
      <c r="T334" s="307"/>
      <c r="U334" s="307"/>
      <c r="V334" s="307"/>
    </row>
    <row r="335" ht="15.75" customHeight="1">
      <c r="A335" s="307"/>
      <c r="B335" s="298">
        <v>45107.0</v>
      </c>
      <c r="C335" s="299" t="s">
        <v>2944</v>
      </c>
      <c r="D335" s="305" t="s">
        <v>2765</v>
      </c>
      <c r="E335" s="325" t="s">
        <v>172</v>
      </c>
      <c r="F335" s="302">
        <v>4463.0</v>
      </c>
      <c r="G335" s="302"/>
      <c r="H335" s="302"/>
      <c r="I335" s="324">
        <v>-36.06</v>
      </c>
      <c r="J335" s="303">
        <v>1673255.0</v>
      </c>
      <c r="K335" s="303">
        <f t="shared" si="4"/>
        <v>374.9170961</v>
      </c>
      <c r="L335" s="321" t="s">
        <v>2595</v>
      </c>
      <c r="M335" s="306" t="s">
        <v>94</v>
      </c>
      <c r="N335" s="297">
        <f t="shared" si="3"/>
        <v>4.463</v>
      </c>
      <c r="O335" s="307"/>
      <c r="P335" s="307"/>
      <c r="Q335" s="307"/>
      <c r="R335" s="307"/>
      <c r="S335" s="307"/>
      <c r="T335" s="307"/>
      <c r="U335" s="307"/>
      <c r="V335" s="307"/>
    </row>
    <row r="336" ht="15.75" customHeight="1">
      <c r="A336" s="307"/>
      <c r="B336" s="298">
        <v>45107.0</v>
      </c>
      <c r="C336" s="299" t="s">
        <v>2945</v>
      </c>
      <c r="D336" s="305" t="s">
        <v>60</v>
      </c>
      <c r="E336" s="325" t="s">
        <v>177</v>
      </c>
      <c r="F336" s="302">
        <v>1372.0</v>
      </c>
      <c r="G336" s="302"/>
      <c r="H336" s="302"/>
      <c r="I336" s="324">
        <v>-58.27</v>
      </c>
      <c r="J336" s="303">
        <v>395401.5</v>
      </c>
      <c r="K336" s="303">
        <f t="shared" si="4"/>
        <v>288.1935131</v>
      </c>
      <c r="L336" s="321" t="s">
        <v>2595</v>
      </c>
      <c r="M336" s="306" t="s">
        <v>2584</v>
      </c>
      <c r="N336" s="297">
        <f t="shared" si="3"/>
        <v>1.372</v>
      </c>
      <c r="O336" s="307"/>
      <c r="P336" s="307"/>
      <c r="Q336" s="307"/>
      <c r="R336" s="307"/>
      <c r="S336" s="307"/>
      <c r="T336" s="307"/>
      <c r="U336" s="307"/>
      <c r="V336" s="307"/>
    </row>
    <row r="337" ht="15.75" customHeight="1">
      <c r="A337" s="307"/>
      <c r="B337" s="298">
        <v>45107.0</v>
      </c>
      <c r="C337" s="299" t="s">
        <v>2946</v>
      </c>
      <c r="D337" s="305" t="s">
        <v>2835</v>
      </c>
      <c r="E337" s="325" t="s">
        <v>177</v>
      </c>
      <c r="F337" s="302">
        <v>4800.0</v>
      </c>
      <c r="G337" s="302"/>
      <c r="H337" s="302"/>
      <c r="I337" s="324">
        <v>-17.55</v>
      </c>
      <c r="J337" s="303">
        <v>1512165.0</v>
      </c>
      <c r="K337" s="322">
        <f t="shared" si="4"/>
        <v>315.034375</v>
      </c>
      <c r="L337" s="321" t="s">
        <v>2595</v>
      </c>
      <c r="M337" s="306" t="s">
        <v>75</v>
      </c>
      <c r="N337" s="297">
        <f t="shared" si="3"/>
        <v>4.8</v>
      </c>
      <c r="O337" s="307"/>
      <c r="P337" s="307"/>
      <c r="Q337" s="307"/>
      <c r="R337" s="307"/>
      <c r="S337" s="307"/>
      <c r="T337" s="307"/>
      <c r="U337" s="307"/>
      <c r="V337" s="307"/>
    </row>
    <row r="338" ht="15.75" customHeight="1">
      <c r="A338" s="307"/>
      <c r="B338" s="298">
        <v>45108.0</v>
      </c>
      <c r="C338" s="299" t="s">
        <v>2947</v>
      </c>
      <c r="D338" s="305" t="s">
        <v>2765</v>
      </c>
      <c r="E338" s="325" t="s">
        <v>172</v>
      </c>
      <c r="F338" s="302">
        <v>4937.0</v>
      </c>
      <c r="G338" s="302"/>
      <c r="H338" s="302"/>
      <c r="I338" s="324">
        <v>-56.62</v>
      </c>
      <c r="J338" s="303">
        <v>1951103.0</v>
      </c>
      <c r="K338" s="303">
        <f t="shared" si="4"/>
        <v>395.2001215</v>
      </c>
      <c r="L338" s="321" t="s">
        <v>2595</v>
      </c>
      <c r="M338" s="306" t="s">
        <v>40</v>
      </c>
      <c r="N338" s="297">
        <f t="shared" si="3"/>
        <v>4.937</v>
      </c>
      <c r="O338" s="307"/>
      <c r="P338" s="307"/>
      <c r="Q338" s="307"/>
      <c r="R338" s="307"/>
      <c r="S338" s="307"/>
      <c r="T338" s="307"/>
      <c r="U338" s="307"/>
      <c r="V338" s="307"/>
    </row>
    <row r="339" ht="15.75" customHeight="1">
      <c r="A339" s="307"/>
      <c r="B339" s="298">
        <v>45108.0</v>
      </c>
      <c r="C339" s="299" t="s">
        <v>2948</v>
      </c>
      <c r="D339" s="305" t="s">
        <v>2765</v>
      </c>
      <c r="E339" s="325" t="s">
        <v>172</v>
      </c>
      <c r="F339" s="302">
        <v>5677.0</v>
      </c>
      <c r="G339" s="302"/>
      <c r="H339" s="302"/>
      <c r="I339" s="324">
        <v>-50.15</v>
      </c>
      <c r="J339" s="303">
        <v>2037249.0</v>
      </c>
      <c r="K339" s="303">
        <f t="shared" si="4"/>
        <v>358.8601374</v>
      </c>
      <c r="L339" s="321" t="s">
        <v>2595</v>
      </c>
      <c r="M339" s="306" t="s">
        <v>94</v>
      </c>
      <c r="N339" s="297">
        <f t="shared" si="3"/>
        <v>5.677</v>
      </c>
      <c r="O339" s="307"/>
      <c r="P339" s="307"/>
      <c r="Q339" s="307"/>
      <c r="R339" s="307"/>
      <c r="S339" s="307"/>
      <c r="T339" s="307"/>
      <c r="U339" s="307"/>
      <c r="V339" s="307"/>
    </row>
    <row r="340" ht="15.75" customHeight="1">
      <c r="A340" s="307"/>
      <c r="B340" s="298">
        <v>45108.0</v>
      </c>
      <c r="C340" s="299" t="s">
        <v>2949</v>
      </c>
      <c r="D340" s="305" t="s">
        <v>60</v>
      </c>
      <c r="E340" s="325" t="s">
        <v>177</v>
      </c>
      <c r="F340" s="302">
        <v>1026.0</v>
      </c>
      <c r="G340" s="302"/>
      <c r="H340" s="302"/>
      <c r="I340" s="324">
        <v>-36.2</v>
      </c>
      <c r="J340" s="303">
        <v>302670.0</v>
      </c>
      <c r="K340" s="303">
        <f t="shared" si="4"/>
        <v>295</v>
      </c>
      <c r="L340" s="321" t="s">
        <v>2595</v>
      </c>
      <c r="M340" s="306" t="s">
        <v>2584</v>
      </c>
      <c r="N340" s="297">
        <f t="shared" si="3"/>
        <v>1.026</v>
      </c>
      <c r="O340" s="307"/>
      <c r="P340" s="307"/>
      <c r="Q340" s="307"/>
      <c r="R340" s="307"/>
      <c r="S340" s="307"/>
      <c r="T340" s="307"/>
      <c r="U340" s="307"/>
      <c r="V340" s="307"/>
    </row>
    <row r="341" ht="15.75" customHeight="1">
      <c r="A341" s="307"/>
      <c r="B341" s="298">
        <v>45108.0</v>
      </c>
      <c r="C341" s="299" t="s">
        <v>2950</v>
      </c>
      <c r="D341" s="305" t="s">
        <v>2951</v>
      </c>
      <c r="E341" s="325" t="s">
        <v>177</v>
      </c>
      <c r="F341" s="302">
        <v>3582.0</v>
      </c>
      <c r="G341" s="302"/>
      <c r="H341" s="302"/>
      <c r="I341" s="324">
        <v>-26.25</v>
      </c>
      <c r="J341" s="303">
        <f>F341*300</f>
        <v>1074600</v>
      </c>
      <c r="K341" s="303">
        <f t="shared" si="4"/>
        <v>300</v>
      </c>
      <c r="L341" s="321" t="s">
        <v>2595</v>
      </c>
      <c r="M341" s="306" t="s">
        <v>75</v>
      </c>
      <c r="N341" s="297">
        <f t="shared" si="3"/>
        <v>3.582</v>
      </c>
      <c r="O341" s="307"/>
      <c r="P341" s="307"/>
      <c r="Q341" s="307"/>
      <c r="R341" s="307"/>
      <c r="S341" s="307"/>
      <c r="T341" s="307"/>
      <c r="U341" s="307"/>
      <c r="V341" s="307"/>
    </row>
    <row r="342" ht="15.75" customHeight="1">
      <c r="A342" s="307"/>
      <c r="B342" s="298">
        <v>45108.0</v>
      </c>
      <c r="C342" s="299" t="s">
        <v>2952</v>
      </c>
      <c r="D342" s="305" t="s">
        <v>2942</v>
      </c>
      <c r="E342" s="325" t="s">
        <v>172</v>
      </c>
      <c r="F342" s="302">
        <v>2043.0</v>
      </c>
      <c r="G342" s="302"/>
      <c r="H342" s="302"/>
      <c r="I342" s="324">
        <v>-44.25</v>
      </c>
      <c r="J342" s="303">
        <v>795411.0</v>
      </c>
      <c r="K342" s="303">
        <f t="shared" si="4"/>
        <v>389.3348018</v>
      </c>
      <c r="L342" s="321" t="s">
        <v>2595</v>
      </c>
      <c r="M342" s="306" t="s">
        <v>40</v>
      </c>
      <c r="N342" s="297">
        <f t="shared" si="3"/>
        <v>2.043</v>
      </c>
      <c r="O342" s="307"/>
      <c r="P342" s="307"/>
      <c r="Q342" s="307"/>
      <c r="R342" s="307"/>
      <c r="S342" s="307"/>
      <c r="T342" s="307"/>
      <c r="U342" s="307"/>
      <c r="V342" s="307"/>
    </row>
    <row r="343" ht="15.75" customHeight="1">
      <c r="A343" s="307"/>
      <c r="B343" s="298">
        <v>45108.0</v>
      </c>
      <c r="C343" s="299" t="s">
        <v>2953</v>
      </c>
      <c r="D343" s="305" t="s">
        <v>50</v>
      </c>
      <c r="E343" s="325" t="s">
        <v>4</v>
      </c>
      <c r="F343" s="302">
        <v>2657.0</v>
      </c>
      <c r="G343" s="302"/>
      <c r="H343" s="302"/>
      <c r="I343" s="324">
        <v>45.21</v>
      </c>
      <c r="J343" s="303">
        <f>F343*380</f>
        <v>1009660</v>
      </c>
      <c r="K343" s="303">
        <f t="shared" si="4"/>
        <v>380</v>
      </c>
      <c r="L343" s="321" t="s">
        <v>2582</v>
      </c>
      <c r="M343" s="306" t="s">
        <v>94</v>
      </c>
      <c r="N343" s="297">
        <f t="shared" si="3"/>
        <v>2.657</v>
      </c>
      <c r="O343" s="307"/>
      <c r="P343" s="307"/>
      <c r="Q343" s="307"/>
      <c r="R343" s="307"/>
      <c r="S343" s="307"/>
      <c r="T343" s="307"/>
      <c r="U343" s="307"/>
      <c r="V343" s="307"/>
    </row>
    <row r="344" ht="15.75" customHeight="1">
      <c r="A344" s="307"/>
      <c r="B344" s="298">
        <v>45109.0</v>
      </c>
      <c r="C344" s="299" t="s">
        <v>2954</v>
      </c>
      <c r="D344" s="305" t="s">
        <v>2942</v>
      </c>
      <c r="E344" s="325" t="s">
        <v>181</v>
      </c>
      <c r="F344" s="302">
        <v>6709.0</v>
      </c>
      <c r="G344" s="302"/>
      <c r="H344" s="302"/>
      <c r="I344" s="324">
        <v>-13.37</v>
      </c>
      <c r="J344" s="303">
        <v>1711562.0</v>
      </c>
      <c r="K344" s="322">
        <f t="shared" si="4"/>
        <v>255.114324</v>
      </c>
      <c r="L344" s="321" t="s">
        <v>2595</v>
      </c>
      <c r="M344" s="306" t="s">
        <v>2584</v>
      </c>
      <c r="N344" s="297">
        <f t="shared" si="3"/>
        <v>6.709</v>
      </c>
      <c r="O344" s="307"/>
      <c r="P344" s="307"/>
      <c r="Q344" s="307"/>
      <c r="R344" s="307"/>
      <c r="S344" s="307"/>
      <c r="T344" s="307"/>
      <c r="U344" s="307"/>
      <c r="V344" s="307"/>
    </row>
    <row r="345" ht="15.75" customHeight="1">
      <c r="A345" s="307"/>
      <c r="B345" s="298">
        <v>45109.0</v>
      </c>
      <c r="C345" s="299" t="s">
        <v>2955</v>
      </c>
      <c r="D345" s="305" t="s">
        <v>2765</v>
      </c>
      <c r="E345" s="325" t="s">
        <v>177</v>
      </c>
      <c r="F345" s="302">
        <v>4275.0</v>
      </c>
      <c r="G345" s="302"/>
      <c r="H345" s="302"/>
      <c r="I345" s="324">
        <v>-47.6</v>
      </c>
      <c r="J345" s="303">
        <v>1320689.8</v>
      </c>
      <c r="K345" s="303">
        <f t="shared" si="4"/>
        <v>308.9332865</v>
      </c>
      <c r="L345" s="321" t="s">
        <v>2595</v>
      </c>
      <c r="M345" s="306" t="s">
        <v>75</v>
      </c>
      <c r="N345" s="297">
        <f t="shared" si="3"/>
        <v>4.275</v>
      </c>
      <c r="O345" s="307"/>
      <c r="P345" s="307"/>
      <c r="Q345" s="307"/>
      <c r="R345" s="307"/>
      <c r="S345" s="307"/>
      <c r="T345" s="307"/>
      <c r="U345" s="307"/>
      <c r="V345" s="307"/>
    </row>
    <row r="346" ht="15.75" customHeight="1">
      <c r="A346" s="307"/>
      <c r="B346" s="298">
        <v>45109.0</v>
      </c>
      <c r="C346" s="299" t="s">
        <v>2956</v>
      </c>
      <c r="D346" s="305" t="s">
        <v>60</v>
      </c>
      <c r="E346" s="325" t="s">
        <v>172</v>
      </c>
      <c r="F346" s="302">
        <v>4934.0</v>
      </c>
      <c r="G346" s="302"/>
      <c r="H346" s="302"/>
      <c r="I346" s="324">
        <v>-53.81</v>
      </c>
      <c r="J346" s="303">
        <v>1928220.0</v>
      </c>
      <c r="K346" s="303">
        <f t="shared" si="4"/>
        <v>390.8025942</v>
      </c>
      <c r="L346" s="321" t="s">
        <v>2595</v>
      </c>
      <c r="M346" s="306" t="s">
        <v>40</v>
      </c>
      <c r="N346" s="297">
        <f t="shared" si="3"/>
        <v>4.934</v>
      </c>
      <c r="O346" s="307"/>
      <c r="P346" s="307"/>
      <c r="Q346" s="307"/>
      <c r="R346" s="307"/>
      <c r="S346" s="307"/>
      <c r="T346" s="307"/>
      <c r="U346" s="307"/>
      <c r="V346" s="307"/>
    </row>
    <row r="347" ht="15.75" customHeight="1">
      <c r="A347" s="307"/>
      <c r="B347" s="298">
        <v>45109.0</v>
      </c>
      <c r="C347" s="299" t="s">
        <v>2957</v>
      </c>
      <c r="D347" s="305" t="s">
        <v>2835</v>
      </c>
      <c r="E347" s="325" t="s">
        <v>177</v>
      </c>
      <c r="F347" s="302">
        <v>4151.0</v>
      </c>
      <c r="G347" s="302"/>
      <c r="H347" s="302"/>
      <c r="I347" s="324">
        <v>-35.0</v>
      </c>
      <c r="J347" s="303">
        <v>1390850.0</v>
      </c>
      <c r="K347" s="303">
        <f t="shared" si="4"/>
        <v>335.06384</v>
      </c>
      <c r="L347" s="321" t="s">
        <v>2595</v>
      </c>
      <c r="M347" s="306" t="s">
        <v>94</v>
      </c>
      <c r="N347" s="297">
        <f t="shared" si="3"/>
        <v>4.151</v>
      </c>
      <c r="O347" s="307"/>
      <c r="P347" s="307"/>
      <c r="Q347" s="307"/>
      <c r="R347" s="307"/>
      <c r="S347" s="307"/>
      <c r="T347" s="307"/>
      <c r="U347" s="307"/>
      <c r="V347" s="307"/>
    </row>
    <row r="348" ht="15.75" customHeight="1">
      <c r="A348" s="307"/>
      <c r="B348" s="298">
        <v>45109.0</v>
      </c>
      <c r="C348" s="299" t="s">
        <v>2958</v>
      </c>
      <c r="D348" s="305" t="s">
        <v>2942</v>
      </c>
      <c r="E348" s="325" t="s">
        <v>179</v>
      </c>
      <c r="F348" s="302">
        <v>4112.0</v>
      </c>
      <c r="G348" s="302"/>
      <c r="H348" s="302"/>
      <c r="I348" s="324">
        <v>28.03</v>
      </c>
      <c r="J348" s="303">
        <v>1013563.0</v>
      </c>
      <c r="K348" s="322">
        <f t="shared" si="4"/>
        <v>246.4890564</v>
      </c>
      <c r="L348" s="321" t="s">
        <v>2595</v>
      </c>
      <c r="M348" s="306" t="s">
        <v>2584</v>
      </c>
      <c r="N348" s="297">
        <f t="shared" si="3"/>
        <v>4.112</v>
      </c>
      <c r="O348" s="307"/>
      <c r="P348" s="307"/>
      <c r="Q348" s="307"/>
      <c r="R348" s="307"/>
      <c r="S348" s="307"/>
      <c r="T348" s="307"/>
      <c r="U348" s="307"/>
      <c r="V348" s="307"/>
    </row>
    <row r="349" ht="15.75" customHeight="1">
      <c r="A349" s="307"/>
      <c r="B349" s="298">
        <v>45109.0</v>
      </c>
      <c r="C349" s="299" t="s">
        <v>2959</v>
      </c>
      <c r="D349" s="305" t="s">
        <v>98</v>
      </c>
      <c r="E349" s="325" t="s">
        <v>4</v>
      </c>
      <c r="F349" s="302">
        <v>3047.0</v>
      </c>
      <c r="G349" s="302"/>
      <c r="H349" s="302"/>
      <c r="I349" s="324">
        <v>5.82</v>
      </c>
      <c r="J349" s="303">
        <v>1249270.0</v>
      </c>
      <c r="K349" s="303">
        <f t="shared" si="4"/>
        <v>410</v>
      </c>
      <c r="L349" s="321" t="s">
        <v>2595</v>
      </c>
      <c r="M349" s="306" t="s">
        <v>75</v>
      </c>
      <c r="N349" s="297">
        <f t="shared" si="3"/>
        <v>3.047</v>
      </c>
      <c r="O349" s="307"/>
      <c r="P349" s="307"/>
      <c r="Q349" s="307"/>
      <c r="R349" s="307"/>
      <c r="S349" s="307"/>
      <c r="T349" s="307"/>
      <c r="U349" s="307"/>
      <c r="V349" s="307"/>
    </row>
    <row r="350" ht="15.75" customHeight="1">
      <c r="A350" s="307"/>
      <c r="B350" s="298">
        <v>45109.0</v>
      </c>
      <c r="C350" s="299" t="s">
        <v>2960</v>
      </c>
      <c r="D350" s="305" t="s">
        <v>89</v>
      </c>
      <c r="E350" s="325" t="s">
        <v>172</v>
      </c>
      <c r="F350" s="302">
        <v>1560.0</v>
      </c>
      <c r="G350" s="302"/>
      <c r="H350" s="302"/>
      <c r="I350" s="324">
        <v>-31.34</v>
      </c>
      <c r="J350" s="303">
        <v>483600.0</v>
      </c>
      <c r="K350" s="303">
        <f t="shared" si="4"/>
        <v>310</v>
      </c>
      <c r="L350" s="321" t="s">
        <v>2582</v>
      </c>
      <c r="M350" s="306" t="s">
        <v>40</v>
      </c>
      <c r="N350" s="297">
        <f t="shared" si="3"/>
        <v>1.56</v>
      </c>
      <c r="O350" s="307"/>
      <c r="P350" s="307"/>
      <c r="Q350" s="307"/>
      <c r="R350" s="307"/>
      <c r="S350" s="307"/>
      <c r="T350" s="307"/>
      <c r="U350" s="307"/>
      <c r="V350" s="307"/>
    </row>
    <row r="351" ht="15.75" customHeight="1">
      <c r="A351" s="307"/>
      <c r="B351" s="298">
        <v>45109.0</v>
      </c>
      <c r="C351" s="299" t="s">
        <v>2961</v>
      </c>
      <c r="D351" s="305" t="s">
        <v>50</v>
      </c>
      <c r="E351" s="325" t="s">
        <v>177</v>
      </c>
      <c r="F351" s="302">
        <v>861.0</v>
      </c>
      <c r="G351" s="302"/>
      <c r="H351" s="302"/>
      <c r="I351" s="324">
        <v>-5.42</v>
      </c>
      <c r="J351" s="303">
        <v>246900.0</v>
      </c>
      <c r="K351" s="322">
        <f t="shared" si="4"/>
        <v>286.7595819</v>
      </c>
      <c r="L351" s="321" t="s">
        <v>2582</v>
      </c>
      <c r="M351" s="306" t="s">
        <v>94</v>
      </c>
      <c r="N351" s="297">
        <f t="shared" si="3"/>
        <v>0.861</v>
      </c>
      <c r="O351" s="307"/>
      <c r="P351" s="307"/>
      <c r="Q351" s="307"/>
      <c r="R351" s="307"/>
      <c r="S351" s="307"/>
      <c r="T351" s="307"/>
      <c r="U351" s="307"/>
      <c r="V351" s="307"/>
    </row>
    <row r="352" ht="15.75" customHeight="1">
      <c r="A352" s="307"/>
      <c r="B352" s="298">
        <v>45109.0</v>
      </c>
      <c r="C352" s="299" t="s">
        <v>2962</v>
      </c>
      <c r="D352" s="305" t="s">
        <v>2963</v>
      </c>
      <c r="E352" s="325" t="s">
        <v>179</v>
      </c>
      <c r="F352" s="302">
        <v>1299.0</v>
      </c>
      <c r="G352" s="302"/>
      <c r="H352" s="302"/>
      <c r="I352" s="324">
        <v>-33.99</v>
      </c>
      <c r="J352" s="303">
        <v>352350.25</v>
      </c>
      <c r="K352" s="322">
        <f t="shared" si="4"/>
        <v>271.2473056</v>
      </c>
      <c r="L352" s="321" t="s">
        <v>2595</v>
      </c>
      <c r="M352" s="306" t="s">
        <v>2584</v>
      </c>
      <c r="N352" s="297">
        <f t="shared" si="3"/>
        <v>1.299</v>
      </c>
      <c r="O352" s="307"/>
      <c r="P352" s="307"/>
      <c r="Q352" s="307"/>
      <c r="R352" s="307"/>
      <c r="S352" s="307"/>
      <c r="T352" s="307"/>
      <c r="U352" s="307"/>
      <c r="V352" s="307"/>
    </row>
    <row r="353" ht="15.75" customHeight="1">
      <c r="A353" s="307"/>
      <c r="B353" s="298">
        <v>45110.0</v>
      </c>
      <c r="C353" s="299" t="s">
        <v>2964</v>
      </c>
      <c r="D353" s="305" t="s">
        <v>2942</v>
      </c>
      <c r="E353" s="325" t="s">
        <v>177</v>
      </c>
      <c r="F353" s="302">
        <v>6874.0</v>
      </c>
      <c r="G353" s="302"/>
      <c r="H353" s="302"/>
      <c r="I353" s="324">
        <v>-47.31</v>
      </c>
      <c r="J353" s="303">
        <v>2176029.0</v>
      </c>
      <c r="K353" s="303">
        <f t="shared" si="4"/>
        <v>316.5593541</v>
      </c>
      <c r="L353" s="321" t="s">
        <v>2595</v>
      </c>
      <c r="M353" s="306" t="s">
        <v>75</v>
      </c>
      <c r="N353" s="297">
        <f t="shared" si="3"/>
        <v>6.874</v>
      </c>
      <c r="O353" s="307"/>
      <c r="P353" s="307"/>
      <c r="Q353" s="307"/>
      <c r="R353" s="307"/>
      <c r="S353" s="307"/>
      <c r="T353" s="307"/>
      <c r="U353" s="307"/>
      <c r="V353" s="307"/>
    </row>
    <row r="354" ht="15.75" customHeight="1">
      <c r="A354" s="307"/>
      <c r="B354" s="298">
        <v>45109.0</v>
      </c>
      <c r="C354" s="299" t="s">
        <v>2965</v>
      </c>
      <c r="D354" s="305" t="s">
        <v>117</v>
      </c>
      <c r="E354" s="325" t="s">
        <v>2697</v>
      </c>
      <c r="F354" s="302">
        <v>4681.1</v>
      </c>
      <c r="G354" s="302"/>
      <c r="H354" s="302"/>
      <c r="I354" s="324">
        <v>-22.74</v>
      </c>
      <c r="J354" s="303">
        <v>1062074.0</v>
      </c>
      <c r="K354" s="322">
        <f t="shared" si="4"/>
        <v>226.8855611</v>
      </c>
      <c r="L354" s="321" t="s">
        <v>2580</v>
      </c>
      <c r="M354" s="306" t="s">
        <v>40</v>
      </c>
      <c r="N354" s="297">
        <f t="shared" si="3"/>
        <v>4.6811</v>
      </c>
      <c r="O354" s="307"/>
      <c r="P354" s="307"/>
      <c r="Q354" s="307"/>
      <c r="R354" s="307"/>
      <c r="S354" s="307"/>
      <c r="T354" s="307"/>
      <c r="U354" s="307"/>
      <c r="V354" s="307"/>
    </row>
    <row r="355" ht="15.75" customHeight="1">
      <c r="A355" s="307"/>
      <c r="B355" s="298">
        <v>45110.0</v>
      </c>
      <c r="C355" s="299" t="s">
        <v>2966</v>
      </c>
      <c r="D355" s="305" t="s">
        <v>2835</v>
      </c>
      <c r="E355" s="325" t="s">
        <v>179</v>
      </c>
      <c r="F355" s="302">
        <v>3041.0</v>
      </c>
      <c r="G355" s="302"/>
      <c r="H355" s="302"/>
      <c r="I355" s="324">
        <v>-11.03</v>
      </c>
      <c r="J355" s="303">
        <v>949661.0</v>
      </c>
      <c r="K355" s="322">
        <f t="shared" si="4"/>
        <v>312.2857613</v>
      </c>
      <c r="L355" s="321" t="s">
        <v>2595</v>
      </c>
      <c r="M355" s="306" t="s">
        <v>94</v>
      </c>
      <c r="N355" s="297">
        <f t="shared" si="3"/>
        <v>3.041</v>
      </c>
      <c r="O355" s="307"/>
      <c r="P355" s="307"/>
      <c r="Q355" s="307"/>
      <c r="R355" s="307"/>
      <c r="S355" s="307"/>
      <c r="T355" s="307"/>
      <c r="U355" s="307"/>
      <c r="V355" s="307"/>
    </row>
    <row r="356" ht="15.75" customHeight="1">
      <c r="A356" s="307"/>
      <c r="B356" s="298">
        <v>45110.0</v>
      </c>
      <c r="C356" s="299" t="s">
        <v>2967</v>
      </c>
      <c r="D356" s="305" t="s">
        <v>2765</v>
      </c>
      <c r="E356" s="325" t="s">
        <v>172</v>
      </c>
      <c r="F356" s="302">
        <v>5722.0</v>
      </c>
      <c r="G356" s="302"/>
      <c r="H356" s="302"/>
      <c r="I356" s="324">
        <v>-26.49</v>
      </c>
      <c r="J356" s="303">
        <v>2016202.0</v>
      </c>
      <c r="K356" s="303">
        <f t="shared" si="4"/>
        <v>352.3596645</v>
      </c>
      <c r="L356" s="321" t="s">
        <v>2595</v>
      </c>
      <c r="M356" s="306" t="s">
        <v>2584</v>
      </c>
      <c r="N356" s="297">
        <f t="shared" si="3"/>
        <v>5.722</v>
      </c>
      <c r="O356" s="307"/>
      <c r="P356" s="307"/>
      <c r="Q356" s="307"/>
      <c r="R356" s="307"/>
      <c r="S356" s="307"/>
      <c r="T356" s="307"/>
      <c r="U356" s="307"/>
      <c r="V356" s="307"/>
    </row>
    <row r="357" ht="15.75" customHeight="1">
      <c r="A357" s="307"/>
      <c r="B357" s="298">
        <v>45110.0</v>
      </c>
      <c r="C357" s="299" t="s">
        <v>2968</v>
      </c>
      <c r="D357" s="305" t="s">
        <v>60</v>
      </c>
      <c r="E357" s="325" t="s">
        <v>181</v>
      </c>
      <c r="F357" s="302">
        <v>1313.0</v>
      </c>
      <c r="G357" s="302"/>
      <c r="H357" s="302"/>
      <c r="I357" s="324">
        <v>-25.22</v>
      </c>
      <c r="J357" s="303">
        <v>328250.0</v>
      </c>
      <c r="K357" s="322">
        <f t="shared" si="4"/>
        <v>250</v>
      </c>
      <c r="L357" s="321" t="s">
        <v>2595</v>
      </c>
      <c r="M357" s="306" t="s">
        <v>75</v>
      </c>
      <c r="N357" s="297">
        <f t="shared" si="3"/>
        <v>1.313</v>
      </c>
      <c r="O357" s="307"/>
      <c r="P357" s="307"/>
      <c r="Q357" s="307"/>
      <c r="R357" s="307"/>
      <c r="S357" s="307"/>
      <c r="T357" s="307"/>
      <c r="U357" s="307"/>
      <c r="V357" s="307"/>
    </row>
    <row r="358" ht="15.75" customHeight="1">
      <c r="A358" s="307"/>
      <c r="B358" s="298">
        <v>45110.0</v>
      </c>
      <c r="C358" s="299" t="s">
        <v>2969</v>
      </c>
      <c r="D358" s="305" t="s">
        <v>98</v>
      </c>
      <c r="E358" s="325" t="s">
        <v>172</v>
      </c>
      <c r="F358" s="302">
        <v>479.0</v>
      </c>
      <c r="G358" s="302"/>
      <c r="H358" s="302"/>
      <c r="I358" s="324">
        <v>-37.7</v>
      </c>
      <c r="J358" s="303">
        <v>157276.0</v>
      </c>
      <c r="K358" s="303">
        <f t="shared" si="4"/>
        <v>328.34238</v>
      </c>
      <c r="L358" s="321" t="s">
        <v>2595</v>
      </c>
      <c r="M358" s="306" t="s">
        <v>40</v>
      </c>
      <c r="N358" s="297">
        <f t="shared" si="3"/>
        <v>0.479</v>
      </c>
      <c r="O358" s="307"/>
      <c r="P358" s="307"/>
      <c r="Q358" s="307"/>
      <c r="R358" s="307"/>
      <c r="S358" s="307"/>
      <c r="T358" s="307"/>
      <c r="U358" s="307"/>
      <c r="V358" s="307"/>
    </row>
    <row r="359" ht="15.75" customHeight="1">
      <c r="A359" s="307"/>
      <c r="B359" s="298">
        <v>45110.0</v>
      </c>
      <c r="C359" s="299" t="s">
        <v>2970</v>
      </c>
      <c r="D359" s="305" t="s">
        <v>2780</v>
      </c>
      <c r="E359" s="325" t="s">
        <v>179</v>
      </c>
      <c r="F359" s="302">
        <v>1117.4</v>
      </c>
      <c r="G359" s="302"/>
      <c r="H359" s="302"/>
      <c r="I359" s="324">
        <v>-2.73</v>
      </c>
      <c r="J359" s="303">
        <v>267180.0</v>
      </c>
      <c r="K359" s="322">
        <f t="shared" si="4"/>
        <v>239.1086451</v>
      </c>
      <c r="L359" s="321" t="s">
        <v>2580</v>
      </c>
      <c r="M359" s="306" t="s">
        <v>94</v>
      </c>
      <c r="N359" s="297">
        <f t="shared" si="3"/>
        <v>1.1174</v>
      </c>
      <c r="O359" s="307"/>
      <c r="P359" s="307"/>
      <c r="Q359" s="307"/>
      <c r="R359" s="307"/>
      <c r="S359" s="307"/>
      <c r="T359" s="307"/>
      <c r="U359" s="307"/>
      <c r="V359" s="307"/>
    </row>
    <row r="360" ht="15.75" customHeight="1">
      <c r="A360" s="307"/>
      <c r="B360" s="298">
        <v>45110.0</v>
      </c>
      <c r="C360" s="299" t="s">
        <v>2971</v>
      </c>
      <c r="D360" s="305" t="s">
        <v>106</v>
      </c>
      <c r="E360" s="325" t="s">
        <v>4</v>
      </c>
      <c r="F360" s="302">
        <v>6366.5</v>
      </c>
      <c r="G360" s="302"/>
      <c r="H360" s="302"/>
      <c r="I360" s="324">
        <v>-72.55</v>
      </c>
      <c r="J360" s="303">
        <v>2564690.0</v>
      </c>
      <c r="K360" s="303">
        <f t="shared" si="4"/>
        <v>402.8414356</v>
      </c>
      <c r="L360" s="321" t="s">
        <v>2582</v>
      </c>
      <c r="M360" s="306" t="s">
        <v>2584</v>
      </c>
      <c r="N360" s="297">
        <f t="shared" si="3"/>
        <v>6.3665</v>
      </c>
      <c r="O360" s="307"/>
      <c r="P360" s="307"/>
      <c r="Q360" s="307"/>
      <c r="R360" s="307"/>
      <c r="S360" s="307"/>
      <c r="T360" s="307"/>
      <c r="U360" s="307"/>
      <c r="V360" s="307"/>
    </row>
    <row r="361" ht="15.75" customHeight="1">
      <c r="A361" s="307"/>
      <c r="B361" s="298">
        <v>45109.0</v>
      </c>
      <c r="C361" s="299" t="s">
        <v>2972</v>
      </c>
      <c r="D361" s="305" t="s">
        <v>2973</v>
      </c>
      <c r="E361" s="325" t="s">
        <v>2591</v>
      </c>
      <c r="F361" s="302">
        <v>4747.2</v>
      </c>
      <c r="G361" s="302"/>
      <c r="H361" s="302"/>
      <c r="I361" s="324">
        <v>9.71</v>
      </c>
      <c r="J361" s="303">
        <v>1046765.0</v>
      </c>
      <c r="K361" s="322">
        <f t="shared" si="4"/>
        <v>220.5015588</v>
      </c>
      <c r="L361" s="321" t="s">
        <v>2580</v>
      </c>
      <c r="M361" s="306" t="s">
        <v>75</v>
      </c>
      <c r="N361" s="297">
        <f t="shared" si="3"/>
        <v>4.7472</v>
      </c>
      <c r="O361" s="307"/>
      <c r="P361" s="307"/>
      <c r="Q361" s="307"/>
      <c r="R361" s="307"/>
      <c r="S361" s="307"/>
      <c r="T361" s="307"/>
      <c r="U361" s="307"/>
      <c r="V361" s="307"/>
    </row>
    <row r="362" ht="15.75" customHeight="1">
      <c r="A362" s="307"/>
      <c r="B362" s="298">
        <v>45110.0</v>
      </c>
      <c r="C362" s="299" t="s">
        <v>2974</v>
      </c>
      <c r="D362" s="305" t="s">
        <v>2847</v>
      </c>
      <c r="E362" s="325" t="s">
        <v>172</v>
      </c>
      <c r="F362" s="302">
        <v>3895.5</v>
      </c>
      <c r="G362" s="302"/>
      <c r="H362" s="302"/>
      <c r="I362" s="324">
        <v>-56.35</v>
      </c>
      <c r="J362" s="303">
        <v>1344199.0</v>
      </c>
      <c r="K362" s="303">
        <f t="shared" si="4"/>
        <v>345.0645617</v>
      </c>
      <c r="L362" s="321" t="s">
        <v>2580</v>
      </c>
      <c r="M362" s="306" t="s">
        <v>40</v>
      </c>
      <c r="N362" s="297">
        <f t="shared" si="3"/>
        <v>3.8955</v>
      </c>
      <c r="O362" s="307"/>
      <c r="P362" s="307"/>
      <c r="Q362" s="307"/>
      <c r="R362" s="307"/>
      <c r="S362" s="307"/>
      <c r="T362" s="307"/>
      <c r="U362" s="307"/>
      <c r="V362" s="307"/>
    </row>
    <row r="363" ht="15.75" customHeight="1">
      <c r="A363" s="307"/>
      <c r="B363" s="298">
        <v>45111.0</v>
      </c>
      <c r="C363" s="299" t="s">
        <v>2975</v>
      </c>
      <c r="D363" s="305" t="s">
        <v>2835</v>
      </c>
      <c r="E363" s="325" t="s">
        <v>2591</v>
      </c>
      <c r="F363" s="302">
        <v>4838.0</v>
      </c>
      <c r="G363" s="302"/>
      <c r="H363" s="302"/>
      <c r="I363" s="324">
        <v>-23.02</v>
      </c>
      <c r="J363" s="303">
        <v>1452061.0</v>
      </c>
      <c r="K363" s="322">
        <f t="shared" si="4"/>
        <v>300.1366267</v>
      </c>
      <c r="L363" s="321" t="s">
        <v>2595</v>
      </c>
      <c r="M363" s="306" t="s">
        <v>94</v>
      </c>
      <c r="N363" s="297">
        <f t="shared" si="3"/>
        <v>4.838</v>
      </c>
      <c r="O363" s="307"/>
      <c r="P363" s="307"/>
      <c r="Q363" s="307"/>
      <c r="R363" s="307"/>
      <c r="S363" s="307"/>
      <c r="T363" s="307"/>
      <c r="U363" s="307"/>
      <c r="V363" s="307"/>
    </row>
    <row r="364" ht="15.75" customHeight="1">
      <c r="A364" s="307"/>
      <c r="B364" s="298">
        <v>45111.0</v>
      </c>
      <c r="C364" s="299" t="s">
        <v>2976</v>
      </c>
      <c r="D364" s="305" t="s">
        <v>83</v>
      </c>
      <c r="E364" s="325" t="s">
        <v>177</v>
      </c>
      <c r="F364" s="302">
        <v>998.0</v>
      </c>
      <c r="G364" s="302"/>
      <c r="H364" s="302"/>
      <c r="I364" s="324">
        <v>-6.04</v>
      </c>
      <c r="J364" s="303">
        <v>288861.0</v>
      </c>
      <c r="K364" s="303">
        <f t="shared" si="4"/>
        <v>289.4398798</v>
      </c>
      <c r="L364" s="321" t="s">
        <v>2595</v>
      </c>
      <c r="M364" s="306" t="s">
        <v>2584</v>
      </c>
      <c r="N364" s="297">
        <f t="shared" si="3"/>
        <v>0.998</v>
      </c>
      <c r="O364" s="307"/>
      <c r="P364" s="307"/>
      <c r="Q364" s="307"/>
      <c r="R364" s="307"/>
      <c r="S364" s="307"/>
      <c r="T364" s="307"/>
      <c r="U364" s="307"/>
      <c r="V364" s="307"/>
    </row>
    <row r="365" ht="15.75" customHeight="1">
      <c r="A365" s="307"/>
      <c r="B365" s="298">
        <v>45111.0</v>
      </c>
      <c r="C365" s="299" t="s">
        <v>2977</v>
      </c>
      <c r="D365" s="305" t="s">
        <v>60</v>
      </c>
      <c r="E365" s="325" t="s">
        <v>172</v>
      </c>
      <c r="F365" s="302">
        <v>1370.0</v>
      </c>
      <c r="G365" s="302"/>
      <c r="H365" s="302"/>
      <c r="I365" s="324">
        <v>27.27</v>
      </c>
      <c r="J365" s="303">
        <v>527450.0</v>
      </c>
      <c r="K365" s="303">
        <f t="shared" si="4"/>
        <v>385</v>
      </c>
      <c r="L365" s="321" t="s">
        <v>2595</v>
      </c>
      <c r="M365" s="306" t="s">
        <v>75</v>
      </c>
      <c r="N365" s="297">
        <f t="shared" si="3"/>
        <v>1.37</v>
      </c>
      <c r="O365" s="307"/>
      <c r="P365" s="307"/>
      <c r="Q365" s="307"/>
      <c r="R365" s="307"/>
      <c r="S365" s="307"/>
      <c r="T365" s="307"/>
      <c r="U365" s="307"/>
      <c r="V365" s="307"/>
    </row>
    <row r="366" ht="15.75" customHeight="1">
      <c r="A366" s="307"/>
      <c r="B366" s="298">
        <v>45111.0</v>
      </c>
      <c r="C366" s="299" t="s">
        <v>2978</v>
      </c>
      <c r="D366" s="305" t="s">
        <v>98</v>
      </c>
      <c r="E366" s="325" t="s">
        <v>4</v>
      </c>
      <c r="F366" s="302">
        <v>2842.0</v>
      </c>
      <c r="G366" s="302"/>
      <c r="H366" s="302"/>
      <c r="I366" s="324">
        <v>-44.7</v>
      </c>
      <c r="J366" s="303">
        <v>1102244.0</v>
      </c>
      <c r="K366" s="303">
        <f t="shared" si="4"/>
        <v>387.8409571</v>
      </c>
      <c r="L366" s="321" t="s">
        <v>2595</v>
      </c>
      <c r="M366" s="306" t="s">
        <v>40</v>
      </c>
      <c r="N366" s="297">
        <f t="shared" si="3"/>
        <v>2.842</v>
      </c>
      <c r="O366" s="307"/>
      <c r="P366" s="307"/>
      <c r="Q366" s="307"/>
      <c r="R366" s="307"/>
      <c r="S366" s="307"/>
      <c r="T366" s="307"/>
      <c r="U366" s="307"/>
      <c r="V366" s="307"/>
    </row>
    <row r="367" ht="15.75" customHeight="1">
      <c r="A367" s="307"/>
      <c r="B367" s="298">
        <v>45109.0</v>
      </c>
      <c r="C367" s="299" t="s">
        <v>2979</v>
      </c>
      <c r="D367" s="305" t="s">
        <v>2980</v>
      </c>
      <c r="E367" s="325" t="s">
        <v>181</v>
      </c>
      <c r="F367" s="302">
        <v>3385.0</v>
      </c>
      <c r="G367" s="302"/>
      <c r="H367" s="302"/>
      <c r="I367" s="324">
        <v>-32.87</v>
      </c>
      <c r="J367" s="303">
        <v>807192.0</v>
      </c>
      <c r="K367" s="322">
        <f t="shared" si="4"/>
        <v>238.4614476</v>
      </c>
      <c r="L367" s="321" t="s">
        <v>2580</v>
      </c>
      <c r="M367" s="306" t="s">
        <v>94</v>
      </c>
      <c r="N367" s="297">
        <f t="shared" si="3"/>
        <v>3.385</v>
      </c>
      <c r="O367" s="307"/>
      <c r="P367" s="307"/>
      <c r="Q367" s="307"/>
      <c r="R367" s="307"/>
      <c r="S367" s="307"/>
      <c r="T367" s="307"/>
      <c r="U367" s="307"/>
      <c r="V367" s="307"/>
    </row>
    <row r="368" ht="15.75" customHeight="1">
      <c r="A368" s="307"/>
      <c r="B368" s="298">
        <v>45109.0</v>
      </c>
      <c r="C368" s="299" t="s">
        <v>2981</v>
      </c>
      <c r="D368" s="305" t="s">
        <v>2980</v>
      </c>
      <c r="E368" s="325" t="s">
        <v>179</v>
      </c>
      <c r="F368" s="302">
        <v>4447.8</v>
      </c>
      <c r="G368" s="302"/>
      <c r="H368" s="302"/>
      <c r="I368" s="324">
        <v>-0.68</v>
      </c>
      <c r="J368" s="303">
        <v>1111592.0</v>
      </c>
      <c r="K368" s="322">
        <f t="shared" si="4"/>
        <v>249.9195108</v>
      </c>
      <c r="L368" s="321" t="s">
        <v>2580</v>
      </c>
      <c r="M368" s="306" t="s">
        <v>2584</v>
      </c>
      <c r="N368" s="297">
        <f t="shared" si="3"/>
        <v>4.4478</v>
      </c>
      <c r="O368" s="307"/>
      <c r="P368" s="307"/>
      <c r="Q368" s="307"/>
      <c r="R368" s="307"/>
      <c r="S368" s="307"/>
      <c r="T368" s="307"/>
      <c r="U368" s="307"/>
      <c r="V368" s="307"/>
    </row>
    <row r="369" ht="15.75" customHeight="1">
      <c r="A369" s="307"/>
      <c r="B369" s="298">
        <v>45110.0</v>
      </c>
      <c r="C369" s="299" t="s">
        <v>2982</v>
      </c>
      <c r="D369" s="305" t="s">
        <v>2983</v>
      </c>
      <c r="E369" s="325" t="s">
        <v>181</v>
      </c>
      <c r="F369" s="302">
        <v>6667.3</v>
      </c>
      <c r="G369" s="302"/>
      <c r="H369" s="302"/>
      <c r="I369" s="324">
        <v>-22.72</v>
      </c>
      <c r="J369" s="303">
        <v>1932565.0</v>
      </c>
      <c r="K369" s="322">
        <f t="shared" si="4"/>
        <v>289.8572136</v>
      </c>
      <c r="L369" s="321" t="s">
        <v>2580</v>
      </c>
      <c r="M369" s="306" t="s">
        <v>75</v>
      </c>
      <c r="N369" s="297">
        <f t="shared" si="3"/>
        <v>6.6673</v>
      </c>
      <c r="O369" s="307"/>
      <c r="P369" s="307"/>
      <c r="Q369" s="307"/>
      <c r="R369" s="307"/>
      <c r="S369" s="307"/>
      <c r="T369" s="307"/>
      <c r="U369" s="307"/>
      <c r="V369" s="307"/>
    </row>
    <row r="370" ht="15.75" customHeight="1">
      <c r="A370" s="307"/>
      <c r="B370" s="298">
        <v>45111.0</v>
      </c>
      <c r="C370" s="299" t="s">
        <v>2984</v>
      </c>
      <c r="D370" s="305" t="s">
        <v>2883</v>
      </c>
      <c r="E370" s="325" t="s">
        <v>179</v>
      </c>
      <c r="F370" s="302">
        <v>3279.3</v>
      </c>
      <c r="G370" s="302"/>
      <c r="H370" s="302"/>
      <c r="I370" s="324">
        <v>-4.75</v>
      </c>
      <c r="J370" s="303">
        <v>799595.0</v>
      </c>
      <c r="K370" s="322">
        <f t="shared" si="4"/>
        <v>243.8310005</v>
      </c>
      <c r="L370" s="321" t="s">
        <v>2580</v>
      </c>
      <c r="M370" s="306" t="s">
        <v>40</v>
      </c>
      <c r="N370" s="297">
        <f t="shared" si="3"/>
        <v>3.2793</v>
      </c>
      <c r="O370" s="307"/>
      <c r="P370" s="307"/>
      <c r="Q370" s="307"/>
      <c r="R370" s="307"/>
      <c r="S370" s="307"/>
      <c r="T370" s="307"/>
      <c r="U370" s="307"/>
      <c r="V370" s="307"/>
    </row>
    <row r="371" ht="15.75" customHeight="1">
      <c r="A371" s="307"/>
      <c r="B371" s="298">
        <v>45112.0</v>
      </c>
      <c r="C371" s="299" t="s">
        <v>2985</v>
      </c>
      <c r="D371" s="305" t="s">
        <v>2951</v>
      </c>
      <c r="E371" s="325" t="s">
        <v>177</v>
      </c>
      <c r="F371" s="302">
        <v>3742.0</v>
      </c>
      <c r="G371" s="302"/>
      <c r="H371" s="302"/>
      <c r="I371" s="324">
        <v>-24.42</v>
      </c>
      <c r="J371" s="303">
        <v>1165023.75</v>
      </c>
      <c r="K371" s="303">
        <f t="shared" si="4"/>
        <v>311.337186</v>
      </c>
      <c r="L371" s="321" t="s">
        <v>2595</v>
      </c>
      <c r="M371" s="306" t="s">
        <v>94</v>
      </c>
      <c r="N371" s="297">
        <f t="shared" si="3"/>
        <v>3.742</v>
      </c>
      <c r="O371" s="307"/>
      <c r="P371" s="307"/>
      <c r="Q371" s="307"/>
      <c r="R371" s="307"/>
      <c r="S371" s="307"/>
      <c r="T371" s="307"/>
      <c r="U371" s="307"/>
      <c r="V371" s="307"/>
    </row>
    <row r="372" ht="15.75" customHeight="1">
      <c r="A372" s="307"/>
      <c r="B372" s="298">
        <v>45111.0</v>
      </c>
      <c r="C372" s="299" t="s">
        <v>2986</v>
      </c>
      <c r="D372" s="305" t="s">
        <v>2987</v>
      </c>
      <c r="E372" s="325" t="s">
        <v>177</v>
      </c>
      <c r="F372" s="302">
        <v>2416.5</v>
      </c>
      <c r="G372" s="302"/>
      <c r="H372" s="302"/>
      <c r="I372" s="324">
        <v>-59.58</v>
      </c>
      <c r="J372" s="303">
        <v>773280.0</v>
      </c>
      <c r="K372" s="303">
        <f t="shared" si="4"/>
        <v>320</v>
      </c>
      <c r="L372" s="321" t="s">
        <v>2580</v>
      </c>
      <c r="M372" s="306" t="s">
        <v>2584</v>
      </c>
      <c r="N372" s="297">
        <f t="shared" si="3"/>
        <v>2.4165</v>
      </c>
      <c r="O372" s="307"/>
      <c r="P372" s="307"/>
      <c r="Q372" s="307"/>
      <c r="R372" s="307"/>
      <c r="S372" s="307"/>
      <c r="T372" s="307"/>
      <c r="U372" s="307"/>
      <c r="V372" s="307"/>
    </row>
    <row r="373" ht="15.75" customHeight="1">
      <c r="A373" s="307"/>
      <c r="B373" s="298">
        <v>45111.0</v>
      </c>
      <c r="C373" s="299" t="s">
        <v>2988</v>
      </c>
      <c r="D373" s="305" t="s">
        <v>117</v>
      </c>
      <c r="E373" s="325" t="s">
        <v>2643</v>
      </c>
      <c r="F373" s="302">
        <v>5176.8</v>
      </c>
      <c r="G373" s="302"/>
      <c r="H373" s="302"/>
      <c r="I373" s="324">
        <v>-40.31</v>
      </c>
      <c r="J373" s="303">
        <v>1275598.0</v>
      </c>
      <c r="K373" s="322">
        <f t="shared" si="4"/>
        <v>246.4066605</v>
      </c>
      <c r="L373" s="321" t="s">
        <v>2580</v>
      </c>
      <c r="M373" s="306" t="s">
        <v>75</v>
      </c>
      <c r="N373" s="297">
        <f t="shared" si="3"/>
        <v>5.1768</v>
      </c>
      <c r="O373" s="307"/>
      <c r="P373" s="307"/>
      <c r="Q373" s="307"/>
      <c r="R373" s="307"/>
      <c r="S373" s="307"/>
      <c r="T373" s="307"/>
      <c r="U373" s="307"/>
      <c r="V373" s="307"/>
    </row>
    <row r="374" ht="15.75" customHeight="1">
      <c r="A374" s="307"/>
      <c r="B374" s="298">
        <v>45111.0</v>
      </c>
      <c r="C374" s="299" t="s">
        <v>2989</v>
      </c>
      <c r="D374" s="305" t="s">
        <v>117</v>
      </c>
      <c r="E374" s="325" t="s">
        <v>179</v>
      </c>
      <c r="F374" s="302">
        <v>5777.0</v>
      </c>
      <c r="G374" s="302"/>
      <c r="H374" s="302"/>
      <c r="I374" s="324">
        <v>-54.38</v>
      </c>
      <c r="J374" s="303">
        <v>1600229.0</v>
      </c>
      <c r="K374" s="322">
        <f t="shared" si="4"/>
        <v>277</v>
      </c>
      <c r="L374" s="321" t="s">
        <v>2580</v>
      </c>
      <c r="M374" s="306" t="s">
        <v>40</v>
      </c>
      <c r="N374" s="297">
        <f t="shared" si="3"/>
        <v>5.777</v>
      </c>
      <c r="O374" s="307"/>
      <c r="P374" s="307"/>
      <c r="Q374" s="307"/>
      <c r="R374" s="307"/>
      <c r="S374" s="307"/>
      <c r="T374" s="307"/>
      <c r="U374" s="307"/>
      <c r="V374" s="307"/>
    </row>
    <row r="375" ht="15.75" customHeight="1">
      <c r="A375" s="307"/>
      <c r="B375" s="298">
        <v>45110.0</v>
      </c>
      <c r="C375" s="299" t="s">
        <v>2990</v>
      </c>
      <c r="D375" s="305" t="s">
        <v>2983</v>
      </c>
      <c r="E375" s="325" t="s">
        <v>172</v>
      </c>
      <c r="F375" s="302">
        <v>5519.0</v>
      </c>
      <c r="G375" s="302"/>
      <c r="H375" s="302"/>
      <c r="I375" s="324">
        <v>-43.08</v>
      </c>
      <c r="J375" s="303">
        <v>1793330.0</v>
      </c>
      <c r="K375" s="303">
        <f t="shared" si="4"/>
        <v>324.9374887</v>
      </c>
      <c r="L375" s="321" t="s">
        <v>2580</v>
      </c>
      <c r="M375" s="306" t="s">
        <v>94</v>
      </c>
      <c r="N375" s="297">
        <f t="shared" si="3"/>
        <v>5.519</v>
      </c>
      <c r="O375" s="307"/>
      <c r="P375" s="307"/>
      <c r="Q375" s="307"/>
      <c r="R375" s="307"/>
      <c r="S375" s="307"/>
      <c r="T375" s="307"/>
      <c r="U375" s="307"/>
      <c r="V375" s="307"/>
    </row>
    <row r="376" ht="15.75" customHeight="1">
      <c r="A376" s="307"/>
      <c r="B376" s="298">
        <v>45111.0</v>
      </c>
      <c r="C376" s="299" t="s">
        <v>2991</v>
      </c>
      <c r="D376" s="305" t="s">
        <v>50</v>
      </c>
      <c r="E376" s="325" t="s">
        <v>179</v>
      </c>
      <c r="F376" s="302">
        <v>5051.0</v>
      </c>
      <c r="G376" s="302"/>
      <c r="H376" s="302"/>
      <c r="I376" s="324">
        <v>-11.66</v>
      </c>
      <c r="J376" s="303">
        <v>1344230.0</v>
      </c>
      <c r="K376" s="322">
        <f t="shared" si="4"/>
        <v>266.1314591</v>
      </c>
      <c r="L376" s="321" t="s">
        <v>2582</v>
      </c>
      <c r="M376" s="306" t="s">
        <v>2584</v>
      </c>
      <c r="N376" s="297">
        <f t="shared" si="3"/>
        <v>5.051</v>
      </c>
      <c r="O376" s="307"/>
      <c r="P376" s="307"/>
      <c r="Q376" s="307"/>
      <c r="R376" s="307"/>
      <c r="S376" s="307"/>
      <c r="T376" s="307"/>
      <c r="U376" s="307"/>
      <c r="V376" s="307"/>
    </row>
    <row r="377" ht="15.75" customHeight="1">
      <c r="A377" s="307"/>
      <c r="B377" s="298">
        <v>45111.0</v>
      </c>
      <c r="C377" s="299" t="s">
        <v>2992</v>
      </c>
      <c r="D377" s="305" t="s">
        <v>89</v>
      </c>
      <c r="E377" s="325" t="s">
        <v>177</v>
      </c>
      <c r="F377" s="302">
        <v>1204.0</v>
      </c>
      <c r="G377" s="302"/>
      <c r="H377" s="302"/>
      <c r="I377" s="324">
        <v>-42.23</v>
      </c>
      <c r="J377" s="303">
        <v>343140.0</v>
      </c>
      <c r="K377" s="322">
        <f t="shared" si="4"/>
        <v>285</v>
      </c>
      <c r="L377" s="321" t="s">
        <v>2582</v>
      </c>
      <c r="M377" s="306" t="s">
        <v>75</v>
      </c>
      <c r="N377" s="297">
        <f t="shared" si="3"/>
        <v>1.204</v>
      </c>
      <c r="O377" s="307"/>
      <c r="P377" s="307"/>
      <c r="Q377" s="307"/>
      <c r="R377" s="307"/>
      <c r="S377" s="307"/>
      <c r="T377" s="307"/>
      <c r="U377" s="307"/>
      <c r="V377" s="307"/>
    </row>
    <row r="378" ht="15.75" customHeight="1">
      <c r="A378" s="307"/>
      <c r="B378" s="298">
        <v>45112.0</v>
      </c>
      <c r="C378" s="299" t="s">
        <v>2993</v>
      </c>
      <c r="D378" s="305" t="s">
        <v>2942</v>
      </c>
      <c r="E378" s="325" t="s">
        <v>172</v>
      </c>
      <c r="F378" s="302">
        <v>1800.0</v>
      </c>
      <c r="G378" s="302"/>
      <c r="H378" s="302"/>
      <c r="I378" s="324">
        <v>-41.78</v>
      </c>
      <c r="J378" s="303">
        <v>593199.0</v>
      </c>
      <c r="K378" s="303">
        <f t="shared" si="4"/>
        <v>329.555</v>
      </c>
      <c r="L378" s="321" t="s">
        <v>2595</v>
      </c>
      <c r="M378" s="306" t="s">
        <v>40</v>
      </c>
      <c r="N378" s="297">
        <f t="shared" si="3"/>
        <v>1.8</v>
      </c>
      <c r="O378" s="307"/>
      <c r="P378" s="307"/>
      <c r="Q378" s="307"/>
      <c r="R378" s="307"/>
      <c r="S378" s="307"/>
      <c r="T378" s="307"/>
      <c r="U378" s="307"/>
      <c r="V378" s="307"/>
    </row>
    <row r="379" ht="15.75" customHeight="1">
      <c r="A379" s="307"/>
      <c r="B379" s="298">
        <v>45112.0</v>
      </c>
      <c r="C379" s="299" t="s">
        <v>2994</v>
      </c>
      <c r="D379" s="305" t="s">
        <v>60</v>
      </c>
      <c r="E379" s="325" t="s">
        <v>177</v>
      </c>
      <c r="F379" s="302">
        <v>6495.0</v>
      </c>
      <c r="G379" s="302"/>
      <c r="H379" s="302"/>
      <c r="I379" s="324">
        <v>-40.41</v>
      </c>
      <c r="J379" s="303">
        <v>1948500.0</v>
      </c>
      <c r="K379" s="322">
        <f t="shared" si="4"/>
        <v>300</v>
      </c>
      <c r="L379" s="321" t="s">
        <v>2595</v>
      </c>
      <c r="M379" s="306" t="s">
        <v>94</v>
      </c>
      <c r="N379" s="297">
        <f t="shared" si="3"/>
        <v>6.495</v>
      </c>
      <c r="O379" s="307"/>
      <c r="P379" s="307"/>
      <c r="Q379" s="307"/>
      <c r="R379" s="307"/>
      <c r="S379" s="307"/>
      <c r="T379" s="307"/>
      <c r="U379" s="307"/>
      <c r="V379" s="307"/>
    </row>
    <row r="380" ht="15.75" customHeight="1">
      <c r="A380" s="307"/>
      <c r="B380" s="298">
        <v>45112.0</v>
      </c>
      <c r="C380" s="299" t="s">
        <v>2995</v>
      </c>
      <c r="D380" s="305" t="s">
        <v>2996</v>
      </c>
      <c r="E380" s="325" t="s">
        <v>177</v>
      </c>
      <c r="F380" s="302">
        <v>3255.0</v>
      </c>
      <c r="G380" s="302"/>
      <c r="H380" s="302"/>
      <c r="I380" s="324">
        <v>-32.41</v>
      </c>
      <c r="J380" s="303">
        <v>987743.5</v>
      </c>
      <c r="K380" s="303">
        <f t="shared" si="4"/>
        <v>303.4542243</v>
      </c>
      <c r="L380" s="321" t="s">
        <v>2595</v>
      </c>
      <c r="M380" s="306" t="s">
        <v>2584</v>
      </c>
      <c r="N380" s="297">
        <f t="shared" si="3"/>
        <v>3.255</v>
      </c>
      <c r="O380" s="307"/>
      <c r="P380" s="307"/>
      <c r="Q380" s="307"/>
      <c r="R380" s="307"/>
      <c r="S380" s="307"/>
      <c r="T380" s="307"/>
      <c r="U380" s="307"/>
      <c r="V380" s="307"/>
    </row>
    <row r="381" ht="15.75" customHeight="1">
      <c r="A381" s="307"/>
      <c r="B381" s="298">
        <v>45111.0</v>
      </c>
      <c r="C381" s="299" t="s">
        <v>2997</v>
      </c>
      <c r="D381" s="305" t="s">
        <v>2847</v>
      </c>
      <c r="E381" s="325" t="s">
        <v>179</v>
      </c>
      <c r="F381" s="302">
        <v>4725.2</v>
      </c>
      <c r="G381" s="302"/>
      <c r="H381" s="302"/>
      <c r="I381" s="324">
        <v>-68.91</v>
      </c>
      <c r="J381" s="303">
        <v>1416998.0</v>
      </c>
      <c r="K381" s="322">
        <f t="shared" si="4"/>
        <v>299.8810632</v>
      </c>
      <c r="L381" s="321" t="s">
        <v>2580</v>
      </c>
      <c r="M381" s="306" t="s">
        <v>75</v>
      </c>
      <c r="N381" s="297">
        <f t="shared" si="3"/>
        <v>4.7252</v>
      </c>
      <c r="O381" s="307"/>
      <c r="P381" s="307"/>
      <c r="Q381" s="307"/>
      <c r="R381" s="307"/>
      <c r="S381" s="307"/>
      <c r="T381" s="307"/>
      <c r="U381" s="307"/>
      <c r="V381" s="307"/>
    </row>
    <row r="382" ht="15.75" customHeight="1">
      <c r="A382" s="307"/>
      <c r="B382" s="298">
        <v>45112.0</v>
      </c>
      <c r="C382" s="299" t="s">
        <v>2998</v>
      </c>
      <c r="D382" s="305" t="s">
        <v>2835</v>
      </c>
      <c r="E382" s="325" t="s">
        <v>177</v>
      </c>
      <c r="F382" s="302">
        <v>3898.0</v>
      </c>
      <c r="G382" s="302"/>
      <c r="H382" s="302"/>
      <c r="I382" s="324">
        <v>-63.51</v>
      </c>
      <c r="J382" s="303">
        <v>1424868.0</v>
      </c>
      <c r="K382" s="322">
        <f t="shared" si="4"/>
        <v>365.5382247</v>
      </c>
      <c r="L382" s="321" t="s">
        <v>2595</v>
      </c>
      <c r="M382" s="306" t="s">
        <v>40</v>
      </c>
      <c r="N382" s="297">
        <f t="shared" si="3"/>
        <v>3.898</v>
      </c>
      <c r="O382" s="307"/>
      <c r="P382" s="307"/>
      <c r="Q382" s="307"/>
      <c r="R382" s="307"/>
      <c r="S382" s="307"/>
      <c r="T382" s="307"/>
      <c r="U382" s="307"/>
      <c r="V382" s="307"/>
    </row>
    <row r="383" ht="15.75" customHeight="1">
      <c r="A383" s="307"/>
      <c r="B383" s="298">
        <v>45112.0</v>
      </c>
      <c r="C383" s="299" t="s">
        <v>2999</v>
      </c>
      <c r="D383" s="305" t="s">
        <v>2942</v>
      </c>
      <c r="E383" s="325" t="s">
        <v>177</v>
      </c>
      <c r="F383" s="302">
        <v>5936.0</v>
      </c>
      <c r="G383" s="302"/>
      <c r="H383" s="302"/>
      <c r="I383" s="324">
        <v>-41.67</v>
      </c>
      <c r="J383" s="303">
        <v>1732654.0</v>
      </c>
      <c r="K383" s="322">
        <f t="shared" si="4"/>
        <v>291.8891509</v>
      </c>
      <c r="L383" s="321" t="s">
        <v>2595</v>
      </c>
      <c r="M383" s="306" t="s">
        <v>94</v>
      </c>
      <c r="N383" s="297">
        <f t="shared" si="3"/>
        <v>5.936</v>
      </c>
      <c r="O383" s="307"/>
      <c r="P383" s="307"/>
      <c r="Q383" s="307"/>
      <c r="R383" s="307"/>
      <c r="S383" s="307"/>
      <c r="T383" s="307"/>
      <c r="U383" s="307"/>
      <c r="V383" s="307"/>
    </row>
    <row r="384" ht="15.75" customHeight="1">
      <c r="A384" s="307"/>
      <c r="B384" s="298">
        <v>45112.0</v>
      </c>
      <c r="C384" s="299" t="s">
        <v>3000</v>
      </c>
      <c r="D384" s="305" t="s">
        <v>2765</v>
      </c>
      <c r="E384" s="325" t="s">
        <v>172</v>
      </c>
      <c r="F384" s="302">
        <v>2559.0</v>
      </c>
      <c r="G384" s="302"/>
      <c r="H384" s="302"/>
      <c r="I384" s="324">
        <v>-23.55</v>
      </c>
      <c r="J384" s="303">
        <v>966325.0</v>
      </c>
      <c r="K384" s="303">
        <f t="shared" si="4"/>
        <v>377.6182102</v>
      </c>
      <c r="L384" s="321" t="s">
        <v>2595</v>
      </c>
      <c r="M384" s="306" t="s">
        <v>2584</v>
      </c>
      <c r="N384" s="297">
        <f t="shared" si="3"/>
        <v>2.559</v>
      </c>
      <c r="O384" s="307"/>
      <c r="P384" s="307"/>
      <c r="Q384" s="307"/>
      <c r="R384" s="307"/>
      <c r="S384" s="307"/>
      <c r="T384" s="307"/>
      <c r="U384" s="307"/>
      <c r="V384" s="307"/>
    </row>
    <row r="385" ht="15.75" customHeight="1">
      <c r="A385" s="307"/>
      <c r="B385" s="298">
        <v>45113.0</v>
      </c>
      <c r="C385" s="299" t="s">
        <v>3001</v>
      </c>
      <c r="D385" s="305" t="s">
        <v>98</v>
      </c>
      <c r="E385" s="325" t="s">
        <v>172</v>
      </c>
      <c r="F385" s="302">
        <v>1783.0</v>
      </c>
      <c r="G385" s="302"/>
      <c r="H385" s="302"/>
      <c r="I385" s="324">
        <v>-66.25</v>
      </c>
      <c r="J385" s="303">
        <v>629990.0</v>
      </c>
      <c r="K385" s="303">
        <f t="shared" si="4"/>
        <v>353.3314638</v>
      </c>
      <c r="L385" s="321" t="s">
        <v>2595</v>
      </c>
      <c r="M385" s="306" t="s">
        <v>75</v>
      </c>
      <c r="N385" s="297">
        <f t="shared" si="3"/>
        <v>1.783</v>
      </c>
      <c r="O385" s="307"/>
      <c r="P385" s="307"/>
      <c r="Q385" s="307"/>
      <c r="R385" s="307"/>
      <c r="S385" s="307"/>
      <c r="T385" s="307"/>
      <c r="U385" s="307"/>
      <c r="V385" s="307"/>
    </row>
    <row r="386" ht="15.75" customHeight="1">
      <c r="A386" s="307"/>
      <c r="B386" s="298">
        <v>45112.0</v>
      </c>
      <c r="C386" s="299" t="s">
        <v>3002</v>
      </c>
      <c r="D386" s="305" t="s">
        <v>50</v>
      </c>
      <c r="E386" s="325" t="s">
        <v>179</v>
      </c>
      <c r="F386" s="302">
        <v>2765.0</v>
      </c>
      <c r="G386" s="302"/>
      <c r="H386" s="302"/>
      <c r="I386" s="324">
        <v>-5.6</v>
      </c>
      <c r="J386" s="303">
        <v>719630.0</v>
      </c>
      <c r="K386" s="322">
        <f t="shared" si="4"/>
        <v>260.2640145</v>
      </c>
      <c r="L386" s="321" t="s">
        <v>2582</v>
      </c>
      <c r="M386" s="306" t="s">
        <v>40</v>
      </c>
      <c r="N386" s="297">
        <f t="shared" si="3"/>
        <v>2.765</v>
      </c>
      <c r="O386" s="307"/>
      <c r="P386" s="307"/>
      <c r="Q386" s="307"/>
      <c r="R386" s="307"/>
      <c r="S386" s="307"/>
      <c r="T386" s="307"/>
      <c r="U386" s="307"/>
      <c r="V386" s="307"/>
    </row>
    <row r="387" ht="15.75" customHeight="1">
      <c r="A387" s="307"/>
      <c r="B387" s="298">
        <v>45112.0</v>
      </c>
      <c r="C387" s="299" t="s">
        <v>3003</v>
      </c>
      <c r="D387" s="305" t="s">
        <v>106</v>
      </c>
      <c r="E387" s="325" t="s">
        <v>172</v>
      </c>
      <c r="F387" s="302">
        <v>5909.5</v>
      </c>
      <c r="G387" s="302"/>
      <c r="H387" s="302"/>
      <c r="I387" s="324">
        <v>-53.83</v>
      </c>
      <c r="J387" s="303">
        <v>2184075.0</v>
      </c>
      <c r="K387" s="303">
        <f t="shared" si="4"/>
        <v>369.5871055</v>
      </c>
      <c r="L387" s="321" t="s">
        <v>2582</v>
      </c>
      <c r="M387" s="306" t="s">
        <v>94</v>
      </c>
      <c r="N387" s="297">
        <f t="shared" si="3"/>
        <v>5.9095</v>
      </c>
      <c r="O387" s="307"/>
      <c r="P387" s="307"/>
      <c r="Q387" s="307"/>
      <c r="R387" s="307"/>
      <c r="S387" s="307"/>
      <c r="T387" s="307"/>
      <c r="U387" s="307"/>
      <c r="V387" s="307"/>
    </row>
    <row r="388" ht="15.75" customHeight="1">
      <c r="A388" s="307"/>
      <c r="B388" s="298">
        <v>45112.0</v>
      </c>
      <c r="C388" s="299" t="s">
        <v>3004</v>
      </c>
      <c r="D388" s="305" t="s">
        <v>2883</v>
      </c>
      <c r="E388" s="325" t="s">
        <v>2591</v>
      </c>
      <c r="F388" s="302">
        <v>2441.2</v>
      </c>
      <c r="G388" s="302"/>
      <c r="H388" s="302"/>
      <c r="I388" s="324">
        <v>-22.04</v>
      </c>
      <c r="J388" s="303">
        <v>593240.5</v>
      </c>
      <c r="K388" s="322">
        <f t="shared" si="4"/>
        <v>243.0118384</v>
      </c>
      <c r="L388" s="321" t="s">
        <v>2580</v>
      </c>
      <c r="M388" s="306" t="s">
        <v>2584</v>
      </c>
      <c r="N388" s="297">
        <f t="shared" si="3"/>
        <v>2.4412</v>
      </c>
      <c r="O388" s="307"/>
      <c r="P388" s="307"/>
      <c r="Q388" s="307"/>
      <c r="R388" s="307"/>
      <c r="S388" s="307"/>
      <c r="T388" s="307"/>
      <c r="U388" s="307"/>
      <c r="V388" s="307"/>
    </row>
    <row r="389" ht="15.75" customHeight="1">
      <c r="A389" s="307"/>
      <c r="B389" s="298">
        <v>45112.0</v>
      </c>
      <c r="C389" s="299" t="s">
        <v>3005</v>
      </c>
      <c r="D389" s="305" t="s">
        <v>2987</v>
      </c>
      <c r="E389" s="325" t="s">
        <v>172</v>
      </c>
      <c r="F389" s="302">
        <v>6306.6</v>
      </c>
      <c r="G389" s="302"/>
      <c r="H389" s="302"/>
      <c r="I389" s="324">
        <v>-33.2</v>
      </c>
      <c r="J389" s="303">
        <v>2143039.0</v>
      </c>
      <c r="K389" s="303">
        <f t="shared" si="4"/>
        <v>339.8089303</v>
      </c>
      <c r="L389" s="321" t="s">
        <v>2580</v>
      </c>
      <c r="M389" s="306" t="s">
        <v>75</v>
      </c>
      <c r="N389" s="297">
        <f t="shared" si="3"/>
        <v>6.3066</v>
      </c>
      <c r="O389" s="307"/>
      <c r="P389" s="307"/>
      <c r="Q389" s="307"/>
      <c r="R389" s="307"/>
      <c r="S389" s="307"/>
      <c r="T389" s="307"/>
      <c r="U389" s="307"/>
      <c r="V389" s="307"/>
    </row>
    <row r="390" ht="15.75" customHeight="1">
      <c r="A390" s="307"/>
      <c r="B390" s="298">
        <v>45112.0</v>
      </c>
      <c r="C390" s="299" t="s">
        <v>3006</v>
      </c>
      <c r="D390" s="305" t="s">
        <v>117</v>
      </c>
      <c r="E390" s="325" t="s">
        <v>177</v>
      </c>
      <c r="F390" s="302">
        <v>5645.0</v>
      </c>
      <c r="G390" s="302"/>
      <c r="H390" s="302"/>
      <c r="I390" s="324">
        <v>-17.9</v>
      </c>
      <c r="J390" s="303">
        <v>1644765.0</v>
      </c>
      <c r="K390" s="322">
        <f t="shared" si="4"/>
        <v>291.3666962</v>
      </c>
      <c r="L390" s="321" t="s">
        <v>2580</v>
      </c>
      <c r="M390" s="306" t="s">
        <v>40</v>
      </c>
      <c r="N390" s="297">
        <f t="shared" si="3"/>
        <v>5.645</v>
      </c>
      <c r="O390" s="307"/>
      <c r="P390" s="307"/>
      <c r="Q390" s="307"/>
      <c r="R390" s="307"/>
      <c r="S390" s="307"/>
      <c r="T390" s="307"/>
      <c r="U390" s="307"/>
      <c r="V390" s="307"/>
    </row>
    <row r="391" ht="15.75" customHeight="1">
      <c r="A391" s="307"/>
      <c r="B391" s="298">
        <v>45112.0</v>
      </c>
      <c r="C391" s="299" t="s">
        <v>3007</v>
      </c>
      <c r="D391" s="305" t="s">
        <v>2883</v>
      </c>
      <c r="E391" s="325" t="s">
        <v>179</v>
      </c>
      <c r="F391" s="302">
        <v>1368.6</v>
      </c>
      <c r="G391" s="302"/>
      <c r="H391" s="302"/>
      <c r="I391" s="324">
        <v>-17.32</v>
      </c>
      <c r="J391" s="303">
        <v>342150.0</v>
      </c>
      <c r="K391" s="322">
        <f t="shared" si="4"/>
        <v>250</v>
      </c>
      <c r="L391" s="321" t="s">
        <v>2580</v>
      </c>
      <c r="M391" s="306" t="s">
        <v>94</v>
      </c>
      <c r="N391" s="297">
        <f t="shared" si="3"/>
        <v>1.3686</v>
      </c>
      <c r="O391" s="307"/>
      <c r="P391" s="307"/>
      <c r="Q391" s="307"/>
      <c r="R391" s="307"/>
      <c r="S391" s="307"/>
      <c r="T391" s="307"/>
      <c r="U391" s="307"/>
      <c r="V391" s="307"/>
    </row>
    <row r="392" ht="15.75" customHeight="1">
      <c r="A392" s="307"/>
      <c r="B392" s="298">
        <v>45112.0</v>
      </c>
      <c r="C392" s="299" t="s">
        <v>3008</v>
      </c>
      <c r="D392" s="305" t="s">
        <v>2847</v>
      </c>
      <c r="E392" s="325" t="s">
        <v>172</v>
      </c>
      <c r="F392" s="302">
        <v>5152.8</v>
      </c>
      <c r="G392" s="302"/>
      <c r="H392" s="302"/>
      <c r="I392" s="324">
        <v>-54.87</v>
      </c>
      <c r="J392" s="303">
        <v>1727573.0</v>
      </c>
      <c r="K392" s="303">
        <f t="shared" si="4"/>
        <v>335.2687859</v>
      </c>
      <c r="L392" s="321" t="s">
        <v>2580</v>
      </c>
      <c r="M392" s="306" t="s">
        <v>2584</v>
      </c>
      <c r="N392" s="297">
        <f t="shared" si="3"/>
        <v>5.1528</v>
      </c>
      <c r="O392" s="307"/>
      <c r="P392" s="307"/>
      <c r="Q392" s="307"/>
      <c r="R392" s="307"/>
      <c r="S392" s="307"/>
      <c r="T392" s="307"/>
      <c r="U392" s="307"/>
      <c r="V392" s="307"/>
    </row>
    <row r="393" ht="15.75" customHeight="1">
      <c r="A393" s="307"/>
      <c r="B393" s="298">
        <v>45113.0</v>
      </c>
      <c r="C393" s="299" t="s">
        <v>3009</v>
      </c>
      <c r="D393" s="305" t="s">
        <v>2765</v>
      </c>
      <c r="E393" s="325" t="s">
        <v>172</v>
      </c>
      <c r="F393" s="302">
        <v>5355.0</v>
      </c>
      <c r="G393" s="302"/>
      <c r="H393" s="302"/>
      <c r="I393" s="324">
        <v>-86.6</v>
      </c>
      <c r="J393" s="303">
        <v>2032445.0</v>
      </c>
      <c r="K393" s="303">
        <f t="shared" si="4"/>
        <v>379.54155</v>
      </c>
      <c r="L393" s="321" t="s">
        <v>2595</v>
      </c>
      <c r="M393" s="306" t="s">
        <v>75</v>
      </c>
      <c r="N393" s="297">
        <f t="shared" si="3"/>
        <v>5.355</v>
      </c>
      <c r="O393" s="307"/>
      <c r="P393" s="307"/>
      <c r="Q393" s="307"/>
      <c r="R393" s="307"/>
      <c r="S393" s="307"/>
      <c r="T393" s="307"/>
      <c r="U393" s="307"/>
      <c r="V393" s="307"/>
    </row>
    <row r="394" ht="15.75" customHeight="1">
      <c r="A394" s="307"/>
      <c r="B394" s="298">
        <v>45113.0</v>
      </c>
      <c r="C394" s="299" t="s">
        <v>3010</v>
      </c>
      <c r="D394" s="305" t="s">
        <v>60</v>
      </c>
      <c r="E394" s="325" t="s">
        <v>4</v>
      </c>
      <c r="F394" s="302">
        <v>4281.0</v>
      </c>
      <c r="G394" s="302"/>
      <c r="H394" s="302"/>
      <c r="I394" s="324">
        <v>-66.21</v>
      </c>
      <c r="J394" s="303">
        <v>1688885.0</v>
      </c>
      <c r="K394" s="303">
        <f t="shared" si="4"/>
        <v>394.5071245</v>
      </c>
      <c r="L394" s="321" t="s">
        <v>2595</v>
      </c>
      <c r="M394" s="306" t="s">
        <v>40</v>
      </c>
      <c r="N394" s="297">
        <f t="shared" si="3"/>
        <v>4.281</v>
      </c>
      <c r="O394" s="307"/>
      <c r="P394" s="307"/>
      <c r="Q394" s="307"/>
      <c r="R394" s="307"/>
      <c r="S394" s="307"/>
      <c r="T394" s="307"/>
      <c r="U394" s="307"/>
      <c r="V394" s="307"/>
    </row>
    <row r="395" ht="15.75" customHeight="1">
      <c r="A395" s="307"/>
      <c r="B395" s="298">
        <v>45112.0</v>
      </c>
      <c r="C395" s="299" t="s">
        <v>3011</v>
      </c>
      <c r="D395" s="305" t="s">
        <v>117</v>
      </c>
      <c r="E395" s="325" t="s">
        <v>177</v>
      </c>
      <c r="F395" s="302">
        <v>3809.9</v>
      </c>
      <c r="G395" s="302"/>
      <c r="H395" s="302"/>
      <c r="I395" s="324">
        <v>-53.3</v>
      </c>
      <c r="J395" s="303">
        <v>1193615.3</v>
      </c>
      <c r="K395" s="303">
        <f t="shared" si="4"/>
        <v>313.2930786</v>
      </c>
      <c r="L395" s="321" t="s">
        <v>2580</v>
      </c>
      <c r="M395" s="306" t="s">
        <v>94</v>
      </c>
      <c r="N395" s="297">
        <f t="shared" si="3"/>
        <v>3.8099</v>
      </c>
      <c r="O395" s="307"/>
      <c r="P395" s="307"/>
      <c r="Q395" s="307"/>
      <c r="R395" s="307"/>
      <c r="S395" s="307"/>
      <c r="T395" s="307"/>
      <c r="U395" s="307"/>
      <c r="V395" s="307"/>
    </row>
    <row r="396" ht="15.75" customHeight="1">
      <c r="A396" s="307"/>
      <c r="B396" s="298">
        <v>45113.0</v>
      </c>
      <c r="C396" s="299" t="s">
        <v>3012</v>
      </c>
      <c r="D396" s="305" t="s">
        <v>2835</v>
      </c>
      <c r="E396" s="325" t="s">
        <v>181</v>
      </c>
      <c r="F396" s="302">
        <v>3255.0</v>
      </c>
      <c r="G396" s="302"/>
      <c r="H396" s="302"/>
      <c r="I396" s="324">
        <v>-29.23</v>
      </c>
      <c r="J396" s="303">
        <v>955150.0</v>
      </c>
      <c r="K396" s="322">
        <f t="shared" si="4"/>
        <v>293.4408602</v>
      </c>
      <c r="L396" s="321" t="s">
        <v>2595</v>
      </c>
      <c r="M396" s="306" t="s">
        <v>2584</v>
      </c>
      <c r="N396" s="297">
        <f t="shared" si="3"/>
        <v>3.255</v>
      </c>
      <c r="O396" s="307"/>
      <c r="P396" s="307"/>
      <c r="Q396" s="307"/>
      <c r="R396" s="307"/>
      <c r="S396" s="307"/>
      <c r="T396" s="307"/>
      <c r="U396" s="307"/>
      <c r="V396" s="307"/>
    </row>
    <row r="397" ht="15.75" customHeight="1">
      <c r="A397" s="307"/>
      <c r="B397" s="298">
        <v>45113.0</v>
      </c>
      <c r="C397" s="299" t="s">
        <v>3013</v>
      </c>
      <c r="D397" s="305" t="s">
        <v>2942</v>
      </c>
      <c r="E397" s="325" t="s">
        <v>172</v>
      </c>
      <c r="F397" s="302">
        <v>2242.0</v>
      </c>
      <c r="G397" s="302"/>
      <c r="H397" s="302"/>
      <c r="I397" s="324">
        <v>-52.11</v>
      </c>
      <c r="J397" s="303">
        <v>885590.0</v>
      </c>
      <c r="K397" s="303">
        <f t="shared" si="4"/>
        <v>395</v>
      </c>
      <c r="L397" s="321" t="s">
        <v>2595</v>
      </c>
      <c r="M397" s="306" t="s">
        <v>75</v>
      </c>
      <c r="N397" s="297">
        <f t="shared" si="3"/>
        <v>2.242</v>
      </c>
      <c r="O397" s="307"/>
      <c r="P397" s="307"/>
      <c r="Q397" s="307"/>
      <c r="R397" s="307"/>
      <c r="S397" s="307"/>
      <c r="T397" s="307"/>
      <c r="U397" s="307"/>
      <c r="V397" s="307"/>
    </row>
    <row r="398" ht="15.75" customHeight="1">
      <c r="A398" s="307"/>
      <c r="B398" s="298">
        <v>45111.0</v>
      </c>
      <c r="C398" s="299" t="s">
        <v>3014</v>
      </c>
      <c r="D398" s="305" t="s">
        <v>2973</v>
      </c>
      <c r="E398" s="325" t="s">
        <v>2591</v>
      </c>
      <c r="F398" s="302">
        <v>3887.3</v>
      </c>
      <c r="G398" s="302"/>
      <c r="H398" s="302"/>
      <c r="I398" s="324">
        <v>-3.36</v>
      </c>
      <c r="J398" s="303">
        <v>892778.0</v>
      </c>
      <c r="K398" s="322">
        <f t="shared" si="4"/>
        <v>229.6653204</v>
      </c>
      <c r="L398" s="321" t="s">
        <v>2580</v>
      </c>
      <c r="M398" s="306" t="s">
        <v>40</v>
      </c>
      <c r="N398" s="297">
        <f t="shared" si="3"/>
        <v>3.8873</v>
      </c>
      <c r="O398" s="307"/>
      <c r="P398" s="307"/>
      <c r="Q398" s="307"/>
      <c r="R398" s="307"/>
      <c r="S398" s="307"/>
      <c r="T398" s="307"/>
      <c r="U398" s="307"/>
      <c r="V398" s="307"/>
    </row>
    <row r="399" ht="15.75" customHeight="1">
      <c r="A399" s="307"/>
      <c r="B399" s="298">
        <v>45113.0</v>
      </c>
      <c r="C399" s="299" t="s">
        <v>3015</v>
      </c>
      <c r="D399" s="305" t="s">
        <v>106</v>
      </c>
      <c r="E399" s="325" t="s">
        <v>172</v>
      </c>
      <c r="F399" s="302">
        <v>5461.5</v>
      </c>
      <c r="G399" s="302"/>
      <c r="H399" s="302"/>
      <c r="I399" s="324">
        <v>-49.53</v>
      </c>
      <c r="J399" s="303">
        <v>2028400.0</v>
      </c>
      <c r="K399" s="303">
        <f t="shared" si="4"/>
        <v>371.3997986</v>
      </c>
      <c r="L399" s="321" t="s">
        <v>2582</v>
      </c>
      <c r="M399" s="306" t="s">
        <v>94</v>
      </c>
      <c r="N399" s="297">
        <f t="shared" si="3"/>
        <v>5.4615</v>
      </c>
      <c r="O399" s="307"/>
      <c r="P399" s="307"/>
      <c r="Q399" s="307"/>
      <c r="R399" s="307"/>
      <c r="S399" s="307"/>
      <c r="T399" s="307"/>
      <c r="U399" s="307"/>
      <c r="V399" s="307"/>
    </row>
    <row r="400" ht="15.75" customHeight="1">
      <c r="A400" s="307"/>
      <c r="B400" s="298">
        <v>45114.0</v>
      </c>
      <c r="C400" s="299" t="s">
        <v>3016</v>
      </c>
      <c r="D400" s="305" t="s">
        <v>2835</v>
      </c>
      <c r="E400" s="325" t="s">
        <v>177</v>
      </c>
      <c r="F400" s="302">
        <v>3070.0</v>
      </c>
      <c r="G400" s="302"/>
      <c r="H400" s="302"/>
      <c r="I400" s="324">
        <v>-33.88</v>
      </c>
      <c r="J400" s="303">
        <v>1029130.0</v>
      </c>
      <c r="K400" s="303">
        <f t="shared" si="4"/>
        <v>335.2214984</v>
      </c>
      <c r="L400" s="321" t="s">
        <v>2595</v>
      </c>
      <c r="M400" s="306" t="s">
        <v>2584</v>
      </c>
      <c r="N400" s="297">
        <f t="shared" si="3"/>
        <v>3.07</v>
      </c>
      <c r="O400" s="307"/>
      <c r="P400" s="307"/>
      <c r="Q400" s="307"/>
      <c r="R400" s="307"/>
      <c r="S400" s="307"/>
      <c r="T400" s="307"/>
      <c r="U400" s="307"/>
      <c r="V400" s="307"/>
    </row>
    <row r="401" ht="15.75" customHeight="1">
      <c r="A401" s="307"/>
      <c r="B401" s="298">
        <v>45111.0</v>
      </c>
      <c r="C401" s="299" t="s">
        <v>3017</v>
      </c>
      <c r="D401" s="305" t="s">
        <v>2973</v>
      </c>
      <c r="E401" s="325" t="s">
        <v>181</v>
      </c>
      <c r="F401" s="302">
        <v>5318.0</v>
      </c>
      <c r="G401" s="302"/>
      <c r="H401" s="302"/>
      <c r="I401" s="302">
        <v>4.1</v>
      </c>
      <c r="J401" s="303">
        <v>1227842.0</v>
      </c>
      <c r="K401" s="322">
        <f t="shared" si="4"/>
        <v>230.884167</v>
      </c>
      <c r="L401" s="321" t="s">
        <v>2580</v>
      </c>
      <c r="M401" s="306" t="s">
        <v>75</v>
      </c>
      <c r="N401" s="297">
        <f t="shared" si="3"/>
        <v>5.318</v>
      </c>
      <c r="O401" s="307"/>
      <c r="P401" s="307"/>
      <c r="Q401" s="307"/>
      <c r="R401" s="307"/>
      <c r="S401" s="307"/>
      <c r="T401" s="307"/>
      <c r="U401" s="307"/>
      <c r="V401" s="307"/>
    </row>
    <row r="402" ht="15.75" customHeight="1">
      <c r="A402" s="307"/>
      <c r="B402" s="298">
        <v>45113.0</v>
      </c>
      <c r="C402" s="299" t="s">
        <v>3018</v>
      </c>
      <c r="D402" s="305" t="s">
        <v>2883</v>
      </c>
      <c r="E402" s="325" t="s">
        <v>2643</v>
      </c>
      <c r="F402" s="302">
        <v>1129.0</v>
      </c>
      <c r="G402" s="302"/>
      <c r="H402" s="302"/>
      <c r="I402" s="302">
        <v>5.32</v>
      </c>
      <c r="J402" s="303">
        <v>237090.0</v>
      </c>
      <c r="K402" s="322">
        <f t="shared" si="4"/>
        <v>210</v>
      </c>
      <c r="L402" s="321" t="s">
        <v>2580</v>
      </c>
      <c r="M402" s="306" t="s">
        <v>40</v>
      </c>
      <c r="N402" s="297">
        <f t="shared" si="3"/>
        <v>1.129</v>
      </c>
      <c r="O402" s="307"/>
      <c r="P402" s="307"/>
      <c r="Q402" s="307"/>
      <c r="R402" s="307"/>
      <c r="S402" s="307"/>
      <c r="T402" s="307"/>
      <c r="U402" s="307"/>
      <c r="V402" s="307"/>
    </row>
    <row r="403" ht="15.75" customHeight="1">
      <c r="A403" s="307"/>
      <c r="B403" s="298">
        <v>45113.0</v>
      </c>
      <c r="C403" s="299" t="s">
        <v>3019</v>
      </c>
      <c r="D403" s="305" t="s">
        <v>117</v>
      </c>
      <c r="E403" s="325" t="s">
        <v>172</v>
      </c>
      <c r="F403" s="302">
        <v>1477.8</v>
      </c>
      <c r="G403" s="302"/>
      <c r="H403" s="302"/>
      <c r="I403" s="324">
        <v>-40.92</v>
      </c>
      <c r="J403" s="303">
        <v>512796.0</v>
      </c>
      <c r="K403" s="303">
        <f t="shared" si="4"/>
        <v>346.999594</v>
      </c>
      <c r="L403" s="321" t="s">
        <v>2580</v>
      </c>
      <c r="M403" s="306" t="s">
        <v>94</v>
      </c>
      <c r="N403" s="297">
        <f t="shared" si="3"/>
        <v>1.4778</v>
      </c>
      <c r="O403" s="307"/>
      <c r="P403" s="307"/>
      <c r="Q403" s="307"/>
      <c r="R403" s="307"/>
      <c r="S403" s="307"/>
      <c r="T403" s="307"/>
      <c r="U403" s="307"/>
      <c r="V403" s="307"/>
    </row>
    <row r="404" ht="15.75" customHeight="1">
      <c r="A404" s="307"/>
      <c r="B404" s="298">
        <v>45114.0</v>
      </c>
      <c r="C404" s="299" t="s">
        <v>3020</v>
      </c>
      <c r="D404" s="305" t="s">
        <v>60</v>
      </c>
      <c r="E404" s="325" t="s">
        <v>4</v>
      </c>
      <c r="F404" s="302">
        <v>4110.0</v>
      </c>
      <c r="G404" s="302"/>
      <c r="H404" s="302"/>
      <c r="I404" s="324">
        <v>-18.17</v>
      </c>
      <c r="J404" s="303">
        <v>1699222.0</v>
      </c>
      <c r="K404" s="303">
        <f t="shared" si="4"/>
        <v>413.4360097</v>
      </c>
      <c r="L404" s="321" t="s">
        <v>2595</v>
      </c>
      <c r="M404" s="306" t="s">
        <v>2584</v>
      </c>
      <c r="N404" s="297">
        <f t="shared" si="3"/>
        <v>4.11</v>
      </c>
      <c r="O404" s="307"/>
      <c r="P404" s="307"/>
      <c r="Q404" s="307"/>
      <c r="R404" s="307"/>
      <c r="S404" s="307"/>
      <c r="T404" s="307"/>
      <c r="U404" s="307"/>
      <c r="V404" s="307"/>
    </row>
    <row r="405" ht="15.75" customHeight="1">
      <c r="A405" s="307"/>
      <c r="B405" s="298">
        <v>45114.0</v>
      </c>
      <c r="C405" s="299" t="s">
        <v>3021</v>
      </c>
      <c r="D405" s="305" t="s">
        <v>98</v>
      </c>
      <c r="E405" s="325" t="s">
        <v>4</v>
      </c>
      <c r="F405" s="302">
        <v>1694.0</v>
      </c>
      <c r="G405" s="302"/>
      <c r="H405" s="302"/>
      <c r="I405" s="324">
        <v>-33.35</v>
      </c>
      <c r="J405" s="303">
        <v>711480.0</v>
      </c>
      <c r="K405" s="303">
        <f t="shared" si="4"/>
        <v>420</v>
      </c>
      <c r="L405" s="321" t="s">
        <v>2595</v>
      </c>
      <c r="M405" s="306" t="s">
        <v>75</v>
      </c>
      <c r="N405" s="297">
        <f t="shared" si="3"/>
        <v>1.694</v>
      </c>
      <c r="O405" s="307"/>
      <c r="P405" s="307"/>
      <c r="Q405" s="307"/>
      <c r="R405" s="307"/>
      <c r="S405" s="307"/>
      <c r="T405" s="307"/>
      <c r="U405" s="307"/>
      <c r="V405" s="307"/>
    </row>
    <row r="406" ht="15.75" customHeight="1">
      <c r="A406" s="307"/>
      <c r="B406" s="298">
        <v>45114.0</v>
      </c>
      <c r="C406" s="299" t="s">
        <v>3022</v>
      </c>
      <c r="D406" s="305" t="s">
        <v>50</v>
      </c>
      <c r="E406" s="325" t="s">
        <v>179</v>
      </c>
      <c r="F406" s="302">
        <v>6160.0</v>
      </c>
      <c r="G406" s="302"/>
      <c r="H406" s="302"/>
      <c r="I406" s="324">
        <v>-16.52</v>
      </c>
      <c r="J406" s="303">
        <v>1478400.0</v>
      </c>
      <c r="K406" s="322">
        <f t="shared" si="4"/>
        <v>240</v>
      </c>
      <c r="L406" s="321" t="s">
        <v>2582</v>
      </c>
      <c r="M406" s="306" t="s">
        <v>40</v>
      </c>
      <c r="N406" s="297">
        <f t="shared" si="3"/>
        <v>6.16</v>
      </c>
      <c r="O406" s="307"/>
      <c r="P406" s="307"/>
      <c r="Q406" s="307"/>
      <c r="R406" s="307"/>
      <c r="S406" s="307"/>
      <c r="T406" s="307"/>
      <c r="U406" s="307"/>
      <c r="V406" s="307"/>
    </row>
    <row r="407" ht="15.75" customHeight="1">
      <c r="A407" s="307"/>
      <c r="B407" s="298">
        <v>45115.0</v>
      </c>
      <c r="C407" s="299" t="s">
        <v>3023</v>
      </c>
      <c r="D407" s="305" t="s">
        <v>2765</v>
      </c>
      <c r="E407" s="325" t="s">
        <v>172</v>
      </c>
      <c r="F407" s="302">
        <v>3847.0</v>
      </c>
      <c r="G407" s="302"/>
      <c r="H407" s="302"/>
      <c r="I407" s="324">
        <v>-34.59</v>
      </c>
      <c r="J407" s="303">
        <v>1382339.6</v>
      </c>
      <c r="K407" s="303">
        <f t="shared" si="4"/>
        <v>359.3292436</v>
      </c>
      <c r="L407" s="321" t="s">
        <v>2595</v>
      </c>
      <c r="M407" s="306" t="s">
        <v>94</v>
      </c>
      <c r="N407" s="297">
        <f t="shared" si="3"/>
        <v>3.847</v>
      </c>
      <c r="O407" s="307"/>
      <c r="P407" s="307"/>
      <c r="Q407" s="307"/>
      <c r="R407" s="307"/>
      <c r="S407" s="307"/>
      <c r="T407" s="307"/>
      <c r="U407" s="307"/>
      <c r="V407" s="307"/>
    </row>
    <row r="408" ht="15.75" customHeight="1">
      <c r="A408" s="307"/>
      <c r="B408" s="298">
        <v>45115.0</v>
      </c>
      <c r="C408" s="299" t="s">
        <v>3024</v>
      </c>
      <c r="D408" s="305" t="s">
        <v>60</v>
      </c>
      <c r="E408" s="325" t="s">
        <v>4</v>
      </c>
      <c r="F408" s="302">
        <v>1013.0</v>
      </c>
      <c r="G408" s="302"/>
      <c r="H408" s="302"/>
      <c r="I408" s="324">
        <v>-26.89</v>
      </c>
      <c r="J408" s="303">
        <v>415330.0</v>
      </c>
      <c r="K408" s="303">
        <f t="shared" si="4"/>
        <v>410</v>
      </c>
      <c r="L408" s="321" t="s">
        <v>2595</v>
      </c>
      <c r="M408" s="306" t="s">
        <v>2584</v>
      </c>
      <c r="N408" s="297">
        <f t="shared" si="3"/>
        <v>1.013</v>
      </c>
      <c r="O408" s="307"/>
      <c r="P408" s="307"/>
      <c r="Q408" s="307"/>
      <c r="R408" s="307"/>
      <c r="S408" s="307"/>
      <c r="T408" s="307"/>
      <c r="U408" s="307"/>
      <c r="V408" s="307"/>
    </row>
    <row r="409" ht="15.75" customHeight="1">
      <c r="A409" s="307"/>
      <c r="B409" s="298">
        <v>45115.0</v>
      </c>
      <c r="C409" s="299" t="s">
        <v>3025</v>
      </c>
      <c r="D409" s="305" t="s">
        <v>98</v>
      </c>
      <c r="E409" s="325" t="s">
        <v>4</v>
      </c>
      <c r="F409" s="302">
        <v>7793.0</v>
      </c>
      <c r="G409" s="302"/>
      <c r="H409" s="302"/>
      <c r="I409" s="324">
        <v>-18.12</v>
      </c>
      <c r="J409" s="303">
        <v>3111010.0</v>
      </c>
      <c r="K409" s="303">
        <f t="shared" si="4"/>
        <v>399.2056974</v>
      </c>
      <c r="L409" s="321"/>
      <c r="M409" s="306" t="s">
        <v>75</v>
      </c>
      <c r="N409" s="297">
        <f t="shared" si="3"/>
        <v>7.793</v>
      </c>
      <c r="O409" s="307"/>
      <c r="P409" s="307"/>
      <c r="Q409" s="307"/>
      <c r="R409" s="307"/>
      <c r="S409" s="307"/>
      <c r="T409" s="307"/>
      <c r="U409" s="307"/>
      <c r="V409" s="307"/>
    </row>
    <row r="410" ht="15.75" customHeight="1">
      <c r="A410" s="307"/>
      <c r="B410" s="298">
        <v>45113.0</v>
      </c>
      <c r="C410" s="299" t="s">
        <v>3026</v>
      </c>
      <c r="D410" s="305" t="s">
        <v>3027</v>
      </c>
      <c r="E410" s="325" t="s">
        <v>2591</v>
      </c>
      <c r="F410" s="302">
        <v>4469.6</v>
      </c>
      <c r="G410" s="302"/>
      <c r="H410" s="302"/>
      <c r="I410" s="302">
        <v>3.91</v>
      </c>
      <c r="J410" s="303">
        <v>972851.0</v>
      </c>
      <c r="K410" s="322">
        <f t="shared" si="4"/>
        <v>217.6595221</v>
      </c>
      <c r="L410" s="321" t="s">
        <v>2580</v>
      </c>
      <c r="M410" s="306" t="s">
        <v>40</v>
      </c>
      <c r="N410" s="297">
        <f t="shared" si="3"/>
        <v>4.4696</v>
      </c>
      <c r="O410" s="307"/>
      <c r="P410" s="307"/>
      <c r="Q410" s="307"/>
      <c r="R410" s="307"/>
      <c r="S410" s="307"/>
      <c r="T410" s="307"/>
      <c r="U410" s="307"/>
      <c r="V410" s="307"/>
    </row>
    <row r="411" ht="15.75" customHeight="1">
      <c r="A411" s="307"/>
      <c r="B411" s="298">
        <v>45113.0</v>
      </c>
      <c r="C411" s="299" t="s">
        <v>3028</v>
      </c>
      <c r="D411" s="305" t="s">
        <v>2980</v>
      </c>
      <c r="E411" s="325" t="s">
        <v>181</v>
      </c>
      <c r="F411" s="302">
        <v>4969.3</v>
      </c>
      <c r="G411" s="302"/>
      <c r="H411" s="302"/>
      <c r="I411" s="302">
        <v>8.68</v>
      </c>
      <c r="J411" s="303">
        <v>1120757.0</v>
      </c>
      <c r="K411" s="322">
        <f t="shared" si="4"/>
        <v>225.5361922</v>
      </c>
      <c r="L411" s="321" t="s">
        <v>2580</v>
      </c>
      <c r="M411" s="306" t="s">
        <v>94</v>
      </c>
      <c r="N411" s="297">
        <f t="shared" si="3"/>
        <v>4.9693</v>
      </c>
      <c r="O411" s="307"/>
      <c r="P411" s="307"/>
      <c r="Q411" s="307"/>
      <c r="R411" s="307"/>
      <c r="S411" s="307"/>
      <c r="T411" s="307"/>
      <c r="U411" s="307"/>
      <c r="V411" s="307"/>
    </row>
    <row r="412" ht="15.75" customHeight="1">
      <c r="A412" s="307"/>
      <c r="B412" s="298">
        <v>45113.0</v>
      </c>
      <c r="C412" s="299" t="s">
        <v>3029</v>
      </c>
      <c r="D412" s="305" t="s">
        <v>2973</v>
      </c>
      <c r="E412" s="325" t="s">
        <v>181</v>
      </c>
      <c r="F412" s="302">
        <v>4738.0</v>
      </c>
      <c r="G412" s="302"/>
      <c r="H412" s="302"/>
      <c r="I412" s="302">
        <v>3.73</v>
      </c>
      <c r="J412" s="303">
        <v>1073647.0</v>
      </c>
      <c r="K412" s="322">
        <f t="shared" si="4"/>
        <v>226.6034192</v>
      </c>
      <c r="L412" s="321" t="s">
        <v>2580</v>
      </c>
      <c r="M412" s="306" t="s">
        <v>2584</v>
      </c>
      <c r="N412" s="297">
        <f t="shared" si="3"/>
        <v>4.738</v>
      </c>
      <c r="O412" s="307"/>
      <c r="P412" s="307"/>
      <c r="Q412" s="307"/>
      <c r="R412" s="307"/>
      <c r="S412" s="307"/>
      <c r="T412" s="307"/>
      <c r="U412" s="307"/>
      <c r="V412" s="307"/>
    </row>
    <row r="413" ht="15.75" customHeight="1">
      <c r="A413" s="307"/>
      <c r="B413" s="298">
        <v>45115.0</v>
      </c>
      <c r="C413" s="299" t="s">
        <v>3030</v>
      </c>
      <c r="D413" s="305" t="s">
        <v>2987</v>
      </c>
      <c r="E413" s="325" t="s">
        <v>172</v>
      </c>
      <c r="F413" s="302">
        <v>5923.1</v>
      </c>
      <c r="G413" s="302"/>
      <c r="H413" s="302"/>
      <c r="I413" s="324">
        <v>-17.86</v>
      </c>
      <c r="J413" s="303">
        <v>1972392.3</v>
      </c>
      <c r="K413" s="303">
        <f t="shared" si="4"/>
        <v>333</v>
      </c>
      <c r="L413" s="321" t="s">
        <v>2580</v>
      </c>
      <c r="M413" s="306" t="s">
        <v>75</v>
      </c>
      <c r="N413" s="297">
        <f t="shared" si="3"/>
        <v>5.9231</v>
      </c>
      <c r="O413" s="307"/>
      <c r="P413" s="307"/>
      <c r="Q413" s="307"/>
      <c r="R413" s="307"/>
      <c r="S413" s="307"/>
      <c r="T413" s="307"/>
      <c r="U413" s="307"/>
      <c r="V413" s="307"/>
    </row>
    <row r="414" ht="15.75" customHeight="1">
      <c r="A414" s="307"/>
      <c r="B414" s="298">
        <v>45115.0</v>
      </c>
      <c r="C414" s="299" t="s">
        <v>3031</v>
      </c>
      <c r="D414" s="305" t="s">
        <v>2883</v>
      </c>
      <c r="E414" s="325" t="s">
        <v>172</v>
      </c>
      <c r="F414" s="302">
        <v>1927.0</v>
      </c>
      <c r="G414" s="302"/>
      <c r="H414" s="302"/>
      <c r="I414" s="324">
        <v>26.91</v>
      </c>
      <c r="J414" s="303">
        <v>701750.0</v>
      </c>
      <c r="K414" s="303">
        <f t="shared" si="4"/>
        <v>364.1670991</v>
      </c>
      <c r="L414" s="321" t="s">
        <v>2580</v>
      </c>
      <c r="M414" s="306" t="s">
        <v>40</v>
      </c>
      <c r="N414" s="297">
        <f t="shared" si="3"/>
        <v>1.927</v>
      </c>
      <c r="O414" s="307"/>
      <c r="P414" s="307"/>
      <c r="Q414" s="307"/>
      <c r="R414" s="307"/>
      <c r="S414" s="307"/>
      <c r="T414" s="307"/>
      <c r="U414" s="307"/>
      <c r="V414" s="307"/>
    </row>
    <row r="415" ht="15.75" customHeight="1">
      <c r="A415" s="307"/>
      <c r="B415" s="298">
        <v>45115.0</v>
      </c>
      <c r="C415" s="299" t="s">
        <v>3032</v>
      </c>
      <c r="D415" s="305" t="s">
        <v>106</v>
      </c>
      <c r="E415" s="325" t="s">
        <v>2591</v>
      </c>
      <c r="F415" s="302">
        <v>942.0</v>
      </c>
      <c r="G415" s="302"/>
      <c r="H415" s="302"/>
      <c r="I415" s="324">
        <v>-43.46</v>
      </c>
      <c r="J415" s="303">
        <v>226080.0</v>
      </c>
      <c r="K415" s="322">
        <f t="shared" si="4"/>
        <v>240</v>
      </c>
      <c r="L415" s="321" t="s">
        <v>2582</v>
      </c>
      <c r="M415" s="306" t="s">
        <v>94</v>
      </c>
      <c r="N415" s="297">
        <f t="shared" si="3"/>
        <v>0.942</v>
      </c>
      <c r="O415" s="307"/>
      <c r="P415" s="307"/>
      <c r="Q415" s="307"/>
      <c r="R415" s="307"/>
      <c r="S415" s="307"/>
      <c r="T415" s="307"/>
      <c r="U415" s="307"/>
      <c r="V415" s="307"/>
    </row>
    <row r="416" ht="15.75" customHeight="1">
      <c r="A416" s="307"/>
      <c r="B416" s="298">
        <v>45115.0</v>
      </c>
      <c r="C416" s="299" t="s">
        <v>3033</v>
      </c>
      <c r="D416" s="305" t="s">
        <v>98</v>
      </c>
      <c r="E416" s="325" t="s">
        <v>172</v>
      </c>
      <c r="F416" s="302">
        <v>2835.0</v>
      </c>
      <c r="G416" s="302"/>
      <c r="H416" s="302"/>
      <c r="I416" s="324">
        <v>-0.27</v>
      </c>
      <c r="J416" s="303">
        <v>994625.0</v>
      </c>
      <c r="K416" s="303">
        <f t="shared" si="4"/>
        <v>350.8377425</v>
      </c>
      <c r="L416" s="321" t="s">
        <v>2595</v>
      </c>
      <c r="M416" s="306" t="s">
        <v>2584</v>
      </c>
      <c r="N416" s="297">
        <f t="shared" si="3"/>
        <v>2.835</v>
      </c>
      <c r="O416" s="307"/>
      <c r="P416" s="307"/>
      <c r="Q416" s="307"/>
      <c r="R416" s="307"/>
      <c r="S416" s="307"/>
      <c r="T416" s="307"/>
      <c r="U416" s="307"/>
      <c r="V416" s="307"/>
    </row>
    <row r="417" ht="15.75" customHeight="1">
      <c r="A417" s="307"/>
      <c r="B417" s="298">
        <v>45115.0</v>
      </c>
      <c r="C417" s="299" t="s">
        <v>3034</v>
      </c>
      <c r="D417" s="305" t="s">
        <v>3035</v>
      </c>
      <c r="E417" s="325" t="s">
        <v>172</v>
      </c>
      <c r="F417" s="302">
        <v>5850.0</v>
      </c>
      <c r="G417" s="302"/>
      <c r="H417" s="302"/>
      <c r="I417" s="324">
        <v>-42.29</v>
      </c>
      <c r="J417" s="303">
        <v>1807120.0</v>
      </c>
      <c r="K417" s="303">
        <f t="shared" si="4"/>
        <v>308.9094017</v>
      </c>
      <c r="L417" s="321" t="s">
        <v>2580</v>
      </c>
      <c r="M417" s="306" t="s">
        <v>75</v>
      </c>
      <c r="N417" s="297">
        <f t="shared" si="3"/>
        <v>5.85</v>
      </c>
      <c r="O417" s="307"/>
      <c r="P417" s="307"/>
      <c r="Q417" s="307"/>
      <c r="R417" s="307"/>
      <c r="S417" s="307"/>
      <c r="T417" s="307"/>
      <c r="U417" s="307"/>
      <c r="V417" s="307"/>
    </row>
    <row r="418" ht="15.75" customHeight="1">
      <c r="A418" s="307"/>
      <c r="B418" s="298">
        <v>45116.0</v>
      </c>
      <c r="C418" s="299" t="s">
        <v>3036</v>
      </c>
      <c r="D418" s="305" t="s">
        <v>60</v>
      </c>
      <c r="E418" s="325" t="s">
        <v>4</v>
      </c>
      <c r="F418" s="302">
        <v>7038.0</v>
      </c>
      <c r="G418" s="302"/>
      <c r="H418" s="302"/>
      <c r="I418" s="324">
        <v>-31.11</v>
      </c>
      <c r="J418" s="303">
        <v>2836700.0</v>
      </c>
      <c r="K418" s="303">
        <f t="shared" si="4"/>
        <v>403.0548451</v>
      </c>
      <c r="L418" s="321" t="s">
        <v>2595</v>
      </c>
      <c r="M418" s="306" t="s">
        <v>40</v>
      </c>
      <c r="N418" s="297">
        <f t="shared" si="3"/>
        <v>7.038</v>
      </c>
      <c r="O418" s="307"/>
      <c r="P418" s="307"/>
      <c r="Q418" s="307"/>
      <c r="R418" s="307"/>
      <c r="S418" s="307"/>
      <c r="T418" s="307"/>
      <c r="U418" s="307"/>
      <c r="V418" s="307"/>
    </row>
    <row r="419" ht="15.75" customHeight="1">
      <c r="A419" s="307"/>
      <c r="B419" s="298">
        <v>45116.0</v>
      </c>
      <c r="C419" s="299" t="s">
        <v>3037</v>
      </c>
      <c r="D419" s="305" t="s">
        <v>50</v>
      </c>
      <c r="E419" s="325" t="s">
        <v>177</v>
      </c>
      <c r="F419" s="302">
        <v>6667.5</v>
      </c>
      <c r="G419" s="302"/>
      <c r="H419" s="302"/>
      <c r="I419" s="302">
        <v>6.29</v>
      </c>
      <c r="J419" s="303">
        <v>1777645.0</v>
      </c>
      <c r="K419" s="303">
        <f t="shared" si="4"/>
        <v>266.6134233</v>
      </c>
      <c r="L419" s="321" t="s">
        <v>2582</v>
      </c>
      <c r="M419" s="306" t="s">
        <v>94</v>
      </c>
      <c r="N419" s="297">
        <f t="shared" si="3"/>
        <v>6.6675</v>
      </c>
      <c r="O419" s="307"/>
      <c r="P419" s="307"/>
      <c r="Q419" s="307"/>
      <c r="R419" s="307"/>
      <c r="S419" s="307"/>
      <c r="T419" s="307"/>
      <c r="U419" s="307"/>
      <c r="V419" s="307"/>
    </row>
    <row r="420" ht="15.75" customHeight="1">
      <c r="A420" s="307"/>
      <c r="B420" s="298">
        <v>45116.0</v>
      </c>
      <c r="C420" s="299" t="s">
        <v>3038</v>
      </c>
      <c r="D420" s="305" t="s">
        <v>117</v>
      </c>
      <c r="E420" s="325" t="s">
        <v>172</v>
      </c>
      <c r="F420" s="302">
        <v>3786.1</v>
      </c>
      <c r="G420" s="302"/>
      <c r="H420" s="302"/>
      <c r="I420" s="324">
        <v>-20.51</v>
      </c>
      <c r="J420" s="303">
        <v>1192621.0</v>
      </c>
      <c r="K420" s="303">
        <f t="shared" si="4"/>
        <v>314.9998679</v>
      </c>
      <c r="L420" s="321" t="s">
        <v>2580</v>
      </c>
      <c r="M420" s="306" t="s">
        <v>2584</v>
      </c>
      <c r="N420" s="297">
        <f t="shared" si="3"/>
        <v>3.7861</v>
      </c>
      <c r="O420" s="307"/>
      <c r="P420" s="307"/>
      <c r="Q420" s="307"/>
      <c r="R420" s="307"/>
      <c r="S420" s="307"/>
      <c r="T420" s="307"/>
      <c r="U420" s="307"/>
      <c r="V420" s="307"/>
    </row>
    <row r="421" ht="15.75" customHeight="1">
      <c r="A421" s="307"/>
      <c r="B421" s="298">
        <v>45116.0</v>
      </c>
      <c r="C421" s="299" t="s">
        <v>3039</v>
      </c>
      <c r="D421" s="305" t="s">
        <v>2987</v>
      </c>
      <c r="E421" s="325" t="s">
        <v>172</v>
      </c>
      <c r="F421" s="302">
        <v>5664.2</v>
      </c>
      <c r="G421" s="302"/>
      <c r="H421" s="302"/>
      <c r="I421" s="324">
        <v>-32.84</v>
      </c>
      <c r="J421" s="303">
        <v>1845495.4</v>
      </c>
      <c r="K421" s="303">
        <f t="shared" si="4"/>
        <v>325.8174853</v>
      </c>
      <c r="L421" s="321" t="s">
        <v>2580</v>
      </c>
      <c r="M421" s="306" t="s">
        <v>75</v>
      </c>
      <c r="N421" s="297">
        <f t="shared" si="3"/>
        <v>5.6642</v>
      </c>
      <c r="O421" s="307"/>
      <c r="P421" s="307"/>
      <c r="Q421" s="307"/>
      <c r="R421" s="307"/>
      <c r="S421" s="307"/>
      <c r="T421" s="307"/>
      <c r="U421" s="307"/>
      <c r="V421" s="307"/>
    </row>
    <row r="422" ht="15.75" customHeight="1">
      <c r="A422" s="307"/>
      <c r="B422" s="298">
        <v>45116.0</v>
      </c>
      <c r="C422" s="299" t="s">
        <v>3040</v>
      </c>
      <c r="D422" s="305" t="s">
        <v>2987</v>
      </c>
      <c r="E422" s="325" t="s">
        <v>4</v>
      </c>
      <c r="F422" s="302">
        <v>2645.3</v>
      </c>
      <c r="G422" s="302"/>
      <c r="H422" s="302"/>
      <c r="I422" s="324">
        <v>-46.37</v>
      </c>
      <c r="J422" s="303">
        <v>1063410.6</v>
      </c>
      <c r="K422" s="303">
        <f t="shared" si="4"/>
        <v>402</v>
      </c>
      <c r="L422" s="321" t="s">
        <v>2580</v>
      </c>
      <c r="M422" s="306" t="s">
        <v>40</v>
      </c>
      <c r="N422" s="297">
        <f t="shared" si="3"/>
        <v>2.6453</v>
      </c>
      <c r="O422" s="307"/>
      <c r="P422" s="307"/>
      <c r="Q422" s="307"/>
      <c r="R422" s="307"/>
      <c r="S422" s="307"/>
      <c r="T422" s="307"/>
      <c r="U422" s="307"/>
      <c r="V422" s="307"/>
    </row>
    <row r="423" ht="15.75" customHeight="1">
      <c r="A423" s="307"/>
      <c r="B423" s="298">
        <v>45116.0</v>
      </c>
      <c r="C423" s="299" t="s">
        <v>3041</v>
      </c>
      <c r="D423" s="305" t="s">
        <v>2987</v>
      </c>
      <c r="E423" s="325" t="s">
        <v>172</v>
      </c>
      <c r="F423" s="302">
        <v>5953.8</v>
      </c>
      <c r="G423" s="302"/>
      <c r="H423" s="302"/>
      <c r="I423" s="324">
        <v>-30.21</v>
      </c>
      <c r="J423" s="303">
        <v>2107885.6</v>
      </c>
      <c r="K423" s="303">
        <f t="shared" si="4"/>
        <v>354.0403776</v>
      </c>
      <c r="L423" s="321" t="s">
        <v>2580</v>
      </c>
      <c r="M423" s="306" t="s">
        <v>94</v>
      </c>
      <c r="N423" s="297">
        <f t="shared" si="3"/>
        <v>5.9538</v>
      </c>
      <c r="O423" s="307"/>
      <c r="P423" s="307"/>
      <c r="Q423" s="307"/>
      <c r="R423" s="307"/>
      <c r="S423" s="307"/>
      <c r="T423" s="307"/>
      <c r="U423" s="307"/>
      <c r="V423" s="307"/>
    </row>
    <row r="424" ht="15.75" customHeight="1">
      <c r="A424" s="307"/>
      <c r="B424" s="298">
        <v>45117.0</v>
      </c>
      <c r="C424" s="299" t="s">
        <v>3042</v>
      </c>
      <c r="D424" s="305" t="s">
        <v>2835</v>
      </c>
      <c r="E424" s="325" t="s">
        <v>177</v>
      </c>
      <c r="F424" s="302">
        <v>2446.0</v>
      </c>
      <c r="G424" s="302"/>
      <c r="H424" s="302"/>
      <c r="I424" s="324">
        <v>-10.74</v>
      </c>
      <c r="J424" s="303">
        <v>684880.0</v>
      </c>
      <c r="K424" s="322">
        <f t="shared" si="4"/>
        <v>280</v>
      </c>
      <c r="L424" s="321" t="s">
        <v>2595</v>
      </c>
      <c r="M424" s="306" t="s">
        <v>2584</v>
      </c>
      <c r="N424" s="297">
        <f t="shared" si="3"/>
        <v>2.446</v>
      </c>
      <c r="O424" s="307"/>
      <c r="P424" s="307"/>
      <c r="Q424" s="307"/>
      <c r="R424" s="307"/>
      <c r="S424" s="307"/>
      <c r="T424" s="307"/>
      <c r="U424" s="307"/>
      <c r="V424" s="307"/>
    </row>
    <row r="425" ht="15.75" customHeight="1">
      <c r="A425" s="307"/>
      <c r="B425" s="298">
        <v>45116.0</v>
      </c>
      <c r="C425" s="299" t="s">
        <v>3043</v>
      </c>
      <c r="D425" s="305" t="s">
        <v>2987</v>
      </c>
      <c r="E425" s="325" t="s">
        <v>172</v>
      </c>
      <c r="F425" s="302">
        <v>7139.8</v>
      </c>
      <c r="G425" s="302"/>
      <c r="H425" s="302"/>
      <c r="I425" s="324">
        <v>-42.26</v>
      </c>
      <c r="J425" s="303">
        <v>2281231.0</v>
      </c>
      <c r="K425" s="303">
        <f t="shared" si="4"/>
        <v>319.5090899</v>
      </c>
      <c r="L425" s="321" t="s">
        <v>2580</v>
      </c>
      <c r="M425" s="306" t="s">
        <v>75</v>
      </c>
      <c r="N425" s="297">
        <f t="shared" si="3"/>
        <v>7.1398</v>
      </c>
      <c r="O425" s="307"/>
      <c r="P425" s="307"/>
      <c r="Q425" s="307"/>
      <c r="R425" s="307"/>
      <c r="S425" s="307"/>
      <c r="T425" s="307"/>
      <c r="U425" s="307"/>
      <c r="V425" s="307"/>
    </row>
    <row r="426" ht="15.75" customHeight="1">
      <c r="A426" s="307"/>
      <c r="B426" s="298">
        <v>45116.0</v>
      </c>
      <c r="C426" s="299" t="s">
        <v>3044</v>
      </c>
      <c r="D426" s="305" t="s">
        <v>3045</v>
      </c>
      <c r="E426" s="325" t="s">
        <v>172</v>
      </c>
      <c r="F426" s="302">
        <v>4528.0</v>
      </c>
      <c r="G426" s="302"/>
      <c r="H426" s="302"/>
      <c r="I426" s="324">
        <v>-12.26</v>
      </c>
      <c r="J426" s="303">
        <v>1673660.0</v>
      </c>
      <c r="K426" s="303">
        <f t="shared" si="4"/>
        <v>369.6245583</v>
      </c>
      <c r="L426" s="321" t="s">
        <v>2580</v>
      </c>
      <c r="M426" s="306" t="s">
        <v>40</v>
      </c>
      <c r="N426" s="297">
        <f t="shared" si="3"/>
        <v>4.528</v>
      </c>
      <c r="O426" s="307"/>
      <c r="P426" s="307"/>
      <c r="Q426" s="307"/>
      <c r="R426" s="307"/>
      <c r="S426" s="307"/>
      <c r="T426" s="307"/>
      <c r="U426" s="307"/>
      <c r="V426" s="307"/>
    </row>
    <row r="427" ht="15.75" customHeight="1">
      <c r="A427" s="307"/>
      <c r="B427" s="298">
        <v>45117.0</v>
      </c>
      <c r="C427" s="299" t="s">
        <v>3046</v>
      </c>
      <c r="D427" s="305" t="s">
        <v>117</v>
      </c>
      <c r="E427" s="325" t="s">
        <v>177</v>
      </c>
      <c r="F427" s="302">
        <v>5377.9</v>
      </c>
      <c r="G427" s="302"/>
      <c r="H427" s="302"/>
      <c r="I427" s="324">
        <v>-26.66</v>
      </c>
      <c r="J427" s="303">
        <v>1554064.5</v>
      </c>
      <c r="K427" s="322">
        <f t="shared" si="4"/>
        <v>288.9723684</v>
      </c>
      <c r="L427" s="321" t="s">
        <v>2580</v>
      </c>
      <c r="M427" s="306" t="s">
        <v>94</v>
      </c>
      <c r="N427" s="297">
        <f t="shared" si="3"/>
        <v>5.3779</v>
      </c>
      <c r="O427" s="307"/>
      <c r="P427" s="307"/>
      <c r="Q427" s="307"/>
      <c r="R427" s="307"/>
      <c r="S427" s="307"/>
      <c r="T427" s="307"/>
      <c r="U427" s="307"/>
      <c r="V427" s="307"/>
    </row>
    <row r="428" ht="15.75" customHeight="1">
      <c r="A428" s="307"/>
      <c r="B428" s="298">
        <v>45117.0</v>
      </c>
      <c r="C428" s="299" t="s">
        <v>3047</v>
      </c>
      <c r="D428" s="305" t="s">
        <v>3048</v>
      </c>
      <c r="E428" s="325" t="s">
        <v>172</v>
      </c>
      <c r="F428" s="302">
        <v>4492.9</v>
      </c>
      <c r="G428" s="302"/>
      <c r="H428" s="302"/>
      <c r="I428" s="302">
        <v>52.31</v>
      </c>
      <c r="J428" s="303">
        <v>1351646.5</v>
      </c>
      <c r="K428" s="303">
        <f t="shared" si="4"/>
        <v>300.8405484</v>
      </c>
      <c r="L428" s="321" t="s">
        <v>2580</v>
      </c>
      <c r="M428" s="306" t="s">
        <v>2584</v>
      </c>
      <c r="N428" s="297">
        <f t="shared" si="3"/>
        <v>4.4929</v>
      </c>
      <c r="O428" s="307"/>
      <c r="P428" s="307"/>
      <c r="Q428" s="307"/>
      <c r="R428" s="307"/>
      <c r="S428" s="307"/>
      <c r="T428" s="307"/>
      <c r="U428" s="307"/>
      <c r="V428" s="307"/>
    </row>
    <row r="429" ht="15.75" customHeight="1">
      <c r="A429" s="307"/>
      <c r="B429" s="298">
        <v>45117.0</v>
      </c>
      <c r="C429" s="299" t="s">
        <v>3049</v>
      </c>
      <c r="D429" s="305" t="s">
        <v>2847</v>
      </c>
      <c r="E429" s="325" t="s">
        <v>172</v>
      </c>
      <c r="F429" s="302">
        <v>4502.7</v>
      </c>
      <c r="G429" s="302"/>
      <c r="H429" s="302"/>
      <c r="I429" s="324">
        <v>-15.63</v>
      </c>
      <c r="J429" s="303">
        <v>1680930.9</v>
      </c>
      <c r="K429" s="303">
        <f t="shared" si="4"/>
        <v>373.3162103</v>
      </c>
      <c r="L429" s="321" t="s">
        <v>2580</v>
      </c>
      <c r="M429" s="306" t="s">
        <v>75</v>
      </c>
      <c r="N429" s="297">
        <f t="shared" si="3"/>
        <v>4.5027</v>
      </c>
      <c r="O429" s="307"/>
      <c r="P429" s="307"/>
      <c r="Q429" s="307"/>
      <c r="R429" s="307"/>
      <c r="S429" s="307"/>
      <c r="T429" s="307"/>
      <c r="U429" s="307"/>
      <c r="V429" s="307"/>
    </row>
    <row r="430" ht="15.75" customHeight="1">
      <c r="A430" s="307"/>
      <c r="B430" s="298">
        <v>45117.0</v>
      </c>
      <c r="C430" s="299" t="s">
        <v>3050</v>
      </c>
      <c r="D430" s="305" t="s">
        <v>2987</v>
      </c>
      <c r="E430" s="325" t="s">
        <v>172</v>
      </c>
      <c r="F430" s="302">
        <v>5383.4</v>
      </c>
      <c r="G430" s="302"/>
      <c r="H430" s="302"/>
      <c r="I430" s="324">
        <v>-12.3</v>
      </c>
      <c r="J430" s="303">
        <v>2064209.8</v>
      </c>
      <c r="K430" s="303">
        <f t="shared" si="4"/>
        <v>383.4397964</v>
      </c>
      <c r="L430" s="321" t="s">
        <v>2580</v>
      </c>
      <c r="M430" s="306" t="s">
        <v>40</v>
      </c>
      <c r="N430" s="297">
        <f t="shared" si="3"/>
        <v>5.3834</v>
      </c>
      <c r="O430" s="307"/>
      <c r="P430" s="307"/>
      <c r="Q430" s="307"/>
      <c r="R430" s="307"/>
      <c r="S430" s="307"/>
      <c r="T430" s="307"/>
      <c r="U430" s="307"/>
      <c r="V430" s="307"/>
    </row>
    <row r="431" ht="15.75" customHeight="1">
      <c r="A431" s="307"/>
      <c r="B431" s="298">
        <v>45117.0</v>
      </c>
      <c r="C431" s="299" t="s">
        <v>3051</v>
      </c>
      <c r="D431" s="305" t="s">
        <v>117</v>
      </c>
      <c r="E431" s="325" t="s">
        <v>2643</v>
      </c>
      <c r="F431" s="302">
        <v>9654.8</v>
      </c>
      <c r="G431" s="302"/>
      <c r="H431" s="302"/>
      <c r="I431" s="324">
        <v>-13.58</v>
      </c>
      <c r="J431" s="303">
        <v>2132974.0</v>
      </c>
      <c r="K431" s="322">
        <f t="shared" si="4"/>
        <v>220.9236856</v>
      </c>
      <c r="L431" s="321" t="s">
        <v>2580</v>
      </c>
      <c r="M431" s="306" t="s">
        <v>94</v>
      </c>
      <c r="N431" s="297">
        <f t="shared" si="3"/>
        <v>9.6548</v>
      </c>
      <c r="O431" s="307"/>
      <c r="P431" s="307"/>
      <c r="Q431" s="307"/>
      <c r="R431" s="307"/>
      <c r="S431" s="307"/>
      <c r="T431" s="307"/>
      <c r="U431" s="307"/>
      <c r="V431" s="307"/>
    </row>
    <row r="432" ht="15.75" customHeight="1">
      <c r="A432" s="307"/>
      <c r="B432" s="298">
        <v>45118.0</v>
      </c>
      <c r="C432" s="299" t="s">
        <v>3052</v>
      </c>
      <c r="D432" s="305" t="s">
        <v>60</v>
      </c>
      <c r="E432" s="325" t="s">
        <v>172</v>
      </c>
      <c r="F432" s="302">
        <v>7950.0</v>
      </c>
      <c r="G432" s="302"/>
      <c r="H432" s="302"/>
      <c r="I432" s="324">
        <v>-20.77</v>
      </c>
      <c r="J432" s="303">
        <v>2810590.0</v>
      </c>
      <c r="K432" s="303">
        <f t="shared" si="4"/>
        <v>353.5333333</v>
      </c>
      <c r="L432" s="321" t="s">
        <v>2595</v>
      </c>
      <c r="M432" s="306" t="s">
        <v>2584</v>
      </c>
      <c r="N432" s="297">
        <f t="shared" si="3"/>
        <v>7.95</v>
      </c>
      <c r="O432" s="307"/>
      <c r="P432" s="307"/>
      <c r="Q432" s="307"/>
      <c r="R432" s="307"/>
      <c r="S432" s="307"/>
      <c r="T432" s="307"/>
      <c r="U432" s="307"/>
      <c r="V432" s="307"/>
    </row>
    <row r="433" ht="15.75" customHeight="1">
      <c r="A433" s="307"/>
      <c r="B433" s="298">
        <v>45118.0</v>
      </c>
      <c r="C433" s="299" t="s">
        <v>3053</v>
      </c>
      <c r="D433" s="305" t="s">
        <v>3054</v>
      </c>
      <c r="E433" s="325" t="s">
        <v>179</v>
      </c>
      <c r="F433" s="302">
        <v>7221.0</v>
      </c>
      <c r="G433" s="302"/>
      <c r="H433" s="302"/>
      <c r="I433" s="324">
        <v>-3.3</v>
      </c>
      <c r="J433" s="303">
        <v>1921380.0</v>
      </c>
      <c r="K433" s="322">
        <f t="shared" si="4"/>
        <v>266.0822601</v>
      </c>
      <c r="L433" s="321" t="s">
        <v>2580</v>
      </c>
      <c r="M433" s="306" t="s">
        <v>75</v>
      </c>
      <c r="N433" s="297">
        <f t="shared" si="3"/>
        <v>7.221</v>
      </c>
      <c r="O433" s="307"/>
      <c r="P433" s="307"/>
      <c r="Q433" s="307"/>
      <c r="R433" s="307"/>
      <c r="S433" s="307"/>
      <c r="T433" s="307"/>
      <c r="U433" s="307"/>
      <c r="V433" s="307"/>
    </row>
    <row r="434" ht="15.75" customHeight="1">
      <c r="A434" s="307"/>
      <c r="B434" s="298">
        <v>45118.0</v>
      </c>
      <c r="C434" s="299" t="s">
        <v>3055</v>
      </c>
      <c r="D434" s="305" t="s">
        <v>2780</v>
      </c>
      <c r="E434" s="325" t="s">
        <v>172</v>
      </c>
      <c r="F434" s="302">
        <v>2090.5</v>
      </c>
      <c r="G434" s="302"/>
      <c r="H434" s="302"/>
      <c r="I434" s="324">
        <v>-38.22</v>
      </c>
      <c r="J434" s="303">
        <v>606245.0</v>
      </c>
      <c r="K434" s="303">
        <f t="shared" si="4"/>
        <v>290</v>
      </c>
      <c r="L434" s="321" t="s">
        <v>2580</v>
      </c>
      <c r="M434" s="306" t="s">
        <v>40</v>
      </c>
      <c r="N434" s="297">
        <f t="shared" si="3"/>
        <v>2.0905</v>
      </c>
      <c r="O434" s="307"/>
      <c r="P434" s="307"/>
      <c r="Q434" s="307"/>
      <c r="R434" s="307"/>
      <c r="S434" s="307"/>
      <c r="T434" s="307"/>
      <c r="U434" s="307"/>
      <c r="V434" s="307"/>
    </row>
    <row r="435" ht="15.75" customHeight="1">
      <c r="A435" s="307"/>
      <c r="B435" s="298">
        <v>45118.0</v>
      </c>
      <c r="C435" s="299" t="s">
        <v>3056</v>
      </c>
      <c r="D435" s="305" t="s">
        <v>50</v>
      </c>
      <c r="E435" s="325" t="s">
        <v>172</v>
      </c>
      <c r="F435" s="302">
        <v>6170.0</v>
      </c>
      <c r="G435" s="302"/>
      <c r="H435" s="302"/>
      <c r="I435" s="302">
        <v>14.11</v>
      </c>
      <c r="J435" s="303">
        <v>2110790.0</v>
      </c>
      <c r="K435" s="303">
        <f t="shared" si="4"/>
        <v>342.1053485</v>
      </c>
      <c r="L435" s="321" t="s">
        <v>2582</v>
      </c>
      <c r="M435" s="306" t="s">
        <v>94</v>
      </c>
      <c r="N435" s="297">
        <f t="shared" si="3"/>
        <v>6.17</v>
      </c>
      <c r="O435" s="307"/>
      <c r="P435" s="307"/>
      <c r="Q435" s="307"/>
      <c r="R435" s="307"/>
      <c r="S435" s="307"/>
      <c r="T435" s="307"/>
      <c r="U435" s="307"/>
      <c r="V435" s="307"/>
    </row>
    <row r="436" ht="15.75" customHeight="1">
      <c r="A436" s="307"/>
      <c r="B436" s="298">
        <v>45117.0</v>
      </c>
      <c r="C436" s="299" t="s">
        <v>3057</v>
      </c>
      <c r="D436" s="305" t="s">
        <v>2980</v>
      </c>
      <c r="E436" s="325" t="s">
        <v>2643</v>
      </c>
      <c r="F436" s="302">
        <v>4611.5</v>
      </c>
      <c r="G436" s="302"/>
      <c r="H436" s="302"/>
      <c r="I436" s="302">
        <v>17.57</v>
      </c>
      <c r="J436" s="303">
        <v>900195.5</v>
      </c>
      <c r="K436" s="322">
        <f t="shared" si="4"/>
        <v>195.2066573</v>
      </c>
      <c r="L436" s="321"/>
      <c r="M436" s="306" t="s">
        <v>2584</v>
      </c>
      <c r="N436" s="297">
        <f t="shared" si="3"/>
        <v>4.6115</v>
      </c>
      <c r="O436" s="307"/>
      <c r="P436" s="307"/>
      <c r="Q436" s="307"/>
      <c r="R436" s="307"/>
      <c r="S436" s="307"/>
      <c r="T436" s="307"/>
      <c r="U436" s="307"/>
      <c r="V436" s="307"/>
    </row>
    <row r="437" ht="15.75" customHeight="1">
      <c r="A437" s="307"/>
      <c r="B437" s="298">
        <v>45119.0</v>
      </c>
      <c r="C437" s="299" t="s">
        <v>3058</v>
      </c>
      <c r="D437" s="305" t="s">
        <v>2951</v>
      </c>
      <c r="E437" s="325" t="s">
        <v>172</v>
      </c>
      <c r="F437" s="302">
        <v>2100.0</v>
      </c>
      <c r="G437" s="302"/>
      <c r="H437" s="302"/>
      <c r="I437" s="324">
        <v>-8.16</v>
      </c>
      <c r="J437" s="303">
        <v>703500.0</v>
      </c>
      <c r="K437" s="303">
        <f t="shared" si="4"/>
        <v>335</v>
      </c>
      <c r="L437" s="321" t="s">
        <v>2595</v>
      </c>
      <c r="M437" s="306" t="s">
        <v>75</v>
      </c>
      <c r="N437" s="297">
        <f t="shared" si="3"/>
        <v>2.1</v>
      </c>
      <c r="O437" s="307"/>
      <c r="P437" s="307"/>
      <c r="Q437" s="307"/>
      <c r="R437" s="307"/>
      <c r="S437" s="307"/>
      <c r="T437" s="307"/>
      <c r="U437" s="307"/>
      <c r="V437" s="307"/>
    </row>
    <row r="438" ht="15.75" customHeight="1">
      <c r="A438" s="307"/>
      <c r="B438" s="298">
        <v>45118.0</v>
      </c>
      <c r="C438" s="299" t="s">
        <v>3059</v>
      </c>
      <c r="D438" s="305" t="s">
        <v>2883</v>
      </c>
      <c r="E438" s="325" t="s">
        <v>2643</v>
      </c>
      <c r="F438" s="302">
        <v>1200.0</v>
      </c>
      <c r="G438" s="302"/>
      <c r="H438" s="302"/>
      <c r="I438" s="302">
        <v>18.62</v>
      </c>
      <c r="J438" s="303">
        <v>240000.0</v>
      </c>
      <c r="K438" s="322">
        <f t="shared" si="4"/>
        <v>200</v>
      </c>
      <c r="L438" s="321" t="s">
        <v>2580</v>
      </c>
      <c r="M438" s="306" t="s">
        <v>40</v>
      </c>
      <c r="N438" s="297">
        <f t="shared" si="3"/>
        <v>1.2</v>
      </c>
      <c r="O438" s="307"/>
      <c r="P438" s="307"/>
      <c r="Q438" s="307"/>
      <c r="R438" s="307"/>
      <c r="S438" s="307"/>
      <c r="T438" s="307"/>
      <c r="U438" s="307"/>
      <c r="V438" s="307"/>
    </row>
    <row r="439" ht="15.75" customHeight="1">
      <c r="A439" s="307"/>
      <c r="B439" s="298">
        <v>45118.0</v>
      </c>
      <c r="C439" s="299" t="s">
        <v>3060</v>
      </c>
      <c r="D439" s="305" t="s">
        <v>2847</v>
      </c>
      <c r="E439" s="325" t="s">
        <v>172</v>
      </c>
      <c r="F439" s="302">
        <v>5692.6</v>
      </c>
      <c r="G439" s="302"/>
      <c r="H439" s="302"/>
      <c r="I439" s="302">
        <v>23.96</v>
      </c>
      <c r="J439" s="303">
        <v>2114903.4</v>
      </c>
      <c r="K439" s="303">
        <f t="shared" si="4"/>
        <v>371.5180058</v>
      </c>
      <c r="L439" s="321" t="s">
        <v>2580</v>
      </c>
      <c r="M439" s="306" t="s">
        <v>94</v>
      </c>
      <c r="N439" s="297">
        <f t="shared" si="3"/>
        <v>5.6926</v>
      </c>
      <c r="O439" s="307"/>
      <c r="P439" s="307"/>
      <c r="Q439" s="307"/>
      <c r="R439" s="307"/>
      <c r="S439" s="307"/>
      <c r="T439" s="307"/>
      <c r="U439" s="307"/>
      <c r="V439" s="307"/>
    </row>
    <row r="440" ht="15.75" customHeight="1">
      <c r="A440" s="307"/>
      <c r="B440" s="298">
        <v>45118.0</v>
      </c>
      <c r="C440" s="299" t="s">
        <v>3061</v>
      </c>
      <c r="D440" s="305" t="s">
        <v>2847</v>
      </c>
      <c r="E440" s="325" t="s">
        <v>179</v>
      </c>
      <c r="F440" s="302">
        <v>4406.5</v>
      </c>
      <c r="G440" s="302"/>
      <c r="H440" s="302"/>
      <c r="I440" s="324">
        <v>-27.0</v>
      </c>
      <c r="J440" s="303">
        <v>1306012.5</v>
      </c>
      <c r="K440" s="322">
        <f t="shared" si="4"/>
        <v>296.3831839</v>
      </c>
      <c r="L440" s="321" t="s">
        <v>2580</v>
      </c>
      <c r="M440" s="306" t="s">
        <v>2584</v>
      </c>
      <c r="N440" s="297">
        <f t="shared" si="3"/>
        <v>4.4065</v>
      </c>
      <c r="O440" s="307"/>
      <c r="P440" s="307"/>
      <c r="Q440" s="307"/>
      <c r="R440" s="307"/>
      <c r="S440" s="307"/>
      <c r="T440" s="307"/>
      <c r="U440" s="307"/>
      <c r="V440" s="307"/>
    </row>
    <row r="441" ht="15.75" customHeight="1">
      <c r="A441" s="307"/>
      <c r="B441" s="298">
        <v>45118.0</v>
      </c>
      <c r="C441" s="299" t="s">
        <v>3062</v>
      </c>
      <c r="D441" s="305" t="s">
        <v>117</v>
      </c>
      <c r="E441" s="325" t="s">
        <v>2591</v>
      </c>
      <c r="F441" s="302">
        <v>3344.7</v>
      </c>
      <c r="G441" s="302"/>
      <c r="H441" s="302"/>
      <c r="I441" s="324">
        <v>-28.76</v>
      </c>
      <c r="J441" s="303">
        <v>819451.5</v>
      </c>
      <c r="K441" s="322">
        <f t="shared" si="4"/>
        <v>245</v>
      </c>
      <c r="L441" s="321" t="s">
        <v>2580</v>
      </c>
      <c r="M441" s="306" t="s">
        <v>75</v>
      </c>
      <c r="N441" s="297">
        <f t="shared" si="3"/>
        <v>3.3447</v>
      </c>
      <c r="O441" s="307"/>
      <c r="P441" s="307"/>
      <c r="Q441" s="307"/>
      <c r="R441" s="307"/>
      <c r="S441" s="307"/>
      <c r="T441" s="307"/>
      <c r="U441" s="307"/>
      <c r="V441" s="307"/>
    </row>
    <row r="442" ht="15.75" customHeight="1">
      <c r="A442" s="307"/>
      <c r="B442" s="298">
        <v>45119.0</v>
      </c>
      <c r="C442" s="299" t="s">
        <v>3063</v>
      </c>
      <c r="D442" s="305" t="s">
        <v>60</v>
      </c>
      <c r="E442" s="325" t="s">
        <v>4</v>
      </c>
      <c r="F442" s="302">
        <v>3118.0</v>
      </c>
      <c r="G442" s="302"/>
      <c r="H442" s="302"/>
      <c r="I442" s="324">
        <v>-9.98</v>
      </c>
      <c r="J442" s="303">
        <v>1258033.0</v>
      </c>
      <c r="K442" s="303">
        <f t="shared" si="4"/>
        <v>403.4743425</v>
      </c>
      <c r="L442" s="321" t="s">
        <v>2595</v>
      </c>
      <c r="M442" s="306" t="s">
        <v>40</v>
      </c>
      <c r="N442" s="297">
        <f t="shared" si="3"/>
        <v>3.118</v>
      </c>
      <c r="O442" s="307"/>
      <c r="P442" s="307"/>
      <c r="Q442" s="307"/>
      <c r="R442" s="307"/>
      <c r="S442" s="307"/>
      <c r="T442" s="307"/>
      <c r="U442" s="307"/>
      <c r="V442" s="307"/>
    </row>
    <row r="443" ht="15.75" customHeight="1">
      <c r="A443" s="307"/>
      <c r="B443" s="298">
        <v>45118.0</v>
      </c>
      <c r="C443" s="299" t="s">
        <v>3064</v>
      </c>
      <c r="D443" s="305" t="s">
        <v>3065</v>
      </c>
      <c r="E443" s="325" t="s">
        <v>172</v>
      </c>
      <c r="F443" s="302">
        <v>1753.6</v>
      </c>
      <c r="G443" s="302"/>
      <c r="H443" s="302"/>
      <c r="I443" s="324">
        <v>-44.01</v>
      </c>
      <c r="J443" s="303">
        <v>552384.0</v>
      </c>
      <c r="K443" s="303">
        <f t="shared" si="4"/>
        <v>315</v>
      </c>
      <c r="L443" s="321" t="s">
        <v>2580</v>
      </c>
      <c r="M443" s="306" t="s">
        <v>94</v>
      </c>
      <c r="N443" s="297">
        <f t="shared" si="3"/>
        <v>1.7536</v>
      </c>
      <c r="O443" s="307"/>
      <c r="P443" s="307"/>
      <c r="Q443" s="307"/>
      <c r="R443" s="307"/>
      <c r="S443" s="307"/>
      <c r="T443" s="307"/>
      <c r="U443" s="307"/>
      <c r="V443" s="307"/>
    </row>
    <row r="444" ht="15.75" customHeight="1">
      <c r="A444" s="307"/>
      <c r="B444" s="298">
        <v>45119.0</v>
      </c>
      <c r="C444" s="299" t="s">
        <v>3066</v>
      </c>
      <c r="D444" s="305" t="s">
        <v>98</v>
      </c>
      <c r="E444" s="325" t="s">
        <v>179</v>
      </c>
      <c r="F444" s="302">
        <v>5584.0</v>
      </c>
      <c r="G444" s="302"/>
      <c r="H444" s="302"/>
      <c r="I444" s="324">
        <v>-20.55</v>
      </c>
      <c r="J444" s="303">
        <v>1563446.5</v>
      </c>
      <c r="K444" s="322">
        <f t="shared" si="4"/>
        <v>279.9868374</v>
      </c>
      <c r="L444" s="321" t="s">
        <v>2595</v>
      </c>
      <c r="M444" s="306" t="s">
        <v>2584</v>
      </c>
      <c r="N444" s="297">
        <f t="shared" si="3"/>
        <v>5.584</v>
      </c>
      <c r="O444" s="307"/>
      <c r="P444" s="307"/>
      <c r="Q444" s="307"/>
      <c r="R444" s="307"/>
      <c r="S444" s="307"/>
      <c r="T444" s="307"/>
      <c r="U444" s="307"/>
      <c r="V444" s="307"/>
    </row>
    <row r="445" ht="15.75" customHeight="1">
      <c r="A445" s="307"/>
      <c r="B445" s="298">
        <v>45118.0</v>
      </c>
      <c r="C445" s="299" t="s">
        <v>3067</v>
      </c>
      <c r="D445" s="305" t="s">
        <v>113</v>
      </c>
      <c r="E445" s="325" t="s">
        <v>177</v>
      </c>
      <c r="F445" s="302">
        <v>3143.3</v>
      </c>
      <c r="G445" s="302"/>
      <c r="H445" s="302"/>
      <c r="I445" s="324">
        <v>-9.98</v>
      </c>
      <c r="J445" s="303">
        <v>878310.5</v>
      </c>
      <c r="K445" s="322">
        <f t="shared" si="4"/>
        <v>279.4230586</v>
      </c>
      <c r="L445" s="321" t="s">
        <v>2580</v>
      </c>
      <c r="M445" s="306" t="s">
        <v>75</v>
      </c>
      <c r="N445" s="297">
        <f t="shared" si="3"/>
        <v>3.1433</v>
      </c>
      <c r="O445" s="307"/>
      <c r="P445" s="307"/>
      <c r="Q445" s="307"/>
      <c r="R445" s="307"/>
      <c r="S445" s="307"/>
      <c r="T445" s="307"/>
      <c r="U445" s="307"/>
      <c r="V445" s="307"/>
    </row>
    <row r="446" ht="15.75" customHeight="1">
      <c r="A446" s="307"/>
      <c r="B446" s="298">
        <v>45118.0</v>
      </c>
      <c r="C446" s="299" t="s">
        <v>3068</v>
      </c>
      <c r="D446" s="305" t="s">
        <v>117</v>
      </c>
      <c r="E446" s="325" t="s">
        <v>2643</v>
      </c>
      <c r="F446" s="302">
        <v>4944.0</v>
      </c>
      <c r="G446" s="302"/>
      <c r="H446" s="302"/>
      <c r="I446" s="324">
        <v>-23.44</v>
      </c>
      <c r="J446" s="303">
        <v>1172040.0</v>
      </c>
      <c r="K446" s="322">
        <f t="shared" si="4"/>
        <v>237.0631068</v>
      </c>
      <c r="L446" s="321" t="s">
        <v>2580</v>
      </c>
      <c r="M446" s="306" t="s">
        <v>40</v>
      </c>
      <c r="N446" s="297">
        <f t="shared" si="3"/>
        <v>4.944</v>
      </c>
      <c r="O446" s="307"/>
      <c r="P446" s="307"/>
      <c r="Q446" s="307"/>
      <c r="R446" s="307"/>
      <c r="S446" s="307"/>
      <c r="T446" s="307"/>
      <c r="U446" s="307"/>
      <c r="V446" s="307"/>
    </row>
    <row r="447" ht="15.75" customHeight="1">
      <c r="A447" s="307"/>
      <c r="B447" s="298">
        <v>45117.0</v>
      </c>
      <c r="C447" s="299" t="s">
        <v>3069</v>
      </c>
      <c r="D447" s="305" t="s">
        <v>3027</v>
      </c>
      <c r="E447" s="325" t="s">
        <v>181</v>
      </c>
      <c r="F447" s="302">
        <v>4201.0</v>
      </c>
      <c r="G447" s="302"/>
      <c r="H447" s="302"/>
      <c r="I447" s="302">
        <v>12.86</v>
      </c>
      <c r="J447" s="303">
        <v>937691.0</v>
      </c>
      <c r="K447" s="322">
        <f t="shared" si="4"/>
        <v>223.2066175</v>
      </c>
      <c r="L447" s="321" t="s">
        <v>2580</v>
      </c>
      <c r="M447" s="306" t="s">
        <v>94</v>
      </c>
      <c r="N447" s="297">
        <f t="shared" si="3"/>
        <v>4.201</v>
      </c>
      <c r="O447" s="307"/>
      <c r="P447" s="307"/>
      <c r="Q447" s="307"/>
      <c r="R447" s="307"/>
      <c r="S447" s="307"/>
      <c r="T447" s="307"/>
      <c r="U447" s="307"/>
      <c r="V447" s="307"/>
    </row>
    <row r="448" ht="15.75" customHeight="1">
      <c r="A448" s="307"/>
      <c r="B448" s="298">
        <v>45119.0</v>
      </c>
      <c r="C448" s="299" t="s">
        <v>3070</v>
      </c>
      <c r="D448" s="305" t="s">
        <v>3054</v>
      </c>
      <c r="E448" s="325" t="s">
        <v>179</v>
      </c>
      <c r="F448" s="302">
        <v>7048.0</v>
      </c>
      <c r="G448" s="302"/>
      <c r="H448" s="302"/>
      <c r="I448" s="324">
        <v>-9.04</v>
      </c>
      <c r="J448" s="303">
        <v>1880840.0</v>
      </c>
      <c r="K448" s="322">
        <f t="shared" si="4"/>
        <v>266.861521</v>
      </c>
      <c r="L448" s="321" t="s">
        <v>2580</v>
      </c>
      <c r="M448" s="306" t="s">
        <v>2584</v>
      </c>
      <c r="N448" s="297">
        <f t="shared" si="3"/>
        <v>7.048</v>
      </c>
      <c r="O448" s="307"/>
      <c r="P448" s="307"/>
      <c r="Q448" s="307"/>
      <c r="R448" s="307"/>
      <c r="S448" s="307"/>
      <c r="T448" s="307"/>
      <c r="U448" s="307"/>
      <c r="V448" s="307"/>
    </row>
    <row r="449" ht="15.75" customHeight="1">
      <c r="A449" s="307"/>
      <c r="B449" s="298">
        <v>45119.0</v>
      </c>
      <c r="C449" s="299" t="s">
        <v>3071</v>
      </c>
      <c r="D449" s="305" t="s">
        <v>3072</v>
      </c>
      <c r="E449" s="325" t="s">
        <v>179</v>
      </c>
      <c r="F449" s="302">
        <v>3335.5</v>
      </c>
      <c r="G449" s="302"/>
      <c r="H449" s="302"/>
      <c r="I449" s="324">
        <v>-38.06</v>
      </c>
      <c r="J449" s="303">
        <v>896922.5</v>
      </c>
      <c r="K449" s="322">
        <f t="shared" si="4"/>
        <v>268.9019637</v>
      </c>
      <c r="L449" s="321" t="s">
        <v>2580</v>
      </c>
      <c r="M449" s="306" t="s">
        <v>75</v>
      </c>
      <c r="N449" s="297">
        <f t="shared" si="3"/>
        <v>3.3355</v>
      </c>
      <c r="O449" s="307"/>
      <c r="P449" s="307"/>
      <c r="Q449" s="307"/>
      <c r="R449" s="307"/>
      <c r="S449" s="307"/>
      <c r="T449" s="307"/>
      <c r="U449" s="307"/>
      <c r="V449" s="307"/>
    </row>
    <row r="450" ht="15.75" customHeight="1">
      <c r="A450" s="307"/>
      <c r="B450" s="298">
        <v>45119.0</v>
      </c>
      <c r="C450" s="299" t="s">
        <v>3073</v>
      </c>
      <c r="D450" s="305" t="s">
        <v>50</v>
      </c>
      <c r="E450" s="325" t="s">
        <v>172</v>
      </c>
      <c r="F450" s="302">
        <v>7597.0</v>
      </c>
      <c r="G450" s="302"/>
      <c r="H450" s="302"/>
      <c r="I450" s="324">
        <v>-33.93</v>
      </c>
      <c r="J450" s="303">
        <v>2409290.0</v>
      </c>
      <c r="K450" s="303">
        <f t="shared" si="4"/>
        <v>317.1370278</v>
      </c>
      <c r="L450" s="321" t="s">
        <v>2582</v>
      </c>
      <c r="M450" s="306" t="s">
        <v>40</v>
      </c>
      <c r="N450" s="297">
        <f t="shared" si="3"/>
        <v>7.597</v>
      </c>
      <c r="O450" s="307"/>
      <c r="P450" s="307"/>
      <c r="Q450" s="307"/>
      <c r="R450" s="307"/>
      <c r="S450" s="307"/>
      <c r="T450" s="307"/>
      <c r="U450" s="307"/>
      <c r="V450" s="307"/>
    </row>
    <row r="451" ht="15.75" customHeight="1">
      <c r="A451" s="307"/>
      <c r="B451" s="298">
        <v>45119.0</v>
      </c>
      <c r="C451" s="299" t="s">
        <v>3074</v>
      </c>
      <c r="D451" s="305" t="s">
        <v>2987</v>
      </c>
      <c r="E451" s="325" t="s">
        <v>172</v>
      </c>
      <c r="F451" s="302">
        <v>5021.6</v>
      </c>
      <c r="G451" s="302"/>
      <c r="H451" s="302"/>
      <c r="I451" s="324">
        <v>-34.43</v>
      </c>
      <c r="J451" s="303">
        <v>1833843.0</v>
      </c>
      <c r="K451" s="303">
        <f t="shared" si="4"/>
        <v>365.190975</v>
      </c>
      <c r="L451" s="321" t="s">
        <v>2580</v>
      </c>
      <c r="M451" s="306" t="s">
        <v>94</v>
      </c>
      <c r="N451" s="297">
        <f t="shared" si="3"/>
        <v>5.0216</v>
      </c>
      <c r="O451" s="307"/>
      <c r="P451" s="307"/>
      <c r="Q451" s="307"/>
      <c r="R451" s="307"/>
      <c r="S451" s="307"/>
      <c r="T451" s="307"/>
      <c r="U451" s="307"/>
      <c r="V451" s="307"/>
    </row>
    <row r="452" ht="15.75" customHeight="1">
      <c r="A452" s="307"/>
      <c r="B452" s="298">
        <v>45119.0</v>
      </c>
      <c r="C452" s="299" t="s">
        <v>3075</v>
      </c>
      <c r="D452" s="305" t="s">
        <v>2835</v>
      </c>
      <c r="E452" s="325" t="s">
        <v>179</v>
      </c>
      <c r="F452" s="302">
        <v>3100.0</v>
      </c>
      <c r="G452" s="302"/>
      <c r="H452" s="302"/>
      <c r="I452" s="324">
        <v>-25.24</v>
      </c>
      <c r="J452" s="303">
        <v>899000.0</v>
      </c>
      <c r="K452" s="322">
        <f t="shared" si="4"/>
        <v>290</v>
      </c>
      <c r="L452" s="321" t="s">
        <v>2595</v>
      </c>
      <c r="M452" s="306" t="s">
        <v>2584</v>
      </c>
      <c r="N452" s="297">
        <f t="shared" si="3"/>
        <v>3.1</v>
      </c>
      <c r="O452" s="307"/>
      <c r="P452" s="307"/>
      <c r="Q452" s="307"/>
      <c r="R452" s="307"/>
      <c r="S452" s="307"/>
      <c r="T452" s="307"/>
      <c r="U452" s="307"/>
      <c r="V452" s="307"/>
    </row>
    <row r="453" ht="15.75" customHeight="1">
      <c r="A453" s="307"/>
      <c r="B453" s="298">
        <v>45119.0</v>
      </c>
      <c r="C453" s="299" t="s">
        <v>3076</v>
      </c>
      <c r="D453" s="305" t="s">
        <v>3065</v>
      </c>
      <c r="E453" s="325" t="s">
        <v>4</v>
      </c>
      <c r="F453" s="302">
        <v>5206.0</v>
      </c>
      <c r="G453" s="302"/>
      <c r="H453" s="302"/>
      <c r="I453" s="324">
        <v>-14.28</v>
      </c>
      <c r="J453" s="303">
        <v>2066782.0</v>
      </c>
      <c r="K453" s="303">
        <f t="shared" si="4"/>
        <v>397</v>
      </c>
      <c r="L453" s="321" t="s">
        <v>2580</v>
      </c>
      <c r="M453" s="306" t="s">
        <v>75</v>
      </c>
      <c r="N453" s="297">
        <f t="shared" si="3"/>
        <v>5.206</v>
      </c>
      <c r="O453" s="307"/>
      <c r="P453" s="307"/>
      <c r="Q453" s="307"/>
      <c r="R453" s="307"/>
      <c r="S453" s="307"/>
      <c r="T453" s="307"/>
      <c r="U453" s="307"/>
      <c r="V453" s="307"/>
    </row>
    <row r="454" ht="15.75" customHeight="1">
      <c r="A454" s="307"/>
      <c r="B454" s="298">
        <v>45119.0</v>
      </c>
      <c r="C454" s="299" t="s">
        <v>3077</v>
      </c>
      <c r="D454" s="305" t="s">
        <v>3065</v>
      </c>
      <c r="E454" s="325" t="s">
        <v>4</v>
      </c>
      <c r="F454" s="302">
        <v>3939.7</v>
      </c>
      <c r="G454" s="302"/>
      <c r="H454" s="302"/>
      <c r="I454" s="324">
        <v>-25.98</v>
      </c>
      <c r="J454" s="303">
        <v>1534046.0</v>
      </c>
      <c r="K454" s="303">
        <f t="shared" si="4"/>
        <v>389.381425</v>
      </c>
      <c r="L454" s="321" t="s">
        <v>2580</v>
      </c>
      <c r="M454" s="306" t="s">
        <v>40</v>
      </c>
      <c r="N454" s="297">
        <f t="shared" si="3"/>
        <v>3.9397</v>
      </c>
      <c r="O454" s="307"/>
      <c r="P454" s="307"/>
      <c r="Q454" s="307"/>
      <c r="R454" s="307"/>
      <c r="S454" s="307"/>
      <c r="T454" s="307"/>
      <c r="U454" s="307"/>
      <c r="V454" s="307"/>
    </row>
    <row r="455" ht="15.75" customHeight="1">
      <c r="A455" s="307"/>
      <c r="B455" s="298">
        <v>45120.0</v>
      </c>
      <c r="C455" s="299" t="s">
        <v>3078</v>
      </c>
      <c r="D455" s="305" t="s">
        <v>60</v>
      </c>
      <c r="E455" s="325" t="s">
        <v>181</v>
      </c>
      <c r="F455" s="302">
        <v>3447.0</v>
      </c>
      <c r="G455" s="302"/>
      <c r="H455" s="302"/>
      <c r="I455" s="324">
        <v>-24.99</v>
      </c>
      <c r="J455" s="303">
        <v>873780.0</v>
      </c>
      <c r="K455" s="322">
        <f t="shared" si="4"/>
        <v>253.4899913</v>
      </c>
      <c r="L455" s="321" t="s">
        <v>2595</v>
      </c>
      <c r="M455" s="306" t="s">
        <v>94</v>
      </c>
      <c r="N455" s="297">
        <f t="shared" si="3"/>
        <v>3.447</v>
      </c>
      <c r="O455" s="307"/>
      <c r="P455" s="307"/>
      <c r="Q455" s="307"/>
      <c r="R455" s="307"/>
      <c r="S455" s="307"/>
      <c r="T455" s="307"/>
      <c r="U455" s="307"/>
      <c r="V455" s="307"/>
    </row>
    <row r="456" ht="15.75" customHeight="1">
      <c r="A456" s="307"/>
      <c r="B456" s="298">
        <v>45119.0</v>
      </c>
      <c r="C456" s="299" t="s">
        <v>3079</v>
      </c>
      <c r="D456" s="305" t="s">
        <v>117</v>
      </c>
      <c r="E456" s="325" t="s">
        <v>177</v>
      </c>
      <c r="F456" s="302">
        <v>8110.3</v>
      </c>
      <c r="G456" s="302"/>
      <c r="H456" s="302"/>
      <c r="I456" s="324">
        <v>-37.38</v>
      </c>
      <c r="J456" s="303">
        <v>2387835.0</v>
      </c>
      <c r="K456" s="322">
        <f t="shared" si="4"/>
        <v>294.4200584</v>
      </c>
      <c r="L456" s="321" t="s">
        <v>2580</v>
      </c>
      <c r="M456" s="306" t="s">
        <v>2584</v>
      </c>
      <c r="N456" s="297">
        <f t="shared" si="3"/>
        <v>8.1103</v>
      </c>
      <c r="O456" s="307"/>
      <c r="P456" s="307"/>
      <c r="Q456" s="307"/>
      <c r="R456" s="307"/>
      <c r="S456" s="307"/>
      <c r="T456" s="307"/>
      <c r="U456" s="307"/>
      <c r="V456" s="307"/>
    </row>
    <row r="457" ht="15.75" customHeight="1">
      <c r="A457" s="307"/>
      <c r="B457" s="298">
        <v>45119.0</v>
      </c>
      <c r="C457" s="299" t="s">
        <v>3080</v>
      </c>
      <c r="D457" s="305" t="s">
        <v>117</v>
      </c>
      <c r="E457" s="325" t="s">
        <v>2643</v>
      </c>
      <c r="F457" s="302">
        <v>6749.0</v>
      </c>
      <c r="G457" s="302"/>
      <c r="H457" s="302"/>
      <c r="I457" s="324">
        <v>-28.0</v>
      </c>
      <c r="J457" s="303">
        <v>1520625.0</v>
      </c>
      <c r="K457" s="322">
        <f t="shared" si="4"/>
        <v>225.3111572</v>
      </c>
      <c r="L457" s="321" t="s">
        <v>2580</v>
      </c>
      <c r="M457" s="306" t="s">
        <v>75</v>
      </c>
      <c r="N457" s="297">
        <f t="shared" si="3"/>
        <v>6.749</v>
      </c>
      <c r="O457" s="307"/>
      <c r="P457" s="307"/>
      <c r="Q457" s="307"/>
      <c r="R457" s="307"/>
      <c r="S457" s="307"/>
      <c r="T457" s="307"/>
      <c r="U457" s="307"/>
      <c r="V457" s="307"/>
    </row>
    <row r="458" ht="15.75" customHeight="1">
      <c r="A458" s="307"/>
      <c r="B458" s="298">
        <v>45120.0</v>
      </c>
      <c r="C458" s="299" t="s">
        <v>3081</v>
      </c>
      <c r="D458" s="305" t="s">
        <v>3054</v>
      </c>
      <c r="E458" s="325" t="s">
        <v>179</v>
      </c>
      <c r="F458" s="302">
        <v>4365.0</v>
      </c>
      <c r="G458" s="302"/>
      <c r="H458" s="302"/>
      <c r="I458" s="302">
        <v>2.49</v>
      </c>
      <c r="J458" s="303">
        <v>1159160.0</v>
      </c>
      <c r="K458" s="322">
        <f t="shared" si="4"/>
        <v>265.5578465</v>
      </c>
      <c r="L458" s="321" t="s">
        <v>2580</v>
      </c>
      <c r="M458" s="306" t="s">
        <v>40</v>
      </c>
      <c r="N458" s="297">
        <f t="shared" si="3"/>
        <v>4.365</v>
      </c>
      <c r="O458" s="307"/>
      <c r="P458" s="307"/>
      <c r="Q458" s="307"/>
      <c r="R458" s="307"/>
      <c r="S458" s="307"/>
      <c r="T458" s="307"/>
      <c r="U458" s="307"/>
      <c r="V458" s="307"/>
    </row>
    <row r="459" ht="15.75" customHeight="1">
      <c r="A459" s="307"/>
      <c r="B459" s="298">
        <v>45120.0</v>
      </c>
      <c r="C459" s="299" t="s">
        <v>3082</v>
      </c>
      <c r="D459" s="305" t="s">
        <v>98</v>
      </c>
      <c r="E459" s="325" t="s">
        <v>2591</v>
      </c>
      <c r="F459" s="302">
        <v>1823.3</v>
      </c>
      <c r="G459" s="302"/>
      <c r="H459" s="302"/>
      <c r="I459" s="302">
        <v>2.96</v>
      </c>
      <c r="J459" s="303">
        <v>414231.0</v>
      </c>
      <c r="K459" s="322">
        <f t="shared" si="4"/>
        <v>227.1875171</v>
      </c>
      <c r="L459" s="321" t="s">
        <v>2595</v>
      </c>
      <c r="M459" s="306" t="s">
        <v>94</v>
      </c>
      <c r="N459" s="297">
        <f t="shared" si="3"/>
        <v>1.8233</v>
      </c>
      <c r="O459" s="307"/>
      <c r="P459" s="307"/>
      <c r="Q459" s="307"/>
      <c r="R459" s="307"/>
      <c r="S459" s="307"/>
      <c r="T459" s="307"/>
      <c r="U459" s="307"/>
      <c r="V459" s="307"/>
    </row>
    <row r="460" ht="15.75" customHeight="1">
      <c r="A460" s="307"/>
      <c r="B460" s="298">
        <v>45120.0</v>
      </c>
      <c r="C460" s="299" t="s">
        <v>3083</v>
      </c>
      <c r="D460" s="305" t="s">
        <v>113</v>
      </c>
      <c r="E460" s="325" t="s">
        <v>4</v>
      </c>
      <c r="F460" s="302">
        <v>4711.5</v>
      </c>
      <c r="G460" s="302"/>
      <c r="H460" s="302"/>
      <c r="I460" s="324">
        <v>-19.77</v>
      </c>
      <c r="J460" s="303">
        <v>1819939.0</v>
      </c>
      <c r="K460" s="303">
        <f t="shared" si="4"/>
        <v>386.2759206</v>
      </c>
      <c r="L460" s="321" t="s">
        <v>2580</v>
      </c>
      <c r="M460" s="306" t="s">
        <v>2584</v>
      </c>
      <c r="N460" s="297">
        <f t="shared" si="3"/>
        <v>4.7115</v>
      </c>
      <c r="O460" s="307"/>
      <c r="P460" s="307"/>
      <c r="Q460" s="307"/>
      <c r="R460" s="307"/>
      <c r="S460" s="307"/>
      <c r="T460" s="307"/>
      <c r="U460" s="307"/>
      <c r="V460" s="307"/>
    </row>
    <row r="461" ht="15.75" customHeight="1">
      <c r="A461" s="307"/>
      <c r="B461" s="298">
        <v>45120.0</v>
      </c>
      <c r="C461" s="299" t="s">
        <v>3084</v>
      </c>
      <c r="D461" s="305" t="s">
        <v>3085</v>
      </c>
      <c r="E461" s="325" t="s">
        <v>172</v>
      </c>
      <c r="F461" s="302">
        <v>5194.0</v>
      </c>
      <c r="G461" s="302"/>
      <c r="H461" s="302"/>
      <c r="I461" s="302">
        <v>5.98</v>
      </c>
      <c r="J461" s="303">
        <v>1806515.0</v>
      </c>
      <c r="K461" s="303">
        <f t="shared" si="4"/>
        <v>347.8080477</v>
      </c>
      <c r="L461" s="321" t="s">
        <v>2580</v>
      </c>
      <c r="M461" s="306" t="s">
        <v>75</v>
      </c>
      <c r="N461" s="297">
        <f t="shared" si="3"/>
        <v>5.194</v>
      </c>
      <c r="O461" s="307"/>
      <c r="P461" s="307"/>
      <c r="Q461" s="307"/>
      <c r="R461" s="307"/>
      <c r="S461" s="307"/>
      <c r="T461" s="307"/>
      <c r="U461" s="307"/>
      <c r="V461" s="307"/>
    </row>
    <row r="462" ht="15.75" customHeight="1">
      <c r="A462" s="307"/>
      <c r="B462" s="298">
        <v>45120.0</v>
      </c>
      <c r="C462" s="299" t="s">
        <v>3086</v>
      </c>
      <c r="D462" s="305" t="s">
        <v>2847</v>
      </c>
      <c r="E462" s="325" t="s">
        <v>2643</v>
      </c>
      <c r="F462" s="302">
        <v>4674.2</v>
      </c>
      <c r="G462" s="302"/>
      <c r="H462" s="302"/>
      <c r="I462" s="324">
        <v>-5.4</v>
      </c>
      <c r="J462" s="303">
        <v>1132190.8</v>
      </c>
      <c r="K462" s="322">
        <f t="shared" si="4"/>
        <v>242.2212999</v>
      </c>
      <c r="L462" s="321" t="s">
        <v>2580</v>
      </c>
      <c r="M462" s="306" t="s">
        <v>40</v>
      </c>
      <c r="N462" s="297">
        <f t="shared" si="3"/>
        <v>4.6742</v>
      </c>
      <c r="O462" s="307"/>
      <c r="P462" s="307"/>
      <c r="Q462" s="307"/>
      <c r="R462" s="307"/>
      <c r="S462" s="307"/>
      <c r="T462" s="307"/>
      <c r="U462" s="307"/>
      <c r="V462" s="307"/>
    </row>
    <row r="463" ht="15.75" customHeight="1">
      <c r="A463" s="307"/>
      <c r="B463" s="298">
        <v>45120.0</v>
      </c>
      <c r="C463" s="299" t="s">
        <v>3087</v>
      </c>
      <c r="D463" s="305" t="s">
        <v>2847</v>
      </c>
      <c r="E463" s="325" t="s">
        <v>172</v>
      </c>
      <c r="F463" s="302">
        <v>2411.9</v>
      </c>
      <c r="G463" s="302"/>
      <c r="H463" s="302"/>
      <c r="I463" s="324">
        <v>-55.36</v>
      </c>
      <c r="J463" s="303">
        <v>842222.9</v>
      </c>
      <c r="K463" s="303">
        <f t="shared" si="4"/>
        <v>349.1947842</v>
      </c>
      <c r="L463" s="321" t="s">
        <v>2580</v>
      </c>
      <c r="M463" s="306" t="s">
        <v>94</v>
      </c>
      <c r="N463" s="297">
        <f t="shared" si="3"/>
        <v>2.4119</v>
      </c>
      <c r="O463" s="307"/>
      <c r="P463" s="307"/>
      <c r="Q463" s="307"/>
      <c r="R463" s="307"/>
      <c r="S463" s="307"/>
      <c r="T463" s="307"/>
      <c r="U463" s="307"/>
      <c r="V463" s="307"/>
    </row>
    <row r="464" ht="15.75" customHeight="1">
      <c r="A464" s="307"/>
      <c r="B464" s="298">
        <v>45120.0</v>
      </c>
      <c r="C464" s="299" t="s">
        <v>3088</v>
      </c>
      <c r="D464" s="305" t="s">
        <v>117</v>
      </c>
      <c r="E464" s="325" t="s">
        <v>177</v>
      </c>
      <c r="F464" s="302">
        <v>9670.9</v>
      </c>
      <c r="G464" s="302"/>
      <c r="H464" s="302"/>
      <c r="I464" s="324">
        <v>-47.51</v>
      </c>
      <c r="J464" s="303">
        <v>2935769.5</v>
      </c>
      <c r="K464" s="303">
        <f t="shared" si="4"/>
        <v>303.5673515</v>
      </c>
      <c r="L464" s="321" t="s">
        <v>2580</v>
      </c>
      <c r="M464" s="306" t="s">
        <v>2584</v>
      </c>
      <c r="N464" s="297">
        <f t="shared" si="3"/>
        <v>9.6709</v>
      </c>
      <c r="O464" s="307"/>
      <c r="P464" s="307"/>
      <c r="Q464" s="307"/>
      <c r="R464" s="307"/>
      <c r="S464" s="307"/>
      <c r="T464" s="307"/>
      <c r="U464" s="307"/>
      <c r="V464" s="307"/>
    </row>
    <row r="465" ht="15.75" customHeight="1">
      <c r="A465" s="307"/>
      <c r="B465" s="298">
        <v>45121.0</v>
      </c>
      <c r="C465" s="299" t="s">
        <v>3089</v>
      </c>
      <c r="D465" s="305" t="s">
        <v>113</v>
      </c>
      <c r="E465" s="325" t="s">
        <v>172</v>
      </c>
      <c r="F465" s="302">
        <v>4941.6</v>
      </c>
      <c r="G465" s="302"/>
      <c r="H465" s="302"/>
      <c r="I465" s="324">
        <v>-36.23</v>
      </c>
      <c r="J465" s="303">
        <v>1743816.0</v>
      </c>
      <c r="K465" s="303">
        <f t="shared" si="4"/>
        <v>352.8848956</v>
      </c>
      <c r="L465" s="321" t="s">
        <v>2580</v>
      </c>
      <c r="M465" s="306" t="s">
        <v>75</v>
      </c>
      <c r="N465" s="297">
        <f t="shared" si="3"/>
        <v>4.9416</v>
      </c>
      <c r="O465" s="307"/>
      <c r="P465" s="307"/>
      <c r="Q465" s="307"/>
      <c r="R465" s="307"/>
      <c r="S465" s="307"/>
      <c r="T465" s="307"/>
      <c r="U465" s="307"/>
      <c r="V465" s="307"/>
    </row>
    <row r="466" ht="15.75" customHeight="1">
      <c r="A466" s="307"/>
      <c r="B466" s="298">
        <v>45121.0</v>
      </c>
      <c r="C466" s="299" t="s">
        <v>3090</v>
      </c>
      <c r="D466" s="305" t="s">
        <v>117</v>
      </c>
      <c r="E466" s="325" t="s">
        <v>172</v>
      </c>
      <c r="F466" s="302">
        <v>3213.2</v>
      </c>
      <c r="G466" s="302"/>
      <c r="H466" s="302"/>
      <c r="I466" s="324">
        <v>-45.01</v>
      </c>
      <c r="J466" s="303">
        <v>1012158.0</v>
      </c>
      <c r="K466" s="303">
        <f t="shared" si="4"/>
        <v>315</v>
      </c>
      <c r="L466" s="321" t="s">
        <v>2580</v>
      </c>
      <c r="M466" s="306" t="s">
        <v>40</v>
      </c>
      <c r="N466" s="297">
        <f t="shared" si="3"/>
        <v>3.2132</v>
      </c>
      <c r="O466" s="307"/>
      <c r="P466" s="307"/>
      <c r="Q466" s="307"/>
      <c r="R466" s="307"/>
      <c r="S466" s="307"/>
      <c r="T466" s="307"/>
      <c r="U466" s="307"/>
      <c r="V466" s="307"/>
    </row>
    <row r="467" ht="15.75" customHeight="1">
      <c r="A467" s="307"/>
      <c r="B467" s="298">
        <v>45121.0</v>
      </c>
      <c r="C467" s="299" t="s">
        <v>3091</v>
      </c>
      <c r="D467" s="305" t="s">
        <v>3092</v>
      </c>
      <c r="E467" s="325" t="s">
        <v>4</v>
      </c>
      <c r="F467" s="302">
        <v>6446.8</v>
      </c>
      <c r="G467" s="302"/>
      <c r="H467" s="302"/>
      <c r="I467" s="324">
        <v>-19.32</v>
      </c>
      <c r="J467" s="303">
        <v>2559379.6</v>
      </c>
      <c r="K467" s="303">
        <f t="shared" si="4"/>
        <v>397</v>
      </c>
      <c r="L467" s="321" t="s">
        <v>2580</v>
      </c>
      <c r="M467" s="306" t="s">
        <v>94</v>
      </c>
      <c r="N467" s="297">
        <f t="shared" si="3"/>
        <v>6.4468</v>
      </c>
      <c r="O467" s="307"/>
      <c r="P467" s="307"/>
      <c r="Q467" s="307"/>
      <c r="R467" s="307"/>
      <c r="S467" s="307"/>
      <c r="T467" s="307"/>
      <c r="U467" s="307"/>
      <c r="V467" s="307"/>
    </row>
    <row r="468" ht="15.75" customHeight="1">
      <c r="A468" s="307"/>
      <c r="B468" s="298">
        <v>45121.0</v>
      </c>
      <c r="C468" s="299" t="s">
        <v>3093</v>
      </c>
      <c r="D468" s="305" t="s">
        <v>117</v>
      </c>
      <c r="E468" s="325" t="s">
        <v>177</v>
      </c>
      <c r="F468" s="302">
        <v>3535.0</v>
      </c>
      <c r="G468" s="302"/>
      <c r="H468" s="302"/>
      <c r="I468" s="324">
        <v>-13.33</v>
      </c>
      <c r="J468" s="303">
        <v>1069779.0</v>
      </c>
      <c r="K468" s="303">
        <f t="shared" si="4"/>
        <v>302.6248939</v>
      </c>
      <c r="L468" s="321" t="s">
        <v>2580</v>
      </c>
      <c r="M468" s="306" t="s">
        <v>2584</v>
      </c>
      <c r="N468" s="297">
        <f t="shared" si="3"/>
        <v>3.535</v>
      </c>
      <c r="O468" s="307"/>
      <c r="P468" s="307"/>
      <c r="Q468" s="307"/>
      <c r="R468" s="307"/>
      <c r="S468" s="307"/>
      <c r="T468" s="307"/>
      <c r="U468" s="307"/>
      <c r="V468" s="307"/>
    </row>
    <row r="469" ht="15.75" customHeight="1">
      <c r="A469" s="307"/>
      <c r="B469" s="298">
        <v>45121.0</v>
      </c>
      <c r="C469" s="299" t="s">
        <v>3094</v>
      </c>
      <c r="D469" s="305" t="s">
        <v>3095</v>
      </c>
      <c r="E469" s="325" t="s">
        <v>172</v>
      </c>
      <c r="F469" s="302">
        <v>3714.7</v>
      </c>
      <c r="G469" s="302"/>
      <c r="H469" s="302"/>
      <c r="I469" s="324">
        <v>-27.96</v>
      </c>
      <c r="J469" s="303">
        <v>1170130.5</v>
      </c>
      <c r="K469" s="303">
        <f t="shared" si="4"/>
        <v>315</v>
      </c>
      <c r="L469" s="321" t="s">
        <v>2580</v>
      </c>
      <c r="M469" s="306" t="s">
        <v>75</v>
      </c>
      <c r="N469" s="297">
        <f t="shared" si="3"/>
        <v>3.7147</v>
      </c>
      <c r="O469" s="307"/>
      <c r="P469" s="307"/>
      <c r="Q469" s="307"/>
      <c r="R469" s="307"/>
      <c r="S469" s="307"/>
      <c r="T469" s="307"/>
      <c r="U469" s="307"/>
      <c r="V469" s="307"/>
    </row>
    <row r="470" ht="15.75" customHeight="1">
      <c r="A470" s="307"/>
      <c r="B470" s="298">
        <v>45121.0</v>
      </c>
      <c r="C470" s="299" t="s">
        <v>3096</v>
      </c>
      <c r="D470" s="305" t="s">
        <v>3095</v>
      </c>
      <c r="E470" s="325" t="s">
        <v>172</v>
      </c>
      <c r="F470" s="302">
        <v>5931.5</v>
      </c>
      <c r="G470" s="302"/>
      <c r="H470" s="302"/>
      <c r="I470" s="324">
        <v>-33.22</v>
      </c>
      <c r="J470" s="303">
        <v>1872613.5</v>
      </c>
      <c r="K470" s="303">
        <f t="shared" si="4"/>
        <v>315.7065666</v>
      </c>
      <c r="L470" s="321" t="s">
        <v>2580</v>
      </c>
      <c r="M470" s="306" t="s">
        <v>40</v>
      </c>
      <c r="N470" s="297">
        <f t="shared" si="3"/>
        <v>5.9315</v>
      </c>
      <c r="O470" s="307"/>
      <c r="P470" s="307"/>
      <c r="Q470" s="307"/>
      <c r="R470" s="307"/>
      <c r="S470" s="307"/>
      <c r="T470" s="307"/>
      <c r="U470" s="307"/>
      <c r="V470" s="307"/>
    </row>
    <row r="471" ht="15.75" customHeight="1">
      <c r="A471" s="307"/>
      <c r="B471" s="298">
        <v>45121.0</v>
      </c>
      <c r="C471" s="299" t="s">
        <v>3097</v>
      </c>
      <c r="D471" s="305" t="s">
        <v>117</v>
      </c>
      <c r="E471" s="325" t="s">
        <v>179</v>
      </c>
      <c r="F471" s="302">
        <v>4724.3</v>
      </c>
      <c r="G471" s="302"/>
      <c r="H471" s="302"/>
      <c r="I471" s="324">
        <v>-42.09</v>
      </c>
      <c r="J471" s="303">
        <v>1261733.5</v>
      </c>
      <c r="K471" s="322">
        <f t="shared" si="4"/>
        <v>267.0731114</v>
      </c>
      <c r="L471" s="321" t="s">
        <v>2580</v>
      </c>
      <c r="M471" s="306" t="s">
        <v>94</v>
      </c>
      <c r="N471" s="297">
        <f t="shared" si="3"/>
        <v>4.7243</v>
      </c>
      <c r="O471" s="307"/>
      <c r="P471" s="307"/>
      <c r="Q471" s="307"/>
      <c r="R471" s="307"/>
      <c r="S471" s="307"/>
      <c r="T471" s="307"/>
      <c r="U471" s="307"/>
      <c r="V471" s="307"/>
    </row>
    <row r="472" ht="15.75" customHeight="1">
      <c r="A472" s="307"/>
      <c r="B472" s="298">
        <v>45121.0</v>
      </c>
      <c r="C472" s="299" t="s">
        <v>3098</v>
      </c>
      <c r="D472" s="305" t="s">
        <v>89</v>
      </c>
      <c r="E472" s="325" t="s">
        <v>179</v>
      </c>
      <c r="F472" s="302">
        <v>1906.0</v>
      </c>
      <c r="G472" s="302"/>
      <c r="H472" s="302"/>
      <c r="I472" s="324">
        <v>-23.35</v>
      </c>
      <c r="J472" s="303">
        <v>476500.0</v>
      </c>
      <c r="K472" s="322">
        <f t="shared" si="4"/>
        <v>250</v>
      </c>
      <c r="L472" s="321" t="s">
        <v>2582</v>
      </c>
      <c r="M472" s="306" t="s">
        <v>2584</v>
      </c>
      <c r="N472" s="297">
        <f t="shared" si="3"/>
        <v>1.906</v>
      </c>
      <c r="O472" s="307"/>
      <c r="P472" s="307"/>
      <c r="Q472" s="307"/>
      <c r="R472" s="307"/>
      <c r="S472" s="307"/>
      <c r="T472" s="307"/>
      <c r="U472" s="307"/>
      <c r="V472" s="307"/>
    </row>
    <row r="473" ht="15.75" customHeight="1">
      <c r="A473" s="307"/>
      <c r="B473" s="298">
        <v>45122.0</v>
      </c>
      <c r="C473" s="299" t="s">
        <v>3099</v>
      </c>
      <c r="D473" s="305" t="s">
        <v>98</v>
      </c>
      <c r="E473" s="325" t="s">
        <v>4</v>
      </c>
      <c r="F473" s="302">
        <v>3333.0</v>
      </c>
      <c r="G473" s="302"/>
      <c r="H473" s="302"/>
      <c r="I473" s="324">
        <v>-24.76</v>
      </c>
      <c r="J473" s="303">
        <v>1263850.0</v>
      </c>
      <c r="K473" s="303">
        <f t="shared" si="4"/>
        <v>379.1929193</v>
      </c>
      <c r="L473" s="321" t="s">
        <v>2595</v>
      </c>
      <c r="M473" s="306" t="s">
        <v>75</v>
      </c>
      <c r="N473" s="297">
        <f t="shared" si="3"/>
        <v>3.333</v>
      </c>
      <c r="O473" s="307"/>
      <c r="P473" s="307"/>
      <c r="Q473" s="307"/>
      <c r="R473" s="307"/>
      <c r="S473" s="307"/>
      <c r="T473" s="307"/>
      <c r="U473" s="307"/>
      <c r="V473" s="307"/>
    </row>
    <row r="474" ht="15.75" customHeight="1">
      <c r="A474" s="307"/>
      <c r="B474" s="298">
        <v>45123.0</v>
      </c>
      <c r="C474" s="299" t="s">
        <v>3100</v>
      </c>
      <c r="D474" s="305" t="s">
        <v>2951</v>
      </c>
      <c r="E474" s="325" t="s">
        <v>4</v>
      </c>
      <c r="F474" s="302">
        <v>2000.0</v>
      </c>
      <c r="G474" s="302"/>
      <c r="H474" s="302"/>
      <c r="I474" s="324">
        <v>-13.66</v>
      </c>
      <c r="J474" s="303">
        <v>804000.0</v>
      </c>
      <c r="K474" s="303">
        <f t="shared" si="4"/>
        <v>402</v>
      </c>
      <c r="L474" s="321" t="s">
        <v>2595</v>
      </c>
      <c r="M474" s="306" t="s">
        <v>40</v>
      </c>
      <c r="N474" s="297">
        <f t="shared" si="3"/>
        <v>2</v>
      </c>
      <c r="O474" s="307"/>
      <c r="P474" s="307"/>
      <c r="Q474" s="307"/>
      <c r="R474" s="307"/>
      <c r="S474" s="307"/>
      <c r="T474" s="307"/>
      <c r="U474" s="307"/>
      <c r="V474" s="307"/>
    </row>
    <row r="475" ht="15.75" customHeight="1">
      <c r="A475" s="307"/>
      <c r="B475" s="298">
        <v>45122.0</v>
      </c>
      <c r="C475" s="299" t="s">
        <v>3101</v>
      </c>
      <c r="D475" s="305" t="s">
        <v>3102</v>
      </c>
      <c r="E475" s="325" t="s">
        <v>172</v>
      </c>
      <c r="F475" s="302">
        <v>6768.0</v>
      </c>
      <c r="G475" s="302"/>
      <c r="H475" s="302"/>
      <c r="I475" s="324">
        <v>-28.88</v>
      </c>
      <c r="J475" s="303">
        <v>2631172.5</v>
      </c>
      <c r="K475" s="303">
        <f t="shared" si="4"/>
        <v>388.7666223</v>
      </c>
      <c r="L475" s="321" t="s">
        <v>2580</v>
      </c>
      <c r="M475" s="306" t="s">
        <v>94</v>
      </c>
      <c r="N475" s="297">
        <f t="shared" si="3"/>
        <v>6.768</v>
      </c>
      <c r="O475" s="307"/>
      <c r="P475" s="307"/>
      <c r="Q475" s="307"/>
      <c r="R475" s="307"/>
      <c r="S475" s="307"/>
      <c r="T475" s="307"/>
      <c r="U475" s="307"/>
      <c r="V475" s="307"/>
    </row>
    <row r="476" ht="15.75" customHeight="1">
      <c r="A476" s="307"/>
      <c r="B476" s="298">
        <v>45122.0</v>
      </c>
      <c r="C476" s="299" t="s">
        <v>3103</v>
      </c>
      <c r="D476" s="305" t="s">
        <v>3048</v>
      </c>
      <c r="E476" s="325" t="s">
        <v>172</v>
      </c>
      <c r="F476" s="302">
        <v>2640.3</v>
      </c>
      <c r="G476" s="302"/>
      <c r="H476" s="302"/>
      <c r="I476" s="324">
        <v>-28.76</v>
      </c>
      <c r="J476" s="303">
        <v>827198.0</v>
      </c>
      <c r="K476" s="303">
        <f t="shared" si="4"/>
        <v>313.2969738</v>
      </c>
      <c r="L476" s="321" t="s">
        <v>2580</v>
      </c>
      <c r="M476" s="306" t="s">
        <v>2584</v>
      </c>
      <c r="N476" s="297">
        <f t="shared" si="3"/>
        <v>2.6403</v>
      </c>
      <c r="O476" s="307"/>
      <c r="P476" s="307"/>
      <c r="Q476" s="307"/>
      <c r="R476" s="307"/>
      <c r="S476" s="307"/>
      <c r="T476" s="307"/>
      <c r="U476" s="307"/>
      <c r="V476" s="307"/>
    </row>
    <row r="477" ht="15.75" customHeight="1">
      <c r="A477" s="307"/>
      <c r="B477" s="298">
        <v>45121.0</v>
      </c>
      <c r="C477" s="299" t="s">
        <v>3104</v>
      </c>
      <c r="D477" s="305" t="s">
        <v>2973</v>
      </c>
      <c r="E477" s="325" t="s">
        <v>181</v>
      </c>
      <c r="F477" s="302">
        <v>5231.1</v>
      </c>
      <c r="G477" s="302"/>
      <c r="H477" s="302"/>
      <c r="I477" s="302">
        <v>11.14</v>
      </c>
      <c r="J477" s="303">
        <v>1152811.0</v>
      </c>
      <c r="K477" s="322">
        <f t="shared" si="4"/>
        <v>220.3764027</v>
      </c>
      <c r="L477" s="321" t="s">
        <v>2580</v>
      </c>
      <c r="M477" s="306" t="s">
        <v>75</v>
      </c>
      <c r="N477" s="297">
        <f t="shared" si="3"/>
        <v>5.2311</v>
      </c>
      <c r="O477" s="307"/>
      <c r="P477" s="307"/>
      <c r="Q477" s="307"/>
      <c r="R477" s="307"/>
      <c r="S477" s="307"/>
      <c r="T477" s="307"/>
      <c r="U477" s="307"/>
      <c r="V477" s="307"/>
    </row>
    <row r="478" ht="15.75" customHeight="1">
      <c r="A478" s="307"/>
      <c r="B478" s="298">
        <v>45123.0</v>
      </c>
      <c r="C478" s="299" t="s">
        <v>3105</v>
      </c>
      <c r="D478" s="305" t="s">
        <v>98</v>
      </c>
      <c r="E478" s="325" t="s">
        <v>4</v>
      </c>
      <c r="F478" s="302">
        <v>6014.0</v>
      </c>
      <c r="G478" s="302"/>
      <c r="H478" s="302"/>
      <c r="I478" s="324">
        <v>-20.4</v>
      </c>
      <c r="J478" s="303">
        <v>2435670.0</v>
      </c>
      <c r="K478" s="303">
        <f t="shared" si="4"/>
        <v>405</v>
      </c>
      <c r="L478" s="321" t="s">
        <v>2595</v>
      </c>
      <c r="M478" s="306" t="s">
        <v>40</v>
      </c>
      <c r="N478" s="297">
        <f t="shared" si="3"/>
        <v>6.014</v>
      </c>
      <c r="O478" s="307"/>
      <c r="P478" s="307"/>
      <c r="Q478" s="307"/>
      <c r="R478" s="307"/>
      <c r="S478" s="307"/>
      <c r="T478" s="307"/>
      <c r="U478" s="307"/>
      <c r="V478" s="307"/>
    </row>
    <row r="479" ht="15.75" customHeight="1">
      <c r="A479" s="307"/>
      <c r="B479" s="298">
        <v>45121.0</v>
      </c>
      <c r="C479" s="299" t="s">
        <v>3106</v>
      </c>
      <c r="D479" s="305" t="s">
        <v>3107</v>
      </c>
      <c r="E479" s="325" t="s">
        <v>2591</v>
      </c>
      <c r="F479" s="302">
        <v>5366.8</v>
      </c>
      <c r="G479" s="302"/>
      <c r="H479" s="302"/>
      <c r="I479" s="302">
        <v>11.67</v>
      </c>
      <c r="J479" s="303">
        <v>1143660.0</v>
      </c>
      <c r="K479" s="322">
        <f t="shared" si="4"/>
        <v>213.0990534</v>
      </c>
      <c r="L479" s="321" t="s">
        <v>2580</v>
      </c>
      <c r="M479" s="306" t="s">
        <v>94</v>
      </c>
      <c r="N479" s="297">
        <f t="shared" si="3"/>
        <v>5.3668</v>
      </c>
      <c r="O479" s="307"/>
      <c r="P479" s="307"/>
      <c r="Q479" s="307"/>
      <c r="R479" s="307"/>
      <c r="S479" s="307"/>
      <c r="T479" s="307"/>
      <c r="U479" s="307"/>
      <c r="V479" s="307"/>
    </row>
    <row r="480" ht="15.75" customHeight="1">
      <c r="A480" s="307"/>
      <c r="B480" s="298">
        <v>45123.0</v>
      </c>
      <c r="C480" s="299" t="s">
        <v>3108</v>
      </c>
      <c r="D480" s="305" t="s">
        <v>50</v>
      </c>
      <c r="E480" s="325" t="s">
        <v>179</v>
      </c>
      <c r="F480" s="302">
        <v>4034.0</v>
      </c>
      <c r="G480" s="302"/>
      <c r="H480" s="302"/>
      <c r="I480" s="324">
        <v>-17.85</v>
      </c>
      <c r="J480" s="303">
        <v>1027465.0</v>
      </c>
      <c r="K480" s="322">
        <f t="shared" si="4"/>
        <v>254.701289</v>
      </c>
      <c r="L480" s="321" t="s">
        <v>2582</v>
      </c>
      <c r="M480" s="306" t="s">
        <v>2584</v>
      </c>
      <c r="N480" s="297">
        <f t="shared" si="3"/>
        <v>4.034</v>
      </c>
      <c r="O480" s="307"/>
      <c r="P480" s="307"/>
      <c r="Q480" s="307"/>
      <c r="R480" s="307"/>
      <c r="S480" s="307"/>
      <c r="T480" s="307"/>
      <c r="U480" s="307"/>
      <c r="V480" s="307"/>
    </row>
    <row r="481" ht="15.75" customHeight="1">
      <c r="A481" s="307"/>
      <c r="B481" s="298">
        <v>45123.0</v>
      </c>
      <c r="C481" s="299" t="s">
        <v>3109</v>
      </c>
      <c r="D481" s="305" t="s">
        <v>3095</v>
      </c>
      <c r="E481" s="325" t="s">
        <v>172</v>
      </c>
      <c r="F481" s="302">
        <v>4810.3</v>
      </c>
      <c r="G481" s="302"/>
      <c r="H481" s="302"/>
      <c r="I481" s="324">
        <v>-47.76</v>
      </c>
      <c r="J481" s="303">
        <v>1556832.0</v>
      </c>
      <c r="K481" s="303">
        <f t="shared" si="4"/>
        <v>323.6455107</v>
      </c>
      <c r="L481" s="321" t="s">
        <v>2580</v>
      </c>
      <c r="M481" s="306" t="s">
        <v>75</v>
      </c>
      <c r="N481" s="297">
        <f t="shared" si="3"/>
        <v>4.8103</v>
      </c>
      <c r="O481" s="307"/>
      <c r="P481" s="307"/>
      <c r="Q481" s="307"/>
      <c r="R481" s="307"/>
      <c r="S481" s="307"/>
      <c r="T481" s="307"/>
      <c r="U481" s="307"/>
      <c r="V481" s="307"/>
    </row>
    <row r="482" ht="15.75" customHeight="1">
      <c r="A482" s="307"/>
      <c r="B482" s="298">
        <v>45123.0</v>
      </c>
      <c r="C482" s="299" t="s">
        <v>3110</v>
      </c>
      <c r="D482" s="305" t="s">
        <v>117</v>
      </c>
      <c r="E482" s="325" t="s">
        <v>172</v>
      </c>
      <c r="F482" s="302">
        <v>9389.4</v>
      </c>
      <c r="G482" s="302"/>
      <c r="H482" s="302"/>
      <c r="I482" s="324">
        <v>-9.69</v>
      </c>
      <c r="J482" s="303">
        <v>3145449.0</v>
      </c>
      <c r="K482" s="303">
        <f t="shared" si="4"/>
        <v>335</v>
      </c>
      <c r="L482" s="321" t="s">
        <v>2580</v>
      </c>
      <c r="M482" s="306" t="s">
        <v>40</v>
      </c>
      <c r="N482" s="297">
        <f t="shared" si="3"/>
        <v>9.3894</v>
      </c>
      <c r="O482" s="307"/>
      <c r="P482" s="307"/>
      <c r="Q482" s="307"/>
      <c r="R482" s="307"/>
      <c r="S482" s="307"/>
      <c r="T482" s="307"/>
      <c r="U482" s="307"/>
      <c r="V482" s="307"/>
    </row>
    <row r="483" ht="15.75" customHeight="1">
      <c r="A483" s="307"/>
      <c r="B483" s="298">
        <v>45123.0</v>
      </c>
      <c r="C483" s="299" t="s">
        <v>3111</v>
      </c>
      <c r="D483" s="305" t="s">
        <v>3095</v>
      </c>
      <c r="E483" s="325" t="s">
        <v>172</v>
      </c>
      <c r="F483" s="302">
        <v>5807.8</v>
      </c>
      <c r="G483" s="302"/>
      <c r="H483" s="302"/>
      <c r="I483" s="302">
        <v>0.72</v>
      </c>
      <c r="J483" s="303">
        <v>2024804.9</v>
      </c>
      <c r="K483" s="303">
        <f t="shared" si="4"/>
        <v>348.6354385</v>
      </c>
      <c r="L483" s="321" t="s">
        <v>2580</v>
      </c>
      <c r="M483" s="306" t="s">
        <v>94</v>
      </c>
      <c r="N483" s="297">
        <f t="shared" si="3"/>
        <v>5.8078</v>
      </c>
      <c r="O483" s="307"/>
      <c r="P483" s="307"/>
      <c r="Q483" s="307"/>
      <c r="R483" s="307"/>
      <c r="S483" s="307"/>
      <c r="T483" s="307"/>
      <c r="U483" s="307"/>
      <c r="V483" s="307"/>
    </row>
    <row r="484" ht="15.75" customHeight="1">
      <c r="A484" s="307"/>
      <c r="B484" s="298">
        <v>45123.0</v>
      </c>
      <c r="C484" s="299" t="s">
        <v>3112</v>
      </c>
      <c r="D484" s="305" t="s">
        <v>2847</v>
      </c>
      <c r="E484" s="325" t="s">
        <v>177</v>
      </c>
      <c r="F484" s="302">
        <v>4885.1</v>
      </c>
      <c r="G484" s="302"/>
      <c r="H484" s="302"/>
      <c r="I484" s="324">
        <v>-21.71</v>
      </c>
      <c r="J484" s="303">
        <v>1432618.0</v>
      </c>
      <c r="K484" s="303">
        <f t="shared" si="4"/>
        <v>293.2627787</v>
      </c>
      <c r="L484" s="321" t="s">
        <v>2580</v>
      </c>
      <c r="M484" s="306" t="s">
        <v>2584</v>
      </c>
      <c r="N484" s="297">
        <f t="shared" si="3"/>
        <v>4.8851</v>
      </c>
      <c r="O484" s="307"/>
      <c r="P484" s="307"/>
      <c r="Q484" s="307"/>
      <c r="R484" s="307"/>
      <c r="S484" s="307"/>
      <c r="T484" s="307"/>
      <c r="U484" s="307"/>
      <c r="V484" s="307"/>
    </row>
    <row r="485" ht="15.75" customHeight="1">
      <c r="A485" s="307"/>
      <c r="B485" s="298">
        <v>45124.0</v>
      </c>
      <c r="C485" s="299" t="s">
        <v>3113</v>
      </c>
      <c r="D485" s="305" t="s">
        <v>50</v>
      </c>
      <c r="E485" s="325" t="s">
        <v>181</v>
      </c>
      <c r="F485" s="302">
        <v>3885.5</v>
      </c>
      <c r="G485" s="302"/>
      <c r="H485" s="302"/>
      <c r="I485" s="324">
        <v>-20.59</v>
      </c>
      <c r="J485" s="303">
        <v>893665.0</v>
      </c>
      <c r="K485" s="322">
        <f t="shared" si="4"/>
        <v>230</v>
      </c>
      <c r="L485" s="321" t="s">
        <v>2582</v>
      </c>
      <c r="M485" s="306" t="s">
        <v>75</v>
      </c>
      <c r="N485" s="297">
        <f t="shared" si="3"/>
        <v>3.8855</v>
      </c>
      <c r="O485" s="307"/>
      <c r="P485" s="307"/>
      <c r="Q485" s="307"/>
      <c r="R485" s="307"/>
      <c r="S485" s="307"/>
      <c r="T485" s="307"/>
      <c r="U485" s="307"/>
      <c r="V485" s="307"/>
    </row>
    <row r="486" ht="15.75" customHeight="1">
      <c r="A486" s="307"/>
      <c r="B486" s="298">
        <v>45124.0</v>
      </c>
      <c r="C486" s="299" t="s">
        <v>3114</v>
      </c>
      <c r="D486" s="305" t="s">
        <v>3072</v>
      </c>
      <c r="E486" s="325" t="s">
        <v>177</v>
      </c>
      <c r="F486" s="302">
        <v>4526.1</v>
      </c>
      <c r="G486" s="302"/>
      <c r="H486" s="302"/>
      <c r="I486" s="302">
        <v>8.18</v>
      </c>
      <c r="J486" s="303">
        <v>1362340.6</v>
      </c>
      <c r="K486" s="303">
        <f t="shared" si="4"/>
        <v>300.9965754</v>
      </c>
      <c r="L486" s="321" t="s">
        <v>2580</v>
      </c>
      <c r="M486" s="306" t="s">
        <v>40</v>
      </c>
      <c r="N486" s="297">
        <f t="shared" si="3"/>
        <v>4.5261</v>
      </c>
      <c r="O486" s="307"/>
      <c r="P486" s="307"/>
      <c r="Q486" s="307"/>
      <c r="R486" s="307"/>
      <c r="S486" s="307"/>
      <c r="T486" s="307"/>
      <c r="U486" s="307"/>
      <c r="V486" s="307"/>
    </row>
    <row r="487" ht="15.75" customHeight="1">
      <c r="A487" s="307"/>
      <c r="B487" s="298">
        <v>45122.0</v>
      </c>
      <c r="C487" s="299" t="s">
        <v>3115</v>
      </c>
      <c r="D487" s="305" t="s">
        <v>2973</v>
      </c>
      <c r="E487" s="325" t="s">
        <v>2643</v>
      </c>
      <c r="F487" s="302">
        <v>5394.2</v>
      </c>
      <c r="G487" s="302"/>
      <c r="H487" s="302"/>
      <c r="I487" s="302">
        <v>36.03</v>
      </c>
      <c r="J487" s="303">
        <v>1000407.7</v>
      </c>
      <c r="K487" s="322">
        <f t="shared" si="4"/>
        <v>185.4598828</v>
      </c>
      <c r="L487" s="321" t="s">
        <v>2580</v>
      </c>
      <c r="M487" s="306" t="s">
        <v>94</v>
      </c>
      <c r="N487" s="297">
        <f t="shared" si="3"/>
        <v>5.3942</v>
      </c>
      <c r="O487" s="307"/>
      <c r="P487" s="307"/>
      <c r="Q487" s="307"/>
      <c r="R487" s="307"/>
      <c r="S487" s="307"/>
      <c r="T487" s="307"/>
      <c r="U487" s="307"/>
      <c r="V487" s="307"/>
    </row>
    <row r="488" ht="15.75" customHeight="1">
      <c r="A488" s="307"/>
      <c r="B488" s="298">
        <v>45124.0</v>
      </c>
      <c r="C488" s="299" t="s">
        <v>3116</v>
      </c>
      <c r="D488" s="305" t="s">
        <v>3102</v>
      </c>
      <c r="E488" s="325" t="s">
        <v>172</v>
      </c>
      <c r="F488" s="302">
        <v>5123.0</v>
      </c>
      <c r="G488" s="302"/>
      <c r="H488" s="302"/>
      <c r="I488" s="324">
        <v>-33.96</v>
      </c>
      <c r="J488" s="303">
        <v>1900855.0</v>
      </c>
      <c r="K488" s="303">
        <f t="shared" si="4"/>
        <v>371.043334</v>
      </c>
      <c r="L488" s="321" t="s">
        <v>2580</v>
      </c>
      <c r="M488" s="306" t="s">
        <v>2584</v>
      </c>
      <c r="N488" s="297">
        <f t="shared" si="3"/>
        <v>5.123</v>
      </c>
      <c r="O488" s="307"/>
      <c r="P488" s="307"/>
      <c r="Q488" s="307"/>
      <c r="R488" s="307"/>
      <c r="S488" s="307"/>
      <c r="T488" s="307"/>
      <c r="U488" s="307"/>
      <c r="V488" s="307"/>
    </row>
    <row r="489" ht="15.75" customHeight="1">
      <c r="A489" s="307"/>
      <c r="B489" s="298">
        <v>45124.0</v>
      </c>
      <c r="C489" s="299" t="s">
        <v>3117</v>
      </c>
      <c r="D489" s="305" t="s">
        <v>3092</v>
      </c>
      <c r="E489" s="325" t="s">
        <v>4</v>
      </c>
      <c r="F489" s="302">
        <v>5394.8</v>
      </c>
      <c r="G489" s="302"/>
      <c r="H489" s="302"/>
      <c r="I489" s="324">
        <v>-8.11</v>
      </c>
      <c r="J489" s="303">
        <v>2169439.6</v>
      </c>
      <c r="K489" s="303">
        <f t="shared" si="4"/>
        <v>402.1353155</v>
      </c>
      <c r="L489" s="321" t="s">
        <v>2580</v>
      </c>
      <c r="M489" s="306" t="s">
        <v>75</v>
      </c>
      <c r="N489" s="297">
        <f t="shared" si="3"/>
        <v>5.3948</v>
      </c>
      <c r="O489" s="307"/>
      <c r="P489" s="307"/>
      <c r="Q489" s="307"/>
      <c r="R489" s="307"/>
      <c r="S489" s="307"/>
      <c r="T489" s="307"/>
      <c r="U489" s="307"/>
      <c r="V489" s="307"/>
    </row>
    <row r="490" ht="15.75" customHeight="1">
      <c r="A490" s="307"/>
      <c r="B490" s="298">
        <v>45124.0</v>
      </c>
      <c r="C490" s="299" t="s">
        <v>3118</v>
      </c>
      <c r="D490" s="305" t="s">
        <v>2987</v>
      </c>
      <c r="E490" s="325" t="s">
        <v>4</v>
      </c>
      <c r="F490" s="302">
        <v>2377.8</v>
      </c>
      <c r="G490" s="302"/>
      <c r="H490" s="302"/>
      <c r="I490" s="324">
        <v>-7.67</v>
      </c>
      <c r="J490" s="303">
        <v>962504.6</v>
      </c>
      <c r="K490" s="303">
        <f t="shared" si="4"/>
        <v>404.7878711</v>
      </c>
      <c r="L490" s="321" t="s">
        <v>2580</v>
      </c>
      <c r="M490" s="306" t="s">
        <v>40</v>
      </c>
      <c r="N490" s="297">
        <f t="shared" si="3"/>
        <v>2.3778</v>
      </c>
      <c r="O490" s="307"/>
      <c r="P490" s="307"/>
      <c r="Q490" s="307"/>
      <c r="R490" s="307"/>
      <c r="S490" s="307"/>
      <c r="T490" s="307"/>
      <c r="U490" s="307"/>
      <c r="V490" s="307"/>
    </row>
    <row r="491" ht="15.75" customHeight="1">
      <c r="A491" s="307"/>
      <c r="B491" s="298">
        <v>45124.0</v>
      </c>
      <c r="C491" s="299" t="s">
        <v>3119</v>
      </c>
      <c r="D491" s="305" t="s">
        <v>2987</v>
      </c>
      <c r="E491" s="325" t="s">
        <v>4</v>
      </c>
      <c r="F491" s="302">
        <v>2174.0</v>
      </c>
      <c r="G491" s="302"/>
      <c r="H491" s="302"/>
      <c r="I491" s="324">
        <v>-8.3</v>
      </c>
      <c r="J491" s="303">
        <v>879912.0</v>
      </c>
      <c r="K491" s="303">
        <f t="shared" si="4"/>
        <v>404.7433303</v>
      </c>
      <c r="L491" s="321" t="s">
        <v>2580</v>
      </c>
      <c r="M491" s="306" t="s">
        <v>94</v>
      </c>
      <c r="N491" s="297">
        <f t="shared" si="3"/>
        <v>2.174</v>
      </c>
      <c r="O491" s="307"/>
      <c r="P491" s="307"/>
      <c r="Q491" s="307"/>
      <c r="R491" s="307"/>
      <c r="S491" s="307"/>
      <c r="T491" s="307"/>
      <c r="U491" s="307"/>
      <c r="V491" s="307"/>
    </row>
    <row r="492" ht="15.75" customHeight="1">
      <c r="A492" s="307"/>
      <c r="B492" s="298">
        <v>45125.0</v>
      </c>
      <c r="C492" s="299" t="s">
        <v>3120</v>
      </c>
      <c r="D492" s="305" t="s">
        <v>2835</v>
      </c>
      <c r="E492" s="325" t="s">
        <v>4</v>
      </c>
      <c r="F492" s="302">
        <v>3854.0</v>
      </c>
      <c r="G492" s="302"/>
      <c r="H492" s="302"/>
      <c r="I492" s="324">
        <v>-15.46</v>
      </c>
      <c r="J492" s="303">
        <v>1591090.0</v>
      </c>
      <c r="K492" s="303">
        <f t="shared" si="4"/>
        <v>412.8412039</v>
      </c>
      <c r="L492" s="321" t="s">
        <v>2595</v>
      </c>
      <c r="M492" s="306" t="s">
        <v>2584</v>
      </c>
      <c r="N492" s="297">
        <f t="shared" si="3"/>
        <v>3.854</v>
      </c>
      <c r="O492" s="307"/>
      <c r="P492" s="307"/>
      <c r="Q492" s="307"/>
      <c r="R492" s="307"/>
      <c r="S492" s="307"/>
      <c r="T492" s="307"/>
      <c r="U492" s="307"/>
      <c r="V492" s="307"/>
    </row>
    <row r="493" ht="15.75" customHeight="1">
      <c r="A493" s="307"/>
      <c r="B493" s="298">
        <v>45125.0</v>
      </c>
      <c r="C493" s="299" t="s">
        <v>3121</v>
      </c>
      <c r="D493" s="305" t="s">
        <v>98</v>
      </c>
      <c r="E493" s="325" t="s">
        <v>2591</v>
      </c>
      <c r="F493" s="302">
        <v>3141.0</v>
      </c>
      <c r="G493" s="302"/>
      <c r="H493" s="302"/>
      <c r="I493" s="324">
        <v>-11.0</v>
      </c>
      <c r="J493" s="303">
        <v>796896.0</v>
      </c>
      <c r="K493" s="322">
        <f t="shared" si="4"/>
        <v>253.7077364</v>
      </c>
      <c r="L493" s="321" t="s">
        <v>2595</v>
      </c>
      <c r="M493" s="306" t="s">
        <v>75</v>
      </c>
      <c r="N493" s="297">
        <f t="shared" si="3"/>
        <v>3.141</v>
      </c>
      <c r="O493" s="307"/>
      <c r="P493" s="307"/>
      <c r="Q493" s="307"/>
      <c r="R493" s="307"/>
      <c r="S493" s="307"/>
      <c r="T493" s="307"/>
      <c r="U493" s="307"/>
      <c r="V493" s="307"/>
    </row>
    <row r="494" ht="15.75" customHeight="1">
      <c r="A494" s="307"/>
      <c r="B494" s="298">
        <v>45125.0</v>
      </c>
      <c r="C494" s="299" t="s">
        <v>3122</v>
      </c>
      <c r="D494" s="305" t="s">
        <v>50</v>
      </c>
      <c r="E494" s="325" t="s">
        <v>172</v>
      </c>
      <c r="F494" s="302">
        <v>1533.0</v>
      </c>
      <c r="G494" s="302"/>
      <c r="H494" s="302"/>
      <c r="I494" s="324">
        <v>-9.02</v>
      </c>
      <c r="J494" s="303">
        <v>467745.0</v>
      </c>
      <c r="K494" s="303">
        <f t="shared" si="4"/>
        <v>305.1174168</v>
      </c>
      <c r="L494" s="321" t="s">
        <v>2582</v>
      </c>
      <c r="M494" s="306" t="s">
        <v>40</v>
      </c>
      <c r="N494" s="297">
        <f t="shared" si="3"/>
        <v>1.533</v>
      </c>
      <c r="O494" s="307"/>
      <c r="P494" s="307"/>
      <c r="Q494" s="307"/>
      <c r="R494" s="307"/>
      <c r="S494" s="307"/>
      <c r="T494" s="307"/>
      <c r="U494" s="307"/>
      <c r="V494" s="307"/>
    </row>
    <row r="495" ht="15.75" customHeight="1">
      <c r="A495" s="307"/>
      <c r="B495" s="298">
        <v>45125.0</v>
      </c>
      <c r="C495" s="299" t="s">
        <v>3123</v>
      </c>
      <c r="D495" s="305" t="s">
        <v>3095</v>
      </c>
      <c r="E495" s="325" t="s">
        <v>4</v>
      </c>
      <c r="F495" s="302">
        <v>4200.6</v>
      </c>
      <c r="G495" s="302"/>
      <c r="H495" s="302"/>
      <c r="I495" s="324">
        <v>-2.2</v>
      </c>
      <c r="J495" s="303">
        <v>1667638.2</v>
      </c>
      <c r="K495" s="303">
        <f t="shared" si="4"/>
        <v>397</v>
      </c>
      <c r="L495" s="321" t="s">
        <v>2580</v>
      </c>
      <c r="M495" s="306" t="s">
        <v>94</v>
      </c>
      <c r="N495" s="297">
        <f t="shared" si="3"/>
        <v>4.2006</v>
      </c>
      <c r="O495" s="307"/>
      <c r="P495" s="307"/>
      <c r="Q495" s="307"/>
      <c r="R495" s="307"/>
      <c r="S495" s="307"/>
      <c r="T495" s="307"/>
      <c r="U495" s="307"/>
      <c r="V495" s="307"/>
    </row>
    <row r="496" ht="15.75" customHeight="1">
      <c r="A496" s="307"/>
      <c r="B496" s="298">
        <v>45125.0</v>
      </c>
      <c r="C496" s="299" t="s">
        <v>3124</v>
      </c>
      <c r="D496" s="305" t="s">
        <v>117</v>
      </c>
      <c r="E496" s="325" t="s">
        <v>181</v>
      </c>
      <c r="F496" s="302">
        <v>543.6</v>
      </c>
      <c r="G496" s="302"/>
      <c r="H496" s="302"/>
      <c r="I496" s="324">
        <v>0.11</v>
      </c>
      <c r="J496" s="303">
        <v>133129.0</v>
      </c>
      <c r="K496" s="322">
        <f t="shared" si="4"/>
        <v>244.9025018</v>
      </c>
      <c r="L496" s="321" t="s">
        <v>2580</v>
      </c>
      <c r="M496" s="306" t="s">
        <v>2584</v>
      </c>
      <c r="N496" s="297">
        <f t="shared" si="3"/>
        <v>0.5436</v>
      </c>
      <c r="O496" s="307"/>
      <c r="P496" s="307"/>
      <c r="Q496" s="307"/>
      <c r="R496" s="307"/>
      <c r="S496" s="307"/>
      <c r="T496" s="307"/>
      <c r="U496" s="307"/>
      <c r="V496" s="307"/>
    </row>
    <row r="497" ht="15.75" customHeight="1">
      <c r="A497" s="307"/>
      <c r="B497" s="298">
        <v>45125.0</v>
      </c>
      <c r="C497" s="299" t="s">
        <v>3125</v>
      </c>
      <c r="D497" s="305" t="s">
        <v>3102</v>
      </c>
      <c r="E497" s="325" t="s">
        <v>4</v>
      </c>
      <c r="F497" s="302">
        <v>6569.5</v>
      </c>
      <c r="G497" s="302"/>
      <c r="H497" s="302"/>
      <c r="I497" s="324">
        <v>-57.94</v>
      </c>
      <c r="J497" s="303">
        <v>2609263.5</v>
      </c>
      <c r="K497" s="303">
        <f t="shared" si="4"/>
        <v>397.1784002</v>
      </c>
      <c r="L497" s="321" t="s">
        <v>2580</v>
      </c>
      <c r="M497" s="306" t="s">
        <v>75</v>
      </c>
      <c r="N497" s="297">
        <f t="shared" si="3"/>
        <v>6.5695</v>
      </c>
      <c r="O497" s="307"/>
      <c r="P497" s="307"/>
      <c r="Q497" s="307"/>
      <c r="R497" s="307"/>
      <c r="S497" s="307"/>
      <c r="T497" s="307"/>
      <c r="U497" s="307"/>
      <c r="V497" s="307"/>
    </row>
    <row r="498" ht="15.75" customHeight="1">
      <c r="A498" s="307"/>
      <c r="B498" s="298">
        <v>45125.0</v>
      </c>
      <c r="C498" s="299" t="s">
        <v>3126</v>
      </c>
      <c r="D498" s="305" t="s">
        <v>117</v>
      </c>
      <c r="E498" s="325" t="s">
        <v>172</v>
      </c>
      <c r="F498" s="302">
        <v>12213.0</v>
      </c>
      <c r="G498" s="302"/>
      <c r="H498" s="302"/>
      <c r="I498" s="324">
        <v>-23.23</v>
      </c>
      <c r="J498" s="303">
        <v>4421190.0</v>
      </c>
      <c r="K498" s="303">
        <f t="shared" si="4"/>
        <v>362.0068779</v>
      </c>
      <c r="L498" s="321" t="s">
        <v>2580</v>
      </c>
      <c r="M498" s="306" t="s">
        <v>40</v>
      </c>
      <c r="N498" s="297">
        <f t="shared" si="3"/>
        <v>12.213</v>
      </c>
      <c r="O498" s="307"/>
      <c r="P498" s="307"/>
      <c r="Q498" s="307"/>
      <c r="R498" s="307"/>
      <c r="S498" s="307"/>
      <c r="T498" s="307"/>
      <c r="U498" s="307"/>
      <c r="V498" s="307"/>
    </row>
    <row r="499" ht="15.75" customHeight="1">
      <c r="A499" s="307"/>
      <c r="B499" s="298">
        <v>45125.0</v>
      </c>
      <c r="C499" s="299" t="s">
        <v>3127</v>
      </c>
      <c r="D499" s="305" t="s">
        <v>60</v>
      </c>
      <c r="E499" s="325" t="s">
        <v>172</v>
      </c>
      <c r="F499" s="302">
        <v>4413.0</v>
      </c>
      <c r="G499" s="302"/>
      <c r="H499" s="302"/>
      <c r="I499" s="324">
        <v>-23.8</v>
      </c>
      <c r="J499" s="303">
        <v>1368030.0</v>
      </c>
      <c r="K499" s="303">
        <f t="shared" si="4"/>
        <v>310</v>
      </c>
      <c r="L499" s="321" t="s">
        <v>2595</v>
      </c>
      <c r="M499" s="306" t="s">
        <v>94</v>
      </c>
      <c r="N499" s="297">
        <f t="shared" si="3"/>
        <v>4.413</v>
      </c>
      <c r="O499" s="307"/>
      <c r="P499" s="307"/>
      <c r="Q499" s="307"/>
      <c r="R499" s="307"/>
      <c r="S499" s="307"/>
      <c r="T499" s="307"/>
      <c r="U499" s="307"/>
      <c r="V499" s="307"/>
    </row>
    <row r="500" ht="15.75" customHeight="1">
      <c r="A500" s="307"/>
      <c r="B500" s="298">
        <v>45124.0</v>
      </c>
      <c r="C500" s="299" t="s">
        <v>3128</v>
      </c>
      <c r="D500" s="305" t="s">
        <v>3107</v>
      </c>
      <c r="E500" s="325" t="s">
        <v>2591</v>
      </c>
      <c r="F500" s="302">
        <v>4917.0</v>
      </c>
      <c r="G500" s="302"/>
      <c r="H500" s="302"/>
      <c r="I500" s="324">
        <v>9.07</v>
      </c>
      <c r="J500" s="303">
        <v>1036707.1</v>
      </c>
      <c r="K500" s="322">
        <f t="shared" si="4"/>
        <v>210.841387</v>
      </c>
      <c r="L500" s="321" t="s">
        <v>2580</v>
      </c>
      <c r="M500" s="306" t="s">
        <v>2584</v>
      </c>
      <c r="N500" s="297">
        <f t="shared" si="3"/>
        <v>4.917</v>
      </c>
      <c r="O500" s="307"/>
      <c r="P500" s="307"/>
      <c r="Q500" s="307"/>
      <c r="R500" s="307"/>
      <c r="S500" s="307"/>
      <c r="T500" s="307"/>
      <c r="U500" s="307"/>
      <c r="V500" s="307"/>
    </row>
    <row r="501" ht="15.75" customHeight="1">
      <c r="A501" s="307"/>
      <c r="B501" s="298">
        <v>45124.0</v>
      </c>
      <c r="C501" s="299" t="s">
        <v>3129</v>
      </c>
      <c r="D501" s="305" t="s">
        <v>2980</v>
      </c>
      <c r="E501" s="325" t="s">
        <v>2643</v>
      </c>
      <c r="F501" s="302">
        <v>5279.8</v>
      </c>
      <c r="G501" s="302"/>
      <c r="H501" s="302"/>
      <c r="I501" s="324">
        <v>-27.1</v>
      </c>
      <c r="J501" s="303">
        <v>1062360.2</v>
      </c>
      <c r="K501" s="322">
        <f t="shared" si="4"/>
        <v>201.212205</v>
      </c>
      <c r="L501" s="321" t="s">
        <v>2580</v>
      </c>
      <c r="M501" s="306" t="s">
        <v>75</v>
      </c>
      <c r="N501" s="297">
        <f t="shared" si="3"/>
        <v>5.2798</v>
      </c>
      <c r="O501" s="307"/>
      <c r="P501" s="307"/>
      <c r="Q501" s="307"/>
      <c r="R501" s="307"/>
      <c r="S501" s="307"/>
      <c r="T501" s="307"/>
      <c r="U501" s="307"/>
      <c r="V501" s="307"/>
    </row>
    <row r="502" ht="15.75" customHeight="1">
      <c r="A502" s="307"/>
      <c r="B502" s="298">
        <v>45126.0</v>
      </c>
      <c r="C502" s="299" t="s">
        <v>3130</v>
      </c>
      <c r="D502" s="305" t="s">
        <v>98</v>
      </c>
      <c r="E502" s="325" t="s">
        <v>2643</v>
      </c>
      <c r="F502" s="302">
        <v>1243.0</v>
      </c>
      <c r="G502" s="302"/>
      <c r="H502" s="302"/>
      <c r="I502" s="324">
        <v>-19.34</v>
      </c>
      <c r="J502" s="303">
        <v>283107.0</v>
      </c>
      <c r="K502" s="322">
        <f t="shared" si="4"/>
        <v>227.7610619</v>
      </c>
      <c r="L502" s="321" t="s">
        <v>2595</v>
      </c>
      <c r="M502" s="306" t="s">
        <v>40</v>
      </c>
      <c r="N502" s="297">
        <f t="shared" si="3"/>
        <v>1.243</v>
      </c>
      <c r="O502" s="307"/>
      <c r="P502" s="307"/>
      <c r="Q502" s="307"/>
      <c r="R502" s="307"/>
      <c r="S502" s="307"/>
      <c r="T502" s="307"/>
      <c r="U502" s="307"/>
      <c r="V502" s="307"/>
    </row>
    <row r="503" ht="15.75" customHeight="1">
      <c r="A503" s="307"/>
      <c r="B503" s="298">
        <v>45126.0</v>
      </c>
      <c r="C503" s="299" t="s">
        <v>3131</v>
      </c>
      <c r="D503" s="305" t="s">
        <v>113</v>
      </c>
      <c r="E503" s="325" t="s">
        <v>172</v>
      </c>
      <c r="F503" s="302">
        <v>4376.3</v>
      </c>
      <c r="G503" s="302"/>
      <c r="H503" s="302"/>
      <c r="I503" s="324">
        <v>2.38</v>
      </c>
      <c r="J503" s="303">
        <v>1494363.0</v>
      </c>
      <c r="K503" s="303">
        <f t="shared" si="4"/>
        <v>341.4672212</v>
      </c>
      <c r="L503" s="321" t="s">
        <v>2580</v>
      </c>
      <c r="M503" s="306" t="s">
        <v>94</v>
      </c>
      <c r="N503" s="297">
        <f t="shared" si="3"/>
        <v>4.3763</v>
      </c>
      <c r="O503" s="307"/>
      <c r="P503" s="307"/>
      <c r="Q503" s="307"/>
      <c r="R503" s="307"/>
      <c r="S503" s="307"/>
      <c r="T503" s="307"/>
      <c r="U503" s="307"/>
      <c r="V503" s="307"/>
    </row>
    <row r="504" ht="15.75" customHeight="1">
      <c r="A504" s="307"/>
      <c r="B504" s="298">
        <v>45126.0</v>
      </c>
      <c r="C504" s="299" t="s">
        <v>3132</v>
      </c>
      <c r="D504" s="305" t="s">
        <v>3095</v>
      </c>
      <c r="E504" s="325" t="s">
        <v>177</v>
      </c>
      <c r="F504" s="302">
        <v>4826.0</v>
      </c>
      <c r="G504" s="302"/>
      <c r="H504" s="302"/>
      <c r="I504" s="324">
        <v>-18.73</v>
      </c>
      <c r="J504" s="303">
        <v>1463439.7</v>
      </c>
      <c r="K504" s="303">
        <f t="shared" si="4"/>
        <v>303.2407169</v>
      </c>
      <c r="L504" s="321" t="s">
        <v>2580</v>
      </c>
      <c r="M504" s="306" t="s">
        <v>2584</v>
      </c>
      <c r="N504" s="297">
        <f t="shared" si="3"/>
        <v>4.826</v>
      </c>
      <c r="O504" s="307"/>
      <c r="P504" s="307"/>
      <c r="Q504" s="307"/>
      <c r="R504" s="307"/>
      <c r="S504" s="307"/>
      <c r="T504" s="307"/>
      <c r="U504" s="307"/>
      <c r="V504" s="307"/>
    </row>
    <row r="505" ht="15.75" customHeight="1">
      <c r="A505" s="307"/>
      <c r="B505" s="298">
        <v>45126.0</v>
      </c>
      <c r="C505" s="299" t="s">
        <v>3133</v>
      </c>
      <c r="D505" s="305" t="s">
        <v>2726</v>
      </c>
      <c r="E505" s="325" t="s">
        <v>179</v>
      </c>
      <c r="F505" s="302">
        <v>638.5</v>
      </c>
      <c r="G505" s="302"/>
      <c r="H505" s="302"/>
      <c r="I505" s="324">
        <v>8.32</v>
      </c>
      <c r="J505" s="303">
        <v>162817.5</v>
      </c>
      <c r="K505" s="322">
        <f t="shared" si="4"/>
        <v>255</v>
      </c>
      <c r="L505" s="321" t="s">
        <v>2582</v>
      </c>
      <c r="M505" s="306" t="s">
        <v>75</v>
      </c>
      <c r="N505" s="297">
        <f t="shared" si="3"/>
        <v>0.6385</v>
      </c>
      <c r="O505" s="307"/>
      <c r="P505" s="307"/>
      <c r="Q505" s="307"/>
      <c r="R505" s="307"/>
      <c r="S505" s="307"/>
      <c r="T505" s="307"/>
      <c r="U505" s="307"/>
      <c r="V505" s="307"/>
    </row>
    <row r="506" ht="15.75" customHeight="1">
      <c r="A506" s="307"/>
      <c r="B506" s="298">
        <v>45126.0</v>
      </c>
      <c r="C506" s="299" t="s">
        <v>3134</v>
      </c>
      <c r="D506" s="305" t="s">
        <v>2775</v>
      </c>
      <c r="E506" s="325" t="s">
        <v>172</v>
      </c>
      <c r="F506" s="302">
        <v>1884.0</v>
      </c>
      <c r="G506" s="302"/>
      <c r="H506" s="302"/>
      <c r="I506" s="324">
        <v>-33.53</v>
      </c>
      <c r="J506" s="303">
        <v>602880.0</v>
      </c>
      <c r="K506" s="303">
        <f t="shared" si="4"/>
        <v>320</v>
      </c>
      <c r="L506" s="321" t="s">
        <v>2582</v>
      </c>
      <c r="M506" s="306" t="s">
        <v>40</v>
      </c>
      <c r="N506" s="297">
        <f t="shared" si="3"/>
        <v>1.884</v>
      </c>
      <c r="O506" s="307"/>
      <c r="P506" s="307"/>
      <c r="Q506" s="307"/>
      <c r="R506" s="307"/>
      <c r="S506" s="307"/>
      <c r="T506" s="307"/>
      <c r="U506" s="307"/>
      <c r="V506" s="307"/>
    </row>
    <row r="507" ht="15.75" customHeight="1">
      <c r="A507" s="307"/>
      <c r="B507" s="298">
        <v>45125.0</v>
      </c>
      <c r="C507" s="299" t="s">
        <v>3135</v>
      </c>
      <c r="D507" s="305" t="s">
        <v>2973</v>
      </c>
      <c r="E507" s="325" t="s">
        <v>2591</v>
      </c>
      <c r="F507" s="302">
        <v>5557.0</v>
      </c>
      <c r="G507" s="302"/>
      <c r="H507" s="302"/>
      <c r="I507" s="324">
        <v>-9.94</v>
      </c>
      <c r="J507" s="303">
        <v>1197888.0</v>
      </c>
      <c r="K507" s="322">
        <f t="shared" si="4"/>
        <v>215.5637934</v>
      </c>
      <c r="L507" s="321" t="s">
        <v>2580</v>
      </c>
      <c r="M507" s="306" t="s">
        <v>94</v>
      </c>
      <c r="N507" s="297">
        <f t="shared" si="3"/>
        <v>5.557</v>
      </c>
      <c r="O507" s="307"/>
      <c r="P507" s="307"/>
      <c r="Q507" s="307"/>
      <c r="R507" s="307"/>
      <c r="S507" s="307"/>
      <c r="T507" s="307"/>
      <c r="U507" s="307"/>
      <c r="V507" s="307"/>
    </row>
    <row r="508" ht="15.75" customHeight="1">
      <c r="A508" s="307"/>
      <c r="B508" s="298">
        <v>45127.0</v>
      </c>
      <c r="C508" s="299" t="s">
        <v>3136</v>
      </c>
      <c r="D508" s="305" t="s">
        <v>60</v>
      </c>
      <c r="E508" s="325" t="s">
        <v>4</v>
      </c>
      <c r="F508" s="302">
        <v>3197.0</v>
      </c>
      <c r="G508" s="302"/>
      <c r="H508" s="302"/>
      <c r="I508" s="324">
        <v>-34.2</v>
      </c>
      <c r="J508" s="303">
        <v>1262815.0</v>
      </c>
      <c r="K508" s="303">
        <f t="shared" si="4"/>
        <v>395</v>
      </c>
      <c r="L508" s="321" t="s">
        <v>2595</v>
      </c>
      <c r="M508" s="306" t="s">
        <v>2584</v>
      </c>
      <c r="N508" s="297">
        <f t="shared" si="3"/>
        <v>3.197</v>
      </c>
      <c r="O508" s="307"/>
      <c r="P508" s="307"/>
      <c r="Q508" s="307"/>
      <c r="R508" s="307"/>
      <c r="S508" s="307"/>
      <c r="T508" s="307"/>
      <c r="U508" s="307"/>
      <c r="V508" s="307"/>
    </row>
    <row r="509" ht="15.75" customHeight="1">
      <c r="A509" s="307"/>
      <c r="B509" s="298">
        <v>45126.0</v>
      </c>
      <c r="C509" s="299" t="s">
        <v>3137</v>
      </c>
      <c r="D509" s="305" t="s">
        <v>2847</v>
      </c>
      <c r="E509" s="325" t="s">
        <v>179</v>
      </c>
      <c r="F509" s="302">
        <v>4595.0</v>
      </c>
      <c r="G509" s="302"/>
      <c r="H509" s="302"/>
      <c r="I509" s="324">
        <v>-24.12</v>
      </c>
      <c r="J509" s="303">
        <v>1593815.0</v>
      </c>
      <c r="K509" s="322">
        <f t="shared" si="4"/>
        <v>346.8585419</v>
      </c>
      <c r="L509" s="321" t="s">
        <v>2580</v>
      </c>
      <c r="M509" s="306" t="s">
        <v>75</v>
      </c>
      <c r="N509" s="297">
        <f t="shared" si="3"/>
        <v>4.595</v>
      </c>
      <c r="O509" s="307"/>
      <c r="P509" s="307"/>
      <c r="Q509" s="307"/>
      <c r="R509" s="307"/>
      <c r="S509" s="307"/>
      <c r="T509" s="307"/>
      <c r="U509" s="307"/>
      <c r="V509" s="307"/>
    </row>
    <row r="510" ht="15.75" customHeight="1">
      <c r="A510" s="307"/>
      <c r="B510" s="298">
        <v>45125.0</v>
      </c>
      <c r="C510" s="299" t="s">
        <v>3138</v>
      </c>
      <c r="D510" s="305" t="s">
        <v>2973</v>
      </c>
      <c r="E510" s="325" t="s">
        <v>181</v>
      </c>
      <c r="F510" s="302">
        <v>3049.3</v>
      </c>
      <c r="G510" s="302"/>
      <c r="H510" s="302"/>
      <c r="I510" s="324">
        <v>22.68</v>
      </c>
      <c r="J510" s="303">
        <v>705397.0</v>
      </c>
      <c r="K510" s="322">
        <f t="shared" si="4"/>
        <v>231.3307972</v>
      </c>
      <c r="L510" s="321" t="s">
        <v>2580</v>
      </c>
      <c r="M510" s="306" t="s">
        <v>40</v>
      </c>
      <c r="N510" s="297">
        <f t="shared" si="3"/>
        <v>3.0493</v>
      </c>
      <c r="O510" s="307"/>
      <c r="P510" s="307"/>
      <c r="Q510" s="307"/>
      <c r="R510" s="307"/>
      <c r="S510" s="307"/>
      <c r="T510" s="307"/>
      <c r="U510" s="307"/>
      <c r="V510" s="307"/>
    </row>
    <row r="511" ht="15.75" customHeight="1">
      <c r="A511" s="307"/>
      <c r="B511" s="298">
        <v>45125.0</v>
      </c>
      <c r="C511" s="299" t="s">
        <v>3139</v>
      </c>
      <c r="D511" s="305" t="s">
        <v>3107</v>
      </c>
      <c r="E511" s="325" t="s">
        <v>2591</v>
      </c>
      <c r="F511" s="302">
        <v>2927.8</v>
      </c>
      <c r="G511" s="302"/>
      <c r="H511" s="302"/>
      <c r="I511" s="324">
        <v>-3.91</v>
      </c>
      <c r="J511" s="303">
        <v>633861.9</v>
      </c>
      <c r="K511" s="322">
        <f t="shared" si="4"/>
        <v>216.4976774</v>
      </c>
      <c r="L511" s="321" t="s">
        <v>2580</v>
      </c>
      <c r="M511" s="306" t="s">
        <v>94</v>
      </c>
      <c r="N511" s="297">
        <f t="shared" si="3"/>
        <v>2.9278</v>
      </c>
      <c r="O511" s="307"/>
      <c r="P511" s="307"/>
      <c r="Q511" s="307"/>
      <c r="R511" s="307"/>
      <c r="S511" s="307"/>
      <c r="T511" s="307"/>
      <c r="U511" s="307"/>
      <c r="V511" s="307"/>
    </row>
    <row r="512" ht="15.75" customHeight="1">
      <c r="A512" s="307"/>
      <c r="B512" s="298">
        <v>45127.0</v>
      </c>
      <c r="C512" s="299" t="s">
        <v>3140</v>
      </c>
      <c r="D512" s="305" t="s">
        <v>117</v>
      </c>
      <c r="E512" s="325" t="s">
        <v>172</v>
      </c>
      <c r="F512" s="302">
        <v>1779.3</v>
      </c>
      <c r="G512" s="302"/>
      <c r="H512" s="302"/>
      <c r="I512" s="324">
        <v>-7.73</v>
      </c>
      <c r="J512" s="303">
        <v>660950.95</v>
      </c>
      <c r="K512" s="303">
        <f t="shared" si="4"/>
        <v>371.4668409</v>
      </c>
      <c r="L512" s="321" t="s">
        <v>2580</v>
      </c>
      <c r="M512" s="306" t="s">
        <v>2584</v>
      </c>
      <c r="N512" s="297">
        <f t="shared" si="3"/>
        <v>1.7793</v>
      </c>
      <c r="O512" s="307"/>
      <c r="P512" s="307"/>
      <c r="Q512" s="307"/>
      <c r="R512" s="307"/>
      <c r="S512" s="307"/>
      <c r="T512" s="307"/>
      <c r="U512" s="307"/>
      <c r="V512" s="307"/>
    </row>
    <row r="513" ht="15.75" customHeight="1">
      <c r="A513" s="307"/>
      <c r="B513" s="298">
        <v>45127.0</v>
      </c>
      <c r="C513" s="299" t="s">
        <v>3141</v>
      </c>
      <c r="D513" s="305" t="s">
        <v>50</v>
      </c>
      <c r="E513" s="325" t="s">
        <v>172</v>
      </c>
      <c r="F513" s="302">
        <v>4174.0</v>
      </c>
      <c r="G513" s="302"/>
      <c r="H513" s="302"/>
      <c r="I513" s="324">
        <v>-53.77</v>
      </c>
      <c r="J513" s="303">
        <v>1502640.0</v>
      </c>
      <c r="K513" s="303">
        <f t="shared" si="4"/>
        <v>360</v>
      </c>
      <c r="L513" s="321" t="s">
        <v>2582</v>
      </c>
      <c r="M513" s="306" t="s">
        <v>75</v>
      </c>
      <c r="N513" s="297">
        <f t="shared" si="3"/>
        <v>4.174</v>
      </c>
      <c r="O513" s="307"/>
      <c r="P513" s="307"/>
      <c r="Q513" s="307"/>
      <c r="R513" s="307"/>
      <c r="S513" s="307"/>
      <c r="T513" s="307"/>
      <c r="U513" s="307"/>
      <c r="V513" s="307"/>
    </row>
    <row r="514" ht="15.75" customHeight="1">
      <c r="A514" s="307"/>
      <c r="B514" s="298">
        <v>45127.0</v>
      </c>
      <c r="C514" s="299" t="s">
        <v>3142</v>
      </c>
      <c r="D514" s="305" t="s">
        <v>3143</v>
      </c>
      <c r="E514" s="325" t="s">
        <v>177</v>
      </c>
      <c r="F514" s="302">
        <v>4696.9</v>
      </c>
      <c r="G514" s="302"/>
      <c r="H514" s="302"/>
      <c r="I514" s="324">
        <v>-38.93</v>
      </c>
      <c r="J514" s="303">
        <v>1401071.7</v>
      </c>
      <c r="K514" s="303">
        <f t="shared" si="4"/>
        <v>298.2971109</v>
      </c>
      <c r="L514" s="321" t="s">
        <v>2580</v>
      </c>
      <c r="M514" s="306" t="s">
        <v>40</v>
      </c>
      <c r="N514" s="297">
        <f t="shared" si="3"/>
        <v>4.6969</v>
      </c>
      <c r="O514" s="307"/>
      <c r="P514" s="307"/>
      <c r="Q514" s="307"/>
      <c r="R514" s="307"/>
      <c r="S514" s="307"/>
      <c r="T514" s="307"/>
      <c r="U514" s="307"/>
      <c r="V514" s="307"/>
    </row>
    <row r="515" ht="15.75" customHeight="1">
      <c r="A515" s="307"/>
      <c r="B515" s="298">
        <v>45127.0</v>
      </c>
      <c r="C515" s="299" t="s">
        <v>3144</v>
      </c>
      <c r="D515" s="305" t="s">
        <v>3143</v>
      </c>
      <c r="E515" s="325" t="s">
        <v>179</v>
      </c>
      <c r="F515" s="302">
        <v>2080.2</v>
      </c>
      <c r="G515" s="302"/>
      <c r="H515" s="302"/>
      <c r="I515" s="324">
        <v>-40.75</v>
      </c>
      <c r="J515" s="303">
        <v>601789.8</v>
      </c>
      <c r="K515" s="322">
        <f t="shared" si="4"/>
        <v>289.2942025</v>
      </c>
      <c r="L515" s="321" t="s">
        <v>2580</v>
      </c>
      <c r="M515" s="306" t="s">
        <v>94</v>
      </c>
      <c r="N515" s="297">
        <f t="shared" si="3"/>
        <v>2.0802</v>
      </c>
      <c r="O515" s="307"/>
      <c r="P515" s="307"/>
      <c r="Q515" s="307"/>
      <c r="R515" s="307"/>
      <c r="S515" s="307"/>
      <c r="T515" s="307"/>
      <c r="U515" s="307"/>
      <c r="V515" s="307"/>
    </row>
    <row r="516" ht="15.75" customHeight="1">
      <c r="A516" s="307"/>
      <c r="B516" s="298">
        <v>45127.0</v>
      </c>
      <c r="C516" s="299" t="s">
        <v>3145</v>
      </c>
      <c r="D516" s="305" t="s">
        <v>3072</v>
      </c>
      <c r="E516" s="325" t="s">
        <v>172</v>
      </c>
      <c r="F516" s="302">
        <v>5113.1</v>
      </c>
      <c r="G516" s="302"/>
      <c r="H516" s="302"/>
      <c r="I516" s="324">
        <v>-9.29</v>
      </c>
      <c r="J516" s="303">
        <v>1667879.1</v>
      </c>
      <c r="K516" s="303">
        <f t="shared" si="4"/>
        <v>326.1972385</v>
      </c>
      <c r="L516" s="321" t="s">
        <v>2580</v>
      </c>
      <c r="M516" s="306" t="s">
        <v>2584</v>
      </c>
      <c r="N516" s="297">
        <f t="shared" si="3"/>
        <v>5.1131</v>
      </c>
      <c r="O516" s="307"/>
      <c r="P516" s="307"/>
      <c r="Q516" s="307"/>
      <c r="R516" s="307"/>
      <c r="S516" s="307"/>
      <c r="T516" s="307"/>
      <c r="U516" s="307"/>
      <c r="V516" s="307"/>
    </row>
    <row r="517" ht="15.75" customHeight="1">
      <c r="A517" s="307"/>
      <c r="B517" s="298">
        <v>45127.0</v>
      </c>
      <c r="C517" s="299" t="s">
        <v>3146</v>
      </c>
      <c r="D517" s="305" t="s">
        <v>117</v>
      </c>
      <c r="E517" s="325" t="s">
        <v>177</v>
      </c>
      <c r="F517" s="302">
        <v>5493.72</v>
      </c>
      <c r="G517" s="302"/>
      <c r="H517" s="302"/>
      <c r="I517" s="324">
        <v>-9.76</v>
      </c>
      <c r="J517" s="303">
        <v>1578367.6</v>
      </c>
      <c r="K517" s="322">
        <f t="shared" si="4"/>
        <v>287.3039762</v>
      </c>
      <c r="L517" s="321" t="s">
        <v>2580</v>
      </c>
      <c r="M517" s="306" t="s">
        <v>75</v>
      </c>
      <c r="N517" s="297">
        <f t="shared" si="3"/>
        <v>5.49372</v>
      </c>
      <c r="O517" s="307"/>
      <c r="P517" s="307"/>
      <c r="Q517" s="307"/>
      <c r="R517" s="307"/>
      <c r="S517" s="307"/>
      <c r="T517" s="307"/>
      <c r="U517" s="307"/>
      <c r="V517" s="307"/>
    </row>
    <row r="518" ht="15.75" customHeight="1">
      <c r="A518" s="307"/>
      <c r="B518" s="298">
        <v>45127.0</v>
      </c>
      <c r="C518" s="299" t="s">
        <v>3147</v>
      </c>
      <c r="D518" s="305" t="s">
        <v>3095</v>
      </c>
      <c r="E518" s="325" t="s">
        <v>4</v>
      </c>
      <c r="F518" s="302">
        <v>3435.4</v>
      </c>
      <c r="G518" s="302"/>
      <c r="H518" s="302"/>
      <c r="I518" s="324">
        <v>-16.06</v>
      </c>
      <c r="J518" s="303">
        <v>1329956.0</v>
      </c>
      <c r="K518" s="303">
        <f t="shared" si="4"/>
        <v>387.1327939</v>
      </c>
      <c r="L518" s="321" t="s">
        <v>2580</v>
      </c>
      <c r="M518" s="306" t="s">
        <v>40</v>
      </c>
      <c r="N518" s="297">
        <f t="shared" si="3"/>
        <v>3.4354</v>
      </c>
      <c r="O518" s="307"/>
      <c r="P518" s="307"/>
      <c r="Q518" s="307"/>
      <c r="R518" s="307"/>
      <c r="S518" s="307"/>
      <c r="T518" s="307"/>
      <c r="U518" s="307"/>
      <c r="V518" s="307"/>
    </row>
    <row r="519" ht="15.75" customHeight="1">
      <c r="A519" s="307"/>
      <c r="B519" s="298">
        <v>45127.0</v>
      </c>
      <c r="C519" s="299" t="s">
        <v>3148</v>
      </c>
      <c r="D519" s="305" t="s">
        <v>3095</v>
      </c>
      <c r="E519" s="325" t="s">
        <v>4</v>
      </c>
      <c r="F519" s="302">
        <v>3774.0</v>
      </c>
      <c r="G519" s="302"/>
      <c r="H519" s="302"/>
      <c r="I519" s="324">
        <v>5.42</v>
      </c>
      <c r="J519" s="303">
        <v>1510518.0</v>
      </c>
      <c r="K519" s="303">
        <f t="shared" si="4"/>
        <v>400.2432432</v>
      </c>
      <c r="L519" s="321" t="s">
        <v>2580</v>
      </c>
      <c r="M519" s="306" t="s">
        <v>94</v>
      </c>
      <c r="N519" s="297">
        <f t="shared" si="3"/>
        <v>3.774</v>
      </c>
      <c r="O519" s="307"/>
      <c r="P519" s="307"/>
      <c r="Q519" s="307"/>
      <c r="R519" s="307"/>
      <c r="S519" s="307"/>
      <c r="T519" s="307"/>
      <c r="U519" s="307"/>
      <c r="V519" s="307"/>
    </row>
    <row r="520" ht="15.75" customHeight="1">
      <c r="A520" s="307"/>
      <c r="B520" s="298">
        <v>45126.0</v>
      </c>
      <c r="C520" s="299" t="s">
        <v>3149</v>
      </c>
      <c r="D520" s="305" t="s">
        <v>3107</v>
      </c>
      <c r="E520" s="325" t="s">
        <v>2591</v>
      </c>
      <c r="F520" s="302">
        <v>4891.0</v>
      </c>
      <c r="G520" s="302"/>
      <c r="H520" s="302"/>
      <c r="I520" s="324">
        <v>14.04</v>
      </c>
      <c r="J520" s="303">
        <v>1011489.2</v>
      </c>
      <c r="K520" s="322">
        <f t="shared" si="4"/>
        <v>206.8062155</v>
      </c>
      <c r="L520" s="321" t="s">
        <v>2580</v>
      </c>
      <c r="M520" s="306" t="s">
        <v>2584</v>
      </c>
      <c r="N520" s="297">
        <f t="shared" si="3"/>
        <v>4.891</v>
      </c>
      <c r="O520" s="307"/>
      <c r="P520" s="307"/>
      <c r="Q520" s="307"/>
      <c r="R520" s="307"/>
      <c r="S520" s="307"/>
      <c r="T520" s="307"/>
      <c r="U520" s="307"/>
      <c r="V520" s="307"/>
    </row>
    <row r="521" ht="15.75" customHeight="1">
      <c r="A521" s="307"/>
      <c r="B521" s="298">
        <v>45128.0</v>
      </c>
      <c r="C521" s="299" t="s">
        <v>3150</v>
      </c>
      <c r="D521" s="305" t="s">
        <v>2883</v>
      </c>
      <c r="E521" s="325" t="s">
        <v>4</v>
      </c>
      <c r="F521" s="302">
        <v>3245.4</v>
      </c>
      <c r="G521" s="302"/>
      <c r="H521" s="302"/>
      <c r="I521" s="324">
        <v>-49.8</v>
      </c>
      <c r="J521" s="303">
        <v>1285178.4</v>
      </c>
      <c r="K521" s="303">
        <f t="shared" si="4"/>
        <v>396</v>
      </c>
      <c r="L521" s="321" t="s">
        <v>2580</v>
      </c>
      <c r="M521" s="306" t="s">
        <v>75</v>
      </c>
      <c r="N521" s="297">
        <f t="shared" si="3"/>
        <v>3.2454</v>
      </c>
      <c r="O521" s="307"/>
      <c r="P521" s="307"/>
      <c r="Q521" s="307"/>
      <c r="R521" s="307"/>
      <c r="S521" s="307"/>
      <c r="T521" s="307"/>
      <c r="U521" s="307"/>
      <c r="V521" s="307"/>
    </row>
    <row r="522" ht="15.75" customHeight="1">
      <c r="A522" s="307"/>
      <c r="B522" s="298">
        <v>45128.0</v>
      </c>
      <c r="C522" s="299" t="s">
        <v>3151</v>
      </c>
      <c r="D522" s="305" t="s">
        <v>85</v>
      </c>
      <c r="E522" s="325" t="s">
        <v>3152</v>
      </c>
      <c r="F522" s="302">
        <v>2448.6</v>
      </c>
      <c r="G522" s="302"/>
      <c r="H522" s="302"/>
      <c r="I522" s="324">
        <v>48.29</v>
      </c>
      <c r="J522" s="303">
        <v>332571.0</v>
      </c>
      <c r="K522" s="322">
        <f t="shared" si="4"/>
        <v>135.8208772</v>
      </c>
      <c r="L522" s="321" t="s">
        <v>2580</v>
      </c>
      <c r="M522" s="306" t="s">
        <v>40</v>
      </c>
      <c r="N522" s="297">
        <f t="shared" si="3"/>
        <v>2.4486</v>
      </c>
      <c r="O522" s="307"/>
      <c r="P522" s="307"/>
      <c r="Q522" s="307"/>
      <c r="R522" s="307"/>
      <c r="S522" s="307"/>
      <c r="T522" s="307"/>
      <c r="U522" s="307"/>
      <c r="V522" s="307"/>
    </row>
    <row r="523" ht="15.75" customHeight="1">
      <c r="A523" s="307"/>
      <c r="B523" s="298">
        <v>45128.0</v>
      </c>
      <c r="C523" s="299" t="s">
        <v>3153</v>
      </c>
      <c r="D523" s="305" t="s">
        <v>3154</v>
      </c>
      <c r="E523" s="325" t="s">
        <v>4</v>
      </c>
      <c r="F523" s="302">
        <v>2858.8</v>
      </c>
      <c r="G523" s="302"/>
      <c r="H523" s="302"/>
      <c r="I523" s="324">
        <v>-2.64</v>
      </c>
      <c r="J523" s="303">
        <v>1134943.6</v>
      </c>
      <c r="K523" s="303">
        <f t="shared" si="4"/>
        <v>397</v>
      </c>
      <c r="L523" s="321" t="s">
        <v>2580</v>
      </c>
      <c r="M523" s="306" t="s">
        <v>94</v>
      </c>
      <c r="N523" s="297">
        <f t="shared" si="3"/>
        <v>2.8588</v>
      </c>
      <c r="O523" s="307"/>
      <c r="P523" s="307"/>
      <c r="Q523" s="307"/>
      <c r="R523" s="307"/>
      <c r="S523" s="307"/>
      <c r="T523" s="307"/>
      <c r="U523" s="307"/>
      <c r="V523" s="307"/>
    </row>
    <row r="524" ht="15.75" customHeight="1">
      <c r="A524" s="307"/>
      <c r="B524" s="298">
        <v>45128.0</v>
      </c>
      <c r="C524" s="299" t="s">
        <v>3155</v>
      </c>
      <c r="D524" s="305" t="s">
        <v>117</v>
      </c>
      <c r="E524" s="325" t="s">
        <v>177</v>
      </c>
      <c r="F524" s="302">
        <v>3870.1</v>
      </c>
      <c r="G524" s="302"/>
      <c r="H524" s="302"/>
      <c r="I524" s="324">
        <v>-19.93</v>
      </c>
      <c r="J524" s="303">
        <v>1180380.5</v>
      </c>
      <c r="K524" s="303">
        <f t="shared" si="4"/>
        <v>305</v>
      </c>
      <c r="L524" s="321"/>
      <c r="M524" s="306" t="s">
        <v>2584</v>
      </c>
      <c r="N524" s="297">
        <f t="shared" si="3"/>
        <v>3.8701</v>
      </c>
      <c r="O524" s="307"/>
      <c r="P524" s="307"/>
      <c r="Q524" s="307"/>
      <c r="R524" s="307"/>
      <c r="S524" s="307"/>
      <c r="T524" s="307"/>
      <c r="U524" s="307"/>
      <c r="V524" s="307"/>
    </row>
    <row r="525" ht="15.75" customHeight="1">
      <c r="A525" s="307"/>
      <c r="B525" s="298">
        <v>45128.0</v>
      </c>
      <c r="C525" s="299" t="s">
        <v>3156</v>
      </c>
      <c r="D525" s="305" t="s">
        <v>3157</v>
      </c>
      <c r="E525" s="325" t="s">
        <v>2697</v>
      </c>
      <c r="F525" s="302">
        <v>8090.4</v>
      </c>
      <c r="G525" s="302"/>
      <c r="H525" s="302"/>
      <c r="I525" s="324">
        <v>11.0</v>
      </c>
      <c r="J525" s="303">
        <v>1552264.2</v>
      </c>
      <c r="K525" s="322">
        <f t="shared" si="4"/>
        <v>191.8649511</v>
      </c>
      <c r="L525" s="321" t="s">
        <v>2580</v>
      </c>
      <c r="M525" s="306" t="s">
        <v>75</v>
      </c>
      <c r="N525" s="297">
        <f t="shared" si="3"/>
        <v>8.0904</v>
      </c>
      <c r="O525" s="307"/>
      <c r="P525" s="307"/>
      <c r="Q525" s="307"/>
      <c r="R525" s="307"/>
      <c r="S525" s="307"/>
      <c r="T525" s="307"/>
      <c r="U525" s="307"/>
      <c r="V525" s="307"/>
    </row>
    <row r="526" ht="15.75" customHeight="1">
      <c r="A526" s="307"/>
      <c r="B526" s="298">
        <v>45127.0</v>
      </c>
      <c r="C526" s="299" t="s">
        <v>3158</v>
      </c>
      <c r="D526" s="305" t="s">
        <v>3107</v>
      </c>
      <c r="E526" s="325" t="s">
        <v>181</v>
      </c>
      <c r="F526" s="302">
        <v>1708.9</v>
      </c>
      <c r="G526" s="302"/>
      <c r="H526" s="302"/>
      <c r="I526" s="324">
        <v>-16.74</v>
      </c>
      <c r="J526" s="303">
        <v>369265.0</v>
      </c>
      <c r="K526" s="322">
        <f t="shared" si="4"/>
        <v>216.0834455</v>
      </c>
      <c r="L526" s="321"/>
      <c r="M526" s="306" t="s">
        <v>40</v>
      </c>
      <c r="N526" s="297">
        <f t="shared" si="3"/>
        <v>1.7089</v>
      </c>
      <c r="O526" s="307"/>
      <c r="P526" s="307"/>
      <c r="Q526" s="307"/>
      <c r="R526" s="307"/>
      <c r="S526" s="307"/>
      <c r="T526" s="307"/>
      <c r="U526" s="307"/>
      <c r="V526" s="307"/>
    </row>
    <row r="527" ht="15.75" customHeight="1">
      <c r="A527" s="307"/>
      <c r="B527" s="298">
        <v>45127.0</v>
      </c>
      <c r="C527" s="299" t="s">
        <v>3159</v>
      </c>
      <c r="D527" s="305" t="s">
        <v>2980</v>
      </c>
      <c r="E527" s="325" t="s">
        <v>179</v>
      </c>
      <c r="F527" s="302">
        <v>3948.5</v>
      </c>
      <c r="G527" s="302"/>
      <c r="H527" s="302"/>
      <c r="I527" s="324">
        <v>11.84</v>
      </c>
      <c r="J527" s="303">
        <v>973628.0</v>
      </c>
      <c r="K527" s="322">
        <f t="shared" si="4"/>
        <v>246.5817399</v>
      </c>
      <c r="L527" s="321"/>
      <c r="M527" s="306" t="s">
        <v>94</v>
      </c>
      <c r="N527" s="297">
        <f t="shared" si="3"/>
        <v>3.9485</v>
      </c>
      <c r="O527" s="307"/>
      <c r="P527" s="307"/>
      <c r="Q527" s="307"/>
      <c r="R527" s="307"/>
      <c r="S527" s="307"/>
      <c r="T527" s="307"/>
      <c r="U527" s="307"/>
      <c r="V527" s="307"/>
    </row>
    <row r="528" ht="15.75" customHeight="1">
      <c r="A528" s="307"/>
      <c r="B528" s="298">
        <v>45127.0</v>
      </c>
      <c r="C528" s="299" t="s">
        <v>3160</v>
      </c>
      <c r="D528" s="305" t="s">
        <v>2973</v>
      </c>
      <c r="E528" s="325" t="s">
        <v>181</v>
      </c>
      <c r="F528" s="302">
        <v>4740.3</v>
      </c>
      <c r="G528" s="302"/>
      <c r="H528" s="302"/>
      <c r="I528" s="324">
        <v>8.59</v>
      </c>
      <c r="J528" s="303">
        <v>1048493.5</v>
      </c>
      <c r="K528" s="322">
        <f t="shared" si="4"/>
        <v>221.1871612</v>
      </c>
      <c r="L528" s="321"/>
      <c r="M528" s="306" t="s">
        <v>2584</v>
      </c>
      <c r="N528" s="297">
        <f t="shared" si="3"/>
        <v>4.7403</v>
      </c>
      <c r="O528" s="307"/>
      <c r="P528" s="307"/>
      <c r="Q528" s="307"/>
      <c r="R528" s="307"/>
      <c r="S528" s="307"/>
      <c r="T528" s="307"/>
      <c r="U528" s="307"/>
      <c r="V528" s="307"/>
    </row>
    <row r="529" ht="15.75" customHeight="1">
      <c r="A529" s="307"/>
      <c r="B529" s="298">
        <v>45127.0</v>
      </c>
      <c r="C529" s="299" t="s">
        <v>3161</v>
      </c>
      <c r="D529" s="305" t="s">
        <v>3107</v>
      </c>
      <c r="E529" s="325" t="s">
        <v>179</v>
      </c>
      <c r="F529" s="302">
        <v>492.2</v>
      </c>
      <c r="G529" s="302"/>
      <c r="H529" s="302"/>
      <c r="I529" s="324">
        <v>-16.74</v>
      </c>
      <c r="J529" s="303">
        <v>112512.0</v>
      </c>
      <c r="K529" s="322">
        <f t="shared" si="4"/>
        <v>228.5900041</v>
      </c>
      <c r="L529" s="321"/>
      <c r="M529" s="306" t="s">
        <v>75</v>
      </c>
      <c r="N529" s="297">
        <f t="shared" si="3"/>
        <v>0.4922</v>
      </c>
      <c r="O529" s="307"/>
      <c r="P529" s="307"/>
      <c r="Q529" s="307"/>
      <c r="R529" s="307"/>
      <c r="S529" s="307"/>
      <c r="T529" s="307"/>
      <c r="U529" s="307"/>
      <c r="V529" s="307"/>
    </row>
    <row r="530" ht="15.75" customHeight="1">
      <c r="A530" s="307"/>
      <c r="B530" s="298">
        <v>45129.0</v>
      </c>
      <c r="C530" s="299" t="s">
        <v>3162</v>
      </c>
      <c r="D530" s="305" t="s">
        <v>50</v>
      </c>
      <c r="E530" s="325" t="s">
        <v>2591</v>
      </c>
      <c r="F530" s="302">
        <v>4332.0</v>
      </c>
      <c r="G530" s="302"/>
      <c r="H530" s="302"/>
      <c r="I530" s="324"/>
      <c r="J530" s="303">
        <v>972500.0</v>
      </c>
      <c r="K530" s="322">
        <f t="shared" si="4"/>
        <v>224.4921514</v>
      </c>
      <c r="L530" s="321" t="s">
        <v>2582</v>
      </c>
      <c r="M530" s="306" t="s">
        <v>40</v>
      </c>
      <c r="N530" s="297">
        <f t="shared" si="3"/>
        <v>4.332</v>
      </c>
      <c r="O530" s="307"/>
      <c r="P530" s="307"/>
      <c r="Q530" s="307"/>
      <c r="R530" s="307"/>
      <c r="S530" s="307"/>
      <c r="T530" s="307"/>
      <c r="U530" s="307"/>
      <c r="V530" s="307"/>
    </row>
    <row r="531" ht="15.75" customHeight="1">
      <c r="A531" s="307"/>
      <c r="B531" s="298">
        <v>45129.0</v>
      </c>
      <c r="C531" s="299" t="s">
        <v>3163</v>
      </c>
      <c r="D531" s="305" t="s">
        <v>3157</v>
      </c>
      <c r="E531" s="325" t="s">
        <v>2643</v>
      </c>
      <c r="F531" s="302">
        <v>5623.6</v>
      </c>
      <c r="G531" s="302"/>
      <c r="H531" s="302"/>
      <c r="I531" s="324">
        <v>9.18</v>
      </c>
      <c r="J531" s="303">
        <v>1148475.9</v>
      </c>
      <c r="K531" s="322">
        <f t="shared" si="4"/>
        <v>204.2243225</v>
      </c>
      <c r="L531" s="321" t="s">
        <v>2595</v>
      </c>
      <c r="M531" s="306" t="s">
        <v>94</v>
      </c>
      <c r="N531" s="297">
        <f t="shared" si="3"/>
        <v>5.6236</v>
      </c>
      <c r="O531" s="307"/>
      <c r="P531" s="307"/>
      <c r="Q531" s="307"/>
      <c r="R531" s="307"/>
      <c r="S531" s="307"/>
      <c r="T531" s="307"/>
      <c r="U531" s="307"/>
      <c r="V531" s="307"/>
    </row>
    <row r="532" ht="15.75" customHeight="1">
      <c r="A532" s="307"/>
      <c r="B532" s="298">
        <v>45129.0</v>
      </c>
      <c r="C532" s="299" t="s">
        <v>3164</v>
      </c>
      <c r="D532" s="305" t="s">
        <v>50</v>
      </c>
      <c r="E532" s="325" t="s">
        <v>177</v>
      </c>
      <c r="F532" s="302">
        <v>1482.0</v>
      </c>
      <c r="G532" s="302"/>
      <c r="H532" s="302"/>
      <c r="I532" s="324"/>
      <c r="J532" s="303">
        <v>385320.0</v>
      </c>
      <c r="K532" s="322">
        <f t="shared" si="4"/>
        <v>260</v>
      </c>
      <c r="L532" s="321" t="s">
        <v>2582</v>
      </c>
      <c r="M532" s="306" t="s">
        <v>2584</v>
      </c>
      <c r="N532" s="297">
        <f t="shared" si="3"/>
        <v>1.482</v>
      </c>
      <c r="O532" s="307"/>
      <c r="P532" s="307"/>
      <c r="Q532" s="307"/>
      <c r="R532" s="307"/>
      <c r="S532" s="307"/>
      <c r="T532" s="307"/>
      <c r="U532" s="307"/>
      <c r="V532" s="307"/>
    </row>
    <row r="533" ht="15.75" customHeight="1">
      <c r="A533" s="307"/>
      <c r="B533" s="298">
        <v>45128.0</v>
      </c>
      <c r="C533" s="299" t="s">
        <v>3165</v>
      </c>
      <c r="D533" s="305" t="s">
        <v>2726</v>
      </c>
      <c r="E533" s="325" t="s">
        <v>177</v>
      </c>
      <c r="F533" s="302">
        <v>574.0</v>
      </c>
      <c r="G533" s="302"/>
      <c r="H533" s="302"/>
      <c r="I533" s="324"/>
      <c r="J533" s="303">
        <v>154830.0</v>
      </c>
      <c r="K533" s="322">
        <f t="shared" si="4"/>
        <v>269.738676</v>
      </c>
      <c r="L533" s="321" t="s">
        <v>2582</v>
      </c>
      <c r="M533" s="306" t="s">
        <v>75</v>
      </c>
      <c r="N533" s="297">
        <f t="shared" si="3"/>
        <v>0.574</v>
      </c>
      <c r="O533" s="307"/>
      <c r="P533" s="307"/>
      <c r="Q533" s="307"/>
      <c r="R533" s="307"/>
      <c r="S533" s="307"/>
      <c r="T533" s="307"/>
      <c r="U533" s="307"/>
      <c r="V533" s="307"/>
    </row>
    <row r="534" ht="15.75" customHeight="1">
      <c r="A534" s="307"/>
      <c r="B534" s="298">
        <v>45129.0</v>
      </c>
      <c r="C534" s="299" t="s">
        <v>3166</v>
      </c>
      <c r="D534" s="305" t="s">
        <v>50</v>
      </c>
      <c r="E534" s="325" t="s">
        <v>177</v>
      </c>
      <c r="F534" s="302">
        <v>2942.5</v>
      </c>
      <c r="G534" s="302"/>
      <c r="H534" s="302"/>
      <c r="I534" s="324"/>
      <c r="J534" s="303">
        <v>758230.0</v>
      </c>
      <c r="K534" s="322">
        <f t="shared" si="4"/>
        <v>257.682243</v>
      </c>
      <c r="L534" s="321" t="s">
        <v>2582</v>
      </c>
      <c r="M534" s="306" t="s">
        <v>40</v>
      </c>
      <c r="N534" s="297">
        <f t="shared" si="3"/>
        <v>2.9425</v>
      </c>
      <c r="O534" s="307"/>
      <c r="P534" s="307"/>
      <c r="Q534" s="307"/>
      <c r="R534" s="307"/>
      <c r="S534" s="307"/>
      <c r="T534" s="307"/>
      <c r="U534" s="307"/>
      <c r="V534" s="307"/>
    </row>
    <row r="535" ht="15.75" customHeight="1">
      <c r="A535" s="307"/>
      <c r="B535" s="298">
        <v>45129.0</v>
      </c>
      <c r="C535" s="299" t="s">
        <v>3167</v>
      </c>
      <c r="D535" s="305" t="s">
        <v>2685</v>
      </c>
      <c r="E535" s="325" t="s">
        <v>181</v>
      </c>
      <c r="F535" s="302">
        <v>4229.0</v>
      </c>
      <c r="G535" s="302"/>
      <c r="H535" s="302"/>
      <c r="I535" s="324"/>
      <c r="J535" s="322"/>
      <c r="K535" s="322">
        <f t="shared" si="4"/>
        <v>0</v>
      </c>
      <c r="L535" s="321" t="s">
        <v>2582</v>
      </c>
      <c r="M535" s="306" t="s">
        <v>94</v>
      </c>
      <c r="N535" s="297">
        <f t="shared" si="3"/>
        <v>4.229</v>
      </c>
      <c r="O535" s="307"/>
      <c r="P535" s="307"/>
      <c r="Q535" s="307"/>
      <c r="R535" s="307"/>
      <c r="S535" s="307"/>
      <c r="T535" s="307"/>
      <c r="U535" s="307"/>
      <c r="V535" s="307"/>
    </row>
    <row r="536" ht="15.75" customHeight="1">
      <c r="A536" s="307"/>
      <c r="B536" s="298">
        <v>45130.0</v>
      </c>
      <c r="C536" s="299" t="s">
        <v>3168</v>
      </c>
      <c r="D536" s="305" t="s">
        <v>2835</v>
      </c>
      <c r="E536" s="325" t="s">
        <v>179</v>
      </c>
      <c r="F536" s="302">
        <v>850.0</v>
      </c>
      <c r="G536" s="302"/>
      <c r="H536" s="302"/>
      <c r="I536" s="324"/>
      <c r="J536" s="322">
        <v>221000.0</v>
      </c>
      <c r="K536" s="322">
        <f t="shared" si="4"/>
        <v>260</v>
      </c>
      <c r="L536" s="321" t="s">
        <v>2595</v>
      </c>
      <c r="M536" s="306" t="s">
        <v>2584</v>
      </c>
      <c r="N536" s="297">
        <f t="shared" si="3"/>
        <v>0.85</v>
      </c>
      <c r="O536" s="307"/>
      <c r="P536" s="307"/>
      <c r="Q536" s="307"/>
      <c r="R536" s="307"/>
      <c r="S536" s="307"/>
      <c r="T536" s="307"/>
      <c r="U536" s="307"/>
      <c r="V536" s="307"/>
    </row>
    <row r="537" ht="15.75" customHeight="1">
      <c r="A537" s="307"/>
      <c r="B537" s="298">
        <v>45129.0</v>
      </c>
      <c r="C537" s="299" t="s">
        <v>3169</v>
      </c>
      <c r="D537" s="305" t="s">
        <v>3170</v>
      </c>
      <c r="E537" s="325" t="s">
        <v>172</v>
      </c>
      <c r="F537" s="302">
        <v>3553.2</v>
      </c>
      <c r="G537" s="302"/>
      <c r="H537" s="302"/>
      <c r="I537" s="324"/>
      <c r="J537" s="303">
        <v>1392277.2</v>
      </c>
      <c r="K537" s="303">
        <f t="shared" si="4"/>
        <v>391.8375549</v>
      </c>
      <c r="L537" s="321" t="s">
        <v>2580</v>
      </c>
      <c r="M537" s="306" t="s">
        <v>75</v>
      </c>
      <c r="N537" s="297">
        <f t="shared" si="3"/>
        <v>3.5532</v>
      </c>
      <c r="O537" s="307"/>
      <c r="P537" s="307"/>
      <c r="Q537" s="307"/>
      <c r="R537" s="307"/>
      <c r="S537" s="307"/>
      <c r="T537" s="307"/>
      <c r="U537" s="307"/>
      <c r="V537" s="307"/>
    </row>
    <row r="538" ht="15.75" customHeight="1">
      <c r="A538" s="307"/>
      <c r="B538" s="298">
        <v>45129.0</v>
      </c>
      <c r="C538" s="299" t="s">
        <v>3171</v>
      </c>
      <c r="D538" s="305" t="s">
        <v>3095</v>
      </c>
      <c r="E538" s="325" t="s">
        <v>172</v>
      </c>
      <c r="F538" s="302">
        <v>5128.3</v>
      </c>
      <c r="G538" s="302"/>
      <c r="H538" s="302"/>
      <c r="I538" s="324">
        <v>-20.22</v>
      </c>
      <c r="J538" s="303">
        <v>1633280.5</v>
      </c>
      <c r="K538" s="303">
        <f t="shared" si="4"/>
        <v>318.4838055</v>
      </c>
      <c r="L538" s="321" t="s">
        <v>2580</v>
      </c>
      <c r="M538" s="306" t="s">
        <v>40</v>
      </c>
      <c r="N538" s="297">
        <f t="shared" si="3"/>
        <v>5.1283</v>
      </c>
      <c r="O538" s="307"/>
      <c r="P538" s="307"/>
      <c r="Q538" s="307"/>
      <c r="R538" s="307"/>
      <c r="S538" s="307"/>
      <c r="T538" s="307"/>
      <c r="U538" s="307"/>
      <c r="V538" s="307"/>
    </row>
    <row r="539" ht="15.75" customHeight="1">
      <c r="A539" s="307"/>
      <c r="B539" s="298">
        <v>45129.0</v>
      </c>
      <c r="C539" s="299" t="s">
        <v>3172</v>
      </c>
      <c r="D539" s="305" t="s">
        <v>3095</v>
      </c>
      <c r="E539" s="325" t="s">
        <v>4</v>
      </c>
      <c r="F539" s="302">
        <v>3536.5</v>
      </c>
      <c r="G539" s="302"/>
      <c r="H539" s="302"/>
      <c r="I539" s="324">
        <v>-5.34</v>
      </c>
      <c r="J539" s="303">
        <v>1385239.9</v>
      </c>
      <c r="K539" s="303">
        <f t="shared" si="4"/>
        <v>391.6979782</v>
      </c>
      <c r="L539" s="321" t="s">
        <v>2580</v>
      </c>
      <c r="M539" s="306" t="s">
        <v>94</v>
      </c>
      <c r="N539" s="297">
        <f t="shared" si="3"/>
        <v>3.5365</v>
      </c>
      <c r="O539" s="307"/>
      <c r="P539" s="307"/>
      <c r="Q539" s="307"/>
      <c r="R539" s="307"/>
      <c r="S539" s="307"/>
      <c r="T539" s="307"/>
      <c r="U539" s="307"/>
      <c r="V539" s="307"/>
    </row>
    <row r="540" ht="15.75" customHeight="1">
      <c r="A540" s="307"/>
      <c r="B540" s="298">
        <v>45129.0</v>
      </c>
      <c r="C540" s="299" t="s">
        <v>3173</v>
      </c>
      <c r="D540" s="305" t="s">
        <v>3143</v>
      </c>
      <c r="E540" s="325" t="s">
        <v>172</v>
      </c>
      <c r="F540" s="302">
        <v>3669.5</v>
      </c>
      <c r="G540" s="302"/>
      <c r="H540" s="302"/>
      <c r="I540" s="324">
        <v>-1.95</v>
      </c>
      <c r="J540" s="303">
        <v>1172971.0</v>
      </c>
      <c r="K540" s="303">
        <f t="shared" si="4"/>
        <v>319.6541763</v>
      </c>
      <c r="L540" s="321" t="s">
        <v>2580</v>
      </c>
      <c r="M540" s="306" t="s">
        <v>2584</v>
      </c>
      <c r="N540" s="297">
        <f t="shared" si="3"/>
        <v>3.6695</v>
      </c>
      <c r="O540" s="307"/>
      <c r="P540" s="307"/>
      <c r="Q540" s="307"/>
      <c r="R540" s="307"/>
      <c r="S540" s="307"/>
      <c r="T540" s="307"/>
      <c r="U540" s="307"/>
      <c r="V540" s="307"/>
    </row>
    <row r="541" ht="15.75" customHeight="1">
      <c r="A541" s="307"/>
      <c r="B541" s="298">
        <v>45128.0</v>
      </c>
      <c r="C541" s="299" t="s">
        <v>3174</v>
      </c>
      <c r="D541" s="305" t="s">
        <v>2980</v>
      </c>
      <c r="E541" s="325" t="s">
        <v>177</v>
      </c>
      <c r="F541" s="302">
        <v>5367.9</v>
      </c>
      <c r="G541" s="302"/>
      <c r="H541" s="302"/>
      <c r="I541" s="302">
        <v>27.61</v>
      </c>
      <c r="J541" s="322">
        <v>1323026.0</v>
      </c>
      <c r="K541" s="322">
        <f t="shared" si="4"/>
        <v>246.4699417</v>
      </c>
      <c r="L541" s="321" t="s">
        <v>2580</v>
      </c>
      <c r="M541" s="306" t="s">
        <v>75</v>
      </c>
      <c r="N541" s="297">
        <f t="shared" si="3"/>
        <v>5.3679</v>
      </c>
      <c r="O541" s="307"/>
      <c r="P541" s="307"/>
      <c r="Q541" s="307"/>
      <c r="R541" s="307"/>
      <c r="S541" s="307"/>
      <c r="T541" s="307"/>
      <c r="U541" s="307"/>
      <c r="V541" s="307"/>
    </row>
    <row r="542" ht="15.75" customHeight="1">
      <c r="A542" s="307"/>
      <c r="B542" s="298">
        <v>45130.0</v>
      </c>
      <c r="C542" s="299" t="s">
        <v>3175</v>
      </c>
      <c r="D542" s="305" t="s">
        <v>50</v>
      </c>
      <c r="E542" s="325" t="s">
        <v>177</v>
      </c>
      <c r="F542" s="302">
        <v>6421.0</v>
      </c>
      <c r="G542" s="302"/>
      <c r="H542" s="302"/>
      <c r="I542" s="324">
        <v>-15.42</v>
      </c>
      <c r="J542" s="322">
        <v>1631200.0</v>
      </c>
      <c r="K542" s="322">
        <f t="shared" si="4"/>
        <v>254.0414266</v>
      </c>
      <c r="L542" s="321" t="s">
        <v>2582</v>
      </c>
      <c r="M542" s="306" t="s">
        <v>40</v>
      </c>
      <c r="N542" s="297">
        <f t="shared" si="3"/>
        <v>6.421</v>
      </c>
      <c r="O542" s="307"/>
      <c r="P542" s="307"/>
      <c r="Q542" s="307"/>
      <c r="R542" s="307"/>
      <c r="S542" s="307"/>
      <c r="T542" s="307"/>
      <c r="U542" s="307"/>
      <c r="V542" s="307"/>
    </row>
    <row r="543" ht="15.75" customHeight="1">
      <c r="A543" s="307"/>
      <c r="B543" s="298">
        <v>45130.0</v>
      </c>
      <c r="C543" s="299" t="s">
        <v>3176</v>
      </c>
      <c r="D543" s="305" t="s">
        <v>106</v>
      </c>
      <c r="E543" s="325" t="s">
        <v>172</v>
      </c>
      <c r="F543" s="302">
        <v>2586.0</v>
      </c>
      <c r="G543" s="302"/>
      <c r="H543" s="302"/>
      <c r="I543" s="324">
        <v>-43.0</v>
      </c>
      <c r="J543" s="303">
        <f>F543*370</f>
        <v>956820</v>
      </c>
      <c r="K543" s="303">
        <f t="shared" si="4"/>
        <v>370</v>
      </c>
      <c r="L543" s="321" t="s">
        <v>2582</v>
      </c>
      <c r="M543" s="306" t="s">
        <v>94</v>
      </c>
      <c r="N543" s="297">
        <f t="shared" si="3"/>
        <v>2.586</v>
      </c>
      <c r="O543" s="307"/>
      <c r="P543" s="307"/>
      <c r="Q543" s="307"/>
      <c r="R543" s="307"/>
      <c r="S543" s="307"/>
      <c r="T543" s="307"/>
      <c r="U543" s="307"/>
      <c r="V543" s="307"/>
    </row>
    <row r="544" ht="15.75" customHeight="1">
      <c r="A544" s="307"/>
      <c r="B544" s="298">
        <v>45130.0</v>
      </c>
      <c r="C544" s="299" t="s">
        <v>3177</v>
      </c>
      <c r="D544" s="305" t="s">
        <v>117</v>
      </c>
      <c r="E544" s="325" t="s">
        <v>177</v>
      </c>
      <c r="F544" s="302">
        <v>3156.8</v>
      </c>
      <c r="G544" s="302"/>
      <c r="H544" s="302"/>
      <c r="I544" s="324">
        <v>-16.3</v>
      </c>
      <c r="J544" s="322">
        <v>895456.0</v>
      </c>
      <c r="K544" s="322">
        <f t="shared" si="4"/>
        <v>283.6594019</v>
      </c>
      <c r="L544" s="321" t="s">
        <v>2580</v>
      </c>
      <c r="M544" s="306" t="s">
        <v>2584</v>
      </c>
      <c r="N544" s="297">
        <f t="shared" si="3"/>
        <v>3.1568</v>
      </c>
      <c r="O544" s="307"/>
      <c r="P544" s="307"/>
      <c r="Q544" s="307"/>
      <c r="R544" s="307"/>
      <c r="S544" s="307"/>
      <c r="T544" s="307"/>
      <c r="U544" s="307"/>
      <c r="V544" s="307"/>
    </row>
    <row r="545" ht="15.75" customHeight="1">
      <c r="A545" s="307"/>
      <c r="B545" s="298">
        <v>45130.0</v>
      </c>
      <c r="C545" s="299" t="s">
        <v>3178</v>
      </c>
      <c r="D545" s="305" t="s">
        <v>106</v>
      </c>
      <c r="E545" s="325" t="s">
        <v>172</v>
      </c>
      <c r="F545" s="302">
        <v>2903.0</v>
      </c>
      <c r="G545" s="302"/>
      <c r="H545" s="302"/>
      <c r="I545" s="324">
        <v>-43.0</v>
      </c>
      <c r="J545" s="303">
        <f>F545*370</f>
        <v>1074110</v>
      </c>
      <c r="K545" s="303">
        <f t="shared" si="4"/>
        <v>370</v>
      </c>
      <c r="L545" s="321" t="s">
        <v>2582</v>
      </c>
      <c r="M545" s="306" t="s">
        <v>75</v>
      </c>
      <c r="N545" s="297">
        <f t="shared" si="3"/>
        <v>2.903</v>
      </c>
      <c r="O545" s="307"/>
      <c r="P545" s="307"/>
      <c r="Q545" s="307"/>
      <c r="R545" s="307"/>
      <c r="S545" s="307"/>
      <c r="T545" s="307"/>
      <c r="U545" s="307"/>
      <c r="V545" s="307"/>
    </row>
    <row r="546" ht="15.75" customHeight="1">
      <c r="A546" s="307"/>
      <c r="B546" s="298">
        <v>45130.0</v>
      </c>
      <c r="C546" s="299" t="s">
        <v>3179</v>
      </c>
      <c r="D546" s="305" t="s">
        <v>3157</v>
      </c>
      <c r="E546" s="325" t="s">
        <v>2697</v>
      </c>
      <c r="F546" s="302">
        <v>4874.2</v>
      </c>
      <c r="G546" s="302"/>
      <c r="H546" s="302"/>
      <c r="I546" s="302">
        <v>7.84</v>
      </c>
      <c r="J546" s="322">
        <v>925666.6</v>
      </c>
      <c r="K546" s="322">
        <f t="shared" si="4"/>
        <v>189.9114932</v>
      </c>
      <c r="L546" s="321" t="s">
        <v>2595</v>
      </c>
      <c r="M546" s="306" t="s">
        <v>40</v>
      </c>
      <c r="N546" s="297">
        <f t="shared" si="3"/>
        <v>4.8742</v>
      </c>
      <c r="O546" s="307"/>
      <c r="P546" s="307"/>
      <c r="Q546" s="307"/>
      <c r="R546" s="307"/>
      <c r="S546" s="307"/>
      <c r="T546" s="307"/>
      <c r="U546" s="307"/>
      <c r="V546" s="307"/>
    </row>
    <row r="547" ht="15.75" customHeight="1">
      <c r="A547" s="307"/>
      <c r="B547" s="298">
        <v>45130.0</v>
      </c>
      <c r="C547" s="299" t="s">
        <v>3180</v>
      </c>
      <c r="D547" s="305" t="s">
        <v>3157</v>
      </c>
      <c r="E547" s="325" t="s">
        <v>2697</v>
      </c>
      <c r="F547" s="302">
        <v>8799.7</v>
      </c>
      <c r="G547" s="302"/>
      <c r="H547" s="302"/>
      <c r="I547" s="302">
        <v>12.95</v>
      </c>
      <c r="J547" s="322">
        <v>1824827.1</v>
      </c>
      <c r="K547" s="322">
        <f t="shared" si="4"/>
        <v>207.3737855</v>
      </c>
      <c r="L547" s="321" t="s">
        <v>2580</v>
      </c>
      <c r="M547" s="306" t="s">
        <v>94</v>
      </c>
      <c r="N547" s="297">
        <f t="shared" si="3"/>
        <v>8.7997</v>
      </c>
      <c r="O547" s="307"/>
      <c r="P547" s="307"/>
      <c r="Q547" s="307"/>
      <c r="R547" s="307"/>
      <c r="S547" s="307"/>
      <c r="T547" s="307"/>
      <c r="U547" s="307"/>
      <c r="V547" s="307"/>
    </row>
    <row r="548" ht="15.75" customHeight="1">
      <c r="A548" s="307"/>
      <c r="B548" s="298">
        <v>45130.0</v>
      </c>
      <c r="C548" s="299" t="s">
        <v>3181</v>
      </c>
      <c r="D548" s="305" t="s">
        <v>3107</v>
      </c>
      <c r="E548" s="325" t="s">
        <v>2591</v>
      </c>
      <c r="F548" s="302">
        <v>4847.7</v>
      </c>
      <c r="G548" s="302"/>
      <c r="H548" s="302"/>
      <c r="I548" s="324">
        <v>4.09</v>
      </c>
      <c r="J548" s="322">
        <v>1010000.3</v>
      </c>
      <c r="K548" s="322">
        <f t="shared" si="4"/>
        <v>208.3462879</v>
      </c>
      <c r="L548" s="321" t="s">
        <v>2580</v>
      </c>
      <c r="M548" s="306" t="s">
        <v>2584</v>
      </c>
      <c r="N548" s="297">
        <f t="shared" si="3"/>
        <v>4.8477</v>
      </c>
      <c r="O548" s="307"/>
      <c r="P548" s="307"/>
      <c r="Q548" s="307"/>
      <c r="R548" s="307"/>
      <c r="S548" s="307"/>
      <c r="T548" s="307"/>
      <c r="U548" s="307"/>
      <c r="V548" s="307"/>
    </row>
    <row r="549" ht="15.75" customHeight="1">
      <c r="A549" s="307"/>
      <c r="B549" s="298">
        <v>45130.0</v>
      </c>
      <c r="C549" s="299" t="s">
        <v>3182</v>
      </c>
      <c r="D549" s="305" t="s">
        <v>2980</v>
      </c>
      <c r="E549" s="325" t="s">
        <v>179</v>
      </c>
      <c r="F549" s="302">
        <v>3904.0</v>
      </c>
      <c r="G549" s="302"/>
      <c r="H549" s="302"/>
      <c r="I549" s="324">
        <v>25.8</v>
      </c>
      <c r="J549" s="322">
        <v>932920.0</v>
      </c>
      <c r="K549" s="322">
        <f t="shared" si="4"/>
        <v>238.9651639</v>
      </c>
      <c r="L549" s="321" t="s">
        <v>2580</v>
      </c>
      <c r="M549" s="306" t="s">
        <v>75</v>
      </c>
      <c r="N549" s="297">
        <f t="shared" si="3"/>
        <v>3.904</v>
      </c>
      <c r="O549" s="307"/>
      <c r="P549" s="307"/>
      <c r="Q549" s="307"/>
      <c r="R549" s="307"/>
      <c r="S549" s="307"/>
      <c r="T549" s="307"/>
      <c r="U549" s="307"/>
      <c r="V549" s="307"/>
    </row>
    <row r="550" ht="15.75" customHeight="1">
      <c r="A550" s="307"/>
      <c r="B550" s="298">
        <v>45130.0</v>
      </c>
      <c r="C550" s="299" t="s">
        <v>3183</v>
      </c>
      <c r="D550" s="305" t="s">
        <v>2973</v>
      </c>
      <c r="E550" s="325" t="s">
        <v>179</v>
      </c>
      <c r="F550" s="302">
        <v>5044.3</v>
      </c>
      <c r="G550" s="302"/>
      <c r="H550" s="302"/>
      <c r="I550" s="324">
        <v>8.3</v>
      </c>
      <c r="J550" s="322">
        <v>1229129.0</v>
      </c>
      <c r="K550" s="322">
        <f t="shared" si="4"/>
        <v>243.6669112</v>
      </c>
      <c r="L550" s="321" t="s">
        <v>2580</v>
      </c>
      <c r="M550" s="306" t="s">
        <v>40</v>
      </c>
      <c r="N550" s="297">
        <f t="shared" si="3"/>
        <v>5.0443</v>
      </c>
      <c r="O550" s="307"/>
      <c r="P550" s="307"/>
      <c r="Q550" s="307"/>
      <c r="R550" s="307"/>
      <c r="S550" s="307"/>
      <c r="T550" s="307"/>
      <c r="U550" s="307"/>
      <c r="V550" s="307"/>
    </row>
    <row r="551" ht="15.75" customHeight="1">
      <c r="A551" s="307"/>
      <c r="B551" s="298">
        <v>45131.0</v>
      </c>
      <c r="C551" s="299" t="s">
        <v>3184</v>
      </c>
      <c r="D551" s="305" t="s">
        <v>117</v>
      </c>
      <c r="E551" s="325" t="s">
        <v>179</v>
      </c>
      <c r="F551" s="302">
        <v>1002.1</v>
      </c>
      <c r="G551" s="302"/>
      <c r="H551" s="302"/>
      <c r="I551" s="324">
        <v>-9.98</v>
      </c>
      <c r="J551" s="322">
        <v>260165.3</v>
      </c>
      <c r="K551" s="322">
        <f t="shared" si="4"/>
        <v>259.6200978</v>
      </c>
      <c r="L551" s="321" t="s">
        <v>2580</v>
      </c>
      <c r="M551" s="306" t="s">
        <v>94</v>
      </c>
      <c r="N551" s="297">
        <f t="shared" si="3"/>
        <v>1.0021</v>
      </c>
      <c r="O551" s="307"/>
      <c r="P551" s="307"/>
      <c r="Q551" s="307"/>
      <c r="R551" s="307"/>
      <c r="S551" s="307"/>
      <c r="T551" s="307"/>
      <c r="U551" s="307"/>
      <c r="V551" s="307"/>
    </row>
    <row r="552" ht="15.75" customHeight="1">
      <c r="A552" s="307"/>
      <c r="B552" s="298">
        <v>45130.0</v>
      </c>
      <c r="C552" s="299" t="s">
        <v>3185</v>
      </c>
      <c r="D552" s="305" t="s">
        <v>2973</v>
      </c>
      <c r="E552" s="325" t="s">
        <v>179</v>
      </c>
      <c r="F552" s="302">
        <v>5138.0</v>
      </c>
      <c r="G552" s="302"/>
      <c r="H552" s="302"/>
      <c r="I552" s="324">
        <v>31.7</v>
      </c>
      <c r="J552" s="322">
        <v>1247684.0</v>
      </c>
      <c r="K552" s="322">
        <f t="shared" si="4"/>
        <v>242.834566</v>
      </c>
      <c r="L552" s="321" t="s">
        <v>2580</v>
      </c>
      <c r="M552" s="306" t="s">
        <v>2584</v>
      </c>
      <c r="N552" s="297">
        <f t="shared" si="3"/>
        <v>5.138</v>
      </c>
      <c r="O552" s="307"/>
      <c r="P552" s="307"/>
      <c r="Q552" s="307"/>
      <c r="R552" s="307"/>
      <c r="S552" s="307"/>
      <c r="T552" s="307"/>
      <c r="U552" s="307"/>
      <c r="V552" s="307"/>
    </row>
    <row r="553" ht="15.75" customHeight="1">
      <c r="A553" s="307"/>
      <c r="B553" s="298">
        <v>45131.0</v>
      </c>
      <c r="C553" s="299" t="s">
        <v>3186</v>
      </c>
      <c r="D553" s="305" t="s">
        <v>3157</v>
      </c>
      <c r="E553" s="325" t="s">
        <v>2697</v>
      </c>
      <c r="F553" s="302">
        <v>8382.2</v>
      </c>
      <c r="G553" s="302"/>
      <c r="H553" s="302"/>
      <c r="I553" s="302">
        <v>4.69</v>
      </c>
      <c r="J553" s="322">
        <v>1772310.0</v>
      </c>
      <c r="K553" s="322">
        <f t="shared" si="4"/>
        <v>211.4373315</v>
      </c>
      <c r="L553" s="321" t="s">
        <v>2580</v>
      </c>
      <c r="M553" s="306" t="s">
        <v>75</v>
      </c>
      <c r="N553" s="297">
        <f t="shared" si="3"/>
        <v>8.3822</v>
      </c>
      <c r="O553" s="307"/>
      <c r="P553" s="307"/>
      <c r="Q553" s="307"/>
      <c r="R553" s="307"/>
      <c r="S553" s="307"/>
      <c r="T553" s="307"/>
      <c r="U553" s="307"/>
      <c r="V553" s="307"/>
    </row>
    <row r="554" ht="15.75" customHeight="1">
      <c r="A554" s="307"/>
      <c r="B554" s="298">
        <v>45131.0</v>
      </c>
      <c r="C554" s="299" t="s">
        <v>3187</v>
      </c>
      <c r="D554" s="305" t="s">
        <v>3157</v>
      </c>
      <c r="E554" s="325" t="s">
        <v>2697</v>
      </c>
      <c r="F554" s="302">
        <v>8340.3</v>
      </c>
      <c r="G554" s="302"/>
      <c r="H554" s="302"/>
      <c r="I554" s="302">
        <v>3.44</v>
      </c>
      <c r="J554" s="322">
        <v>1579254.0</v>
      </c>
      <c r="K554" s="322">
        <f t="shared" si="4"/>
        <v>189.3521816</v>
      </c>
      <c r="L554" s="321" t="s">
        <v>2595</v>
      </c>
      <c r="M554" s="306" t="s">
        <v>40</v>
      </c>
      <c r="N554" s="297">
        <f t="shared" si="3"/>
        <v>8.3403</v>
      </c>
      <c r="O554" s="307"/>
      <c r="P554" s="307"/>
      <c r="Q554" s="307"/>
      <c r="R554" s="307"/>
      <c r="S554" s="307"/>
      <c r="T554" s="307"/>
      <c r="U554" s="307"/>
      <c r="V554" s="307"/>
    </row>
    <row r="555" ht="15.75" customHeight="1">
      <c r="A555" s="307"/>
      <c r="B555" s="298">
        <v>45131.0</v>
      </c>
      <c r="C555" s="299" t="s">
        <v>3188</v>
      </c>
      <c r="D555" s="305" t="s">
        <v>3095</v>
      </c>
      <c r="E555" s="325" t="s">
        <v>177</v>
      </c>
      <c r="F555" s="302">
        <v>2372.3</v>
      </c>
      <c r="G555" s="302"/>
      <c r="H555" s="302"/>
      <c r="I555" s="324">
        <v>-3.22</v>
      </c>
      <c r="J555" s="322">
        <v>658179.6</v>
      </c>
      <c r="K555" s="322">
        <f t="shared" si="4"/>
        <v>277.4436623</v>
      </c>
      <c r="L555" s="321" t="s">
        <v>2580</v>
      </c>
      <c r="M555" s="306" t="s">
        <v>94</v>
      </c>
      <c r="N555" s="297">
        <f t="shared" si="3"/>
        <v>2.3723</v>
      </c>
      <c r="O555" s="307"/>
      <c r="P555" s="307"/>
      <c r="Q555" s="307"/>
      <c r="R555" s="307"/>
      <c r="S555" s="307"/>
      <c r="T555" s="307"/>
      <c r="U555" s="307"/>
      <c r="V555" s="307"/>
    </row>
    <row r="556" ht="15.75" customHeight="1">
      <c r="A556" s="307"/>
      <c r="B556" s="298">
        <v>45131.0</v>
      </c>
      <c r="C556" s="299" t="s">
        <v>3189</v>
      </c>
      <c r="D556" s="305" t="s">
        <v>3170</v>
      </c>
      <c r="E556" s="325" t="s">
        <v>4</v>
      </c>
      <c r="F556" s="302">
        <v>4982.1</v>
      </c>
      <c r="G556" s="302"/>
      <c r="H556" s="302"/>
      <c r="I556" s="324">
        <v>-19.47</v>
      </c>
      <c r="J556" s="303">
        <v>1967929.5</v>
      </c>
      <c r="K556" s="303">
        <f t="shared" si="4"/>
        <v>395</v>
      </c>
      <c r="L556" s="321" t="s">
        <v>2580</v>
      </c>
      <c r="M556" s="306" t="s">
        <v>2584</v>
      </c>
      <c r="N556" s="297">
        <f t="shared" si="3"/>
        <v>4.9821</v>
      </c>
      <c r="O556" s="307"/>
      <c r="P556" s="307"/>
      <c r="Q556" s="307"/>
      <c r="R556" s="307"/>
      <c r="S556" s="307"/>
      <c r="T556" s="307"/>
      <c r="U556" s="307"/>
      <c r="V556" s="307"/>
    </row>
    <row r="557" ht="15.75" customHeight="1">
      <c r="A557" s="307"/>
      <c r="B557" s="298">
        <v>45131.0</v>
      </c>
      <c r="C557" s="299" t="s">
        <v>3190</v>
      </c>
      <c r="D557" s="305" t="s">
        <v>3107</v>
      </c>
      <c r="E557" s="325" t="s">
        <v>2591</v>
      </c>
      <c r="F557" s="302">
        <v>5101.4</v>
      </c>
      <c r="G557" s="302"/>
      <c r="H557" s="302"/>
      <c r="I557" s="302">
        <v>25.43</v>
      </c>
      <c r="J557" s="322">
        <v>1069769.0</v>
      </c>
      <c r="K557" s="322">
        <f t="shared" si="4"/>
        <v>209.7010625</v>
      </c>
      <c r="L557" s="321" t="s">
        <v>2580</v>
      </c>
      <c r="M557" s="306" t="s">
        <v>75</v>
      </c>
      <c r="N557" s="297">
        <f t="shared" si="3"/>
        <v>5.1014</v>
      </c>
      <c r="O557" s="307"/>
      <c r="P557" s="307"/>
      <c r="Q557" s="307"/>
      <c r="R557" s="307"/>
      <c r="S557" s="307"/>
      <c r="T557" s="307"/>
      <c r="U557" s="307"/>
      <c r="V557" s="307"/>
    </row>
    <row r="558" ht="15.75" customHeight="1">
      <c r="A558" s="307"/>
      <c r="B558" s="298">
        <v>45131.0</v>
      </c>
      <c r="C558" s="299" t="s">
        <v>3191</v>
      </c>
      <c r="D558" s="305" t="s">
        <v>2980</v>
      </c>
      <c r="E558" s="325" t="s">
        <v>179</v>
      </c>
      <c r="F558" s="302">
        <v>5174.3</v>
      </c>
      <c r="G558" s="302"/>
      <c r="H558" s="302"/>
      <c r="I558" s="302">
        <v>24.24</v>
      </c>
      <c r="J558" s="322">
        <v>1309302.6</v>
      </c>
      <c r="K558" s="322">
        <f t="shared" si="4"/>
        <v>253.0395609</v>
      </c>
      <c r="L558" s="321" t="s">
        <v>2580</v>
      </c>
      <c r="M558" s="306" t="s">
        <v>40</v>
      </c>
      <c r="N558" s="297">
        <f t="shared" si="3"/>
        <v>5.1743</v>
      </c>
      <c r="O558" s="307"/>
      <c r="P558" s="307"/>
      <c r="Q558" s="307"/>
      <c r="R558" s="307"/>
      <c r="S558" s="307"/>
      <c r="T558" s="307"/>
      <c r="U558" s="307"/>
      <c r="V558" s="307"/>
    </row>
    <row r="559" ht="15.75" customHeight="1">
      <c r="A559" s="307"/>
      <c r="B559" s="298">
        <v>45132.0</v>
      </c>
      <c r="C559" s="299" t="s">
        <v>3192</v>
      </c>
      <c r="D559" s="305" t="s">
        <v>2987</v>
      </c>
      <c r="E559" s="325" t="s">
        <v>4</v>
      </c>
      <c r="F559" s="302">
        <v>4080.4</v>
      </c>
      <c r="G559" s="302"/>
      <c r="H559" s="302"/>
      <c r="I559" s="302">
        <v>12.58</v>
      </c>
      <c r="J559" s="303">
        <v>1570954.0</v>
      </c>
      <c r="K559" s="303">
        <f t="shared" si="4"/>
        <v>385</v>
      </c>
      <c r="L559" s="321" t="s">
        <v>2580</v>
      </c>
      <c r="M559" s="306" t="s">
        <v>94</v>
      </c>
      <c r="N559" s="297">
        <f t="shared" si="3"/>
        <v>4.0804</v>
      </c>
      <c r="O559" s="307"/>
      <c r="P559" s="307"/>
      <c r="Q559" s="307"/>
      <c r="R559" s="307"/>
      <c r="S559" s="307"/>
      <c r="T559" s="307"/>
      <c r="U559" s="307"/>
      <c r="V559" s="307"/>
    </row>
    <row r="560" ht="15.75" customHeight="1">
      <c r="A560" s="307"/>
      <c r="B560" s="298">
        <v>45132.0</v>
      </c>
      <c r="C560" s="299" t="s">
        <v>3193</v>
      </c>
      <c r="D560" s="305" t="s">
        <v>3102</v>
      </c>
      <c r="E560" s="325" t="s">
        <v>177</v>
      </c>
      <c r="F560" s="302">
        <v>2180.0</v>
      </c>
      <c r="G560" s="302"/>
      <c r="H560" s="302"/>
      <c r="I560" s="324">
        <v>-12.81</v>
      </c>
      <c r="J560" s="303">
        <v>636560.0</v>
      </c>
      <c r="K560" s="303">
        <f t="shared" si="4"/>
        <v>292</v>
      </c>
      <c r="L560" s="321" t="s">
        <v>2580</v>
      </c>
      <c r="M560" s="306" t="s">
        <v>2584</v>
      </c>
      <c r="N560" s="297">
        <f t="shared" si="3"/>
        <v>2.18</v>
      </c>
      <c r="O560" s="307"/>
      <c r="P560" s="307"/>
      <c r="Q560" s="307"/>
      <c r="R560" s="307"/>
      <c r="S560" s="307"/>
      <c r="T560" s="307"/>
      <c r="U560" s="307"/>
      <c r="V560" s="307"/>
    </row>
    <row r="561" ht="15.75" customHeight="1">
      <c r="A561" s="307"/>
      <c r="B561" s="298">
        <v>45132.0</v>
      </c>
      <c r="C561" s="299" t="s">
        <v>3194</v>
      </c>
      <c r="D561" s="305" t="s">
        <v>3157</v>
      </c>
      <c r="E561" s="325" t="s">
        <v>2697</v>
      </c>
      <c r="F561" s="302">
        <v>8102.9</v>
      </c>
      <c r="G561" s="302"/>
      <c r="H561" s="302"/>
      <c r="I561" s="302">
        <v>11.2</v>
      </c>
      <c r="J561" s="322">
        <v>1504996.4</v>
      </c>
      <c r="K561" s="322">
        <f t="shared" si="4"/>
        <v>185.7355268</v>
      </c>
      <c r="L561" s="321" t="s">
        <v>2595</v>
      </c>
      <c r="M561" s="306" t="s">
        <v>75</v>
      </c>
      <c r="N561" s="297">
        <f t="shared" si="3"/>
        <v>8.1029</v>
      </c>
      <c r="O561" s="307"/>
      <c r="P561" s="307"/>
      <c r="Q561" s="307"/>
      <c r="R561" s="307"/>
      <c r="S561" s="307"/>
      <c r="T561" s="307"/>
      <c r="U561" s="307"/>
      <c r="V561" s="307"/>
    </row>
    <row r="562" ht="15.75" customHeight="1">
      <c r="A562" s="307"/>
      <c r="B562" s="298">
        <v>45132.0</v>
      </c>
      <c r="C562" s="299" t="s">
        <v>3195</v>
      </c>
      <c r="D562" s="305" t="s">
        <v>3157</v>
      </c>
      <c r="E562" s="325" t="s">
        <v>2643</v>
      </c>
      <c r="F562" s="302">
        <v>6711.2</v>
      </c>
      <c r="G562" s="302"/>
      <c r="H562" s="302"/>
      <c r="I562" s="302">
        <v>2.85</v>
      </c>
      <c r="J562" s="322">
        <v>1426272.9</v>
      </c>
      <c r="K562" s="322">
        <f t="shared" si="4"/>
        <v>212.5212928</v>
      </c>
      <c r="L562" s="321" t="s">
        <v>2580</v>
      </c>
      <c r="M562" s="306" t="s">
        <v>40</v>
      </c>
      <c r="N562" s="297">
        <f t="shared" si="3"/>
        <v>6.7112</v>
      </c>
      <c r="O562" s="307"/>
      <c r="P562" s="307"/>
      <c r="Q562" s="307"/>
      <c r="R562" s="307"/>
      <c r="S562" s="307"/>
      <c r="T562" s="307"/>
      <c r="U562" s="307"/>
      <c r="V562" s="307"/>
    </row>
    <row r="563" ht="15.75" customHeight="1">
      <c r="A563" s="307"/>
      <c r="B563" s="298">
        <v>45131.0</v>
      </c>
      <c r="C563" s="299" t="s">
        <v>3196</v>
      </c>
      <c r="D563" s="305" t="s">
        <v>3027</v>
      </c>
      <c r="E563" s="325" t="s">
        <v>177</v>
      </c>
      <c r="F563" s="302">
        <v>5215.3</v>
      </c>
      <c r="G563" s="302"/>
      <c r="H563" s="302"/>
      <c r="I563" s="302">
        <v>18.85</v>
      </c>
      <c r="J563" s="322">
        <v>1313001.5</v>
      </c>
      <c r="K563" s="322">
        <f t="shared" si="4"/>
        <v>251.7595344</v>
      </c>
      <c r="L563" s="321" t="s">
        <v>2580</v>
      </c>
      <c r="M563" s="306" t="s">
        <v>94</v>
      </c>
      <c r="N563" s="297">
        <f t="shared" si="3"/>
        <v>5.2153</v>
      </c>
      <c r="O563" s="307"/>
      <c r="P563" s="307"/>
      <c r="Q563" s="307"/>
      <c r="R563" s="307"/>
      <c r="S563" s="307"/>
      <c r="T563" s="307"/>
      <c r="U563" s="307"/>
      <c r="V563" s="307"/>
    </row>
    <row r="564" ht="15.75" customHeight="1">
      <c r="A564" s="307"/>
      <c r="B564" s="298">
        <v>45133.0</v>
      </c>
      <c r="C564" s="299" t="s">
        <v>3197</v>
      </c>
      <c r="D564" s="305" t="s">
        <v>3102</v>
      </c>
      <c r="E564" s="325" t="s">
        <v>177</v>
      </c>
      <c r="F564" s="302">
        <v>2707.0</v>
      </c>
      <c r="G564" s="302"/>
      <c r="H564" s="302"/>
      <c r="I564" s="324">
        <v>-30.65</v>
      </c>
      <c r="J564" s="322">
        <v>757960.0</v>
      </c>
      <c r="K564" s="322">
        <f t="shared" si="4"/>
        <v>280</v>
      </c>
      <c r="L564" s="321" t="s">
        <v>2580</v>
      </c>
      <c r="M564" s="306" t="s">
        <v>2584</v>
      </c>
      <c r="N564" s="297">
        <f t="shared" si="3"/>
        <v>2.707</v>
      </c>
      <c r="O564" s="307"/>
      <c r="P564" s="307"/>
      <c r="Q564" s="307"/>
      <c r="R564" s="307"/>
      <c r="S564" s="307"/>
      <c r="T564" s="307"/>
      <c r="U564" s="307"/>
      <c r="V564" s="307"/>
    </row>
    <row r="565" ht="15.75" customHeight="1">
      <c r="A565" s="307"/>
      <c r="B565" s="298">
        <v>45132.0</v>
      </c>
      <c r="C565" s="299" t="s">
        <v>3198</v>
      </c>
      <c r="D565" s="305" t="s">
        <v>2980</v>
      </c>
      <c r="E565" s="325" t="s">
        <v>177</v>
      </c>
      <c r="F565" s="302">
        <v>5250.5</v>
      </c>
      <c r="G565" s="302"/>
      <c r="H565" s="302"/>
      <c r="I565" s="324">
        <v>28.33</v>
      </c>
      <c r="J565" s="322">
        <v>1372722.5</v>
      </c>
      <c r="K565" s="322">
        <f t="shared" si="4"/>
        <v>261.4460528</v>
      </c>
      <c r="L565" s="321" t="s">
        <v>2580</v>
      </c>
      <c r="M565" s="306" t="s">
        <v>75</v>
      </c>
      <c r="N565" s="297">
        <f t="shared" si="3"/>
        <v>5.2505</v>
      </c>
      <c r="O565" s="307"/>
      <c r="P565" s="307"/>
      <c r="Q565" s="307"/>
      <c r="R565" s="307"/>
      <c r="S565" s="307"/>
      <c r="T565" s="307"/>
      <c r="U565" s="307"/>
      <c r="V565" s="307"/>
    </row>
    <row r="566" ht="15.75" customHeight="1">
      <c r="A566" s="307"/>
      <c r="B566" s="298">
        <v>45133.0</v>
      </c>
      <c r="C566" s="299" t="s">
        <v>3199</v>
      </c>
      <c r="D566" s="305" t="s">
        <v>50</v>
      </c>
      <c r="E566" s="325" t="s">
        <v>177</v>
      </c>
      <c r="F566" s="302">
        <v>3783.0</v>
      </c>
      <c r="G566" s="302"/>
      <c r="H566" s="302"/>
      <c r="I566" s="324">
        <v>-25.28</v>
      </c>
      <c r="J566" s="322">
        <v>1006470.0</v>
      </c>
      <c r="K566" s="322">
        <f t="shared" si="4"/>
        <v>266.0507534</v>
      </c>
      <c r="L566" s="321" t="s">
        <v>2582</v>
      </c>
      <c r="M566" s="306" t="s">
        <v>40</v>
      </c>
      <c r="N566" s="297">
        <f t="shared" si="3"/>
        <v>3.783</v>
      </c>
      <c r="O566" s="307"/>
      <c r="P566" s="307"/>
      <c r="Q566" s="307"/>
      <c r="R566" s="307"/>
      <c r="S566" s="307"/>
      <c r="T566" s="307"/>
      <c r="U566" s="307"/>
      <c r="V566" s="307"/>
    </row>
    <row r="567" ht="15.75" customHeight="1">
      <c r="A567" s="307"/>
      <c r="B567" s="298">
        <v>45133.0</v>
      </c>
      <c r="C567" s="299" t="s">
        <v>3200</v>
      </c>
      <c r="D567" s="305" t="s">
        <v>3157</v>
      </c>
      <c r="E567" s="325" t="s">
        <v>2697</v>
      </c>
      <c r="F567" s="302">
        <v>8179.3</v>
      </c>
      <c r="G567" s="302"/>
      <c r="H567" s="302"/>
      <c r="I567" s="324">
        <v>2.3</v>
      </c>
      <c r="J567" s="322">
        <v>1532362.6</v>
      </c>
      <c r="K567" s="322">
        <f t="shared" si="4"/>
        <v>187.3464233</v>
      </c>
      <c r="L567" s="321" t="s">
        <v>2595</v>
      </c>
      <c r="M567" s="306" t="s">
        <v>94</v>
      </c>
      <c r="N567" s="297">
        <f t="shared" si="3"/>
        <v>8.1793</v>
      </c>
      <c r="O567" s="307"/>
      <c r="P567" s="307"/>
      <c r="Q567" s="307"/>
      <c r="R567" s="307"/>
      <c r="S567" s="307"/>
      <c r="T567" s="307"/>
      <c r="U567" s="307"/>
      <c r="V567" s="307"/>
    </row>
    <row r="568" ht="15.75" customHeight="1">
      <c r="A568" s="307"/>
      <c r="B568" s="298">
        <v>45134.0</v>
      </c>
      <c r="C568" s="299" t="s">
        <v>3201</v>
      </c>
      <c r="D568" s="305" t="s">
        <v>2835</v>
      </c>
      <c r="E568" s="325" t="s">
        <v>177</v>
      </c>
      <c r="F568" s="302">
        <v>3552.0</v>
      </c>
      <c r="G568" s="302"/>
      <c r="H568" s="302"/>
      <c r="I568" s="324">
        <v>-17.37</v>
      </c>
      <c r="J568" s="322">
        <v>976800.0</v>
      </c>
      <c r="K568" s="322">
        <f t="shared" si="4"/>
        <v>275</v>
      </c>
      <c r="L568" s="321" t="s">
        <v>2595</v>
      </c>
      <c r="M568" s="306" t="s">
        <v>2584</v>
      </c>
      <c r="N568" s="297">
        <f t="shared" si="3"/>
        <v>3.552</v>
      </c>
      <c r="O568" s="307"/>
      <c r="P568" s="307"/>
      <c r="Q568" s="307"/>
      <c r="R568" s="307"/>
      <c r="S568" s="307"/>
      <c r="T568" s="307"/>
      <c r="U568" s="307"/>
      <c r="V568" s="307"/>
    </row>
    <row r="569" ht="15.75" customHeight="1">
      <c r="A569" s="307"/>
      <c r="B569" s="298">
        <v>45134.0</v>
      </c>
      <c r="C569" s="299" t="s">
        <v>3202</v>
      </c>
      <c r="D569" s="305" t="s">
        <v>3157</v>
      </c>
      <c r="E569" s="325" t="s">
        <v>2697</v>
      </c>
      <c r="F569" s="302">
        <v>5874.2</v>
      </c>
      <c r="G569" s="302"/>
      <c r="H569" s="302"/>
      <c r="I569" s="324">
        <v>23.54</v>
      </c>
      <c r="J569" s="322">
        <v>1217916.8</v>
      </c>
      <c r="K569" s="322">
        <f t="shared" si="4"/>
        <v>207.3332198</v>
      </c>
      <c r="L569" s="321" t="s">
        <v>2580</v>
      </c>
      <c r="M569" s="306" t="s">
        <v>75</v>
      </c>
      <c r="N569" s="297">
        <f t="shared" si="3"/>
        <v>5.8742</v>
      </c>
      <c r="O569" s="307"/>
      <c r="P569" s="307"/>
      <c r="Q569" s="307"/>
      <c r="R569" s="307"/>
      <c r="S569" s="307"/>
      <c r="T569" s="307"/>
      <c r="U569" s="307"/>
      <c r="V569" s="307"/>
    </row>
    <row r="570" ht="15.75" customHeight="1">
      <c r="A570" s="307"/>
      <c r="B570" s="298">
        <v>45134.0</v>
      </c>
      <c r="C570" s="299" t="s">
        <v>3203</v>
      </c>
      <c r="D570" s="305" t="s">
        <v>2685</v>
      </c>
      <c r="E570" s="325" t="s">
        <v>179</v>
      </c>
      <c r="F570" s="302">
        <v>3287.0</v>
      </c>
      <c r="G570" s="302"/>
      <c r="H570" s="302"/>
      <c r="I570" s="324">
        <v>-21.01</v>
      </c>
      <c r="J570" s="322">
        <v>805315.0</v>
      </c>
      <c r="K570" s="322">
        <f t="shared" si="4"/>
        <v>245</v>
      </c>
      <c r="L570" s="321" t="s">
        <v>2582</v>
      </c>
      <c r="M570" s="306" t="s">
        <v>40</v>
      </c>
      <c r="N570" s="297">
        <f t="shared" si="3"/>
        <v>3.287</v>
      </c>
      <c r="O570" s="307"/>
      <c r="P570" s="307"/>
      <c r="Q570" s="307"/>
      <c r="R570" s="307"/>
      <c r="S570" s="307"/>
      <c r="T570" s="307"/>
      <c r="U570" s="307"/>
      <c r="V570" s="307"/>
    </row>
    <row r="571" ht="15.75" customHeight="1">
      <c r="A571" s="307"/>
      <c r="B571" s="298">
        <v>45134.0</v>
      </c>
      <c r="C571" s="299" t="s">
        <v>3204</v>
      </c>
      <c r="D571" s="305" t="s">
        <v>3143</v>
      </c>
      <c r="E571" s="325" t="s">
        <v>177</v>
      </c>
      <c r="F571" s="302">
        <v>4952.0</v>
      </c>
      <c r="G571" s="302"/>
      <c r="H571" s="302"/>
      <c r="I571" s="324">
        <v>-25.6</v>
      </c>
      <c r="J571" s="322">
        <v>1337347.0</v>
      </c>
      <c r="K571" s="322">
        <f t="shared" si="4"/>
        <v>270.0619952</v>
      </c>
      <c r="L571" s="321" t="s">
        <v>2580</v>
      </c>
      <c r="M571" s="306" t="s">
        <v>94</v>
      </c>
      <c r="N571" s="297">
        <f t="shared" si="3"/>
        <v>4.952</v>
      </c>
      <c r="O571" s="307"/>
      <c r="P571" s="307"/>
      <c r="Q571" s="307"/>
      <c r="R571" s="307"/>
      <c r="S571" s="307"/>
      <c r="T571" s="307"/>
      <c r="U571" s="307"/>
      <c r="V571" s="307"/>
    </row>
    <row r="572" ht="15.75" customHeight="1">
      <c r="A572" s="307"/>
      <c r="B572" s="298">
        <v>45135.0</v>
      </c>
      <c r="C572" s="299" t="s">
        <v>3205</v>
      </c>
      <c r="D572" s="305" t="s">
        <v>60</v>
      </c>
      <c r="E572" s="325" t="s">
        <v>177</v>
      </c>
      <c r="F572" s="302">
        <v>1054.0</v>
      </c>
      <c r="G572" s="302"/>
      <c r="H572" s="302"/>
      <c r="I572" s="324">
        <v>-44.48</v>
      </c>
      <c r="J572" s="303">
        <v>319730.0</v>
      </c>
      <c r="K572" s="303">
        <f t="shared" si="4"/>
        <v>303.3491461</v>
      </c>
      <c r="L572" s="321" t="s">
        <v>2595</v>
      </c>
      <c r="M572" s="306" t="s">
        <v>2584</v>
      </c>
      <c r="N572" s="297">
        <f t="shared" si="3"/>
        <v>1.054</v>
      </c>
      <c r="O572" s="307"/>
      <c r="P572" s="307"/>
      <c r="Q572" s="307"/>
      <c r="R572" s="307"/>
      <c r="S572" s="307"/>
      <c r="T572" s="307"/>
      <c r="U572" s="307"/>
      <c r="V572" s="307"/>
    </row>
    <row r="573" ht="15.75" customHeight="1">
      <c r="A573" s="307"/>
      <c r="B573" s="298">
        <v>45135.0</v>
      </c>
      <c r="C573" s="299" t="s">
        <v>3206</v>
      </c>
      <c r="D573" s="305" t="s">
        <v>2883</v>
      </c>
      <c r="E573" s="325" t="s">
        <v>181</v>
      </c>
      <c r="F573" s="302">
        <v>1244.0</v>
      </c>
      <c r="G573" s="302"/>
      <c r="H573" s="302"/>
      <c r="I573" s="324">
        <v>-13.2</v>
      </c>
      <c r="J573" s="322">
        <v>283268.0</v>
      </c>
      <c r="K573" s="322">
        <f t="shared" si="4"/>
        <v>227.7073955</v>
      </c>
      <c r="L573" s="321" t="s">
        <v>2595</v>
      </c>
      <c r="M573" s="306" t="s">
        <v>75</v>
      </c>
      <c r="N573" s="297">
        <f t="shared" si="3"/>
        <v>1.244</v>
      </c>
      <c r="O573" s="307"/>
      <c r="P573" s="307"/>
      <c r="Q573" s="307"/>
      <c r="R573" s="307"/>
      <c r="S573" s="307"/>
      <c r="T573" s="307"/>
      <c r="U573" s="307"/>
      <c r="V573" s="307"/>
    </row>
    <row r="574" ht="15.75" customHeight="1">
      <c r="A574" s="307"/>
      <c r="B574" s="298">
        <v>45135.0</v>
      </c>
      <c r="C574" s="299" t="s">
        <v>3207</v>
      </c>
      <c r="D574" s="305" t="s">
        <v>2835</v>
      </c>
      <c r="E574" s="325" t="s">
        <v>177</v>
      </c>
      <c r="F574" s="302">
        <v>4734.0</v>
      </c>
      <c r="G574" s="302"/>
      <c r="H574" s="302"/>
      <c r="I574" s="324">
        <v>-21.04</v>
      </c>
      <c r="J574" s="322">
        <v>1346222.0</v>
      </c>
      <c r="K574" s="322">
        <f t="shared" si="4"/>
        <v>284.373046</v>
      </c>
      <c r="L574" s="321" t="s">
        <v>2595</v>
      </c>
      <c r="M574" s="306" t="s">
        <v>40</v>
      </c>
      <c r="N574" s="297">
        <f t="shared" si="3"/>
        <v>4.734</v>
      </c>
      <c r="O574" s="307"/>
      <c r="P574" s="307"/>
      <c r="Q574" s="307"/>
      <c r="R574" s="307"/>
      <c r="S574" s="307"/>
      <c r="T574" s="307"/>
      <c r="U574" s="307"/>
      <c r="V574" s="307"/>
    </row>
    <row r="575" ht="15.75" customHeight="1">
      <c r="A575" s="307"/>
      <c r="B575" s="298">
        <v>45134.0</v>
      </c>
      <c r="C575" s="299" t="s">
        <v>3208</v>
      </c>
      <c r="D575" s="305" t="s">
        <v>3157</v>
      </c>
      <c r="E575" s="325" t="s">
        <v>2697</v>
      </c>
      <c r="F575" s="302">
        <v>8608.4</v>
      </c>
      <c r="G575" s="302"/>
      <c r="H575" s="302"/>
      <c r="I575" s="324">
        <v>18.32</v>
      </c>
      <c r="J575" s="322">
        <v>1661281.35</v>
      </c>
      <c r="K575" s="322">
        <f t="shared" si="4"/>
        <v>192.9837542</v>
      </c>
      <c r="L575" s="321" t="s">
        <v>2595</v>
      </c>
      <c r="M575" s="306" t="s">
        <v>94</v>
      </c>
      <c r="N575" s="297">
        <f t="shared" si="3"/>
        <v>8.6084</v>
      </c>
      <c r="O575" s="307"/>
      <c r="P575" s="307"/>
      <c r="Q575" s="307"/>
      <c r="R575" s="307"/>
      <c r="S575" s="307"/>
      <c r="T575" s="307"/>
      <c r="U575" s="307"/>
      <c r="V575" s="307"/>
    </row>
    <row r="576" ht="15.75" customHeight="1">
      <c r="A576" s="307"/>
      <c r="B576" s="298">
        <v>45134.0</v>
      </c>
      <c r="C576" s="299" t="s">
        <v>3209</v>
      </c>
      <c r="D576" s="305" t="s">
        <v>50</v>
      </c>
      <c r="E576" s="325" t="s">
        <v>179</v>
      </c>
      <c r="F576" s="302">
        <v>6234.0</v>
      </c>
      <c r="G576" s="302"/>
      <c r="H576" s="302"/>
      <c r="I576" s="324">
        <v>4.98</v>
      </c>
      <c r="J576" s="322">
        <v>1496160.0</v>
      </c>
      <c r="K576" s="322">
        <f t="shared" si="4"/>
        <v>240</v>
      </c>
      <c r="L576" s="321" t="s">
        <v>2582</v>
      </c>
      <c r="M576" s="306" t="s">
        <v>2584</v>
      </c>
      <c r="N576" s="297">
        <f t="shared" si="3"/>
        <v>6.234</v>
      </c>
      <c r="O576" s="307"/>
      <c r="P576" s="307"/>
      <c r="Q576" s="307"/>
      <c r="R576" s="307"/>
      <c r="S576" s="307"/>
      <c r="T576" s="307"/>
      <c r="U576" s="307"/>
      <c r="V576" s="307"/>
    </row>
    <row r="577" ht="15.75" customHeight="1">
      <c r="A577" s="307"/>
      <c r="B577" s="298">
        <v>45135.0</v>
      </c>
      <c r="C577" s="299" t="s">
        <v>3210</v>
      </c>
      <c r="D577" s="305" t="s">
        <v>2987</v>
      </c>
      <c r="E577" s="325" t="s">
        <v>177</v>
      </c>
      <c r="F577" s="302">
        <v>4864.0</v>
      </c>
      <c r="G577" s="302"/>
      <c r="H577" s="302"/>
      <c r="I577" s="324">
        <v>-28.7</v>
      </c>
      <c r="J577" s="303">
        <v>1465660.0</v>
      </c>
      <c r="K577" s="303">
        <f t="shared" si="4"/>
        <v>301.328125</v>
      </c>
      <c r="L577" s="321" t="s">
        <v>2580</v>
      </c>
      <c r="M577" s="306" t="s">
        <v>75</v>
      </c>
      <c r="N577" s="297">
        <f t="shared" si="3"/>
        <v>4.864</v>
      </c>
      <c r="O577" s="307"/>
      <c r="P577" s="307"/>
      <c r="Q577" s="307"/>
      <c r="R577" s="307"/>
      <c r="S577" s="307"/>
      <c r="T577" s="307"/>
      <c r="U577" s="307"/>
      <c r="V577" s="307"/>
    </row>
    <row r="578" ht="15.75" customHeight="1">
      <c r="A578" s="307"/>
      <c r="B578" s="298">
        <v>45136.0</v>
      </c>
      <c r="C578" s="299" t="s">
        <v>3211</v>
      </c>
      <c r="D578" s="305" t="s">
        <v>3212</v>
      </c>
      <c r="E578" s="325" t="s">
        <v>177</v>
      </c>
      <c r="F578" s="302">
        <v>634.0</v>
      </c>
      <c r="G578" s="302"/>
      <c r="H578" s="302"/>
      <c r="I578" s="324">
        <v>-10.67</v>
      </c>
      <c r="J578" s="303">
        <v>177520.0</v>
      </c>
      <c r="K578" s="303">
        <f t="shared" si="4"/>
        <v>280</v>
      </c>
      <c r="L578" s="321" t="s">
        <v>2595</v>
      </c>
      <c r="M578" s="306" t="s">
        <v>40</v>
      </c>
      <c r="N578" s="297">
        <f t="shared" si="3"/>
        <v>0.634</v>
      </c>
      <c r="O578" s="307"/>
      <c r="P578" s="307"/>
      <c r="Q578" s="307"/>
      <c r="R578" s="307"/>
      <c r="S578" s="307"/>
      <c r="T578" s="307"/>
      <c r="U578" s="307"/>
      <c r="V578" s="307"/>
    </row>
    <row r="579" ht="15.75" customHeight="1">
      <c r="A579" s="307"/>
      <c r="B579" s="298">
        <v>45136.0</v>
      </c>
      <c r="C579" s="299" t="s">
        <v>3213</v>
      </c>
      <c r="D579" s="305" t="s">
        <v>2835</v>
      </c>
      <c r="E579" s="325" t="s">
        <v>179</v>
      </c>
      <c r="F579" s="302">
        <v>3605.0</v>
      </c>
      <c r="G579" s="302"/>
      <c r="H579" s="302"/>
      <c r="I579" s="324">
        <v>-6.09</v>
      </c>
      <c r="J579" s="322">
        <v>917921.0</v>
      </c>
      <c r="K579" s="322">
        <f t="shared" si="4"/>
        <v>254.6244105</v>
      </c>
      <c r="L579" s="321" t="s">
        <v>2595</v>
      </c>
      <c r="M579" s="306" t="s">
        <v>94</v>
      </c>
      <c r="N579" s="297">
        <f t="shared" si="3"/>
        <v>3.605</v>
      </c>
      <c r="O579" s="307"/>
      <c r="P579" s="307"/>
      <c r="Q579" s="307"/>
      <c r="R579" s="307"/>
      <c r="S579" s="307"/>
      <c r="T579" s="307"/>
      <c r="U579" s="307"/>
      <c r="V579" s="307"/>
    </row>
    <row r="580" ht="15.75" customHeight="1">
      <c r="A580" s="307"/>
      <c r="B580" s="298">
        <v>45135.0</v>
      </c>
      <c r="C580" s="299" t="s">
        <v>3214</v>
      </c>
      <c r="D580" s="305" t="s">
        <v>3157</v>
      </c>
      <c r="E580" s="325" t="s">
        <v>2697</v>
      </c>
      <c r="F580" s="302">
        <v>4741.7</v>
      </c>
      <c r="G580" s="302"/>
      <c r="H580" s="302"/>
      <c r="I580" s="324">
        <v>35.79</v>
      </c>
      <c r="J580" s="322">
        <v>925524.5</v>
      </c>
      <c r="K580" s="322">
        <f t="shared" si="4"/>
        <v>195.1883291</v>
      </c>
      <c r="L580" s="321" t="s">
        <v>2595</v>
      </c>
      <c r="M580" s="306" t="s">
        <v>2584</v>
      </c>
      <c r="N580" s="297">
        <f t="shared" si="3"/>
        <v>4.7417</v>
      </c>
      <c r="O580" s="307"/>
      <c r="P580" s="307"/>
      <c r="Q580" s="307"/>
      <c r="R580" s="307"/>
      <c r="S580" s="307"/>
      <c r="T580" s="307"/>
      <c r="U580" s="307"/>
      <c r="V580" s="307"/>
    </row>
    <row r="581" ht="15.75" customHeight="1">
      <c r="A581" s="307"/>
      <c r="B581" s="298">
        <v>45135.0</v>
      </c>
      <c r="C581" s="299" t="s">
        <v>3215</v>
      </c>
      <c r="D581" s="305" t="s">
        <v>60</v>
      </c>
      <c r="E581" s="325" t="s">
        <v>2643</v>
      </c>
      <c r="F581" s="302">
        <v>4000.0</v>
      </c>
      <c r="G581" s="302"/>
      <c r="H581" s="302"/>
      <c r="I581" s="324">
        <v>-12.42</v>
      </c>
      <c r="J581" s="322">
        <v>856100.0</v>
      </c>
      <c r="K581" s="322">
        <f t="shared" si="4"/>
        <v>214.025</v>
      </c>
      <c r="L581" s="321" t="s">
        <v>2595</v>
      </c>
      <c r="M581" s="306" t="s">
        <v>75</v>
      </c>
      <c r="N581" s="297">
        <f t="shared" si="3"/>
        <v>4</v>
      </c>
      <c r="O581" s="307"/>
      <c r="P581" s="307"/>
      <c r="Q581" s="307"/>
      <c r="R581" s="307"/>
      <c r="S581" s="307"/>
      <c r="T581" s="307"/>
      <c r="U581" s="307"/>
      <c r="V581" s="307"/>
    </row>
    <row r="582" ht="15.75" customHeight="1">
      <c r="A582" s="307"/>
      <c r="B582" s="298">
        <v>45134.0</v>
      </c>
      <c r="C582" s="299" t="s">
        <v>3216</v>
      </c>
      <c r="D582" s="305" t="s">
        <v>2980</v>
      </c>
      <c r="E582" s="325" t="s">
        <v>181</v>
      </c>
      <c r="F582" s="302">
        <v>5044.1</v>
      </c>
      <c r="G582" s="302"/>
      <c r="H582" s="302"/>
      <c r="I582" s="324">
        <v>11.93</v>
      </c>
      <c r="J582" s="322">
        <v>1092374.0</v>
      </c>
      <c r="K582" s="322">
        <f t="shared" si="4"/>
        <v>216.5646994</v>
      </c>
      <c r="L582" s="321"/>
      <c r="M582" s="306" t="s">
        <v>40</v>
      </c>
      <c r="N582" s="297">
        <f t="shared" si="3"/>
        <v>5.0441</v>
      </c>
      <c r="O582" s="307"/>
      <c r="P582" s="307"/>
      <c r="Q582" s="307"/>
      <c r="R582" s="307"/>
      <c r="S582" s="307"/>
      <c r="T582" s="307"/>
      <c r="U582" s="307"/>
      <c r="V582" s="307"/>
    </row>
    <row r="583" ht="15.75" customHeight="1">
      <c r="A583" s="307"/>
      <c r="B583" s="298">
        <v>45134.0</v>
      </c>
      <c r="C583" s="299" t="s">
        <v>3217</v>
      </c>
      <c r="D583" s="305" t="s">
        <v>3107</v>
      </c>
      <c r="E583" s="325" t="s">
        <v>181</v>
      </c>
      <c r="F583" s="302">
        <v>5625.8</v>
      </c>
      <c r="G583" s="302"/>
      <c r="H583" s="302"/>
      <c r="I583" s="324">
        <v>20.36</v>
      </c>
      <c r="J583" s="322">
        <v>1223025.1</v>
      </c>
      <c r="K583" s="322">
        <f t="shared" si="4"/>
        <v>217.3957659</v>
      </c>
      <c r="L583" s="321"/>
      <c r="M583" s="306" t="s">
        <v>94</v>
      </c>
      <c r="N583" s="297">
        <f t="shared" si="3"/>
        <v>5.6258</v>
      </c>
      <c r="O583" s="307"/>
      <c r="P583" s="307"/>
      <c r="Q583" s="307"/>
      <c r="R583" s="307"/>
      <c r="S583" s="307"/>
      <c r="T583" s="307"/>
      <c r="U583" s="307"/>
      <c r="V583" s="307"/>
    </row>
    <row r="584" ht="15.75" customHeight="1">
      <c r="A584" s="307"/>
      <c r="B584" s="298">
        <v>45137.0</v>
      </c>
      <c r="C584" s="299" t="s">
        <v>3218</v>
      </c>
      <c r="D584" s="305" t="s">
        <v>2835</v>
      </c>
      <c r="E584" s="325" t="s">
        <v>172</v>
      </c>
      <c r="F584" s="302">
        <v>3817.0</v>
      </c>
      <c r="G584" s="302"/>
      <c r="H584" s="302"/>
      <c r="I584" s="324">
        <v>-16.77</v>
      </c>
      <c r="J584" s="303">
        <v>1193929.0</v>
      </c>
      <c r="K584" s="303">
        <f t="shared" si="4"/>
        <v>312.7925072</v>
      </c>
      <c r="L584" s="321" t="s">
        <v>2595</v>
      </c>
      <c r="M584" s="306" t="s">
        <v>2584</v>
      </c>
      <c r="N584" s="297">
        <f t="shared" si="3"/>
        <v>3.817</v>
      </c>
      <c r="O584" s="307"/>
      <c r="P584" s="307"/>
      <c r="Q584" s="307"/>
      <c r="R584" s="307"/>
      <c r="S584" s="307"/>
      <c r="T584" s="307"/>
      <c r="U584" s="307"/>
      <c r="V584" s="307"/>
    </row>
    <row r="585" ht="15.75" customHeight="1">
      <c r="A585" s="307"/>
      <c r="B585" s="298">
        <v>45136.0</v>
      </c>
      <c r="C585" s="299" t="s">
        <v>3219</v>
      </c>
      <c r="D585" s="305" t="s">
        <v>2685</v>
      </c>
      <c r="E585" s="325" t="s">
        <v>177</v>
      </c>
      <c r="F585" s="302">
        <v>4164.0</v>
      </c>
      <c r="G585" s="302"/>
      <c r="H585" s="302"/>
      <c r="I585" s="324">
        <v>-30.71</v>
      </c>
      <c r="J585" s="303">
        <v>1202010.0</v>
      </c>
      <c r="K585" s="303">
        <f t="shared" si="4"/>
        <v>288.667147</v>
      </c>
      <c r="L585" s="321" t="s">
        <v>2582</v>
      </c>
      <c r="M585" s="306" t="s">
        <v>75</v>
      </c>
      <c r="N585" s="297">
        <f t="shared" si="3"/>
        <v>4.164</v>
      </c>
      <c r="O585" s="307"/>
      <c r="P585" s="307"/>
      <c r="Q585" s="307"/>
      <c r="R585" s="307"/>
      <c r="S585" s="307"/>
      <c r="T585" s="307"/>
      <c r="U585" s="307"/>
      <c r="V585" s="307"/>
    </row>
    <row r="586" ht="15.75" customHeight="1">
      <c r="A586" s="307"/>
      <c r="B586" s="298">
        <v>45136.0</v>
      </c>
      <c r="C586" s="299" t="s">
        <v>3220</v>
      </c>
      <c r="D586" s="305" t="s">
        <v>2883</v>
      </c>
      <c r="E586" s="325" t="s">
        <v>2697</v>
      </c>
      <c r="F586" s="302">
        <v>4000.0</v>
      </c>
      <c r="G586" s="302"/>
      <c r="H586" s="302"/>
      <c r="I586" s="324">
        <v>19.92</v>
      </c>
      <c r="J586" s="322">
        <v>677792.0</v>
      </c>
      <c r="K586" s="322">
        <f t="shared" si="4"/>
        <v>169.448</v>
      </c>
      <c r="L586" s="321" t="s">
        <v>2580</v>
      </c>
      <c r="M586" s="306" t="s">
        <v>40</v>
      </c>
      <c r="N586" s="297">
        <f t="shared" si="3"/>
        <v>4</v>
      </c>
      <c r="O586" s="307"/>
      <c r="P586" s="307"/>
      <c r="Q586" s="307"/>
      <c r="R586" s="307"/>
      <c r="S586" s="307"/>
      <c r="T586" s="307"/>
      <c r="U586" s="307"/>
      <c r="V586" s="307"/>
    </row>
    <row r="587" ht="15.75" customHeight="1">
      <c r="A587" s="307"/>
      <c r="B587" s="298">
        <v>45137.0</v>
      </c>
      <c r="C587" s="299" t="s">
        <v>3221</v>
      </c>
      <c r="D587" s="305" t="s">
        <v>60</v>
      </c>
      <c r="E587" s="325" t="s">
        <v>177</v>
      </c>
      <c r="F587" s="302">
        <v>7096.0</v>
      </c>
      <c r="G587" s="302"/>
      <c r="H587" s="302"/>
      <c r="I587" s="324">
        <v>-29.26</v>
      </c>
      <c r="J587" s="322">
        <v>1993640.0</v>
      </c>
      <c r="K587" s="322">
        <f t="shared" si="4"/>
        <v>280.9526494</v>
      </c>
      <c r="L587" s="321" t="s">
        <v>2595</v>
      </c>
      <c r="M587" s="306" t="s">
        <v>94</v>
      </c>
      <c r="N587" s="297">
        <f t="shared" si="3"/>
        <v>7.096</v>
      </c>
      <c r="O587" s="307"/>
      <c r="P587" s="307"/>
      <c r="Q587" s="307"/>
      <c r="R587" s="307"/>
      <c r="S587" s="307"/>
      <c r="T587" s="307"/>
      <c r="U587" s="307"/>
      <c r="V587" s="307"/>
    </row>
    <row r="588" ht="15.75" customHeight="1">
      <c r="A588" s="307"/>
      <c r="B588" s="298">
        <v>45134.0</v>
      </c>
      <c r="C588" s="299" t="s">
        <v>3222</v>
      </c>
      <c r="D588" s="305" t="s">
        <v>2973</v>
      </c>
      <c r="E588" s="325" t="s">
        <v>2591</v>
      </c>
      <c r="F588" s="302">
        <v>5560.6</v>
      </c>
      <c r="G588" s="302"/>
      <c r="H588" s="302"/>
      <c r="I588" s="302">
        <v>-6.38</v>
      </c>
      <c r="J588" s="322">
        <v>1159654.0</v>
      </c>
      <c r="K588" s="322">
        <f t="shared" si="4"/>
        <v>208.5483581</v>
      </c>
      <c r="L588" s="321" t="s">
        <v>2580</v>
      </c>
      <c r="M588" s="306" t="s">
        <v>2584</v>
      </c>
      <c r="N588" s="297">
        <f t="shared" si="3"/>
        <v>5.5606</v>
      </c>
      <c r="O588" s="307"/>
      <c r="P588" s="307"/>
      <c r="Q588" s="307"/>
      <c r="R588" s="307"/>
      <c r="S588" s="307"/>
      <c r="T588" s="307"/>
      <c r="U588" s="307"/>
      <c r="V588" s="307"/>
    </row>
    <row r="589" ht="15.75" customHeight="1">
      <c r="A589" s="307"/>
      <c r="B589" s="298">
        <v>45137.0</v>
      </c>
      <c r="C589" s="299" t="s">
        <v>3223</v>
      </c>
      <c r="D589" s="305" t="s">
        <v>3170</v>
      </c>
      <c r="E589" s="325" t="s">
        <v>179</v>
      </c>
      <c r="F589" s="302">
        <v>2943.1</v>
      </c>
      <c r="G589" s="302"/>
      <c r="H589" s="302"/>
      <c r="I589" s="324">
        <v>-15.68</v>
      </c>
      <c r="J589" s="322">
        <v>768181.0</v>
      </c>
      <c r="K589" s="322">
        <f t="shared" si="4"/>
        <v>261.0108389</v>
      </c>
      <c r="L589" s="321" t="s">
        <v>2580</v>
      </c>
      <c r="M589" s="306" t="s">
        <v>75</v>
      </c>
      <c r="N589" s="297">
        <f t="shared" si="3"/>
        <v>2.9431</v>
      </c>
      <c r="O589" s="307"/>
      <c r="P589" s="307"/>
      <c r="Q589" s="307"/>
      <c r="R589" s="307"/>
      <c r="S589" s="307"/>
      <c r="T589" s="307"/>
      <c r="U589" s="307"/>
      <c r="V589" s="307"/>
    </row>
    <row r="590" ht="15.75" customHeight="1">
      <c r="A590" s="307"/>
      <c r="B590" s="298">
        <v>45135.0</v>
      </c>
      <c r="C590" s="299" t="s">
        <v>3224</v>
      </c>
      <c r="D590" s="305" t="s">
        <v>2980</v>
      </c>
      <c r="E590" s="325" t="s">
        <v>2643</v>
      </c>
      <c r="F590" s="302">
        <v>5443.0</v>
      </c>
      <c r="G590" s="302"/>
      <c r="H590" s="302"/>
      <c r="I590" s="324">
        <v>8.35</v>
      </c>
      <c r="J590" s="322">
        <v>1072543.0</v>
      </c>
      <c r="K590" s="322">
        <f t="shared" si="4"/>
        <v>197.0499724</v>
      </c>
      <c r="L590" s="321" t="s">
        <v>2580</v>
      </c>
      <c r="M590" s="306" t="s">
        <v>40</v>
      </c>
      <c r="N590" s="297">
        <f t="shared" si="3"/>
        <v>5.443</v>
      </c>
      <c r="O590" s="307"/>
      <c r="P590" s="307"/>
      <c r="Q590" s="307"/>
      <c r="R590" s="307"/>
      <c r="S590" s="307"/>
      <c r="T590" s="307"/>
      <c r="U590" s="307"/>
      <c r="V590" s="307"/>
    </row>
    <row r="591" ht="15.75" customHeight="1">
      <c r="A591" s="307"/>
      <c r="B591" s="298">
        <v>45138.0</v>
      </c>
      <c r="C591" s="299" t="s">
        <v>3225</v>
      </c>
      <c r="D591" s="305" t="s">
        <v>60</v>
      </c>
      <c r="E591" s="325" t="s">
        <v>179</v>
      </c>
      <c r="F591" s="302">
        <v>3453.0</v>
      </c>
      <c r="G591" s="302"/>
      <c r="H591" s="302"/>
      <c r="I591" s="324">
        <v>-27.47</v>
      </c>
      <c r="J591" s="322">
        <v>945030.0</v>
      </c>
      <c r="K591" s="322">
        <f t="shared" si="4"/>
        <v>273.6837533</v>
      </c>
      <c r="L591" s="321" t="s">
        <v>2595</v>
      </c>
      <c r="M591" s="306" t="s">
        <v>94</v>
      </c>
      <c r="N591" s="297">
        <f t="shared" si="3"/>
        <v>3.453</v>
      </c>
      <c r="O591" s="307"/>
      <c r="P591" s="307"/>
      <c r="Q591" s="307"/>
      <c r="R591" s="307"/>
      <c r="S591" s="307"/>
      <c r="T591" s="307"/>
      <c r="U591" s="307"/>
      <c r="V591" s="307"/>
    </row>
    <row r="592" ht="15.75" customHeight="1">
      <c r="A592" s="307"/>
      <c r="B592" s="298">
        <v>45135.0</v>
      </c>
      <c r="C592" s="299" t="s">
        <v>3226</v>
      </c>
      <c r="D592" s="305" t="s">
        <v>2973</v>
      </c>
      <c r="E592" s="325" t="s">
        <v>2643</v>
      </c>
      <c r="F592" s="302">
        <v>3641.0</v>
      </c>
      <c r="G592" s="302"/>
      <c r="H592" s="302"/>
      <c r="I592" s="324">
        <v>-1.353</v>
      </c>
      <c r="J592" s="322">
        <v>734262.0</v>
      </c>
      <c r="K592" s="322">
        <f t="shared" si="4"/>
        <v>201.6649272</v>
      </c>
      <c r="L592" s="321" t="s">
        <v>2580</v>
      </c>
      <c r="M592" s="306" t="s">
        <v>2584</v>
      </c>
      <c r="N592" s="297">
        <f t="shared" si="3"/>
        <v>3.641</v>
      </c>
      <c r="O592" s="307"/>
      <c r="P592" s="307"/>
      <c r="Q592" s="307"/>
      <c r="R592" s="307"/>
      <c r="S592" s="307"/>
      <c r="T592" s="307"/>
      <c r="U592" s="307"/>
      <c r="V592" s="307"/>
    </row>
    <row r="593" ht="15.75" customHeight="1">
      <c r="A593" s="307"/>
      <c r="B593" s="298">
        <v>45137.0</v>
      </c>
      <c r="C593" s="299" t="s">
        <v>3227</v>
      </c>
      <c r="D593" s="305" t="s">
        <v>3157</v>
      </c>
      <c r="E593" s="325" t="s">
        <v>177</v>
      </c>
      <c r="F593" s="302">
        <v>9088.3</v>
      </c>
      <c r="G593" s="302"/>
      <c r="H593" s="302"/>
      <c r="I593" s="324">
        <v>20.89</v>
      </c>
      <c r="J593" s="303">
        <v>2628465.9</v>
      </c>
      <c r="K593" s="303">
        <f t="shared" si="4"/>
        <v>289.2142535</v>
      </c>
      <c r="L593" s="321" t="s">
        <v>2580</v>
      </c>
      <c r="M593" s="306" t="s">
        <v>75</v>
      </c>
      <c r="N593" s="297">
        <f t="shared" si="3"/>
        <v>9.0883</v>
      </c>
      <c r="O593" s="307"/>
      <c r="P593" s="307"/>
      <c r="Q593" s="307"/>
      <c r="R593" s="307"/>
      <c r="S593" s="307"/>
      <c r="T593" s="307"/>
      <c r="U593" s="307"/>
      <c r="V593" s="307"/>
    </row>
    <row r="594" ht="15.75" customHeight="1">
      <c r="A594" s="307"/>
      <c r="B594" s="298">
        <v>45138.0</v>
      </c>
      <c r="C594" s="299" t="s">
        <v>3228</v>
      </c>
      <c r="D594" s="305" t="s">
        <v>2800</v>
      </c>
      <c r="E594" s="325" t="s">
        <v>179</v>
      </c>
      <c r="F594" s="302">
        <v>2343.0</v>
      </c>
      <c r="G594" s="319"/>
      <c r="H594" s="319"/>
      <c r="I594" s="327">
        <v>-6.43</v>
      </c>
      <c r="J594" s="328">
        <v>612120.0</v>
      </c>
      <c r="K594" s="322">
        <f t="shared" si="4"/>
        <v>261.2548015</v>
      </c>
      <c r="L594" s="321" t="s">
        <v>2580</v>
      </c>
      <c r="M594" s="306" t="s">
        <v>40</v>
      </c>
      <c r="N594" s="297">
        <f t="shared" si="3"/>
        <v>2.343</v>
      </c>
      <c r="O594" s="307"/>
      <c r="P594" s="307"/>
      <c r="Q594" s="307"/>
      <c r="R594" s="307"/>
      <c r="S594" s="307"/>
      <c r="T594" s="307"/>
      <c r="U594" s="307"/>
      <c r="V594" s="307"/>
    </row>
    <row r="595" ht="15.75" customHeight="1">
      <c r="A595" s="307"/>
      <c r="B595" s="329">
        <v>45138.0</v>
      </c>
      <c r="C595" s="318" t="s">
        <v>3229</v>
      </c>
      <c r="D595" s="330" t="s">
        <v>89</v>
      </c>
      <c r="E595" s="325" t="s">
        <v>4</v>
      </c>
      <c r="F595" s="324">
        <v>2932.0</v>
      </c>
      <c r="G595" s="324"/>
      <c r="H595" s="324"/>
      <c r="I595" s="324">
        <v>7.64</v>
      </c>
      <c r="J595" s="331">
        <v>1168060.0</v>
      </c>
      <c r="K595" s="331">
        <f t="shared" si="4"/>
        <v>398.3833561</v>
      </c>
      <c r="L595" s="330" t="s">
        <v>2582</v>
      </c>
      <c r="M595" s="306" t="s">
        <v>94</v>
      </c>
      <c r="N595" s="297">
        <f t="shared" si="3"/>
        <v>2.932</v>
      </c>
      <c r="O595" s="307"/>
      <c r="P595" s="307"/>
      <c r="Q595" s="307"/>
      <c r="R595" s="307"/>
      <c r="S595" s="307"/>
      <c r="T595" s="307"/>
      <c r="U595" s="307"/>
      <c r="V595" s="307"/>
    </row>
    <row r="596" ht="15.75" customHeight="1">
      <c r="A596" s="307"/>
      <c r="B596" s="329">
        <v>45138.0</v>
      </c>
      <c r="C596" s="318" t="s">
        <v>3230</v>
      </c>
      <c r="D596" s="330" t="s">
        <v>3231</v>
      </c>
      <c r="E596" s="325" t="s">
        <v>177</v>
      </c>
      <c r="F596" s="324">
        <v>1972.5</v>
      </c>
      <c r="G596" s="324"/>
      <c r="H596" s="324"/>
      <c r="I596" s="324">
        <v>-40.13</v>
      </c>
      <c r="J596" s="331">
        <v>566107.5</v>
      </c>
      <c r="K596" s="331">
        <f t="shared" si="4"/>
        <v>287</v>
      </c>
      <c r="L596" s="330" t="s">
        <v>2580</v>
      </c>
      <c r="M596" s="306" t="s">
        <v>2584</v>
      </c>
      <c r="N596" s="297">
        <f t="shared" si="3"/>
        <v>1.9725</v>
      </c>
      <c r="O596" s="307"/>
      <c r="P596" s="307"/>
      <c r="Q596" s="307"/>
      <c r="R596" s="307"/>
      <c r="S596" s="307"/>
      <c r="T596" s="307"/>
      <c r="U596" s="307"/>
      <c r="V596" s="307"/>
    </row>
    <row r="597" ht="15.75" customHeight="1">
      <c r="A597" s="307"/>
      <c r="B597" s="329">
        <v>45139.0</v>
      </c>
      <c r="C597" s="318" t="s">
        <v>3232</v>
      </c>
      <c r="D597" s="330" t="s">
        <v>60</v>
      </c>
      <c r="E597" s="325" t="s">
        <v>177</v>
      </c>
      <c r="F597" s="324">
        <v>4291.0</v>
      </c>
      <c r="G597" s="324"/>
      <c r="H597" s="324"/>
      <c r="I597" s="324">
        <v>-40.68</v>
      </c>
      <c r="J597" s="331">
        <v>1244630.0</v>
      </c>
      <c r="K597" s="331">
        <f t="shared" si="4"/>
        <v>290.055931</v>
      </c>
      <c r="L597" s="330" t="s">
        <v>2595</v>
      </c>
      <c r="M597" s="306" t="s">
        <v>75</v>
      </c>
      <c r="N597" s="297">
        <f t="shared" si="3"/>
        <v>4.291</v>
      </c>
      <c r="O597" s="307"/>
      <c r="P597" s="307"/>
      <c r="Q597" s="307"/>
      <c r="R597" s="307"/>
      <c r="S597" s="307"/>
      <c r="T597" s="307"/>
      <c r="U597" s="307"/>
      <c r="V597" s="307"/>
    </row>
    <row r="598" ht="15.75" customHeight="1">
      <c r="A598" s="307"/>
      <c r="B598" s="329">
        <v>45138.0</v>
      </c>
      <c r="C598" s="318" t="s">
        <v>3233</v>
      </c>
      <c r="D598" s="330" t="s">
        <v>3157</v>
      </c>
      <c r="E598" s="325" t="s">
        <v>2643</v>
      </c>
      <c r="F598" s="324">
        <v>8556.0</v>
      </c>
      <c r="G598" s="324"/>
      <c r="H598" s="324"/>
      <c r="I598" s="324">
        <v>16.9</v>
      </c>
      <c r="J598" s="332">
        <v>1854561.0</v>
      </c>
      <c r="K598" s="332">
        <f t="shared" si="4"/>
        <v>216.7556101</v>
      </c>
      <c r="L598" s="330" t="s">
        <v>2580</v>
      </c>
      <c r="M598" s="306" t="s">
        <v>40</v>
      </c>
      <c r="N598" s="297">
        <f t="shared" si="3"/>
        <v>8.556</v>
      </c>
      <c r="O598" s="307"/>
      <c r="P598" s="307"/>
      <c r="Q598" s="307"/>
      <c r="R598" s="307"/>
      <c r="S598" s="307"/>
      <c r="T598" s="307"/>
      <c r="U598" s="307"/>
      <c r="V598" s="307"/>
    </row>
    <row r="599" ht="15.75" customHeight="1">
      <c r="A599" s="307"/>
      <c r="B599" s="329">
        <v>45139.0</v>
      </c>
      <c r="C599" s="318" t="s">
        <v>3234</v>
      </c>
      <c r="D599" s="330" t="s">
        <v>2685</v>
      </c>
      <c r="E599" s="325" t="s">
        <v>172</v>
      </c>
      <c r="F599" s="324">
        <v>2039.0</v>
      </c>
      <c r="G599" s="324"/>
      <c r="H599" s="324"/>
      <c r="I599" s="324">
        <v>0.82</v>
      </c>
      <c r="J599" s="331">
        <v>635425.0</v>
      </c>
      <c r="K599" s="331">
        <f t="shared" si="4"/>
        <v>311.6356057</v>
      </c>
      <c r="L599" s="330" t="s">
        <v>2582</v>
      </c>
      <c r="M599" s="306" t="s">
        <v>94</v>
      </c>
      <c r="N599" s="297">
        <f t="shared" si="3"/>
        <v>2.039</v>
      </c>
      <c r="O599" s="307"/>
      <c r="P599" s="307"/>
      <c r="Q599" s="307"/>
      <c r="R599" s="307"/>
      <c r="S599" s="307"/>
      <c r="T599" s="307"/>
      <c r="U599" s="307"/>
      <c r="V599" s="307"/>
    </row>
    <row r="600" ht="15.75" customHeight="1">
      <c r="A600" s="307"/>
      <c r="B600" s="329">
        <v>45139.0</v>
      </c>
      <c r="C600" s="318" t="s">
        <v>3235</v>
      </c>
      <c r="D600" s="330" t="s">
        <v>2800</v>
      </c>
      <c r="E600" s="325" t="s">
        <v>179</v>
      </c>
      <c r="F600" s="324">
        <v>2567.0</v>
      </c>
      <c r="G600" s="324"/>
      <c r="H600" s="324"/>
      <c r="I600" s="324">
        <v>-2.08</v>
      </c>
      <c r="J600" s="332">
        <v>667210.0</v>
      </c>
      <c r="K600" s="332">
        <f t="shared" si="4"/>
        <v>259.9181924</v>
      </c>
      <c r="L600" s="330"/>
      <c r="M600" s="306" t="s">
        <v>2584</v>
      </c>
      <c r="N600" s="297">
        <f t="shared" si="3"/>
        <v>2.567</v>
      </c>
      <c r="O600" s="307"/>
      <c r="P600" s="307"/>
      <c r="Q600" s="307"/>
      <c r="R600" s="307"/>
      <c r="S600" s="307"/>
      <c r="T600" s="307"/>
      <c r="U600" s="307"/>
      <c r="V600" s="307"/>
    </row>
    <row r="601" ht="15.75" customHeight="1">
      <c r="A601" s="307"/>
      <c r="B601" s="329">
        <v>45139.0</v>
      </c>
      <c r="C601" s="318" t="s">
        <v>3236</v>
      </c>
      <c r="D601" s="330" t="s">
        <v>3237</v>
      </c>
      <c r="E601" s="325" t="s">
        <v>4</v>
      </c>
      <c r="F601" s="324">
        <v>3606.5</v>
      </c>
      <c r="G601" s="324"/>
      <c r="H601" s="324"/>
      <c r="I601" s="324">
        <v>-3.62</v>
      </c>
      <c r="J601" s="331">
        <v>1404280.5</v>
      </c>
      <c r="K601" s="331">
        <f t="shared" si="4"/>
        <v>389.3748787</v>
      </c>
      <c r="L601" s="330" t="s">
        <v>2580</v>
      </c>
      <c r="M601" s="306" t="s">
        <v>75</v>
      </c>
      <c r="N601" s="297">
        <f t="shared" si="3"/>
        <v>3.6065</v>
      </c>
      <c r="O601" s="307"/>
      <c r="P601" s="307"/>
      <c r="Q601" s="307"/>
      <c r="R601" s="307"/>
      <c r="S601" s="307"/>
      <c r="T601" s="307"/>
      <c r="U601" s="307"/>
      <c r="V601" s="307"/>
    </row>
    <row r="602" ht="15.75" customHeight="1">
      <c r="A602" s="307"/>
      <c r="B602" s="329">
        <v>45140.0</v>
      </c>
      <c r="C602" s="318" t="s">
        <v>3238</v>
      </c>
      <c r="D602" s="330" t="s">
        <v>60</v>
      </c>
      <c r="E602" s="325" t="s">
        <v>181</v>
      </c>
      <c r="F602" s="324">
        <v>4397.0</v>
      </c>
      <c r="G602" s="324"/>
      <c r="H602" s="324"/>
      <c r="I602" s="324">
        <v>-21.72</v>
      </c>
      <c r="J602" s="332">
        <v>1143160.0</v>
      </c>
      <c r="K602" s="332">
        <f t="shared" si="4"/>
        <v>259.9863543</v>
      </c>
      <c r="L602" s="330" t="s">
        <v>2595</v>
      </c>
      <c r="M602" s="306" t="s">
        <v>40</v>
      </c>
      <c r="N602" s="297">
        <f t="shared" si="3"/>
        <v>4.397</v>
      </c>
      <c r="O602" s="307"/>
      <c r="P602" s="307"/>
      <c r="Q602" s="307"/>
      <c r="R602" s="307"/>
      <c r="S602" s="307"/>
      <c r="T602" s="307"/>
      <c r="U602" s="307"/>
      <c r="V602" s="307"/>
    </row>
    <row r="603" ht="15.75" customHeight="1">
      <c r="A603" s="307"/>
      <c r="B603" s="329">
        <v>45139.0</v>
      </c>
      <c r="C603" s="318" t="s">
        <v>3239</v>
      </c>
      <c r="D603" s="330" t="s">
        <v>3045</v>
      </c>
      <c r="E603" s="325" t="s">
        <v>4</v>
      </c>
      <c r="F603" s="324">
        <v>5473.0</v>
      </c>
      <c r="G603" s="324"/>
      <c r="H603" s="324"/>
      <c r="I603" s="324">
        <v>27.65</v>
      </c>
      <c r="J603" s="331">
        <v>2088561.0</v>
      </c>
      <c r="K603" s="331">
        <f t="shared" si="4"/>
        <v>381.6117303</v>
      </c>
      <c r="L603" s="330" t="s">
        <v>2580</v>
      </c>
      <c r="M603" s="306" t="s">
        <v>94</v>
      </c>
      <c r="N603" s="297">
        <f t="shared" si="3"/>
        <v>5.473</v>
      </c>
      <c r="O603" s="307"/>
      <c r="P603" s="307"/>
      <c r="Q603" s="307"/>
      <c r="R603" s="307"/>
      <c r="S603" s="307"/>
      <c r="T603" s="307"/>
      <c r="U603" s="307"/>
      <c r="V603" s="307"/>
    </row>
    <row r="604" ht="15.75" customHeight="1">
      <c r="A604" s="307"/>
      <c r="B604" s="329">
        <v>45139.0</v>
      </c>
      <c r="C604" s="318" t="s">
        <v>3240</v>
      </c>
      <c r="D604" s="330" t="s">
        <v>3157</v>
      </c>
      <c r="E604" s="325" t="s">
        <v>2697</v>
      </c>
      <c r="F604" s="324">
        <v>8227.4</v>
      </c>
      <c r="G604" s="324"/>
      <c r="H604" s="324"/>
      <c r="I604" s="324">
        <v>3.76</v>
      </c>
      <c r="J604" s="332">
        <v>1637257.0</v>
      </c>
      <c r="K604" s="332">
        <f t="shared" si="4"/>
        <v>199.0005348</v>
      </c>
      <c r="L604" s="330" t="s">
        <v>2595</v>
      </c>
      <c r="M604" s="306" t="s">
        <v>2584</v>
      </c>
      <c r="N604" s="297">
        <f t="shared" si="3"/>
        <v>8.2274</v>
      </c>
      <c r="O604" s="307"/>
      <c r="P604" s="307"/>
      <c r="Q604" s="307"/>
      <c r="R604" s="307"/>
      <c r="S604" s="307"/>
      <c r="T604" s="307"/>
      <c r="U604" s="307"/>
      <c r="V604" s="307"/>
    </row>
    <row r="605" ht="15.75" customHeight="1">
      <c r="A605" s="307"/>
      <c r="B605" s="329">
        <v>45138.0</v>
      </c>
      <c r="C605" s="318" t="s">
        <v>3241</v>
      </c>
      <c r="D605" s="330" t="s">
        <v>3107</v>
      </c>
      <c r="E605" s="325" t="s">
        <v>179</v>
      </c>
      <c r="F605" s="324">
        <v>5816.9</v>
      </c>
      <c r="G605" s="324"/>
      <c r="H605" s="324"/>
      <c r="I605" s="324">
        <v>8.59</v>
      </c>
      <c r="J605" s="332">
        <v>1384737.7</v>
      </c>
      <c r="K605" s="332">
        <f t="shared" si="4"/>
        <v>238.0542385</v>
      </c>
      <c r="L605" s="330" t="s">
        <v>2580</v>
      </c>
      <c r="M605" s="306" t="s">
        <v>75</v>
      </c>
      <c r="N605" s="297">
        <f t="shared" si="3"/>
        <v>5.8169</v>
      </c>
      <c r="O605" s="307"/>
      <c r="P605" s="307"/>
      <c r="Q605" s="307"/>
      <c r="R605" s="307"/>
      <c r="S605" s="307"/>
      <c r="T605" s="307"/>
      <c r="U605" s="307"/>
      <c r="V605" s="307"/>
    </row>
    <row r="606" ht="15.75" customHeight="1">
      <c r="A606" s="307"/>
      <c r="B606" s="329">
        <v>45140.0</v>
      </c>
      <c r="C606" s="318" t="s">
        <v>3242</v>
      </c>
      <c r="D606" s="330" t="s">
        <v>50</v>
      </c>
      <c r="E606" s="325" t="s">
        <v>172</v>
      </c>
      <c r="F606" s="324">
        <v>3580.5</v>
      </c>
      <c r="G606" s="324"/>
      <c r="H606" s="324"/>
      <c r="I606" s="324">
        <v>20.23</v>
      </c>
      <c r="J606" s="331">
        <v>1058415.0</v>
      </c>
      <c r="K606" s="331">
        <f t="shared" si="4"/>
        <v>295.6053624</v>
      </c>
      <c r="L606" s="330" t="s">
        <v>2582</v>
      </c>
      <c r="M606" s="306" t="s">
        <v>40</v>
      </c>
      <c r="N606" s="297">
        <f t="shared" si="3"/>
        <v>3.5805</v>
      </c>
      <c r="O606" s="307"/>
      <c r="P606" s="307"/>
      <c r="Q606" s="307"/>
      <c r="R606" s="307"/>
      <c r="S606" s="307"/>
      <c r="T606" s="307"/>
      <c r="U606" s="307"/>
      <c r="V606" s="307"/>
    </row>
    <row r="607" ht="15.75" customHeight="1">
      <c r="A607" s="307"/>
      <c r="B607" s="329">
        <v>45141.0</v>
      </c>
      <c r="C607" s="318" t="s">
        <v>3243</v>
      </c>
      <c r="D607" s="330" t="s">
        <v>2835</v>
      </c>
      <c r="E607" s="325" t="s">
        <v>172</v>
      </c>
      <c r="F607" s="324">
        <v>5733.0</v>
      </c>
      <c r="G607" s="324"/>
      <c r="H607" s="324"/>
      <c r="I607" s="324">
        <v>8.92</v>
      </c>
      <c r="J607" s="331">
        <v>1760450.0</v>
      </c>
      <c r="K607" s="331">
        <f t="shared" si="4"/>
        <v>307.0730856</v>
      </c>
      <c r="L607" s="330" t="s">
        <v>2595</v>
      </c>
      <c r="M607" s="306" t="s">
        <v>94</v>
      </c>
      <c r="N607" s="297">
        <f t="shared" si="3"/>
        <v>5.733</v>
      </c>
      <c r="O607" s="307"/>
      <c r="P607" s="307"/>
      <c r="Q607" s="307"/>
      <c r="R607" s="307"/>
      <c r="S607" s="307"/>
      <c r="T607" s="307"/>
      <c r="U607" s="307"/>
      <c r="V607" s="307"/>
    </row>
    <row r="608" ht="15.75" customHeight="1">
      <c r="A608" s="307"/>
      <c r="B608" s="329">
        <v>45141.0</v>
      </c>
      <c r="C608" s="318" t="s">
        <v>3244</v>
      </c>
      <c r="D608" s="330" t="s">
        <v>50</v>
      </c>
      <c r="E608" s="325" t="s">
        <v>172</v>
      </c>
      <c r="F608" s="324">
        <v>5047.0</v>
      </c>
      <c r="G608" s="324"/>
      <c r="H608" s="324"/>
      <c r="I608" s="324">
        <v>1.27</v>
      </c>
      <c r="J608" s="331">
        <v>1463630.0</v>
      </c>
      <c r="K608" s="331">
        <f t="shared" si="4"/>
        <v>290</v>
      </c>
      <c r="L608" s="330" t="s">
        <v>2582</v>
      </c>
      <c r="M608" s="306" t="s">
        <v>2584</v>
      </c>
      <c r="N608" s="297">
        <f t="shared" si="3"/>
        <v>5.047</v>
      </c>
      <c r="O608" s="307"/>
      <c r="P608" s="307"/>
      <c r="Q608" s="307"/>
      <c r="R608" s="307"/>
      <c r="S608" s="307"/>
      <c r="T608" s="307"/>
      <c r="U608" s="307"/>
      <c r="V608" s="307"/>
    </row>
    <row r="609" ht="15.75" customHeight="1">
      <c r="A609" s="307"/>
      <c r="B609" s="329">
        <v>45141.0</v>
      </c>
      <c r="C609" s="318" t="s">
        <v>3245</v>
      </c>
      <c r="D609" s="330" t="s">
        <v>3157</v>
      </c>
      <c r="E609" s="325" t="s">
        <v>2697</v>
      </c>
      <c r="F609" s="324">
        <v>6051.9</v>
      </c>
      <c r="G609" s="324"/>
      <c r="H609" s="324"/>
      <c r="I609" s="324">
        <v>15.12</v>
      </c>
      <c r="J609" s="332">
        <v>1124115.5</v>
      </c>
      <c r="K609" s="332">
        <f t="shared" si="4"/>
        <v>185.7458815</v>
      </c>
      <c r="L609" s="330" t="s">
        <v>2595</v>
      </c>
      <c r="M609" s="306" t="s">
        <v>75</v>
      </c>
      <c r="N609" s="297">
        <f t="shared" si="3"/>
        <v>6.0519</v>
      </c>
      <c r="O609" s="307"/>
      <c r="P609" s="307"/>
      <c r="Q609" s="307"/>
      <c r="R609" s="307"/>
      <c r="S609" s="307"/>
      <c r="T609" s="307"/>
      <c r="U609" s="307"/>
      <c r="V609" s="307"/>
    </row>
    <row r="610" ht="15.75" customHeight="1">
      <c r="A610" s="307"/>
      <c r="B610" s="329">
        <v>45142.0</v>
      </c>
      <c r="C610" s="318" t="s">
        <v>3246</v>
      </c>
      <c r="D610" s="330" t="s">
        <v>114</v>
      </c>
      <c r="E610" s="325" t="s">
        <v>177</v>
      </c>
      <c r="F610" s="324">
        <v>951.0</v>
      </c>
      <c r="G610" s="324"/>
      <c r="H610" s="324"/>
      <c r="I610" s="324">
        <v>-7.7</v>
      </c>
      <c r="J610" s="332"/>
      <c r="K610" s="332">
        <f t="shared" si="4"/>
        <v>0</v>
      </c>
      <c r="L610" s="330"/>
      <c r="M610" s="306" t="s">
        <v>40</v>
      </c>
      <c r="N610" s="297">
        <f t="shared" si="3"/>
        <v>0.951</v>
      </c>
      <c r="O610" s="307"/>
      <c r="P610" s="307"/>
      <c r="Q610" s="307"/>
      <c r="R610" s="307"/>
      <c r="S610" s="307"/>
      <c r="T610" s="307"/>
      <c r="U610" s="307"/>
      <c r="V610" s="307"/>
    </row>
    <row r="611" ht="15.75" customHeight="1">
      <c r="A611" s="307"/>
      <c r="B611" s="329">
        <v>45142.0</v>
      </c>
      <c r="C611" s="318" t="s">
        <v>3247</v>
      </c>
      <c r="D611" s="330" t="s">
        <v>83</v>
      </c>
      <c r="E611" s="325" t="s">
        <v>172</v>
      </c>
      <c r="F611" s="324">
        <v>3492.0</v>
      </c>
      <c r="G611" s="324"/>
      <c r="H611" s="324"/>
      <c r="I611" s="324">
        <v>-7.94</v>
      </c>
      <c r="J611" s="331">
        <v>1201575.0</v>
      </c>
      <c r="K611" s="331">
        <f t="shared" si="4"/>
        <v>344.0936426</v>
      </c>
      <c r="L611" s="330" t="s">
        <v>2595</v>
      </c>
      <c r="M611" s="306" t="s">
        <v>94</v>
      </c>
      <c r="N611" s="297">
        <f t="shared" si="3"/>
        <v>3.492</v>
      </c>
      <c r="O611" s="307"/>
      <c r="P611" s="307"/>
      <c r="Q611" s="307"/>
      <c r="R611" s="307"/>
      <c r="S611" s="307"/>
      <c r="T611" s="307"/>
      <c r="U611" s="307"/>
      <c r="V611" s="307"/>
    </row>
    <row r="612" ht="15.75" customHeight="1">
      <c r="A612" s="307"/>
      <c r="B612" s="329">
        <v>45141.0</v>
      </c>
      <c r="C612" s="318" t="s">
        <v>3248</v>
      </c>
      <c r="D612" s="330" t="s">
        <v>3157</v>
      </c>
      <c r="E612" s="325" t="s">
        <v>2643</v>
      </c>
      <c r="F612" s="324">
        <v>5382.9</v>
      </c>
      <c r="G612" s="324"/>
      <c r="H612" s="324"/>
      <c r="I612" s="324">
        <v>0.29</v>
      </c>
      <c r="J612" s="332">
        <v>1175117.4</v>
      </c>
      <c r="K612" s="332">
        <f t="shared" si="4"/>
        <v>218.3056345</v>
      </c>
      <c r="L612" s="330" t="s">
        <v>2580</v>
      </c>
      <c r="M612" s="306" t="s">
        <v>2584</v>
      </c>
      <c r="N612" s="297">
        <f t="shared" si="3"/>
        <v>5.3829</v>
      </c>
      <c r="O612" s="307"/>
      <c r="P612" s="307"/>
      <c r="Q612" s="307"/>
      <c r="R612" s="307"/>
      <c r="S612" s="307"/>
      <c r="T612" s="307"/>
      <c r="U612" s="307"/>
      <c r="V612" s="307"/>
    </row>
    <row r="613" ht="15.75" customHeight="1">
      <c r="A613" s="307"/>
      <c r="B613" s="329">
        <v>45142.0</v>
      </c>
      <c r="C613" s="318" t="s">
        <v>3249</v>
      </c>
      <c r="D613" s="330" t="s">
        <v>60</v>
      </c>
      <c r="E613" s="325" t="s">
        <v>179</v>
      </c>
      <c r="F613" s="324">
        <v>1360.0</v>
      </c>
      <c r="G613" s="324"/>
      <c r="H613" s="324"/>
      <c r="I613" s="324">
        <v>-13.74</v>
      </c>
      <c r="J613" s="332">
        <v>351104.0</v>
      </c>
      <c r="K613" s="332">
        <f t="shared" si="4"/>
        <v>258.1647059</v>
      </c>
      <c r="L613" s="330" t="s">
        <v>2595</v>
      </c>
      <c r="M613" s="306" t="s">
        <v>75</v>
      </c>
      <c r="N613" s="297">
        <f t="shared" si="3"/>
        <v>1.36</v>
      </c>
      <c r="O613" s="307"/>
      <c r="P613" s="307"/>
      <c r="Q613" s="307"/>
      <c r="R613" s="307"/>
      <c r="S613" s="307"/>
      <c r="T613" s="307"/>
      <c r="U613" s="307"/>
      <c r="V613" s="307"/>
    </row>
    <row r="614" ht="15.75" customHeight="1">
      <c r="A614" s="307"/>
      <c r="B614" s="333">
        <v>45142.0</v>
      </c>
      <c r="C614" s="334" t="s">
        <v>3250</v>
      </c>
      <c r="D614" s="335" t="s">
        <v>106</v>
      </c>
      <c r="E614" s="325" t="s">
        <v>181</v>
      </c>
      <c r="F614" s="336">
        <v>1654.5</v>
      </c>
      <c r="G614" s="336"/>
      <c r="H614" s="336"/>
      <c r="I614" s="336">
        <v>-47.83</v>
      </c>
      <c r="J614" s="337">
        <v>408676.5</v>
      </c>
      <c r="K614" s="337">
        <f t="shared" si="4"/>
        <v>247.0090662</v>
      </c>
      <c r="L614" s="335" t="s">
        <v>2582</v>
      </c>
      <c r="M614" s="306" t="s">
        <v>40</v>
      </c>
      <c r="N614" s="297">
        <f t="shared" si="3"/>
        <v>1.6545</v>
      </c>
      <c r="O614" s="307"/>
      <c r="P614" s="307"/>
      <c r="Q614" s="307"/>
      <c r="R614" s="307"/>
      <c r="S614" s="307"/>
      <c r="T614" s="307"/>
      <c r="U614" s="307"/>
      <c r="V614" s="307"/>
    </row>
    <row r="615" ht="15.75" customHeight="1">
      <c r="A615" s="307"/>
      <c r="B615" s="329">
        <v>45140.0</v>
      </c>
      <c r="C615" s="318" t="s">
        <v>3251</v>
      </c>
      <c r="D615" s="338" t="s">
        <v>2980</v>
      </c>
      <c r="E615" s="325" t="s">
        <v>172</v>
      </c>
      <c r="F615" s="324">
        <v>5061.2</v>
      </c>
      <c r="G615" s="324"/>
      <c r="H615" s="324"/>
      <c r="I615" s="324">
        <v>5.83</v>
      </c>
      <c r="J615" s="331">
        <v>1409886.5</v>
      </c>
      <c r="K615" s="331">
        <f t="shared" si="4"/>
        <v>278.5676322</v>
      </c>
      <c r="L615" s="330" t="s">
        <v>2580</v>
      </c>
      <c r="M615" s="306" t="s">
        <v>94</v>
      </c>
      <c r="N615" s="297">
        <f t="shared" si="3"/>
        <v>5.0612</v>
      </c>
      <c r="O615" s="307"/>
      <c r="P615" s="307"/>
      <c r="Q615" s="307"/>
      <c r="R615" s="307"/>
      <c r="S615" s="307"/>
      <c r="T615" s="307"/>
      <c r="U615" s="307"/>
      <c r="V615" s="307"/>
    </row>
    <row r="616" ht="15.75" customHeight="1">
      <c r="A616" s="307"/>
      <c r="B616" s="329">
        <v>45142.0</v>
      </c>
      <c r="C616" s="318" t="s">
        <v>3252</v>
      </c>
      <c r="D616" s="330" t="s">
        <v>2835</v>
      </c>
      <c r="E616" s="325" t="s">
        <v>2643</v>
      </c>
      <c r="F616" s="324">
        <v>1868.0</v>
      </c>
      <c r="G616" s="324"/>
      <c r="H616" s="324"/>
      <c r="I616" s="324">
        <v>3.76</v>
      </c>
      <c r="J616" s="332">
        <v>415937.5</v>
      </c>
      <c r="K616" s="332">
        <f t="shared" si="4"/>
        <v>222.6646146</v>
      </c>
      <c r="L616" s="330"/>
      <c r="M616" s="306" t="s">
        <v>2584</v>
      </c>
      <c r="N616" s="297">
        <f t="shared" si="3"/>
        <v>1.868</v>
      </c>
      <c r="O616" s="307"/>
      <c r="P616" s="307"/>
      <c r="Q616" s="307"/>
      <c r="R616" s="307"/>
      <c r="S616" s="307"/>
      <c r="T616" s="307"/>
      <c r="U616" s="307"/>
      <c r="V616" s="307"/>
    </row>
    <row r="617" ht="15.75" customHeight="1">
      <c r="A617" s="307"/>
      <c r="B617" s="329">
        <v>45142.0</v>
      </c>
      <c r="C617" s="318" t="s">
        <v>3253</v>
      </c>
      <c r="D617" s="330" t="s">
        <v>2987</v>
      </c>
      <c r="E617" s="325" t="s">
        <v>177</v>
      </c>
      <c r="F617" s="324">
        <v>4079.3</v>
      </c>
      <c r="G617" s="324"/>
      <c r="H617" s="324"/>
      <c r="I617" s="324">
        <v>-21.54</v>
      </c>
      <c r="J617" s="331">
        <v>1208526.9</v>
      </c>
      <c r="K617" s="331">
        <f t="shared" si="4"/>
        <v>296.2584022</v>
      </c>
      <c r="L617" s="330" t="s">
        <v>2580</v>
      </c>
      <c r="M617" s="306" t="s">
        <v>75</v>
      </c>
      <c r="N617" s="297">
        <f t="shared" si="3"/>
        <v>4.0793</v>
      </c>
      <c r="O617" s="307"/>
      <c r="P617" s="307"/>
      <c r="Q617" s="307"/>
      <c r="R617" s="307"/>
      <c r="S617" s="307"/>
      <c r="T617" s="307"/>
      <c r="U617" s="307"/>
      <c r="V617" s="307"/>
    </row>
    <row r="618" ht="15.75" customHeight="1">
      <c r="A618" s="307"/>
      <c r="B618" s="329">
        <v>45142.0</v>
      </c>
      <c r="C618" s="318" t="s">
        <v>3254</v>
      </c>
      <c r="D618" s="330" t="s">
        <v>3143</v>
      </c>
      <c r="E618" s="325" t="s">
        <v>177</v>
      </c>
      <c r="F618" s="324">
        <v>4501.7</v>
      </c>
      <c r="G618" s="324"/>
      <c r="H618" s="324"/>
      <c r="I618" s="324">
        <v>26.1</v>
      </c>
      <c r="J618" s="331">
        <v>1314496.4</v>
      </c>
      <c r="K618" s="331">
        <f t="shared" si="4"/>
        <v>292</v>
      </c>
      <c r="L618" s="330" t="s">
        <v>2580</v>
      </c>
      <c r="M618" s="306" t="s">
        <v>40</v>
      </c>
      <c r="N618" s="297">
        <f t="shared" si="3"/>
        <v>4.5017</v>
      </c>
      <c r="O618" s="307"/>
      <c r="P618" s="307"/>
      <c r="Q618" s="307"/>
      <c r="R618" s="307"/>
      <c r="S618" s="307"/>
      <c r="T618" s="307"/>
      <c r="U618" s="307"/>
      <c r="V618" s="307"/>
    </row>
    <row r="619" ht="15.75" customHeight="1">
      <c r="A619" s="307"/>
      <c r="B619" s="329">
        <v>45140.0</v>
      </c>
      <c r="C619" s="318" t="s">
        <v>3255</v>
      </c>
      <c r="D619" s="330" t="s">
        <v>3107</v>
      </c>
      <c r="E619" s="325" t="s">
        <v>177</v>
      </c>
      <c r="F619" s="324">
        <v>5584.8</v>
      </c>
      <c r="G619" s="324"/>
      <c r="H619" s="324"/>
      <c r="I619" s="324">
        <v>10.37</v>
      </c>
      <c r="J619" s="332">
        <v>1419756.5</v>
      </c>
      <c r="K619" s="332">
        <f t="shared" si="4"/>
        <v>254.2179666</v>
      </c>
      <c r="L619" s="330" t="s">
        <v>2580</v>
      </c>
      <c r="M619" s="306" t="s">
        <v>94</v>
      </c>
      <c r="N619" s="297">
        <f t="shared" si="3"/>
        <v>5.5848</v>
      </c>
      <c r="O619" s="307"/>
      <c r="P619" s="307"/>
      <c r="Q619" s="307"/>
      <c r="R619" s="307"/>
      <c r="S619" s="307"/>
      <c r="T619" s="307"/>
      <c r="U619" s="307"/>
      <c r="V619" s="307"/>
    </row>
    <row r="620" ht="15.75" customHeight="1">
      <c r="A620" s="307"/>
      <c r="B620" s="329">
        <v>45140.0</v>
      </c>
      <c r="C620" s="318" t="s">
        <v>3256</v>
      </c>
      <c r="D620" s="338" t="s">
        <v>3257</v>
      </c>
      <c r="E620" s="325" t="s">
        <v>177</v>
      </c>
      <c r="F620" s="324">
        <v>4840.2</v>
      </c>
      <c r="G620" s="324"/>
      <c r="H620" s="324"/>
      <c r="I620" s="324">
        <v>10.66</v>
      </c>
      <c r="J620" s="331">
        <v>1262868.8</v>
      </c>
      <c r="K620" s="331">
        <f t="shared" si="4"/>
        <v>260.9125243</v>
      </c>
      <c r="L620" s="330" t="s">
        <v>2580</v>
      </c>
      <c r="M620" s="306" t="s">
        <v>2584</v>
      </c>
      <c r="N620" s="297">
        <f t="shared" si="3"/>
        <v>4.8402</v>
      </c>
      <c r="O620" s="307"/>
      <c r="P620" s="307"/>
      <c r="Q620" s="307"/>
      <c r="R620" s="307"/>
      <c r="S620" s="307"/>
      <c r="T620" s="307"/>
      <c r="U620" s="307"/>
      <c r="V620" s="307"/>
    </row>
    <row r="621" ht="15.75" customHeight="1">
      <c r="A621" s="307"/>
      <c r="B621" s="329">
        <v>45143.0</v>
      </c>
      <c r="C621" s="318" t="s">
        <v>3258</v>
      </c>
      <c r="D621" s="330" t="s">
        <v>60</v>
      </c>
      <c r="E621" s="325" t="s">
        <v>179</v>
      </c>
      <c r="F621" s="324">
        <v>592.0</v>
      </c>
      <c r="G621" s="324"/>
      <c r="H621" s="324"/>
      <c r="I621" s="324">
        <v>-15.6</v>
      </c>
      <c r="J621" s="332">
        <v>150995.0</v>
      </c>
      <c r="K621" s="332">
        <f t="shared" si="4"/>
        <v>255.0591216</v>
      </c>
      <c r="L621" s="330" t="s">
        <v>2595</v>
      </c>
      <c r="M621" s="306" t="s">
        <v>75</v>
      </c>
      <c r="N621" s="297">
        <f t="shared" si="3"/>
        <v>0.592</v>
      </c>
      <c r="O621" s="307"/>
      <c r="P621" s="307"/>
      <c r="Q621" s="307"/>
      <c r="R621" s="307"/>
      <c r="S621" s="307"/>
      <c r="T621" s="307"/>
      <c r="U621" s="307"/>
      <c r="V621" s="307"/>
    </row>
    <row r="622" ht="15.75" customHeight="1">
      <c r="A622" s="307"/>
      <c r="B622" s="329">
        <v>45142.0</v>
      </c>
      <c r="C622" s="318" t="s">
        <v>3259</v>
      </c>
      <c r="D622" s="330" t="s">
        <v>3157</v>
      </c>
      <c r="E622" s="325" t="s">
        <v>2697</v>
      </c>
      <c r="F622" s="324">
        <v>8124.0</v>
      </c>
      <c r="G622" s="324"/>
      <c r="H622" s="324"/>
      <c r="I622" s="324">
        <v>16.13</v>
      </c>
      <c r="J622" s="332">
        <v>1481941.8</v>
      </c>
      <c r="K622" s="332">
        <f t="shared" si="4"/>
        <v>182.415288</v>
      </c>
      <c r="L622" s="330" t="s">
        <v>2595</v>
      </c>
      <c r="M622" s="306" t="s">
        <v>40</v>
      </c>
      <c r="N622" s="297">
        <f t="shared" si="3"/>
        <v>8.124</v>
      </c>
      <c r="O622" s="307"/>
      <c r="P622" s="307"/>
      <c r="Q622" s="307"/>
      <c r="R622" s="307"/>
      <c r="S622" s="307"/>
      <c r="T622" s="307"/>
      <c r="U622" s="307"/>
      <c r="V622" s="307"/>
    </row>
    <row r="623" ht="15.75" customHeight="1">
      <c r="A623" s="307"/>
      <c r="B623" s="329">
        <v>45143.0</v>
      </c>
      <c r="C623" s="318" t="s">
        <v>3260</v>
      </c>
      <c r="D623" s="330" t="s">
        <v>98</v>
      </c>
      <c r="E623" s="325" t="s">
        <v>177</v>
      </c>
      <c r="F623" s="324">
        <v>1718.0</v>
      </c>
      <c r="G623" s="324"/>
      <c r="H623" s="324"/>
      <c r="I623" s="324">
        <v>-23.63</v>
      </c>
      <c r="J623" s="331">
        <v>509696.0</v>
      </c>
      <c r="K623" s="331">
        <f t="shared" si="4"/>
        <v>296.6798603</v>
      </c>
      <c r="L623" s="330" t="s">
        <v>2595</v>
      </c>
      <c r="M623" s="306" t="s">
        <v>94</v>
      </c>
      <c r="N623" s="297">
        <f t="shared" si="3"/>
        <v>1.718</v>
      </c>
      <c r="O623" s="307"/>
      <c r="P623" s="307"/>
      <c r="Q623" s="307"/>
      <c r="R623" s="307"/>
      <c r="S623" s="307"/>
      <c r="T623" s="307"/>
      <c r="U623" s="307"/>
      <c r="V623" s="307"/>
    </row>
    <row r="624" ht="15.75" customHeight="1">
      <c r="A624" s="307"/>
      <c r="B624" s="329">
        <v>45144.0</v>
      </c>
      <c r="C624" s="318" t="s">
        <v>3261</v>
      </c>
      <c r="D624" s="330" t="s">
        <v>117</v>
      </c>
      <c r="E624" s="325" t="s">
        <v>4</v>
      </c>
      <c r="F624" s="324">
        <v>2900.2</v>
      </c>
      <c r="G624" s="324"/>
      <c r="H624" s="324"/>
      <c r="I624" s="324">
        <v>29.48</v>
      </c>
      <c r="J624" s="331">
        <v>1096275.6</v>
      </c>
      <c r="K624" s="331">
        <f t="shared" si="4"/>
        <v>378</v>
      </c>
      <c r="L624" s="330" t="s">
        <v>2580</v>
      </c>
      <c r="M624" s="306" t="s">
        <v>2584</v>
      </c>
      <c r="N624" s="297">
        <f t="shared" si="3"/>
        <v>2.9002</v>
      </c>
      <c r="O624" s="307"/>
      <c r="P624" s="307"/>
      <c r="Q624" s="307"/>
      <c r="R624" s="307"/>
      <c r="S624" s="307"/>
      <c r="T624" s="307"/>
      <c r="U624" s="307"/>
      <c r="V624" s="307"/>
    </row>
    <row r="625" ht="15.75" customHeight="1">
      <c r="A625" s="307"/>
      <c r="B625" s="298">
        <v>45144.0</v>
      </c>
      <c r="C625" s="299" t="s">
        <v>3262</v>
      </c>
      <c r="D625" s="305" t="s">
        <v>3143</v>
      </c>
      <c r="E625" s="325" t="s">
        <v>177</v>
      </c>
      <c r="F625" s="302">
        <v>1002.6</v>
      </c>
      <c r="G625" s="302"/>
      <c r="H625" s="302"/>
      <c r="I625" s="324">
        <v>-2.19</v>
      </c>
      <c r="J625" s="322">
        <v>282733.2</v>
      </c>
      <c r="K625" s="322">
        <f t="shared" si="4"/>
        <v>282</v>
      </c>
      <c r="L625" s="321" t="s">
        <v>2580</v>
      </c>
      <c r="M625" s="306" t="s">
        <v>75</v>
      </c>
      <c r="N625" s="297">
        <f t="shared" si="3"/>
        <v>1.0026</v>
      </c>
      <c r="O625" s="307"/>
      <c r="P625" s="307"/>
      <c r="Q625" s="307"/>
      <c r="R625" s="307"/>
      <c r="S625" s="307"/>
      <c r="T625" s="307"/>
      <c r="U625" s="307"/>
      <c r="V625" s="307"/>
    </row>
    <row r="626" ht="15.75" customHeight="1">
      <c r="A626" s="307"/>
      <c r="B626" s="298">
        <v>45141.0</v>
      </c>
      <c r="C626" s="299" t="s">
        <v>3263</v>
      </c>
      <c r="D626" s="305" t="s">
        <v>2980</v>
      </c>
      <c r="E626" s="325" t="s">
        <v>2591</v>
      </c>
      <c r="F626" s="302">
        <v>4375.6</v>
      </c>
      <c r="G626" s="302"/>
      <c r="H626" s="302"/>
      <c r="I626" s="302">
        <v>4.59</v>
      </c>
      <c r="J626" s="322">
        <v>916262.8</v>
      </c>
      <c r="K626" s="322">
        <f t="shared" si="4"/>
        <v>209.402779</v>
      </c>
      <c r="L626" s="321" t="s">
        <v>2580</v>
      </c>
      <c r="M626" s="306" t="s">
        <v>40</v>
      </c>
      <c r="N626" s="297">
        <f t="shared" si="3"/>
        <v>4.3756</v>
      </c>
      <c r="O626" s="307"/>
      <c r="P626" s="307"/>
      <c r="Q626" s="307"/>
      <c r="R626" s="307"/>
      <c r="S626" s="307"/>
      <c r="T626" s="307"/>
      <c r="U626" s="307"/>
      <c r="V626" s="307"/>
    </row>
    <row r="627" ht="15.75" customHeight="1">
      <c r="A627" s="307"/>
      <c r="B627" s="298">
        <v>45141.0</v>
      </c>
      <c r="C627" s="299" t="s">
        <v>3264</v>
      </c>
      <c r="D627" s="339" t="s">
        <v>3265</v>
      </c>
      <c r="E627" s="325" t="s">
        <v>2697</v>
      </c>
      <c r="F627" s="302">
        <v>3346.6</v>
      </c>
      <c r="G627" s="302"/>
      <c r="H627" s="302"/>
      <c r="I627" s="302">
        <v>24.66</v>
      </c>
      <c r="J627" s="322">
        <v>543212.4</v>
      </c>
      <c r="K627" s="322">
        <f t="shared" si="4"/>
        <v>162.3176956</v>
      </c>
      <c r="L627" s="321" t="s">
        <v>2580</v>
      </c>
      <c r="M627" s="306" t="s">
        <v>94</v>
      </c>
      <c r="N627" s="297">
        <f t="shared" si="3"/>
        <v>3.3466</v>
      </c>
      <c r="O627" s="307"/>
      <c r="P627" s="307"/>
      <c r="Q627" s="307"/>
      <c r="R627" s="307"/>
      <c r="S627" s="307"/>
      <c r="T627" s="307"/>
      <c r="U627" s="307"/>
      <c r="V627" s="307"/>
    </row>
    <row r="628" ht="15.75" customHeight="1">
      <c r="A628" s="307"/>
      <c r="B628" s="298">
        <v>45143.0</v>
      </c>
      <c r="C628" s="299" t="s">
        <v>3266</v>
      </c>
      <c r="D628" s="305" t="s">
        <v>3157</v>
      </c>
      <c r="E628" s="325" t="s">
        <v>2697</v>
      </c>
      <c r="F628" s="302">
        <v>5591.8</v>
      </c>
      <c r="G628" s="302"/>
      <c r="H628" s="302"/>
      <c r="I628" s="302">
        <v>18.5</v>
      </c>
      <c r="J628" s="322">
        <v>1043528.3</v>
      </c>
      <c r="K628" s="322">
        <f t="shared" si="4"/>
        <v>186.6176008</v>
      </c>
      <c r="L628" s="321" t="s">
        <v>2595</v>
      </c>
      <c r="M628" s="306" t="s">
        <v>2584</v>
      </c>
      <c r="N628" s="297">
        <f t="shared" si="3"/>
        <v>5.5918</v>
      </c>
      <c r="O628" s="307"/>
      <c r="P628" s="307"/>
      <c r="Q628" s="307"/>
      <c r="R628" s="307"/>
      <c r="S628" s="307"/>
      <c r="T628" s="307"/>
      <c r="U628" s="307"/>
      <c r="V628" s="307"/>
    </row>
    <row r="629" ht="15.75" customHeight="1">
      <c r="A629" s="307"/>
      <c r="B629" s="298">
        <v>45142.0</v>
      </c>
      <c r="C629" s="299" t="s">
        <v>3267</v>
      </c>
      <c r="D629" s="339" t="s">
        <v>3257</v>
      </c>
      <c r="E629" s="325" t="s">
        <v>177</v>
      </c>
      <c r="F629" s="302">
        <v>5140.9</v>
      </c>
      <c r="G629" s="302"/>
      <c r="H629" s="302"/>
      <c r="I629" s="302">
        <v>31.28</v>
      </c>
      <c r="J629" s="322">
        <v>1383049.4</v>
      </c>
      <c r="K629" s="322">
        <f t="shared" si="4"/>
        <v>269.0286526</v>
      </c>
      <c r="L629" s="321" t="s">
        <v>2580</v>
      </c>
      <c r="M629" s="306" t="s">
        <v>75</v>
      </c>
      <c r="N629" s="297">
        <f t="shared" si="3"/>
        <v>5.1409</v>
      </c>
      <c r="O629" s="307"/>
      <c r="P629" s="307"/>
      <c r="Q629" s="307"/>
      <c r="R629" s="307"/>
      <c r="S629" s="307"/>
      <c r="T629" s="307"/>
      <c r="U629" s="307"/>
      <c r="V629" s="307"/>
    </row>
    <row r="630" ht="15.75" customHeight="1">
      <c r="A630" s="307"/>
      <c r="B630" s="298">
        <v>45144.0</v>
      </c>
      <c r="C630" s="299" t="s">
        <v>3268</v>
      </c>
      <c r="D630" s="305" t="s">
        <v>50</v>
      </c>
      <c r="E630" s="325" t="s">
        <v>172</v>
      </c>
      <c r="F630" s="302">
        <v>3506.5</v>
      </c>
      <c r="G630" s="302"/>
      <c r="H630" s="302"/>
      <c r="I630" s="302">
        <v>11.7</v>
      </c>
      <c r="J630" s="303">
        <v>1051950.0</v>
      </c>
      <c r="K630" s="303">
        <f t="shared" si="4"/>
        <v>300</v>
      </c>
      <c r="L630" s="321" t="s">
        <v>2582</v>
      </c>
      <c r="M630" s="306" t="s">
        <v>40</v>
      </c>
      <c r="N630" s="297">
        <f t="shared" si="3"/>
        <v>3.5065</v>
      </c>
      <c r="O630" s="307"/>
      <c r="P630" s="307"/>
      <c r="Q630" s="307"/>
      <c r="R630" s="307"/>
      <c r="S630" s="307"/>
      <c r="T630" s="307"/>
      <c r="U630" s="307"/>
      <c r="V630" s="307"/>
    </row>
    <row r="631" ht="15.75" customHeight="1">
      <c r="A631" s="307"/>
      <c r="B631" s="298">
        <v>45145.0</v>
      </c>
      <c r="C631" s="299" t="s">
        <v>3269</v>
      </c>
      <c r="D631" s="305" t="s">
        <v>60</v>
      </c>
      <c r="E631" s="325" t="s">
        <v>179</v>
      </c>
      <c r="F631" s="302">
        <v>1915.0</v>
      </c>
      <c r="G631" s="302"/>
      <c r="H631" s="302"/>
      <c r="I631" s="324">
        <v>-26.57</v>
      </c>
      <c r="J631" s="322">
        <v>597850.0</v>
      </c>
      <c r="K631" s="322">
        <f t="shared" si="4"/>
        <v>312.1932115</v>
      </c>
      <c r="L631" s="321" t="s">
        <v>2595</v>
      </c>
      <c r="M631" s="306" t="s">
        <v>94</v>
      </c>
      <c r="N631" s="297">
        <f t="shared" si="3"/>
        <v>1.915</v>
      </c>
      <c r="O631" s="307"/>
      <c r="P631" s="307"/>
      <c r="Q631" s="307"/>
      <c r="R631" s="307"/>
      <c r="S631" s="307"/>
      <c r="T631" s="307"/>
      <c r="U631" s="307"/>
      <c r="V631" s="307"/>
    </row>
    <row r="632" ht="15.75" customHeight="1">
      <c r="A632" s="307"/>
      <c r="B632" s="298">
        <v>45144.0</v>
      </c>
      <c r="C632" s="299" t="s">
        <v>3270</v>
      </c>
      <c r="D632" s="305" t="s">
        <v>3157</v>
      </c>
      <c r="E632" s="325" t="s">
        <v>2643</v>
      </c>
      <c r="F632" s="302">
        <v>5098.6</v>
      </c>
      <c r="G632" s="302"/>
      <c r="H632" s="302"/>
      <c r="I632" s="302">
        <v>6.31</v>
      </c>
      <c r="J632" s="322">
        <v>1121076.3</v>
      </c>
      <c r="K632" s="322">
        <f t="shared" si="4"/>
        <v>219.8792414</v>
      </c>
      <c r="L632" s="321" t="s">
        <v>3271</v>
      </c>
      <c r="M632" s="306" t="s">
        <v>2584</v>
      </c>
      <c r="N632" s="297">
        <f t="shared" si="3"/>
        <v>5.0986</v>
      </c>
      <c r="O632" s="307"/>
      <c r="P632" s="307"/>
      <c r="Q632" s="307"/>
      <c r="R632" s="307"/>
      <c r="S632" s="307"/>
      <c r="T632" s="307"/>
      <c r="U632" s="307"/>
      <c r="V632" s="307"/>
    </row>
    <row r="633" ht="15.75" customHeight="1">
      <c r="A633" s="307"/>
      <c r="B633" s="298">
        <v>45143.0</v>
      </c>
      <c r="C633" s="299" t="s">
        <v>3272</v>
      </c>
      <c r="D633" s="305" t="s">
        <v>3265</v>
      </c>
      <c r="E633" s="325" t="s">
        <v>177</v>
      </c>
      <c r="F633" s="302">
        <v>4788.0</v>
      </c>
      <c r="G633" s="302"/>
      <c r="H633" s="302"/>
      <c r="I633" s="302">
        <v>13.52</v>
      </c>
      <c r="J633" s="303">
        <v>1282766.0</v>
      </c>
      <c r="K633" s="303">
        <f t="shared" si="4"/>
        <v>267.9126984</v>
      </c>
      <c r="L633" s="321" t="s">
        <v>2580</v>
      </c>
      <c r="M633" s="306" t="s">
        <v>75</v>
      </c>
      <c r="N633" s="297">
        <f t="shared" si="3"/>
        <v>4.788</v>
      </c>
      <c r="O633" s="307"/>
      <c r="P633" s="307"/>
      <c r="Q633" s="307"/>
      <c r="R633" s="307"/>
      <c r="S633" s="307"/>
      <c r="T633" s="307"/>
      <c r="U633" s="307"/>
      <c r="V633" s="307"/>
    </row>
    <row r="634" ht="15.75" customHeight="1">
      <c r="A634" s="307"/>
      <c r="B634" s="298">
        <v>45146.0</v>
      </c>
      <c r="C634" s="299" t="s">
        <v>3273</v>
      </c>
      <c r="D634" s="305" t="s">
        <v>60</v>
      </c>
      <c r="E634" s="325" t="s">
        <v>179</v>
      </c>
      <c r="F634" s="302">
        <v>6565.0</v>
      </c>
      <c r="G634" s="302"/>
      <c r="H634" s="302"/>
      <c r="I634" s="324">
        <v>-20.52</v>
      </c>
      <c r="J634" s="322">
        <v>1778080.0</v>
      </c>
      <c r="K634" s="322">
        <f t="shared" si="4"/>
        <v>270.8423458</v>
      </c>
      <c r="L634" s="321" t="s">
        <v>2595</v>
      </c>
      <c r="M634" s="306" t="s">
        <v>40</v>
      </c>
      <c r="N634" s="297">
        <f t="shared" si="3"/>
        <v>6.565</v>
      </c>
      <c r="O634" s="307"/>
      <c r="P634" s="307"/>
      <c r="Q634" s="307"/>
      <c r="R634" s="307"/>
      <c r="S634" s="307"/>
      <c r="T634" s="307"/>
      <c r="U634" s="307"/>
      <c r="V634" s="307"/>
    </row>
    <row r="635" ht="15.75" customHeight="1">
      <c r="A635" s="307"/>
      <c r="B635" s="298">
        <v>45146.0</v>
      </c>
      <c r="C635" s="299" t="s">
        <v>3274</v>
      </c>
      <c r="D635" s="305" t="s">
        <v>50</v>
      </c>
      <c r="E635" s="325" t="s">
        <v>4</v>
      </c>
      <c r="F635" s="302">
        <v>3275.0</v>
      </c>
      <c r="G635" s="302"/>
      <c r="H635" s="302"/>
      <c r="I635" s="302">
        <v>25.63</v>
      </c>
      <c r="J635" s="303">
        <v>1101430.0</v>
      </c>
      <c r="K635" s="303">
        <f t="shared" si="4"/>
        <v>336.3145038</v>
      </c>
      <c r="L635" s="321" t="s">
        <v>2582</v>
      </c>
      <c r="M635" s="306" t="s">
        <v>94</v>
      </c>
      <c r="N635" s="297">
        <f t="shared" si="3"/>
        <v>3.275</v>
      </c>
      <c r="O635" s="307"/>
      <c r="P635" s="307"/>
      <c r="Q635" s="307"/>
      <c r="R635" s="307"/>
      <c r="S635" s="307"/>
      <c r="T635" s="307"/>
      <c r="U635" s="307"/>
      <c r="V635" s="307"/>
    </row>
    <row r="636" ht="15.75" customHeight="1">
      <c r="A636" s="307"/>
      <c r="B636" s="298">
        <v>45146.0</v>
      </c>
      <c r="C636" s="299" t="s">
        <v>3275</v>
      </c>
      <c r="D636" s="305" t="s">
        <v>3045</v>
      </c>
      <c r="E636" s="325" t="s">
        <v>162</v>
      </c>
      <c r="F636" s="302">
        <v>4936.9</v>
      </c>
      <c r="G636" s="302"/>
      <c r="H636" s="302"/>
      <c r="I636" s="324">
        <v>-57.5</v>
      </c>
      <c r="J636" s="303">
        <v>2315974.2</v>
      </c>
      <c r="K636" s="303">
        <f t="shared" si="4"/>
        <v>469.1150722</v>
      </c>
      <c r="L636" s="321" t="s">
        <v>2580</v>
      </c>
      <c r="M636" s="306" t="s">
        <v>2584</v>
      </c>
      <c r="N636" s="297">
        <f t="shared" si="3"/>
        <v>4.9369</v>
      </c>
      <c r="O636" s="307"/>
      <c r="P636" s="307"/>
      <c r="Q636" s="307"/>
      <c r="R636" s="307"/>
      <c r="S636" s="307"/>
      <c r="T636" s="307"/>
      <c r="U636" s="307"/>
      <c r="V636" s="307"/>
    </row>
    <row r="637" ht="15.75" customHeight="1">
      <c r="A637" s="307"/>
      <c r="B637" s="298">
        <v>45143.0</v>
      </c>
      <c r="C637" s="299" t="s">
        <v>3276</v>
      </c>
      <c r="D637" s="305" t="s">
        <v>3265</v>
      </c>
      <c r="E637" s="325" t="s">
        <v>177</v>
      </c>
      <c r="F637" s="302">
        <v>2364.0</v>
      </c>
      <c r="G637" s="302"/>
      <c r="H637" s="302"/>
      <c r="I637" s="324">
        <v>-32.02</v>
      </c>
      <c r="J637" s="303">
        <v>654570.0</v>
      </c>
      <c r="K637" s="303">
        <f t="shared" si="4"/>
        <v>276.8908629</v>
      </c>
      <c r="L637" s="321" t="s">
        <v>2580</v>
      </c>
      <c r="M637" s="306" t="s">
        <v>75</v>
      </c>
      <c r="N637" s="297">
        <f t="shared" si="3"/>
        <v>2.364</v>
      </c>
      <c r="O637" s="307"/>
      <c r="P637" s="307"/>
      <c r="Q637" s="307"/>
      <c r="R637" s="307"/>
      <c r="S637" s="307"/>
      <c r="T637" s="307"/>
      <c r="U637" s="307"/>
      <c r="V637" s="307"/>
    </row>
    <row r="638" ht="15.75" customHeight="1">
      <c r="A638" s="307"/>
      <c r="B638" s="298">
        <v>45144.0</v>
      </c>
      <c r="C638" s="299" t="s">
        <v>3277</v>
      </c>
      <c r="D638" s="305" t="s">
        <v>3107</v>
      </c>
      <c r="E638" s="325" t="s">
        <v>179</v>
      </c>
      <c r="F638" s="302">
        <v>3170.0</v>
      </c>
      <c r="G638" s="302"/>
      <c r="H638" s="302"/>
      <c r="I638" s="302">
        <v>1.11</v>
      </c>
      <c r="J638" s="322">
        <v>698287.0</v>
      </c>
      <c r="K638" s="322">
        <f t="shared" si="4"/>
        <v>220.2798107</v>
      </c>
      <c r="L638" s="321" t="s">
        <v>2580</v>
      </c>
      <c r="M638" s="306" t="s">
        <v>40</v>
      </c>
      <c r="N638" s="297">
        <f t="shared" si="3"/>
        <v>3.17</v>
      </c>
      <c r="O638" s="307"/>
      <c r="P638" s="307"/>
      <c r="Q638" s="307"/>
      <c r="R638" s="307"/>
      <c r="S638" s="307"/>
      <c r="T638" s="307"/>
      <c r="U638" s="307"/>
      <c r="V638" s="307"/>
    </row>
    <row r="639" ht="15.75" customHeight="1">
      <c r="A639" s="307"/>
      <c r="B639" s="298">
        <v>45146.0</v>
      </c>
      <c r="C639" s="299" t="s">
        <v>3278</v>
      </c>
      <c r="D639" s="305" t="s">
        <v>2883</v>
      </c>
      <c r="E639" s="325" t="s">
        <v>172</v>
      </c>
      <c r="F639" s="302">
        <v>1033.6</v>
      </c>
      <c r="G639" s="302"/>
      <c r="H639" s="302"/>
      <c r="I639" s="324">
        <v>-17.35</v>
      </c>
      <c r="J639" s="303">
        <v>299744.0</v>
      </c>
      <c r="K639" s="303">
        <f t="shared" si="4"/>
        <v>290</v>
      </c>
      <c r="L639" s="321" t="s">
        <v>2580</v>
      </c>
      <c r="M639" s="306" t="s">
        <v>94</v>
      </c>
      <c r="N639" s="297">
        <f t="shared" si="3"/>
        <v>1.0336</v>
      </c>
      <c r="O639" s="307"/>
      <c r="P639" s="307"/>
      <c r="Q639" s="307"/>
      <c r="R639" s="307"/>
      <c r="S639" s="307"/>
      <c r="T639" s="307"/>
      <c r="U639" s="307"/>
      <c r="V639" s="307"/>
    </row>
    <row r="640" ht="15.75" customHeight="1">
      <c r="A640" s="307"/>
      <c r="B640" s="298">
        <v>45147.0</v>
      </c>
      <c r="C640" s="299" t="s">
        <v>3279</v>
      </c>
      <c r="D640" s="305" t="s">
        <v>98</v>
      </c>
      <c r="E640" s="325" t="s">
        <v>172</v>
      </c>
      <c r="F640" s="302">
        <v>1943.0</v>
      </c>
      <c r="G640" s="302"/>
      <c r="H640" s="302"/>
      <c r="I640" s="302">
        <v>27.28</v>
      </c>
      <c r="J640" s="303">
        <v>615488.0</v>
      </c>
      <c r="K640" s="303">
        <f t="shared" si="4"/>
        <v>316.7720021</v>
      </c>
      <c r="L640" s="321" t="s">
        <v>2595</v>
      </c>
      <c r="M640" s="306" t="s">
        <v>2584</v>
      </c>
      <c r="N640" s="297">
        <f t="shared" si="3"/>
        <v>1.943</v>
      </c>
      <c r="O640" s="307"/>
      <c r="P640" s="307"/>
      <c r="Q640" s="307"/>
      <c r="R640" s="307"/>
      <c r="S640" s="307"/>
      <c r="T640" s="307"/>
      <c r="U640" s="307"/>
      <c r="V640" s="307"/>
    </row>
    <row r="641" ht="15.75" customHeight="1">
      <c r="A641" s="307"/>
      <c r="B641" s="298">
        <v>45146.0</v>
      </c>
      <c r="C641" s="299" t="s">
        <v>3280</v>
      </c>
      <c r="D641" s="305" t="s">
        <v>117</v>
      </c>
      <c r="E641" s="325" t="s">
        <v>4</v>
      </c>
      <c r="F641" s="302">
        <v>4618.3</v>
      </c>
      <c r="G641" s="302"/>
      <c r="H641" s="302"/>
      <c r="I641" s="302">
        <v>29.34</v>
      </c>
      <c r="J641" s="303">
        <v>1759276.1</v>
      </c>
      <c r="K641" s="303">
        <f t="shared" si="4"/>
        <v>380.9358638</v>
      </c>
      <c r="L641" s="321" t="s">
        <v>2580</v>
      </c>
      <c r="M641" s="306" t="s">
        <v>75</v>
      </c>
      <c r="N641" s="297">
        <f t="shared" si="3"/>
        <v>4.6183</v>
      </c>
      <c r="O641" s="307"/>
      <c r="P641" s="307"/>
      <c r="Q641" s="307"/>
      <c r="R641" s="307"/>
      <c r="S641" s="307"/>
      <c r="T641" s="307"/>
      <c r="U641" s="307"/>
      <c r="V641" s="307"/>
    </row>
    <row r="642" ht="15.75" customHeight="1">
      <c r="A642" s="307"/>
      <c r="B642" s="298">
        <v>45147.0</v>
      </c>
      <c r="C642" s="299" t="s">
        <v>3281</v>
      </c>
      <c r="D642" s="305" t="s">
        <v>60</v>
      </c>
      <c r="E642" s="325" t="s">
        <v>2591</v>
      </c>
      <c r="F642" s="302">
        <v>814.0</v>
      </c>
      <c r="G642" s="302"/>
      <c r="H642" s="302"/>
      <c r="I642" s="324">
        <v>-23.99</v>
      </c>
      <c r="J642" s="322">
        <v>199430.0</v>
      </c>
      <c r="K642" s="322">
        <f t="shared" si="4"/>
        <v>245</v>
      </c>
      <c r="L642" s="321" t="s">
        <v>2595</v>
      </c>
      <c r="M642" s="306" t="s">
        <v>40</v>
      </c>
      <c r="N642" s="297">
        <f t="shared" si="3"/>
        <v>0.814</v>
      </c>
      <c r="O642" s="307"/>
      <c r="P642" s="307"/>
      <c r="Q642" s="307"/>
      <c r="R642" s="307"/>
      <c r="S642" s="307"/>
      <c r="T642" s="307"/>
      <c r="U642" s="307"/>
      <c r="V642" s="307"/>
    </row>
    <row r="643" ht="15.75" customHeight="1">
      <c r="A643" s="307"/>
      <c r="B643" s="298">
        <v>45147.0</v>
      </c>
      <c r="C643" s="299" t="s">
        <v>3282</v>
      </c>
      <c r="D643" s="305" t="s">
        <v>3102</v>
      </c>
      <c r="E643" s="325" t="s">
        <v>177</v>
      </c>
      <c r="F643" s="302">
        <v>3415.0</v>
      </c>
      <c r="G643" s="302"/>
      <c r="H643" s="302"/>
      <c r="I643" s="324">
        <v>-15.6</v>
      </c>
      <c r="J643" s="303">
        <v>1017670.0</v>
      </c>
      <c r="K643" s="303">
        <f t="shared" si="4"/>
        <v>298</v>
      </c>
      <c r="L643" s="321" t="s">
        <v>2580</v>
      </c>
      <c r="M643" s="306" t="s">
        <v>94</v>
      </c>
      <c r="N643" s="297">
        <f t="shared" si="3"/>
        <v>3.415</v>
      </c>
      <c r="O643" s="307"/>
      <c r="P643" s="307"/>
      <c r="Q643" s="307"/>
      <c r="R643" s="307"/>
      <c r="S643" s="307"/>
      <c r="T643" s="307"/>
      <c r="U643" s="307"/>
      <c r="V643" s="307"/>
    </row>
    <row r="644" ht="15.75" customHeight="1">
      <c r="A644" s="307"/>
      <c r="B644" s="298">
        <v>45145.0</v>
      </c>
      <c r="C644" s="299" t="s">
        <v>3283</v>
      </c>
      <c r="D644" s="305" t="s">
        <v>2980</v>
      </c>
      <c r="E644" s="325" t="s">
        <v>177</v>
      </c>
      <c r="F644" s="302">
        <v>5505.2</v>
      </c>
      <c r="G644" s="302"/>
      <c r="H644" s="302"/>
      <c r="I644" s="302">
        <v>20.24</v>
      </c>
      <c r="J644" s="303">
        <v>1408256.2</v>
      </c>
      <c r="K644" s="303">
        <f t="shared" si="4"/>
        <v>255.8047301</v>
      </c>
      <c r="L644" s="321" t="s">
        <v>2580</v>
      </c>
      <c r="M644" s="306" t="s">
        <v>2584</v>
      </c>
      <c r="N644" s="297">
        <f t="shared" si="3"/>
        <v>5.5052</v>
      </c>
      <c r="O644" s="307"/>
      <c r="P644" s="307"/>
      <c r="Q644" s="307"/>
      <c r="R644" s="307"/>
      <c r="S644" s="307"/>
      <c r="T644" s="307"/>
      <c r="U644" s="307"/>
      <c r="V644" s="307"/>
    </row>
    <row r="645" ht="15.75" customHeight="1">
      <c r="A645" s="307"/>
      <c r="B645" s="298">
        <v>45147.0</v>
      </c>
      <c r="C645" s="299" t="s">
        <v>3284</v>
      </c>
      <c r="D645" s="305" t="s">
        <v>3285</v>
      </c>
      <c r="E645" s="325" t="s">
        <v>172</v>
      </c>
      <c r="F645" s="302">
        <v>6463.5</v>
      </c>
      <c r="G645" s="302"/>
      <c r="H645" s="302"/>
      <c r="I645" s="302">
        <v>20.4</v>
      </c>
      <c r="J645" s="303">
        <v>2386500.3</v>
      </c>
      <c r="K645" s="303">
        <f t="shared" si="4"/>
        <v>369.2272453</v>
      </c>
      <c r="L645" s="321" t="s">
        <v>2580</v>
      </c>
      <c r="M645" s="306" t="s">
        <v>75</v>
      </c>
      <c r="N645" s="297">
        <f t="shared" si="3"/>
        <v>6.4635</v>
      </c>
      <c r="O645" s="307"/>
      <c r="P645" s="307"/>
      <c r="Q645" s="307"/>
      <c r="R645" s="307"/>
      <c r="S645" s="307"/>
      <c r="T645" s="307"/>
      <c r="U645" s="307"/>
      <c r="V645" s="307"/>
    </row>
    <row r="646" ht="15.75" customHeight="1">
      <c r="A646" s="307"/>
      <c r="B646" s="298">
        <v>45146.0</v>
      </c>
      <c r="C646" s="299" t="s">
        <v>3286</v>
      </c>
      <c r="D646" s="305" t="s">
        <v>3107</v>
      </c>
      <c r="E646" s="325" t="s">
        <v>179</v>
      </c>
      <c r="F646" s="302">
        <v>5783.5</v>
      </c>
      <c r="G646" s="302"/>
      <c r="H646" s="302"/>
      <c r="I646" s="302">
        <v>33.11</v>
      </c>
      <c r="J646" s="322">
        <v>1372218.0</v>
      </c>
      <c r="K646" s="322">
        <f t="shared" si="4"/>
        <v>237.2642863</v>
      </c>
      <c r="L646" s="321" t="s">
        <v>2580</v>
      </c>
      <c r="M646" s="306" t="s">
        <v>40</v>
      </c>
      <c r="N646" s="297">
        <f t="shared" si="3"/>
        <v>5.7835</v>
      </c>
      <c r="O646" s="307"/>
      <c r="P646" s="307"/>
      <c r="Q646" s="307"/>
      <c r="R646" s="307"/>
      <c r="S646" s="307"/>
      <c r="T646" s="307"/>
      <c r="U646" s="307"/>
      <c r="V646" s="307"/>
    </row>
    <row r="647" ht="15.75" customHeight="1">
      <c r="A647" s="307"/>
      <c r="B647" s="298">
        <v>45148.0</v>
      </c>
      <c r="C647" s="299" t="s">
        <v>3287</v>
      </c>
      <c r="D647" s="305" t="s">
        <v>60</v>
      </c>
      <c r="E647" s="325" t="s">
        <v>177</v>
      </c>
      <c r="F647" s="302">
        <v>845.0</v>
      </c>
      <c r="G647" s="302"/>
      <c r="H647" s="302"/>
      <c r="I647" s="324">
        <v>-38.65</v>
      </c>
      <c r="J647" s="322">
        <v>236600.0</v>
      </c>
      <c r="K647" s="322">
        <f t="shared" si="4"/>
        <v>280</v>
      </c>
      <c r="L647" s="321" t="s">
        <v>2595</v>
      </c>
      <c r="M647" s="306" t="s">
        <v>94</v>
      </c>
      <c r="N647" s="297">
        <f t="shared" si="3"/>
        <v>0.845</v>
      </c>
      <c r="O647" s="307"/>
      <c r="P647" s="307"/>
      <c r="Q647" s="307"/>
      <c r="R647" s="307"/>
      <c r="S647" s="307"/>
      <c r="T647" s="307"/>
      <c r="U647" s="307"/>
      <c r="V647" s="307"/>
    </row>
    <row r="648" ht="15.75" customHeight="1">
      <c r="A648" s="307"/>
      <c r="B648" s="298">
        <v>45148.0</v>
      </c>
      <c r="C648" s="299" t="s">
        <v>3288</v>
      </c>
      <c r="D648" s="305" t="s">
        <v>3289</v>
      </c>
      <c r="E648" s="325" t="s">
        <v>4</v>
      </c>
      <c r="F648" s="302">
        <v>4712.0</v>
      </c>
      <c r="G648" s="302"/>
      <c r="H648" s="302"/>
      <c r="I648" s="302">
        <v>10.78</v>
      </c>
      <c r="J648" s="303">
        <v>1662524.5</v>
      </c>
      <c r="K648" s="303">
        <f t="shared" si="4"/>
        <v>352.8277801</v>
      </c>
      <c r="L648" s="321" t="s">
        <v>2595</v>
      </c>
      <c r="M648" s="306" t="s">
        <v>2584</v>
      </c>
      <c r="N648" s="297">
        <f t="shared" si="3"/>
        <v>4.712</v>
      </c>
      <c r="O648" s="307"/>
      <c r="P648" s="307"/>
      <c r="Q648" s="307"/>
      <c r="R648" s="307"/>
      <c r="S648" s="307"/>
      <c r="T648" s="307"/>
      <c r="U648" s="307"/>
      <c r="V648" s="307"/>
    </row>
    <row r="649" ht="15.75" customHeight="1">
      <c r="A649" s="307"/>
      <c r="B649" s="329">
        <v>45148.0</v>
      </c>
      <c r="C649" s="318" t="s">
        <v>3290</v>
      </c>
      <c r="D649" s="330" t="s">
        <v>2726</v>
      </c>
      <c r="E649" s="325" t="s">
        <v>2643</v>
      </c>
      <c r="F649" s="324">
        <v>541.0</v>
      </c>
      <c r="G649" s="324"/>
      <c r="H649" s="324"/>
      <c r="I649" s="324">
        <v>18.49</v>
      </c>
      <c r="J649" s="332">
        <v>117397.0</v>
      </c>
      <c r="K649" s="332">
        <f t="shared" si="4"/>
        <v>217</v>
      </c>
      <c r="L649" s="330" t="s">
        <v>2582</v>
      </c>
      <c r="M649" s="306" t="s">
        <v>75</v>
      </c>
      <c r="N649" s="297">
        <f t="shared" si="3"/>
        <v>0.541</v>
      </c>
      <c r="O649" s="307"/>
      <c r="P649" s="307"/>
      <c r="Q649" s="307"/>
      <c r="R649" s="307"/>
      <c r="S649" s="307"/>
      <c r="T649" s="307"/>
      <c r="U649" s="307"/>
      <c r="V649" s="307"/>
    </row>
    <row r="650" ht="15.75" customHeight="1">
      <c r="A650" s="307"/>
      <c r="B650" s="298">
        <v>45146.0</v>
      </c>
      <c r="C650" s="299" t="s">
        <v>3291</v>
      </c>
      <c r="D650" s="305" t="s">
        <v>3107</v>
      </c>
      <c r="E650" s="325" t="s">
        <v>177</v>
      </c>
      <c r="F650" s="302">
        <v>4270.8</v>
      </c>
      <c r="G650" s="302"/>
      <c r="H650" s="302"/>
      <c r="I650" s="302">
        <v>47.15</v>
      </c>
      <c r="J650" s="322">
        <v>1062940.1</v>
      </c>
      <c r="K650" s="322">
        <f t="shared" si="4"/>
        <v>248.8854781</v>
      </c>
      <c r="L650" s="321" t="s">
        <v>2580</v>
      </c>
      <c r="M650" s="306" t="s">
        <v>40</v>
      </c>
      <c r="N650" s="297">
        <f t="shared" si="3"/>
        <v>4.2708</v>
      </c>
      <c r="O650" s="307"/>
      <c r="P650" s="307"/>
      <c r="Q650" s="307"/>
      <c r="R650" s="307"/>
      <c r="S650" s="307"/>
      <c r="T650" s="307"/>
      <c r="U650" s="307"/>
      <c r="V650" s="307"/>
    </row>
    <row r="651" ht="15.75" customHeight="1">
      <c r="A651" s="307"/>
      <c r="B651" s="298">
        <v>45149.0</v>
      </c>
      <c r="C651" s="299" t="s">
        <v>3292</v>
      </c>
      <c r="D651" s="305" t="s">
        <v>60</v>
      </c>
      <c r="E651" s="325" t="s">
        <v>179</v>
      </c>
      <c r="F651" s="302">
        <v>1115.0</v>
      </c>
      <c r="G651" s="302"/>
      <c r="H651" s="302"/>
      <c r="I651" s="324">
        <v>-5.6</v>
      </c>
      <c r="J651" s="322">
        <v>326740.0</v>
      </c>
      <c r="K651" s="322">
        <f t="shared" si="4"/>
        <v>293.0403587</v>
      </c>
      <c r="L651" s="321" t="s">
        <v>2595</v>
      </c>
      <c r="M651" s="306" t="s">
        <v>94</v>
      </c>
      <c r="N651" s="297">
        <f t="shared" si="3"/>
        <v>1.115</v>
      </c>
      <c r="O651" s="307"/>
      <c r="P651" s="307"/>
      <c r="Q651" s="307"/>
      <c r="R651" s="307"/>
      <c r="S651" s="307"/>
      <c r="T651" s="307"/>
      <c r="U651" s="307"/>
      <c r="V651" s="307"/>
    </row>
    <row r="652" ht="15.75" customHeight="1">
      <c r="A652" s="307"/>
      <c r="B652" s="298">
        <v>45149.0</v>
      </c>
      <c r="C652" s="299" t="s">
        <v>3293</v>
      </c>
      <c r="D652" s="305" t="s">
        <v>98</v>
      </c>
      <c r="E652" s="325" t="s">
        <v>2643</v>
      </c>
      <c r="F652" s="302">
        <v>906.0</v>
      </c>
      <c r="G652" s="302"/>
      <c r="H652" s="302"/>
      <c r="I652" s="324">
        <v>-7.69</v>
      </c>
      <c r="J652" s="322">
        <v>208380.0</v>
      </c>
      <c r="K652" s="322">
        <f t="shared" si="4"/>
        <v>230</v>
      </c>
      <c r="L652" s="321" t="s">
        <v>2595</v>
      </c>
      <c r="M652" s="306" t="s">
        <v>2584</v>
      </c>
      <c r="N652" s="297">
        <f t="shared" si="3"/>
        <v>0.906</v>
      </c>
      <c r="O652" s="307"/>
      <c r="P652" s="307"/>
      <c r="Q652" s="307"/>
      <c r="R652" s="307"/>
      <c r="S652" s="307"/>
      <c r="T652" s="307"/>
      <c r="U652" s="307"/>
      <c r="V652" s="307"/>
    </row>
    <row r="653" ht="15.75" customHeight="1">
      <c r="A653" s="307"/>
      <c r="B653" s="298">
        <v>45150.0</v>
      </c>
      <c r="C653" s="299" t="s">
        <v>3294</v>
      </c>
      <c r="D653" s="305" t="s">
        <v>83</v>
      </c>
      <c r="E653" s="325" t="s">
        <v>162</v>
      </c>
      <c r="F653" s="302">
        <v>1020.0</v>
      </c>
      <c r="G653" s="302"/>
      <c r="H653" s="302"/>
      <c r="I653" s="324">
        <v>-7.63</v>
      </c>
      <c r="J653" s="303">
        <v>434767.5</v>
      </c>
      <c r="K653" s="303">
        <f t="shared" si="4"/>
        <v>426.2426471</v>
      </c>
      <c r="L653" s="321" t="s">
        <v>2595</v>
      </c>
      <c r="M653" s="306" t="s">
        <v>75</v>
      </c>
      <c r="N653" s="297">
        <f t="shared" si="3"/>
        <v>1.02</v>
      </c>
      <c r="O653" s="307"/>
      <c r="P653" s="307"/>
      <c r="Q653" s="307"/>
      <c r="R653" s="307"/>
      <c r="S653" s="307"/>
      <c r="T653" s="307"/>
      <c r="U653" s="307"/>
      <c r="V653" s="307"/>
    </row>
    <row r="654" ht="15.75" customHeight="1">
      <c r="A654" s="307"/>
      <c r="B654" s="298">
        <v>45150.0</v>
      </c>
      <c r="C654" s="299" t="s">
        <v>3295</v>
      </c>
      <c r="D654" s="305" t="s">
        <v>60</v>
      </c>
      <c r="E654" s="325" t="s">
        <v>172</v>
      </c>
      <c r="F654" s="302">
        <v>6770.0</v>
      </c>
      <c r="G654" s="302"/>
      <c r="H654" s="302"/>
      <c r="I654" s="324">
        <v>-22.9</v>
      </c>
      <c r="J654" s="303">
        <v>2539020.0</v>
      </c>
      <c r="K654" s="303">
        <f t="shared" si="4"/>
        <v>375.0398818</v>
      </c>
      <c r="L654" s="321" t="s">
        <v>2595</v>
      </c>
      <c r="M654" s="306" t="s">
        <v>40</v>
      </c>
      <c r="N654" s="297">
        <f t="shared" si="3"/>
        <v>6.77</v>
      </c>
      <c r="O654" s="307"/>
      <c r="P654" s="307"/>
      <c r="Q654" s="307"/>
      <c r="R654" s="307"/>
      <c r="S654" s="307"/>
      <c r="T654" s="307"/>
      <c r="U654" s="307"/>
      <c r="V654" s="307"/>
    </row>
    <row r="655" ht="15.75" customHeight="1">
      <c r="A655" s="307"/>
      <c r="B655" s="298">
        <v>45151.0</v>
      </c>
      <c r="C655" s="299" t="s">
        <v>3296</v>
      </c>
      <c r="D655" s="305" t="s">
        <v>2835</v>
      </c>
      <c r="E655" s="325" t="s">
        <v>172</v>
      </c>
      <c r="F655" s="302">
        <v>1818.0</v>
      </c>
      <c r="G655" s="302"/>
      <c r="H655" s="302"/>
      <c r="I655" s="324">
        <v>-21.33</v>
      </c>
      <c r="J655" s="303">
        <v>635680.0</v>
      </c>
      <c r="K655" s="303">
        <f t="shared" si="4"/>
        <v>349.6589659</v>
      </c>
      <c r="L655" s="321" t="s">
        <v>2595</v>
      </c>
      <c r="M655" s="306" t="s">
        <v>94</v>
      </c>
      <c r="N655" s="297">
        <f t="shared" si="3"/>
        <v>1.818</v>
      </c>
      <c r="O655" s="307"/>
      <c r="P655" s="307"/>
      <c r="Q655" s="307"/>
      <c r="R655" s="307"/>
      <c r="S655" s="307"/>
      <c r="T655" s="307"/>
      <c r="U655" s="307"/>
      <c r="V655" s="307"/>
    </row>
    <row r="656" ht="15.75" customHeight="1">
      <c r="A656" s="307"/>
      <c r="B656" s="298">
        <v>45150.0</v>
      </c>
      <c r="C656" s="299" t="s">
        <v>3297</v>
      </c>
      <c r="D656" s="305" t="s">
        <v>83</v>
      </c>
      <c r="E656" s="325" t="s">
        <v>181</v>
      </c>
      <c r="F656" s="302">
        <v>1353.1</v>
      </c>
      <c r="G656" s="302"/>
      <c r="H656" s="302"/>
      <c r="I656" s="324">
        <v>-4.04</v>
      </c>
      <c r="J656" s="322">
        <v>331509.5</v>
      </c>
      <c r="K656" s="322">
        <f t="shared" si="4"/>
        <v>245</v>
      </c>
      <c r="L656" s="321" t="s">
        <v>2580</v>
      </c>
      <c r="M656" s="306" t="s">
        <v>2584</v>
      </c>
      <c r="N656" s="297">
        <f t="shared" si="3"/>
        <v>1.3531</v>
      </c>
      <c r="O656" s="307"/>
      <c r="P656" s="307"/>
      <c r="Q656" s="307"/>
      <c r="R656" s="307"/>
      <c r="S656" s="307"/>
      <c r="T656" s="307"/>
      <c r="U656" s="307"/>
      <c r="V656" s="307"/>
    </row>
    <row r="657" ht="15.75" customHeight="1">
      <c r="A657" s="307"/>
      <c r="B657" s="298">
        <v>45151.0</v>
      </c>
      <c r="C657" s="299" t="s">
        <v>3298</v>
      </c>
      <c r="D657" s="305" t="s">
        <v>98</v>
      </c>
      <c r="E657" s="325" t="s">
        <v>2591</v>
      </c>
      <c r="F657" s="302">
        <v>283.0</v>
      </c>
      <c r="G657" s="302"/>
      <c r="H657" s="302"/>
      <c r="I657" s="302">
        <v>0.02</v>
      </c>
      <c r="J657" s="322">
        <v>65604.0</v>
      </c>
      <c r="K657" s="322">
        <f t="shared" si="4"/>
        <v>231.8162544</v>
      </c>
      <c r="L657" s="321" t="s">
        <v>2595</v>
      </c>
      <c r="M657" s="306" t="s">
        <v>75</v>
      </c>
      <c r="N657" s="297">
        <f t="shared" si="3"/>
        <v>0.283</v>
      </c>
      <c r="O657" s="307"/>
      <c r="P657" s="307"/>
      <c r="Q657" s="307"/>
      <c r="R657" s="307"/>
      <c r="S657" s="307"/>
      <c r="T657" s="307"/>
      <c r="U657" s="307"/>
      <c r="V657" s="307"/>
    </row>
    <row r="658" ht="15.75" customHeight="1">
      <c r="A658" s="307"/>
      <c r="B658" s="298">
        <v>45151.0</v>
      </c>
      <c r="C658" s="299" t="s">
        <v>3299</v>
      </c>
      <c r="D658" s="305" t="s">
        <v>60</v>
      </c>
      <c r="E658" s="325" t="s">
        <v>172</v>
      </c>
      <c r="F658" s="302">
        <v>4407.0</v>
      </c>
      <c r="G658" s="302"/>
      <c r="H658" s="302"/>
      <c r="I658" s="324">
        <v>-18.39</v>
      </c>
      <c r="J658" s="303">
        <v>1642740.0</v>
      </c>
      <c r="K658" s="303">
        <f t="shared" si="4"/>
        <v>372.7569775</v>
      </c>
      <c r="L658" s="321" t="s">
        <v>2595</v>
      </c>
      <c r="M658" s="306" t="s">
        <v>40</v>
      </c>
      <c r="N658" s="297">
        <f t="shared" si="3"/>
        <v>4.407</v>
      </c>
      <c r="O658" s="307"/>
      <c r="P658" s="307"/>
      <c r="Q658" s="307"/>
      <c r="R658" s="307"/>
      <c r="S658" s="307"/>
      <c r="T658" s="307"/>
      <c r="U658" s="307"/>
      <c r="V658" s="307"/>
    </row>
    <row r="659" ht="15.75" customHeight="1">
      <c r="A659" s="307"/>
      <c r="B659" s="298">
        <v>45150.0</v>
      </c>
      <c r="C659" s="299" t="s">
        <v>3300</v>
      </c>
      <c r="D659" s="305" t="s">
        <v>3107</v>
      </c>
      <c r="E659" s="325" t="s">
        <v>177</v>
      </c>
      <c r="F659" s="302">
        <v>7893.1</v>
      </c>
      <c r="G659" s="302"/>
      <c r="H659" s="302"/>
      <c r="I659" s="302">
        <v>24.01</v>
      </c>
      <c r="J659" s="322">
        <v>1904073.5</v>
      </c>
      <c r="K659" s="322">
        <f t="shared" si="4"/>
        <v>241.2326589</v>
      </c>
      <c r="L659" s="321" t="s">
        <v>2580</v>
      </c>
      <c r="M659" s="306" t="s">
        <v>94</v>
      </c>
      <c r="N659" s="297">
        <f t="shared" si="3"/>
        <v>7.8931</v>
      </c>
      <c r="O659" s="307"/>
      <c r="P659" s="307"/>
      <c r="Q659" s="307"/>
      <c r="R659" s="307"/>
      <c r="S659" s="307"/>
      <c r="T659" s="307"/>
      <c r="U659" s="307"/>
      <c r="V659" s="307"/>
    </row>
    <row r="660" ht="15.75" customHeight="1">
      <c r="A660" s="307"/>
      <c r="B660" s="298">
        <v>45151.0</v>
      </c>
      <c r="C660" s="299" t="s">
        <v>3301</v>
      </c>
      <c r="D660" s="305" t="s">
        <v>2883</v>
      </c>
      <c r="E660" s="325" t="s">
        <v>179</v>
      </c>
      <c r="F660" s="302">
        <v>1446.4</v>
      </c>
      <c r="G660" s="302"/>
      <c r="H660" s="302"/>
      <c r="I660" s="302">
        <v>75.14</v>
      </c>
      <c r="J660" s="322">
        <v>361600.0</v>
      </c>
      <c r="K660" s="322">
        <f t="shared" si="4"/>
        <v>250</v>
      </c>
      <c r="L660" s="321" t="s">
        <v>2580</v>
      </c>
      <c r="M660" s="306" t="s">
        <v>2584</v>
      </c>
      <c r="N660" s="297">
        <f t="shared" si="3"/>
        <v>1.4464</v>
      </c>
      <c r="O660" s="307"/>
      <c r="P660" s="307"/>
      <c r="Q660" s="307"/>
      <c r="R660" s="307"/>
      <c r="S660" s="307"/>
      <c r="T660" s="307"/>
      <c r="U660" s="307"/>
      <c r="V660" s="307"/>
    </row>
    <row r="661" ht="15.75" customHeight="1">
      <c r="A661" s="307"/>
      <c r="B661" s="298">
        <v>45151.0</v>
      </c>
      <c r="C661" s="299" t="s">
        <v>3302</v>
      </c>
      <c r="D661" s="305" t="s">
        <v>2726</v>
      </c>
      <c r="E661" s="325" t="s">
        <v>181</v>
      </c>
      <c r="F661" s="302">
        <v>2007.0</v>
      </c>
      <c r="G661" s="302"/>
      <c r="H661" s="302"/>
      <c r="I661" s="324">
        <v>-16.53</v>
      </c>
      <c r="J661" s="322">
        <v>495729.0</v>
      </c>
      <c r="K661" s="322">
        <f t="shared" si="4"/>
        <v>247</v>
      </c>
      <c r="L661" s="321" t="s">
        <v>2582</v>
      </c>
      <c r="M661" s="306" t="s">
        <v>75</v>
      </c>
      <c r="N661" s="297">
        <f t="shared" si="3"/>
        <v>2.007</v>
      </c>
      <c r="O661" s="307"/>
      <c r="P661" s="307"/>
      <c r="Q661" s="307"/>
      <c r="R661" s="307"/>
      <c r="S661" s="307"/>
      <c r="T661" s="307"/>
      <c r="U661" s="307"/>
      <c r="V661" s="307"/>
    </row>
    <row r="662" ht="15.75" customHeight="1">
      <c r="A662" s="307"/>
      <c r="B662" s="298">
        <v>45152.0</v>
      </c>
      <c r="C662" s="299" t="s">
        <v>3303</v>
      </c>
      <c r="D662" s="305" t="s">
        <v>60</v>
      </c>
      <c r="E662" s="325" t="s">
        <v>4</v>
      </c>
      <c r="F662" s="302">
        <v>7810.0</v>
      </c>
      <c r="G662" s="302"/>
      <c r="H662" s="302"/>
      <c r="I662" s="324">
        <v>-13.3</v>
      </c>
      <c r="J662" s="303">
        <v>2967800.0</v>
      </c>
      <c r="K662" s="303">
        <f t="shared" si="4"/>
        <v>380</v>
      </c>
      <c r="L662" s="321" t="s">
        <v>2595</v>
      </c>
      <c r="M662" s="306" t="s">
        <v>40</v>
      </c>
      <c r="N662" s="297">
        <f t="shared" si="3"/>
        <v>7.81</v>
      </c>
      <c r="O662" s="307"/>
      <c r="P662" s="307"/>
      <c r="Q662" s="307"/>
      <c r="R662" s="307"/>
      <c r="S662" s="307"/>
      <c r="T662" s="307"/>
      <c r="U662" s="307"/>
      <c r="V662" s="307"/>
    </row>
    <row r="663" ht="15.75" customHeight="1">
      <c r="A663" s="307"/>
      <c r="B663" s="298">
        <v>45150.0</v>
      </c>
      <c r="C663" s="299" t="s">
        <v>3304</v>
      </c>
      <c r="D663" s="305" t="s">
        <v>2980</v>
      </c>
      <c r="E663" s="325" t="s">
        <v>179</v>
      </c>
      <c r="F663" s="302">
        <v>4407.4</v>
      </c>
      <c r="G663" s="302"/>
      <c r="H663" s="302"/>
      <c r="I663" s="302">
        <v>0.35</v>
      </c>
      <c r="J663" s="322">
        <v>1038967.0</v>
      </c>
      <c r="K663" s="322">
        <f t="shared" si="4"/>
        <v>235.7324046</v>
      </c>
      <c r="L663" s="321" t="s">
        <v>2580</v>
      </c>
      <c r="M663" s="306" t="s">
        <v>94</v>
      </c>
      <c r="N663" s="297">
        <f t="shared" si="3"/>
        <v>4.4074</v>
      </c>
      <c r="O663" s="307"/>
      <c r="P663" s="307"/>
      <c r="Q663" s="307"/>
      <c r="R663" s="307"/>
      <c r="S663" s="307"/>
      <c r="T663" s="307"/>
      <c r="U663" s="307"/>
      <c r="V663" s="307"/>
    </row>
    <row r="664" ht="15.75" customHeight="1">
      <c r="A664" s="307"/>
      <c r="B664" s="298">
        <v>45150.0</v>
      </c>
      <c r="C664" s="299" t="s">
        <v>3305</v>
      </c>
      <c r="D664" s="305" t="s">
        <v>3107</v>
      </c>
      <c r="E664" s="325" t="s">
        <v>172</v>
      </c>
      <c r="F664" s="302">
        <v>6937.0</v>
      </c>
      <c r="G664" s="302"/>
      <c r="H664" s="302"/>
      <c r="I664" s="302">
        <v>6.21</v>
      </c>
      <c r="J664" s="303">
        <v>2138371.0</v>
      </c>
      <c r="K664" s="303">
        <f t="shared" si="4"/>
        <v>308.2558743</v>
      </c>
      <c r="L664" s="321" t="s">
        <v>2580</v>
      </c>
      <c r="M664" s="306" t="s">
        <v>2584</v>
      </c>
      <c r="N664" s="297">
        <f t="shared" si="3"/>
        <v>6.937</v>
      </c>
      <c r="O664" s="307"/>
      <c r="P664" s="307"/>
      <c r="Q664" s="307"/>
      <c r="R664" s="307"/>
      <c r="S664" s="307"/>
      <c r="T664" s="307"/>
      <c r="U664" s="307"/>
      <c r="V664" s="307"/>
    </row>
    <row r="665" ht="15.75" customHeight="1">
      <c r="A665" s="307"/>
      <c r="B665" s="298">
        <v>45153.0</v>
      </c>
      <c r="C665" s="299" t="s">
        <v>3306</v>
      </c>
      <c r="D665" s="305" t="s">
        <v>60</v>
      </c>
      <c r="E665" s="325" t="s">
        <v>172</v>
      </c>
      <c r="F665" s="302">
        <v>13174.0</v>
      </c>
      <c r="G665" s="302"/>
      <c r="H665" s="302"/>
      <c r="I665" s="324">
        <v>-22.95</v>
      </c>
      <c r="J665" s="303">
        <v>4871580.0</v>
      </c>
      <c r="K665" s="303">
        <f t="shared" si="4"/>
        <v>369.7874601</v>
      </c>
      <c r="L665" s="321" t="s">
        <v>2595</v>
      </c>
      <c r="M665" s="306" t="s">
        <v>75</v>
      </c>
      <c r="N665" s="297">
        <f t="shared" si="3"/>
        <v>13.174</v>
      </c>
      <c r="O665" s="307"/>
      <c r="P665" s="307"/>
      <c r="Q665" s="307"/>
      <c r="R665" s="307"/>
      <c r="S665" s="307"/>
      <c r="T665" s="307"/>
      <c r="U665" s="307"/>
      <c r="V665" s="307"/>
    </row>
    <row r="666" ht="15.75" customHeight="1">
      <c r="A666" s="307"/>
      <c r="B666" s="298">
        <v>45151.0</v>
      </c>
      <c r="C666" s="299" t="s">
        <v>3307</v>
      </c>
      <c r="D666" s="305" t="s">
        <v>2980</v>
      </c>
      <c r="E666" s="325" t="s">
        <v>181</v>
      </c>
      <c r="F666" s="302">
        <v>3718.1</v>
      </c>
      <c r="G666" s="302"/>
      <c r="H666" s="302"/>
      <c r="I666" s="302">
        <v>6.39</v>
      </c>
      <c r="J666" s="322">
        <v>774827.2</v>
      </c>
      <c r="K666" s="322">
        <f t="shared" si="4"/>
        <v>208.3933192</v>
      </c>
      <c r="L666" s="321" t="s">
        <v>2580</v>
      </c>
      <c r="M666" s="306" t="s">
        <v>40</v>
      </c>
      <c r="N666" s="297">
        <f t="shared" si="3"/>
        <v>3.7181</v>
      </c>
      <c r="O666" s="307"/>
      <c r="P666" s="307"/>
      <c r="Q666" s="307"/>
      <c r="R666" s="307"/>
      <c r="S666" s="307"/>
      <c r="T666" s="307"/>
      <c r="U666" s="307"/>
      <c r="V666" s="307"/>
    </row>
    <row r="667" ht="15.75" customHeight="1">
      <c r="A667" s="307"/>
      <c r="B667" s="298">
        <v>45153.0</v>
      </c>
      <c r="C667" s="299" t="s">
        <v>3308</v>
      </c>
      <c r="D667" s="305" t="s">
        <v>2883</v>
      </c>
      <c r="E667" s="325" t="s">
        <v>2697</v>
      </c>
      <c r="F667" s="302">
        <v>724.7</v>
      </c>
      <c r="G667" s="302"/>
      <c r="H667" s="302"/>
      <c r="I667" s="302">
        <v>49.63</v>
      </c>
      <c r="J667" s="322">
        <v>106818.0</v>
      </c>
      <c r="K667" s="322">
        <f t="shared" si="4"/>
        <v>147.3961639</v>
      </c>
      <c r="L667" s="321" t="s">
        <v>2580</v>
      </c>
      <c r="M667" s="306" t="s">
        <v>94</v>
      </c>
      <c r="N667" s="297">
        <f t="shared" si="3"/>
        <v>0.7247</v>
      </c>
      <c r="O667" s="307"/>
      <c r="P667" s="307"/>
      <c r="Q667" s="307"/>
      <c r="R667" s="307"/>
      <c r="S667" s="307"/>
      <c r="T667" s="307"/>
      <c r="U667" s="307"/>
      <c r="V667" s="307"/>
    </row>
    <row r="668" ht="15.75" customHeight="1">
      <c r="A668" s="307"/>
      <c r="B668" s="298">
        <v>45154.0</v>
      </c>
      <c r="C668" s="299" t="s">
        <v>3309</v>
      </c>
      <c r="D668" s="305" t="s">
        <v>60</v>
      </c>
      <c r="E668" s="325" t="s">
        <v>4</v>
      </c>
      <c r="F668" s="302">
        <v>12943.0</v>
      </c>
      <c r="G668" s="302"/>
      <c r="H668" s="302"/>
      <c r="I668" s="324">
        <v>-25.59</v>
      </c>
      <c r="J668" s="303">
        <v>5006150.0</v>
      </c>
      <c r="K668" s="303">
        <f t="shared" si="4"/>
        <v>386.7843622</v>
      </c>
      <c r="L668" s="321" t="s">
        <v>2595</v>
      </c>
      <c r="M668" s="306" t="s">
        <v>2584</v>
      </c>
      <c r="N668" s="297">
        <f t="shared" si="3"/>
        <v>12.943</v>
      </c>
      <c r="O668" s="307"/>
      <c r="P668" s="307"/>
      <c r="Q668" s="307"/>
      <c r="R668" s="307"/>
      <c r="S668" s="307"/>
      <c r="T668" s="307"/>
      <c r="U668" s="307"/>
      <c r="V668" s="307"/>
    </row>
    <row r="669" ht="15.75" customHeight="1">
      <c r="A669" s="307"/>
      <c r="B669" s="298">
        <v>45154.0</v>
      </c>
      <c r="C669" s="299" t="s">
        <v>3310</v>
      </c>
      <c r="D669" s="305" t="s">
        <v>114</v>
      </c>
      <c r="E669" s="325" t="s">
        <v>179</v>
      </c>
      <c r="F669" s="302">
        <v>2610.0</v>
      </c>
      <c r="G669" s="302"/>
      <c r="H669" s="302"/>
      <c r="I669" s="324">
        <v>-20.87</v>
      </c>
      <c r="J669" s="322">
        <v>704700.0</v>
      </c>
      <c r="K669" s="322">
        <f t="shared" si="4"/>
        <v>270</v>
      </c>
      <c r="L669" s="321" t="s">
        <v>2595</v>
      </c>
      <c r="M669" s="306" t="s">
        <v>75</v>
      </c>
      <c r="N669" s="297">
        <f t="shared" si="3"/>
        <v>2.61</v>
      </c>
      <c r="O669" s="307"/>
      <c r="P669" s="307"/>
      <c r="Q669" s="307"/>
      <c r="R669" s="307"/>
      <c r="S669" s="307"/>
      <c r="T669" s="307"/>
      <c r="U669" s="307"/>
      <c r="V669" s="307"/>
    </row>
    <row r="670" ht="15.75" customHeight="1">
      <c r="A670" s="307"/>
      <c r="B670" s="298">
        <v>45154.0</v>
      </c>
      <c r="C670" s="299" t="s">
        <v>3311</v>
      </c>
      <c r="D670" s="305" t="s">
        <v>2726</v>
      </c>
      <c r="E670" s="325" t="s">
        <v>4</v>
      </c>
      <c r="F670" s="302">
        <v>638.0</v>
      </c>
      <c r="G670" s="302"/>
      <c r="H670" s="302"/>
      <c r="I670" s="302">
        <v>2.74</v>
      </c>
      <c r="J670" s="303">
        <v>240526.0</v>
      </c>
      <c r="K670" s="303">
        <f t="shared" si="4"/>
        <v>377</v>
      </c>
      <c r="L670" s="321" t="s">
        <v>2582</v>
      </c>
      <c r="M670" s="306" t="s">
        <v>40</v>
      </c>
      <c r="N670" s="297">
        <f t="shared" si="3"/>
        <v>0.638</v>
      </c>
      <c r="O670" s="307"/>
      <c r="P670" s="307"/>
      <c r="Q670" s="307"/>
      <c r="R670" s="307"/>
      <c r="S670" s="307"/>
      <c r="T670" s="307"/>
      <c r="U670" s="307"/>
      <c r="V670" s="307"/>
    </row>
    <row r="671" ht="15.75" customHeight="1">
      <c r="A671" s="307"/>
      <c r="B671" s="298">
        <v>45155.0</v>
      </c>
      <c r="C671" s="299" t="s">
        <v>3312</v>
      </c>
      <c r="D671" s="305" t="s">
        <v>60</v>
      </c>
      <c r="E671" s="325" t="s">
        <v>172</v>
      </c>
      <c r="F671" s="302">
        <v>9386.0</v>
      </c>
      <c r="G671" s="302"/>
      <c r="H671" s="302"/>
      <c r="I671" s="324">
        <v>-29.82</v>
      </c>
      <c r="J671" s="303">
        <v>3204160.0</v>
      </c>
      <c r="K671" s="303">
        <f t="shared" si="4"/>
        <v>341.3765182</v>
      </c>
      <c r="L671" s="321" t="s">
        <v>2595</v>
      </c>
      <c r="M671" s="306" t="s">
        <v>94</v>
      </c>
      <c r="N671" s="297">
        <f t="shared" si="3"/>
        <v>9.386</v>
      </c>
      <c r="O671" s="307"/>
      <c r="P671" s="307"/>
      <c r="Q671" s="307"/>
      <c r="R671" s="307"/>
      <c r="S671" s="307"/>
      <c r="T671" s="307"/>
      <c r="U671" s="307"/>
      <c r="V671" s="307"/>
    </row>
    <row r="672" ht="15.75" customHeight="1">
      <c r="A672" s="307"/>
      <c r="B672" s="298">
        <v>45155.0</v>
      </c>
      <c r="C672" s="299" t="s">
        <v>3313</v>
      </c>
      <c r="D672" s="305" t="s">
        <v>98</v>
      </c>
      <c r="E672" s="325" t="s">
        <v>177</v>
      </c>
      <c r="F672" s="302">
        <v>2164.0</v>
      </c>
      <c r="G672" s="302"/>
      <c r="H672" s="302"/>
      <c r="I672" s="324">
        <v>-39.8</v>
      </c>
      <c r="J672" s="303">
        <v>641040.0</v>
      </c>
      <c r="K672" s="303">
        <f t="shared" si="4"/>
        <v>296.2292052</v>
      </c>
      <c r="L672" s="321" t="s">
        <v>2595</v>
      </c>
      <c r="M672" s="306" t="s">
        <v>2584</v>
      </c>
      <c r="N672" s="297">
        <f t="shared" si="3"/>
        <v>2.164</v>
      </c>
      <c r="O672" s="307"/>
      <c r="P672" s="307"/>
      <c r="Q672" s="307"/>
      <c r="R672" s="307"/>
      <c r="S672" s="307"/>
      <c r="T672" s="307"/>
      <c r="U672" s="307"/>
      <c r="V672" s="307"/>
    </row>
    <row r="673" ht="15.75" customHeight="1">
      <c r="A673" s="307"/>
      <c r="B673" s="298">
        <v>45153.0</v>
      </c>
      <c r="C673" s="299" t="s">
        <v>3314</v>
      </c>
      <c r="D673" s="305" t="s">
        <v>3107</v>
      </c>
      <c r="E673" s="325" t="s">
        <v>172</v>
      </c>
      <c r="F673" s="302">
        <v>5284.4</v>
      </c>
      <c r="G673" s="302"/>
      <c r="H673" s="302"/>
      <c r="I673" s="302">
        <v>22.15</v>
      </c>
      <c r="J673" s="303">
        <v>1481982.7</v>
      </c>
      <c r="K673" s="303">
        <f t="shared" si="4"/>
        <v>280.4448376</v>
      </c>
      <c r="L673" s="321" t="s">
        <v>2580</v>
      </c>
      <c r="M673" s="306" t="s">
        <v>75</v>
      </c>
      <c r="N673" s="297">
        <f t="shared" si="3"/>
        <v>5.2844</v>
      </c>
      <c r="O673" s="307"/>
      <c r="P673" s="307"/>
      <c r="Q673" s="307"/>
      <c r="R673" s="307"/>
      <c r="S673" s="307"/>
      <c r="T673" s="307"/>
      <c r="U673" s="307"/>
      <c r="V673" s="307"/>
    </row>
    <row r="674" ht="15.75" customHeight="1">
      <c r="A674" s="307"/>
      <c r="B674" s="298">
        <v>45155.0</v>
      </c>
      <c r="C674" s="299" t="s">
        <v>3315</v>
      </c>
      <c r="D674" s="305" t="s">
        <v>50</v>
      </c>
      <c r="E674" s="325" t="s">
        <v>172</v>
      </c>
      <c r="F674" s="302">
        <v>6106.5</v>
      </c>
      <c r="G674" s="302"/>
      <c r="H674" s="302"/>
      <c r="I674" s="324">
        <v>10.86</v>
      </c>
      <c r="J674" s="303">
        <v>1797510.0</v>
      </c>
      <c r="K674" s="303">
        <f t="shared" si="4"/>
        <v>294.3601081</v>
      </c>
      <c r="L674" s="321" t="s">
        <v>2582</v>
      </c>
      <c r="M674" s="306" t="s">
        <v>40</v>
      </c>
      <c r="N674" s="297">
        <f t="shared" si="3"/>
        <v>6.1065</v>
      </c>
      <c r="O674" s="307"/>
      <c r="P674" s="307"/>
      <c r="Q674" s="307"/>
      <c r="R674" s="307"/>
      <c r="S674" s="307"/>
      <c r="T674" s="307"/>
      <c r="U674" s="307"/>
      <c r="V674" s="307"/>
    </row>
    <row r="675" ht="15.75" customHeight="1">
      <c r="A675" s="307"/>
      <c r="B675" s="298">
        <v>45156.0</v>
      </c>
      <c r="C675" s="299" t="s">
        <v>3316</v>
      </c>
      <c r="D675" s="305" t="s">
        <v>2835</v>
      </c>
      <c r="E675" s="325" t="s">
        <v>2643</v>
      </c>
      <c r="F675" s="302">
        <v>750.0</v>
      </c>
      <c r="G675" s="302"/>
      <c r="H675" s="302"/>
      <c r="I675" s="302">
        <v>-41.41</v>
      </c>
      <c r="J675" s="322">
        <v>165000.0</v>
      </c>
      <c r="K675" s="322">
        <f t="shared" si="4"/>
        <v>220</v>
      </c>
      <c r="L675" s="305" t="s">
        <v>2595</v>
      </c>
      <c r="M675" s="306" t="s">
        <v>94</v>
      </c>
      <c r="N675" s="297">
        <f t="shared" si="3"/>
        <v>0.75</v>
      </c>
      <c r="O675" s="307"/>
      <c r="P675" s="307"/>
      <c r="Q675" s="307"/>
      <c r="R675" s="307"/>
      <c r="S675" s="307"/>
      <c r="T675" s="307"/>
      <c r="U675" s="307"/>
      <c r="V675" s="307"/>
    </row>
    <row r="676" ht="15.75" customHeight="1">
      <c r="A676" s="307"/>
      <c r="B676" s="298">
        <v>45156.0</v>
      </c>
      <c r="C676" s="299" t="s">
        <v>3317</v>
      </c>
      <c r="D676" s="305" t="s">
        <v>60</v>
      </c>
      <c r="E676" s="325" t="s">
        <v>2643</v>
      </c>
      <c r="F676" s="302">
        <v>2036.0</v>
      </c>
      <c r="G676" s="302"/>
      <c r="H676" s="302"/>
      <c r="I676" s="324">
        <v>-34.5</v>
      </c>
      <c r="J676" s="322">
        <v>461600.0</v>
      </c>
      <c r="K676" s="322">
        <f t="shared" si="4"/>
        <v>226.719057</v>
      </c>
      <c r="L676" s="321" t="s">
        <v>2595</v>
      </c>
      <c r="M676" s="306" t="s">
        <v>2584</v>
      </c>
      <c r="N676" s="297">
        <f t="shared" si="3"/>
        <v>2.036</v>
      </c>
      <c r="O676" s="307"/>
      <c r="P676" s="307"/>
      <c r="Q676" s="307"/>
      <c r="R676" s="307"/>
      <c r="S676" s="307"/>
      <c r="T676" s="307"/>
      <c r="U676" s="307"/>
      <c r="V676" s="307"/>
    </row>
    <row r="677" ht="15.75" customHeight="1">
      <c r="A677" s="307"/>
      <c r="B677" s="298">
        <v>45154.0</v>
      </c>
      <c r="C677" s="299" t="s">
        <v>3318</v>
      </c>
      <c r="D677" s="305" t="s">
        <v>3265</v>
      </c>
      <c r="E677" s="325" t="s">
        <v>177</v>
      </c>
      <c r="F677" s="302">
        <v>3923.0</v>
      </c>
      <c r="G677" s="302"/>
      <c r="H677" s="302"/>
      <c r="I677" s="324">
        <v>-5.08</v>
      </c>
      <c r="J677" s="303">
        <v>999795.0</v>
      </c>
      <c r="K677" s="303">
        <f t="shared" si="4"/>
        <v>254.854703</v>
      </c>
      <c r="L677" s="321" t="s">
        <v>2580</v>
      </c>
      <c r="M677" s="306" t="s">
        <v>75</v>
      </c>
      <c r="N677" s="297">
        <f t="shared" si="3"/>
        <v>3.923</v>
      </c>
      <c r="O677" s="307"/>
      <c r="P677" s="307"/>
      <c r="Q677" s="307"/>
      <c r="R677" s="307"/>
      <c r="S677" s="307"/>
      <c r="T677" s="307"/>
      <c r="U677" s="307"/>
      <c r="V677" s="307"/>
    </row>
    <row r="678" ht="15.75" customHeight="1">
      <c r="A678" s="307"/>
      <c r="B678" s="298">
        <v>45154.0</v>
      </c>
      <c r="C678" s="299" t="s">
        <v>3319</v>
      </c>
      <c r="D678" s="305" t="s">
        <v>3107</v>
      </c>
      <c r="E678" s="325" t="s">
        <v>172</v>
      </c>
      <c r="F678" s="302">
        <v>5576.5</v>
      </c>
      <c r="G678" s="302"/>
      <c r="H678" s="302"/>
      <c r="I678" s="302">
        <v>40.01</v>
      </c>
      <c r="J678" s="303">
        <v>1525827.5</v>
      </c>
      <c r="K678" s="303">
        <f t="shared" si="4"/>
        <v>273.6174124</v>
      </c>
      <c r="L678" s="321" t="s">
        <v>2580</v>
      </c>
      <c r="M678" s="306" t="s">
        <v>40</v>
      </c>
      <c r="N678" s="297">
        <f t="shared" si="3"/>
        <v>5.5765</v>
      </c>
      <c r="O678" s="307"/>
      <c r="P678" s="307"/>
      <c r="Q678" s="307"/>
      <c r="R678" s="307"/>
      <c r="S678" s="307"/>
      <c r="T678" s="307"/>
      <c r="U678" s="307"/>
      <c r="V678" s="307"/>
    </row>
    <row r="679" ht="15.75" customHeight="1">
      <c r="A679" s="307"/>
      <c r="B679" s="298">
        <v>45154.0</v>
      </c>
      <c r="C679" s="299" t="s">
        <v>3320</v>
      </c>
      <c r="D679" s="305" t="s">
        <v>2980</v>
      </c>
      <c r="E679" s="325" t="s">
        <v>177</v>
      </c>
      <c r="F679" s="302">
        <v>4824.4</v>
      </c>
      <c r="G679" s="302"/>
      <c r="H679" s="302"/>
      <c r="I679" s="324">
        <v>-1.06</v>
      </c>
      <c r="J679" s="303">
        <v>1263412.0</v>
      </c>
      <c r="K679" s="303">
        <f t="shared" si="4"/>
        <v>261.879612</v>
      </c>
      <c r="L679" s="321" t="s">
        <v>2580</v>
      </c>
      <c r="M679" s="306" t="s">
        <v>94</v>
      </c>
      <c r="N679" s="297">
        <f t="shared" si="3"/>
        <v>4.8244</v>
      </c>
      <c r="O679" s="307"/>
      <c r="P679" s="307"/>
      <c r="Q679" s="307"/>
      <c r="R679" s="307"/>
      <c r="S679" s="307"/>
      <c r="T679" s="307"/>
      <c r="U679" s="307"/>
      <c r="V679" s="307"/>
    </row>
    <row r="680" ht="15.75" customHeight="1">
      <c r="A680" s="307"/>
      <c r="B680" s="298">
        <v>45157.0</v>
      </c>
      <c r="C680" s="299" t="s">
        <v>3321</v>
      </c>
      <c r="D680" s="305" t="s">
        <v>98</v>
      </c>
      <c r="E680" s="325" t="s">
        <v>2591</v>
      </c>
      <c r="F680" s="302">
        <v>1624.0</v>
      </c>
      <c r="G680" s="302"/>
      <c r="H680" s="302"/>
      <c r="I680" s="324">
        <v>-22.36</v>
      </c>
      <c r="J680" s="322">
        <v>395560.0</v>
      </c>
      <c r="K680" s="322">
        <f t="shared" si="4"/>
        <v>243.5714286</v>
      </c>
      <c r="L680" s="321" t="s">
        <v>2595</v>
      </c>
      <c r="M680" s="306" t="s">
        <v>2584</v>
      </c>
      <c r="N680" s="297">
        <f t="shared" si="3"/>
        <v>1.624</v>
      </c>
      <c r="O680" s="307"/>
      <c r="P680" s="307"/>
      <c r="Q680" s="307"/>
      <c r="R680" s="307"/>
      <c r="S680" s="307"/>
      <c r="T680" s="307"/>
      <c r="U680" s="307"/>
      <c r="V680" s="307"/>
    </row>
    <row r="681" ht="15.75" customHeight="1">
      <c r="A681" s="307"/>
      <c r="B681" s="298">
        <v>45158.0</v>
      </c>
      <c r="C681" s="299" t="s">
        <v>3322</v>
      </c>
      <c r="D681" s="305" t="s">
        <v>83</v>
      </c>
      <c r="E681" s="325" t="s">
        <v>179</v>
      </c>
      <c r="F681" s="302">
        <v>499.0</v>
      </c>
      <c r="G681" s="302"/>
      <c r="H681" s="302"/>
      <c r="I681" s="324">
        <v>-5.13</v>
      </c>
      <c r="J681" s="322">
        <v>132305.0</v>
      </c>
      <c r="K681" s="322">
        <f t="shared" si="4"/>
        <v>265.1402806</v>
      </c>
      <c r="L681" s="321" t="s">
        <v>2580</v>
      </c>
      <c r="M681" s="306" t="s">
        <v>75</v>
      </c>
      <c r="N681" s="297">
        <f t="shared" si="3"/>
        <v>0.499</v>
      </c>
      <c r="O681" s="307"/>
      <c r="P681" s="307"/>
      <c r="Q681" s="307"/>
      <c r="R681" s="307"/>
      <c r="S681" s="307"/>
      <c r="T681" s="307"/>
      <c r="U681" s="307"/>
      <c r="V681" s="307"/>
    </row>
    <row r="682" ht="15.75" customHeight="1">
      <c r="A682" s="307"/>
      <c r="B682" s="298">
        <v>45158.0</v>
      </c>
      <c r="C682" s="299" t="s">
        <v>3323</v>
      </c>
      <c r="D682" s="305" t="s">
        <v>3324</v>
      </c>
      <c r="E682" s="325" t="s">
        <v>2591</v>
      </c>
      <c r="F682" s="302">
        <v>1049.5</v>
      </c>
      <c r="G682" s="302"/>
      <c r="H682" s="302"/>
      <c r="I682" s="324">
        <v>-3.89</v>
      </c>
      <c r="J682" s="322">
        <v>249439.0</v>
      </c>
      <c r="K682" s="322">
        <f t="shared" si="4"/>
        <v>237.6741305</v>
      </c>
      <c r="L682" s="321" t="s">
        <v>2580</v>
      </c>
      <c r="M682" s="306" t="s">
        <v>40</v>
      </c>
      <c r="N682" s="297">
        <f t="shared" si="3"/>
        <v>1.0495</v>
      </c>
      <c r="O682" s="307"/>
      <c r="P682" s="307"/>
      <c r="Q682" s="307"/>
      <c r="R682" s="307"/>
      <c r="S682" s="307"/>
      <c r="T682" s="307"/>
      <c r="U682" s="307"/>
      <c r="V682" s="307"/>
    </row>
    <row r="683" ht="15.75" customHeight="1">
      <c r="A683" s="307"/>
      <c r="B683" s="298">
        <v>45159.0</v>
      </c>
      <c r="C683" s="299" t="s">
        <v>3325</v>
      </c>
      <c r="D683" s="305" t="s">
        <v>3237</v>
      </c>
      <c r="E683" s="325" t="s">
        <v>4</v>
      </c>
      <c r="F683" s="302">
        <v>2711.9</v>
      </c>
      <c r="G683" s="302"/>
      <c r="H683" s="302"/>
      <c r="I683" s="324">
        <v>-11.92</v>
      </c>
      <c r="J683" s="303">
        <v>1165566.2</v>
      </c>
      <c r="K683" s="303">
        <f t="shared" si="4"/>
        <v>429.7968952</v>
      </c>
      <c r="L683" s="321" t="s">
        <v>2580</v>
      </c>
      <c r="M683" s="306" t="s">
        <v>94</v>
      </c>
      <c r="N683" s="297">
        <f t="shared" si="3"/>
        <v>2.7119</v>
      </c>
      <c r="O683" s="307"/>
      <c r="P683" s="307"/>
      <c r="Q683" s="307"/>
      <c r="R683" s="307"/>
      <c r="S683" s="307"/>
      <c r="T683" s="307"/>
      <c r="U683" s="307"/>
      <c r="V683" s="307"/>
    </row>
    <row r="684" ht="15.75" customHeight="1">
      <c r="A684" s="307"/>
      <c r="B684" s="298">
        <v>45159.0</v>
      </c>
      <c r="C684" s="299" t="s">
        <v>3326</v>
      </c>
      <c r="D684" s="305" t="s">
        <v>2987</v>
      </c>
      <c r="E684" s="325" t="s">
        <v>177</v>
      </c>
      <c r="F684" s="302">
        <v>2630.4</v>
      </c>
      <c r="G684" s="302"/>
      <c r="H684" s="302"/>
      <c r="I684" s="302">
        <v>3.77</v>
      </c>
      <c r="J684" s="303">
        <v>796096.0</v>
      </c>
      <c r="K684" s="303">
        <f t="shared" si="4"/>
        <v>302.6520681</v>
      </c>
      <c r="L684" s="321" t="s">
        <v>2580</v>
      </c>
      <c r="M684" s="306" t="s">
        <v>2584</v>
      </c>
      <c r="N684" s="297">
        <f t="shared" si="3"/>
        <v>2.6304</v>
      </c>
      <c r="O684" s="307"/>
      <c r="P684" s="307"/>
      <c r="Q684" s="307"/>
      <c r="R684" s="307"/>
      <c r="S684" s="307"/>
      <c r="T684" s="307"/>
      <c r="U684" s="307"/>
      <c r="V684" s="307"/>
    </row>
    <row r="685" ht="15.75" customHeight="1">
      <c r="A685" s="307"/>
      <c r="B685" s="298">
        <v>45160.0</v>
      </c>
      <c r="C685" s="299" t="s">
        <v>3327</v>
      </c>
      <c r="D685" s="305" t="s">
        <v>98</v>
      </c>
      <c r="E685" s="325" t="s">
        <v>181</v>
      </c>
      <c r="F685" s="302">
        <v>1336.0</v>
      </c>
      <c r="G685" s="302"/>
      <c r="H685" s="302"/>
      <c r="I685" s="324">
        <v>-26.89</v>
      </c>
      <c r="J685" s="322">
        <v>329928.0</v>
      </c>
      <c r="K685" s="322">
        <f t="shared" si="4"/>
        <v>246.9520958</v>
      </c>
      <c r="L685" s="321" t="s">
        <v>2595</v>
      </c>
      <c r="M685" s="306" t="s">
        <v>75</v>
      </c>
      <c r="N685" s="297">
        <f t="shared" si="3"/>
        <v>1.336</v>
      </c>
      <c r="O685" s="307"/>
      <c r="P685" s="307"/>
      <c r="Q685" s="307"/>
      <c r="R685" s="307"/>
      <c r="S685" s="307"/>
      <c r="T685" s="307"/>
      <c r="U685" s="307"/>
      <c r="V685" s="307"/>
    </row>
    <row r="686" ht="15.75" customHeight="1">
      <c r="A686" s="307"/>
      <c r="B686" s="298">
        <v>45160.0</v>
      </c>
      <c r="C686" s="299" t="s">
        <v>3328</v>
      </c>
      <c r="D686" s="305" t="s">
        <v>83</v>
      </c>
      <c r="E686" s="325" t="s">
        <v>181</v>
      </c>
      <c r="F686" s="302">
        <v>1304.7</v>
      </c>
      <c r="G686" s="302"/>
      <c r="H686" s="302"/>
      <c r="I686" s="324">
        <v>-5.59</v>
      </c>
      <c r="J686" s="322">
        <v>323916.5</v>
      </c>
      <c r="K686" s="322">
        <f t="shared" si="4"/>
        <v>248.2689507</v>
      </c>
      <c r="L686" s="321" t="s">
        <v>2580</v>
      </c>
      <c r="M686" s="306" t="s">
        <v>40</v>
      </c>
      <c r="N686" s="297">
        <f t="shared" si="3"/>
        <v>1.3047</v>
      </c>
      <c r="O686" s="307"/>
      <c r="P686" s="307"/>
      <c r="Q686" s="307"/>
      <c r="R686" s="307"/>
      <c r="S686" s="307"/>
      <c r="T686" s="307"/>
      <c r="U686" s="307"/>
      <c r="V686" s="307"/>
    </row>
    <row r="687" ht="15.75" customHeight="1">
      <c r="A687" s="307"/>
      <c r="B687" s="298">
        <v>45158.0</v>
      </c>
      <c r="C687" s="299" t="s">
        <v>3329</v>
      </c>
      <c r="D687" s="305" t="s">
        <v>3107</v>
      </c>
      <c r="E687" s="325" t="s">
        <v>177</v>
      </c>
      <c r="F687" s="302">
        <v>8372.6</v>
      </c>
      <c r="G687" s="302"/>
      <c r="H687" s="302"/>
      <c r="I687" s="302">
        <v>45.22</v>
      </c>
      <c r="J687" s="303">
        <v>2142114.0</v>
      </c>
      <c r="K687" s="303">
        <f t="shared" si="4"/>
        <v>255.8481236</v>
      </c>
      <c r="L687" s="321" t="s">
        <v>2580</v>
      </c>
      <c r="M687" s="306" t="s">
        <v>94</v>
      </c>
      <c r="N687" s="297">
        <f t="shared" si="3"/>
        <v>8.3726</v>
      </c>
      <c r="O687" s="307"/>
      <c r="P687" s="307"/>
      <c r="Q687" s="307"/>
      <c r="R687" s="307"/>
      <c r="S687" s="307"/>
      <c r="T687" s="307"/>
      <c r="U687" s="307"/>
      <c r="V687" s="307"/>
    </row>
    <row r="688" ht="15.75" customHeight="1">
      <c r="A688" s="307"/>
      <c r="B688" s="298">
        <v>45160.0</v>
      </c>
      <c r="C688" s="299" t="s">
        <v>3330</v>
      </c>
      <c r="D688" s="305" t="s">
        <v>3331</v>
      </c>
      <c r="E688" s="325" t="s">
        <v>4</v>
      </c>
      <c r="F688" s="302">
        <v>4717.5</v>
      </c>
      <c r="G688" s="302">
        <f>H688/F688%</f>
        <v>0</v>
      </c>
      <c r="H688" s="302"/>
      <c r="I688" s="324">
        <v>-30.6</v>
      </c>
      <c r="J688" s="303">
        <v>1794272.5</v>
      </c>
      <c r="K688" s="303">
        <f t="shared" si="4"/>
        <v>380.3439322</v>
      </c>
      <c r="L688" s="321" t="s">
        <v>2580</v>
      </c>
      <c r="M688" s="306" t="s">
        <v>2584</v>
      </c>
      <c r="N688" s="297">
        <f t="shared" si="3"/>
        <v>4.7175</v>
      </c>
      <c r="O688" s="307"/>
      <c r="P688" s="307"/>
      <c r="Q688" s="307"/>
      <c r="R688" s="307"/>
      <c r="S688" s="307"/>
      <c r="T688" s="307"/>
      <c r="U688" s="307"/>
      <c r="V688" s="307"/>
    </row>
    <row r="689" ht="15.75" customHeight="1">
      <c r="A689" s="307"/>
      <c r="B689" s="298">
        <v>45159.0</v>
      </c>
      <c r="C689" s="299" t="s">
        <v>3332</v>
      </c>
      <c r="D689" s="305" t="s">
        <v>3265</v>
      </c>
      <c r="E689" s="325" t="s">
        <v>177</v>
      </c>
      <c r="F689" s="302">
        <v>4506.4</v>
      </c>
      <c r="G689" s="302"/>
      <c r="H689" s="302"/>
      <c r="I689" s="302">
        <v>9.49</v>
      </c>
      <c r="J689" s="322">
        <v>1105345.3</v>
      </c>
      <c r="K689" s="322">
        <f t="shared" si="4"/>
        <v>245.2834413</v>
      </c>
      <c r="L689" s="321" t="s">
        <v>2580</v>
      </c>
      <c r="M689" s="306" t="s">
        <v>75</v>
      </c>
      <c r="N689" s="297">
        <f t="shared" si="3"/>
        <v>4.5064</v>
      </c>
      <c r="O689" s="307"/>
      <c r="P689" s="307"/>
      <c r="Q689" s="307"/>
      <c r="R689" s="307"/>
      <c r="S689" s="307"/>
      <c r="T689" s="307"/>
      <c r="U689" s="307"/>
      <c r="V689" s="307"/>
    </row>
    <row r="690" ht="15.75" customHeight="1">
      <c r="A690" s="307"/>
      <c r="B690" s="298">
        <v>45161.0</v>
      </c>
      <c r="C690" s="299" t="s">
        <v>3333</v>
      </c>
      <c r="D690" s="305" t="s">
        <v>60</v>
      </c>
      <c r="E690" s="325" t="s">
        <v>181</v>
      </c>
      <c r="F690" s="302">
        <v>4908.0</v>
      </c>
      <c r="G690" s="302"/>
      <c r="H690" s="302"/>
      <c r="I690" s="324">
        <v>-25.96</v>
      </c>
      <c r="J690" s="322">
        <v>1298700.0</v>
      </c>
      <c r="K690" s="322">
        <f t="shared" si="4"/>
        <v>264.608802</v>
      </c>
      <c r="L690" s="321" t="s">
        <v>2595</v>
      </c>
      <c r="M690" s="306" t="s">
        <v>40</v>
      </c>
      <c r="N690" s="297">
        <f t="shared" si="3"/>
        <v>4.908</v>
      </c>
      <c r="O690" s="307"/>
      <c r="P690" s="307"/>
      <c r="Q690" s="307"/>
      <c r="R690" s="307"/>
      <c r="S690" s="307"/>
      <c r="T690" s="307"/>
      <c r="U690" s="307"/>
      <c r="V690" s="307"/>
    </row>
    <row r="691" ht="15.75" customHeight="1">
      <c r="A691" s="307"/>
      <c r="B691" s="298">
        <v>45161.0</v>
      </c>
      <c r="C691" s="299" t="s">
        <v>3334</v>
      </c>
      <c r="D691" s="305" t="s">
        <v>3331</v>
      </c>
      <c r="E691" s="325" t="s">
        <v>172</v>
      </c>
      <c r="F691" s="302">
        <v>2814.0</v>
      </c>
      <c r="G691" s="302">
        <f t="shared" ref="G691:G692" si="5">H691/F691%</f>
        <v>0</v>
      </c>
      <c r="H691" s="302"/>
      <c r="I691" s="324">
        <v>-51.74</v>
      </c>
      <c r="J691" s="303">
        <v>1015248.0</v>
      </c>
      <c r="K691" s="303">
        <f t="shared" si="4"/>
        <v>360.7846482</v>
      </c>
      <c r="L691" s="321" t="s">
        <v>2580</v>
      </c>
      <c r="M691" s="306" t="s">
        <v>94</v>
      </c>
      <c r="N691" s="297">
        <f t="shared" si="3"/>
        <v>2.814</v>
      </c>
      <c r="O691" s="307"/>
      <c r="P691" s="307"/>
      <c r="Q691" s="307"/>
      <c r="R691" s="307"/>
      <c r="S691" s="307"/>
      <c r="T691" s="307"/>
      <c r="U691" s="307"/>
      <c r="V691" s="307"/>
    </row>
    <row r="692" ht="15.75" customHeight="1">
      <c r="A692" s="307"/>
      <c r="B692" s="298">
        <v>45162.0</v>
      </c>
      <c r="C692" s="299" t="s">
        <v>3335</v>
      </c>
      <c r="D692" s="305" t="s">
        <v>3331</v>
      </c>
      <c r="E692" s="325" t="s">
        <v>172</v>
      </c>
      <c r="F692" s="302">
        <v>6684.0</v>
      </c>
      <c r="G692" s="302">
        <f t="shared" si="5"/>
        <v>0</v>
      </c>
      <c r="H692" s="302"/>
      <c r="I692" s="324">
        <v>-14.89</v>
      </c>
      <c r="J692" s="303">
        <v>2198250.0</v>
      </c>
      <c r="K692" s="303">
        <f t="shared" si="4"/>
        <v>328.8824057</v>
      </c>
      <c r="L692" s="321" t="s">
        <v>2595</v>
      </c>
      <c r="M692" s="306" t="s">
        <v>2584</v>
      </c>
      <c r="N692" s="297">
        <f t="shared" si="3"/>
        <v>6.684</v>
      </c>
      <c r="O692" s="307"/>
      <c r="P692" s="307"/>
      <c r="Q692" s="307"/>
      <c r="R692" s="307"/>
      <c r="S692" s="307"/>
      <c r="T692" s="307"/>
      <c r="U692" s="307"/>
      <c r="V692" s="307"/>
    </row>
    <row r="693" ht="15.75" customHeight="1">
      <c r="A693" s="307"/>
      <c r="B693" s="298">
        <v>45162.0</v>
      </c>
      <c r="C693" s="299" t="s">
        <v>3336</v>
      </c>
      <c r="D693" s="305" t="s">
        <v>98</v>
      </c>
      <c r="E693" s="325" t="s">
        <v>177</v>
      </c>
      <c r="F693" s="302">
        <v>2484.0</v>
      </c>
      <c r="G693" s="302"/>
      <c r="H693" s="302"/>
      <c r="I693" s="324">
        <v>-14.3</v>
      </c>
      <c r="J693" s="322">
        <v>720780.0</v>
      </c>
      <c r="K693" s="322">
        <f t="shared" si="4"/>
        <v>290.1690821</v>
      </c>
      <c r="L693" s="321" t="s">
        <v>2595</v>
      </c>
      <c r="M693" s="306" t="s">
        <v>75</v>
      </c>
      <c r="N693" s="297">
        <f t="shared" si="3"/>
        <v>2.484</v>
      </c>
      <c r="O693" s="307"/>
      <c r="P693" s="307"/>
      <c r="Q693" s="307"/>
      <c r="R693" s="307"/>
      <c r="S693" s="307"/>
      <c r="T693" s="307"/>
      <c r="U693" s="307"/>
      <c r="V693" s="307"/>
    </row>
    <row r="694" ht="15.75" customHeight="1">
      <c r="A694" s="307"/>
      <c r="B694" s="298">
        <v>45162.0</v>
      </c>
      <c r="C694" s="299" t="s">
        <v>3337</v>
      </c>
      <c r="D694" s="305" t="s">
        <v>106</v>
      </c>
      <c r="E694" s="325" t="s">
        <v>2591</v>
      </c>
      <c r="F694" s="302">
        <v>1504.0</v>
      </c>
      <c r="G694" s="302"/>
      <c r="H694" s="302"/>
      <c r="I694" s="324">
        <v>-46.06</v>
      </c>
      <c r="J694" s="322">
        <v>356448.0</v>
      </c>
      <c r="K694" s="322">
        <f t="shared" si="4"/>
        <v>237</v>
      </c>
      <c r="L694" s="321" t="s">
        <v>2582</v>
      </c>
      <c r="M694" s="306" t="s">
        <v>40</v>
      </c>
      <c r="N694" s="297">
        <f t="shared" si="3"/>
        <v>1.504</v>
      </c>
      <c r="O694" s="307"/>
      <c r="P694" s="307"/>
      <c r="Q694" s="307"/>
      <c r="R694" s="307"/>
      <c r="S694" s="307"/>
      <c r="T694" s="307"/>
      <c r="U694" s="307"/>
      <c r="V694" s="307"/>
    </row>
    <row r="695" ht="15.75" customHeight="1">
      <c r="A695" s="307"/>
      <c r="B695" s="298">
        <v>45160.0</v>
      </c>
      <c r="C695" s="299" t="s">
        <v>3338</v>
      </c>
      <c r="D695" s="305" t="s">
        <v>3107</v>
      </c>
      <c r="E695" s="325" t="s">
        <v>177</v>
      </c>
      <c r="F695" s="302">
        <v>3931.1</v>
      </c>
      <c r="G695" s="302"/>
      <c r="H695" s="302"/>
      <c r="I695" s="302">
        <v>8.81</v>
      </c>
      <c r="J695" s="322">
        <v>1020575.9</v>
      </c>
      <c r="K695" s="322">
        <f t="shared" si="4"/>
        <v>259.6158582</v>
      </c>
      <c r="L695" s="321" t="s">
        <v>2580</v>
      </c>
      <c r="M695" s="306" t="s">
        <v>94</v>
      </c>
      <c r="N695" s="297">
        <f t="shared" si="3"/>
        <v>3.9311</v>
      </c>
      <c r="O695" s="307"/>
      <c r="P695" s="307"/>
      <c r="Q695" s="307"/>
      <c r="R695" s="307"/>
      <c r="S695" s="307"/>
      <c r="T695" s="307"/>
      <c r="U695" s="307"/>
      <c r="V695" s="307"/>
    </row>
    <row r="696" ht="15.75" customHeight="1">
      <c r="A696" s="307"/>
      <c r="B696" s="298">
        <v>45162.0</v>
      </c>
      <c r="C696" s="299" t="s">
        <v>3339</v>
      </c>
      <c r="D696" s="305" t="s">
        <v>3331</v>
      </c>
      <c r="E696" s="325" t="s">
        <v>172</v>
      </c>
      <c r="F696" s="302">
        <v>3027.8</v>
      </c>
      <c r="G696" s="302">
        <f t="shared" ref="G696:G697" si="6">H696/F696%</f>
        <v>0</v>
      </c>
      <c r="H696" s="302"/>
      <c r="I696" s="324">
        <v>-39.82</v>
      </c>
      <c r="J696" s="303">
        <v>971486.0</v>
      </c>
      <c r="K696" s="303">
        <f t="shared" si="4"/>
        <v>320.8554066</v>
      </c>
      <c r="L696" s="321" t="s">
        <v>2580</v>
      </c>
      <c r="M696" s="306" t="s">
        <v>2584</v>
      </c>
      <c r="N696" s="297">
        <f t="shared" si="3"/>
        <v>3.0278</v>
      </c>
      <c r="O696" s="307"/>
      <c r="P696" s="307"/>
      <c r="Q696" s="307"/>
      <c r="R696" s="307"/>
      <c r="S696" s="307"/>
      <c r="T696" s="307"/>
      <c r="U696" s="307"/>
      <c r="V696" s="307"/>
    </row>
    <row r="697" ht="15.75" customHeight="1">
      <c r="A697" s="307"/>
      <c r="B697" s="298">
        <v>45162.0</v>
      </c>
      <c r="C697" s="299" t="s">
        <v>3340</v>
      </c>
      <c r="D697" s="305" t="s">
        <v>3331</v>
      </c>
      <c r="E697" s="325" t="s">
        <v>4</v>
      </c>
      <c r="F697" s="302">
        <v>5624.0</v>
      </c>
      <c r="G697" s="302">
        <f t="shared" si="6"/>
        <v>0</v>
      </c>
      <c r="H697" s="302"/>
      <c r="I697" s="324">
        <v>-26.37</v>
      </c>
      <c r="J697" s="303">
        <v>2137120.0</v>
      </c>
      <c r="K697" s="303">
        <f t="shared" si="4"/>
        <v>380</v>
      </c>
      <c r="L697" s="321" t="s">
        <v>2580</v>
      </c>
      <c r="M697" s="306" t="s">
        <v>75</v>
      </c>
      <c r="N697" s="297">
        <f t="shared" si="3"/>
        <v>5.624</v>
      </c>
      <c r="O697" s="307"/>
      <c r="P697" s="307"/>
      <c r="Q697" s="307"/>
      <c r="R697" s="307"/>
      <c r="S697" s="307"/>
      <c r="T697" s="307"/>
      <c r="U697" s="307"/>
      <c r="V697" s="307"/>
    </row>
    <row r="698" ht="15.75" customHeight="1">
      <c r="A698" s="307"/>
      <c r="B698" s="298">
        <v>45162.0</v>
      </c>
      <c r="C698" s="299" t="s">
        <v>3341</v>
      </c>
      <c r="D698" s="305" t="s">
        <v>83</v>
      </c>
      <c r="E698" s="325" t="s">
        <v>177</v>
      </c>
      <c r="F698" s="302">
        <v>677.9</v>
      </c>
      <c r="G698" s="302"/>
      <c r="H698" s="302"/>
      <c r="I698" s="324">
        <v>-12.56</v>
      </c>
      <c r="J698" s="322">
        <v>178504.5</v>
      </c>
      <c r="K698" s="322">
        <f t="shared" si="4"/>
        <v>263.3198112</v>
      </c>
      <c r="L698" s="321" t="s">
        <v>2580</v>
      </c>
      <c r="M698" s="306" t="s">
        <v>40</v>
      </c>
      <c r="N698" s="297">
        <f t="shared" si="3"/>
        <v>0.6779</v>
      </c>
      <c r="O698" s="307"/>
      <c r="P698" s="307"/>
      <c r="Q698" s="307"/>
      <c r="R698" s="307"/>
      <c r="S698" s="307"/>
      <c r="T698" s="307"/>
      <c r="U698" s="307"/>
      <c r="V698" s="307"/>
    </row>
    <row r="699" ht="15.75" customHeight="1">
      <c r="A699" s="307"/>
      <c r="B699" s="298">
        <v>45163.0</v>
      </c>
      <c r="C699" s="299" t="s">
        <v>3342</v>
      </c>
      <c r="D699" s="305" t="s">
        <v>3331</v>
      </c>
      <c r="E699" s="325" t="s">
        <v>2591</v>
      </c>
      <c r="F699" s="302">
        <v>3603.0</v>
      </c>
      <c r="G699" s="302">
        <f>H699/F699%</f>
        <v>0</v>
      </c>
      <c r="H699" s="302"/>
      <c r="I699" s="324">
        <v>-18.7</v>
      </c>
      <c r="J699" s="322">
        <v>1013620.0</v>
      </c>
      <c r="K699" s="322">
        <f t="shared" si="4"/>
        <v>281.3266722</v>
      </c>
      <c r="L699" s="321" t="s">
        <v>2595</v>
      </c>
      <c r="M699" s="306" t="s">
        <v>94</v>
      </c>
      <c r="N699" s="297">
        <f t="shared" si="3"/>
        <v>3.603</v>
      </c>
      <c r="O699" s="307"/>
      <c r="P699" s="307"/>
      <c r="Q699" s="307"/>
      <c r="R699" s="307"/>
      <c r="S699" s="307"/>
      <c r="T699" s="307"/>
      <c r="U699" s="307"/>
      <c r="V699" s="307"/>
    </row>
    <row r="700" ht="15.75" customHeight="1">
      <c r="A700" s="307"/>
      <c r="B700" s="298">
        <v>45162.0</v>
      </c>
      <c r="C700" s="299" t="s">
        <v>3343</v>
      </c>
      <c r="D700" s="305" t="s">
        <v>117</v>
      </c>
      <c r="E700" s="325" t="s">
        <v>177</v>
      </c>
      <c r="F700" s="302">
        <v>8407.2</v>
      </c>
      <c r="G700" s="302"/>
      <c r="H700" s="302"/>
      <c r="I700" s="302">
        <v>27.85</v>
      </c>
      <c r="J700" s="303">
        <v>2498059.6</v>
      </c>
      <c r="K700" s="303">
        <f t="shared" si="4"/>
        <v>297.1333619</v>
      </c>
      <c r="L700" s="321" t="s">
        <v>2580</v>
      </c>
      <c r="M700" s="306" t="s">
        <v>2584</v>
      </c>
      <c r="N700" s="297">
        <f t="shared" si="3"/>
        <v>8.4072</v>
      </c>
      <c r="O700" s="307"/>
      <c r="P700" s="307"/>
      <c r="Q700" s="307"/>
      <c r="R700" s="307"/>
      <c r="S700" s="307"/>
      <c r="T700" s="307"/>
      <c r="U700" s="307"/>
      <c r="V700" s="307"/>
    </row>
    <row r="701" ht="15.75" customHeight="1">
      <c r="A701" s="307"/>
      <c r="B701" s="298">
        <v>45161.0</v>
      </c>
      <c r="C701" s="299" t="s">
        <v>3344</v>
      </c>
      <c r="D701" s="305" t="s">
        <v>2980</v>
      </c>
      <c r="E701" s="325" t="s">
        <v>2643</v>
      </c>
      <c r="F701" s="302">
        <v>3648.8</v>
      </c>
      <c r="G701" s="302"/>
      <c r="H701" s="302"/>
      <c r="I701" s="302">
        <v>23.68</v>
      </c>
      <c r="J701" s="322">
        <v>664523.6</v>
      </c>
      <c r="K701" s="322">
        <f t="shared" si="4"/>
        <v>182.1211357</v>
      </c>
      <c r="L701" s="321" t="s">
        <v>2580</v>
      </c>
      <c r="M701" s="306" t="s">
        <v>75</v>
      </c>
      <c r="N701" s="297">
        <f t="shared" si="3"/>
        <v>3.6488</v>
      </c>
      <c r="O701" s="307"/>
      <c r="P701" s="307"/>
      <c r="Q701" s="307"/>
      <c r="R701" s="307"/>
      <c r="S701" s="307"/>
      <c r="T701" s="307"/>
      <c r="U701" s="307"/>
      <c r="V701" s="307"/>
    </row>
    <row r="702" ht="15.75" customHeight="1">
      <c r="A702" s="307"/>
      <c r="B702" s="298">
        <v>45163.0</v>
      </c>
      <c r="C702" s="299" t="s">
        <v>3345</v>
      </c>
      <c r="D702" s="305" t="s">
        <v>117</v>
      </c>
      <c r="E702" s="325" t="s">
        <v>4</v>
      </c>
      <c r="F702" s="302">
        <v>1552.0</v>
      </c>
      <c r="G702" s="302"/>
      <c r="H702" s="302"/>
      <c r="I702" s="324">
        <v>-27.69</v>
      </c>
      <c r="J702" s="303">
        <v>586162.5</v>
      </c>
      <c r="K702" s="303">
        <f t="shared" si="4"/>
        <v>377.6820232</v>
      </c>
      <c r="L702" s="321" t="s">
        <v>2580</v>
      </c>
      <c r="M702" s="306" t="s">
        <v>40</v>
      </c>
      <c r="N702" s="297">
        <f t="shared" si="3"/>
        <v>1.552</v>
      </c>
      <c r="O702" s="307"/>
      <c r="P702" s="307"/>
      <c r="Q702" s="307"/>
      <c r="R702" s="307"/>
      <c r="S702" s="307"/>
      <c r="T702" s="307"/>
      <c r="U702" s="307"/>
      <c r="V702" s="307"/>
    </row>
    <row r="703" ht="15.75" customHeight="1">
      <c r="A703" s="307"/>
      <c r="B703" s="298">
        <v>45163.0</v>
      </c>
      <c r="C703" s="299" t="s">
        <v>3346</v>
      </c>
      <c r="D703" s="305" t="s">
        <v>2696</v>
      </c>
      <c r="E703" s="325" t="s">
        <v>177</v>
      </c>
      <c r="F703" s="302">
        <v>2600.0</v>
      </c>
      <c r="G703" s="302"/>
      <c r="H703" s="302"/>
      <c r="I703" s="302">
        <v>33.49</v>
      </c>
      <c r="J703" s="303">
        <v>762200.0</v>
      </c>
      <c r="K703" s="303">
        <f t="shared" si="4"/>
        <v>293.1538462</v>
      </c>
      <c r="L703" s="321" t="s">
        <v>2582</v>
      </c>
      <c r="M703" s="306" t="s">
        <v>94</v>
      </c>
      <c r="N703" s="297">
        <f t="shared" si="3"/>
        <v>2.6</v>
      </c>
      <c r="O703" s="307"/>
      <c r="P703" s="307"/>
      <c r="Q703" s="307"/>
      <c r="R703" s="307"/>
      <c r="S703" s="307"/>
      <c r="T703" s="307"/>
      <c r="U703" s="307"/>
      <c r="V703" s="307"/>
    </row>
    <row r="704" ht="15.75" customHeight="1">
      <c r="A704" s="307"/>
      <c r="B704" s="298">
        <v>45163.0</v>
      </c>
      <c r="C704" s="299" t="s">
        <v>3347</v>
      </c>
      <c r="D704" s="305" t="s">
        <v>3331</v>
      </c>
      <c r="E704" s="325" t="s">
        <v>4</v>
      </c>
      <c r="F704" s="302">
        <v>3002.0</v>
      </c>
      <c r="G704" s="302">
        <f t="shared" ref="G704:G706" si="7">H704/F704%</f>
        <v>0</v>
      </c>
      <c r="H704" s="302"/>
      <c r="I704" s="324">
        <v>-29.65</v>
      </c>
      <c r="J704" s="303">
        <v>1245050.0</v>
      </c>
      <c r="K704" s="303">
        <f t="shared" si="4"/>
        <v>414.7401732</v>
      </c>
      <c r="L704" s="321" t="s">
        <v>2580</v>
      </c>
      <c r="M704" s="306" t="s">
        <v>2584</v>
      </c>
      <c r="N704" s="297">
        <f t="shared" si="3"/>
        <v>3.002</v>
      </c>
      <c r="O704" s="307"/>
      <c r="P704" s="307"/>
      <c r="Q704" s="307"/>
      <c r="R704" s="307"/>
      <c r="S704" s="307"/>
      <c r="T704" s="307"/>
      <c r="U704" s="307"/>
      <c r="V704" s="307"/>
    </row>
    <row r="705" ht="15.75" customHeight="1">
      <c r="A705" s="307"/>
      <c r="B705" s="298">
        <v>45163.0</v>
      </c>
      <c r="C705" s="299" t="s">
        <v>3348</v>
      </c>
      <c r="D705" s="305" t="s">
        <v>3331</v>
      </c>
      <c r="E705" s="325" t="s">
        <v>4</v>
      </c>
      <c r="F705" s="302">
        <v>2051.0</v>
      </c>
      <c r="G705" s="302">
        <f t="shared" si="7"/>
        <v>0</v>
      </c>
      <c r="H705" s="302"/>
      <c r="I705" s="324">
        <v>-14.9</v>
      </c>
      <c r="J705" s="303">
        <v>779380.0</v>
      </c>
      <c r="K705" s="303">
        <f t="shared" si="4"/>
        <v>380</v>
      </c>
      <c r="L705" s="321" t="s">
        <v>2580</v>
      </c>
      <c r="M705" s="306" t="s">
        <v>75</v>
      </c>
      <c r="N705" s="297">
        <f t="shared" si="3"/>
        <v>2.051</v>
      </c>
      <c r="O705" s="307"/>
      <c r="P705" s="307"/>
      <c r="Q705" s="307"/>
      <c r="R705" s="307"/>
      <c r="S705" s="307"/>
      <c r="T705" s="307"/>
      <c r="U705" s="307"/>
      <c r="V705" s="307"/>
    </row>
    <row r="706" ht="15.75" customHeight="1">
      <c r="A706" s="307"/>
      <c r="B706" s="298">
        <v>45164.0</v>
      </c>
      <c r="C706" s="299" t="s">
        <v>3349</v>
      </c>
      <c r="D706" s="305" t="s">
        <v>3331</v>
      </c>
      <c r="E706" s="325" t="s">
        <v>172</v>
      </c>
      <c r="F706" s="302">
        <v>3352.0</v>
      </c>
      <c r="G706" s="302">
        <f t="shared" si="7"/>
        <v>0</v>
      </c>
      <c r="H706" s="302"/>
      <c r="I706" s="324">
        <v>-20.95</v>
      </c>
      <c r="J706" s="303">
        <v>1222100.0</v>
      </c>
      <c r="K706" s="303">
        <f t="shared" si="4"/>
        <v>364.5883055</v>
      </c>
      <c r="L706" s="321" t="s">
        <v>2595</v>
      </c>
      <c r="M706" s="306" t="s">
        <v>40</v>
      </c>
      <c r="N706" s="297">
        <f t="shared" si="3"/>
        <v>3.352</v>
      </c>
      <c r="O706" s="307"/>
      <c r="P706" s="307"/>
      <c r="Q706" s="307"/>
      <c r="R706" s="307"/>
      <c r="S706" s="307"/>
      <c r="T706" s="307"/>
      <c r="U706" s="307"/>
      <c r="V706" s="307"/>
    </row>
    <row r="707" ht="15.75" customHeight="1">
      <c r="A707" s="307"/>
      <c r="B707" s="298">
        <v>45162.0</v>
      </c>
      <c r="C707" s="299" t="s">
        <v>3350</v>
      </c>
      <c r="D707" s="305" t="s">
        <v>3107</v>
      </c>
      <c r="E707" s="325" t="s">
        <v>177</v>
      </c>
      <c r="F707" s="302">
        <v>5712.9</v>
      </c>
      <c r="G707" s="302"/>
      <c r="H707" s="302"/>
      <c r="I707" s="302">
        <v>7.93</v>
      </c>
      <c r="J707" s="322">
        <v>1458123.9</v>
      </c>
      <c r="K707" s="322">
        <f t="shared" si="4"/>
        <v>255.2335766</v>
      </c>
      <c r="L707" s="321" t="s">
        <v>2580</v>
      </c>
      <c r="M707" s="306" t="s">
        <v>94</v>
      </c>
      <c r="N707" s="297">
        <f t="shared" si="3"/>
        <v>5.7129</v>
      </c>
      <c r="O707" s="307"/>
      <c r="P707" s="307"/>
      <c r="Q707" s="307"/>
      <c r="R707" s="307"/>
      <c r="S707" s="307"/>
      <c r="T707" s="307"/>
      <c r="U707" s="307"/>
      <c r="V707" s="307"/>
    </row>
    <row r="708" ht="15.75" customHeight="1">
      <c r="A708" s="307"/>
      <c r="B708" s="298">
        <v>45164.0</v>
      </c>
      <c r="C708" s="299" t="s">
        <v>3351</v>
      </c>
      <c r="D708" s="305" t="s">
        <v>2883</v>
      </c>
      <c r="E708" s="325" t="s">
        <v>179</v>
      </c>
      <c r="F708" s="302">
        <v>1235.0</v>
      </c>
      <c r="G708" s="302"/>
      <c r="H708" s="302"/>
      <c r="I708" s="302">
        <v>7.83</v>
      </c>
      <c r="J708" s="322">
        <v>296400.0</v>
      </c>
      <c r="K708" s="322">
        <f t="shared" si="4"/>
        <v>240</v>
      </c>
      <c r="L708" s="321" t="s">
        <v>2580</v>
      </c>
      <c r="M708" s="306" t="s">
        <v>2584</v>
      </c>
      <c r="N708" s="297">
        <f t="shared" si="3"/>
        <v>1.235</v>
      </c>
      <c r="O708" s="307"/>
      <c r="P708" s="307"/>
      <c r="Q708" s="307"/>
      <c r="R708" s="307"/>
      <c r="S708" s="307"/>
      <c r="T708" s="307"/>
      <c r="U708" s="307"/>
      <c r="V708" s="307"/>
    </row>
    <row r="709" ht="15.75" customHeight="1">
      <c r="A709" s="307"/>
      <c r="B709" s="298">
        <v>45164.0</v>
      </c>
      <c r="C709" s="299" t="s">
        <v>3352</v>
      </c>
      <c r="D709" s="305" t="s">
        <v>3353</v>
      </c>
      <c r="E709" s="325" t="s">
        <v>172</v>
      </c>
      <c r="F709" s="302">
        <v>1752.7</v>
      </c>
      <c r="G709" s="302"/>
      <c r="H709" s="302"/>
      <c r="I709" s="324">
        <v>-26.35</v>
      </c>
      <c r="J709" s="303">
        <v>643240.9</v>
      </c>
      <c r="K709" s="303">
        <f t="shared" si="4"/>
        <v>367</v>
      </c>
      <c r="L709" s="321" t="s">
        <v>2580</v>
      </c>
      <c r="M709" s="306" t="s">
        <v>75</v>
      </c>
      <c r="N709" s="297">
        <f t="shared" si="3"/>
        <v>1.7527</v>
      </c>
      <c r="O709" s="307"/>
      <c r="P709" s="307"/>
      <c r="Q709" s="307"/>
      <c r="R709" s="307"/>
      <c r="S709" s="307"/>
      <c r="T709" s="307"/>
      <c r="U709" s="307"/>
      <c r="V709" s="307"/>
    </row>
    <row r="710" ht="15.75" customHeight="1">
      <c r="A710" s="307"/>
      <c r="B710" s="298">
        <v>45164.0</v>
      </c>
      <c r="C710" s="299" t="s">
        <v>3354</v>
      </c>
      <c r="D710" s="305" t="s">
        <v>3355</v>
      </c>
      <c r="E710" s="325" t="s">
        <v>2697</v>
      </c>
      <c r="F710" s="302">
        <v>1749.5</v>
      </c>
      <c r="G710" s="302"/>
      <c r="H710" s="302"/>
      <c r="I710" s="302">
        <v>18.5</v>
      </c>
      <c r="J710" s="322">
        <v>349393.5</v>
      </c>
      <c r="K710" s="322">
        <f t="shared" si="4"/>
        <v>199.7104887</v>
      </c>
      <c r="L710" s="321" t="s">
        <v>2580</v>
      </c>
      <c r="M710" s="306" t="s">
        <v>40</v>
      </c>
      <c r="N710" s="297">
        <f t="shared" si="3"/>
        <v>1.7495</v>
      </c>
      <c r="O710" s="307"/>
      <c r="P710" s="307"/>
      <c r="Q710" s="307"/>
      <c r="R710" s="307"/>
      <c r="S710" s="307"/>
      <c r="T710" s="307"/>
      <c r="U710" s="307"/>
      <c r="V710" s="307"/>
    </row>
    <row r="711" ht="15.75" customHeight="1">
      <c r="A711" s="307"/>
      <c r="B711" s="298">
        <v>45164.0</v>
      </c>
      <c r="C711" s="299" t="s">
        <v>3356</v>
      </c>
      <c r="D711" s="305" t="s">
        <v>3331</v>
      </c>
      <c r="E711" s="325" t="s">
        <v>4</v>
      </c>
      <c r="F711" s="302">
        <v>2077.0</v>
      </c>
      <c r="G711" s="302">
        <f t="shared" ref="G711:G712" si="8">H711/F711%</f>
        <v>0</v>
      </c>
      <c r="H711" s="302"/>
      <c r="I711" s="324">
        <v>-34.16</v>
      </c>
      <c r="J711" s="303">
        <v>789260.0</v>
      </c>
      <c r="K711" s="303">
        <f t="shared" si="4"/>
        <v>380</v>
      </c>
      <c r="L711" s="321" t="s">
        <v>2580</v>
      </c>
      <c r="M711" s="306" t="s">
        <v>94</v>
      </c>
      <c r="N711" s="297">
        <f t="shared" si="3"/>
        <v>2.077</v>
      </c>
      <c r="O711" s="307"/>
      <c r="P711" s="307"/>
      <c r="Q711" s="307"/>
      <c r="R711" s="307"/>
      <c r="S711" s="307"/>
      <c r="T711" s="307"/>
      <c r="U711" s="307"/>
      <c r="V711" s="307"/>
    </row>
    <row r="712" ht="15.75" customHeight="1">
      <c r="A712" s="307"/>
      <c r="B712" s="298">
        <v>45164.0</v>
      </c>
      <c r="C712" s="299" t="s">
        <v>3357</v>
      </c>
      <c r="D712" s="305" t="s">
        <v>3331</v>
      </c>
      <c r="E712" s="325" t="s">
        <v>172</v>
      </c>
      <c r="F712" s="302">
        <v>3655.0</v>
      </c>
      <c r="G712" s="302">
        <f t="shared" si="8"/>
        <v>0</v>
      </c>
      <c r="H712" s="302"/>
      <c r="I712" s="324">
        <v>-16.16</v>
      </c>
      <c r="J712" s="303">
        <v>1370690.0</v>
      </c>
      <c r="K712" s="303">
        <f t="shared" si="4"/>
        <v>375.0177839</v>
      </c>
      <c r="L712" s="321" t="s">
        <v>2580</v>
      </c>
      <c r="M712" s="306" t="s">
        <v>2584</v>
      </c>
      <c r="N712" s="297">
        <f t="shared" si="3"/>
        <v>3.655</v>
      </c>
      <c r="O712" s="307"/>
      <c r="P712" s="307"/>
      <c r="Q712" s="307"/>
      <c r="R712" s="307"/>
      <c r="S712" s="307"/>
      <c r="T712" s="307"/>
      <c r="U712" s="307"/>
      <c r="V712" s="307"/>
    </row>
    <row r="713" ht="15.75" customHeight="1">
      <c r="A713" s="307"/>
      <c r="B713" s="298">
        <v>45165.0</v>
      </c>
      <c r="C713" s="299" t="s">
        <v>3358</v>
      </c>
      <c r="D713" s="305" t="s">
        <v>2835</v>
      </c>
      <c r="E713" s="325" t="s">
        <v>2591</v>
      </c>
      <c r="F713" s="302">
        <v>3107.0</v>
      </c>
      <c r="G713" s="302"/>
      <c r="H713" s="302"/>
      <c r="I713" s="302">
        <v>0.5</v>
      </c>
      <c r="J713" s="322">
        <v>702720.0</v>
      </c>
      <c r="K713" s="322">
        <f t="shared" si="4"/>
        <v>226.1731574</v>
      </c>
      <c r="L713" s="321" t="s">
        <v>2595</v>
      </c>
      <c r="M713" s="306" t="s">
        <v>75</v>
      </c>
      <c r="N713" s="297">
        <f t="shared" si="3"/>
        <v>3.107</v>
      </c>
      <c r="O713" s="307"/>
      <c r="P713" s="307"/>
      <c r="Q713" s="307"/>
      <c r="R713" s="307"/>
      <c r="S713" s="307"/>
      <c r="T713" s="307"/>
      <c r="U713" s="307"/>
      <c r="V713" s="307"/>
    </row>
    <row r="714" ht="15.75" customHeight="1">
      <c r="A714" s="307"/>
      <c r="B714" s="298">
        <v>45163.0</v>
      </c>
      <c r="C714" s="299" t="s">
        <v>3359</v>
      </c>
      <c r="D714" s="305" t="s">
        <v>3107</v>
      </c>
      <c r="E714" s="325" t="s">
        <v>177</v>
      </c>
      <c r="F714" s="302">
        <v>3489.0</v>
      </c>
      <c r="G714" s="302"/>
      <c r="H714" s="302"/>
      <c r="I714" s="324">
        <v>-19.45</v>
      </c>
      <c r="J714" s="322">
        <v>927818.0</v>
      </c>
      <c r="K714" s="322">
        <f t="shared" si="4"/>
        <v>265.9266265</v>
      </c>
      <c r="L714" s="321" t="s">
        <v>2580</v>
      </c>
      <c r="M714" s="306" t="s">
        <v>40</v>
      </c>
      <c r="N714" s="297">
        <f t="shared" si="3"/>
        <v>3.489</v>
      </c>
      <c r="O714" s="307"/>
      <c r="P714" s="307"/>
      <c r="Q714" s="307"/>
      <c r="R714" s="307"/>
      <c r="S714" s="307"/>
      <c r="T714" s="307"/>
      <c r="U714" s="307"/>
      <c r="V714" s="307"/>
    </row>
    <row r="715" ht="15.75" customHeight="1">
      <c r="A715" s="307"/>
      <c r="B715" s="298">
        <v>45166.0</v>
      </c>
      <c r="C715" s="299" t="s">
        <v>3360</v>
      </c>
      <c r="D715" s="305" t="s">
        <v>2835</v>
      </c>
      <c r="E715" s="325" t="s">
        <v>2643</v>
      </c>
      <c r="F715" s="302">
        <v>1439.0</v>
      </c>
      <c r="G715" s="302"/>
      <c r="H715" s="302"/>
      <c r="I715" s="324">
        <v>5.28</v>
      </c>
      <c r="J715" s="322">
        <v>305870.0</v>
      </c>
      <c r="K715" s="322">
        <f t="shared" si="4"/>
        <v>212.5573315</v>
      </c>
      <c r="L715" s="321" t="s">
        <v>2595</v>
      </c>
      <c r="M715" s="306" t="s">
        <v>94</v>
      </c>
      <c r="N715" s="297">
        <f t="shared" si="3"/>
        <v>1.439</v>
      </c>
      <c r="O715" s="307"/>
      <c r="P715" s="307"/>
      <c r="Q715" s="307"/>
      <c r="R715" s="307"/>
      <c r="S715" s="307"/>
      <c r="T715" s="307"/>
      <c r="U715" s="307"/>
      <c r="V715" s="307"/>
    </row>
    <row r="716" ht="15.75" customHeight="1">
      <c r="A716" s="307"/>
      <c r="B716" s="298">
        <v>45163.0</v>
      </c>
      <c r="C716" s="299" t="s">
        <v>3361</v>
      </c>
      <c r="D716" s="305" t="s">
        <v>2980</v>
      </c>
      <c r="E716" s="325" t="s">
        <v>181</v>
      </c>
      <c r="F716" s="302">
        <v>4234.0</v>
      </c>
      <c r="G716" s="302"/>
      <c r="H716" s="302"/>
      <c r="I716" s="324">
        <v>-7.29</v>
      </c>
      <c r="J716" s="322">
        <v>1001496.8</v>
      </c>
      <c r="K716" s="322">
        <f t="shared" si="4"/>
        <v>236.5367974</v>
      </c>
      <c r="L716" s="321" t="s">
        <v>2580</v>
      </c>
      <c r="M716" s="306" t="s">
        <v>2584</v>
      </c>
      <c r="N716" s="297">
        <f t="shared" si="3"/>
        <v>4.234</v>
      </c>
      <c r="O716" s="307"/>
      <c r="P716" s="307"/>
      <c r="Q716" s="307"/>
      <c r="R716" s="307"/>
      <c r="S716" s="307"/>
      <c r="T716" s="307"/>
      <c r="U716" s="307"/>
      <c r="V716" s="307"/>
    </row>
    <row r="717" ht="15.75" customHeight="1">
      <c r="A717" s="307"/>
      <c r="B717" s="298">
        <v>45166.0</v>
      </c>
      <c r="C717" s="299" t="s">
        <v>3362</v>
      </c>
      <c r="D717" s="305" t="s">
        <v>3331</v>
      </c>
      <c r="E717" s="325" t="s">
        <v>181</v>
      </c>
      <c r="F717" s="302">
        <v>2553.0</v>
      </c>
      <c r="G717" s="302">
        <f t="shared" ref="G717:G718" si="9">H717/F717%</f>
        <v>0</v>
      </c>
      <c r="H717" s="302"/>
      <c r="I717" s="324">
        <v>-27.02</v>
      </c>
      <c r="J717" s="322">
        <v>661579.3</v>
      </c>
      <c r="K717" s="322">
        <f t="shared" si="4"/>
        <v>259.1379945</v>
      </c>
      <c r="L717" s="321" t="s">
        <v>2595</v>
      </c>
      <c r="M717" s="306" t="s">
        <v>75</v>
      </c>
      <c r="N717" s="297">
        <f t="shared" si="3"/>
        <v>2.553</v>
      </c>
      <c r="O717" s="307"/>
      <c r="P717" s="307"/>
      <c r="Q717" s="307"/>
      <c r="R717" s="307"/>
      <c r="S717" s="307"/>
      <c r="T717" s="307"/>
      <c r="U717" s="307"/>
      <c r="V717" s="307"/>
    </row>
    <row r="718" ht="15.75" customHeight="1">
      <c r="A718" s="307"/>
      <c r="B718" s="298">
        <v>45165.0</v>
      </c>
      <c r="C718" s="299" t="s">
        <v>3363</v>
      </c>
      <c r="D718" s="305" t="s">
        <v>3331</v>
      </c>
      <c r="E718" s="325" t="s">
        <v>172</v>
      </c>
      <c r="F718" s="302">
        <v>3686.0</v>
      </c>
      <c r="G718" s="302">
        <f t="shared" si="9"/>
        <v>0</v>
      </c>
      <c r="H718" s="302"/>
      <c r="I718" s="324">
        <v>-20.33</v>
      </c>
      <c r="J718" s="303">
        <v>1258820.0</v>
      </c>
      <c r="K718" s="303">
        <f t="shared" si="4"/>
        <v>341.5138361</v>
      </c>
      <c r="L718" s="321" t="s">
        <v>2580</v>
      </c>
      <c r="M718" s="306" t="s">
        <v>40</v>
      </c>
      <c r="N718" s="297">
        <f t="shared" si="3"/>
        <v>3.686</v>
      </c>
      <c r="O718" s="307"/>
      <c r="P718" s="307"/>
      <c r="Q718" s="307"/>
      <c r="R718" s="307"/>
      <c r="S718" s="307"/>
      <c r="T718" s="307"/>
      <c r="U718" s="307"/>
      <c r="V718" s="307"/>
    </row>
    <row r="719" ht="15.75" customHeight="1">
      <c r="A719" s="307"/>
      <c r="B719" s="298">
        <v>45165.0</v>
      </c>
      <c r="C719" s="299" t="s">
        <v>3364</v>
      </c>
      <c r="D719" s="305" t="s">
        <v>3237</v>
      </c>
      <c r="E719" s="325" t="s">
        <v>172</v>
      </c>
      <c r="F719" s="302">
        <v>4464.7</v>
      </c>
      <c r="G719" s="302"/>
      <c r="H719" s="302"/>
      <c r="I719" s="324">
        <v>-19.11</v>
      </c>
      <c r="J719" s="303">
        <v>1603883.9</v>
      </c>
      <c r="K719" s="303">
        <f t="shared" si="4"/>
        <v>359.2366564</v>
      </c>
      <c r="L719" s="321" t="s">
        <v>2580</v>
      </c>
      <c r="M719" s="306" t="s">
        <v>94</v>
      </c>
      <c r="N719" s="297">
        <f t="shared" si="3"/>
        <v>4.4647</v>
      </c>
      <c r="O719" s="307"/>
      <c r="P719" s="307"/>
      <c r="Q719" s="307"/>
      <c r="R719" s="307"/>
      <c r="S719" s="307"/>
      <c r="T719" s="307"/>
      <c r="U719" s="307"/>
      <c r="V719" s="307"/>
    </row>
    <row r="720" ht="15.75" customHeight="1">
      <c r="A720" s="307"/>
      <c r="B720" s="298">
        <v>45166.0</v>
      </c>
      <c r="C720" s="299" t="s">
        <v>3365</v>
      </c>
      <c r="D720" s="305" t="s">
        <v>3331</v>
      </c>
      <c r="E720" s="325" t="s">
        <v>2591</v>
      </c>
      <c r="F720" s="302">
        <v>1924.0</v>
      </c>
      <c r="G720" s="302">
        <f>H720/F720%</f>
        <v>0</v>
      </c>
      <c r="H720" s="302"/>
      <c r="I720" s="302">
        <v>-27.93</v>
      </c>
      <c r="J720" s="322">
        <v>346368.0</v>
      </c>
      <c r="K720" s="322">
        <f t="shared" si="4"/>
        <v>180.024948</v>
      </c>
      <c r="L720" s="321" t="s">
        <v>2595</v>
      </c>
      <c r="M720" s="306" t="s">
        <v>2584</v>
      </c>
      <c r="N720" s="297">
        <f t="shared" si="3"/>
        <v>1.924</v>
      </c>
      <c r="O720" s="307"/>
      <c r="P720" s="307"/>
      <c r="Q720" s="307"/>
      <c r="R720" s="307"/>
      <c r="S720" s="307"/>
      <c r="T720" s="307"/>
      <c r="U720" s="307"/>
      <c r="V720" s="307"/>
    </row>
    <row r="721" ht="15.75" customHeight="1">
      <c r="A721" s="307"/>
      <c r="B721" s="298">
        <v>45166.0</v>
      </c>
      <c r="C721" s="299" t="s">
        <v>3366</v>
      </c>
      <c r="D721" s="305" t="s">
        <v>3367</v>
      </c>
      <c r="E721" s="325" t="s">
        <v>2643</v>
      </c>
      <c r="F721" s="302">
        <v>1705.0</v>
      </c>
      <c r="G721" s="302"/>
      <c r="H721" s="302"/>
      <c r="I721" s="324">
        <v>-32.84</v>
      </c>
      <c r="J721" s="322">
        <v>396700.0</v>
      </c>
      <c r="K721" s="322">
        <f t="shared" si="4"/>
        <v>232.6686217</v>
      </c>
      <c r="L721" s="321" t="s">
        <v>2595</v>
      </c>
      <c r="M721" s="306" t="s">
        <v>75</v>
      </c>
      <c r="N721" s="297">
        <f t="shared" si="3"/>
        <v>1.705</v>
      </c>
      <c r="O721" s="307"/>
      <c r="P721" s="307"/>
      <c r="Q721" s="307"/>
      <c r="R721" s="307"/>
      <c r="S721" s="307"/>
      <c r="T721" s="307"/>
      <c r="U721" s="307"/>
      <c r="V721" s="307"/>
    </row>
    <row r="722" ht="15.75" customHeight="1">
      <c r="A722" s="307"/>
      <c r="B722" s="298">
        <v>45166.0</v>
      </c>
      <c r="C722" s="299" t="s">
        <v>3368</v>
      </c>
      <c r="D722" s="305" t="s">
        <v>106</v>
      </c>
      <c r="E722" s="325" t="s">
        <v>2697</v>
      </c>
      <c r="F722" s="302">
        <v>3496.0</v>
      </c>
      <c r="G722" s="302"/>
      <c r="H722" s="302"/>
      <c r="I722" s="324">
        <v>-25.22</v>
      </c>
      <c r="J722" s="322">
        <v>618792.0</v>
      </c>
      <c r="K722" s="322">
        <f t="shared" si="4"/>
        <v>177</v>
      </c>
      <c r="L722" s="321" t="s">
        <v>2582</v>
      </c>
      <c r="M722" s="306" t="s">
        <v>40</v>
      </c>
      <c r="N722" s="297">
        <f t="shared" si="3"/>
        <v>3.496</v>
      </c>
      <c r="O722" s="307"/>
      <c r="P722" s="307"/>
      <c r="Q722" s="307"/>
      <c r="R722" s="307"/>
      <c r="S722" s="307"/>
      <c r="T722" s="307"/>
      <c r="U722" s="307"/>
      <c r="V722" s="307"/>
    </row>
    <row r="723" ht="15.75" customHeight="1">
      <c r="A723" s="307"/>
      <c r="B723" s="298">
        <v>45165.0</v>
      </c>
      <c r="C723" s="299" t="s">
        <v>3369</v>
      </c>
      <c r="D723" s="305" t="s">
        <v>3265</v>
      </c>
      <c r="E723" s="325" t="s">
        <v>177</v>
      </c>
      <c r="F723" s="302">
        <v>4511.1</v>
      </c>
      <c r="G723" s="302"/>
      <c r="H723" s="302"/>
      <c r="I723" s="324">
        <v>-4.37</v>
      </c>
      <c r="J723" s="322">
        <v>1196512.9</v>
      </c>
      <c r="K723" s="322">
        <f t="shared" si="4"/>
        <v>265.237503</v>
      </c>
      <c r="L723" s="321" t="s">
        <v>2580</v>
      </c>
      <c r="M723" s="306" t="s">
        <v>94</v>
      </c>
      <c r="N723" s="297">
        <f t="shared" si="3"/>
        <v>4.5111</v>
      </c>
      <c r="O723" s="307"/>
      <c r="P723" s="307"/>
      <c r="Q723" s="307"/>
      <c r="R723" s="307"/>
      <c r="S723" s="307"/>
      <c r="T723" s="307"/>
      <c r="U723" s="307"/>
      <c r="V723" s="307"/>
    </row>
    <row r="724" ht="15.75" customHeight="1">
      <c r="A724" s="307"/>
      <c r="B724" s="298">
        <v>45167.0</v>
      </c>
      <c r="C724" s="299" t="s">
        <v>3370</v>
      </c>
      <c r="D724" s="305" t="s">
        <v>2835</v>
      </c>
      <c r="E724" s="325" t="s">
        <v>2697</v>
      </c>
      <c r="F724" s="302">
        <v>499.0</v>
      </c>
      <c r="G724" s="302"/>
      <c r="H724" s="302"/>
      <c r="I724" s="324">
        <v>-7.54</v>
      </c>
      <c r="J724" s="322">
        <v>99800.0</v>
      </c>
      <c r="K724" s="322">
        <f t="shared" si="4"/>
        <v>200</v>
      </c>
      <c r="L724" s="321" t="s">
        <v>2595</v>
      </c>
      <c r="M724" s="306" t="s">
        <v>2584</v>
      </c>
      <c r="N724" s="297">
        <f t="shared" si="3"/>
        <v>0.499</v>
      </c>
      <c r="O724" s="307"/>
      <c r="P724" s="307"/>
      <c r="Q724" s="307"/>
      <c r="R724" s="307"/>
      <c r="S724" s="307"/>
      <c r="T724" s="307"/>
      <c r="U724" s="307"/>
      <c r="V724" s="307"/>
    </row>
    <row r="725" ht="15.75" customHeight="1">
      <c r="A725" s="307"/>
      <c r="B725" s="298">
        <v>45166.0</v>
      </c>
      <c r="C725" s="299" t="s">
        <v>3371</v>
      </c>
      <c r="D725" s="305" t="s">
        <v>3331</v>
      </c>
      <c r="E725" s="325" t="s">
        <v>172</v>
      </c>
      <c r="F725" s="302">
        <v>1999.0</v>
      </c>
      <c r="G725" s="302">
        <f t="shared" ref="G725:G726" si="10">H725/F725%</f>
        <v>0</v>
      </c>
      <c r="H725" s="302"/>
      <c r="I725" s="324">
        <v>-12.42</v>
      </c>
      <c r="J725" s="303">
        <v>709645.0</v>
      </c>
      <c r="K725" s="303">
        <f t="shared" si="4"/>
        <v>355</v>
      </c>
      <c r="L725" s="321" t="s">
        <v>2580</v>
      </c>
      <c r="M725" s="306" t="s">
        <v>75</v>
      </c>
      <c r="N725" s="297">
        <f t="shared" si="3"/>
        <v>1.999</v>
      </c>
      <c r="O725" s="307"/>
      <c r="P725" s="307"/>
      <c r="Q725" s="307"/>
      <c r="R725" s="307"/>
      <c r="S725" s="307"/>
      <c r="T725" s="307"/>
      <c r="U725" s="307"/>
      <c r="V725" s="307"/>
    </row>
    <row r="726" ht="15.75" customHeight="1">
      <c r="A726" s="307"/>
      <c r="B726" s="298">
        <v>45166.0</v>
      </c>
      <c r="C726" s="299" t="s">
        <v>3372</v>
      </c>
      <c r="D726" s="305" t="s">
        <v>3331</v>
      </c>
      <c r="E726" s="325" t="s">
        <v>4</v>
      </c>
      <c r="F726" s="302">
        <v>2781.0</v>
      </c>
      <c r="G726" s="302">
        <f t="shared" si="10"/>
        <v>0</v>
      </c>
      <c r="H726" s="302"/>
      <c r="I726" s="324">
        <v>-12.43</v>
      </c>
      <c r="J726" s="303">
        <v>1163045.0</v>
      </c>
      <c r="K726" s="303">
        <f t="shared" si="4"/>
        <v>418.2110752</v>
      </c>
      <c r="L726" s="321" t="s">
        <v>2580</v>
      </c>
      <c r="M726" s="306" t="s">
        <v>40</v>
      </c>
      <c r="N726" s="297">
        <f t="shared" si="3"/>
        <v>2.781</v>
      </c>
      <c r="O726" s="307"/>
      <c r="P726" s="307"/>
      <c r="Q726" s="307"/>
      <c r="R726" s="307"/>
      <c r="S726" s="307"/>
      <c r="T726" s="307"/>
      <c r="U726" s="307"/>
      <c r="V726" s="307"/>
    </row>
    <row r="727" ht="15.75" customHeight="1">
      <c r="A727" s="307"/>
      <c r="B727" s="298">
        <v>45166.0</v>
      </c>
      <c r="C727" s="299" t="s">
        <v>3373</v>
      </c>
      <c r="D727" s="305" t="s">
        <v>3237</v>
      </c>
      <c r="E727" s="325" t="s">
        <v>4</v>
      </c>
      <c r="F727" s="302">
        <v>4132.0</v>
      </c>
      <c r="G727" s="302"/>
      <c r="H727" s="302"/>
      <c r="I727" s="324">
        <v>-34.51</v>
      </c>
      <c r="J727" s="303">
        <v>1603216.0</v>
      </c>
      <c r="K727" s="303">
        <f t="shared" si="4"/>
        <v>388</v>
      </c>
      <c r="L727" s="321" t="s">
        <v>2580</v>
      </c>
      <c r="M727" s="306" t="s">
        <v>94</v>
      </c>
      <c r="N727" s="297">
        <f t="shared" si="3"/>
        <v>4.132</v>
      </c>
      <c r="O727" s="307"/>
      <c r="P727" s="307"/>
      <c r="Q727" s="307"/>
      <c r="R727" s="307"/>
      <c r="S727" s="307"/>
      <c r="T727" s="307"/>
      <c r="U727" s="307"/>
      <c r="V727" s="307"/>
    </row>
    <row r="728" ht="15.75" customHeight="1">
      <c r="A728" s="307"/>
      <c r="B728" s="298">
        <v>45167.0</v>
      </c>
      <c r="C728" s="299" t="s">
        <v>3374</v>
      </c>
      <c r="D728" s="305" t="s">
        <v>3331</v>
      </c>
      <c r="E728" s="325" t="s">
        <v>2643</v>
      </c>
      <c r="F728" s="302">
        <v>3174.0</v>
      </c>
      <c r="G728" s="302">
        <f>H728/F728%</f>
        <v>0</v>
      </c>
      <c r="H728" s="302"/>
      <c r="I728" s="324">
        <v>-6.4</v>
      </c>
      <c r="J728" s="322">
        <v>689278.0</v>
      </c>
      <c r="K728" s="322">
        <f t="shared" si="4"/>
        <v>217.1638311</v>
      </c>
      <c r="L728" s="321" t="s">
        <v>2595</v>
      </c>
      <c r="M728" s="306" t="s">
        <v>2584</v>
      </c>
      <c r="N728" s="297">
        <f t="shared" si="3"/>
        <v>3.174</v>
      </c>
      <c r="O728" s="307"/>
      <c r="P728" s="307"/>
      <c r="Q728" s="307"/>
      <c r="R728" s="307"/>
      <c r="S728" s="307"/>
      <c r="T728" s="307"/>
      <c r="U728" s="307"/>
      <c r="V728" s="307"/>
    </row>
    <row r="729" ht="15.75" customHeight="1">
      <c r="A729" s="307"/>
      <c r="B729" s="298">
        <v>45167.0</v>
      </c>
      <c r="C729" s="299" t="s">
        <v>3375</v>
      </c>
      <c r="D729" s="305" t="s">
        <v>3367</v>
      </c>
      <c r="E729" s="325" t="s">
        <v>2591</v>
      </c>
      <c r="F729" s="302">
        <v>2071.0</v>
      </c>
      <c r="G729" s="302"/>
      <c r="H729" s="302"/>
      <c r="I729" s="324">
        <v>-25.22</v>
      </c>
      <c r="J729" s="322">
        <v>511600.0</v>
      </c>
      <c r="K729" s="322">
        <f t="shared" si="4"/>
        <v>247.0304201</v>
      </c>
      <c r="L729" s="321" t="s">
        <v>2595</v>
      </c>
      <c r="M729" s="306" t="s">
        <v>75</v>
      </c>
      <c r="N729" s="297">
        <f t="shared" si="3"/>
        <v>2.071</v>
      </c>
      <c r="O729" s="307"/>
      <c r="P729" s="307"/>
      <c r="Q729" s="307"/>
      <c r="R729" s="307"/>
      <c r="S729" s="307"/>
      <c r="T729" s="307"/>
      <c r="U729" s="307"/>
      <c r="V729" s="307"/>
    </row>
    <row r="730" ht="15.75" customHeight="1">
      <c r="A730" s="307"/>
      <c r="B730" s="298">
        <v>45168.0</v>
      </c>
      <c r="C730" s="299" t="s">
        <v>3376</v>
      </c>
      <c r="D730" s="305" t="s">
        <v>2835</v>
      </c>
      <c r="E730" s="325" t="s">
        <v>2697</v>
      </c>
      <c r="F730" s="302">
        <v>1406.0</v>
      </c>
      <c r="G730" s="302"/>
      <c r="H730" s="302"/>
      <c r="I730" s="324">
        <v>-6.44</v>
      </c>
      <c r="J730" s="322">
        <v>281200.0</v>
      </c>
      <c r="K730" s="322">
        <f t="shared" si="4"/>
        <v>200</v>
      </c>
      <c r="L730" s="321" t="s">
        <v>2595</v>
      </c>
      <c r="M730" s="306" t="s">
        <v>40</v>
      </c>
      <c r="N730" s="297">
        <f t="shared" si="3"/>
        <v>1.406</v>
      </c>
      <c r="O730" s="307"/>
      <c r="P730" s="307"/>
      <c r="Q730" s="307"/>
      <c r="R730" s="307"/>
      <c r="S730" s="307"/>
      <c r="T730" s="307"/>
      <c r="U730" s="307"/>
      <c r="V730" s="307"/>
    </row>
    <row r="731" ht="15.75" customHeight="1">
      <c r="A731" s="307"/>
      <c r="B731" s="298">
        <v>45167.0</v>
      </c>
      <c r="C731" s="299" t="s">
        <v>3377</v>
      </c>
      <c r="D731" s="305" t="s">
        <v>3237</v>
      </c>
      <c r="E731" s="325" t="s">
        <v>172</v>
      </c>
      <c r="F731" s="302">
        <v>2699.0</v>
      </c>
      <c r="G731" s="302"/>
      <c r="H731" s="302"/>
      <c r="I731" s="324">
        <v>-27.25</v>
      </c>
      <c r="J731" s="303">
        <v>1037762.0</v>
      </c>
      <c r="K731" s="303">
        <f t="shared" si="4"/>
        <v>384.4987032</v>
      </c>
      <c r="L731" s="321" t="s">
        <v>2580</v>
      </c>
      <c r="M731" s="306" t="s">
        <v>94</v>
      </c>
      <c r="N731" s="297">
        <f t="shared" si="3"/>
        <v>2.699</v>
      </c>
      <c r="O731" s="307"/>
      <c r="P731" s="307"/>
      <c r="Q731" s="307"/>
      <c r="R731" s="307"/>
      <c r="S731" s="307"/>
      <c r="T731" s="307"/>
      <c r="U731" s="307"/>
      <c r="V731" s="307"/>
    </row>
    <row r="732" ht="15.75" customHeight="1">
      <c r="A732" s="307"/>
      <c r="B732" s="298">
        <v>45168.0</v>
      </c>
      <c r="C732" s="299" t="s">
        <v>3378</v>
      </c>
      <c r="D732" s="305" t="s">
        <v>3331</v>
      </c>
      <c r="E732" s="325" t="s">
        <v>2591</v>
      </c>
      <c r="F732" s="302">
        <v>3249.0</v>
      </c>
      <c r="G732" s="302">
        <f t="shared" ref="G732:G734" si="11">H732/F732%</f>
        <v>0</v>
      </c>
      <c r="H732" s="302"/>
      <c r="I732" s="324">
        <v>-31.08</v>
      </c>
      <c r="J732" s="322">
        <v>796005.0</v>
      </c>
      <c r="K732" s="322">
        <f t="shared" si="4"/>
        <v>245</v>
      </c>
      <c r="L732" s="321" t="s">
        <v>2595</v>
      </c>
      <c r="M732" s="306" t="s">
        <v>2584</v>
      </c>
      <c r="N732" s="297">
        <f t="shared" si="3"/>
        <v>3.249</v>
      </c>
      <c r="O732" s="307"/>
      <c r="P732" s="307"/>
      <c r="Q732" s="307"/>
      <c r="R732" s="307"/>
      <c r="S732" s="307"/>
      <c r="T732" s="307"/>
      <c r="U732" s="307"/>
      <c r="V732" s="307"/>
    </row>
    <row r="733" ht="15.75" customHeight="1">
      <c r="A733" s="307"/>
      <c r="B733" s="298">
        <v>45168.0</v>
      </c>
      <c r="C733" s="299" t="s">
        <v>3379</v>
      </c>
      <c r="D733" s="305" t="s">
        <v>3331</v>
      </c>
      <c r="E733" s="325" t="s">
        <v>4</v>
      </c>
      <c r="F733" s="302">
        <v>4396.0</v>
      </c>
      <c r="G733" s="302">
        <f t="shared" si="11"/>
        <v>0</v>
      </c>
      <c r="H733" s="302"/>
      <c r="I733" s="324">
        <v>-40.93</v>
      </c>
      <c r="J733" s="303">
        <v>1870940.0</v>
      </c>
      <c r="K733" s="303">
        <f t="shared" si="4"/>
        <v>425.600546</v>
      </c>
      <c r="L733" s="321" t="s">
        <v>2595</v>
      </c>
      <c r="M733" s="306" t="s">
        <v>75</v>
      </c>
      <c r="N733" s="297">
        <f t="shared" si="3"/>
        <v>4.396</v>
      </c>
      <c r="O733" s="307"/>
      <c r="P733" s="307"/>
      <c r="Q733" s="307"/>
      <c r="R733" s="307"/>
      <c r="S733" s="307"/>
      <c r="T733" s="307"/>
      <c r="U733" s="307"/>
      <c r="V733" s="307"/>
    </row>
    <row r="734" ht="15.75" customHeight="1">
      <c r="A734" s="307"/>
      <c r="B734" s="298">
        <v>45168.0</v>
      </c>
      <c r="C734" s="299" t="s">
        <v>3380</v>
      </c>
      <c r="D734" s="305" t="s">
        <v>3331</v>
      </c>
      <c r="E734" s="325" t="s">
        <v>172</v>
      </c>
      <c r="F734" s="302">
        <v>2664.3</v>
      </c>
      <c r="G734" s="302">
        <f t="shared" si="11"/>
        <v>0</v>
      </c>
      <c r="H734" s="302"/>
      <c r="I734" s="324">
        <v>18.95</v>
      </c>
      <c r="J734" s="303">
        <v>950425.5</v>
      </c>
      <c r="K734" s="303">
        <f t="shared" si="4"/>
        <v>356.726157</v>
      </c>
      <c r="L734" s="321" t="s">
        <v>2595</v>
      </c>
      <c r="M734" s="306" t="s">
        <v>40</v>
      </c>
      <c r="N734" s="297">
        <f t="shared" si="3"/>
        <v>2.6643</v>
      </c>
      <c r="O734" s="307"/>
      <c r="P734" s="307"/>
      <c r="Q734" s="307"/>
      <c r="R734" s="307"/>
      <c r="S734" s="307"/>
      <c r="T734" s="307"/>
      <c r="U734" s="307"/>
      <c r="V734" s="307"/>
    </row>
    <row r="735" ht="15.75" customHeight="1">
      <c r="A735" s="307"/>
      <c r="B735" s="298">
        <v>45167.0</v>
      </c>
      <c r="C735" s="299" t="s">
        <v>3381</v>
      </c>
      <c r="D735" s="305" t="s">
        <v>3107</v>
      </c>
      <c r="E735" s="325" t="s">
        <v>4</v>
      </c>
      <c r="F735" s="302">
        <v>5802.0</v>
      </c>
      <c r="G735" s="302"/>
      <c r="H735" s="302"/>
      <c r="I735" s="324">
        <v>-51.36</v>
      </c>
      <c r="J735" s="303">
        <v>2208265.2</v>
      </c>
      <c r="K735" s="303">
        <f t="shared" si="4"/>
        <v>380.6041365</v>
      </c>
      <c r="L735" s="321" t="s">
        <v>2580</v>
      </c>
      <c r="M735" s="306" t="s">
        <v>94</v>
      </c>
      <c r="N735" s="297">
        <f t="shared" si="3"/>
        <v>5.802</v>
      </c>
      <c r="O735" s="307"/>
      <c r="P735" s="307"/>
      <c r="Q735" s="307"/>
      <c r="R735" s="307"/>
      <c r="S735" s="307"/>
      <c r="T735" s="307"/>
      <c r="U735" s="307"/>
      <c r="V735" s="307"/>
    </row>
    <row r="736" ht="15.75" customHeight="1">
      <c r="A736" s="307"/>
      <c r="B736" s="298">
        <v>45169.0</v>
      </c>
      <c r="C736" s="299" t="s">
        <v>3382</v>
      </c>
      <c r="D736" s="305" t="s">
        <v>3367</v>
      </c>
      <c r="E736" s="325" t="s">
        <v>2643</v>
      </c>
      <c r="F736" s="302">
        <v>1985.0</v>
      </c>
      <c r="G736" s="302"/>
      <c r="H736" s="302"/>
      <c r="I736" s="324">
        <v>-30.31</v>
      </c>
      <c r="J736" s="322">
        <v>483352.0</v>
      </c>
      <c r="K736" s="322">
        <f t="shared" si="4"/>
        <v>243.502267</v>
      </c>
      <c r="L736" s="321" t="s">
        <v>2595</v>
      </c>
      <c r="M736" s="306" t="s">
        <v>2584</v>
      </c>
      <c r="N736" s="297">
        <f t="shared" si="3"/>
        <v>1.985</v>
      </c>
      <c r="O736" s="307"/>
      <c r="P736" s="307"/>
      <c r="Q736" s="307"/>
      <c r="R736" s="307"/>
      <c r="S736" s="307"/>
      <c r="T736" s="307"/>
      <c r="U736" s="307"/>
      <c r="V736" s="307"/>
    </row>
    <row r="737" ht="15.75" customHeight="1">
      <c r="A737" s="307"/>
      <c r="B737" s="298">
        <v>45169.0</v>
      </c>
      <c r="C737" s="299" t="s">
        <v>3383</v>
      </c>
      <c r="D737" s="305" t="s">
        <v>3331</v>
      </c>
      <c r="E737" s="325" t="s">
        <v>177</v>
      </c>
      <c r="F737" s="302">
        <v>2078.0</v>
      </c>
      <c r="G737" s="302">
        <f>H737/F737%</f>
        <v>0</v>
      </c>
      <c r="H737" s="302"/>
      <c r="I737" s="324">
        <v>4.53</v>
      </c>
      <c r="J737" s="322">
        <v>600470.0</v>
      </c>
      <c r="K737" s="322">
        <f t="shared" si="4"/>
        <v>288.9653513</v>
      </c>
      <c r="L737" s="321" t="s">
        <v>2595</v>
      </c>
      <c r="M737" s="306" t="s">
        <v>75</v>
      </c>
      <c r="N737" s="297">
        <f t="shared" si="3"/>
        <v>2.078</v>
      </c>
      <c r="O737" s="307"/>
      <c r="P737" s="307"/>
      <c r="Q737" s="307"/>
      <c r="R737" s="307"/>
      <c r="S737" s="307"/>
      <c r="T737" s="307"/>
      <c r="U737" s="307"/>
      <c r="V737" s="307"/>
    </row>
    <row r="738" ht="15.75" customHeight="1">
      <c r="A738" s="307"/>
      <c r="B738" s="298">
        <v>45167.0</v>
      </c>
      <c r="C738" s="299" t="s">
        <v>3384</v>
      </c>
      <c r="D738" s="305" t="s">
        <v>3107</v>
      </c>
      <c r="E738" s="325" t="s">
        <v>172</v>
      </c>
      <c r="F738" s="302">
        <v>5504.0</v>
      </c>
      <c r="G738" s="319"/>
      <c r="H738" s="319"/>
      <c r="I738" s="319">
        <v>-4.54</v>
      </c>
      <c r="J738" s="320">
        <v>1863892.0</v>
      </c>
      <c r="K738" s="303">
        <f t="shared" si="4"/>
        <v>338.6431686</v>
      </c>
      <c r="L738" s="305" t="s">
        <v>2580</v>
      </c>
      <c r="M738" s="306" t="s">
        <v>40</v>
      </c>
      <c r="N738" s="297">
        <f t="shared" si="3"/>
        <v>5.504</v>
      </c>
      <c r="O738" s="307"/>
      <c r="P738" s="307"/>
      <c r="Q738" s="307"/>
      <c r="R738" s="307"/>
      <c r="S738" s="307"/>
      <c r="T738" s="307"/>
      <c r="U738" s="307"/>
      <c r="V738" s="307"/>
    </row>
    <row r="739" ht="15.75" customHeight="1">
      <c r="A739" s="307"/>
      <c r="B739" s="298">
        <v>45169.0</v>
      </c>
      <c r="C739" s="299" t="s">
        <v>3385</v>
      </c>
      <c r="D739" s="305" t="s">
        <v>106</v>
      </c>
      <c r="E739" s="325" t="s">
        <v>2697</v>
      </c>
      <c r="F739" s="302">
        <v>1822.0</v>
      </c>
      <c r="G739" s="302"/>
      <c r="H739" s="302"/>
      <c r="I739" s="302">
        <v>46.38</v>
      </c>
      <c r="J739" s="322">
        <v>364400.0</v>
      </c>
      <c r="K739" s="322">
        <f t="shared" si="4"/>
        <v>200</v>
      </c>
      <c r="L739" s="305" t="s">
        <v>2582</v>
      </c>
      <c r="M739" s="306" t="s">
        <v>94</v>
      </c>
      <c r="N739" s="297">
        <f t="shared" si="3"/>
        <v>1.822</v>
      </c>
      <c r="O739" s="307"/>
      <c r="P739" s="307"/>
      <c r="Q739" s="307"/>
      <c r="R739" s="307"/>
      <c r="S739" s="307"/>
      <c r="T739" s="307"/>
      <c r="U739" s="307"/>
      <c r="V739" s="307"/>
    </row>
    <row r="740" ht="15.75" customHeight="1">
      <c r="A740" s="307"/>
      <c r="B740" s="298">
        <v>45167.0</v>
      </c>
      <c r="C740" s="299" t="s">
        <v>3386</v>
      </c>
      <c r="D740" s="305" t="s">
        <v>3265</v>
      </c>
      <c r="E740" s="325" t="s">
        <v>179</v>
      </c>
      <c r="F740" s="302">
        <v>5522.8</v>
      </c>
      <c r="G740" s="302"/>
      <c r="H740" s="302"/>
      <c r="I740" s="302">
        <v>24.34</v>
      </c>
      <c r="J740" s="322">
        <v>1588394.8</v>
      </c>
      <c r="K740" s="322">
        <f t="shared" si="4"/>
        <v>287.6067937</v>
      </c>
      <c r="L740" s="305" t="s">
        <v>2580</v>
      </c>
      <c r="M740" s="306" t="s">
        <v>2584</v>
      </c>
      <c r="N740" s="297">
        <f t="shared" si="3"/>
        <v>5.5228</v>
      </c>
      <c r="O740" s="307"/>
      <c r="P740" s="307"/>
      <c r="Q740" s="307"/>
      <c r="R740" s="307"/>
      <c r="S740" s="307"/>
      <c r="T740" s="307"/>
      <c r="U740" s="307"/>
      <c r="V740" s="307"/>
    </row>
    <row r="741" ht="15.75" customHeight="1">
      <c r="A741" s="307"/>
      <c r="B741" s="298">
        <v>45169.0</v>
      </c>
      <c r="C741" s="299" t="s">
        <v>3387</v>
      </c>
      <c r="D741" s="305" t="s">
        <v>3331</v>
      </c>
      <c r="E741" s="325" t="s">
        <v>4</v>
      </c>
      <c r="F741" s="302">
        <v>4295.0</v>
      </c>
      <c r="G741" s="302">
        <f>H741/F741%</f>
        <v>0</v>
      </c>
      <c r="H741" s="302"/>
      <c r="I741" s="302">
        <v>-27.84</v>
      </c>
      <c r="J741" s="303">
        <v>1671795.0</v>
      </c>
      <c r="K741" s="303">
        <f t="shared" si="4"/>
        <v>389.242142</v>
      </c>
      <c r="L741" s="305" t="s">
        <v>2580</v>
      </c>
      <c r="M741" s="306" t="s">
        <v>75</v>
      </c>
      <c r="N741" s="297">
        <f t="shared" si="3"/>
        <v>4.295</v>
      </c>
      <c r="O741" s="307"/>
      <c r="P741" s="307"/>
      <c r="Q741" s="307"/>
      <c r="R741" s="307"/>
      <c r="S741" s="307"/>
      <c r="T741" s="307"/>
      <c r="U741" s="307"/>
      <c r="V741" s="307"/>
    </row>
    <row r="742" ht="15.75" customHeight="1">
      <c r="A742" s="307"/>
      <c r="B742" s="298">
        <v>45169.0</v>
      </c>
      <c r="C742" s="299" t="s">
        <v>3388</v>
      </c>
      <c r="D742" s="305" t="s">
        <v>3389</v>
      </c>
      <c r="E742" s="325" t="s">
        <v>177</v>
      </c>
      <c r="F742" s="302">
        <v>1347.5</v>
      </c>
      <c r="G742" s="302"/>
      <c r="H742" s="302"/>
      <c r="I742" s="302">
        <v>32.95</v>
      </c>
      <c r="J742" s="303">
        <v>390775.0</v>
      </c>
      <c r="K742" s="303">
        <f t="shared" si="4"/>
        <v>290</v>
      </c>
      <c r="L742" s="305" t="s">
        <v>2582</v>
      </c>
      <c r="M742" s="306" t="s">
        <v>40</v>
      </c>
      <c r="N742" s="297">
        <f t="shared" si="3"/>
        <v>1.3475</v>
      </c>
      <c r="O742" s="307"/>
      <c r="P742" s="307"/>
      <c r="Q742" s="307"/>
      <c r="R742" s="307"/>
      <c r="S742" s="307"/>
      <c r="T742" s="307"/>
      <c r="U742" s="307"/>
      <c r="V742" s="307"/>
    </row>
    <row r="743" ht="15.75" customHeight="1">
      <c r="A743" s="307"/>
      <c r="B743" s="298">
        <v>45170.0</v>
      </c>
      <c r="C743" s="299" t="s">
        <v>3390</v>
      </c>
      <c r="D743" s="305" t="s">
        <v>3143</v>
      </c>
      <c r="E743" s="325" t="s">
        <v>172</v>
      </c>
      <c r="F743" s="302">
        <v>1400.0</v>
      </c>
      <c r="G743" s="302"/>
      <c r="H743" s="302"/>
      <c r="I743" s="302">
        <v>-27.15</v>
      </c>
      <c r="J743" s="303">
        <v>508343.0</v>
      </c>
      <c r="K743" s="303">
        <f t="shared" si="4"/>
        <v>363.1021429</v>
      </c>
      <c r="L743" s="305" t="s">
        <v>2595</v>
      </c>
      <c r="M743" s="306" t="s">
        <v>94</v>
      </c>
      <c r="N743" s="297">
        <f t="shared" si="3"/>
        <v>1.4</v>
      </c>
      <c r="O743" s="307"/>
      <c r="P743" s="307"/>
      <c r="Q743" s="307"/>
      <c r="R743" s="307"/>
      <c r="S743" s="307"/>
      <c r="T743" s="307"/>
      <c r="U743" s="307"/>
      <c r="V743" s="307"/>
    </row>
    <row r="744" ht="15.75" customHeight="1">
      <c r="A744" s="307"/>
      <c r="B744" s="298">
        <v>45169.0</v>
      </c>
      <c r="C744" s="299" t="s">
        <v>3391</v>
      </c>
      <c r="D744" s="305" t="s">
        <v>3102</v>
      </c>
      <c r="E744" s="325" t="s">
        <v>4</v>
      </c>
      <c r="F744" s="302">
        <v>3852.0</v>
      </c>
      <c r="G744" s="302"/>
      <c r="H744" s="302"/>
      <c r="I744" s="302">
        <v>-40.42</v>
      </c>
      <c r="J744" s="303">
        <v>1479570.0</v>
      </c>
      <c r="K744" s="303">
        <f t="shared" si="4"/>
        <v>384.1043614</v>
      </c>
      <c r="L744" s="305" t="s">
        <v>2580</v>
      </c>
      <c r="M744" s="306" t="s">
        <v>2584</v>
      </c>
      <c r="N744" s="297">
        <f t="shared" si="3"/>
        <v>3.852</v>
      </c>
      <c r="O744" s="307"/>
      <c r="P744" s="307"/>
      <c r="Q744" s="307"/>
      <c r="R744" s="307"/>
      <c r="S744" s="307"/>
      <c r="T744" s="307"/>
      <c r="U744" s="307"/>
      <c r="V744" s="307"/>
    </row>
    <row r="745" ht="15.75" customHeight="1">
      <c r="A745" s="307"/>
      <c r="B745" s="298">
        <v>45170.0</v>
      </c>
      <c r="C745" s="299" t="s">
        <v>3392</v>
      </c>
      <c r="D745" s="305" t="s">
        <v>3367</v>
      </c>
      <c r="E745" s="325" t="s">
        <v>162</v>
      </c>
      <c r="F745" s="302">
        <v>600.0</v>
      </c>
      <c r="G745" s="302"/>
      <c r="H745" s="302"/>
      <c r="I745" s="302">
        <v>-6.96</v>
      </c>
      <c r="J745" s="303">
        <v>267000.0</v>
      </c>
      <c r="K745" s="303">
        <f t="shared" si="4"/>
        <v>445</v>
      </c>
      <c r="L745" s="305" t="s">
        <v>2595</v>
      </c>
      <c r="M745" s="306" t="s">
        <v>75</v>
      </c>
      <c r="N745" s="297">
        <f t="shared" si="3"/>
        <v>0.6</v>
      </c>
      <c r="O745" s="307"/>
      <c r="P745" s="307"/>
      <c r="Q745" s="307"/>
      <c r="R745" s="307"/>
      <c r="S745" s="307"/>
      <c r="T745" s="307"/>
      <c r="U745" s="307"/>
      <c r="V745" s="307"/>
    </row>
    <row r="746" ht="15.75" customHeight="1">
      <c r="A746" s="307"/>
      <c r="B746" s="298">
        <v>45169.0</v>
      </c>
      <c r="C746" s="299" t="s">
        <v>3393</v>
      </c>
      <c r="D746" s="305" t="s">
        <v>3394</v>
      </c>
      <c r="E746" s="325" t="s">
        <v>4</v>
      </c>
      <c r="F746" s="302">
        <v>4632.9</v>
      </c>
      <c r="G746" s="302"/>
      <c r="H746" s="302"/>
      <c r="I746" s="302">
        <v>-36.55</v>
      </c>
      <c r="J746" s="303">
        <v>1829154.0</v>
      </c>
      <c r="K746" s="303">
        <f t="shared" si="4"/>
        <v>394.8183643</v>
      </c>
      <c r="L746" s="305" t="s">
        <v>2580</v>
      </c>
      <c r="M746" s="306" t="s">
        <v>40</v>
      </c>
      <c r="N746" s="297">
        <f t="shared" si="3"/>
        <v>4.6329</v>
      </c>
      <c r="O746" s="307"/>
      <c r="P746" s="307"/>
      <c r="Q746" s="307"/>
      <c r="R746" s="307"/>
      <c r="S746" s="307"/>
      <c r="T746" s="307"/>
      <c r="U746" s="307"/>
      <c r="V746" s="307"/>
    </row>
    <row r="747" ht="15.75" customHeight="1">
      <c r="A747" s="307"/>
      <c r="B747" s="298">
        <v>45170.0</v>
      </c>
      <c r="C747" s="299" t="s">
        <v>3395</v>
      </c>
      <c r="D747" s="305" t="s">
        <v>98</v>
      </c>
      <c r="E747" s="325" t="s">
        <v>172</v>
      </c>
      <c r="F747" s="302">
        <v>2132.0</v>
      </c>
      <c r="G747" s="302"/>
      <c r="H747" s="302"/>
      <c r="I747" s="302">
        <v>-7.7</v>
      </c>
      <c r="J747" s="303">
        <v>756860.0</v>
      </c>
      <c r="K747" s="303">
        <f t="shared" si="4"/>
        <v>355</v>
      </c>
      <c r="L747" s="305" t="s">
        <v>2595</v>
      </c>
      <c r="M747" s="306" t="s">
        <v>94</v>
      </c>
      <c r="N747" s="297">
        <f t="shared" si="3"/>
        <v>2.132</v>
      </c>
      <c r="O747" s="307"/>
      <c r="P747" s="307"/>
      <c r="Q747" s="307"/>
      <c r="R747" s="307"/>
      <c r="S747" s="307"/>
      <c r="T747" s="307"/>
      <c r="U747" s="307"/>
      <c r="V747" s="307"/>
    </row>
    <row r="748" ht="15.75" customHeight="1">
      <c r="A748" s="307"/>
      <c r="B748" s="298">
        <v>45169.0</v>
      </c>
      <c r="C748" s="299" t="s">
        <v>3396</v>
      </c>
      <c r="D748" s="305" t="s">
        <v>2980</v>
      </c>
      <c r="E748" s="325" t="s">
        <v>2643</v>
      </c>
      <c r="F748" s="302">
        <v>5234.0</v>
      </c>
      <c r="G748" s="302"/>
      <c r="H748" s="302"/>
      <c r="I748" s="302">
        <v>14.31</v>
      </c>
      <c r="J748" s="322">
        <v>1080448.0</v>
      </c>
      <c r="K748" s="322">
        <f t="shared" si="4"/>
        <v>206.4287352</v>
      </c>
      <c r="L748" s="305" t="s">
        <v>2580</v>
      </c>
      <c r="M748" s="306" t="s">
        <v>2584</v>
      </c>
      <c r="N748" s="297">
        <f t="shared" si="3"/>
        <v>5.234</v>
      </c>
      <c r="O748" s="307"/>
      <c r="P748" s="307"/>
      <c r="Q748" s="307"/>
      <c r="R748" s="307"/>
      <c r="S748" s="307"/>
      <c r="T748" s="307"/>
      <c r="U748" s="307"/>
      <c r="V748" s="307"/>
    </row>
    <row r="749" ht="15.75" customHeight="1">
      <c r="A749" s="307"/>
      <c r="B749" s="298">
        <v>45170.0</v>
      </c>
      <c r="C749" s="299" t="s">
        <v>3397</v>
      </c>
      <c r="D749" s="305" t="s">
        <v>3331</v>
      </c>
      <c r="E749" s="325" t="s">
        <v>181</v>
      </c>
      <c r="F749" s="302">
        <v>5324.5</v>
      </c>
      <c r="G749" s="302">
        <f>H749/F749%</f>
        <v>0</v>
      </c>
      <c r="H749" s="302"/>
      <c r="I749" s="302">
        <v>-42.13</v>
      </c>
      <c r="J749" s="322">
        <v>1805492.5</v>
      </c>
      <c r="K749" s="322">
        <f t="shared" si="4"/>
        <v>339.091464</v>
      </c>
      <c r="L749" s="305" t="s">
        <v>2580</v>
      </c>
      <c r="M749" s="306" t="s">
        <v>75</v>
      </c>
      <c r="N749" s="297">
        <f t="shared" si="3"/>
        <v>5.3245</v>
      </c>
      <c r="O749" s="307"/>
      <c r="P749" s="307"/>
      <c r="Q749" s="307"/>
      <c r="R749" s="307"/>
      <c r="S749" s="307"/>
      <c r="T749" s="307"/>
      <c r="U749" s="307"/>
      <c r="V749" s="307"/>
    </row>
    <row r="750" ht="15.75" customHeight="1">
      <c r="A750" s="307"/>
      <c r="B750" s="298">
        <v>45170.0</v>
      </c>
      <c r="C750" s="299" t="s">
        <v>3398</v>
      </c>
      <c r="D750" s="305" t="s">
        <v>2780</v>
      </c>
      <c r="E750" s="325" t="s">
        <v>2591</v>
      </c>
      <c r="F750" s="302">
        <v>2544.0</v>
      </c>
      <c r="G750" s="302"/>
      <c r="H750" s="302"/>
      <c r="I750" s="302">
        <v>33.38</v>
      </c>
      <c r="J750" s="322">
        <v>559680.0</v>
      </c>
      <c r="K750" s="322">
        <f t="shared" si="4"/>
        <v>220</v>
      </c>
      <c r="L750" s="305" t="s">
        <v>2580</v>
      </c>
      <c r="M750" s="306" t="s">
        <v>40</v>
      </c>
      <c r="N750" s="297">
        <f t="shared" si="3"/>
        <v>2.544</v>
      </c>
      <c r="O750" s="307"/>
      <c r="P750" s="307"/>
      <c r="Q750" s="307"/>
      <c r="R750" s="307"/>
      <c r="S750" s="307"/>
      <c r="T750" s="307"/>
      <c r="U750" s="307"/>
      <c r="V750" s="307"/>
    </row>
    <row r="751" ht="15.75" customHeight="1">
      <c r="A751" s="307"/>
      <c r="B751" s="298">
        <v>45170.0</v>
      </c>
      <c r="C751" s="299" t="s">
        <v>3399</v>
      </c>
      <c r="D751" s="305" t="s">
        <v>2685</v>
      </c>
      <c r="E751" s="325" t="s">
        <v>181</v>
      </c>
      <c r="F751" s="302">
        <v>1577.0</v>
      </c>
      <c r="G751" s="302"/>
      <c r="H751" s="302"/>
      <c r="I751" s="302">
        <v>-10.62</v>
      </c>
      <c r="J751" s="322">
        <v>378480.0</v>
      </c>
      <c r="K751" s="322">
        <f t="shared" si="4"/>
        <v>240</v>
      </c>
      <c r="L751" s="305" t="s">
        <v>2582</v>
      </c>
      <c r="M751" s="306" t="s">
        <v>94</v>
      </c>
      <c r="N751" s="297">
        <f t="shared" si="3"/>
        <v>1.577</v>
      </c>
      <c r="O751" s="307"/>
      <c r="P751" s="307"/>
      <c r="Q751" s="307"/>
      <c r="R751" s="307"/>
      <c r="S751" s="307"/>
      <c r="T751" s="307"/>
      <c r="U751" s="307"/>
      <c r="V751" s="307"/>
    </row>
    <row r="752" ht="15.75" customHeight="1">
      <c r="A752" s="307"/>
      <c r="B752" s="298">
        <v>45171.0</v>
      </c>
      <c r="C752" s="299" t="s">
        <v>3400</v>
      </c>
      <c r="D752" s="305" t="s">
        <v>3367</v>
      </c>
      <c r="E752" s="325" t="s">
        <v>181</v>
      </c>
      <c r="F752" s="302">
        <v>2334.0</v>
      </c>
      <c r="G752" s="302"/>
      <c r="H752" s="302"/>
      <c r="I752" s="302">
        <v>-37.27</v>
      </c>
      <c r="J752" s="322">
        <v>643880.0</v>
      </c>
      <c r="K752" s="322">
        <f t="shared" si="4"/>
        <v>275.8697515</v>
      </c>
      <c r="L752" s="305" t="s">
        <v>2595</v>
      </c>
      <c r="M752" s="306" t="s">
        <v>2584</v>
      </c>
      <c r="N752" s="297">
        <f t="shared" si="3"/>
        <v>2.334</v>
      </c>
      <c r="O752" s="307"/>
      <c r="P752" s="307"/>
      <c r="Q752" s="307"/>
      <c r="R752" s="307"/>
      <c r="S752" s="307"/>
      <c r="T752" s="307"/>
      <c r="U752" s="307"/>
      <c r="V752" s="307"/>
    </row>
    <row r="753" ht="15.75" customHeight="1">
      <c r="A753" s="307"/>
      <c r="B753" s="298">
        <v>45170.0</v>
      </c>
      <c r="C753" s="299" t="s">
        <v>3401</v>
      </c>
      <c r="D753" s="305" t="s">
        <v>3331</v>
      </c>
      <c r="E753" s="325" t="s">
        <v>172</v>
      </c>
      <c r="F753" s="302">
        <v>3025.0</v>
      </c>
      <c r="G753" s="302">
        <f>H753/F753%</f>
        <v>0</v>
      </c>
      <c r="H753" s="302"/>
      <c r="I753" s="302">
        <v>-48.17</v>
      </c>
      <c r="J753" s="303">
        <v>1096865.0</v>
      </c>
      <c r="K753" s="303">
        <f t="shared" si="4"/>
        <v>362.6</v>
      </c>
      <c r="L753" s="305" t="s">
        <v>2595</v>
      </c>
      <c r="M753" s="306" t="s">
        <v>75</v>
      </c>
      <c r="N753" s="297">
        <f t="shared" si="3"/>
        <v>3.025</v>
      </c>
      <c r="O753" s="307"/>
      <c r="P753" s="307"/>
      <c r="Q753" s="307"/>
      <c r="R753" s="307"/>
      <c r="S753" s="307"/>
      <c r="T753" s="307"/>
      <c r="U753" s="307"/>
      <c r="V753" s="307"/>
    </row>
    <row r="754" ht="15.75" customHeight="1">
      <c r="A754" s="307"/>
      <c r="B754" s="298">
        <v>45170.0</v>
      </c>
      <c r="C754" s="299" t="s">
        <v>3402</v>
      </c>
      <c r="D754" s="339" t="s">
        <v>3403</v>
      </c>
      <c r="E754" s="325" t="s">
        <v>172</v>
      </c>
      <c r="F754" s="302">
        <v>5250.1</v>
      </c>
      <c r="G754" s="302"/>
      <c r="H754" s="302"/>
      <c r="I754" s="302">
        <v>3.54</v>
      </c>
      <c r="J754" s="303">
        <v>1923276.2</v>
      </c>
      <c r="K754" s="303">
        <f t="shared" si="4"/>
        <v>366.3313461</v>
      </c>
      <c r="L754" s="305" t="s">
        <v>2580</v>
      </c>
      <c r="M754" s="306" t="s">
        <v>40</v>
      </c>
      <c r="N754" s="297">
        <f t="shared" si="3"/>
        <v>5.2501</v>
      </c>
      <c r="O754" s="307"/>
      <c r="P754" s="307"/>
      <c r="Q754" s="307"/>
      <c r="R754" s="307"/>
      <c r="S754" s="307"/>
      <c r="T754" s="307"/>
      <c r="U754" s="307"/>
      <c r="V754" s="307"/>
    </row>
    <row r="755" ht="15.75" customHeight="1">
      <c r="A755" s="307"/>
      <c r="B755" s="298">
        <v>45170.0</v>
      </c>
      <c r="C755" s="299" t="s">
        <v>3404</v>
      </c>
      <c r="D755" s="339" t="s">
        <v>3405</v>
      </c>
      <c r="E755" s="325" t="s">
        <v>172</v>
      </c>
      <c r="F755" s="302">
        <v>3228.0</v>
      </c>
      <c r="G755" s="302"/>
      <c r="H755" s="302"/>
      <c r="I755" s="302">
        <v>-24.49</v>
      </c>
      <c r="J755" s="303">
        <v>1094376.0</v>
      </c>
      <c r="K755" s="303">
        <f t="shared" si="4"/>
        <v>339.0260223</v>
      </c>
      <c r="L755" s="305" t="s">
        <v>2580</v>
      </c>
      <c r="M755" s="306" t="s">
        <v>94</v>
      </c>
      <c r="N755" s="297">
        <f t="shared" si="3"/>
        <v>3.228</v>
      </c>
      <c r="O755" s="307"/>
      <c r="P755" s="307"/>
      <c r="Q755" s="307"/>
      <c r="R755" s="307"/>
      <c r="S755" s="307"/>
      <c r="T755" s="307"/>
      <c r="U755" s="307"/>
      <c r="V755" s="307"/>
    </row>
    <row r="756" ht="15.75" customHeight="1">
      <c r="A756" s="307"/>
      <c r="B756" s="298">
        <v>45172.0</v>
      </c>
      <c r="C756" s="299" t="s">
        <v>3406</v>
      </c>
      <c r="D756" s="305" t="s">
        <v>98</v>
      </c>
      <c r="E756" s="325" t="s">
        <v>4</v>
      </c>
      <c r="F756" s="302">
        <v>2456.0</v>
      </c>
      <c r="G756" s="302"/>
      <c r="H756" s="302"/>
      <c r="I756" s="302">
        <v>-19.75</v>
      </c>
      <c r="J756" s="303">
        <v>957840.0</v>
      </c>
      <c r="K756" s="303">
        <f t="shared" si="4"/>
        <v>390</v>
      </c>
      <c r="L756" s="305" t="s">
        <v>2595</v>
      </c>
      <c r="M756" s="306" t="s">
        <v>2584</v>
      </c>
      <c r="N756" s="297">
        <f t="shared" si="3"/>
        <v>2.456</v>
      </c>
      <c r="O756" s="307"/>
      <c r="P756" s="307"/>
      <c r="Q756" s="307"/>
      <c r="R756" s="307"/>
      <c r="S756" s="307"/>
      <c r="T756" s="307"/>
      <c r="U756" s="307"/>
      <c r="V756" s="307"/>
    </row>
    <row r="757" ht="15.75" customHeight="1">
      <c r="A757" s="307"/>
      <c r="B757" s="298">
        <v>45171.0</v>
      </c>
      <c r="C757" s="299" t="s">
        <v>3407</v>
      </c>
      <c r="D757" s="305" t="s">
        <v>3403</v>
      </c>
      <c r="E757" s="325" t="s">
        <v>4</v>
      </c>
      <c r="F757" s="302">
        <v>1810.0</v>
      </c>
      <c r="G757" s="302"/>
      <c r="H757" s="302"/>
      <c r="I757" s="302">
        <v>-28.93</v>
      </c>
      <c r="J757" s="303">
        <v>711330.0</v>
      </c>
      <c r="K757" s="303">
        <f t="shared" si="4"/>
        <v>393</v>
      </c>
      <c r="L757" s="305" t="s">
        <v>2580</v>
      </c>
      <c r="M757" s="306" t="s">
        <v>75</v>
      </c>
      <c r="N757" s="297">
        <f t="shared" si="3"/>
        <v>1.81</v>
      </c>
      <c r="O757" s="307"/>
      <c r="P757" s="307"/>
      <c r="Q757" s="307"/>
      <c r="R757" s="307"/>
      <c r="S757" s="307"/>
      <c r="T757" s="307"/>
      <c r="U757" s="307"/>
      <c r="V757" s="307"/>
    </row>
    <row r="758" ht="15.75" customHeight="1">
      <c r="A758" s="307"/>
      <c r="B758" s="298">
        <v>45170.0</v>
      </c>
      <c r="C758" s="299" t="s">
        <v>3408</v>
      </c>
      <c r="D758" s="305" t="s">
        <v>2980</v>
      </c>
      <c r="E758" s="325" t="s">
        <v>172</v>
      </c>
      <c r="F758" s="302">
        <v>4330.8</v>
      </c>
      <c r="G758" s="302"/>
      <c r="H758" s="302"/>
      <c r="I758" s="302">
        <v>-36.41</v>
      </c>
      <c r="J758" s="303">
        <v>1574650.8</v>
      </c>
      <c r="K758" s="303">
        <f t="shared" si="4"/>
        <v>363.5935162</v>
      </c>
      <c r="L758" s="305" t="s">
        <v>2580</v>
      </c>
      <c r="M758" s="306" t="s">
        <v>40</v>
      </c>
      <c r="N758" s="297">
        <f t="shared" si="3"/>
        <v>4.3308</v>
      </c>
      <c r="O758" s="307"/>
      <c r="P758" s="307"/>
      <c r="Q758" s="307"/>
      <c r="R758" s="307"/>
      <c r="S758" s="307"/>
      <c r="T758" s="307"/>
      <c r="U758" s="307"/>
      <c r="V758" s="307"/>
    </row>
    <row r="759" ht="15.75" customHeight="1">
      <c r="A759" s="307"/>
      <c r="B759" s="298">
        <v>45172.0</v>
      </c>
      <c r="C759" s="299" t="s">
        <v>3409</v>
      </c>
      <c r="D759" s="339" t="s">
        <v>3331</v>
      </c>
      <c r="E759" s="325" t="s">
        <v>177</v>
      </c>
      <c r="F759" s="302">
        <v>8375.0</v>
      </c>
      <c r="G759" s="302">
        <f>H759/F759%</f>
        <v>0</v>
      </c>
      <c r="H759" s="302"/>
      <c r="I759" s="302">
        <v>-39.17</v>
      </c>
      <c r="J759" s="322">
        <v>2753030.0</v>
      </c>
      <c r="K759" s="322">
        <f t="shared" si="4"/>
        <v>328.72</v>
      </c>
      <c r="L759" s="305" t="s">
        <v>2595</v>
      </c>
      <c r="M759" s="306" t="s">
        <v>94</v>
      </c>
      <c r="N759" s="297">
        <f t="shared" si="3"/>
        <v>8.375</v>
      </c>
      <c r="O759" s="307"/>
      <c r="P759" s="307"/>
      <c r="Q759" s="307"/>
      <c r="R759" s="307"/>
      <c r="S759" s="307"/>
      <c r="T759" s="307"/>
      <c r="U759" s="307"/>
      <c r="V759" s="307"/>
    </row>
    <row r="760" ht="15.75" customHeight="1">
      <c r="A760" s="307"/>
      <c r="B760" s="298">
        <v>45170.0</v>
      </c>
      <c r="C760" s="299" t="s">
        <v>3410</v>
      </c>
      <c r="D760" s="305" t="s">
        <v>3107</v>
      </c>
      <c r="E760" s="325" t="s">
        <v>172</v>
      </c>
      <c r="F760" s="302">
        <v>6246.5</v>
      </c>
      <c r="G760" s="302"/>
      <c r="H760" s="302"/>
      <c r="I760" s="302">
        <v>-31.69</v>
      </c>
      <c r="J760" s="303">
        <v>2177165.5</v>
      </c>
      <c r="K760" s="303">
        <f t="shared" si="4"/>
        <v>348.5416633</v>
      </c>
      <c r="L760" s="305" t="s">
        <v>2580</v>
      </c>
      <c r="M760" s="306" t="s">
        <v>2584</v>
      </c>
      <c r="N760" s="297">
        <f t="shared" si="3"/>
        <v>6.2465</v>
      </c>
      <c r="O760" s="307"/>
      <c r="P760" s="307"/>
      <c r="Q760" s="307"/>
      <c r="R760" s="307"/>
      <c r="S760" s="307"/>
      <c r="T760" s="307"/>
      <c r="U760" s="307"/>
      <c r="V760" s="307"/>
    </row>
    <row r="761" ht="15.75" customHeight="1">
      <c r="A761" s="307"/>
      <c r="B761" s="298">
        <v>45171.0</v>
      </c>
      <c r="C761" s="299" t="s">
        <v>3411</v>
      </c>
      <c r="D761" s="305" t="s">
        <v>3072</v>
      </c>
      <c r="E761" s="325" t="s">
        <v>177</v>
      </c>
      <c r="F761" s="302">
        <v>2352.5</v>
      </c>
      <c r="G761" s="302"/>
      <c r="H761" s="302"/>
      <c r="I761" s="302">
        <v>-53.82</v>
      </c>
      <c r="J761" s="303">
        <v>706327.5</v>
      </c>
      <c r="K761" s="303">
        <f t="shared" si="4"/>
        <v>300.2454835</v>
      </c>
      <c r="L761" s="305" t="s">
        <v>2580</v>
      </c>
      <c r="M761" s="306" t="s">
        <v>75</v>
      </c>
      <c r="N761" s="297">
        <f t="shared" si="3"/>
        <v>2.3525</v>
      </c>
      <c r="O761" s="307"/>
      <c r="P761" s="307"/>
      <c r="Q761" s="307"/>
      <c r="R761" s="307"/>
      <c r="S761" s="307"/>
      <c r="T761" s="307"/>
      <c r="U761" s="307"/>
      <c r="V761" s="307"/>
    </row>
    <row r="762" ht="15.75" customHeight="1">
      <c r="A762" s="307"/>
      <c r="B762" s="298">
        <v>45171.0</v>
      </c>
      <c r="C762" s="299" t="s">
        <v>3412</v>
      </c>
      <c r="D762" s="305" t="s">
        <v>3331</v>
      </c>
      <c r="E762" s="325" t="s">
        <v>172</v>
      </c>
      <c r="F762" s="302">
        <v>3046.0</v>
      </c>
      <c r="G762" s="302">
        <f>H762/F762%</f>
        <v>0</v>
      </c>
      <c r="H762" s="302"/>
      <c r="I762" s="302">
        <v>14.9</v>
      </c>
      <c r="J762" s="303">
        <v>1053440.0</v>
      </c>
      <c r="K762" s="303">
        <f t="shared" si="4"/>
        <v>345.8437295</v>
      </c>
      <c r="L762" s="305" t="s">
        <v>2580</v>
      </c>
      <c r="M762" s="306" t="s">
        <v>40</v>
      </c>
      <c r="N762" s="297">
        <f t="shared" si="3"/>
        <v>3.046</v>
      </c>
      <c r="O762" s="307"/>
      <c r="P762" s="307"/>
      <c r="Q762" s="307"/>
      <c r="R762" s="307"/>
      <c r="S762" s="307"/>
      <c r="T762" s="307"/>
      <c r="U762" s="307"/>
      <c r="V762" s="307"/>
    </row>
    <row r="763" ht="15.75" customHeight="1">
      <c r="A763" s="307"/>
      <c r="B763" s="298">
        <v>45171.0</v>
      </c>
      <c r="C763" s="299" t="s">
        <v>3413</v>
      </c>
      <c r="D763" s="305" t="s">
        <v>3414</v>
      </c>
      <c r="E763" s="325" t="s">
        <v>181</v>
      </c>
      <c r="F763" s="302">
        <v>2353.3</v>
      </c>
      <c r="G763" s="302"/>
      <c r="H763" s="302"/>
      <c r="I763" s="302">
        <v>-67.72</v>
      </c>
      <c r="J763" s="322">
        <v>662526.3</v>
      </c>
      <c r="K763" s="322">
        <f t="shared" si="4"/>
        <v>281.5307441</v>
      </c>
      <c r="L763" s="305" t="s">
        <v>2580</v>
      </c>
      <c r="M763" s="306" t="s">
        <v>94</v>
      </c>
      <c r="N763" s="297">
        <f t="shared" si="3"/>
        <v>2.3533</v>
      </c>
      <c r="O763" s="307"/>
      <c r="P763" s="307"/>
      <c r="Q763" s="307"/>
      <c r="R763" s="307"/>
      <c r="S763" s="307"/>
      <c r="T763" s="307"/>
      <c r="U763" s="307"/>
      <c r="V763" s="307"/>
    </row>
    <row r="764" ht="15.75" customHeight="1">
      <c r="A764" s="307"/>
      <c r="B764" s="298">
        <v>45173.0</v>
      </c>
      <c r="C764" s="299" t="s">
        <v>3415</v>
      </c>
      <c r="D764" s="305" t="s">
        <v>3416</v>
      </c>
      <c r="E764" s="325" t="s">
        <v>4</v>
      </c>
      <c r="F764" s="302">
        <v>4643.0</v>
      </c>
      <c r="G764" s="302"/>
      <c r="H764" s="302"/>
      <c r="I764" s="302">
        <v>-39.05</v>
      </c>
      <c r="J764" s="303">
        <v>1762082.0</v>
      </c>
      <c r="K764" s="303">
        <f t="shared" si="4"/>
        <v>379.5136765</v>
      </c>
      <c r="L764" s="305" t="s">
        <v>2595</v>
      </c>
      <c r="M764" s="306" t="s">
        <v>2584</v>
      </c>
      <c r="N764" s="297">
        <f t="shared" si="3"/>
        <v>4.643</v>
      </c>
      <c r="O764" s="307"/>
      <c r="P764" s="307"/>
      <c r="Q764" s="307"/>
      <c r="R764" s="307"/>
      <c r="S764" s="307"/>
      <c r="T764" s="307"/>
      <c r="U764" s="307"/>
      <c r="V764" s="307"/>
    </row>
    <row r="765" ht="15.75" customHeight="1">
      <c r="A765" s="307"/>
      <c r="B765" s="298">
        <v>45172.0</v>
      </c>
      <c r="C765" s="299" t="s">
        <v>3417</v>
      </c>
      <c r="D765" s="305" t="s">
        <v>3418</v>
      </c>
      <c r="E765" s="325" t="s">
        <v>2643</v>
      </c>
      <c r="F765" s="302">
        <v>859.0</v>
      </c>
      <c r="G765" s="302"/>
      <c r="H765" s="302"/>
      <c r="I765" s="302">
        <v>-32.02</v>
      </c>
      <c r="J765" s="322">
        <v>205863.0</v>
      </c>
      <c r="K765" s="322">
        <f t="shared" si="4"/>
        <v>239.6542491</v>
      </c>
      <c r="L765" s="305" t="s">
        <v>2580</v>
      </c>
      <c r="M765" s="306" t="s">
        <v>75</v>
      </c>
      <c r="N765" s="297">
        <f t="shared" si="3"/>
        <v>0.859</v>
      </c>
      <c r="O765" s="307"/>
      <c r="P765" s="307"/>
      <c r="Q765" s="307"/>
      <c r="R765" s="307"/>
      <c r="S765" s="307"/>
      <c r="T765" s="307"/>
      <c r="U765" s="307"/>
      <c r="V765" s="307"/>
    </row>
    <row r="766" ht="15.75" customHeight="1">
      <c r="A766" s="307"/>
      <c r="B766" s="298">
        <v>45172.0</v>
      </c>
      <c r="C766" s="299" t="s">
        <v>3419</v>
      </c>
      <c r="D766" s="305" t="s">
        <v>2685</v>
      </c>
      <c r="E766" s="325" t="s">
        <v>179</v>
      </c>
      <c r="F766" s="302">
        <v>1560.0</v>
      </c>
      <c r="G766" s="302"/>
      <c r="H766" s="302"/>
      <c r="I766" s="302">
        <v>-44.18</v>
      </c>
      <c r="J766" s="322">
        <v>421200.0</v>
      </c>
      <c r="K766" s="322">
        <f t="shared" si="4"/>
        <v>270</v>
      </c>
      <c r="L766" s="305" t="s">
        <v>2582</v>
      </c>
      <c r="M766" s="306" t="s">
        <v>40</v>
      </c>
      <c r="N766" s="297">
        <f t="shared" si="3"/>
        <v>1.56</v>
      </c>
      <c r="O766" s="307"/>
      <c r="P766" s="307"/>
      <c r="Q766" s="307"/>
      <c r="R766" s="307"/>
      <c r="S766" s="307"/>
      <c r="T766" s="307"/>
      <c r="U766" s="307"/>
      <c r="V766" s="307"/>
    </row>
    <row r="767" ht="15.75" customHeight="1">
      <c r="A767" s="307"/>
      <c r="B767" s="298">
        <v>45172.0</v>
      </c>
      <c r="C767" s="299" t="s">
        <v>3420</v>
      </c>
      <c r="D767" s="305" t="s">
        <v>3414</v>
      </c>
      <c r="E767" s="325" t="s">
        <v>2591</v>
      </c>
      <c r="F767" s="302">
        <v>3218.0</v>
      </c>
      <c r="G767" s="302"/>
      <c r="H767" s="302"/>
      <c r="I767" s="302">
        <v>-86.45</v>
      </c>
      <c r="J767" s="322">
        <v>875302.0</v>
      </c>
      <c r="K767" s="322">
        <f t="shared" si="4"/>
        <v>272.0018645</v>
      </c>
      <c r="L767" s="305" t="s">
        <v>2580</v>
      </c>
      <c r="M767" s="306" t="s">
        <v>94</v>
      </c>
      <c r="N767" s="297">
        <f t="shared" si="3"/>
        <v>3.218</v>
      </c>
      <c r="O767" s="307"/>
      <c r="P767" s="307"/>
      <c r="Q767" s="307"/>
      <c r="R767" s="307"/>
      <c r="S767" s="307"/>
      <c r="T767" s="307"/>
      <c r="U767" s="307"/>
      <c r="V767" s="307"/>
    </row>
    <row r="768" ht="15.75" customHeight="1">
      <c r="A768" s="307"/>
      <c r="B768" s="298">
        <v>45173.0</v>
      </c>
      <c r="C768" s="299" t="s">
        <v>3421</v>
      </c>
      <c r="D768" s="305" t="s">
        <v>3331</v>
      </c>
      <c r="E768" s="325" t="s">
        <v>179</v>
      </c>
      <c r="F768" s="302">
        <v>5422.0</v>
      </c>
      <c r="G768" s="302">
        <f t="shared" ref="G768:G769" si="12">H768/F768%</f>
        <v>0</v>
      </c>
      <c r="H768" s="302"/>
      <c r="I768" s="302">
        <v>-41.08</v>
      </c>
      <c r="J768" s="322">
        <v>1667292.0</v>
      </c>
      <c r="K768" s="322">
        <f t="shared" si="4"/>
        <v>307.5049797</v>
      </c>
      <c r="L768" s="305" t="s">
        <v>2595</v>
      </c>
      <c r="M768" s="306" t="s">
        <v>2584</v>
      </c>
      <c r="N768" s="297">
        <f t="shared" si="3"/>
        <v>5.422</v>
      </c>
      <c r="O768" s="307"/>
      <c r="P768" s="307"/>
      <c r="Q768" s="307"/>
      <c r="R768" s="307"/>
      <c r="S768" s="307"/>
      <c r="T768" s="307"/>
      <c r="U768" s="307"/>
      <c r="V768" s="307"/>
    </row>
    <row r="769" ht="15.75" customHeight="1">
      <c r="A769" s="307"/>
      <c r="B769" s="298">
        <v>45173.0</v>
      </c>
      <c r="C769" s="299" t="s">
        <v>3422</v>
      </c>
      <c r="D769" s="305" t="s">
        <v>3331</v>
      </c>
      <c r="E769" s="325" t="s">
        <v>162</v>
      </c>
      <c r="F769" s="302">
        <v>4038.0</v>
      </c>
      <c r="G769" s="302">
        <f t="shared" si="12"/>
        <v>0</v>
      </c>
      <c r="H769" s="302"/>
      <c r="I769" s="302">
        <v>-68.84</v>
      </c>
      <c r="J769" s="303">
        <v>1865556.0</v>
      </c>
      <c r="K769" s="303">
        <f t="shared" si="4"/>
        <v>462</v>
      </c>
      <c r="L769" s="305" t="s">
        <v>2595</v>
      </c>
      <c r="M769" s="306" t="s">
        <v>75</v>
      </c>
      <c r="N769" s="297">
        <f t="shared" si="3"/>
        <v>4.038</v>
      </c>
      <c r="O769" s="307"/>
      <c r="P769" s="307"/>
      <c r="Q769" s="307"/>
      <c r="R769" s="307"/>
      <c r="S769" s="307"/>
      <c r="T769" s="307"/>
      <c r="U769" s="307"/>
      <c r="V769" s="307"/>
    </row>
    <row r="770" ht="15.75" customHeight="1">
      <c r="A770" s="307"/>
      <c r="B770" s="298">
        <v>45174.0</v>
      </c>
      <c r="C770" s="299" t="s">
        <v>3423</v>
      </c>
      <c r="D770" s="305" t="s">
        <v>3367</v>
      </c>
      <c r="E770" s="325" t="s">
        <v>172</v>
      </c>
      <c r="F770" s="302">
        <v>4295.0</v>
      </c>
      <c r="G770" s="302"/>
      <c r="H770" s="302"/>
      <c r="I770" s="302">
        <v>-81.59</v>
      </c>
      <c r="J770" s="303">
        <v>1898740.0</v>
      </c>
      <c r="K770" s="303">
        <f t="shared" si="4"/>
        <v>442.0814901</v>
      </c>
      <c r="L770" s="305" t="s">
        <v>2595</v>
      </c>
      <c r="M770" s="306" t="s">
        <v>40</v>
      </c>
      <c r="N770" s="297">
        <f t="shared" si="3"/>
        <v>4.295</v>
      </c>
      <c r="O770" s="307"/>
      <c r="P770" s="307"/>
      <c r="Q770" s="307"/>
      <c r="R770" s="307"/>
      <c r="S770" s="307"/>
      <c r="T770" s="307"/>
      <c r="U770" s="307"/>
      <c r="V770" s="307"/>
    </row>
    <row r="771" ht="15.75" customHeight="1">
      <c r="A771" s="307"/>
      <c r="B771" s="298">
        <v>45174.0</v>
      </c>
      <c r="C771" s="299" t="s">
        <v>3424</v>
      </c>
      <c r="D771" s="339" t="s">
        <v>3331</v>
      </c>
      <c r="E771" s="325" t="s">
        <v>2697</v>
      </c>
      <c r="F771" s="302">
        <v>3943.0</v>
      </c>
      <c r="G771" s="302">
        <f>H771/F771%</f>
        <v>0</v>
      </c>
      <c r="H771" s="302"/>
      <c r="I771" s="302">
        <v>-51.96</v>
      </c>
      <c r="J771" s="322">
        <v>927834.0</v>
      </c>
      <c r="K771" s="322">
        <f t="shared" si="4"/>
        <v>235.3116916</v>
      </c>
      <c r="L771" s="305" t="s">
        <v>2595</v>
      </c>
      <c r="M771" s="306" t="s">
        <v>94</v>
      </c>
      <c r="N771" s="297">
        <f t="shared" si="3"/>
        <v>3.943</v>
      </c>
      <c r="O771" s="307"/>
      <c r="P771" s="307"/>
      <c r="Q771" s="307"/>
      <c r="R771" s="307"/>
      <c r="S771" s="307"/>
      <c r="T771" s="307"/>
      <c r="U771" s="307"/>
      <c r="V771" s="307"/>
    </row>
    <row r="772" ht="15.75" customHeight="1">
      <c r="A772" s="307"/>
      <c r="B772" s="298">
        <v>45173.0</v>
      </c>
      <c r="C772" s="299" t="s">
        <v>3425</v>
      </c>
      <c r="D772" s="305" t="s">
        <v>2780</v>
      </c>
      <c r="E772" s="325" t="s">
        <v>2591</v>
      </c>
      <c r="F772" s="302">
        <v>2428.0</v>
      </c>
      <c r="G772" s="302"/>
      <c r="H772" s="302"/>
      <c r="I772" s="302">
        <v>-20.48</v>
      </c>
      <c r="J772" s="322">
        <v>579420.0</v>
      </c>
      <c r="K772" s="322">
        <f t="shared" si="4"/>
        <v>238.6408567</v>
      </c>
      <c r="L772" s="305" t="s">
        <v>2580</v>
      </c>
      <c r="M772" s="306" t="s">
        <v>2584</v>
      </c>
      <c r="N772" s="297">
        <f t="shared" si="3"/>
        <v>2.428</v>
      </c>
      <c r="O772" s="307"/>
      <c r="P772" s="307"/>
      <c r="Q772" s="307"/>
      <c r="R772" s="307"/>
      <c r="S772" s="307"/>
      <c r="T772" s="307"/>
      <c r="U772" s="307"/>
      <c r="V772" s="307"/>
    </row>
    <row r="773" ht="15.75" customHeight="1">
      <c r="A773" s="307"/>
      <c r="B773" s="298">
        <v>45173.0</v>
      </c>
      <c r="C773" s="299" t="s">
        <v>3426</v>
      </c>
      <c r="D773" s="339" t="s">
        <v>3331</v>
      </c>
      <c r="E773" s="325" t="s">
        <v>2643</v>
      </c>
      <c r="F773" s="302">
        <v>2922.0</v>
      </c>
      <c r="G773" s="302">
        <f>H773/F773%</f>
        <v>0</v>
      </c>
      <c r="H773" s="302"/>
      <c r="I773" s="302">
        <v>-46.58</v>
      </c>
      <c r="J773" s="322">
        <v>699305.0</v>
      </c>
      <c r="K773" s="322">
        <f t="shared" si="4"/>
        <v>239.3240931</v>
      </c>
      <c r="L773" s="305" t="s">
        <v>2580</v>
      </c>
      <c r="M773" s="306" t="s">
        <v>75</v>
      </c>
      <c r="N773" s="297">
        <f t="shared" si="3"/>
        <v>2.922</v>
      </c>
      <c r="O773" s="307"/>
      <c r="P773" s="307"/>
      <c r="Q773" s="307"/>
      <c r="R773" s="307"/>
      <c r="S773" s="307"/>
      <c r="T773" s="307"/>
      <c r="U773" s="307"/>
      <c r="V773" s="307"/>
    </row>
    <row r="774" ht="15.75" customHeight="1">
      <c r="A774" s="307"/>
      <c r="B774" s="298">
        <v>45173.0</v>
      </c>
      <c r="C774" s="299" t="s">
        <v>3427</v>
      </c>
      <c r="D774" s="305" t="s">
        <v>3428</v>
      </c>
      <c r="E774" s="325" t="s">
        <v>177</v>
      </c>
      <c r="F774" s="302">
        <v>2135.0</v>
      </c>
      <c r="G774" s="302"/>
      <c r="H774" s="302"/>
      <c r="I774" s="302">
        <v>-71.54</v>
      </c>
      <c r="J774" s="303">
        <v>753410.0</v>
      </c>
      <c r="K774" s="303">
        <f t="shared" si="4"/>
        <v>352.8852459</v>
      </c>
      <c r="L774" s="305" t="s">
        <v>2580</v>
      </c>
      <c r="M774" s="306" t="s">
        <v>40</v>
      </c>
      <c r="N774" s="297">
        <f t="shared" si="3"/>
        <v>2.135</v>
      </c>
      <c r="O774" s="307"/>
      <c r="P774" s="307"/>
      <c r="Q774" s="307"/>
      <c r="R774" s="307"/>
      <c r="S774" s="307"/>
      <c r="T774" s="307"/>
      <c r="U774" s="307"/>
      <c r="V774" s="307"/>
    </row>
    <row r="775" ht="15.75" customHeight="1">
      <c r="A775" s="307"/>
      <c r="B775" s="298">
        <v>45173.0</v>
      </c>
      <c r="C775" s="299" t="s">
        <v>3429</v>
      </c>
      <c r="D775" s="305" t="s">
        <v>3095</v>
      </c>
      <c r="E775" s="325" t="s">
        <v>177</v>
      </c>
      <c r="F775" s="302">
        <v>1610.0</v>
      </c>
      <c r="G775" s="302"/>
      <c r="H775" s="302"/>
      <c r="I775" s="302">
        <v>-52.73</v>
      </c>
      <c r="J775" s="322">
        <v>491050.0</v>
      </c>
      <c r="K775" s="322">
        <f t="shared" si="4"/>
        <v>305</v>
      </c>
      <c r="L775" s="305" t="s">
        <v>2580</v>
      </c>
      <c r="M775" s="306" t="s">
        <v>94</v>
      </c>
      <c r="N775" s="297">
        <f t="shared" si="3"/>
        <v>1.61</v>
      </c>
      <c r="O775" s="307"/>
      <c r="P775" s="307"/>
      <c r="Q775" s="307"/>
      <c r="R775" s="307"/>
      <c r="S775" s="307"/>
      <c r="T775" s="307"/>
      <c r="U775" s="307"/>
      <c r="V775" s="307"/>
    </row>
    <row r="776" ht="15.75" customHeight="1">
      <c r="A776" s="307"/>
      <c r="B776" s="298">
        <v>45173.0</v>
      </c>
      <c r="C776" s="299" t="s">
        <v>3430</v>
      </c>
      <c r="D776" s="305" t="s">
        <v>3431</v>
      </c>
      <c r="E776" s="325" t="s">
        <v>179</v>
      </c>
      <c r="F776" s="302">
        <v>4393.1</v>
      </c>
      <c r="G776" s="302"/>
      <c r="H776" s="302"/>
      <c r="I776" s="302">
        <v>-54.88</v>
      </c>
      <c r="J776" s="322">
        <v>1252088.0</v>
      </c>
      <c r="K776" s="322">
        <f t="shared" si="4"/>
        <v>285.0124058</v>
      </c>
      <c r="L776" s="305" t="s">
        <v>2580</v>
      </c>
      <c r="M776" s="306" t="s">
        <v>2584</v>
      </c>
      <c r="N776" s="297">
        <f t="shared" si="3"/>
        <v>4.3931</v>
      </c>
      <c r="O776" s="307"/>
      <c r="P776" s="307"/>
      <c r="Q776" s="307"/>
      <c r="R776" s="307"/>
      <c r="S776" s="307"/>
      <c r="T776" s="307"/>
      <c r="U776" s="307"/>
      <c r="V776" s="307"/>
    </row>
    <row r="777" ht="15.75" customHeight="1">
      <c r="A777" s="307"/>
      <c r="B777" s="298">
        <v>45174.0</v>
      </c>
      <c r="C777" s="299" t="s">
        <v>3432</v>
      </c>
      <c r="D777" s="305" t="s">
        <v>3331</v>
      </c>
      <c r="E777" s="325" t="s">
        <v>177</v>
      </c>
      <c r="F777" s="302">
        <v>590.0</v>
      </c>
      <c r="G777" s="302">
        <f>H777/F777%</f>
        <v>0</v>
      </c>
      <c r="H777" s="302"/>
      <c r="I777" s="302">
        <v>-75.81</v>
      </c>
      <c r="J777" s="322">
        <v>178180.0</v>
      </c>
      <c r="K777" s="322">
        <f t="shared" si="4"/>
        <v>302</v>
      </c>
      <c r="L777" s="305" t="s">
        <v>2595</v>
      </c>
      <c r="M777" s="306" t="s">
        <v>75</v>
      </c>
      <c r="N777" s="297">
        <f t="shared" si="3"/>
        <v>0.59</v>
      </c>
      <c r="O777" s="307"/>
      <c r="P777" s="307"/>
      <c r="Q777" s="307"/>
      <c r="R777" s="307"/>
      <c r="S777" s="307"/>
      <c r="T777" s="307"/>
      <c r="U777" s="307"/>
      <c r="V777" s="307"/>
    </row>
    <row r="778" ht="15.75" customHeight="1">
      <c r="A778" s="307"/>
      <c r="B778" s="298">
        <v>45172.0</v>
      </c>
      <c r="C778" s="299" t="s">
        <v>3433</v>
      </c>
      <c r="D778" s="305" t="s">
        <v>3107</v>
      </c>
      <c r="E778" s="325" t="s">
        <v>172</v>
      </c>
      <c r="F778" s="302">
        <v>7086.5</v>
      </c>
      <c r="G778" s="302"/>
      <c r="H778" s="302"/>
      <c r="I778" s="302">
        <v>-20.61</v>
      </c>
      <c r="J778" s="303">
        <v>2398377.5</v>
      </c>
      <c r="K778" s="303">
        <f t="shared" si="4"/>
        <v>338.4431666</v>
      </c>
      <c r="L778" s="305" t="s">
        <v>2580</v>
      </c>
      <c r="M778" s="306" t="s">
        <v>40</v>
      </c>
      <c r="N778" s="297">
        <f t="shared" si="3"/>
        <v>7.0865</v>
      </c>
      <c r="O778" s="307"/>
      <c r="P778" s="307"/>
      <c r="Q778" s="307"/>
      <c r="R778" s="307"/>
      <c r="S778" s="307"/>
      <c r="T778" s="307"/>
      <c r="U778" s="307"/>
      <c r="V778" s="307"/>
    </row>
    <row r="779" ht="15.75" customHeight="1">
      <c r="A779" s="307"/>
      <c r="B779" s="298">
        <v>45174.0</v>
      </c>
      <c r="C779" s="299" t="s">
        <v>3434</v>
      </c>
      <c r="D779" s="305" t="s">
        <v>98</v>
      </c>
      <c r="E779" s="325" t="s">
        <v>2643</v>
      </c>
      <c r="F779" s="302">
        <v>1503.0</v>
      </c>
      <c r="G779" s="302"/>
      <c r="H779" s="302"/>
      <c r="I779" s="302">
        <v>-54.32</v>
      </c>
      <c r="J779" s="322">
        <v>371440.0</v>
      </c>
      <c r="K779" s="322">
        <f t="shared" si="4"/>
        <v>247.1324019</v>
      </c>
      <c r="L779" s="305" t="s">
        <v>2595</v>
      </c>
      <c r="M779" s="306" t="s">
        <v>94</v>
      </c>
      <c r="N779" s="297">
        <f t="shared" si="3"/>
        <v>1.503</v>
      </c>
      <c r="O779" s="307"/>
      <c r="P779" s="307"/>
      <c r="Q779" s="307"/>
      <c r="R779" s="307"/>
      <c r="S779" s="307"/>
      <c r="T779" s="307"/>
      <c r="U779" s="307"/>
      <c r="V779" s="307"/>
    </row>
    <row r="780" ht="15.75" customHeight="1">
      <c r="A780" s="307"/>
      <c r="B780" s="298">
        <v>45174.0</v>
      </c>
      <c r="C780" s="299" t="s">
        <v>3435</v>
      </c>
      <c r="D780" s="305" t="s">
        <v>3367</v>
      </c>
      <c r="E780" s="325" t="s">
        <v>172</v>
      </c>
      <c r="F780" s="302">
        <v>3503.0</v>
      </c>
      <c r="G780" s="302"/>
      <c r="H780" s="302"/>
      <c r="I780" s="302">
        <v>-76.67</v>
      </c>
      <c r="J780" s="303">
        <v>1445580.0</v>
      </c>
      <c r="K780" s="303">
        <f t="shared" si="4"/>
        <v>412.6691407</v>
      </c>
      <c r="L780" s="305" t="s">
        <v>2595</v>
      </c>
      <c r="M780" s="306" t="s">
        <v>2584</v>
      </c>
      <c r="N780" s="297">
        <f t="shared" si="3"/>
        <v>3.503</v>
      </c>
      <c r="O780" s="307"/>
      <c r="P780" s="307"/>
      <c r="Q780" s="307"/>
      <c r="R780" s="307"/>
      <c r="S780" s="307"/>
      <c r="T780" s="307"/>
      <c r="U780" s="307"/>
      <c r="V780" s="307"/>
    </row>
    <row r="781" ht="15.75" customHeight="1">
      <c r="A781" s="307"/>
      <c r="B781" s="298">
        <v>45173.0</v>
      </c>
      <c r="C781" s="299" t="s">
        <v>3436</v>
      </c>
      <c r="D781" s="305" t="s">
        <v>3414</v>
      </c>
      <c r="E781" s="325" t="s">
        <v>2591</v>
      </c>
      <c r="F781" s="302">
        <v>5721.8</v>
      </c>
      <c r="G781" s="302"/>
      <c r="H781" s="302"/>
      <c r="I781" s="302">
        <v>-75.85</v>
      </c>
      <c r="J781" s="322">
        <v>1571601.8</v>
      </c>
      <c r="K781" s="322">
        <f t="shared" si="4"/>
        <v>274.6691251</v>
      </c>
      <c r="L781" s="305" t="s">
        <v>2580</v>
      </c>
      <c r="M781" s="306" t="s">
        <v>75</v>
      </c>
      <c r="N781" s="297">
        <f t="shared" si="3"/>
        <v>5.7218</v>
      </c>
      <c r="O781" s="307"/>
      <c r="P781" s="307"/>
      <c r="Q781" s="307"/>
      <c r="R781" s="307"/>
      <c r="S781" s="307"/>
      <c r="T781" s="307"/>
      <c r="U781" s="307"/>
      <c r="V781" s="307"/>
    </row>
    <row r="782" ht="15.75" customHeight="1">
      <c r="A782" s="307"/>
      <c r="B782" s="298">
        <v>45175.0</v>
      </c>
      <c r="C782" s="299" t="s">
        <v>3437</v>
      </c>
      <c r="D782" s="305" t="s">
        <v>3331</v>
      </c>
      <c r="E782" s="325" t="s">
        <v>162</v>
      </c>
      <c r="F782" s="302">
        <v>4007.0</v>
      </c>
      <c r="G782" s="302">
        <f>H782/F782%</f>
        <v>0</v>
      </c>
      <c r="H782" s="302"/>
      <c r="I782" s="302">
        <v>-68.04</v>
      </c>
      <c r="J782" s="303">
        <v>1971534.0</v>
      </c>
      <c r="K782" s="303">
        <f t="shared" si="4"/>
        <v>492.0224607</v>
      </c>
      <c r="L782" s="305" t="s">
        <v>2595</v>
      </c>
      <c r="M782" s="306" t="s">
        <v>40</v>
      </c>
      <c r="N782" s="297">
        <f t="shared" si="3"/>
        <v>4.007</v>
      </c>
      <c r="O782" s="307"/>
      <c r="P782" s="307"/>
      <c r="Q782" s="307"/>
      <c r="R782" s="307"/>
      <c r="S782" s="307"/>
      <c r="T782" s="307"/>
      <c r="U782" s="307"/>
      <c r="V782" s="307"/>
    </row>
    <row r="783" ht="15.75" customHeight="1">
      <c r="A783" s="307"/>
      <c r="B783" s="298">
        <v>45174.0</v>
      </c>
      <c r="C783" s="299" t="s">
        <v>3438</v>
      </c>
      <c r="D783" s="305" t="s">
        <v>3439</v>
      </c>
      <c r="E783" s="325" t="s">
        <v>172</v>
      </c>
      <c r="F783" s="302">
        <v>4139.0</v>
      </c>
      <c r="G783" s="302"/>
      <c r="H783" s="302"/>
      <c r="I783" s="302">
        <v>-40.49</v>
      </c>
      <c r="J783" s="303">
        <v>1411795.0</v>
      </c>
      <c r="K783" s="303">
        <f t="shared" si="4"/>
        <v>341.0956753</v>
      </c>
      <c r="L783" s="305" t="s">
        <v>2580</v>
      </c>
      <c r="M783" s="306" t="s">
        <v>94</v>
      </c>
      <c r="N783" s="297">
        <f t="shared" si="3"/>
        <v>4.139</v>
      </c>
      <c r="O783" s="307"/>
      <c r="P783" s="307"/>
      <c r="Q783" s="307"/>
      <c r="R783" s="307"/>
      <c r="S783" s="307"/>
      <c r="T783" s="307"/>
      <c r="U783" s="307"/>
      <c r="V783" s="307"/>
    </row>
    <row r="784" ht="15.75" customHeight="1">
      <c r="A784" s="307"/>
      <c r="B784" s="298">
        <v>45175.0</v>
      </c>
      <c r="C784" s="299" t="s">
        <v>3440</v>
      </c>
      <c r="D784" s="305" t="s">
        <v>3331</v>
      </c>
      <c r="E784" s="325" t="s">
        <v>162</v>
      </c>
      <c r="F784" s="302">
        <v>4638.0</v>
      </c>
      <c r="G784" s="302">
        <f>H784/F784%</f>
        <v>0</v>
      </c>
      <c r="H784" s="302"/>
      <c r="I784" s="302">
        <v>-73.98</v>
      </c>
      <c r="J784" s="303">
        <v>1993276.0</v>
      </c>
      <c r="K784" s="303">
        <f t="shared" si="4"/>
        <v>429.7705908</v>
      </c>
      <c r="L784" s="305" t="s">
        <v>2595</v>
      </c>
      <c r="M784" s="306" t="s">
        <v>2584</v>
      </c>
      <c r="N784" s="297">
        <f t="shared" si="3"/>
        <v>4.638</v>
      </c>
      <c r="O784" s="307"/>
      <c r="P784" s="307"/>
      <c r="Q784" s="307"/>
      <c r="R784" s="307"/>
      <c r="S784" s="307"/>
      <c r="T784" s="307"/>
      <c r="U784" s="307"/>
      <c r="V784" s="307"/>
    </row>
    <row r="785" ht="15.75" customHeight="1">
      <c r="A785" s="307"/>
      <c r="B785" s="298">
        <v>45173.0</v>
      </c>
      <c r="C785" s="299" t="s">
        <v>3441</v>
      </c>
      <c r="D785" s="305" t="s">
        <v>3107</v>
      </c>
      <c r="E785" s="325" t="s">
        <v>172</v>
      </c>
      <c r="F785" s="302">
        <v>4660.0</v>
      </c>
      <c r="G785" s="302"/>
      <c r="H785" s="302"/>
      <c r="I785" s="302">
        <v>-57.07</v>
      </c>
      <c r="J785" s="303">
        <v>1657660.0</v>
      </c>
      <c r="K785" s="303">
        <f t="shared" si="4"/>
        <v>355.72103</v>
      </c>
      <c r="L785" s="305" t="s">
        <v>2580</v>
      </c>
      <c r="M785" s="306" t="s">
        <v>75</v>
      </c>
      <c r="N785" s="297">
        <f t="shared" si="3"/>
        <v>4.66</v>
      </c>
      <c r="O785" s="307"/>
      <c r="P785" s="307"/>
      <c r="Q785" s="307"/>
      <c r="R785" s="307"/>
      <c r="S785" s="307"/>
      <c r="T785" s="307"/>
      <c r="U785" s="307"/>
      <c r="V785" s="307"/>
    </row>
    <row r="786" ht="15.75" customHeight="1">
      <c r="A786" s="307"/>
      <c r="B786" s="298">
        <v>45175.0</v>
      </c>
      <c r="C786" s="299" t="s">
        <v>3442</v>
      </c>
      <c r="D786" s="305" t="s">
        <v>3367</v>
      </c>
      <c r="E786" s="325" t="s">
        <v>172</v>
      </c>
      <c r="F786" s="302">
        <v>1285.0</v>
      </c>
      <c r="G786" s="302"/>
      <c r="H786" s="302"/>
      <c r="I786" s="302">
        <v>-53.97</v>
      </c>
      <c r="J786" s="303">
        <v>436900.0</v>
      </c>
      <c r="K786" s="303">
        <f t="shared" si="4"/>
        <v>340</v>
      </c>
      <c r="L786" s="305" t="s">
        <v>2595</v>
      </c>
      <c r="M786" s="306" t="s">
        <v>40</v>
      </c>
      <c r="N786" s="297">
        <f t="shared" si="3"/>
        <v>1.285</v>
      </c>
      <c r="O786" s="307"/>
      <c r="P786" s="307"/>
      <c r="Q786" s="307"/>
      <c r="R786" s="307"/>
      <c r="S786" s="307"/>
      <c r="T786" s="307"/>
      <c r="U786" s="307"/>
      <c r="V786" s="307"/>
    </row>
    <row r="787" ht="15.75" customHeight="1">
      <c r="A787" s="307"/>
      <c r="B787" s="298">
        <v>45174.0</v>
      </c>
      <c r="C787" s="299" t="s">
        <v>3443</v>
      </c>
      <c r="D787" s="305" t="s">
        <v>3444</v>
      </c>
      <c r="E787" s="325" t="s">
        <v>181</v>
      </c>
      <c r="F787" s="302">
        <v>837.5</v>
      </c>
      <c r="G787" s="302"/>
      <c r="H787" s="302"/>
      <c r="I787" s="302">
        <v>-44.05</v>
      </c>
      <c r="J787" s="322">
        <v>230827.5</v>
      </c>
      <c r="K787" s="322">
        <f t="shared" si="4"/>
        <v>275.6149254</v>
      </c>
      <c r="L787" s="305" t="s">
        <v>2582</v>
      </c>
      <c r="M787" s="306" t="s">
        <v>94</v>
      </c>
      <c r="N787" s="297">
        <f t="shared" si="3"/>
        <v>0.8375</v>
      </c>
      <c r="O787" s="307"/>
      <c r="P787" s="307"/>
      <c r="Q787" s="307"/>
      <c r="R787" s="307"/>
      <c r="S787" s="307"/>
      <c r="T787" s="307"/>
      <c r="U787" s="307"/>
      <c r="V787" s="307"/>
    </row>
    <row r="788" ht="15.75" customHeight="1">
      <c r="A788" s="307"/>
      <c r="B788" s="298">
        <v>45174.0</v>
      </c>
      <c r="C788" s="299" t="s">
        <v>3445</v>
      </c>
      <c r="D788" s="305" t="s">
        <v>3095</v>
      </c>
      <c r="E788" s="325" t="s">
        <v>2643</v>
      </c>
      <c r="F788" s="302">
        <v>2500.0</v>
      </c>
      <c r="G788" s="302"/>
      <c r="H788" s="302"/>
      <c r="I788" s="302">
        <v>-70.57</v>
      </c>
      <c r="J788" s="322">
        <v>610265.0</v>
      </c>
      <c r="K788" s="322">
        <f t="shared" si="4"/>
        <v>244.106</v>
      </c>
      <c r="L788" s="305" t="s">
        <v>2580</v>
      </c>
      <c r="M788" s="306" t="s">
        <v>2584</v>
      </c>
      <c r="N788" s="297">
        <f t="shared" si="3"/>
        <v>2.5</v>
      </c>
      <c r="O788" s="307"/>
      <c r="P788" s="307"/>
      <c r="Q788" s="307"/>
      <c r="R788" s="307"/>
      <c r="S788" s="307"/>
      <c r="T788" s="307"/>
      <c r="U788" s="307"/>
      <c r="V788" s="307"/>
    </row>
    <row r="789" ht="15.75" customHeight="1">
      <c r="A789" s="307"/>
      <c r="B789" s="298">
        <v>45174.0</v>
      </c>
      <c r="C789" s="299" t="s">
        <v>3446</v>
      </c>
      <c r="D789" s="305" t="s">
        <v>3414</v>
      </c>
      <c r="E789" s="325" t="s">
        <v>2591</v>
      </c>
      <c r="F789" s="302">
        <v>3995.0</v>
      </c>
      <c r="G789" s="302"/>
      <c r="H789" s="302"/>
      <c r="I789" s="302">
        <v>-90.91</v>
      </c>
      <c r="J789" s="322">
        <v>1110665.0</v>
      </c>
      <c r="K789" s="322">
        <f t="shared" si="4"/>
        <v>278.0137672</v>
      </c>
      <c r="L789" s="305" t="s">
        <v>2580</v>
      </c>
      <c r="M789" s="306" t="s">
        <v>75</v>
      </c>
      <c r="N789" s="297">
        <f t="shared" si="3"/>
        <v>3.995</v>
      </c>
      <c r="O789" s="307"/>
      <c r="P789" s="307"/>
      <c r="Q789" s="307"/>
      <c r="R789" s="307"/>
      <c r="S789" s="307"/>
      <c r="T789" s="307"/>
      <c r="U789" s="307"/>
      <c r="V789" s="307"/>
    </row>
    <row r="790" ht="15.75" customHeight="1">
      <c r="A790" s="307"/>
      <c r="B790" s="298">
        <v>45173.0</v>
      </c>
      <c r="C790" s="299" t="s">
        <v>3447</v>
      </c>
      <c r="D790" s="305" t="s">
        <v>3265</v>
      </c>
      <c r="E790" s="325" t="s">
        <v>4</v>
      </c>
      <c r="F790" s="302">
        <v>5067.0</v>
      </c>
      <c r="G790" s="302"/>
      <c r="H790" s="302"/>
      <c r="I790" s="302">
        <v>-58.32</v>
      </c>
      <c r="J790" s="303">
        <v>1980205.0</v>
      </c>
      <c r="K790" s="303">
        <f t="shared" si="4"/>
        <v>390.8042234</v>
      </c>
      <c r="L790" s="305" t="s">
        <v>2580</v>
      </c>
      <c r="M790" s="306" t="s">
        <v>40</v>
      </c>
      <c r="N790" s="297">
        <f t="shared" si="3"/>
        <v>5.067</v>
      </c>
      <c r="O790" s="307"/>
      <c r="P790" s="307"/>
      <c r="Q790" s="307"/>
      <c r="R790" s="307"/>
      <c r="S790" s="307"/>
      <c r="T790" s="307"/>
      <c r="U790" s="307"/>
      <c r="V790" s="307"/>
    </row>
    <row r="791" ht="15.75" customHeight="1">
      <c r="A791" s="307"/>
      <c r="B791" s="298">
        <v>45176.0</v>
      </c>
      <c r="C791" s="299" t="s">
        <v>3448</v>
      </c>
      <c r="D791" s="305" t="s">
        <v>102</v>
      </c>
      <c r="E791" s="325" t="s">
        <v>4</v>
      </c>
      <c r="F791" s="302">
        <v>1626.0</v>
      </c>
      <c r="G791" s="302"/>
      <c r="H791" s="302"/>
      <c r="I791" s="302">
        <v>-59.67</v>
      </c>
      <c r="J791" s="303">
        <v>642270.0</v>
      </c>
      <c r="K791" s="303">
        <f t="shared" si="4"/>
        <v>395</v>
      </c>
      <c r="L791" s="305" t="s">
        <v>2595</v>
      </c>
      <c r="M791" s="306" t="s">
        <v>94</v>
      </c>
      <c r="N791" s="297">
        <f t="shared" si="3"/>
        <v>1.626</v>
      </c>
      <c r="O791" s="307"/>
      <c r="P791" s="307"/>
      <c r="Q791" s="307"/>
      <c r="R791" s="307"/>
      <c r="S791" s="307"/>
      <c r="T791" s="307"/>
      <c r="U791" s="307"/>
      <c r="V791" s="307"/>
    </row>
    <row r="792" ht="15.75" customHeight="1">
      <c r="A792" s="307"/>
      <c r="B792" s="298">
        <v>45176.0</v>
      </c>
      <c r="C792" s="299" t="s">
        <v>3449</v>
      </c>
      <c r="D792" s="305" t="s">
        <v>3331</v>
      </c>
      <c r="E792" s="325" t="s">
        <v>4</v>
      </c>
      <c r="F792" s="302">
        <v>5719.0</v>
      </c>
      <c r="G792" s="302">
        <f>H792/F792%</f>
        <v>0</v>
      </c>
      <c r="H792" s="302"/>
      <c r="I792" s="302">
        <v>-36.15</v>
      </c>
      <c r="J792" s="303">
        <v>2390198.0</v>
      </c>
      <c r="K792" s="303">
        <f t="shared" si="4"/>
        <v>417.9398496</v>
      </c>
      <c r="L792" s="305" t="s">
        <v>2595</v>
      </c>
      <c r="M792" s="306" t="s">
        <v>2584</v>
      </c>
      <c r="N792" s="297">
        <f t="shared" si="3"/>
        <v>5.719</v>
      </c>
      <c r="O792" s="307"/>
      <c r="P792" s="307"/>
      <c r="Q792" s="307"/>
      <c r="R792" s="307"/>
      <c r="S792" s="307"/>
      <c r="T792" s="307"/>
      <c r="U792" s="307"/>
      <c r="V792" s="307"/>
    </row>
    <row r="793" ht="15.75" customHeight="1">
      <c r="A793" s="307"/>
      <c r="B793" s="298">
        <v>45175.0</v>
      </c>
      <c r="C793" s="299" t="s">
        <v>3450</v>
      </c>
      <c r="D793" s="305" t="s">
        <v>2996</v>
      </c>
      <c r="E793" s="325" t="s">
        <v>172</v>
      </c>
      <c r="F793" s="302">
        <v>2935.4</v>
      </c>
      <c r="G793" s="302"/>
      <c r="H793" s="302"/>
      <c r="I793" s="302">
        <v>-38.42</v>
      </c>
      <c r="J793" s="303">
        <v>996881.0</v>
      </c>
      <c r="K793" s="303">
        <f t="shared" si="4"/>
        <v>339.6065272</v>
      </c>
      <c r="L793" s="305" t="s">
        <v>2580</v>
      </c>
      <c r="M793" s="306" t="s">
        <v>75</v>
      </c>
      <c r="N793" s="297">
        <f t="shared" si="3"/>
        <v>2.9354</v>
      </c>
      <c r="O793" s="307"/>
      <c r="P793" s="307"/>
      <c r="Q793" s="307"/>
      <c r="R793" s="307"/>
      <c r="S793" s="307"/>
      <c r="T793" s="307"/>
      <c r="U793" s="307"/>
      <c r="V793" s="307"/>
    </row>
    <row r="794" ht="15.75" customHeight="1">
      <c r="A794" s="307"/>
      <c r="B794" s="298">
        <v>45175.0</v>
      </c>
      <c r="C794" s="299" t="s">
        <v>3451</v>
      </c>
      <c r="D794" s="305" t="s">
        <v>3331</v>
      </c>
      <c r="E794" s="325" t="s">
        <v>2697</v>
      </c>
      <c r="F794" s="302">
        <v>1073.9</v>
      </c>
      <c r="G794" s="302">
        <f>H794/F794%</f>
        <v>0</v>
      </c>
      <c r="H794" s="302"/>
      <c r="I794" s="302">
        <v>-64.74</v>
      </c>
      <c r="J794" s="322">
        <v>256809.5</v>
      </c>
      <c r="K794" s="322">
        <f t="shared" si="4"/>
        <v>239.1372567</v>
      </c>
      <c r="L794" s="305" t="s">
        <v>2580</v>
      </c>
      <c r="M794" s="306" t="s">
        <v>40</v>
      </c>
      <c r="N794" s="297">
        <f t="shared" si="3"/>
        <v>1.0739</v>
      </c>
      <c r="O794" s="307"/>
      <c r="P794" s="307"/>
      <c r="Q794" s="307"/>
      <c r="R794" s="307"/>
      <c r="S794" s="307"/>
      <c r="T794" s="307"/>
      <c r="U794" s="307"/>
      <c r="V794" s="307"/>
    </row>
    <row r="795" ht="15.75" customHeight="1">
      <c r="A795" s="307"/>
      <c r="B795" s="298">
        <v>45175.0</v>
      </c>
      <c r="C795" s="299" t="s">
        <v>3452</v>
      </c>
      <c r="D795" s="305" t="s">
        <v>3095</v>
      </c>
      <c r="E795" s="325" t="s">
        <v>172</v>
      </c>
      <c r="F795" s="302">
        <v>2764.7</v>
      </c>
      <c r="G795" s="302"/>
      <c r="H795" s="302"/>
      <c r="I795" s="302">
        <v>-71.23</v>
      </c>
      <c r="J795" s="303">
        <v>977031.0</v>
      </c>
      <c r="K795" s="303">
        <f t="shared" si="4"/>
        <v>353.3949434</v>
      </c>
      <c r="L795" s="305" t="s">
        <v>2580</v>
      </c>
      <c r="M795" s="306" t="s">
        <v>94</v>
      </c>
      <c r="N795" s="297">
        <f t="shared" si="3"/>
        <v>2.7647</v>
      </c>
      <c r="O795" s="307"/>
      <c r="P795" s="307"/>
      <c r="Q795" s="307"/>
      <c r="R795" s="307"/>
      <c r="S795" s="307"/>
      <c r="T795" s="307"/>
      <c r="U795" s="307"/>
      <c r="V795" s="307"/>
    </row>
    <row r="796" ht="15.75" customHeight="1">
      <c r="A796" s="307"/>
      <c r="B796" s="298">
        <v>45176.0</v>
      </c>
      <c r="C796" s="299" t="s">
        <v>3453</v>
      </c>
      <c r="D796" s="305" t="s">
        <v>3331</v>
      </c>
      <c r="E796" s="325" t="s">
        <v>2697</v>
      </c>
      <c r="F796" s="302">
        <v>2095.0</v>
      </c>
      <c r="G796" s="302">
        <f>H796/F796%</f>
        <v>0</v>
      </c>
      <c r="H796" s="302"/>
      <c r="I796" s="302">
        <v>-57.7</v>
      </c>
      <c r="J796" s="322">
        <v>465477.0</v>
      </c>
      <c r="K796" s="322">
        <f t="shared" si="4"/>
        <v>222.1847255</v>
      </c>
      <c r="L796" s="305" t="s">
        <v>2595</v>
      </c>
      <c r="M796" s="306" t="s">
        <v>2584</v>
      </c>
      <c r="N796" s="297">
        <f t="shared" si="3"/>
        <v>2.095</v>
      </c>
      <c r="O796" s="307"/>
      <c r="P796" s="307"/>
      <c r="Q796" s="307"/>
      <c r="R796" s="307"/>
      <c r="S796" s="307"/>
      <c r="T796" s="307"/>
      <c r="U796" s="307"/>
      <c r="V796" s="307"/>
    </row>
    <row r="797" ht="15.75" customHeight="1">
      <c r="A797" s="307"/>
      <c r="B797" s="298">
        <v>45176.0</v>
      </c>
      <c r="C797" s="299" t="s">
        <v>3454</v>
      </c>
      <c r="D797" s="305" t="s">
        <v>3367</v>
      </c>
      <c r="E797" s="325" t="s">
        <v>4</v>
      </c>
      <c r="F797" s="302">
        <v>5026.0</v>
      </c>
      <c r="G797" s="302"/>
      <c r="H797" s="302"/>
      <c r="I797" s="302">
        <v>-78.44</v>
      </c>
      <c r="J797" s="303">
        <v>2048000.0</v>
      </c>
      <c r="K797" s="303">
        <f t="shared" si="4"/>
        <v>407.4810983</v>
      </c>
      <c r="L797" s="305" t="s">
        <v>2595</v>
      </c>
      <c r="M797" s="306" t="s">
        <v>75</v>
      </c>
      <c r="N797" s="297">
        <f t="shared" si="3"/>
        <v>5.026</v>
      </c>
      <c r="O797" s="307"/>
      <c r="P797" s="307"/>
      <c r="Q797" s="307"/>
      <c r="R797" s="307"/>
      <c r="S797" s="307"/>
      <c r="T797" s="307"/>
      <c r="U797" s="307"/>
      <c r="V797" s="307"/>
    </row>
    <row r="798" ht="15.75" customHeight="1">
      <c r="A798" s="307"/>
      <c r="B798" s="298">
        <v>45082.0</v>
      </c>
      <c r="C798" s="299" t="s">
        <v>3455</v>
      </c>
      <c r="D798" s="305" t="s">
        <v>3414</v>
      </c>
      <c r="E798" s="325" t="s">
        <v>2591</v>
      </c>
      <c r="F798" s="302">
        <v>2340.5</v>
      </c>
      <c r="G798" s="302"/>
      <c r="H798" s="302"/>
      <c r="I798" s="302">
        <v>-89.59</v>
      </c>
      <c r="J798" s="322">
        <v>631107.0</v>
      </c>
      <c r="K798" s="322">
        <f t="shared" si="4"/>
        <v>269.6462294</v>
      </c>
      <c r="L798" s="305" t="s">
        <v>2580</v>
      </c>
      <c r="M798" s="306" t="s">
        <v>40</v>
      </c>
      <c r="N798" s="297">
        <f t="shared" si="3"/>
        <v>2.3405</v>
      </c>
      <c r="O798" s="307"/>
      <c r="P798" s="307"/>
      <c r="Q798" s="307"/>
      <c r="R798" s="307"/>
      <c r="S798" s="307"/>
      <c r="T798" s="307"/>
      <c r="U798" s="307"/>
      <c r="V798" s="307"/>
    </row>
    <row r="799" ht="15.75" customHeight="1">
      <c r="A799" s="307"/>
      <c r="B799" s="298">
        <v>45176.0</v>
      </c>
      <c r="C799" s="299" t="s">
        <v>3456</v>
      </c>
      <c r="D799" s="305" t="s">
        <v>3457</v>
      </c>
      <c r="E799" s="325" t="s">
        <v>2643</v>
      </c>
      <c r="F799" s="302">
        <v>1046.0</v>
      </c>
      <c r="G799" s="302"/>
      <c r="H799" s="302"/>
      <c r="I799" s="302">
        <v>-41.88</v>
      </c>
      <c r="J799" s="322">
        <v>251040.0</v>
      </c>
      <c r="K799" s="322">
        <f t="shared" si="4"/>
        <v>240</v>
      </c>
      <c r="L799" s="305" t="s">
        <v>2582</v>
      </c>
      <c r="M799" s="306" t="s">
        <v>94</v>
      </c>
      <c r="N799" s="297">
        <f t="shared" si="3"/>
        <v>1.046</v>
      </c>
      <c r="O799" s="307"/>
      <c r="P799" s="307"/>
      <c r="Q799" s="307"/>
      <c r="R799" s="307"/>
      <c r="S799" s="307"/>
      <c r="T799" s="307"/>
      <c r="U799" s="307"/>
      <c r="V799" s="307"/>
    </row>
    <row r="800" ht="15.75" customHeight="1">
      <c r="A800" s="307"/>
      <c r="B800" s="298">
        <v>45175.0</v>
      </c>
      <c r="C800" s="299" t="s">
        <v>3458</v>
      </c>
      <c r="D800" s="305" t="s">
        <v>3095</v>
      </c>
      <c r="E800" s="325" t="s">
        <v>172</v>
      </c>
      <c r="F800" s="302">
        <v>3980.5</v>
      </c>
      <c r="G800" s="302"/>
      <c r="H800" s="302"/>
      <c r="I800" s="302">
        <v>-38.36</v>
      </c>
      <c r="J800" s="303">
        <v>1498365.0</v>
      </c>
      <c r="K800" s="303">
        <f t="shared" si="4"/>
        <v>376.4263284</v>
      </c>
      <c r="L800" s="305" t="s">
        <v>2580</v>
      </c>
      <c r="M800" s="306" t="s">
        <v>2584</v>
      </c>
      <c r="N800" s="297">
        <f t="shared" si="3"/>
        <v>3.9805</v>
      </c>
      <c r="O800" s="307"/>
      <c r="P800" s="307"/>
      <c r="Q800" s="307"/>
      <c r="R800" s="307"/>
      <c r="S800" s="307"/>
      <c r="T800" s="307"/>
      <c r="U800" s="307"/>
      <c r="V800" s="307"/>
    </row>
    <row r="801" ht="15.75" customHeight="1">
      <c r="A801" s="307"/>
      <c r="B801" s="298">
        <v>45174.0</v>
      </c>
      <c r="C801" s="299" t="s">
        <v>3459</v>
      </c>
      <c r="D801" s="305" t="s">
        <v>3107</v>
      </c>
      <c r="E801" s="325" t="s">
        <v>172</v>
      </c>
      <c r="F801" s="302">
        <v>5287.9</v>
      </c>
      <c r="G801" s="302"/>
      <c r="H801" s="302"/>
      <c r="I801" s="302">
        <v>-24.77</v>
      </c>
      <c r="J801" s="303">
        <v>1884950.0</v>
      </c>
      <c r="K801" s="303">
        <f t="shared" si="4"/>
        <v>356.4647592</v>
      </c>
      <c r="L801" s="305" t="s">
        <v>2580</v>
      </c>
      <c r="M801" s="306" t="s">
        <v>75</v>
      </c>
      <c r="N801" s="297">
        <f t="shared" si="3"/>
        <v>5.2879</v>
      </c>
      <c r="O801" s="307"/>
      <c r="P801" s="307"/>
      <c r="Q801" s="307"/>
      <c r="R801" s="307"/>
      <c r="S801" s="307"/>
      <c r="T801" s="307"/>
      <c r="U801" s="307"/>
      <c r="V801" s="307"/>
    </row>
    <row r="802" ht="15.75" customHeight="1">
      <c r="A802" s="307"/>
      <c r="B802" s="298">
        <v>45176.0</v>
      </c>
      <c r="C802" s="299" t="s">
        <v>3460</v>
      </c>
      <c r="D802" s="305" t="s">
        <v>3461</v>
      </c>
      <c r="E802" s="325" t="s">
        <v>2697</v>
      </c>
      <c r="F802" s="302">
        <v>1650.7</v>
      </c>
      <c r="G802" s="302"/>
      <c r="H802" s="302"/>
      <c r="I802" s="302">
        <v>-38.85</v>
      </c>
      <c r="J802" s="322">
        <v>374709.0</v>
      </c>
      <c r="K802" s="322">
        <f t="shared" si="4"/>
        <v>227.0000606</v>
      </c>
      <c r="L802" s="305" t="s">
        <v>2580</v>
      </c>
      <c r="M802" s="306" t="s">
        <v>40</v>
      </c>
      <c r="N802" s="297">
        <f t="shared" si="3"/>
        <v>1.6507</v>
      </c>
      <c r="O802" s="307"/>
      <c r="P802" s="307"/>
      <c r="Q802" s="307"/>
      <c r="R802" s="307"/>
      <c r="S802" s="307"/>
      <c r="T802" s="307"/>
      <c r="U802" s="307"/>
      <c r="V802" s="307"/>
    </row>
    <row r="803" ht="15.75" customHeight="1">
      <c r="A803" s="307"/>
      <c r="B803" s="298">
        <v>45176.0</v>
      </c>
      <c r="C803" s="299" t="s">
        <v>3462</v>
      </c>
      <c r="D803" s="305" t="s">
        <v>3143</v>
      </c>
      <c r="E803" s="325" t="s">
        <v>2591</v>
      </c>
      <c r="F803" s="302">
        <v>1335.8</v>
      </c>
      <c r="G803" s="302"/>
      <c r="H803" s="302"/>
      <c r="I803" s="302">
        <v>-60.22</v>
      </c>
      <c r="J803" s="322">
        <v>355773.0</v>
      </c>
      <c r="K803" s="322">
        <f t="shared" si="4"/>
        <v>266.3370265</v>
      </c>
      <c r="L803" s="305" t="s">
        <v>2580</v>
      </c>
      <c r="M803" s="306" t="s">
        <v>94</v>
      </c>
      <c r="N803" s="297">
        <f t="shared" si="3"/>
        <v>1.3358</v>
      </c>
      <c r="O803" s="307"/>
      <c r="P803" s="307"/>
      <c r="Q803" s="307"/>
      <c r="R803" s="307"/>
      <c r="S803" s="307"/>
      <c r="T803" s="307"/>
      <c r="U803" s="307"/>
      <c r="V803" s="307"/>
    </row>
    <row r="804" ht="15.75" customHeight="1">
      <c r="A804" s="307"/>
      <c r="B804" s="298">
        <v>45176.0</v>
      </c>
      <c r="C804" s="299" t="s">
        <v>3463</v>
      </c>
      <c r="D804" s="305" t="s">
        <v>3464</v>
      </c>
      <c r="E804" s="325" t="s">
        <v>2697</v>
      </c>
      <c r="F804" s="302">
        <v>2195.0</v>
      </c>
      <c r="G804" s="302"/>
      <c r="H804" s="302"/>
      <c r="I804" s="302">
        <v>-50.53</v>
      </c>
      <c r="J804" s="322">
        <v>511750.0</v>
      </c>
      <c r="K804" s="322">
        <f t="shared" si="4"/>
        <v>233.143508</v>
      </c>
      <c r="L804" s="305" t="s">
        <v>2580</v>
      </c>
      <c r="M804" s="306" t="s">
        <v>2584</v>
      </c>
      <c r="N804" s="297">
        <f t="shared" si="3"/>
        <v>2.195</v>
      </c>
      <c r="O804" s="307"/>
      <c r="P804" s="307"/>
      <c r="Q804" s="307"/>
      <c r="R804" s="307"/>
      <c r="S804" s="307"/>
      <c r="T804" s="307"/>
      <c r="U804" s="307"/>
      <c r="V804" s="307"/>
    </row>
    <row r="805" ht="15.75" customHeight="1">
      <c r="A805" s="307"/>
      <c r="B805" s="298">
        <v>45176.0</v>
      </c>
      <c r="C805" s="299" t="s">
        <v>3465</v>
      </c>
      <c r="D805" s="305" t="s">
        <v>3414</v>
      </c>
      <c r="E805" s="325" t="s">
        <v>177</v>
      </c>
      <c r="F805" s="302">
        <v>6105.5</v>
      </c>
      <c r="G805" s="302"/>
      <c r="H805" s="302"/>
      <c r="I805" s="302">
        <v>-72.18</v>
      </c>
      <c r="J805" s="303">
        <v>2011640.0</v>
      </c>
      <c r="K805" s="303">
        <f t="shared" si="4"/>
        <v>329.4799771</v>
      </c>
      <c r="L805" s="305" t="s">
        <v>2580</v>
      </c>
      <c r="M805" s="306" t="s">
        <v>75</v>
      </c>
      <c r="N805" s="297">
        <f t="shared" si="3"/>
        <v>6.1055</v>
      </c>
      <c r="O805" s="307"/>
      <c r="P805" s="307"/>
      <c r="Q805" s="307"/>
      <c r="R805" s="307"/>
      <c r="S805" s="307"/>
      <c r="T805" s="307"/>
      <c r="U805" s="307"/>
      <c r="V805" s="307"/>
    </row>
    <row r="806" ht="15.75" customHeight="1">
      <c r="A806" s="307"/>
      <c r="B806" s="298">
        <v>45177.0</v>
      </c>
      <c r="C806" s="299" t="s">
        <v>3466</v>
      </c>
      <c r="D806" s="305" t="s">
        <v>3331</v>
      </c>
      <c r="E806" s="325" t="s">
        <v>179</v>
      </c>
      <c r="F806" s="302">
        <v>2997.0</v>
      </c>
      <c r="G806" s="302">
        <f>H806/F806%</f>
        <v>0</v>
      </c>
      <c r="H806" s="302"/>
      <c r="I806" s="302">
        <v>-43.57</v>
      </c>
      <c r="J806" s="322">
        <v>954262.0</v>
      </c>
      <c r="K806" s="322">
        <f t="shared" si="4"/>
        <v>318.4057391</v>
      </c>
      <c r="L806" s="305" t="s">
        <v>2595</v>
      </c>
      <c r="M806" s="306" t="s">
        <v>40</v>
      </c>
      <c r="N806" s="297">
        <f t="shared" si="3"/>
        <v>2.997</v>
      </c>
      <c r="O806" s="307"/>
      <c r="P806" s="307"/>
      <c r="Q806" s="307"/>
      <c r="R806" s="307"/>
      <c r="S806" s="307"/>
      <c r="T806" s="307"/>
      <c r="U806" s="307"/>
      <c r="V806" s="307"/>
    </row>
    <row r="807" ht="15.75" customHeight="1">
      <c r="A807" s="307"/>
      <c r="B807" s="298">
        <v>45175.0</v>
      </c>
      <c r="C807" s="299" t="s">
        <v>3467</v>
      </c>
      <c r="D807" s="305" t="s">
        <v>3265</v>
      </c>
      <c r="E807" s="325" t="s">
        <v>179</v>
      </c>
      <c r="F807" s="302">
        <v>5016.0</v>
      </c>
      <c r="G807" s="302"/>
      <c r="H807" s="302"/>
      <c r="I807" s="302">
        <v>-46.77</v>
      </c>
      <c r="J807" s="322">
        <v>1311842.0</v>
      </c>
      <c r="K807" s="322">
        <f t="shared" si="4"/>
        <v>261.5314992</v>
      </c>
      <c r="L807" s="305" t="s">
        <v>2580</v>
      </c>
      <c r="M807" s="306" t="s">
        <v>94</v>
      </c>
      <c r="N807" s="297">
        <f t="shared" si="3"/>
        <v>5.016</v>
      </c>
      <c r="O807" s="307"/>
      <c r="P807" s="307"/>
      <c r="Q807" s="307"/>
      <c r="R807" s="307"/>
      <c r="S807" s="307"/>
      <c r="T807" s="307"/>
      <c r="U807" s="307"/>
      <c r="V807" s="307"/>
    </row>
    <row r="808" ht="15.75" customHeight="1">
      <c r="A808" s="307"/>
      <c r="B808" s="298">
        <v>45177.0</v>
      </c>
      <c r="C808" s="299" t="s">
        <v>3468</v>
      </c>
      <c r="D808" s="305" t="s">
        <v>3367</v>
      </c>
      <c r="E808" s="325" t="s">
        <v>172</v>
      </c>
      <c r="F808" s="302">
        <v>5306.0</v>
      </c>
      <c r="G808" s="302"/>
      <c r="H808" s="302"/>
      <c r="I808" s="302">
        <v>-51.49</v>
      </c>
      <c r="J808" s="303">
        <v>1744894.0</v>
      </c>
      <c r="K808" s="303">
        <f t="shared" si="4"/>
        <v>328.8529966</v>
      </c>
      <c r="L808" s="305" t="s">
        <v>2595</v>
      </c>
      <c r="M808" s="306" t="s">
        <v>2584</v>
      </c>
      <c r="N808" s="297">
        <f t="shared" si="3"/>
        <v>5.306</v>
      </c>
      <c r="O808" s="307"/>
      <c r="P808" s="307"/>
      <c r="Q808" s="307"/>
      <c r="R808" s="307"/>
      <c r="S808" s="307"/>
      <c r="T808" s="307"/>
      <c r="U808" s="307"/>
      <c r="V808" s="307"/>
    </row>
    <row r="809" ht="15.75" customHeight="1">
      <c r="A809" s="307"/>
      <c r="B809" s="298">
        <v>45177.0</v>
      </c>
      <c r="C809" s="299" t="s">
        <v>3469</v>
      </c>
      <c r="D809" s="305" t="s">
        <v>3331</v>
      </c>
      <c r="E809" s="325" t="s">
        <v>181</v>
      </c>
      <c r="F809" s="302">
        <v>3886.7</v>
      </c>
      <c r="G809" s="302">
        <f>H809/F809%</f>
        <v>0</v>
      </c>
      <c r="H809" s="302"/>
      <c r="I809" s="302">
        <v>-52.96</v>
      </c>
      <c r="J809" s="322">
        <v>1117284.0</v>
      </c>
      <c r="K809" s="322">
        <f t="shared" si="4"/>
        <v>287.4634008</v>
      </c>
      <c r="L809" s="305" t="s">
        <v>2580</v>
      </c>
      <c r="M809" s="306" t="s">
        <v>75</v>
      </c>
      <c r="N809" s="297">
        <f t="shared" si="3"/>
        <v>3.8867</v>
      </c>
      <c r="O809" s="307"/>
      <c r="P809" s="307"/>
      <c r="Q809" s="307"/>
      <c r="R809" s="307"/>
      <c r="S809" s="307"/>
      <c r="T809" s="307"/>
      <c r="U809" s="307"/>
      <c r="V809" s="307"/>
    </row>
    <row r="810" ht="15.75" customHeight="1">
      <c r="A810" s="307"/>
      <c r="B810" s="298">
        <v>45176.0</v>
      </c>
      <c r="C810" s="299" t="s">
        <v>3470</v>
      </c>
      <c r="D810" s="305" t="s">
        <v>3107</v>
      </c>
      <c r="E810" s="325" t="s">
        <v>172</v>
      </c>
      <c r="F810" s="302">
        <v>5040.7</v>
      </c>
      <c r="G810" s="302"/>
      <c r="H810" s="302"/>
      <c r="I810" s="302">
        <v>-34.13</v>
      </c>
      <c r="J810" s="303">
        <v>1583231.0</v>
      </c>
      <c r="K810" s="303">
        <f t="shared" si="4"/>
        <v>314.0895114</v>
      </c>
      <c r="L810" s="305" t="s">
        <v>2580</v>
      </c>
      <c r="M810" s="306" t="s">
        <v>40</v>
      </c>
      <c r="N810" s="297">
        <f t="shared" si="3"/>
        <v>5.0407</v>
      </c>
      <c r="O810" s="307"/>
      <c r="P810" s="307"/>
      <c r="Q810" s="307"/>
      <c r="R810" s="307"/>
      <c r="S810" s="307"/>
      <c r="T810" s="307"/>
      <c r="U810" s="307"/>
      <c r="V810" s="307"/>
    </row>
    <row r="811" ht="15.75" customHeight="1">
      <c r="A811" s="307"/>
      <c r="B811" s="298">
        <v>45177.0</v>
      </c>
      <c r="C811" s="299" t="s">
        <v>3471</v>
      </c>
      <c r="D811" s="305" t="s">
        <v>3414</v>
      </c>
      <c r="E811" s="325" t="s">
        <v>181</v>
      </c>
      <c r="F811" s="302">
        <v>1462.3</v>
      </c>
      <c r="G811" s="302"/>
      <c r="H811" s="302"/>
      <c r="I811" s="302">
        <v>-69.5</v>
      </c>
      <c r="J811" s="322">
        <v>413395.0</v>
      </c>
      <c r="K811" s="322">
        <f t="shared" si="4"/>
        <v>282.701908</v>
      </c>
      <c r="L811" s="305" t="s">
        <v>2580</v>
      </c>
      <c r="M811" s="306" t="s">
        <v>94</v>
      </c>
      <c r="N811" s="297">
        <f t="shared" si="3"/>
        <v>1.4623</v>
      </c>
      <c r="O811" s="307"/>
      <c r="P811" s="307"/>
      <c r="Q811" s="307"/>
      <c r="R811" s="307"/>
      <c r="S811" s="307"/>
      <c r="T811" s="307"/>
      <c r="U811" s="307"/>
      <c r="V811" s="307"/>
    </row>
    <row r="812" ht="15.75" customHeight="1">
      <c r="A812" s="307"/>
      <c r="B812" s="298">
        <v>45178.0</v>
      </c>
      <c r="C812" s="299" t="s">
        <v>3472</v>
      </c>
      <c r="D812" s="305" t="s">
        <v>3331</v>
      </c>
      <c r="E812" s="325" t="s">
        <v>2643</v>
      </c>
      <c r="F812" s="302">
        <v>3452.0</v>
      </c>
      <c r="G812" s="302">
        <f>H812/F812%</f>
        <v>0</v>
      </c>
      <c r="H812" s="302"/>
      <c r="I812" s="302">
        <v>-74.55</v>
      </c>
      <c r="J812" s="322">
        <v>892844.0</v>
      </c>
      <c r="K812" s="322">
        <f t="shared" si="4"/>
        <v>258.6454229</v>
      </c>
      <c r="L812" s="305" t="s">
        <v>2595</v>
      </c>
      <c r="M812" s="306" t="s">
        <v>2584</v>
      </c>
      <c r="N812" s="297">
        <f t="shared" si="3"/>
        <v>3.452</v>
      </c>
      <c r="O812" s="307"/>
      <c r="P812" s="307"/>
      <c r="Q812" s="307"/>
      <c r="R812" s="307"/>
      <c r="S812" s="307"/>
      <c r="T812" s="307"/>
      <c r="U812" s="307"/>
      <c r="V812" s="307"/>
    </row>
    <row r="813" ht="15.75" customHeight="1">
      <c r="A813" s="307"/>
      <c r="B813" s="298">
        <v>45176.0</v>
      </c>
      <c r="C813" s="299" t="s">
        <v>3473</v>
      </c>
      <c r="D813" s="305" t="s">
        <v>3107</v>
      </c>
      <c r="E813" s="325" t="s">
        <v>172</v>
      </c>
      <c r="F813" s="302">
        <v>4539.4</v>
      </c>
      <c r="G813" s="302"/>
      <c r="H813" s="302"/>
      <c r="I813" s="302">
        <v>-16.28</v>
      </c>
      <c r="J813" s="303">
        <v>1642993.0</v>
      </c>
      <c r="K813" s="303">
        <f t="shared" si="4"/>
        <v>361.9405648</v>
      </c>
      <c r="L813" s="305" t="s">
        <v>2580</v>
      </c>
      <c r="M813" s="306" t="s">
        <v>75</v>
      </c>
      <c r="N813" s="297">
        <f t="shared" si="3"/>
        <v>4.5394</v>
      </c>
      <c r="O813" s="307"/>
      <c r="P813" s="307"/>
      <c r="Q813" s="307"/>
      <c r="R813" s="307"/>
      <c r="S813" s="307"/>
      <c r="T813" s="307"/>
      <c r="U813" s="307"/>
      <c r="V813" s="307"/>
    </row>
    <row r="814" ht="15.75" customHeight="1">
      <c r="A814" s="307"/>
      <c r="B814" s="298">
        <v>45178.0</v>
      </c>
      <c r="C814" s="299" t="s">
        <v>3474</v>
      </c>
      <c r="D814" s="305" t="s">
        <v>3331</v>
      </c>
      <c r="E814" s="325" t="s">
        <v>162</v>
      </c>
      <c r="F814" s="302">
        <v>5091.0</v>
      </c>
      <c r="G814" s="302">
        <f>H814/F814%</f>
        <v>0</v>
      </c>
      <c r="H814" s="302"/>
      <c r="I814" s="302">
        <v>-80.2</v>
      </c>
      <c r="J814" s="303">
        <v>2304366.0</v>
      </c>
      <c r="K814" s="303">
        <f t="shared" si="4"/>
        <v>452.6352387</v>
      </c>
      <c r="L814" s="305" t="s">
        <v>2595</v>
      </c>
      <c r="M814" s="306" t="s">
        <v>40</v>
      </c>
      <c r="N814" s="297">
        <f t="shared" si="3"/>
        <v>5.091</v>
      </c>
      <c r="O814" s="307"/>
      <c r="P814" s="307"/>
      <c r="Q814" s="307"/>
      <c r="R814" s="307"/>
      <c r="S814" s="307"/>
      <c r="T814" s="307"/>
      <c r="U814" s="307"/>
      <c r="V814" s="307"/>
    </row>
    <row r="815" ht="15.75" customHeight="1">
      <c r="A815" s="307"/>
      <c r="B815" s="298">
        <v>45176.0</v>
      </c>
      <c r="C815" s="299" t="s">
        <v>3475</v>
      </c>
      <c r="D815" s="305" t="s">
        <v>3107</v>
      </c>
      <c r="E815" s="325" t="s">
        <v>4</v>
      </c>
      <c r="F815" s="302">
        <v>4918.1</v>
      </c>
      <c r="G815" s="302"/>
      <c r="H815" s="302"/>
      <c r="I815" s="302">
        <v>-65.4</v>
      </c>
      <c r="J815" s="303">
        <v>1888308.0</v>
      </c>
      <c r="K815" s="303">
        <f t="shared" si="4"/>
        <v>383.9507127</v>
      </c>
      <c r="L815" s="305" t="s">
        <v>2580</v>
      </c>
      <c r="M815" s="306" t="s">
        <v>94</v>
      </c>
      <c r="N815" s="297">
        <f t="shared" si="3"/>
        <v>4.9181</v>
      </c>
      <c r="O815" s="307"/>
      <c r="P815" s="307"/>
      <c r="Q815" s="307"/>
      <c r="R815" s="307"/>
      <c r="S815" s="307"/>
      <c r="T815" s="307"/>
      <c r="U815" s="307"/>
      <c r="V815" s="307"/>
    </row>
    <row r="816" ht="15.75" customHeight="1">
      <c r="A816" s="307"/>
      <c r="B816" s="298">
        <v>45178.0</v>
      </c>
      <c r="C816" s="299" t="s">
        <v>3476</v>
      </c>
      <c r="D816" s="305" t="s">
        <v>3464</v>
      </c>
      <c r="E816" s="325" t="s">
        <v>179</v>
      </c>
      <c r="F816" s="302">
        <v>1662.7</v>
      </c>
      <c r="G816" s="302"/>
      <c r="H816" s="302"/>
      <c r="I816" s="302">
        <v>-60.09</v>
      </c>
      <c r="J816" s="322">
        <v>577432.0</v>
      </c>
      <c r="K816" s="322">
        <f t="shared" si="4"/>
        <v>347.2857401</v>
      </c>
      <c r="L816" s="305" t="s">
        <v>2580</v>
      </c>
      <c r="M816" s="306" t="s">
        <v>2584</v>
      </c>
      <c r="N816" s="297">
        <f t="shared" si="3"/>
        <v>1.6627</v>
      </c>
      <c r="O816" s="307"/>
      <c r="P816" s="307"/>
      <c r="Q816" s="307"/>
      <c r="R816" s="307"/>
      <c r="S816" s="307"/>
      <c r="T816" s="307"/>
      <c r="U816" s="307"/>
      <c r="V816" s="307"/>
    </row>
    <row r="817" ht="15.75" customHeight="1">
      <c r="A817" s="307"/>
      <c r="B817" s="298">
        <v>45178.0</v>
      </c>
      <c r="C817" s="299" t="s">
        <v>3477</v>
      </c>
      <c r="D817" s="305" t="s">
        <v>2780</v>
      </c>
      <c r="E817" s="325" t="s">
        <v>2643</v>
      </c>
      <c r="F817" s="302">
        <v>3557.6</v>
      </c>
      <c r="G817" s="302"/>
      <c r="H817" s="302"/>
      <c r="I817" s="302">
        <v>-14.84</v>
      </c>
      <c r="J817" s="322">
        <v>782672.0</v>
      </c>
      <c r="K817" s="322">
        <f t="shared" si="4"/>
        <v>220</v>
      </c>
      <c r="L817" s="305" t="s">
        <v>2580</v>
      </c>
      <c r="M817" s="306" t="s">
        <v>75</v>
      </c>
      <c r="N817" s="297">
        <f t="shared" si="3"/>
        <v>3.5576</v>
      </c>
      <c r="O817" s="307"/>
      <c r="P817" s="307"/>
      <c r="Q817" s="307"/>
      <c r="R817" s="307"/>
      <c r="S817" s="307"/>
      <c r="T817" s="307"/>
      <c r="U817" s="307"/>
      <c r="V817" s="307"/>
    </row>
    <row r="818" ht="15.75" customHeight="1">
      <c r="A818" s="307"/>
      <c r="B818" s="298">
        <v>45178.0</v>
      </c>
      <c r="C818" s="299" t="s">
        <v>3478</v>
      </c>
      <c r="D818" s="305" t="s">
        <v>3331</v>
      </c>
      <c r="E818" s="325" t="s">
        <v>2643</v>
      </c>
      <c r="F818" s="302">
        <v>5349.0</v>
      </c>
      <c r="G818" s="302">
        <f>H818/F818%</f>
        <v>0</v>
      </c>
      <c r="H818" s="302"/>
      <c r="I818" s="302">
        <v>-68.6</v>
      </c>
      <c r="J818" s="322">
        <v>1373740.0</v>
      </c>
      <c r="K818" s="322">
        <f t="shared" si="4"/>
        <v>256.8218359</v>
      </c>
      <c r="L818" s="305" t="s">
        <v>2595</v>
      </c>
      <c r="M818" s="306" t="s">
        <v>40</v>
      </c>
      <c r="N818" s="297">
        <f t="shared" si="3"/>
        <v>5.349</v>
      </c>
      <c r="O818" s="307"/>
      <c r="P818" s="307"/>
      <c r="Q818" s="307"/>
      <c r="R818" s="307"/>
      <c r="S818" s="307"/>
      <c r="T818" s="307"/>
      <c r="U818" s="307"/>
      <c r="V818" s="307"/>
    </row>
    <row r="819" ht="15.75" customHeight="1">
      <c r="A819" s="307"/>
      <c r="B819" s="298">
        <v>45178.0</v>
      </c>
      <c r="C819" s="299" t="s">
        <v>3479</v>
      </c>
      <c r="D819" s="305" t="s">
        <v>3480</v>
      </c>
      <c r="E819" s="325" t="s">
        <v>179</v>
      </c>
      <c r="F819" s="302">
        <v>2191.6</v>
      </c>
      <c r="G819" s="302"/>
      <c r="H819" s="302"/>
      <c r="I819" s="302">
        <v>-43.16</v>
      </c>
      <c r="J819" s="322">
        <v>652009.0</v>
      </c>
      <c r="K819" s="322">
        <f t="shared" si="4"/>
        <v>297.5036503</v>
      </c>
      <c r="L819" s="305" t="s">
        <v>2580</v>
      </c>
      <c r="M819" s="306" t="s">
        <v>94</v>
      </c>
      <c r="N819" s="297">
        <f t="shared" si="3"/>
        <v>2.1916</v>
      </c>
      <c r="O819" s="307"/>
      <c r="P819" s="307"/>
      <c r="Q819" s="307"/>
      <c r="R819" s="307"/>
      <c r="S819" s="307"/>
      <c r="T819" s="307"/>
      <c r="U819" s="307"/>
      <c r="V819" s="307"/>
    </row>
    <row r="820" ht="15.75" customHeight="1">
      <c r="A820" s="307"/>
      <c r="B820" s="298">
        <v>45176.0</v>
      </c>
      <c r="C820" s="299" t="s">
        <v>3481</v>
      </c>
      <c r="D820" s="305" t="s">
        <v>3107</v>
      </c>
      <c r="E820" s="325" t="s">
        <v>172</v>
      </c>
      <c r="F820" s="302">
        <v>5039.0</v>
      </c>
      <c r="G820" s="302"/>
      <c r="H820" s="302"/>
      <c r="I820" s="302">
        <v>-32.92</v>
      </c>
      <c r="J820" s="303">
        <v>1769072.0</v>
      </c>
      <c r="K820" s="303">
        <f t="shared" si="4"/>
        <v>351.0760071</v>
      </c>
      <c r="L820" s="305" t="s">
        <v>2580</v>
      </c>
      <c r="M820" s="306" t="s">
        <v>2584</v>
      </c>
      <c r="N820" s="297">
        <f t="shared" si="3"/>
        <v>5.039</v>
      </c>
      <c r="O820" s="307"/>
      <c r="P820" s="307"/>
      <c r="Q820" s="307"/>
      <c r="R820" s="307"/>
      <c r="S820" s="307"/>
      <c r="T820" s="307"/>
      <c r="U820" s="307"/>
      <c r="V820" s="307"/>
    </row>
    <row r="821" ht="15.75" customHeight="1">
      <c r="A821" s="307"/>
      <c r="B821" s="298">
        <v>45177.0</v>
      </c>
      <c r="C821" s="299" t="s">
        <v>3482</v>
      </c>
      <c r="D821" s="305" t="s">
        <v>2980</v>
      </c>
      <c r="E821" s="325" t="s">
        <v>177</v>
      </c>
      <c r="F821" s="302">
        <v>5161.0</v>
      </c>
      <c r="G821" s="302"/>
      <c r="H821" s="302"/>
      <c r="I821" s="302">
        <v>-65.93</v>
      </c>
      <c r="J821" s="303">
        <v>1637487.0</v>
      </c>
      <c r="K821" s="303">
        <f t="shared" si="4"/>
        <v>317.2809533</v>
      </c>
      <c r="L821" s="305" t="s">
        <v>2580</v>
      </c>
      <c r="M821" s="306" t="s">
        <v>75</v>
      </c>
      <c r="N821" s="297">
        <f t="shared" si="3"/>
        <v>5.161</v>
      </c>
      <c r="O821" s="307"/>
      <c r="P821" s="307"/>
      <c r="Q821" s="307"/>
      <c r="R821" s="307"/>
      <c r="S821" s="307"/>
      <c r="T821" s="307"/>
      <c r="U821" s="307"/>
      <c r="V821" s="307"/>
    </row>
    <row r="822" ht="15.75" customHeight="1">
      <c r="A822" s="307"/>
      <c r="B822" s="298">
        <v>45179.0</v>
      </c>
      <c r="C822" s="299" t="s">
        <v>3483</v>
      </c>
      <c r="D822" s="305" t="s">
        <v>2780</v>
      </c>
      <c r="E822" s="325" t="s">
        <v>181</v>
      </c>
      <c r="F822" s="302">
        <v>1714.0</v>
      </c>
      <c r="G822" s="302"/>
      <c r="H822" s="302"/>
      <c r="I822" s="302">
        <v>-2.96</v>
      </c>
      <c r="J822" s="322">
        <v>428500.0</v>
      </c>
      <c r="K822" s="322">
        <f t="shared" si="4"/>
        <v>250</v>
      </c>
      <c r="L822" s="305" t="s">
        <v>2580</v>
      </c>
      <c r="M822" s="306" t="s">
        <v>40</v>
      </c>
      <c r="N822" s="297">
        <f t="shared" si="3"/>
        <v>1.714</v>
      </c>
      <c r="O822" s="307"/>
      <c r="P822" s="307"/>
      <c r="Q822" s="307"/>
      <c r="R822" s="307"/>
      <c r="S822" s="307"/>
      <c r="T822" s="307"/>
      <c r="U822" s="307"/>
      <c r="V822" s="307"/>
    </row>
    <row r="823" ht="15.75" customHeight="1">
      <c r="A823" s="307"/>
      <c r="B823" s="298">
        <v>45179.0</v>
      </c>
      <c r="C823" s="299" t="s">
        <v>3484</v>
      </c>
      <c r="D823" s="305" t="s">
        <v>3485</v>
      </c>
      <c r="E823" s="325" t="s">
        <v>181</v>
      </c>
      <c r="F823" s="302">
        <v>1154.0</v>
      </c>
      <c r="G823" s="302"/>
      <c r="H823" s="302"/>
      <c r="I823" s="302">
        <v>-51.86</v>
      </c>
      <c r="J823" s="322">
        <v>336140.0</v>
      </c>
      <c r="K823" s="322">
        <f t="shared" si="4"/>
        <v>291.2824957</v>
      </c>
      <c r="L823" s="305" t="s">
        <v>2580</v>
      </c>
      <c r="M823" s="306" t="s">
        <v>94</v>
      </c>
      <c r="N823" s="297">
        <f t="shared" si="3"/>
        <v>1.154</v>
      </c>
      <c r="O823" s="307"/>
      <c r="P823" s="307"/>
      <c r="Q823" s="307"/>
      <c r="R823" s="307"/>
      <c r="S823" s="307"/>
      <c r="T823" s="307"/>
      <c r="U823" s="307"/>
      <c r="V823" s="307"/>
    </row>
    <row r="824" ht="15.75" customHeight="1">
      <c r="A824" s="307"/>
      <c r="B824" s="298">
        <v>45179.0</v>
      </c>
      <c r="C824" s="299" t="s">
        <v>3486</v>
      </c>
      <c r="D824" s="305" t="s">
        <v>3485</v>
      </c>
      <c r="E824" s="325" t="s">
        <v>2643</v>
      </c>
      <c r="F824" s="302">
        <v>2121.6</v>
      </c>
      <c r="G824" s="302"/>
      <c r="H824" s="302"/>
      <c r="I824" s="302">
        <v>-55.52</v>
      </c>
      <c r="J824" s="322">
        <v>544653.0</v>
      </c>
      <c r="K824" s="322">
        <f t="shared" si="4"/>
        <v>256.718043</v>
      </c>
      <c r="L824" s="305" t="s">
        <v>2580</v>
      </c>
      <c r="M824" s="306" t="s">
        <v>2584</v>
      </c>
      <c r="N824" s="297">
        <f t="shared" si="3"/>
        <v>2.1216</v>
      </c>
      <c r="O824" s="307"/>
      <c r="P824" s="307"/>
      <c r="Q824" s="307"/>
      <c r="R824" s="307"/>
      <c r="S824" s="307"/>
      <c r="T824" s="307"/>
      <c r="U824" s="307"/>
      <c r="V824" s="307"/>
    </row>
    <row r="825" ht="15.75" customHeight="1">
      <c r="A825" s="307"/>
      <c r="B825" s="298">
        <v>45179.0</v>
      </c>
      <c r="C825" s="299" t="s">
        <v>3487</v>
      </c>
      <c r="D825" s="305" t="s">
        <v>2996</v>
      </c>
      <c r="E825" s="325" t="s">
        <v>179</v>
      </c>
      <c r="F825" s="302">
        <v>971.1</v>
      </c>
      <c r="G825" s="302"/>
      <c r="H825" s="302"/>
      <c r="I825" s="302">
        <v>-73.09</v>
      </c>
      <c r="J825" s="322">
        <v>278653.0</v>
      </c>
      <c r="K825" s="322">
        <f t="shared" si="4"/>
        <v>286.9457316</v>
      </c>
      <c r="L825" s="305" t="s">
        <v>2580</v>
      </c>
      <c r="M825" s="306" t="s">
        <v>75</v>
      </c>
      <c r="N825" s="297">
        <f t="shared" si="3"/>
        <v>0.9711</v>
      </c>
      <c r="O825" s="307"/>
      <c r="P825" s="307"/>
      <c r="Q825" s="307"/>
      <c r="R825" s="307"/>
      <c r="S825" s="307"/>
      <c r="T825" s="307"/>
      <c r="U825" s="307"/>
      <c r="V825" s="307"/>
    </row>
    <row r="826" ht="15.75" customHeight="1">
      <c r="A826" s="307"/>
      <c r="B826" s="298">
        <v>45180.0</v>
      </c>
      <c r="C826" s="299" t="s">
        <v>3488</v>
      </c>
      <c r="D826" s="305" t="s">
        <v>3416</v>
      </c>
      <c r="E826" s="325" t="s">
        <v>172</v>
      </c>
      <c r="F826" s="302">
        <v>1734.0</v>
      </c>
      <c r="G826" s="302"/>
      <c r="H826" s="302"/>
      <c r="I826" s="302">
        <v>-52.21</v>
      </c>
      <c r="J826" s="303">
        <v>639210.0</v>
      </c>
      <c r="K826" s="303">
        <f t="shared" si="4"/>
        <v>368.633218</v>
      </c>
      <c r="L826" s="305" t="s">
        <v>2595</v>
      </c>
      <c r="M826" s="306" t="s">
        <v>40</v>
      </c>
      <c r="N826" s="297">
        <f t="shared" si="3"/>
        <v>1.734</v>
      </c>
      <c r="O826" s="307"/>
      <c r="P826" s="307"/>
      <c r="Q826" s="307"/>
      <c r="R826" s="307"/>
      <c r="S826" s="307"/>
      <c r="T826" s="307"/>
      <c r="U826" s="307"/>
      <c r="V826" s="307"/>
    </row>
    <row r="827" ht="15.75" customHeight="1">
      <c r="A827" s="307"/>
      <c r="B827" s="298">
        <v>45180.0</v>
      </c>
      <c r="C827" s="299" t="s">
        <v>3489</v>
      </c>
      <c r="D827" s="305" t="s">
        <v>3367</v>
      </c>
      <c r="E827" s="325" t="s">
        <v>172</v>
      </c>
      <c r="F827" s="302">
        <v>1479.0</v>
      </c>
      <c r="G827" s="302"/>
      <c r="H827" s="302"/>
      <c r="I827" s="302">
        <v>-15.96</v>
      </c>
      <c r="J827" s="303">
        <v>491250.0</v>
      </c>
      <c r="K827" s="303">
        <f t="shared" si="4"/>
        <v>332.1501014</v>
      </c>
      <c r="L827" s="305" t="s">
        <v>2595</v>
      </c>
      <c r="M827" s="306" t="s">
        <v>94</v>
      </c>
      <c r="N827" s="297">
        <f t="shared" si="3"/>
        <v>1.479</v>
      </c>
      <c r="O827" s="307"/>
      <c r="P827" s="307"/>
      <c r="Q827" s="307"/>
      <c r="R827" s="307"/>
      <c r="S827" s="307"/>
      <c r="T827" s="307"/>
      <c r="U827" s="307"/>
      <c r="V827" s="307"/>
    </row>
    <row r="828" ht="15.75" customHeight="1">
      <c r="A828" s="307"/>
      <c r="B828" s="298">
        <v>45180.0</v>
      </c>
      <c r="C828" s="299" t="s">
        <v>3490</v>
      </c>
      <c r="D828" s="305" t="s">
        <v>3331</v>
      </c>
      <c r="E828" s="325" t="s">
        <v>177</v>
      </c>
      <c r="F828" s="302">
        <v>4264.0</v>
      </c>
      <c r="G828" s="302">
        <f>H828/F828%</f>
        <v>0</v>
      </c>
      <c r="H828" s="302"/>
      <c r="I828" s="302">
        <v>-38.11</v>
      </c>
      <c r="J828" s="303">
        <v>1407856.0</v>
      </c>
      <c r="K828" s="303">
        <f t="shared" si="4"/>
        <v>330.1726079</v>
      </c>
      <c r="L828" s="305" t="s">
        <v>2595</v>
      </c>
      <c r="M828" s="306" t="s">
        <v>2584</v>
      </c>
      <c r="N828" s="297">
        <f t="shared" si="3"/>
        <v>4.264</v>
      </c>
      <c r="O828" s="307"/>
      <c r="P828" s="307"/>
      <c r="Q828" s="307"/>
      <c r="R828" s="307"/>
      <c r="S828" s="307"/>
      <c r="T828" s="307"/>
      <c r="U828" s="307"/>
      <c r="V828" s="307"/>
    </row>
    <row r="829" ht="15.75" customHeight="1">
      <c r="A829" s="307"/>
      <c r="B829" s="298">
        <v>45180.0</v>
      </c>
      <c r="C829" s="299" t="s">
        <v>3491</v>
      </c>
      <c r="D829" s="305" t="s">
        <v>3444</v>
      </c>
      <c r="E829" s="325" t="s">
        <v>177</v>
      </c>
      <c r="F829" s="302">
        <v>1251.0</v>
      </c>
      <c r="G829" s="302"/>
      <c r="H829" s="302"/>
      <c r="I829" s="302">
        <v>-61.78</v>
      </c>
      <c r="J829" s="322">
        <v>407256.0</v>
      </c>
      <c r="K829" s="322">
        <f t="shared" si="4"/>
        <v>325.5443645</v>
      </c>
      <c r="L829" s="305" t="s">
        <v>2582</v>
      </c>
      <c r="M829" s="306" t="s">
        <v>75</v>
      </c>
      <c r="N829" s="297">
        <f t="shared" si="3"/>
        <v>1.251</v>
      </c>
      <c r="O829" s="307"/>
      <c r="P829" s="307"/>
      <c r="Q829" s="307"/>
      <c r="R829" s="307"/>
      <c r="S829" s="307"/>
      <c r="T829" s="307"/>
      <c r="U829" s="307"/>
      <c r="V829" s="307"/>
    </row>
    <row r="830" ht="15.75" customHeight="1">
      <c r="A830" s="307"/>
      <c r="B830" s="298">
        <v>45180.0</v>
      </c>
      <c r="C830" s="299" t="s">
        <v>3492</v>
      </c>
      <c r="D830" s="305" t="s">
        <v>3493</v>
      </c>
      <c r="E830" s="325" t="s">
        <v>3152</v>
      </c>
      <c r="F830" s="302">
        <v>132.0</v>
      </c>
      <c r="G830" s="302"/>
      <c r="H830" s="302"/>
      <c r="I830" s="302">
        <v>18.41</v>
      </c>
      <c r="J830" s="322">
        <v>23760.0</v>
      </c>
      <c r="K830" s="322">
        <f t="shared" si="4"/>
        <v>180</v>
      </c>
      <c r="L830" s="305" t="s">
        <v>2582</v>
      </c>
      <c r="M830" s="306" t="s">
        <v>40</v>
      </c>
      <c r="N830" s="297">
        <f t="shared" si="3"/>
        <v>0.132</v>
      </c>
      <c r="O830" s="307"/>
      <c r="P830" s="307"/>
      <c r="Q830" s="307"/>
      <c r="R830" s="307"/>
      <c r="S830" s="307"/>
      <c r="T830" s="307"/>
      <c r="U830" s="307"/>
      <c r="V830" s="307"/>
    </row>
    <row r="831" ht="15.75" customHeight="1">
      <c r="A831" s="307"/>
      <c r="B831" s="298">
        <v>45180.0</v>
      </c>
      <c r="C831" s="299" t="s">
        <v>3494</v>
      </c>
      <c r="D831" s="305" t="s">
        <v>3464</v>
      </c>
      <c r="E831" s="325" t="s">
        <v>2697</v>
      </c>
      <c r="F831" s="302">
        <v>1837.8</v>
      </c>
      <c r="G831" s="302"/>
      <c r="H831" s="302"/>
      <c r="I831" s="302">
        <v>-65.25</v>
      </c>
      <c r="J831" s="322">
        <v>436579.0</v>
      </c>
      <c r="K831" s="322">
        <f t="shared" si="4"/>
        <v>237.5552291</v>
      </c>
      <c r="L831" s="305" t="s">
        <v>2580</v>
      </c>
      <c r="M831" s="306" t="s">
        <v>94</v>
      </c>
      <c r="N831" s="297">
        <f t="shared" si="3"/>
        <v>1.8378</v>
      </c>
      <c r="O831" s="307"/>
      <c r="P831" s="307"/>
      <c r="Q831" s="307"/>
      <c r="R831" s="307"/>
      <c r="S831" s="307"/>
      <c r="T831" s="307"/>
      <c r="U831" s="307"/>
      <c r="V831" s="307"/>
    </row>
    <row r="832" ht="15.75" customHeight="1">
      <c r="A832" s="307"/>
      <c r="B832" s="298">
        <v>45178.0</v>
      </c>
      <c r="C832" s="299" t="s">
        <v>3495</v>
      </c>
      <c r="D832" s="305" t="s">
        <v>3265</v>
      </c>
      <c r="E832" s="325" t="s">
        <v>2591</v>
      </c>
      <c r="F832" s="302">
        <v>3697.5</v>
      </c>
      <c r="G832" s="302"/>
      <c r="H832" s="302"/>
      <c r="I832" s="302">
        <v>-39.53</v>
      </c>
      <c r="J832" s="322">
        <v>917354.0</v>
      </c>
      <c r="K832" s="322">
        <f t="shared" si="4"/>
        <v>248.1011494</v>
      </c>
      <c r="L832" s="305" t="s">
        <v>2580</v>
      </c>
      <c r="M832" s="306" t="s">
        <v>2584</v>
      </c>
      <c r="N832" s="297">
        <f t="shared" si="3"/>
        <v>3.6975</v>
      </c>
      <c r="O832" s="307"/>
      <c r="P832" s="307"/>
      <c r="Q832" s="307"/>
      <c r="R832" s="307"/>
      <c r="S832" s="307"/>
      <c r="T832" s="307"/>
      <c r="U832" s="307"/>
      <c r="V832" s="307"/>
    </row>
    <row r="833" ht="15.75" customHeight="1">
      <c r="A833" s="307"/>
      <c r="B833" s="298">
        <v>45181.0</v>
      </c>
      <c r="C833" s="299" t="s">
        <v>3496</v>
      </c>
      <c r="D833" s="305" t="s">
        <v>3331</v>
      </c>
      <c r="E833" s="325" t="s">
        <v>179</v>
      </c>
      <c r="F833" s="302">
        <v>2398.8</v>
      </c>
      <c r="G833" s="302">
        <f>H833/F833%</f>
        <v>0</v>
      </c>
      <c r="H833" s="302"/>
      <c r="I833" s="302">
        <v>-67.84</v>
      </c>
      <c r="J833" s="322">
        <v>722033.0</v>
      </c>
      <c r="K833" s="322">
        <f t="shared" si="4"/>
        <v>300.9975821</v>
      </c>
      <c r="L833" s="305" t="s">
        <v>2595</v>
      </c>
      <c r="M833" s="306" t="s">
        <v>75</v>
      </c>
      <c r="N833" s="297">
        <f t="shared" si="3"/>
        <v>2.3988</v>
      </c>
      <c r="O833" s="307"/>
      <c r="P833" s="307"/>
      <c r="Q833" s="307"/>
      <c r="R833" s="307"/>
      <c r="S833" s="307"/>
      <c r="T833" s="307"/>
      <c r="U833" s="307"/>
      <c r="V833" s="307"/>
    </row>
    <row r="834" ht="15.75" customHeight="1">
      <c r="A834" s="307"/>
      <c r="B834" s="298">
        <v>45181.0</v>
      </c>
      <c r="C834" s="299" t="s">
        <v>3497</v>
      </c>
      <c r="D834" s="305" t="s">
        <v>3367</v>
      </c>
      <c r="E834" s="325" t="s">
        <v>162</v>
      </c>
      <c r="F834" s="302">
        <v>3014.0</v>
      </c>
      <c r="G834" s="302"/>
      <c r="H834" s="302"/>
      <c r="I834" s="302">
        <v>-79.41</v>
      </c>
      <c r="J834" s="303">
        <v>1386440.0</v>
      </c>
      <c r="K834" s="303">
        <f t="shared" si="4"/>
        <v>460</v>
      </c>
      <c r="L834" s="305" t="s">
        <v>2595</v>
      </c>
      <c r="M834" s="306" t="s">
        <v>40</v>
      </c>
      <c r="N834" s="297">
        <f t="shared" si="3"/>
        <v>3.014</v>
      </c>
      <c r="O834" s="307"/>
      <c r="P834" s="307"/>
      <c r="Q834" s="307"/>
      <c r="R834" s="307"/>
      <c r="S834" s="307"/>
      <c r="T834" s="307"/>
      <c r="U834" s="307"/>
      <c r="V834" s="307"/>
    </row>
    <row r="835" ht="15.75" customHeight="1">
      <c r="A835" s="307"/>
      <c r="B835" s="298">
        <v>45179.0</v>
      </c>
      <c r="C835" s="299" t="s">
        <v>3498</v>
      </c>
      <c r="D835" s="305" t="s">
        <v>2980</v>
      </c>
      <c r="E835" s="325" t="s">
        <v>172</v>
      </c>
      <c r="F835" s="302">
        <v>5480.5</v>
      </c>
      <c r="G835" s="302"/>
      <c r="H835" s="302"/>
      <c r="I835" s="302">
        <v>-45.3</v>
      </c>
      <c r="J835" s="303">
        <v>1911961.0</v>
      </c>
      <c r="K835" s="303">
        <f t="shared" si="4"/>
        <v>348.8661618</v>
      </c>
      <c r="L835" s="305" t="s">
        <v>2580</v>
      </c>
      <c r="M835" s="306" t="s">
        <v>94</v>
      </c>
      <c r="N835" s="297">
        <f t="shared" si="3"/>
        <v>5.4805</v>
      </c>
      <c r="O835" s="307"/>
      <c r="P835" s="307"/>
      <c r="Q835" s="307"/>
      <c r="R835" s="307"/>
      <c r="S835" s="307"/>
      <c r="T835" s="307"/>
      <c r="U835" s="307"/>
      <c r="V835" s="307"/>
    </row>
    <row r="836" ht="15.75" customHeight="1">
      <c r="A836" s="307"/>
      <c r="B836" s="298">
        <v>45181.0</v>
      </c>
      <c r="C836" s="299" t="s">
        <v>3499</v>
      </c>
      <c r="D836" s="305" t="s">
        <v>3414</v>
      </c>
      <c r="E836" s="325" t="s">
        <v>2591</v>
      </c>
      <c r="F836" s="302">
        <v>3193.7</v>
      </c>
      <c r="G836" s="302"/>
      <c r="H836" s="302"/>
      <c r="I836" s="302">
        <v>-80.82</v>
      </c>
      <c r="J836" s="322">
        <v>863096.0</v>
      </c>
      <c r="K836" s="322">
        <f t="shared" si="4"/>
        <v>270.2495538</v>
      </c>
      <c r="L836" s="305" t="s">
        <v>2580</v>
      </c>
      <c r="M836" s="306" t="s">
        <v>2584</v>
      </c>
      <c r="N836" s="297">
        <f t="shared" si="3"/>
        <v>3.1937</v>
      </c>
      <c r="O836" s="307"/>
      <c r="P836" s="307"/>
      <c r="Q836" s="307"/>
      <c r="R836" s="307"/>
      <c r="S836" s="307"/>
      <c r="T836" s="307"/>
      <c r="U836" s="307"/>
      <c r="V836" s="307"/>
    </row>
    <row r="837" ht="15.75" customHeight="1">
      <c r="A837" s="307"/>
      <c r="B837" s="298">
        <v>45181.0</v>
      </c>
      <c r="C837" s="299" t="s">
        <v>3500</v>
      </c>
      <c r="D837" s="305" t="s">
        <v>3501</v>
      </c>
      <c r="E837" s="325" t="s">
        <v>2643</v>
      </c>
      <c r="F837" s="302">
        <v>919.0</v>
      </c>
      <c r="G837" s="302"/>
      <c r="H837" s="302"/>
      <c r="I837" s="302">
        <v>-58.56</v>
      </c>
      <c r="J837" s="322">
        <v>196072.0</v>
      </c>
      <c r="K837" s="322">
        <f t="shared" si="4"/>
        <v>213.3536453</v>
      </c>
      <c r="L837" s="305" t="s">
        <v>2582</v>
      </c>
      <c r="M837" s="306" t="s">
        <v>75</v>
      </c>
      <c r="N837" s="297">
        <f t="shared" si="3"/>
        <v>0.919</v>
      </c>
      <c r="O837" s="307"/>
      <c r="P837" s="307"/>
      <c r="Q837" s="307"/>
      <c r="R837" s="307"/>
      <c r="S837" s="307"/>
      <c r="T837" s="307"/>
      <c r="U837" s="307"/>
      <c r="V837" s="307"/>
    </row>
    <row r="838" ht="15.75" customHeight="1">
      <c r="A838" s="307"/>
      <c r="B838" s="298">
        <v>45181.0</v>
      </c>
      <c r="C838" s="299" t="s">
        <v>3502</v>
      </c>
      <c r="D838" s="305" t="s">
        <v>3503</v>
      </c>
      <c r="E838" s="325" t="s">
        <v>179</v>
      </c>
      <c r="F838" s="302">
        <v>1821.0</v>
      </c>
      <c r="G838" s="302"/>
      <c r="H838" s="302"/>
      <c r="I838" s="302">
        <v>-39.93</v>
      </c>
      <c r="J838" s="322">
        <v>509880.0</v>
      </c>
      <c r="K838" s="322">
        <f t="shared" si="4"/>
        <v>280</v>
      </c>
      <c r="L838" s="305" t="s">
        <v>2582</v>
      </c>
      <c r="M838" s="306" t="s">
        <v>40</v>
      </c>
      <c r="N838" s="297">
        <f t="shared" si="3"/>
        <v>1.821</v>
      </c>
      <c r="O838" s="307"/>
      <c r="P838" s="307"/>
      <c r="Q838" s="307"/>
      <c r="R838" s="307"/>
      <c r="S838" s="307"/>
      <c r="T838" s="307"/>
      <c r="U838" s="307"/>
      <c r="V838" s="307"/>
    </row>
    <row r="839" ht="15.75" customHeight="1">
      <c r="A839" s="307"/>
      <c r="B839" s="298">
        <v>45181.0</v>
      </c>
      <c r="C839" s="299" t="s">
        <v>3504</v>
      </c>
      <c r="D839" s="305" t="s">
        <v>3444</v>
      </c>
      <c r="E839" s="325" t="s">
        <v>2697</v>
      </c>
      <c r="F839" s="302">
        <v>2540.0</v>
      </c>
      <c r="G839" s="302"/>
      <c r="H839" s="302"/>
      <c r="I839" s="302">
        <v>-61.76</v>
      </c>
      <c r="J839" s="322">
        <v>604390.0</v>
      </c>
      <c r="K839" s="322">
        <f t="shared" si="4"/>
        <v>237.9488189</v>
      </c>
      <c r="L839" s="305" t="s">
        <v>2582</v>
      </c>
      <c r="M839" s="306" t="s">
        <v>94</v>
      </c>
      <c r="N839" s="297">
        <f t="shared" si="3"/>
        <v>2.54</v>
      </c>
      <c r="O839" s="307"/>
      <c r="P839" s="307"/>
      <c r="Q839" s="307"/>
      <c r="R839" s="307"/>
      <c r="S839" s="307"/>
      <c r="T839" s="307"/>
      <c r="U839" s="307"/>
      <c r="V839" s="307"/>
    </row>
    <row r="840" ht="15.75" customHeight="1">
      <c r="A840" s="307"/>
      <c r="B840" s="298">
        <v>45180.0</v>
      </c>
      <c r="C840" s="299" t="s">
        <v>3505</v>
      </c>
      <c r="D840" s="305" t="s">
        <v>3107</v>
      </c>
      <c r="E840" s="325" t="s">
        <v>4</v>
      </c>
      <c r="F840" s="302">
        <v>5277.3</v>
      </c>
      <c r="G840" s="302"/>
      <c r="H840" s="302"/>
      <c r="I840" s="302">
        <v>-71.56</v>
      </c>
      <c r="J840" s="303">
        <v>2179838.0</v>
      </c>
      <c r="K840" s="303">
        <f t="shared" si="4"/>
        <v>413.0593296</v>
      </c>
      <c r="L840" s="305" t="s">
        <v>2580</v>
      </c>
      <c r="M840" s="306" t="s">
        <v>2584</v>
      </c>
      <c r="N840" s="297">
        <f t="shared" si="3"/>
        <v>5.2773</v>
      </c>
      <c r="O840" s="307"/>
      <c r="P840" s="307"/>
      <c r="Q840" s="307"/>
      <c r="R840" s="307"/>
      <c r="S840" s="307"/>
      <c r="T840" s="307"/>
      <c r="U840" s="307"/>
      <c r="V840" s="307"/>
    </row>
    <row r="841" ht="15.75" customHeight="1">
      <c r="A841" s="307"/>
      <c r="B841" s="298">
        <v>45182.0</v>
      </c>
      <c r="C841" s="299" t="s">
        <v>3506</v>
      </c>
      <c r="D841" s="305" t="s">
        <v>3416</v>
      </c>
      <c r="E841" s="325" t="s">
        <v>2643</v>
      </c>
      <c r="F841" s="302">
        <v>3620.0</v>
      </c>
      <c r="G841" s="302"/>
      <c r="H841" s="302"/>
      <c r="I841" s="302">
        <v>-72.8</v>
      </c>
      <c r="J841" s="322">
        <v>969890.0</v>
      </c>
      <c r="K841" s="322">
        <f t="shared" si="4"/>
        <v>267.9254144</v>
      </c>
      <c r="L841" s="305" t="s">
        <v>2595</v>
      </c>
      <c r="M841" s="306" t="s">
        <v>75</v>
      </c>
      <c r="N841" s="297">
        <f t="shared" si="3"/>
        <v>3.62</v>
      </c>
      <c r="O841" s="307"/>
      <c r="P841" s="307"/>
      <c r="Q841" s="307"/>
      <c r="R841" s="307"/>
      <c r="S841" s="307"/>
      <c r="T841" s="307"/>
      <c r="U841" s="307"/>
      <c r="V841" s="307"/>
    </row>
    <row r="842" ht="15.75" customHeight="1">
      <c r="A842" s="307"/>
      <c r="B842" s="298">
        <v>45183.0</v>
      </c>
      <c r="C842" s="299" t="s">
        <v>3507</v>
      </c>
      <c r="D842" s="305" t="s">
        <v>3331</v>
      </c>
      <c r="E842" s="325" t="s">
        <v>2643</v>
      </c>
      <c r="F842" s="302">
        <v>1190.0</v>
      </c>
      <c r="G842" s="302">
        <f t="shared" ref="G842:G843" si="13">H842/F842%</f>
        <v>0</v>
      </c>
      <c r="H842" s="302"/>
      <c r="I842" s="302">
        <v>-64.77</v>
      </c>
      <c r="J842" s="322">
        <v>299880.0</v>
      </c>
      <c r="K842" s="322">
        <f t="shared" si="4"/>
        <v>252</v>
      </c>
      <c r="L842" s="305" t="s">
        <v>2595</v>
      </c>
      <c r="M842" s="306" t="s">
        <v>40</v>
      </c>
      <c r="N842" s="297">
        <f t="shared" si="3"/>
        <v>1.19</v>
      </c>
      <c r="O842" s="307"/>
      <c r="P842" s="307"/>
      <c r="Q842" s="307"/>
      <c r="R842" s="307"/>
      <c r="S842" s="307"/>
      <c r="T842" s="307"/>
      <c r="U842" s="307"/>
      <c r="V842" s="307"/>
    </row>
    <row r="843" ht="15.75" customHeight="1">
      <c r="A843" s="307"/>
      <c r="B843" s="298">
        <v>45183.0</v>
      </c>
      <c r="C843" s="299" t="s">
        <v>3508</v>
      </c>
      <c r="D843" s="305" t="s">
        <v>3331</v>
      </c>
      <c r="E843" s="325" t="s">
        <v>181</v>
      </c>
      <c r="F843" s="302">
        <v>5515.0</v>
      </c>
      <c r="G843" s="302">
        <f t="shared" si="13"/>
        <v>0</v>
      </c>
      <c r="H843" s="302"/>
      <c r="I843" s="302">
        <v>-85.19</v>
      </c>
      <c r="J843" s="322">
        <v>1555230.0</v>
      </c>
      <c r="K843" s="322">
        <f t="shared" si="4"/>
        <v>282</v>
      </c>
      <c r="L843" s="305" t="s">
        <v>2595</v>
      </c>
      <c r="M843" s="306" t="s">
        <v>94</v>
      </c>
      <c r="N843" s="297">
        <f t="shared" si="3"/>
        <v>5.515</v>
      </c>
      <c r="O843" s="307"/>
      <c r="P843" s="307"/>
      <c r="Q843" s="307"/>
      <c r="R843" s="307"/>
      <c r="S843" s="307"/>
      <c r="T843" s="307"/>
      <c r="U843" s="307"/>
      <c r="V843" s="307"/>
    </row>
    <row r="844" ht="15.75" customHeight="1">
      <c r="A844" s="307"/>
      <c r="B844" s="298">
        <v>45183.0</v>
      </c>
      <c r="C844" s="299" t="s">
        <v>3509</v>
      </c>
      <c r="D844" s="305" t="s">
        <v>3367</v>
      </c>
      <c r="E844" s="325" t="s">
        <v>179</v>
      </c>
      <c r="F844" s="302">
        <v>698.0</v>
      </c>
      <c r="G844" s="302"/>
      <c r="H844" s="302"/>
      <c r="I844" s="302">
        <v>-47.73</v>
      </c>
      <c r="J844" s="322">
        <v>203380.0</v>
      </c>
      <c r="K844" s="322">
        <f t="shared" si="4"/>
        <v>291.3753582</v>
      </c>
      <c r="L844" s="305" t="s">
        <v>2595</v>
      </c>
      <c r="M844" s="306" t="s">
        <v>2584</v>
      </c>
      <c r="N844" s="297">
        <f t="shared" si="3"/>
        <v>0.698</v>
      </c>
      <c r="O844" s="307"/>
      <c r="P844" s="307"/>
      <c r="Q844" s="307"/>
      <c r="R844" s="307"/>
      <c r="S844" s="307"/>
      <c r="T844" s="307"/>
      <c r="U844" s="307"/>
      <c r="V844" s="307"/>
    </row>
    <row r="845" ht="15.75" customHeight="1">
      <c r="A845" s="307"/>
      <c r="B845" s="298">
        <v>45182.0</v>
      </c>
      <c r="C845" s="299" t="s">
        <v>3510</v>
      </c>
      <c r="D845" s="305" t="s">
        <v>102</v>
      </c>
      <c r="E845" s="325" t="s">
        <v>2643</v>
      </c>
      <c r="F845" s="302">
        <v>522.0</v>
      </c>
      <c r="G845" s="302"/>
      <c r="H845" s="302"/>
      <c r="I845" s="302">
        <v>-87.743</v>
      </c>
      <c r="J845" s="322">
        <v>138330.0</v>
      </c>
      <c r="K845" s="322">
        <f t="shared" si="4"/>
        <v>265</v>
      </c>
      <c r="L845" s="305" t="s">
        <v>2595</v>
      </c>
      <c r="M845" s="306" t="s">
        <v>75</v>
      </c>
      <c r="N845" s="297">
        <f t="shared" si="3"/>
        <v>0.522</v>
      </c>
      <c r="O845" s="307"/>
      <c r="P845" s="307"/>
      <c r="Q845" s="307"/>
      <c r="R845" s="307"/>
      <c r="S845" s="307"/>
      <c r="T845" s="307"/>
      <c r="U845" s="307"/>
      <c r="V845" s="307"/>
    </row>
    <row r="846" ht="15.75" customHeight="1">
      <c r="A846" s="307"/>
      <c r="B846" s="298">
        <v>45183.0</v>
      </c>
      <c r="C846" s="299" t="s">
        <v>3511</v>
      </c>
      <c r="D846" s="305" t="s">
        <v>3485</v>
      </c>
      <c r="E846" s="325" t="s">
        <v>181</v>
      </c>
      <c r="F846" s="302">
        <v>982.5</v>
      </c>
      <c r="G846" s="302"/>
      <c r="H846" s="302"/>
      <c r="I846" s="302">
        <v>-62.63</v>
      </c>
      <c r="J846" s="322">
        <v>280013.0</v>
      </c>
      <c r="K846" s="322">
        <f t="shared" si="4"/>
        <v>285.0005089</v>
      </c>
      <c r="L846" s="305" t="s">
        <v>2580</v>
      </c>
      <c r="M846" s="306" t="s">
        <v>40</v>
      </c>
      <c r="N846" s="297">
        <f t="shared" si="3"/>
        <v>0.9825</v>
      </c>
      <c r="O846" s="307"/>
      <c r="P846" s="307"/>
      <c r="Q846" s="307"/>
      <c r="R846" s="307"/>
      <c r="S846" s="307"/>
      <c r="T846" s="307"/>
      <c r="U846" s="307"/>
      <c r="V846" s="307"/>
    </row>
    <row r="847" ht="15.75" customHeight="1">
      <c r="A847" s="307"/>
      <c r="B847" s="298">
        <v>45183.0</v>
      </c>
      <c r="C847" s="299" t="s">
        <v>3512</v>
      </c>
      <c r="D847" s="305" t="s">
        <v>3461</v>
      </c>
      <c r="E847" s="325" t="s">
        <v>181</v>
      </c>
      <c r="F847" s="302">
        <v>2256.4</v>
      </c>
      <c r="G847" s="302"/>
      <c r="H847" s="302"/>
      <c r="I847" s="302">
        <v>-67.27</v>
      </c>
      <c r="J847" s="322">
        <v>640650.0</v>
      </c>
      <c r="K847" s="322">
        <f t="shared" si="4"/>
        <v>283.9257224</v>
      </c>
      <c r="L847" s="305" t="s">
        <v>2580</v>
      </c>
      <c r="M847" s="306" t="s">
        <v>94</v>
      </c>
      <c r="N847" s="297">
        <f t="shared" si="3"/>
        <v>2.2564</v>
      </c>
      <c r="O847" s="307"/>
      <c r="P847" s="307"/>
      <c r="Q847" s="307"/>
      <c r="R847" s="307"/>
      <c r="S847" s="307"/>
      <c r="T847" s="307"/>
      <c r="U847" s="307"/>
      <c r="V847" s="307"/>
    </row>
    <row r="848" ht="15.75" customHeight="1">
      <c r="A848" s="307"/>
      <c r="B848" s="298">
        <v>45183.0</v>
      </c>
      <c r="C848" s="299" t="s">
        <v>3513</v>
      </c>
      <c r="D848" s="305" t="s">
        <v>3514</v>
      </c>
      <c r="E848" s="325" t="s">
        <v>172</v>
      </c>
      <c r="F848" s="302">
        <v>1959.4</v>
      </c>
      <c r="G848" s="302"/>
      <c r="H848" s="302"/>
      <c r="I848" s="302">
        <v>-61.15</v>
      </c>
      <c r="J848" s="303">
        <v>674351.0</v>
      </c>
      <c r="K848" s="303">
        <f t="shared" si="4"/>
        <v>344.1619884</v>
      </c>
      <c r="L848" s="305" t="s">
        <v>2580</v>
      </c>
      <c r="M848" s="306" t="s">
        <v>2584</v>
      </c>
      <c r="N848" s="297">
        <f t="shared" si="3"/>
        <v>1.9594</v>
      </c>
      <c r="O848" s="307"/>
      <c r="P848" s="307"/>
      <c r="Q848" s="307"/>
      <c r="R848" s="307"/>
      <c r="S848" s="307"/>
      <c r="T848" s="307"/>
      <c r="U848" s="307"/>
      <c r="V848" s="307"/>
    </row>
    <row r="849" ht="15.75" customHeight="1">
      <c r="A849" s="307"/>
      <c r="B849" s="298">
        <v>45183.0</v>
      </c>
      <c r="C849" s="299" t="s">
        <v>3515</v>
      </c>
      <c r="D849" s="305" t="s">
        <v>3331</v>
      </c>
      <c r="E849" s="325" t="s">
        <v>2591</v>
      </c>
      <c r="F849" s="302">
        <v>2870.0</v>
      </c>
      <c r="G849" s="302">
        <f>H849/F849%</f>
        <v>0</v>
      </c>
      <c r="H849" s="302"/>
      <c r="I849" s="302">
        <v>-103.25</v>
      </c>
      <c r="J849" s="322">
        <v>923865.0</v>
      </c>
      <c r="K849" s="322">
        <f t="shared" si="4"/>
        <v>321.9041812</v>
      </c>
      <c r="L849" s="305" t="s">
        <v>2595</v>
      </c>
      <c r="M849" s="306" t="s">
        <v>75</v>
      </c>
      <c r="N849" s="297">
        <f t="shared" si="3"/>
        <v>2.87</v>
      </c>
      <c r="O849" s="307"/>
      <c r="P849" s="307"/>
      <c r="Q849" s="307"/>
      <c r="R849" s="307"/>
      <c r="S849" s="307"/>
      <c r="T849" s="307"/>
      <c r="U849" s="307"/>
      <c r="V849" s="307"/>
    </row>
    <row r="850" ht="15.75" customHeight="1">
      <c r="A850" s="307"/>
      <c r="B850" s="298">
        <v>45181.0</v>
      </c>
      <c r="C850" s="299" t="s">
        <v>3516</v>
      </c>
      <c r="D850" s="305" t="s">
        <v>3107</v>
      </c>
      <c r="E850" s="325" t="s">
        <v>172</v>
      </c>
      <c r="F850" s="302">
        <v>5671.2</v>
      </c>
      <c r="G850" s="302"/>
      <c r="H850" s="302"/>
      <c r="I850" s="302">
        <v>-15.41</v>
      </c>
      <c r="J850" s="303">
        <v>1820303.0</v>
      </c>
      <c r="K850" s="303">
        <f t="shared" si="4"/>
        <v>320.9731626</v>
      </c>
      <c r="L850" s="305" t="s">
        <v>2580</v>
      </c>
      <c r="M850" s="306" t="s">
        <v>40</v>
      </c>
      <c r="N850" s="297">
        <f t="shared" si="3"/>
        <v>5.6712</v>
      </c>
      <c r="O850" s="307"/>
      <c r="P850" s="307"/>
      <c r="Q850" s="307"/>
      <c r="R850" s="307"/>
      <c r="S850" s="307"/>
      <c r="T850" s="307"/>
      <c r="U850" s="307"/>
      <c r="V850" s="307"/>
    </row>
    <row r="851" ht="15.75" customHeight="1">
      <c r="A851" s="307"/>
      <c r="B851" s="298">
        <v>45181.0</v>
      </c>
      <c r="C851" s="299" t="s">
        <v>3517</v>
      </c>
      <c r="D851" s="305" t="s">
        <v>3265</v>
      </c>
      <c r="E851" s="325" t="s">
        <v>177</v>
      </c>
      <c r="F851" s="302">
        <v>4819.0</v>
      </c>
      <c r="G851" s="302"/>
      <c r="H851" s="302"/>
      <c r="I851" s="302">
        <v>-74.85</v>
      </c>
      <c r="J851" s="322">
        <v>1483825.0</v>
      </c>
      <c r="K851" s="322">
        <f t="shared" si="4"/>
        <v>307.9113924</v>
      </c>
      <c r="L851" s="305" t="s">
        <v>2580</v>
      </c>
      <c r="M851" s="306" t="s">
        <v>94</v>
      </c>
      <c r="N851" s="297">
        <f t="shared" si="3"/>
        <v>4.819</v>
      </c>
      <c r="O851" s="307"/>
      <c r="P851" s="307"/>
      <c r="Q851" s="307"/>
      <c r="R851" s="307"/>
      <c r="S851" s="307"/>
      <c r="T851" s="307"/>
      <c r="U851" s="307"/>
      <c r="V851" s="307"/>
    </row>
    <row r="852" ht="15.75" customHeight="1">
      <c r="A852" s="307"/>
      <c r="B852" s="298">
        <v>45183.0</v>
      </c>
      <c r="C852" s="299" t="s">
        <v>3518</v>
      </c>
      <c r="D852" s="305" t="s">
        <v>3485</v>
      </c>
      <c r="E852" s="325" t="s">
        <v>172</v>
      </c>
      <c r="F852" s="302">
        <v>3528.8</v>
      </c>
      <c r="G852" s="302"/>
      <c r="H852" s="302"/>
      <c r="I852" s="302">
        <v>-43.28</v>
      </c>
      <c r="J852" s="303">
        <v>1323300.0</v>
      </c>
      <c r="K852" s="303">
        <f t="shared" si="4"/>
        <v>375</v>
      </c>
      <c r="L852" s="305" t="s">
        <v>2580</v>
      </c>
      <c r="M852" s="306" t="s">
        <v>2584</v>
      </c>
      <c r="N852" s="297">
        <f t="shared" si="3"/>
        <v>3.5288</v>
      </c>
      <c r="O852" s="307"/>
      <c r="P852" s="307"/>
      <c r="Q852" s="307"/>
      <c r="R852" s="307"/>
      <c r="S852" s="307"/>
      <c r="T852" s="307"/>
      <c r="U852" s="307"/>
      <c r="V852" s="307"/>
    </row>
    <row r="853" ht="15.75" customHeight="1">
      <c r="A853" s="307"/>
      <c r="B853" s="298">
        <v>45186.0</v>
      </c>
      <c r="C853" s="299" t="s">
        <v>3519</v>
      </c>
      <c r="D853" s="305" t="s">
        <v>98</v>
      </c>
      <c r="E853" s="325" t="s">
        <v>172</v>
      </c>
      <c r="F853" s="302">
        <v>895.0</v>
      </c>
      <c r="G853" s="302"/>
      <c r="H853" s="302"/>
      <c r="I853" s="302">
        <v>-23.14</v>
      </c>
      <c r="J853" s="303">
        <v>304300.0</v>
      </c>
      <c r="K853" s="303">
        <f t="shared" si="4"/>
        <v>340</v>
      </c>
      <c r="L853" s="305" t="s">
        <v>2595</v>
      </c>
      <c r="M853" s="306" t="s">
        <v>75</v>
      </c>
      <c r="N853" s="297">
        <f t="shared" si="3"/>
        <v>0.895</v>
      </c>
      <c r="O853" s="307"/>
      <c r="P853" s="307"/>
      <c r="Q853" s="307"/>
      <c r="R853" s="307"/>
      <c r="S853" s="307"/>
      <c r="T853" s="307"/>
      <c r="U853" s="307"/>
      <c r="V853" s="307"/>
    </row>
    <row r="854" ht="15.75" customHeight="1">
      <c r="A854" s="307"/>
      <c r="B854" s="298">
        <v>45188.0</v>
      </c>
      <c r="C854" s="299" t="s">
        <v>3520</v>
      </c>
      <c r="D854" s="305" t="s">
        <v>3457</v>
      </c>
      <c r="E854" s="325" t="s">
        <v>172</v>
      </c>
      <c r="F854" s="302">
        <v>423.0</v>
      </c>
      <c r="G854" s="302"/>
      <c r="H854" s="302">
        <v>291.6</v>
      </c>
      <c r="I854" s="302">
        <v>-39.74</v>
      </c>
      <c r="J854" s="303">
        <v>156510.0</v>
      </c>
      <c r="K854" s="303">
        <f t="shared" si="4"/>
        <v>370</v>
      </c>
      <c r="L854" s="305" t="s">
        <v>2582</v>
      </c>
      <c r="M854" s="306" t="s">
        <v>40</v>
      </c>
      <c r="N854" s="297">
        <f t="shared" si="3"/>
        <v>0.423</v>
      </c>
      <c r="O854" s="307"/>
      <c r="P854" s="307"/>
      <c r="Q854" s="307"/>
      <c r="R854" s="307"/>
      <c r="S854" s="307"/>
      <c r="T854" s="307"/>
      <c r="U854" s="307"/>
      <c r="V854" s="307"/>
    </row>
    <row r="855" ht="15.75" customHeight="1">
      <c r="A855" s="307"/>
      <c r="B855" s="298">
        <v>45188.0</v>
      </c>
      <c r="C855" s="299" t="s">
        <v>3521</v>
      </c>
      <c r="D855" s="305" t="s">
        <v>50</v>
      </c>
      <c r="E855" s="325" t="s">
        <v>2591</v>
      </c>
      <c r="F855" s="302">
        <v>1146.0</v>
      </c>
      <c r="G855" s="302"/>
      <c r="H855" s="302">
        <v>746.4</v>
      </c>
      <c r="I855" s="302">
        <v>-39.86</v>
      </c>
      <c r="J855" s="322">
        <v>286500.0</v>
      </c>
      <c r="K855" s="322">
        <f t="shared" si="4"/>
        <v>250</v>
      </c>
      <c r="L855" s="305" t="s">
        <v>2582</v>
      </c>
      <c r="M855" s="306" t="s">
        <v>94</v>
      </c>
      <c r="N855" s="297">
        <f t="shared" si="3"/>
        <v>1.146</v>
      </c>
      <c r="O855" s="307"/>
      <c r="P855" s="307"/>
      <c r="Q855" s="307"/>
      <c r="R855" s="307"/>
      <c r="S855" s="307"/>
      <c r="T855" s="307"/>
      <c r="U855" s="307"/>
      <c r="V855" s="307"/>
    </row>
    <row r="856" ht="15.75" customHeight="1">
      <c r="A856" s="307"/>
      <c r="B856" s="298">
        <v>45188.0</v>
      </c>
      <c r="C856" s="299" t="s">
        <v>3522</v>
      </c>
      <c r="D856" s="305" t="s">
        <v>3485</v>
      </c>
      <c r="E856" s="325" t="s">
        <v>179</v>
      </c>
      <c r="F856" s="302">
        <v>828.0</v>
      </c>
      <c r="G856" s="302"/>
      <c r="H856" s="302">
        <v>562.2</v>
      </c>
      <c r="I856" s="302">
        <v>-82.5</v>
      </c>
      <c r="J856" s="322">
        <v>260820.0</v>
      </c>
      <c r="K856" s="322">
        <f t="shared" si="4"/>
        <v>315</v>
      </c>
      <c r="L856" s="305" t="s">
        <v>2580</v>
      </c>
      <c r="M856" s="306" t="s">
        <v>2584</v>
      </c>
      <c r="N856" s="297">
        <f t="shared" si="3"/>
        <v>0.828</v>
      </c>
      <c r="O856" s="307"/>
      <c r="P856" s="307"/>
      <c r="Q856" s="307"/>
      <c r="R856" s="307"/>
      <c r="S856" s="307"/>
      <c r="T856" s="307"/>
      <c r="U856" s="307"/>
      <c r="V856" s="307"/>
    </row>
    <row r="857" ht="15.75" customHeight="1">
      <c r="A857" s="307"/>
      <c r="B857" s="298">
        <v>45189.0</v>
      </c>
      <c r="C857" s="299" t="s">
        <v>3523</v>
      </c>
      <c r="D857" s="305" t="s">
        <v>3367</v>
      </c>
      <c r="E857" s="325" t="s">
        <v>172</v>
      </c>
      <c r="F857" s="302">
        <v>4288.0</v>
      </c>
      <c r="G857" s="302"/>
      <c r="H857" s="302">
        <v>2777.4</v>
      </c>
      <c r="I857" s="302">
        <v>-77.75</v>
      </c>
      <c r="J857" s="303">
        <v>1694170.0</v>
      </c>
      <c r="K857" s="303">
        <f t="shared" si="4"/>
        <v>395.0956157</v>
      </c>
      <c r="L857" s="305" t="s">
        <v>2595</v>
      </c>
      <c r="M857" s="306" t="s">
        <v>75</v>
      </c>
      <c r="N857" s="297">
        <f t="shared" si="3"/>
        <v>4.288</v>
      </c>
      <c r="O857" s="307"/>
      <c r="P857" s="307"/>
      <c r="Q857" s="307"/>
      <c r="R857" s="307"/>
      <c r="S857" s="307"/>
      <c r="T857" s="307"/>
      <c r="U857" s="307"/>
      <c r="V857" s="307"/>
    </row>
    <row r="858" ht="15.75" customHeight="1">
      <c r="A858" s="307"/>
      <c r="B858" s="298">
        <v>45189.0</v>
      </c>
      <c r="C858" s="299" t="s">
        <v>3524</v>
      </c>
      <c r="D858" s="305" t="s">
        <v>98</v>
      </c>
      <c r="E858" s="325" t="s">
        <v>172</v>
      </c>
      <c r="F858" s="302">
        <v>743.0</v>
      </c>
      <c r="G858" s="302"/>
      <c r="H858" s="302">
        <v>496.0</v>
      </c>
      <c r="I858" s="302">
        <v>-62.86</v>
      </c>
      <c r="J858" s="303">
        <v>274910.0</v>
      </c>
      <c r="K858" s="303">
        <f t="shared" si="4"/>
        <v>370</v>
      </c>
      <c r="L858" s="305" t="s">
        <v>2595</v>
      </c>
      <c r="M858" s="306" t="s">
        <v>40</v>
      </c>
      <c r="N858" s="297">
        <f t="shared" si="3"/>
        <v>0.743</v>
      </c>
      <c r="O858" s="307"/>
      <c r="P858" s="307"/>
      <c r="Q858" s="307"/>
      <c r="R858" s="307"/>
      <c r="S858" s="307"/>
      <c r="T858" s="307"/>
      <c r="U858" s="307"/>
      <c r="V858" s="307"/>
    </row>
    <row r="859" ht="15.75" customHeight="1">
      <c r="A859" s="307"/>
      <c r="B859" s="298">
        <v>45187.0</v>
      </c>
      <c r="C859" s="299" t="s">
        <v>3525</v>
      </c>
      <c r="D859" s="305" t="s">
        <v>3526</v>
      </c>
      <c r="E859" s="325" t="s">
        <v>4</v>
      </c>
      <c r="F859" s="302">
        <v>5922.0</v>
      </c>
      <c r="G859" s="302"/>
      <c r="H859" s="302">
        <v>4141.7</v>
      </c>
      <c r="I859" s="302">
        <v>-39.23</v>
      </c>
      <c r="J859" s="303">
        <v>2603643.0</v>
      </c>
      <c r="K859" s="303">
        <f t="shared" si="4"/>
        <v>439.6560284</v>
      </c>
      <c r="L859" s="305" t="s">
        <v>2580</v>
      </c>
      <c r="M859" s="306" t="s">
        <v>94</v>
      </c>
      <c r="N859" s="297">
        <f t="shared" si="3"/>
        <v>5.922</v>
      </c>
      <c r="O859" s="307"/>
      <c r="P859" s="307"/>
      <c r="Q859" s="307"/>
      <c r="R859" s="307"/>
      <c r="S859" s="307"/>
      <c r="T859" s="307"/>
      <c r="U859" s="307"/>
      <c r="V859" s="307"/>
    </row>
    <row r="860" ht="15.75" customHeight="1">
      <c r="A860" s="307"/>
      <c r="B860" s="298">
        <v>45190.0</v>
      </c>
      <c r="C860" s="299" t="s">
        <v>3527</v>
      </c>
      <c r="D860" s="305" t="s">
        <v>3331</v>
      </c>
      <c r="E860" s="325" t="s">
        <v>2643</v>
      </c>
      <c r="F860" s="302">
        <v>2572.0</v>
      </c>
      <c r="G860" s="302">
        <f>H860/F860%</f>
        <v>62.34836703</v>
      </c>
      <c r="H860" s="302">
        <v>1603.6</v>
      </c>
      <c r="I860" s="302">
        <v>-91.98</v>
      </c>
      <c r="J860" s="322">
        <v>706134.0</v>
      </c>
      <c r="K860" s="322">
        <f t="shared" si="4"/>
        <v>274.5466563</v>
      </c>
      <c r="L860" s="305" t="s">
        <v>2595</v>
      </c>
      <c r="M860" s="306" t="s">
        <v>2584</v>
      </c>
      <c r="N860" s="297">
        <f t="shared" si="3"/>
        <v>2.572</v>
      </c>
      <c r="O860" s="307"/>
      <c r="P860" s="307"/>
      <c r="Q860" s="307"/>
      <c r="R860" s="307"/>
      <c r="S860" s="307"/>
      <c r="T860" s="307"/>
      <c r="U860" s="307"/>
      <c r="V860" s="307"/>
    </row>
    <row r="861" ht="15.75" customHeight="1">
      <c r="A861" s="307"/>
      <c r="B861" s="298">
        <v>45189.0</v>
      </c>
      <c r="C861" s="299" t="s">
        <v>3528</v>
      </c>
      <c r="D861" s="305" t="s">
        <v>3529</v>
      </c>
      <c r="E861" s="325" t="s">
        <v>177</v>
      </c>
      <c r="F861" s="302">
        <v>9632.9</v>
      </c>
      <c r="G861" s="302"/>
      <c r="H861" s="302">
        <v>6608.8</v>
      </c>
      <c r="I861" s="302">
        <v>-77.1</v>
      </c>
      <c r="J861" s="322">
        <v>3178857.0</v>
      </c>
      <c r="K861" s="322">
        <f t="shared" si="4"/>
        <v>330</v>
      </c>
      <c r="L861" s="305" t="s">
        <v>2580</v>
      </c>
      <c r="M861" s="306" t="s">
        <v>75</v>
      </c>
      <c r="N861" s="297">
        <f t="shared" si="3"/>
        <v>9.6329</v>
      </c>
      <c r="O861" s="307"/>
      <c r="P861" s="307"/>
      <c r="Q861" s="307"/>
      <c r="R861" s="307"/>
      <c r="S861" s="307"/>
      <c r="T861" s="307"/>
      <c r="U861" s="307"/>
      <c r="V861" s="307"/>
    </row>
    <row r="862" ht="15.75" customHeight="1">
      <c r="A862" s="307"/>
      <c r="B862" s="298">
        <v>45187.0</v>
      </c>
      <c r="C862" s="299" t="s">
        <v>3530</v>
      </c>
      <c r="D862" s="305" t="s">
        <v>3265</v>
      </c>
      <c r="E862" s="325" t="s">
        <v>4</v>
      </c>
      <c r="F862" s="302">
        <v>4832.5</v>
      </c>
      <c r="G862" s="302"/>
      <c r="H862" s="302">
        <v>3276.9</v>
      </c>
      <c r="I862" s="302">
        <v>-89.05</v>
      </c>
      <c r="J862" s="303">
        <v>2065174.0</v>
      </c>
      <c r="K862" s="303">
        <f t="shared" si="4"/>
        <v>427.3510605</v>
      </c>
      <c r="L862" s="305" t="s">
        <v>2580</v>
      </c>
      <c r="M862" s="306" t="s">
        <v>40</v>
      </c>
      <c r="N862" s="297">
        <f t="shared" si="3"/>
        <v>4.8325</v>
      </c>
      <c r="O862" s="307"/>
      <c r="P862" s="307"/>
      <c r="Q862" s="307"/>
      <c r="R862" s="307"/>
      <c r="S862" s="307"/>
      <c r="T862" s="307"/>
      <c r="U862" s="307"/>
      <c r="V862" s="307"/>
    </row>
    <row r="863" ht="15.75" customHeight="1">
      <c r="A863" s="307"/>
      <c r="B863" s="298">
        <v>45190.0</v>
      </c>
      <c r="C863" s="299" t="s">
        <v>3531</v>
      </c>
      <c r="D863" s="305" t="s">
        <v>3532</v>
      </c>
      <c r="E863" s="325" t="s">
        <v>2697</v>
      </c>
      <c r="F863" s="302">
        <v>4804.0</v>
      </c>
      <c r="G863" s="302"/>
      <c r="H863" s="302">
        <v>3026.4</v>
      </c>
      <c r="I863" s="302">
        <v>-103.88</v>
      </c>
      <c r="J863" s="322">
        <v>1235644.0</v>
      </c>
      <c r="K863" s="322">
        <f t="shared" si="4"/>
        <v>257.2114904</v>
      </c>
      <c r="L863" s="305" t="s">
        <v>2595</v>
      </c>
      <c r="M863" s="306" t="s">
        <v>94</v>
      </c>
      <c r="N863" s="297">
        <f t="shared" si="3"/>
        <v>4.804</v>
      </c>
      <c r="O863" s="307"/>
      <c r="P863" s="307"/>
      <c r="Q863" s="307"/>
      <c r="R863" s="307"/>
      <c r="S863" s="307"/>
      <c r="T863" s="307"/>
      <c r="U863" s="307"/>
      <c r="V863" s="307"/>
    </row>
    <row r="864" ht="15.75" customHeight="1">
      <c r="A864" s="307"/>
      <c r="B864" s="298">
        <v>45189.0</v>
      </c>
      <c r="C864" s="299" t="s">
        <v>3533</v>
      </c>
      <c r="D864" s="305" t="s">
        <v>3534</v>
      </c>
      <c r="E864" s="325" t="s">
        <v>181</v>
      </c>
      <c r="F864" s="302">
        <v>1210.0</v>
      </c>
      <c r="G864" s="302"/>
      <c r="H864" s="302">
        <v>750.5</v>
      </c>
      <c r="I864" s="302">
        <v>-119.71</v>
      </c>
      <c r="J864" s="322">
        <v>350900.0</v>
      </c>
      <c r="K864" s="322">
        <f t="shared" si="4"/>
        <v>290</v>
      </c>
      <c r="L864" s="305" t="s">
        <v>2582</v>
      </c>
      <c r="M864" s="306" t="s">
        <v>2584</v>
      </c>
      <c r="N864" s="297">
        <f t="shared" si="3"/>
        <v>1.21</v>
      </c>
      <c r="O864" s="307"/>
      <c r="P864" s="307"/>
      <c r="Q864" s="307"/>
      <c r="R864" s="307"/>
      <c r="S864" s="307"/>
      <c r="T864" s="307"/>
      <c r="U864" s="307"/>
      <c r="V864" s="307"/>
    </row>
    <row r="865" ht="15.75" customHeight="1">
      <c r="A865" s="307"/>
      <c r="B865" s="298">
        <v>45189.0</v>
      </c>
      <c r="C865" s="299" t="s">
        <v>3535</v>
      </c>
      <c r="D865" s="305" t="s">
        <v>89</v>
      </c>
      <c r="E865" s="325" t="s">
        <v>4</v>
      </c>
      <c r="F865" s="302">
        <v>897.0</v>
      </c>
      <c r="G865" s="302"/>
      <c r="H865" s="302">
        <v>592.2</v>
      </c>
      <c r="I865" s="302">
        <v>-67.03</v>
      </c>
      <c r="J865" s="303">
        <v>358800.0</v>
      </c>
      <c r="K865" s="303">
        <f t="shared" si="4"/>
        <v>400</v>
      </c>
      <c r="L865" s="305" t="s">
        <v>2582</v>
      </c>
      <c r="M865" s="306" t="s">
        <v>75</v>
      </c>
      <c r="N865" s="297">
        <f t="shared" si="3"/>
        <v>0.897</v>
      </c>
      <c r="O865" s="307"/>
      <c r="P865" s="307"/>
      <c r="Q865" s="307"/>
      <c r="R865" s="307"/>
      <c r="S865" s="307"/>
      <c r="T865" s="307"/>
      <c r="U865" s="307"/>
      <c r="V865" s="307"/>
    </row>
    <row r="866" ht="15.75" customHeight="1">
      <c r="A866" s="307"/>
      <c r="B866" s="298">
        <v>45190.0</v>
      </c>
      <c r="C866" s="299" t="s">
        <v>3536</v>
      </c>
      <c r="D866" s="305" t="s">
        <v>3331</v>
      </c>
      <c r="E866" s="325" t="s">
        <v>179</v>
      </c>
      <c r="F866" s="302">
        <v>1146.0</v>
      </c>
      <c r="G866" s="302">
        <f>H866/F866%</f>
        <v>65.12216405</v>
      </c>
      <c r="H866" s="302">
        <v>746.3</v>
      </c>
      <c r="I866" s="302">
        <v>-70.87</v>
      </c>
      <c r="J866" s="322">
        <v>357552.0</v>
      </c>
      <c r="K866" s="322">
        <f t="shared" si="4"/>
        <v>312</v>
      </c>
      <c r="L866" s="305" t="s">
        <v>2595</v>
      </c>
      <c r="M866" s="306" t="s">
        <v>40</v>
      </c>
      <c r="N866" s="297">
        <f t="shared" si="3"/>
        <v>1.146</v>
      </c>
      <c r="O866" s="307"/>
      <c r="P866" s="307"/>
      <c r="Q866" s="307"/>
      <c r="R866" s="307"/>
      <c r="S866" s="307"/>
      <c r="T866" s="307"/>
      <c r="U866" s="307"/>
      <c r="V866" s="307"/>
    </row>
    <row r="867" ht="15.75" customHeight="1">
      <c r="A867" s="307"/>
      <c r="B867" s="298">
        <v>45189.0</v>
      </c>
      <c r="C867" s="299" t="s">
        <v>3537</v>
      </c>
      <c r="D867" s="305" t="s">
        <v>3514</v>
      </c>
      <c r="E867" s="325" t="s">
        <v>177</v>
      </c>
      <c r="F867" s="302">
        <v>1722.7</v>
      </c>
      <c r="G867" s="302"/>
      <c r="H867" s="302">
        <v>1170.0</v>
      </c>
      <c r="I867" s="302">
        <v>-60.46</v>
      </c>
      <c r="J867" s="303">
        <v>567883.0</v>
      </c>
      <c r="K867" s="303">
        <f t="shared" si="4"/>
        <v>329.6470657</v>
      </c>
      <c r="L867" s="305" t="s">
        <v>2580</v>
      </c>
      <c r="M867" s="306" t="s">
        <v>94</v>
      </c>
      <c r="N867" s="297">
        <f t="shared" si="3"/>
        <v>1.7227</v>
      </c>
      <c r="O867" s="307"/>
      <c r="P867" s="307"/>
      <c r="Q867" s="307"/>
      <c r="R867" s="307"/>
      <c r="S867" s="307"/>
      <c r="T867" s="307"/>
      <c r="U867" s="307"/>
      <c r="V867" s="307"/>
    </row>
    <row r="868" ht="15.75" customHeight="1">
      <c r="A868" s="307"/>
      <c r="B868" s="298">
        <v>45187.0</v>
      </c>
      <c r="C868" s="299" t="s">
        <v>3538</v>
      </c>
      <c r="D868" s="305" t="s">
        <v>3526</v>
      </c>
      <c r="E868" s="325" t="s">
        <v>172</v>
      </c>
      <c r="F868" s="302">
        <v>5866.7</v>
      </c>
      <c r="G868" s="302"/>
      <c r="H868" s="302"/>
      <c r="I868" s="302">
        <v>-75.95</v>
      </c>
      <c r="J868" s="303">
        <v>2257060.0</v>
      </c>
      <c r="K868" s="303">
        <f t="shared" si="4"/>
        <v>384.7239504</v>
      </c>
      <c r="L868" s="305" t="s">
        <v>2580</v>
      </c>
      <c r="M868" s="306" t="s">
        <v>2584</v>
      </c>
      <c r="N868" s="297">
        <f t="shared" si="3"/>
        <v>5.8667</v>
      </c>
      <c r="O868" s="307"/>
      <c r="P868" s="307"/>
      <c r="Q868" s="307"/>
      <c r="R868" s="307"/>
      <c r="S868" s="307"/>
      <c r="T868" s="307"/>
      <c r="U868" s="307"/>
      <c r="V868" s="307"/>
    </row>
    <row r="869" ht="15.75" customHeight="1">
      <c r="A869" s="307"/>
      <c r="B869" s="298">
        <v>45189.0</v>
      </c>
      <c r="C869" s="299" t="s">
        <v>3539</v>
      </c>
      <c r="D869" s="305" t="s">
        <v>3414</v>
      </c>
      <c r="E869" s="325" t="s">
        <v>179</v>
      </c>
      <c r="F869" s="302">
        <v>3401.7</v>
      </c>
      <c r="G869" s="302"/>
      <c r="H869" s="302"/>
      <c r="I869" s="302">
        <v>-84.45</v>
      </c>
      <c r="J869" s="322">
        <v>1108084.0</v>
      </c>
      <c r="K869" s="322">
        <f t="shared" si="4"/>
        <v>325.7441867</v>
      </c>
      <c r="L869" s="305" t="s">
        <v>2580</v>
      </c>
      <c r="M869" s="306" t="s">
        <v>75</v>
      </c>
      <c r="N869" s="297">
        <f t="shared" si="3"/>
        <v>3.4017</v>
      </c>
      <c r="O869" s="307"/>
      <c r="P869" s="307"/>
      <c r="Q869" s="307"/>
      <c r="R869" s="307"/>
      <c r="S869" s="307"/>
      <c r="T869" s="307"/>
      <c r="U869" s="307"/>
      <c r="V869" s="307"/>
    </row>
    <row r="870" ht="15.75" customHeight="1">
      <c r="A870" s="307"/>
      <c r="B870" s="298">
        <v>45189.0</v>
      </c>
      <c r="C870" s="299" t="s">
        <v>3540</v>
      </c>
      <c r="D870" s="305" t="s">
        <v>2780</v>
      </c>
      <c r="E870" s="325" t="s">
        <v>2643</v>
      </c>
      <c r="F870" s="302">
        <v>2909.6</v>
      </c>
      <c r="G870" s="302"/>
      <c r="H870" s="302"/>
      <c r="I870" s="302">
        <v>-56.67</v>
      </c>
      <c r="J870" s="322">
        <v>713904.0</v>
      </c>
      <c r="K870" s="322">
        <f t="shared" si="4"/>
        <v>245.3615617</v>
      </c>
      <c r="L870" s="305" t="s">
        <v>2580</v>
      </c>
      <c r="M870" s="306" t="s">
        <v>40</v>
      </c>
      <c r="N870" s="297">
        <f t="shared" si="3"/>
        <v>2.9096</v>
      </c>
      <c r="O870" s="307"/>
      <c r="P870" s="307"/>
      <c r="Q870" s="307"/>
      <c r="R870" s="307"/>
      <c r="S870" s="307"/>
      <c r="T870" s="307"/>
      <c r="U870" s="307"/>
      <c r="V870" s="307"/>
    </row>
    <row r="871" ht="15.75" customHeight="1">
      <c r="A871" s="307"/>
      <c r="B871" s="298">
        <v>45190.0</v>
      </c>
      <c r="C871" s="299" t="s">
        <v>3541</v>
      </c>
      <c r="D871" s="305" t="s">
        <v>3367</v>
      </c>
      <c r="E871" s="325" t="s">
        <v>181</v>
      </c>
      <c r="F871" s="302">
        <v>1797.0</v>
      </c>
      <c r="G871" s="302"/>
      <c r="H871" s="302">
        <v>1136.8</v>
      </c>
      <c r="I871" s="302">
        <v>-112.42</v>
      </c>
      <c r="J871" s="322">
        <v>663480.0</v>
      </c>
      <c r="K871" s="322">
        <f t="shared" si="4"/>
        <v>369.2153589</v>
      </c>
      <c r="L871" s="305" t="s">
        <v>2595</v>
      </c>
      <c r="M871" s="306" t="s">
        <v>94</v>
      </c>
      <c r="N871" s="297">
        <f t="shared" si="3"/>
        <v>1.797</v>
      </c>
      <c r="O871" s="307"/>
      <c r="P871" s="307"/>
      <c r="Q871" s="307"/>
      <c r="R871" s="307"/>
      <c r="S871" s="307"/>
      <c r="T871" s="307"/>
      <c r="U871" s="307"/>
      <c r="V871" s="307"/>
    </row>
    <row r="872" ht="15.75" customHeight="1">
      <c r="A872" s="307"/>
      <c r="B872" s="298">
        <v>45190.0</v>
      </c>
      <c r="C872" s="299" t="s">
        <v>3542</v>
      </c>
      <c r="D872" s="305" t="s">
        <v>3367</v>
      </c>
      <c r="E872" s="325" t="s">
        <v>172</v>
      </c>
      <c r="F872" s="302">
        <v>3023.0</v>
      </c>
      <c r="G872" s="302"/>
      <c r="H872" s="302">
        <v>1972.3</v>
      </c>
      <c r="I872" s="302">
        <v>-79.42</v>
      </c>
      <c r="J872" s="303">
        <v>1027820.0</v>
      </c>
      <c r="K872" s="303">
        <f t="shared" si="4"/>
        <v>340</v>
      </c>
      <c r="L872" s="305" t="s">
        <v>2595</v>
      </c>
      <c r="M872" s="306" t="s">
        <v>2584</v>
      </c>
      <c r="N872" s="297">
        <f t="shared" si="3"/>
        <v>3.023</v>
      </c>
      <c r="O872" s="307"/>
      <c r="P872" s="307"/>
      <c r="Q872" s="307"/>
      <c r="R872" s="307"/>
      <c r="S872" s="307"/>
      <c r="T872" s="307"/>
      <c r="U872" s="307"/>
      <c r="V872" s="307"/>
    </row>
    <row r="873" ht="15.75" customHeight="1">
      <c r="A873" s="307"/>
      <c r="B873" s="298">
        <v>45191.0</v>
      </c>
      <c r="C873" s="299" t="s">
        <v>3543</v>
      </c>
      <c r="D873" s="305" t="s">
        <v>102</v>
      </c>
      <c r="E873" s="325" t="s">
        <v>2643</v>
      </c>
      <c r="F873" s="302">
        <v>1627.0</v>
      </c>
      <c r="G873" s="302"/>
      <c r="H873" s="302">
        <v>1037.0</v>
      </c>
      <c r="I873" s="302">
        <v>-69.13</v>
      </c>
      <c r="J873" s="322">
        <v>436304.0</v>
      </c>
      <c r="K873" s="322">
        <f t="shared" si="4"/>
        <v>268.1647203</v>
      </c>
      <c r="L873" s="305" t="s">
        <v>2595</v>
      </c>
      <c r="M873" s="306" t="s">
        <v>75</v>
      </c>
      <c r="N873" s="297">
        <f t="shared" si="3"/>
        <v>1.627</v>
      </c>
      <c r="O873" s="307"/>
      <c r="P873" s="307"/>
      <c r="Q873" s="307"/>
      <c r="R873" s="307"/>
      <c r="S873" s="307"/>
      <c r="T873" s="307"/>
      <c r="U873" s="307"/>
      <c r="V873" s="307"/>
    </row>
    <row r="874" ht="15.75" customHeight="1">
      <c r="A874" s="307"/>
      <c r="B874" s="298">
        <v>45190.0</v>
      </c>
      <c r="C874" s="299" t="s">
        <v>3544</v>
      </c>
      <c r="D874" s="305" t="s">
        <v>117</v>
      </c>
      <c r="E874" s="325" t="s">
        <v>2697</v>
      </c>
      <c r="F874" s="302">
        <v>637.5</v>
      </c>
      <c r="G874" s="302"/>
      <c r="H874" s="302">
        <v>396.0</v>
      </c>
      <c r="I874" s="302">
        <v>-63.14</v>
      </c>
      <c r="J874" s="322">
        <v>144075.0</v>
      </c>
      <c r="K874" s="322">
        <f t="shared" si="4"/>
        <v>226</v>
      </c>
      <c r="L874" s="305" t="s">
        <v>2580</v>
      </c>
      <c r="M874" s="306" t="s">
        <v>40</v>
      </c>
      <c r="N874" s="297">
        <f t="shared" si="3"/>
        <v>0.6375</v>
      </c>
      <c r="O874" s="307"/>
      <c r="P874" s="307"/>
      <c r="Q874" s="307"/>
      <c r="R874" s="307"/>
      <c r="S874" s="307"/>
      <c r="T874" s="307"/>
      <c r="U874" s="307"/>
      <c r="V874" s="307"/>
    </row>
    <row r="875" ht="15.75" customHeight="1">
      <c r="A875" s="307"/>
      <c r="B875" s="298">
        <v>45191.0</v>
      </c>
      <c r="C875" s="299" t="s">
        <v>3545</v>
      </c>
      <c r="D875" s="305" t="s">
        <v>3331</v>
      </c>
      <c r="E875" s="325" t="s">
        <v>177</v>
      </c>
      <c r="F875" s="302">
        <v>984.0</v>
      </c>
      <c r="G875" s="302">
        <f>H875/F875%</f>
        <v>66.2195122</v>
      </c>
      <c r="H875" s="302">
        <v>651.6</v>
      </c>
      <c r="I875" s="302">
        <v>-97.92</v>
      </c>
      <c r="J875" s="303">
        <v>323858.0</v>
      </c>
      <c r="K875" s="303">
        <f t="shared" si="4"/>
        <v>329.1239837</v>
      </c>
      <c r="L875" s="305" t="s">
        <v>2595</v>
      </c>
      <c r="M875" s="306" t="s">
        <v>94</v>
      </c>
      <c r="N875" s="297">
        <f t="shared" si="3"/>
        <v>0.984</v>
      </c>
      <c r="O875" s="307"/>
      <c r="P875" s="307"/>
      <c r="Q875" s="307"/>
      <c r="R875" s="307"/>
      <c r="S875" s="307"/>
      <c r="T875" s="307"/>
      <c r="U875" s="307"/>
      <c r="V875" s="307"/>
    </row>
    <row r="876" ht="15.75" customHeight="1">
      <c r="A876" s="307"/>
      <c r="B876" s="298">
        <v>45191.0</v>
      </c>
      <c r="C876" s="299" t="s">
        <v>3546</v>
      </c>
      <c r="D876" s="305" t="s">
        <v>3547</v>
      </c>
      <c r="E876" s="325" t="s">
        <v>2697</v>
      </c>
      <c r="F876" s="302">
        <v>686.0</v>
      </c>
      <c r="G876" s="302"/>
      <c r="H876" s="302">
        <v>450.6</v>
      </c>
      <c r="I876" s="302">
        <v>-16.08</v>
      </c>
      <c r="J876" s="322">
        <v>142140.0</v>
      </c>
      <c r="K876" s="322">
        <f t="shared" si="4"/>
        <v>207.2011662</v>
      </c>
      <c r="L876" s="305" t="s">
        <v>2580</v>
      </c>
      <c r="M876" s="306" t="s">
        <v>2584</v>
      </c>
      <c r="N876" s="297">
        <f t="shared" si="3"/>
        <v>0.686</v>
      </c>
      <c r="O876" s="307"/>
      <c r="P876" s="307"/>
      <c r="Q876" s="307"/>
      <c r="R876" s="307"/>
      <c r="S876" s="307"/>
      <c r="T876" s="307"/>
      <c r="U876" s="307"/>
      <c r="V876" s="307"/>
    </row>
    <row r="877" ht="15.75" customHeight="1">
      <c r="A877" s="307"/>
      <c r="B877" s="298">
        <v>45188.0</v>
      </c>
      <c r="C877" s="299" t="s">
        <v>3548</v>
      </c>
      <c r="D877" s="305" t="s">
        <v>2980</v>
      </c>
      <c r="E877" s="325" t="s">
        <v>179</v>
      </c>
      <c r="F877" s="302">
        <v>3493.0</v>
      </c>
      <c r="G877" s="302"/>
      <c r="H877" s="302">
        <v>2318.3</v>
      </c>
      <c r="I877" s="302">
        <v>-67.93</v>
      </c>
      <c r="J877" s="322">
        <v>1004283.0</v>
      </c>
      <c r="K877" s="322">
        <f t="shared" si="4"/>
        <v>287.5130261</v>
      </c>
      <c r="L877" s="305" t="s">
        <v>2580</v>
      </c>
      <c r="M877" s="306" t="s">
        <v>75</v>
      </c>
      <c r="N877" s="297">
        <f t="shared" si="3"/>
        <v>3.493</v>
      </c>
      <c r="O877" s="307"/>
      <c r="P877" s="307"/>
      <c r="Q877" s="307"/>
      <c r="R877" s="307"/>
      <c r="S877" s="307"/>
      <c r="T877" s="307"/>
      <c r="U877" s="307"/>
      <c r="V877" s="307"/>
    </row>
    <row r="878" ht="15.75" customHeight="1">
      <c r="A878" s="307"/>
      <c r="B878" s="298">
        <v>45190.0</v>
      </c>
      <c r="C878" s="299" t="s">
        <v>3549</v>
      </c>
      <c r="D878" s="305" t="s">
        <v>50</v>
      </c>
      <c r="E878" s="325" t="s">
        <v>2697</v>
      </c>
      <c r="F878" s="302">
        <v>942.0</v>
      </c>
      <c r="G878" s="302"/>
      <c r="H878" s="302">
        <v>587.6</v>
      </c>
      <c r="I878" s="302">
        <v>-50.62</v>
      </c>
      <c r="J878" s="322">
        <v>207240.0</v>
      </c>
      <c r="K878" s="322">
        <f t="shared" si="4"/>
        <v>220</v>
      </c>
      <c r="L878" s="305" t="s">
        <v>2582</v>
      </c>
      <c r="M878" s="306" t="s">
        <v>40</v>
      </c>
      <c r="N878" s="297">
        <f t="shared" si="3"/>
        <v>0.942</v>
      </c>
      <c r="O878" s="307"/>
      <c r="P878" s="307"/>
      <c r="Q878" s="307"/>
      <c r="R878" s="307"/>
      <c r="S878" s="307"/>
      <c r="T878" s="307"/>
      <c r="U878" s="307"/>
      <c r="V878" s="307"/>
    </row>
    <row r="879" ht="15.75" customHeight="1">
      <c r="A879" s="307"/>
      <c r="B879" s="298">
        <v>45190.0</v>
      </c>
      <c r="C879" s="299" t="s">
        <v>3550</v>
      </c>
      <c r="D879" s="305" t="s">
        <v>116</v>
      </c>
      <c r="E879" s="325" t="s">
        <v>2697</v>
      </c>
      <c r="F879" s="302">
        <v>1717.0</v>
      </c>
      <c r="G879" s="302"/>
      <c r="H879" s="302">
        <v>1084.5</v>
      </c>
      <c r="I879" s="302">
        <v>-91.51</v>
      </c>
      <c r="J879" s="322">
        <v>418948.0</v>
      </c>
      <c r="K879" s="322">
        <f t="shared" si="4"/>
        <v>244</v>
      </c>
      <c r="L879" s="305" t="s">
        <v>2582</v>
      </c>
      <c r="M879" s="306" t="s">
        <v>94</v>
      </c>
      <c r="N879" s="297">
        <f t="shared" si="3"/>
        <v>1.717</v>
      </c>
      <c r="O879" s="307"/>
      <c r="P879" s="307"/>
      <c r="Q879" s="307"/>
      <c r="R879" s="307"/>
      <c r="S879" s="307"/>
      <c r="T879" s="307"/>
      <c r="U879" s="307"/>
      <c r="V879" s="307"/>
    </row>
    <row r="880" ht="15.75" customHeight="1">
      <c r="A880" s="307"/>
      <c r="B880" s="298">
        <v>45190.0</v>
      </c>
      <c r="C880" s="299" t="s">
        <v>3551</v>
      </c>
      <c r="D880" s="305" t="s">
        <v>3552</v>
      </c>
      <c r="E880" s="325" t="s">
        <v>2591</v>
      </c>
      <c r="F880" s="302">
        <v>2296.3</v>
      </c>
      <c r="G880" s="302"/>
      <c r="H880" s="302">
        <v>1524.6</v>
      </c>
      <c r="I880" s="302">
        <v>-74.54</v>
      </c>
      <c r="J880" s="322">
        <v>670261.7</v>
      </c>
      <c r="K880" s="322">
        <f t="shared" si="4"/>
        <v>291.8876889</v>
      </c>
      <c r="L880" s="305" t="s">
        <v>2580</v>
      </c>
      <c r="M880" s="306" t="s">
        <v>2584</v>
      </c>
      <c r="N880" s="297">
        <f t="shared" si="3"/>
        <v>2.2963</v>
      </c>
      <c r="O880" s="307"/>
      <c r="P880" s="307"/>
      <c r="Q880" s="307"/>
      <c r="R880" s="307"/>
      <c r="S880" s="307"/>
      <c r="T880" s="307"/>
      <c r="U880" s="307"/>
      <c r="V880" s="307"/>
    </row>
    <row r="881" ht="15.75" customHeight="1">
      <c r="A881" s="307"/>
      <c r="B881" s="298">
        <v>45190.0</v>
      </c>
      <c r="C881" s="299" t="s">
        <v>3553</v>
      </c>
      <c r="D881" s="305" t="s">
        <v>3414</v>
      </c>
      <c r="E881" s="325" t="s">
        <v>172</v>
      </c>
      <c r="F881" s="302">
        <v>2208.2</v>
      </c>
      <c r="G881" s="302"/>
      <c r="H881" s="302">
        <v>1454.4</v>
      </c>
      <c r="I881" s="302">
        <v>-90.38</v>
      </c>
      <c r="J881" s="303">
        <v>848373.0</v>
      </c>
      <c r="K881" s="303">
        <f t="shared" si="4"/>
        <v>384.1921022</v>
      </c>
      <c r="L881" s="305" t="s">
        <v>2580</v>
      </c>
      <c r="M881" s="306" t="s">
        <v>75</v>
      </c>
      <c r="N881" s="297">
        <f t="shared" si="3"/>
        <v>2.2082</v>
      </c>
      <c r="O881" s="307"/>
      <c r="P881" s="307"/>
      <c r="Q881" s="307"/>
      <c r="R881" s="307"/>
      <c r="S881" s="307"/>
      <c r="T881" s="307"/>
      <c r="U881" s="307"/>
      <c r="V881" s="307"/>
    </row>
    <row r="882" ht="15.75" customHeight="1">
      <c r="A882" s="307"/>
      <c r="B882" s="298">
        <v>45190.0</v>
      </c>
      <c r="C882" s="299" t="s">
        <v>3554</v>
      </c>
      <c r="D882" s="305" t="s">
        <v>2780</v>
      </c>
      <c r="E882" s="325" t="s">
        <v>2697</v>
      </c>
      <c r="F882" s="302">
        <v>3132.5</v>
      </c>
      <c r="G882" s="302"/>
      <c r="H882" s="302">
        <v>2051.2</v>
      </c>
      <c r="I882" s="302">
        <v>-33.31</v>
      </c>
      <c r="J882" s="322">
        <v>702570.0</v>
      </c>
      <c r="K882" s="322">
        <f t="shared" si="4"/>
        <v>224.2841181</v>
      </c>
      <c r="L882" s="305" t="s">
        <v>2580</v>
      </c>
      <c r="M882" s="306" t="s">
        <v>40</v>
      </c>
      <c r="N882" s="297">
        <f t="shared" si="3"/>
        <v>3.1325</v>
      </c>
      <c r="O882" s="307"/>
      <c r="P882" s="307"/>
      <c r="Q882" s="307"/>
      <c r="R882" s="307"/>
      <c r="S882" s="307"/>
      <c r="T882" s="307"/>
      <c r="U882" s="307"/>
      <c r="V882" s="307"/>
    </row>
    <row r="883" ht="15.75" customHeight="1">
      <c r="A883" s="307"/>
      <c r="B883" s="298">
        <v>45191.0</v>
      </c>
      <c r="C883" s="299" t="s">
        <v>3555</v>
      </c>
      <c r="D883" s="305" t="s">
        <v>3367</v>
      </c>
      <c r="E883" s="325" t="s">
        <v>2591</v>
      </c>
      <c r="F883" s="302">
        <v>1539.0</v>
      </c>
      <c r="G883" s="302"/>
      <c r="H883" s="302">
        <v>984.8</v>
      </c>
      <c r="I883" s="302">
        <v>-79.98</v>
      </c>
      <c r="J883" s="322">
        <v>425850.0</v>
      </c>
      <c r="K883" s="322">
        <f t="shared" si="4"/>
        <v>276.705653</v>
      </c>
      <c r="L883" s="305" t="s">
        <v>2595</v>
      </c>
      <c r="M883" s="306" t="s">
        <v>94</v>
      </c>
      <c r="N883" s="297">
        <f t="shared" si="3"/>
        <v>1.539</v>
      </c>
      <c r="O883" s="307"/>
      <c r="P883" s="307"/>
      <c r="Q883" s="307"/>
      <c r="R883" s="307"/>
      <c r="S883" s="307"/>
      <c r="T883" s="307"/>
      <c r="U883" s="307"/>
      <c r="V883" s="307"/>
    </row>
    <row r="884" ht="15.75" customHeight="1">
      <c r="A884" s="307"/>
      <c r="B884" s="298">
        <v>45192.0</v>
      </c>
      <c r="C884" s="299" t="s">
        <v>3556</v>
      </c>
      <c r="D884" s="305" t="s">
        <v>3331</v>
      </c>
      <c r="E884" s="325" t="s">
        <v>177</v>
      </c>
      <c r="F884" s="302">
        <v>11067.0</v>
      </c>
      <c r="G884" s="302">
        <f>H884/F884%</f>
        <v>64.73027921</v>
      </c>
      <c r="H884" s="302">
        <v>7163.7</v>
      </c>
      <c r="I884" s="302">
        <v>-95.71</v>
      </c>
      <c r="J884" s="303">
        <v>3967858.0</v>
      </c>
      <c r="K884" s="303">
        <f t="shared" si="4"/>
        <v>358.5305864</v>
      </c>
      <c r="L884" s="305" t="s">
        <v>2595</v>
      </c>
      <c r="M884" s="306" t="s">
        <v>2584</v>
      </c>
      <c r="N884" s="297">
        <f t="shared" si="3"/>
        <v>11.067</v>
      </c>
      <c r="O884" s="307"/>
      <c r="P884" s="307"/>
      <c r="Q884" s="307"/>
      <c r="R884" s="307"/>
      <c r="S884" s="307"/>
      <c r="T884" s="307"/>
      <c r="U884" s="307"/>
      <c r="V884" s="307"/>
    </row>
    <row r="885" ht="15.75" customHeight="1">
      <c r="A885" s="307"/>
      <c r="B885" s="298">
        <v>45191.0</v>
      </c>
      <c r="C885" s="299" t="s">
        <v>3557</v>
      </c>
      <c r="D885" s="305" t="s">
        <v>3457</v>
      </c>
      <c r="E885" s="325" t="s">
        <v>2643</v>
      </c>
      <c r="F885" s="302">
        <v>1004.0</v>
      </c>
      <c r="G885" s="302"/>
      <c r="H885" s="302">
        <v>624.8</v>
      </c>
      <c r="I885" s="302">
        <v>-107.77</v>
      </c>
      <c r="J885" s="322">
        <v>279296.0</v>
      </c>
      <c r="K885" s="322">
        <f t="shared" si="4"/>
        <v>278.1832669</v>
      </c>
      <c r="L885" s="305" t="s">
        <v>2582</v>
      </c>
      <c r="M885" s="306" t="s">
        <v>75</v>
      </c>
      <c r="N885" s="297">
        <f t="shared" si="3"/>
        <v>1.004</v>
      </c>
      <c r="O885" s="307"/>
      <c r="P885" s="307"/>
      <c r="Q885" s="307"/>
      <c r="R885" s="307"/>
      <c r="S885" s="307"/>
      <c r="T885" s="307"/>
      <c r="U885" s="307"/>
      <c r="V885" s="307"/>
    </row>
    <row r="886" ht="15.75" customHeight="1">
      <c r="A886" s="307"/>
      <c r="B886" s="298">
        <v>45191.0</v>
      </c>
      <c r="C886" s="299" t="s">
        <v>3558</v>
      </c>
      <c r="D886" s="305" t="s">
        <v>50</v>
      </c>
      <c r="E886" s="325" t="s">
        <v>2697</v>
      </c>
      <c r="F886" s="302">
        <v>2131.0</v>
      </c>
      <c r="G886" s="302"/>
      <c r="H886" s="302">
        <v>1481.6</v>
      </c>
      <c r="I886" s="302">
        <v>4.45</v>
      </c>
      <c r="J886" s="322">
        <v>426200.0</v>
      </c>
      <c r="K886" s="322">
        <f t="shared" si="4"/>
        <v>200</v>
      </c>
      <c r="L886" s="305" t="s">
        <v>2582</v>
      </c>
      <c r="M886" s="306" t="s">
        <v>40</v>
      </c>
      <c r="N886" s="297">
        <f t="shared" si="3"/>
        <v>2.131</v>
      </c>
      <c r="O886" s="307"/>
      <c r="P886" s="307"/>
      <c r="Q886" s="307"/>
      <c r="R886" s="307"/>
      <c r="S886" s="307"/>
      <c r="T886" s="307"/>
      <c r="U886" s="307"/>
      <c r="V886" s="307"/>
    </row>
    <row r="887" ht="15.75" customHeight="1">
      <c r="A887" s="307"/>
      <c r="B887" s="298">
        <v>45191.0</v>
      </c>
      <c r="C887" s="299" t="s">
        <v>3559</v>
      </c>
      <c r="D887" s="305" t="s">
        <v>2996</v>
      </c>
      <c r="E887" s="325" t="s">
        <v>181</v>
      </c>
      <c r="F887" s="302">
        <v>3328.1</v>
      </c>
      <c r="G887" s="302"/>
      <c r="H887" s="302">
        <v>2167.2</v>
      </c>
      <c r="I887" s="302">
        <v>-75.07</v>
      </c>
      <c r="J887" s="322">
        <v>1008200.0</v>
      </c>
      <c r="K887" s="322">
        <f t="shared" si="4"/>
        <v>302.9356089</v>
      </c>
      <c r="L887" s="305" t="s">
        <v>2580</v>
      </c>
      <c r="M887" s="306" t="s">
        <v>94</v>
      </c>
      <c r="N887" s="297">
        <f t="shared" si="3"/>
        <v>3.3281</v>
      </c>
      <c r="O887" s="307"/>
      <c r="P887" s="307"/>
      <c r="Q887" s="307"/>
      <c r="R887" s="307"/>
      <c r="S887" s="307"/>
      <c r="T887" s="307"/>
      <c r="U887" s="307"/>
      <c r="V887" s="307"/>
    </row>
    <row r="888" ht="15.75" customHeight="1">
      <c r="A888" s="307"/>
      <c r="B888" s="298">
        <v>45189.0</v>
      </c>
      <c r="C888" s="299" t="s">
        <v>3560</v>
      </c>
      <c r="D888" s="305" t="s">
        <v>3526</v>
      </c>
      <c r="E888" s="325" t="s">
        <v>172</v>
      </c>
      <c r="F888" s="302">
        <v>5376.5</v>
      </c>
      <c r="G888" s="302"/>
      <c r="H888" s="302">
        <v>3660.9</v>
      </c>
      <c r="I888" s="302">
        <v>-74.19</v>
      </c>
      <c r="J888" s="303">
        <v>1803184.0</v>
      </c>
      <c r="K888" s="303">
        <f t="shared" si="4"/>
        <v>335.3824979</v>
      </c>
      <c r="L888" s="305" t="s">
        <v>2580</v>
      </c>
      <c r="M888" s="306" t="s">
        <v>2584</v>
      </c>
      <c r="N888" s="297">
        <f t="shared" si="3"/>
        <v>5.3765</v>
      </c>
      <c r="O888" s="307"/>
      <c r="P888" s="307"/>
      <c r="Q888" s="307"/>
      <c r="R888" s="307"/>
      <c r="S888" s="307"/>
      <c r="T888" s="307"/>
      <c r="U888" s="307"/>
      <c r="V888" s="307"/>
    </row>
    <row r="889" ht="15.75" customHeight="1">
      <c r="A889" s="307"/>
      <c r="B889" s="298">
        <v>45192.0</v>
      </c>
      <c r="C889" s="299" t="s">
        <v>3561</v>
      </c>
      <c r="D889" s="305" t="s">
        <v>3331</v>
      </c>
      <c r="E889" s="325" t="s">
        <v>2591</v>
      </c>
      <c r="F889" s="302">
        <v>5621.9</v>
      </c>
      <c r="G889" s="302">
        <f>H889/F889%</f>
        <v>65.66996923</v>
      </c>
      <c r="H889" s="302">
        <v>3691.9</v>
      </c>
      <c r="I889" s="302">
        <v>-48.52</v>
      </c>
      <c r="J889" s="322">
        <v>1692785.0</v>
      </c>
      <c r="K889" s="322">
        <f t="shared" si="4"/>
        <v>301.1054981</v>
      </c>
      <c r="L889" s="305" t="s">
        <v>2595</v>
      </c>
      <c r="M889" s="306" t="s">
        <v>75</v>
      </c>
      <c r="N889" s="297">
        <f t="shared" si="3"/>
        <v>5.6219</v>
      </c>
      <c r="O889" s="307"/>
      <c r="P889" s="307"/>
      <c r="Q889" s="307"/>
      <c r="R889" s="307"/>
      <c r="S889" s="307"/>
      <c r="T889" s="307"/>
      <c r="U889" s="307"/>
      <c r="V889" s="307"/>
    </row>
    <row r="890" ht="15.75" customHeight="1">
      <c r="A890" s="307"/>
      <c r="B890" s="298">
        <v>45190.0</v>
      </c>
      <c r="C890" s="299" t="s">
        <v>3562</v>
      </c>
      <c r="D890" s="305" t="s">
        <v>3526</v>
      </c>
      <c r="E890" s="325" t="s">
        <v>179</v>
      </c>
      <c r="F890" s="302">
        <v>5692.5</v>
      </c>
      <c r="G890" s="302"/>
      <c r="H890" s="302">
        <v>3610.6</v>
      </c>
      <c r="I890" s="302">
        <v>-106.69</v>
      </c>
      <c r="J890" s="322">
        <v>1728884.0</v>
      </c>
      <c r="K890" s="322">
        <f t="shared" si="4"/>
        <v>303.7126043</v>
      </c>
      <c r="L890" s="305" t="s">
        <v>2580</v>
      </c>
      <c r="M890" s="306" t="s">
        <v>40</v>
      </c>
      <c r="N890" s="297">
        <f t="shared" si="3"/>
        <v>5.6925</v>
      </c>
      <c r="O890" s="307"/>
      <c r="P890" s="307"/>
      <c r="Q890" s="307"/>
      <c r="R890" s="307"/>
      <c r="S890" s="307"/>
      <c r="T890" s="307"/>
      <c r="U890" s="307"/>
      <c r="V890" s="307"/>
    </row>
    <row r="891" ht="15.75" customHeight="1">
      <c r="A891" s="307"/>
      <c r="B891" s="298">
        <v>45192.0</v>
      </c>
      <c r="C891" s="299" t="s">
        <v>3563</v>
      </c>
      <c r="D891" s="305" t="s">
        <v>3564</v>
      </c>
      <c r="E891" s="325" t="s">
        <v>172</v>
      </c>
      <c r="F891" s="302">
        <v>1957.0</v>
      </c>
      <c r="G891" s="302"/>
      <c r="H891" s="302">
        <v>1378.2</v>
      </c>
      <c r="I891" s="302">
        <v>-53.81</v>
      </c>
      <c r="J891" s="303">
        <v>778836.0</v>
      </c>
      <c r="K891" s="303">
        <f t="shared" si="4"/>
        <v>397.9744507</v>
      </c>
      <c r="L891" s="305" t="s">
        <v>2595</v>
      </c>
      <c r="M891" s="306" t="s">
        <v>94</v>
      </c>
      <c r="N891" s="297">
        <f t="shared" si="3"/>
        <v>1.957</v>
      </c>
      <c r="O891" s="307"/>
      <c r="P891" s="307"/>
      <c r="Q891" s="307"/>
      <c r="R891" s="307"/>
      <c r="S891" s="307"/>
      <c r="T891" s="307"/>
      <c r="U891" s="307"/>
      <c r="V891" s="307"/>
    </row>
    <row r="892" ht="15.75" customHeight="1">
      <c r="A892" s="307"/>
      <c r="B892" s="298">
        <v>45193.0</v>
      </c>
      <c r="C892" s="299" t="s">
        <v>3565</v>
      </c>
      <c r="D892" s="305" t="s">
        <v>98</v>
      </c>
      <c r="E892" s="325" t="s">
        <v>172</v>
      </c>
      <c r="F892" s="302">
        <v>4082.0</v>
      </c>
      <c r="G892" s="302"/>
      <c r="H892" s="302">
        <v>2713.6</v>
      </c>
      <c r="I892" s="302">
        <v>-81.39</v>
      </c>
      <c r="J892" s="303">
        <v>1510340.0</v>
      </c>
      <c r="K892" s="303">
        <f t="shared" si="4"/>
        <v>370</v>
      </c>
      <c r="L892" s="305" t="s">
        <v>2595</v>
      </c>
      <c r="M892" s="306" t="s">
        <v>2584</v>
      </c>
      <c r="N892" s="297">
        <f t="shared" si="3"/>
        <v>4.082</v>
      </c>
      <c r="O892" s="307"/>
      <c r="P892" s="307"/>
      <c r="Q892" s="307"/>
      <c r="R892" s="307"/>
      <c r="S892" s="307"/>
      <c r="T892" s="307"/>
      <c r="U892" s="307"/>
      <c r="V892" s="307"/>
    </row>
    <row r="893" ht="15.75" customHeight="1">
      <c r="A893" s="307"/>
      <c r="B893" s="298">
        <v>45193.0</v>
      </c>
      <c r="C893" s="299" t="s">
        <v>3566</v>
      </c>
      <c r="D893" s="305" t="s">
        <v>3567</v>
      </c>
      <c r="E893" s="325" t="s">
        <v>179</v>
      </c>
      <c r="F893" s="302">
        <v>1187.0</v>
      </c>
      <c r="G893" s="302"/>
      <c r="H893" s="302">
        <v>758.9</v>
      </c>
      <c r="I893" s="302">
        <v>-109.38</v>
      </c>
      <c r="J893" s="322">
        <v>360848.0</v>
      </c>
      <c r="K893" s="322">
        <f t="shared" si="4"/>
        <v>304</v>
      </c>
      <c r="L893" s="305" t="s">
        <v>2582</v>
      </c>
      <c r="M893" s="306" t="s">
        <v>75</v>
      </c>
      <c r="N893" s="297">
        <f t="shared" si="3"/>
        <v>1.187</v>
      </c>
      <c r="O893" s="307"/>
      <c r="P893" s="307"/>
      <c r="Q893" s="307"/>
      <c r="R893" s="307"/>
      <c r="S893" s="307"/>
      <c r="T893" s="307"/>
      <c r="U893" s="307"/>
      <c r="V893" s="307"/>
    </row>
    <row r="894" ht="15.75" customHeight="1">
      <c r="A894" s="307"/>
      <c r="B894" s="298">
        <v>45194.0</v>
      </c>
      <c r="C894" s="299" t="s">
        <v>3568</v>
      </c>
      <c r="D894" s="305" t="s">
        <v>3416</v>
      </c>
      <c r="E894" s="325" t="s">
        <v>179</v>
      </c>
      <c r="F894" s="302">
        <v>4626.0</v>
      </c>
      <c r="G894" s="302"/>
      <c r="H894" s="302">
        <v>3019.6</v>
      </c>
      <c r="I894" s="302">
        <v>-99.57</v>
      </c>
      <c r="J894" s="322">
        <v>1440776.0</v>
      </c>
      <c r="K894" s="322">
        <f t="shared" si="4"/>
        <v>311.4517942</v>
      </c>
      <c r="L894" s="305" t="s">
        <v>2595</v>
      </c>
      <c r="M894" s="306" t="s">
        <v>40</v>
      </c>
      <c r="N894" s="297">
        <f t="shared" si="3"/>
        <v>4.626</v>
      </c>
      <c r="O894" s="307"/>
      <c r="P894" s="307"/>
      <c r="Q894" s="307"/>
      <c r="R894" s="307"/>
      <c r="S894" s="307"/>
      <c r="T894" s="307"/>
      <c r="U894" s="307"/>
      <c r="V894" s="307"/>
    </row>
    <row r="895" ht="15.75" customHeight="1">
      <c r="A895" s="307"/>
      <c r="B895" s="298">
        <v>45193.0</v>
      </c>
      <c r="C895" s="299" t="s">
        <v>3569</v>
      </c>
      <c r="D895" s="305" t="s">
        <v>3405</v>
      </c>
      <c r="E895" s="325" t="s">
        <v>181</v>
      </c>
      <c r="F895" s="302">
        <v>5632.0</v>
      </c>
      <c r="G895" s="302"/>
      <c r="H895" s="302">
        <v>3720.6</v>
      </c>
      <c r="I895" s="302">
        <v>-99.19</v>
      </c>
      <c r="J895" s="322">
        <v>1695715.0</v>
      </c>
      <c r="K895" s="322">
        <f t="shared" si="4"/>
        <v>301.0857599</v>
      </c>
      <c r="L895" s="305" t="s">
        <v>2580</v>
      </c>
      <c r="M895" s="306" t="s">
        <v>94</v>
      </c>
      <c r="N895" s="297">
        <f t="shared" si="3"/>
        <v>5.632</v>
      </c>
      <c r="O895" s="307"/>
      <c r="P895" s="307"/>
      <c r="Q895" s="307"/>
      <c r="R895" s="307"/>
      <c r="S895" s="307"/>
      <c r="T895" s="307"/>
      <c r="U895" s="307"/>
      <c r="V895" s="307"/>
    </row>
    <row r="896" ht="15.75" customHeight="1">
      <c r="A896" s="307"/>
      <c r="B896" s="298">
        <v>45192.0</v>
      </c>
      <c r="C896" s="299" t="s">
        <v>3570</v>
      </c>
      <c r="D896" s="305" t="s">
        <v>3526</v>
      </c>
      <c r="E896" s="325" t="s">
        <v>172</v>
      </c>
      <c r="F896" s="302">
        <v>5668.0</v>
      </c>
      <c r="G896" s="302"/>
      <c r="H896" s="302">
        <v>3890.2</v>
      </c>
      <c r="I896" s="302">
        <v>-78.71</v>
      </c>
      <c r="J896" s="303">
        <v>2147930.0</v>
      </c>
      <c r="K896" s="303">
        <f t="shared" si="4"/>
        <v>378.9573042</v>
      </c>
      <c r="L896" s="305" t="s">
        <v>2580</v>
      </c>
      <c r="M896" s="306" t="s">
        <v>2584</v>
      </c>
      <c r="N896" s="297">
        <f t="shared" si="3"/>
        <v>5.668</v>
      </c>
      <c r="O896" s="307"/>
      <c r="P896" s="307"/>
      <c r="Q896" s="307"/>
      <c r="R896" s="307"/>
      <c r="S896" s="307"/>
      <c r="T896" s="307"/>
      <c r="U896" s="307"/>
      <c r="V896" s="307"/>
    </row>
    <row r="897" ht="15.75" customHeight="1">
      <c r="A897" s="307"/>
      <c r="B897" s="298">
        <v>45194.0</v>
      </c>
      <c r="C897" s="299" t="s">
        <v>3571</v>
      </c>
      <c r="D897" s="305" t="s">
        <v>3331</v>
      </c>
      <c r="E897" s="325" t="s">
        <v>172</v>
      </c>
      <c r="F897" s="302">
        <v>422.0</v>
      </c>
      <c r="G897" s="302">
        <f t="shared" ref="G897:G900" si="14">H897/F897%</f>
        <v>69.52606635</v>
      </c>
      <c r="H897" s="302">
        <v>293.4</v>
      </c>
      <c r="I897" s="302">
        <v>-22.88</v>
      </c>
      <c r="J897" s="303">
        <v>144136.0</v>
      </c>
      <c r="K897" s="303">
        <f t="shared" si="4"/>
        <v>341.5545024</v>
      </c>
      <c r="L897" s="305" t="s">
        <v>2595</v>
      </c>
      <c r="M897" s="306" t="s">
        <v>75</v>
      </c>
      <c r="N897" s="297">
        <f t="shared" si="3"/>
        <v>0.422</v>
      </c>
      <c r="O897" s="307"/>
      <c r="P897" s="307"/>
      <c r="Q897" s="307"/>
      <c r="R897" s="307"/>
      <c r="S897" s="307"/>
      <c r="T897" s="307"/>
      <c r="U897" s="307"/>
      <c r="V897" s="307"/>
    </row>
    <row r="898" ht="15.75" customHeight="1">
      <c r="A898" s="307"/>
      <c r="B898" s="298">
        <v>45194.0</v>
      </c>
      <c r="C898" s="299" t="s">
        <v>3572</v>
      </c>
      <c r="D898" s="305" t="s">
        <v>3331</v>
      </c>
      <c r="E898" s="325" t="s">
        <v>2643</v>
      </c>
      <c r="F898" s="302">
        <v>1878.0</v>
      </c>
      <c r="G898" s="302">
        <f t="shared" si="14"/>
        <v>66.485623</v>
      </c>
      <c r="H898" s="302">
        <v>1248.6</v>
      </c>
      <c r="I898" s="302">
        <v>-50.04</v>
      </c>
      <c r="J898" s="322">
        <v>492036.0</v>
      </c>
      <c r="K898" s="322">
        <f t="shared" si="4"/>
        <v>262</v>
      </c>
      <c r="L898" s="305" t="s">
        <v>2595</v>
      </c>
      <c r="M898" s="306" t="s">
        <v>40</v>
      </c>
      <c r="N898" s="297">
        <f t="shared" si="3"/>
        <v>1.878</v>
      </c>
      <c r="O898" s="307"/>
      <c r="P898" s="307"/>
      <c r="Q898" s="307"/>
      <c r="R898" s="307"/>
      <c r="S898" s="307"/>
      <c r="T898" s="307"/>
      <c r="U898" s="307"/>
      <c r="V898" s="307"/>
    </row>
    <row r="899" ht="15.75" customHeight="1">
      <c r="A899" s="307"/>
      <c r="B899" s="298">
        <v>45194.0</v>
      </c>
      <c r="C899" s="299" t="s">
        <v>3573</v>
      </c>
      <c r="D899" s="305" t="s">
        <v>3331</v>
      </c>
      <c r="E899" s="325" t="s">
        <v>2643</v>
      </c>
      <c r="F899" s="302">
        <v>740.0</v>
      </c>
      <c r="G899" s="302">
        <f t="shared" si="14"/>
        <v>63</v>
      </c>
      <c r="H899" s="302">
        <v>466.2</v>
      </c>
      <c r="I899" s="302">
        <v>-83.18</v>
      </c>
      <c r="J899" s="322">
        <v>201280.0</v>
      </c>
      <c r="K899" s="322">
        <f t="shared" si="4"/>
        <v>272</v>
      </c>
      <c r="L899" s="305" t="s">
        <v>2595</v>
      </c>
      <c r="M899" s="306" t="s">
        <v>94</v>
      </c>
      <c r="N899" s="297">
        <f t="shared" si="3"/>
        <v>0.74</v>
      </c>
      <c r="O899" s="307"/>
      <c r="P899" s="307"/>
      <c r="Q899" s="307"/>
      <c r="R899" s="307"/>
      <c r="S899" s="307"/>
      <c r="T899" s="307"/>
      <c r="U899" s="307"/>
      <c r="V899" s="307"/>
    </row>
    <row r="900" ht="15.75" customHeight="1">
      <c r="A900" s="307"/>
      <c r="B900" s="298">
        <v>45195.0</v>
      </c>
      <c r="C900" s="299" t="s">
        <v>3574</v>
      </c>
      <c r="D900" s="305" t="s">
        <v>3331</v>
      </c>
      <c r="E900" s="325" t="s">
        <v>179</v>
      </c>
      <c r="F900" s="302">
        <v>8237.0</v>
      </c>
      <c r="G900" s="302">
        <f t="shared" si="14"/>
        <v>66.06531504</v>
      </c>
      <c r="H900" s="302">
        <v>5441.8</v>
      </c>
      <c r="I900" s="302">
        <v>-68.67</v>
      </c>
      <c r="J900" s="322">
        <v>2971649.0</v>
      </c>
      <c r="K900" s="322">
        <f t="shared" si="4"/>
        <v>360.7683623</v>
      </c>
      <c r="L900" s="305" t="s">
        <v>2595</v>
      </c>
      <c r="M900" s="306" t="s">
        <v>2584</v>
      </c>
      <c r="N900" s="297">
        <f t="shared" si="3"/>
        <v>8.237</v>
      </c>
      <c r="O900" s="307"/>
      <c r="P900" s="307"/>
      <c r="Q900" s="307"/>
      <c r="R900" s="307"/>
      <c r="S900" s="307"/>
      <c r="T900" s="307"/>
      <c r="U900" s="307"/>
      <c r="V900" s="307"/>
    </row>
    <row r="901" ht="15.75" customHeight="1">
      <c r="A901" s="307"/>
      <c r="B901" s="298">
        <v>45194.0</v>
      </c>
      <c r="C901" s="299" t="s">
        <v>3575</v>
      </c>
      <c r="D901" s="305" t="s">
        <v>3457</v>
      </c>
      <c r="E901" s="325" t="s">
        <v>2643</v>
      </c>
      <c r="F901" s="302">
        <v>2236.0</v>
      </c>
      <c r="G901" s="302"/>
      <c r="H901" s="302">
        <v>1325.0</v>
      </c>
      <c r="I901" s="302">
        <v>-123.76</v>
      </c>
      <c r="J901" s="322">
        <v>615054.0</v>
      </c>
      <c r="K901" s="322">
        <f t="shared" si="4"/>
        <v>275.068873</v>
      </c>
      <c r="L901" s="305" t="s">
        <v>2582</v>
      </c>
      <c r="M901" s="306" t="s">
        <v>75</v>
      </c>
      <c r="N901" s="297">
        <f t="shared" si="3"/>
        <v>2.236</v>
      </c>
      <c r="O901" s="307"/>
      <c r="P901" s="307"/>
      <c r="Q901" s="307"/>
      <c r="R901" s="307"/>
      <c r="S901" s="307"/>
      <c r="T901" s="307"/>
      <c r="U901" s="307"/>
      <c r="V901" s="307"/>
    </row>
    <row r="902" ht="15.75" customHeight="1">
      <c r="A902" s="307"/>
      <c r="B902" s="298">
        <v>45194.0</v>
      </c>
      <c r="C902" s="299" t="s">
        <v>3576</v>
      </c>
      <c r="D902" s="305" t="s">
        <v>50</v>
      </c>
      <c r="E902" s="325" t="s">
        <v>2643</v>
      </c>
      <c r="F902" s="302">
        <v>1171.0</v>
      </c>
      <c r="G902" s="302"/>
      <c r="H902" s="302">
        <v>840.6</v>
      </c>
      <c r="I902" s="302">
        <v>11.34</v>
      </c>
      <c r="J902" s="322">
        <v>269330.0</v>
      </c>
      <c r="K902" s="322">
        <f t="shared" si="4"/>
        <v>230</v>
      </c>
      <c r="L902" s="305" t="s">
        <v>2582</v>
      </c>
      <c r="M902" s="306" t="s">
        <v>40</v>
      </c>
      <c r="N902" s="297">
        <f t="shared" si="3"/>
        <v>1.171</v>
      </c>
      <c r="O902" s="307"/>
      <c r="P902" s="307"/>
      <c r="Q902" s="307"/>
      <c r="R902" s="307"/>
      <c r="S902" s="307"/>
      <c r="T902" s="307"/>
      <c r="U902" s="307"/>
      <c r="V902" s="307"/>
    </row>
    <row r="903" ht="15.75" customHeight="1">
      <c r="A903" s="307"/>
      <c r="B903" s="298">
        <v>45194.0</v>
      </c>
      <c r="C903" s="299" t="s">
        <v>3577</v>
      </c>
      <c r="D903" s="305" t="s">
        <v>116</v>
      </c>
      <c r="E903" s="325" t="s">
        <v>2643</v>
      </c>
      <c r="F903" s="302">
        <v>513.0</v>
      </c>
      <c r="G903" s="302"/>
      <c r="H903" s="302">
        <v>327.4</v>
      </c>
      <c r="I903" s="302">
        <v>-83.36</v>
      </c>
      <c r="J903" s="322">
        <v>135432.0</v>
      </c>
      <c r="K903" s="322">
        <f t="shared" si="4"/>
        <v>264</v>
      </c>
      <c r="L903" s="305" t="s">
        <v>2582</v>
      </c>
      <c r="M903" s="306" t="s">
        <v>94</v>
      </c>
      <c r="N903" s="297">
        <f t="shared" si="3"/>
        <v>0.513</v>
      </c>
      <c r="O903" s="307"/>
      <c r="P903" s="307"/>
      <c r="Q903" s="307"/>
      <c r="R903" s="307"/>
      <c r="S903" s="307"/>
      <c r="T903" s="307"/>
      <c r="U903" s="307"/>
      <c r="V903" s="307"/>
    </row>
    <row r="904" ht="15.75" customHeight="1">
      <c r="A904" s="307"/>
      <c r="B904" s="298">
        <v>45194.0</v>
      </c>
      <c r="C904" s="299" t="s">
        <v>3578</v>
      </c>
      <c r="D904" s="305" t="s">
        <v>2780</v>
      </c>
      <c r="E904" s="325" t="s">
        <v>179</v>
      </c>
      <c r="F904" s="302">
        <v>4320.5</v>
      </c>
      <c r="G904" s="302"/>
      <c r="H904" s="302">
        <v>2896.3</v>
      </c>
      <c r="I904" s="302">
        <v>-42.83</v>
      </c>
      <c r="J904" s="322">
        <v>1231248.0</v>
      </c>
      <c r="K904" s="322">
        <f t="shared" si="4"/>
        <v>284.9781275</v>
      </c>
      <c r="L904" s="305" t="s">
        <v>2580</v>
      </c>
      <c r="M904" s="306" t="s">
        <v>2584</v>
      </c>
      <c r="N904" s="297">
        <f t="shared" si="3"/>
        <v>4.3205</v>
      </c>
      <c r="O904" s="307"/>
      <c r="P904" s="307"/>
      <c r="Q904" s="307"/>
      <c r="R904" s="307"/>
      <c r="S904" s="307"/>
      <c r="T904" s="307"/>
      <c r="U904" s="307"/>
      <c r="V904" s="307"/>
    </row>
    <row r="905" ht="15.75" customHeight="1">
      <c r="A905" s="307"/>
      <c r="B905" s="298">
        <v>45194.0</v>
      </c>
      <c r="C905" s="299" t="s">
        <v>3579</v>
      </c>
      <c r="D905" s="305" t="s">
        <v>3414</v>
      </c>
      <c r="E905" s="325" t="s">
        <v>2643</v>
      </c>
      <c r="F905" s="302">
        <v>6813.9</v>
      </c>
      <c r="G905" s="302"/>
      <c r="H905" s="302">
        <v>4368.1</v>
      </c>
      <c r="I905" s="302">
        <v>-78.55</v>
      </c>
      <c r="J905" s="322">
        <v>1758756.0</v>
      </c>
      <c r="K905" s="322">
        <f t="shared" si="4"/>
        <v>258.1129749</v>
      </c>
      <c r="L905" s="305" t="s">
        <v>2580</v>
      </c>
      <c r="M905" s="306" t="s">
        <v>75</v>
      </c>
      <c r="N905" s="297">
        <f t="shared" si="3"/>
        <v>6.8139</v>
      </c>
      <c r="O905" s="307"/>
      <c r="P905" s="307"/>
      <c r="Q905" s="307"/>
      <c r="R905" s="307"/>
      <c r="S905" s="307"/>
      <c r="T905" s="307"/>
      <c r="U905" s="307"/>
      <c r="V905" s="307"/>
    </row>
    <row r="906" ht="15.75" customHeight="1">
      <c r="A906" s="307"/>
      <c r="B906" s="298">
        <v>45194.0</v>
      </c>
      <c r="C906" s="299" t="s">
        <v>3580</v>
      </c>
      <c r="D906" s="305" t="s">
        <v>3581</v>
      </c>
      <c r="E906" s="325" t="s">
        <v>2643</v>
      </c>
      <c r="F906" s="302">
        <v>2957.6</v>
      </c>
      <c r="G906" s="302"/>
      <c r="H906" s="302">
        <v>1963.2</v>
      </c>
      <c r="I906" s="302">
        <v>-70.2</v>
      </c>
      <c r="J906" s="322">
        <v>824225.0</v>
      </c>
      <c r="K906" s="322">
        <f t="shared" si="4"/>
        <v>278.6803489</v>
      </c>
      <c r="L906" s="305" t="s">
        <v>2580</v>
      </c>
      <c r="M906" s="306" t="s">
        <v>40</v>
      </c>
      <c r="N906" s="297">
        <f t="shared" si="3"/>
        <v>2.9576</v>
      </c>
      <c r="O906" s="307"/>
      <c r="P906" s="307"/>
      <c r="Q906" s="307"/>
      <c r="R906" s="307"/>
      <c r="S906" s="307"/>
      <c r="T906" s="307"/>
      <c r="U906" s="307"/>
      <c r="V906" s="307"/>
    </row>
    <row r="907" ht="15.75" customHeight="1">
      <c r="A907" s="307"/>
      <c r="B907" s="298">
        <v>45195.0</v>
      </c>
      <c r="C907" s="299" t="s">
        <v>3582</v>
      </c>
      <c r="D907" s="305" t="s">
        <v>83</v>
      </c>
      <c r="E907" s="325" t="s">
        <v>172</v>
      </c>
      <c r="F907" s="302">
        <v>2704.0</v>
      </c>
      <c r="G907" s="302"/>
      <c r="H907" s="302">
        <v>1929.8</v>
      </c>
      <c r="I907" s="302">
        <v>-47.22</v>
      </c>
      <c r="J907" s="303">
        <v>1015590.0</v>
      </c>
      <c r="K907" s="303">
        <f t="shared" si="4"/>
        <v>375.5880178</v>
      </c>
      <c r="L907" s="305" t="s">
        <v>2595</v>
      </c>
      <c r="M907" s="306" t="s">
        <v>94</v>
      </c>
      <c r="N907" s="297">
        <f t="shared" si="3"/>
        <v>2.704</v>
      </c>
      <c r="O907" s="307"/>
      <c r="P907" s="307"/>
      <c r="Q907" s="307"/>
      <c r="R907" s="307"/>
      <c r="S907" s="307"/>
      <c r="T907" s="307"/>
      <c r="U907" s="307"/>
      <c r="V907" s="307"/>
    </row>
    <row r="908" ht="15.75" customHeight="1">
      <c r="A908" s="307"/>
      <c r="B908" s="298">
        <v>45194.0</v>
      </c>
      <c r="C908" s="299" t="s">
        <v>3583</v>
      </c>
      <c r="D908" s="300" t="s">
        <v>2996</v>
      </c>
      <c r="E908" s="325" t="s">
        <v>2643</v>
      </c>
      <c r="F908" s="340">
        <v>1194.0</v>
      </c>
      <c r="G908" s="340"/>
      <c r="H908" s="340">
        <v>789.5</v>
      </c>
      <c r="I908" s="340">
        <v>-85.25</v>
      </c>
      <c r="J908" s="308">
        <v>348707.0</v>
      </c>
      <c r="K908" s="308">
        <f t="shared" si="4"/>
        <v>292.0494137</v>
      </c>
      <c r="L908" s="300" t="s">
        <v>2580</v>
      </c>
      <c r="M908" s="306" t="s">
        <v>2584</v>
      </c>
      <c r="N908" s="297">
        <f t="shared" si="3"/>
        <v>1.194</v>
      </c>
      <c r="O908" s="307"/>
      <c r="P908" s="307"/>
      <c r="Q908" s="307"/>
      <c r="R908" s="307"/>
      <c r="S908" s="307"/>
      <c r="T908" s="307"/>
      <c r="U908" s="307"/>
      <c r="V908" s="307"/>
    </row>
    <row r="909" ht="15.75" customHeight="1">
      <c r="A909" s="307"/>
      <c r="B909" s="298">
        <v>45194.0</v>
      </c>
      <c r="C909" s="299" t="s">
        <v>3584</v>
      </c>
      <c r="D909" s="300" t="s">
        <v>2951</v>
      </c>
      <c r="E909" s="325" t="s">
        <v>179</v>
      </c>
      <c r="F909" s="340">
        <v>2141.0</v>
      </c>
      <c r="G909" s="340"/>
      <c r="H909" s="340">
        <v>1411.0</v>
      </c>
      <c r="I909" s="340">
        <v>-85.89</v>
      </c>
      <c r="J909" s="308">
        <v>691050.0</v>
      </c>
      <c r="K909" s="308">
        <f t="shared" si="4"/>
        <v>322.7697338</v>
      </c>
      <c r="L909" s="300" t="s">
        <v>2580</v>
      </c>
      <c r="M909" s="306" t="s">
        <v>75</v>
      </c>
      <c r="N909" s="297">
        <f t="shared" si="3"/>
        <v>2.141</v>
      </c>
      <c r="O909" s="307"/>
      <c r="P909" s="307"/>
      <c r="Q909" s="307"/>
      <c r="R909" s="307"/>
      <c r="S909" s="307"/>
      <c r="T909" s="307"/>
      <c r="U909" s="307"/>
      <c r="V909" s="307"/>
    </row>
    <row r="910" ht="15.75" customHeight="1">
      <c r="A910" s="307"/>
      <c r="B910" s="298">
        <v>45195.0</v>
      </c>
      <c r="C910" s="299" t="s">
        <v>3585</v>
      </c>
      <c r="D910" s="300" t="s">
        <v>3331</v>
      </c>
      <c r="E910" s="325" t="s">
        <v>2697</v>
      </c>
      <c r="F910" s="340">
        <v>727.0</v>
      </c>
      <c r="G910" s="302">
        <f t="shared" ref="G910:G911" si="15">H910/F910%</f>
        <v>59.91746905</v>
      </c>
      <c r="H910" s="340">
        <v>435.6</v>
      </c>
      <c r="I910" s="340">
        <v>-87.54</v>
      </c>
      <c r="J910" s="308">
        <v>177388.0</v>
      </c>
      <c r="K910" s="308">
        <f t="shared" si="4"/>
        <v>244</v>
      </c>
      <c r="L910" s="300" t="s">
        <v>2595</v>
      </c>
      <c r="M910" s="306" t="s">
        <v>40</v>
      </c>
      <c r="N910" s="297">
        <f t="shared" si="3"/>
        <v>0.727</v>
      </c>
      <c r="O910" s="307"/>
      <c r="P910" s="307"/>
      <c r="Q910" s="307"/>
      <c r="R910" s="307"/>
      <c r="S910" s="307"/>
      <c r="T910" s="307"/>
      <c r="U910" s="307"/>
      <c r="V910" s="307"/>
    </row>
    <row r="911" ht="15.75" customHeight="1">
      <c r="A911" s="307"/>
      <c r="B911" s="298">
        <v>45195.0</v>
      </c>
      <c r="C911" s="299" t="s">
        <v>3586</v>
      </c>
      <c r="D911" s="300" t="s">
        <v>3331</v>
      </c>
      <c r="E911" s="325" t="s">
        <v>2591</v>
      </c>
      <c r="F911" s="340">
        <v>1154.0</v>
      </c>
      <c r="G911" s="302">
        <f t="shared" si="15"/>
        <v>63.41421144</v>
      </c>
      <c r="H911" s="340">
        <v>731.8</v>
      </c>
      <c r="I911" s="340">
        <v>-92.61</v>
      </c>
      <c r="J911" s="308">
        <v>323096.0</v>
      </c>
      <c r="K911" s="308">
        <f t="shared" si="4"/>
        <v>279.9792028</v>
      </c>
      <c r="L911" s="300" t="s">
        <v>2595</v>
      </c>
      <c r="M911" s="306" t="s">
        <v>94</v>
      </c>
      <c r="N911" s="297">
        <f t="shared" si="3"/>
        <v>1.154</v>
      </c>
      <c r="O911" s="307"/>
      <c r="P911" s="307"/>
      <c r="Q911" s="307"/>
      <c r="R911" s="307"/>
      <c r="S911" s="307"/>
      <c r="T911" s="307"/>
      <c r="U911" s="307"/>
      <c r="V911" s="307"/>
    </row>
    <row r="912" ht="15.75" customHeight="1">
      <c r="A912" s="307"/>
      <c r="B912" s="341">
        <v>45193.0</v>
      </c>
      <c r="C912" s="299" t="s">
        <v>3587</v>
      </c>
      <c r="D912" s="300" t="s">
        <v>2980</v>
      </c>
      <c r="E912" s="325" t="s">
        <v>177</v>
      </c>
      <c r="F912" s="340">
        <v>4372.0</v>
      </c>
      <c r="G912" s="340"/>
      <c r="H912" s="340">
        <v>2734.2</v>
      </c>
      <c r="I912" s="340">
        <v>-125.68</v>
      </c>
      <c r="J912" s="308">
        <v>1322976.0</v>
      </c>
      <c r="K912" s="308">
        <f t="shared" si="4"/>
        <v>302.6020128</v>
      </c>
      <c r="L912" s="300" t="s">
        <v>2580</v>
      </c>
      <c r="M912" s="306" t="s">
        <v>2584</v>
      </c>
      <c r="N912" s="297">
        <f t="shared" si="3"/>
        <v>4.372</v>
      </c>
      <c r="O912" s="307"/>
      <c r="P912" s="307"/>
      <c r="Q912" s="307"/>
      <c r="R912" s="307"/>
      <c r="S912" s="307"/>
      <c r="T912" s="307"/>
      <c r="U912" s="307"/>
      <c r="V912" s="307"/>
    </row>
    <row r="913" ht="15.75" customHeight="1">
      <c r="A913" s="307"/>
      <c r="B913" s="341">
        <v>45196.0</v>
      </c>
      <c r="C913" s="299" t="s">
        <v>3588</v>
      </c>
      <c r="D913" s="300" t="s">
        <v>3331</v>
      </c>
      <c r="E913" s="325" t="s">
        <v>179</v>
      </c>
      <c r="F913" s="340">
        <v>3406.0</v>
      </c>
      <c r="G913" s="302">
        <f>H913/F913%</f>
        <v>64.21021726</v>
      </c>
      <c r="H913" s="340">
        <v>2187.0</v>
      </c>
      <c r="I913" s="340">
        <v>-109.19</v>
      </c>
      <c r="J913" s="308">
        <v>1106184.0</v>
      </c>
      <c r="K913" s="308">
        <f t="shared" si="4"/>
        <v>324.7751028</v>
      </c>
      <c r="L913" s="300" t="s">
        <v>2595</v>
      </c>
      <c r="M913" s="306" t="s">
        <v>75</v>
      </c>
      <c r="N913" s="297">
        <f t="shared" si="3"/>
        <v>3.406</v>
      </c>
      <c r="O913" s="307"/>
      <c r="P913" s="307"/>
      <c r="Q913" s="307"/>
      <c r="R913" s="307"/>
      <c r="S913" s="307"/>
      <c r="T913" s="307"/>
      <c r="U913" s="307"/>
      <c r="V913" s="307"/>
    </row>
    <row r="914" ht="15.75" customHeight="1">
      <c r="A914" s="307"/>
      <c r="B914" s="341">
        <v>45193.0</v>
      </c>
      <c r="C914" s="299" t="s">
        <v>3589</v>
      </c>
      <c r="D914" s="300" t="s">
        <v>3265</v>
      </c>
      <c r="E914" s="325" t="s">
        <v>172</v>
      </c>
      <c r="F914" s="340">
        <v>5621.5</v>
      </c>
      <c r="G914" s="340"/>
      <c r="H914" s="340">
        <v>3878.7</v>
      </c>
      <c r="I914" s="340">
        <v>-52.41</v>
      </c>
      <c r="J914" s="304">
        <v>1926203.0</v>
      </c>
      <c r="K914" s="304">
        <f t="shared" si="4"/>
        <v>342.6492929</v>
      </c>
      <c r="L914" s="300" t="s">
        <v>2580</v>
      </c>
      <c r="M914" s="306" t="s">
        <v>40</v>
      </c>
      <c r="N914" s="297">
        <f t="shared" si="3"/>
        <v>5.6215</v>
      </c>
      <c r="O914" s="307"/>
      <c r="P914" s="307"/>
      <c r="Q914" s="307"/>
      <c r="R914" s="307"/>
      <c r="S914" s="307"/>
      <c r="T914" s="307"/>
      <c r="U914" s="307"/>
      <c r="V914" s="307"/>
    </row>
    <row r="915" ht="15.75" customHeight="1">
      <c r="A915" s="307"/>
      <c r="B915" s="341">
        <v>45195.0</v>
      </c>
      <c r="C915" s="299" t="s">
        <v>3590</v>
      </c>
      <c r="D915" s="300" t="s">
        <v>3394</v>
      </c>
      <c r="E915" s="325" t="s">
        <v>172</v>
      </c>
      <c r="F915" s="340">
        <v>2519.0</v>
      </c>
      <c r="G915" s="340"/>
      <c r="H915" s="340">
        <v>1772.5</v>
      </c>
      <c r="I915" s="340">
        <v>-27.31</v>
      </c>
      <c r="J915" s="304">
        <v>962616.0</v>
      </c>
      <c r="K915" s="304">
        <f t="shared" si="4"/>
        <v>382.1421199</v>
      </c>
      <c r="L915" s="300" t="s">
        <v>2580</v>
      </c>
      <c r="M915" s="306" t="s">
        <v>94</v>
      </c>
      <c r="N915" s="297">
        <f t="shared" si="3"/>
        <v>2.519</v>
      </c>
      <c r="O915" s="307"/>
      <c r="P915" s="307"/>
      <c r="Q915" s="307"/>
      <c r="R915" s="307"/>
      <c r="S915" s="307"/>
      <c r="T915" s="307"/>
      <c r="U915" s="307"/>
      <c r="V915" s="307"/>
    </row>
    <row r="916" ht="15.75" customHeight="1">
      <c r="A916" s="307"/>
      <c r="B916" s="341">
        <v>45195.0</v>
      </c>
      <c r="C916" s="299" t="s">
        <v>3591</v>
      </c>
      <c r="D916" s="300" t="s">
        <v>3592</v>
      </c>
      <c r="E916" s="325" t="s">
        <v>177</v>
      </c>
      <c r="F916" s="340">
        <v>2035.5</v>
      </c>
      <c r="G916" s="340"/>
      <c r="H916" s="340">
        <v>1367.4</v>
      </c>
      <c r="I916" s="342">
        <v>-51.31</v>
      </c>
      <c r="J916" s="308">
        <v>663573.0</v>
      </c>
      <c r="K916" s="308">
        <f t="shared" si="4"/>
        <v>326</v>
      </c>
      <c r="L916" s="300" t="s">
        <v>2580</v>
      </c>
      <c r="M916" s="306" t="s">
        <v>2584</v>
      </c>
      <c r="N916" s="297">
        <f t="shared" si="3"/>
        <v>2.0355</v>
      </c>
      <c r="O916" s="307"/>
      <c r="P916" s="307"/>
      <c r="Q916" s="307"/>
      <c r="R916" s="307"/>
      <c r="S916" s="307"/>
      <c r="T916" s="307"/>
      <c r="U916" s="307"/>
      <c r="V916" s="307"/>
    </row>
    <row r="917" ht="15.75" customHeight="1">
      <c r="A917" s="307"/>
      <c r="B917" s="341">
        <v>45195.0</v>
      </c>
      <c r="C917" s="299" t="s">
        <v>3593</v>
      </c>
      <c r="D917" s="300" t="s">
        <v>2780</v>
      </c>
      <c r="E917" s="325" t="s">
        <v>2643</v>
      </c>
      <c r="F917" s="340">
        <v>2124.6</v>
      </c>
      <c r="G917" s="340"/>
      <c r="H917" s="340">
        <v>1346.1</v>
      </c>
      <c r="I917" s="340">
        <v>-47.4</v>
      </c>
      <c r="J917" s="308">
        <v>518402.5</v>
      </c>
      <c r="K917" s="308">
        <f t="shared" si="4"/>
        <v>244.0000471</v>
      </c>
      <c r="L917" s="300" t="s">
        <v>2580</v>
      </c>
      <c r="M917" s="306" t="s">
        <v>75</v>
      </c>
      <c r="N917" s="297">
        <f t="shared" si="3"/>
        <v>2.1246</v>
      </c>
      <c r="O917" s="307"/>
      <c r="P917" s="307"/>
      <c r="Q917" s="307"/>
      <c r="R917" s="307"/>
      <c r="S917" s="307"/>
      <c r="T917" s="307"/>
      <c r="U917" s="307"/>
      <c r="V917" s="307"/>
    </row>
    <row r="918" ht="15.75" customHeight="1">
      <c r="A918" s="307"/>
      <c r="B918" s="341">
        <v>45195.0</v>
      </c>
      <c r="C918" s="299" t="s">
        <v>3594</v>
      </c>
      <c r="D918" s="300" t="s">
        <v>2780</v>
      </c>
      <c r="E918" s="325" t="s">
        <v>181</v>
      </c>
      <c r="F918" s="340">
        <v>689.0</v>
      </c>
      <c r="G918" s="340"/>
      <c r="H918" s="340">
        <v>464.4</v>
      </c>
      <c r="I918" s="340">
        <v>124.7</v>
      </c>
      <c r="J918" s="308">
        <v>109517.0</v>
      </c>
      <c r="K918" s="308">
        <f t="shared" si="4"/>
        <v>158.9506531</v>
      </c>
      <c r="L918" s="300" t="s">
        <v>2580</v>
      </c>
      <c r="M918" s="306" t="s">
        <v>40</v>
      </c>
      <c r="N918" s="297">
        <f t="shared" si="3"/>
        <v>0.689</v>
      </c>
      <c r="O918" s="307"/>
      <c r="P918" s="307"/>
      <c r="Q918" s="307"/>
      <c r="R918" s="307"/>
      <c r="S918" s="307"/>
      <c r="T918" s="307"/>
      <c r="U918" s="307"/>
      <c r="V918" s="307"/>
    </row>
    <row r="919" ht="15.75" customHeight="1">
      <c r="A919" s="307"/>
      <c r="B919" s="341">
        <v>45195.0</v>
      </c>
      <c r="C919" s="299" t="s">
        <v>3595</v>
      </c>
      <c r="D919" s="300" t="s">
        <v>89</v>
      </c>
      <c r="E919" s="325" t="s">
        <v>2591</v>
      </c>
      <c r="F919" s="340">
        <v>1081.0</v>
      </c>
      <c r="G919" s="340"/>
      <c r="H919" s="340">
        <v>687.6</v>
      </c>
      <c r="I919" s="340">
        <v>-95.45</v>
      </c>
      <c r="J919" s="308">
        <v>305940.0</v>
      </c>
      <c r="K919" s="308">
        <f t="shared" si="4"/>
        <v>283.0157262</v>
      </c>
      <c r="L919" s="300" t="s">
        <v>2582</v>
      </c>
      <c r="M919" s="306" t="s">
        <v>94</v>
      </c>
      <c r="N919" s="297">
        <f t="shared" si="3"/>
        <v>1.081</v>
      </c>
      <c r="O919" s="307"/>
      <c r="P919" s="307"/>
      <c r="Q919" s="307"/>
      <c r="R919" s="307"/>
      <c r="S919" s="307"/>
      <c r="T919" s="307"/>
      <c r="U919" s="307"/>
      <c r="V919" s="307"/>
    </row>
    <row r="920" ht="15.75" customHeight="1">
      <c r="A920" s="307"/>
      <c r="B920" s="341">
        <v>45195.0</v>
      </c>
      <c r="C920" s="299" t="s">
        <v>3596</v>
      </c>
      <c r="D920" s="300" t="s">
        <v>3457</v>
      </c>
      <c r="E920" s="325" t="s">
        <v>181</v>
      </c>
      <c r="F920" s="340">
        <v>1022.0</v>
      </c>
      <c r="G920" s="340"/>
      <c r="H920" s="340">
        <v>655.0</v>
      </c>
      <c r="I920" s="340">
        <v>-108.82</v>
      </c>
      <c r="J920" s="308">
        <v>313130.0</v>
      </c>
      <c r="K920" s="308">
        <f t="shared" si="4"/>
        <v>306.3894325</v>
      </c>
      <c r="L920" s="300" t="s">
        <v>2582</v>
      </c>
      <c r="M920" s="306" t="s">
        <v>2584</v>
      </c>
      <c r="N920" s="297">
        <f t="shared" si="3"/>
        <v>1.022</v>
      </c>
      <c r="O920" s="307"/>
      <c r="P920" s="307"/>
      <c r="Q920" s="307"/>
      <c r="R920" s="307"/>
      <c r="S920" s="307"/>
      <c r="T920" s="307"/>
      <c r="U920" s="307"/>
      <c r="V920" s="307"/>
    </row>
    <row r="921" ht="15.75" customHeight="1">
      <c r="A921" s="307"/>
      <c r="B921" s="341">
        <v>45196.0</v>
      </c>
      <c r="C921" s="299" t="s">
        <v>3597</v>
      </c>
      <c r="D921" s="300" t="s">
        <v>3212</v>
      </c>
      <c r="E921" s="325" t="s">
        <v>2697</v>
      </c>
      <c r="F921" s="340">
        <v>336.0</v>
      </c>
      <c r="G921" s="340"/>
      <c r="H921" s="340">
        <v>206.5</v>
      </c>
      <c r="I921" s="340">
        <v>-35.69</v>
      </c>
      <c r="J921" s="308">
        <v>72240.0</v>
      </c>
      <c r="K921" s="308">
        <f t="shared" si="4"/>
        <v>215</v>
      </c>
      <c r="L921" s="300" t="s">
        <v>2595</v>
      </c>
      <c r="M921" s="306" t="s">
        <v>75</v>
      </c>
      <c r="N921" s="297">
        <f t="shared" si="3"/>
        <v>0.336</v>
      </c>
      <c r="O921" s="307"/>
      <c r="P921" s="307"/>
      <c r="Q921" s="307"/>
      <c r="R921" s="307"/>
      <c r="S921" s="307"/>
      <c r="T921" s="307"/>
      <c r="U921" s="307"/>
      <c r="V921" s="307"/>
    </row>
    <row r="922" ht="15.75" customHeight="1">
      <c r="A922" s="307"/>
      <c r="B922" s="341">
        <v>45195.0</v>
      </c>
      <c r="C922" s="299" t="s">
        <v>3598</v>
      </c>
      <c r="D922" s="300" t="s">
        <v>3581</v>
      </c>
      <c r="E922" s="325" t="s">
        <v>2643</v>
      </c>
      <c r="F922" s="340">
        <v>1432.9</v>
      </c>
      <c r="G922" s="340"/>
      <c r="H922" s="340">
        <v>944.3</v>
      </c>
      <c r="I922" s="340">
        <v>-87.0</v>
      </c>
      <c r="J922" s="308">
        <v>388316.0</v>
      </c>
      <c r="K922" s="308">
        <f t="shared" si="4"/>
        <v>271.0000698</v>
      </c>
      <c r="L922" s="300" t="s">
        <v>2580</v>
      </c>
      <c r="M922" s="306" t="s">
        <v>40</v>
      </c>
      <c r="N922" s="297">
        <f t="shared" si="3"/>
        <v>1.4329</v>
      </c>
      <c r="O922" s="307"/>
      <c r="P922" s="307"/>
      <c r="Q922" s="307"/>
      <c r="R922" s="307"/>
      <c r="S922" s="307"/>
      <c r="T922" s="307"/>
      <c r="U922" s="307"/>
      <c r="V922" s="307"/>
    </row>
    <row r="923" ht="15.75" customHeight="1">
      <c r="A923" s="307"/>
      <c r="B923" s="341">
        <v>45196.0</v>
      </c>
      <c r="C923" s="299" t="s">
        <v>3599</v>
      </c>
      <c r="D923" s="300" t="s">
        <v>3564</v>
      </c>
      <c r="E923" s="325" t="s">
        <v>4</v>
      </c>
      <c r="F923" s="340">
        <v>2212.0</v>
      </c>
      <c r="G923" s="340"/>
      <c r="H923" s="340">
        <v>1540.8</v>
      </c>
      <c r="I923" s="340">
        <v>-45.38</v>
      </c>
      <c r="J923" s="304">
        <v>893648.0</v>
      </c>
      <c r="K923" s="304">
        <f t="shared" si="4"/>
        <v>404</v>
      </c>
      <c r="L923" s="300" t="s">
        <v>2595</v>
      </c>
      <c r="M923" s="306" t="s">
        <v>94</v>
      </c>
      <c r="N923" s="297">
        <f t="shared" si="3"/>
        <v>2.212</v>
      </c>
      <c r="O923" s="307"/>
      <c r="P923" s="307"/>
      <c r="Q923" s="307"/>
      <c r="R923" s="307"/>
      <c r="S923" s="307"/>
      <c r="T923" s="307"/>
      <c r="U923" s="307"/>
      <c r="V923" s="307"/>
    </row>
    <row r="924" ht="15.75" customHeight="1">
      <c r="A924" s="307"/>
      <c r="B924" s="341">
        <v>45193.0</v>
      </c>
      <c r="C924" s="299" t="s">
        <v>3600</v>
      </c>
      <c r="D924" s="300" t="s">
        <v>3526</v>
      </c>
      <c r="E924" s="325" t="s">
        <v>172</v>
      </c>
      <c r="F924" s="340">
        <v>5080.5</v>
      </c>
      <c r="G924" s="340"/>
      <c r="H924" s="340">
        <v>3528.0</v>
      </c>
      <c r="I924" s="340">
        <v>-74.82</v>
      </c>
      <c r="J924" s="304">
        <v>1950978.0</v>
      </c>
      <c r="K924" s="304">
        <f t="shared" si="4"/>
        <v>384.0129908</v>
      </c>
      <c r="L924" s="300" t="s">
        <v>2580</v>
      </c>
      <c r="M924" s="306" t="s">
        <v>2584</v>
      </c>
      <c r="N924" s="297">
        <f t="shared" si="3"/>
        <v>5.0805</v>
      </c>
      <c r="O924" s="307"/>
      <c r="P924" s="307"/>
      <c r="Q924" s="307"/>
      <c r="R924" s="307"/>
      <c r="S924" s="307"/>
      <c r="T924" s="307"/>
      <c r="U924" s="307"/>
      <c r="V924" s="307"/>
    </row>
    <row r="925" ht="15.75" customHeight="1">
      <c r="A925" s="307"/>
      <c r="B925" s="341">
        <v>45195.0</v>
      </c>
      <c r="C925" s="299" t="s">
        <v>3601</v>
      </c>
      <c r="D925" s="300" t="s">
        <v>117</v>
      </c>
      <c r="E925" s="325" t="s">
        <v>181</v>
      </c>
      <c r="F925" s="340">
        <v>2791.5</v>
      </c>
      <c r="G925" s="340"/>
      <c r="H925" s="340">
        <v>1809.2</v>
      </c>
      <c r="I925" s="340">
        <v>-108.83</v>
      </c>
      <c r="J925" s="308">
        <v>837450.0</v>
      </c>
      <c r="K925" s="308">
        <f t="shared" si="4"/>
        <v>300</v>
      </c>
      <c r="L925" s="300" t="s">
        <v>2580</v>
      </c>
      <c r="M925" s="306" t="s">
        <v>75</v>
      </c>
      <c r="N925" s="297">
        <f t="shared" si="3"/>
        <v>2.7915</v>
      </c>
      <c r="O925" s="307"/>
      <c r="P925" s="307"/>
      <c r="Q925" s="307"/>
      <c r="R925" s="307"/>
      <c r="S925" s="307"/>
      <c r="T925" s="307"/>
      <c r="U925" s="307"/>
      <c r="V925" s="307"/>
    </row>
    <row r="926" ht="15.75" customHeight="1">
      <c r="A926" s="307"/>
      <c r="B926" s="341">
        <v>45195.0</v>
      </c>
      <c r="C926" s="299" t="s">
        <v>3602</v>
      </c>
      <c r="D926" s="300" t="s">
        <v>3603</v>
      </c>
      <c r="E926" s="325" t="s">
        <v>162</v>
      </c>
      <c r="F926" s="340">
        <v>6200.0</v>
      </c>
      <c r="G926" s="340"/>
      <c r="H926" s="340">
        <v>4286.1</v>
      </c>
      <c r="I926" s="340">
        <v>-92.2</v>
      </c>
      <c r="J926" s="304">
        <v>3105550.0</v>
      </c>
      <c r="K926" s="304">
        <f t="shared" si="4"/>
        <v>500.8951613</v>
      </c>
      <c r="L926" s="300" t="s">
        <v>2580</v>
      </c>
      <c r="M926" s="306" t="s">
        <v>40</v>
      </c>
      <c r="N926" s="297">
        <f t="shared" si="3"/>
        <v>6.2</v>
      </c>
      <c r="O926" s="307"/>
      <c r="P926" s="307"/>
      <c r="Q926" s="307"/>
      <c r="R926" s="307"/>
      <c r="S926" s="307"/>
      <c r="T926" s="307"/>
      <c r="U926" s="307"/>
      <c r="V926" s="307"/>
    </row>
    <row r="927" ht="15.75" customHeight="1">
      <c r="A927" s="307"/>
      <c r="B927" s="341">
        <v>45195.0</v>
      </c>
      <c r="C927" s="299" t="s">
        <v>3604</v>
      </c>
      <c r="D927" s="300" t="s">
        <v>3605</v>
      </c>
      <c r="E927" s="325" t="s">
        <v>162</v>
      </c>
      <c r="F927" s="340">
        <v>570.0</v>
      </c>
      <c r="G927" s="340"/>
      <c r="H927" s="340">
        <v>390.6</v>
      </c>
      <c r="I927" s="340">
        <v>-112.49</v>
      </c>
      <c r="J927" s="304">
        <v>287850.0</v>
      </c>
      <c r="K927" s="304">
        <f t="shared" si="4"/>
        <v>505</v>
      </c>
      <c r="L927" s="300" t="s">
        <v>2580</v>
      </c>
      <c r="M927" s="306" t="s">
        <v>94</v>
      </c>
      <c r="N927" s="297">
        <f t="shared" si="3"/>
        <v>0.57</v>
      </c>
      <c r="O927" s="307"/>
      <c r="P927" s="307"/>
      <c r="Q927" s="307"/>
      <c r="R927" s="307"/>
      <c r="S927" s="307"/>
      <c r="T927" s="307"/>
      <c r="U927" s="307"/>
      <c r="V927" s="307"/>
    </row>
    <row r="928" ht="15.75" customHeight="1">
      <c r="A928" s="307"/>
      <c r="B928" s="341">
        <v>45196.0</v>
      </c>
      <c r="C928" s="299" t="s">
        <v>3606</v>
      </c>
      <c r="D928" s="300" t="s">
        <v>83</v>
      </c>
      <c r="E928" s="325" t="s">
        <v>177</v>
      </c>
      <c r="F928" s="340">
        <v>3529.0</v>
      </c>
      <c r="G928" s="340"/>
      <c r="H928" s="340">
        <v>2359.8</v>
      </c>
      <c r="I928" s="340">
        <v>-71.49</v>
      </c>
      <c r="J928" s="304">
        <v>1185430.0</v>
      </c>
      <c r="K928" s="304">
        <f t="shared" si="4"/>
        <v>335.911023</v>
      </c>
      <c r="L928" s="300" t="s">
        <v>2595</v>
      </c>
      <c r="M928" s="306" t="s">
        <v>2584</v>
      </c>
      <c r="N928" s="297">
        <f t="shared" si="3"/>
        <v>3.529</v>
      </c>
      <c r="O928" s="307"/>
      <c r="P928" s="307"/>
      <c r="Q928" s="307"/>
      <c r="R928" s="307"/>
      <c r="S928" s="307"/>
      <c r="T928" s="307"/>
      <c r="U928" s="307"/>
      <c r="V928" s="307"/>
    </row>
    <row r="929" ht="15.75" customHeight="1">
      <c r="A929" s="307"/>
      <c r="B929" s="341">
        <v>45195.0</v>
      </c>
      <c r="C929" s="299" t="s">
        <v>3607</v>
      </c>
      <c r="D929" s="300" t="s">
        <v>3414</v>
      </c>
      <c r="E929" s="325" t="s">
        <v>181</v>
      </c>
      <c r="F929" s="340">
        <v>4963.1</v>
      </c>
      <c r="G929" s="340"/>
      <c r="H929" s="340">
        <v>3335.4</v>
      </c>
      <c r="I929" s="340">
        <v>-81.48</v>
      </c>
      <c r="J929" s="308">
        <v>1586066.0</v>
      </c>
      <c r="K929" s="308">
        <f t="shared" si="4"/>
        <v>319.5716387</v>
      </c>
      <c r="L929" s="300" t="s">
        <v>2580</v>
      </c>
      <c r="M929" s="306" t="s">
        <v>75</v>
      </c>
      <c r="N929" s="297">
        <f t="shared" si="3"/>
        <v>4.9631</v>
      </c>
      <c r="O929" s="307"/>
      <c r="P929" s="307"/>
      <c r="Q929" s="307"/>
      <c r="R929" s="307"/>
      <c r="S929" s="307"/>
      <c r="T929" s="307"/>
      <c r="U929" s="307"/>
      <c r="V929" s="307"/>
    </row>
    <row r="930" ht="15.75" customHeight="1">
      <c r="A930" s="307"/>
      <c r="B930" s="341">
        <v>45196.0</v>
      </c>
      <c r="C930" s="299" t="s">
        <v>3608</v>
      </c>
      <c r="D930" s="300" t="s">
        <v>3416</v>
      </c>
      <c r="E930" s="325" t="s">
        <v>179</v>
      </c>
      <c r="F930" s="340">
        <v>3539.0</v>
      </c>
      <c r="G930" s="340"/>
      <c r="H930" s="340"/>
      <c r="I930" s="340"/>
      <c r="J930" s="308">
        <v>1369674.0</v>
      </c>
      <c r="K930" s="308">
        <f t="shared" si="4"/>
        <v>387.0228878</v>
      </c>
      <c r="L930" s="300" t="s">
        <v>2595</v>
      </c>
      <c r="M930" s="306" t="s">
        <v>40</v>
      </c>
      <c r="N930" s="297">
        <f t="shared" si="3"/>
        <v>3.539</v>
      </c>
      <c r="O930" s="307"/>
      <c r="P930" s="307"/>
      <c r="Q930" s="307"/>
      <c r="R930" s="307"/>
      <c r="S930" s="307"/>
      <c r="T930" s="307"/>
      <c r="U930" s="307"/>
      <c r="V930" s="307"/>
    </row>
    <row r="931" ht="15.75" customHeight="1">
      <c r="A931" s="307"/>
      <c r="B931" s="341">
        <v>45196.0</v>
      </c>
      <c r="C931" s="299" t="s">
        <v>3609</v>
      </c>
      <c r="D931" s="300" t="s">
        <v>3331</v>
      </c>
      <c r="E931" s="325" t="s">
        <v>181</v>
      </c>
      <c r="F931" s="340">
        <v>3152.9</v>
      </c>
      <c r="G931" s="302">
        <f>H931/F931%</f>
        <v>0</v>
      </c>
      <c r="H931" s="340"/>
      <c r="I931" s="340"/>
      <c r="J931" s="308">
        <v>945870.0</v>
      </c>
      <c r="K931" s="308">
        <f t="shared" si="4"/>
        <v>300</v>
      </c>
      <c r="L931" s="300" t="s">
        <v>2595</v>
      </c>
      <c r="M931" s="306" t="s">
        <v>94</v>
      </c>
      <c r="N931" s="297">
        <f t="shared" si="3"/>
        <v>3.1529</v>
      </c>
      <c r="O931" s="307"/>
      <c r="P931" s="307"/>
      <c r="Q931" s="307"/>
      <c r="R931" s="307"/>
      <c r="S931" s="307"/>
      <c r="T931" s="307"/>
      <c r="U931" s="307"/>
      <c r="V931" s="307"/>
    </row>
    <row r="932" ht="15.75" customHeight="1">
      <c r="A932" s="307"/>
      <c r="B932" s="341">
        <v>45196.0</v>
      </c>
      <c r="C932" s="299" t="s">
        <v>3610</v>
      </c>
      <c r="D932" s="300" t="s">
        <v>3444</v>
      </c>
      <c r="E932" s="325" t="s">
        <v>2697</v>
      </c>
      <c r="F932" s="340">
        <v>3056.5</v>
      </c>
      <c r="G932" s="340"/>
      <c r="H932" s="340"/>
      <c r="I932" s="340"/>
      <c r="J932" s="308">
        <v>748843.0</v>
      </c>
      <c r="K932" s="308">
        <f t="shared" si="4"/>
        <v>245.0001636</v>
      </c>
      <c r="L932" s="300" t="s">
        <v>2582</v>
      </c>
      <c r="M932" s="306" t="s">
        <v>2584</v>
      </c>
      <c r="N932" s="297">
        <f t="shared" si="3"/>
        <v>3.0565</v>
      </c>
      <c r="O932" s="307"/>
      <c r="P932" s="307"/>
      <c r="Q932" s="307"/>
      <c r="R932" s="307"/>
      <c r="S932" s="307"/>
      <c r="T932" s="307"/>
      <c r="U932" s="307"/>
      <c r="V932" s="307"/>
    </row>
    <row r="933" ht="15.75" customHeight="1">
      <c r="A933" s="307"/>
      <c r="B933" s="341">
        <v>45196.0</v>
      </c>
      <c r="C933" s="299" t="s">
        <v>3611</v>
      </c>
      <c r="D933" s="300" t="s">
        <v>3457</v>
      </c>
      <c r="E933" s="325" t="s">
        <v>2643</v>
      </c>
      <c r="F933" s="340">
        <v>1896.0</v>
      </c>
      <c r="G933" s="340"/>
      <c r="H933" s="340"/>
      <c r="I933" s="340"/>
      <c r="J933" s="308">
        <v>505500.0</v>
      </c>
      <c r="K933" s="308">
        <f t="shared" si="4"/>
        <v>266.6139241</v>
      </c>
      <c r="L933" s="300" t="s">
        <v>2582</v>
      </c>
      <c r="M933" s="306" t="s">
        <v>75</v>
      </c>
      <c r="N933" s="297">
        <f t="shared" si="3"/>
        <v>1.896</v>
      </c>
      <c r="O933" s="307"/>
      <c r="P933" s="307"/>
      <c r="Q933" s="307"/>
      <c r="R933" s="307"/>
      <c r="S933" s="307"/>
      <c r="T933" s="307"/>
      <c r="U933" s="307"/>
      <c r="V933" s="307"/>
    </row>
    <row r="934" ht="15.75" customHeight="1">
      <c r="A934" s="307"/>
      <c r="B934" s="341">
        <v>45196.0</v>
      </c>
      <c r="C934" s="299" t="s">
        <v>3612</v>
      </c>
      <c r="D934" s="300" t="s">
        <v>3592</v>
      </c>
      <c r="E934" s="325" t="s">
        <v>179</v>
      </c>
      <c r="F934" s="340">
        <v>2422.4</v>
      </c>
      <c r="G934" s="340"/>
      <c r="H934" s="340"/>
      <c r="I934" s="340"/>
      <c r="J934" s="308">
        <v>767062.0</v>
      </c>
      <c r="K934" s="308">
        <f t="shared" si="4"/>
        <v>316.6537318</v>
      </c>
      <c r="L934" s="300" t="s">
        <v>2580</v>
      </c>
      <c r="M934" s="306" t="s">
        <v>40</v>
      </c>
      <c r="N934" s="297">
        <f t="shared" si="3"/>
        <v>2.4224</v>
      </c>
      <c r="O934" s="307"/>
      <c r="P934" s="307"/>
      <c r="Q934" s="307"/>
      <c r="R934" s="307"/>
      <c r="S934" s="307"/>
      <c r="T934" s="307"/>
      <c r="U934" s="307"/>
      <c r="V934" s="307"/>
    </row>
    <row r="935" ht="15.75" customHeight="1">
      <c r="A935" s="307"/>
      <c r="B935" s="341">
        <v>45196.0</v>
      </c>
      <c r="C935" s="299" t="s">
        <v>3613</v>
      </c>
      <c r="D935" s="300" t="s">
        <v>3581</v>
      </c>
      <c r="E935" s="325" t="s">
        <v>179</v>
      </c>
      <c r="F935" s="340">
        <v>1085.5</v>
      </c>
      <c r="G935" s="340"/>
      <c r="H935" s="340"/>
      <c r="I935" s="340"/>
      <c r="J935" s="308">
        <v>342453.0</v>
      </c>
      <c r="K935" s="308">
        <f t="shared" si="4"/>
        <v>315.4795025</v>
      </c>
      <c r="L935" s="300" t="s">
        <v>2580</v>
      </c>
      <c r="M935" s="306" t="s">
        <v>94</v>
      </c>
      <c r="N935" s="297">
        <f t="shared" si="3"/>
        <v>1.0855</v>
      </c>
      <c r="O935" s="307"/>
      <c r="P935" s="307"/>
      <c r="Q935" s="307"/>
      <c r="R935" s="307"/>
      <c r="S935" s="307"/>
      <c r="T935" s="307"/>
      <c r="U935" s="307"/>
      <c r="V935" s="307"/>
    </row>
    <row r="936" ht="15.75" customHeight="1">
      <c r="A936" s="307"/>
      <c r="B936" s="341">
        <v>45197.0</v>
      </c>
      <c r="C936" s="299" t="s">
        <v>3614</v>
      </c>
      <c r="D936" s="300" t="s">
        <v>3331</v>
      </c>
      <c r="E936" s="325" t="s">
        <v>181</v>
      </c>
      <c r="F936" s="340">
        <v>13494.0</v>
      </c>
      <c r="G936" s="302">
        <f>H936/F936%</f>
        <v>0</v>
      </c>
      <c r="H936" s="340"/>
      <c r="I936" s="340"/>
      <c r="J936" s="308">
        <v>4349588.0</v>
      </c>
      <c r="K936" s="308">
        <f t="shared" si="4"/>
        <v>322.3349637</v>
      </c>
      <c r="L936" s="300" t="s">
        <v>2595</v>
      </c>
      <c r="M936" s="306" t="s">
        <v>2584</v>
      </c>
      <c r="N936" s="297">
        <f t="shared" si="3"/>
        <v>13.494</v>
      </c>
      <c r="O936" s="307"/>
      <c r="P936" s="307"/>
      <c r="Q936" s="307"/>
      <c r="R936" s="307"/>
      <c r="S936" s="307"/>
      <c r="T936" s="307"/>
      <c r="U936" s="307"/>
      <c r="V936" s="307"/>
    </row>
    <row r="937" ht="15.75" customHeight="1">
      <c r="A937" s="307"/>
      <c r="B937" s="341">
        <v>45196.0</v>
      </c>
      <c r="C937" s="299" t="s">
        <v>3615</v>
      </c>
      <c r="D937" s="300" t="s">
        <v>3461</v>
      </c>
      <c r="E937" s="325" t="s">
        <v>179</v>
      </c>
      <c r="F937" s="340">
        <v>3208.7</v>
      </c>
      <c r="G937" s="340"/>
      <c r="H937" s="340"/>
      <c r="I937" s="340"/>
      <c r="J937" s="308">
        <v>1030565.0</v>
      </c>
      <c r="K937" s="308">
        <f t="shared" si="4"/>
        <v>321.1783588</v>
      </c>
      <c r="L937" s="300" t="s">
        <v>2580</v>
      </c>
      <c r="M937" s="306" t="s">
        <v>75</v>
      </c>
      <c r="N937" s="297">
        <f t="shared" si="3"/>
        <v>3.2087</v>
      </c>
      <c r="O937" s="307"/>
      <c r="P937" s="307"/>
      <c r="Q937" s="307"/>
      <c r="R937" s="307"/>
      <c r="S937" s="307"/>
      <c r="T937" s="307"/>
      <c r="U937" s="307"/>
      <c r="V937" s="307"/>
    </row>
    <row r="938" ht="15.75" customHeight="1">
      <c r="A938" s="307"/>
      <c r="B938" s="341">
        <v>45196.0</v>
      </c>
      <c r="C938" s="299" t="s">
        <v>3616</v>
      </c>
      <c r="D938" s="300" t="s">
        <v>2951</v>
      </c>
      <c r="E938" s="325" t="s">
        <v>179</v>
      </c>
      <c r="F938" s="340">
        <v>2914.5</v>
      </c>
      <c r="G938" s="340"/>
      <c r="H938" s="340"/>
      <c r="I938" s="340"/>
      <c r="J938" s="308">
        <v>914057.0</v>
      </c>
      <c r="K938" s="308">
        <f t="shared" si="4"/>
        <v>313.6239492</v>
      </c>
      <c r="L938" s="300" t="s">
        <v>2580</v>
      </c>
      <c r="M938" s="306" t="s">
        <v>40</v>
      </c>
      <c r="N938" s="297">
        <f t="shared" si="3"/>
        <v>2.9145</v>
      </c>
      <c r="O938" s="307"/>
      <c r="P938" s="307"/>
      <c r="Q938" s="307"/>
      <c r="R938" s="307"/>
      <c r="S938" s="307"/>
      <c r="T938" s="307"/>
      <c r="U938" s="307"/>
      <c r="V938" s="307"/>
    </row>
    <row r="939" ht="15.75" customHeight="1">
      <c r="A939" s="307"/>
      <c r="B939" s="341">
        <v>45196.0</v>
      </c>
      <c r="C939" s="299" t="s">
        <v>3617</v>
      </c>
      <c r="D939" s="300" t="s">
        <v>3581</v>
      </c>
      <c r="E939" s="325" t="s">
        <v>179</v>
      </c>
      <c r="F939" s="340">
        <v>1186.6</v>
      </c>
      <c r="G939" s="340"/>
      <c r="H939" s="340"/>
      <c r="I939" s="340"/>
      <c r="J939" s="308">
        <v>371548.0</v>
      </c>
      <c r="K939" s="308">
        <f t="shared" si="4"/>
        <v>313.1198382</v>
      </c>
      <c r="L939" s="300" t="s">
        <v>2580</v>
      </c>
      <c r="M939" s="306" t="s">
        <v>94</v>
      </c>
      <c r="N939" s="297">
        <f t="shared" si="3"/>
        <v>1.1866</v>
      </c>
      <c r="O939" s="307"/>
      <c r="P939" s="307"/>
      <c r="Q939" s="307"/>
      <c r="R939" s="307"/>
      <c r="S939" s="307"/>
      <c r="T939" s="307"/>
      <c r="U939" s="307"/>
      <c r="V939" s="307"/>
    </row>
    <row r="940" ht="15.75" customHeight="1">
      <c r="A940" s="307"/>
      <c r="B940" s="341">
        <v>45196.0</v>
      </c>
      <c r="C940" s="299" t="s">
        <v>3618</v>
      </c>
      <c r="D940" s="300" t="s">
        <v>3414</v>
      </c>
      <c r="E940" s="325" t="s">
        <v>181</v>
      </c>
      <c r="F940" s="340">
        <v>6387.1</v>
      </c>
      <c r="G940" s="340"/>
      <c r="H940" s="340"/>
      <c r="I940" s="340"/>
      <c r="J940" s="308">
        <v>2033504.0</v>
      </c>
      <c r="K940" s="308">
        <f t="shared" si="4"/>
        <v>318.3767281</v>
      </c>
      <c r="L940" s="300" t="s">
        <v>2580</v>
      </c>
      <c r="M940" s="306" t="s">
        <v>2584</v>
      </c>
      <c r="N940" s="297">
        <f t="shared" si="3"/>
        <v>6.3871</v>
      </c>
      <c r="O940" s="307"/>
      <c r="P940" s="307"/>
      <c r="Q940" s="307"/>
      <c r="R940" s="307"/>
      <c r="S940" s="307"/>
      <c r="T940" s="307"/>
      <c r="U940" s="307"/>
      <c r="V940" s="307"/>
    </row>
    <row r="941" ht="15.75" customHeight="1">
      <c r="A941" s="307"/>
      <c r="B941" s="341">
        <v>45197.0</v>
      </c>
      <c r="C941" s="299" t="s">
        <v>3619</v>
      </c>
      <c r="D941" s="300" t="s">
        <v>102</v>
      </c>
      <c r="E941" s="325" t="s">
        <v>179</v>
      </c>
      <c r="F941" s="340">
        <v>2473.0</v>
      </c>
      <c r="G941" s="340"/>
      <c r="H941" s="340"/>
      <c r="I941" s="340"/>
      <c r="J941" s="308">
        <v>756558.0</v>
      </c>
      <c r="K941" s="308">
        <f t="shared" si="4"/>
        <v>305.9272139</v>
      </c>
      <c r="L941" s="300" t="s">
        <v>2595</v>
      </c>
      <c r="M941" s="306" t="s">
        <v>75</v>
      </c>
      <c r="N941" s="297">
        <f t="shared" si="3"/>
        <v>2.473</v>
      </c>
      <c r="O941" s="307"/>
      <c r="P941" s="307"/>
      <c r="Q941" s="307"/>
      <c r="R941" s="307"/>
      <c r="S941" s="307"/>
      <c r="T941" s="307"/>
      <c r="U941" s="307"/>
      <c r="V941" s="307"/>
    </row>
    <row r="942" ht="15.75" customHeight="1">
      <c r="A942" s="307"/>
      <c r="B942" s="341">
        <v>45197.0</v>
      </c>
      <c r="C942" s="299" t="s">
        <v>3620</v>
      </c>
      <c r="D942" s="300" t="s">
        <v>3331</v>
      </c>
      <c r="E942" s="325" t="s">
        <v>181</v>
      </c>
      <c r="F942" s="340">
        <v>8680.0</v>
      </c>
      <c r="G942" s="302">
        <f t="shared" ref="G942:G943" si="16">H942/F942%</f>
        <v>0</v>
      </c>
      <c r="H942" s="340"/>
      <c r="I942" s="340"/>
      <c r="J942" s="308">
        <v>2574320.0</v>
      </c>
      <c r="K942" s="308">
        <f t="shared" si="4"/>
        <v>296.5806452</v>
      </c>
      <c r="L942" s="300" t="s">
        <v>2595</v>
      </c>
      <c r="M942" s="306" t="s">
        <v>40</v>
      </c>
      <c r="N942" s="297">
        <f t="shared" si="3"/>
        <v>8.68</v>
      </c>
      <c r="O942" s="307"/>
      <c r="P942" s="307"/>
      <c r="Q942" s="307"/>
      <c r="R942" s="307"/>
      <c r="S942" s="307"/>
      <c r="T942" s="307"/>
      <c r="U942" s="307"/>
      <c r="V942" s="307"/>
    </row>
    <row r="943" ht="15.75" customHeight="1">
      <c r="A943" s="307"/>
      <c r="B943" s="341">
        <v>45197.0</v>
      </c>
      <c r="C943" s="299" t="s">
        <v>3621</v>
      </c>
      <c r="D943" s="300" t="s">
        <v>3331</v>
      </c>
      <c r="E943" s="325" t="s">
        <v>177</v>
      </c>
      <c r="F943" s="340">
        <v>1896.0</v>
      </c>
      <c r="G943" s="302">
        <f t="shared" si="16"/>
        <v>0</v>
      </c>
      <c r="H943" s="340"/>
      <c r="I943" s="340"/>
      <c r="J943" s="308">
        <v>614304.0</v>
      </c>
      <c r="K943" s="308">
        <f t="shared" si="4"/>
        <v>324</v>
      </c>
      <c r="L943" s="300" t="s">
        <v>2595</v>
      </c>
      <c r="M943" s="306" t="s">
        <v>94</v>
      </c>
      <c r="N943" s="297">
        <f t="shared" si="3"/>
        <v>1.896</v>
      </c>
      <c r="O943" s="307"/>
      <c r="P943" s="307"/>
      <c r="Q943" s="307"/>
      <c r="R943" s="307"/>
      <c r="S943" s="307"/>
      <c r="T943" s="307"/>
      <c r="U943" s="307"/>
      <c r="V943" s="307"/>
    </row>
    <row r="944" ht="15.75" customHeight="1">
      <c r="A944" s="307"/>
      <c r="B944" s="341">
        <v>45196.0</v>
      </c>
      <c r="C944" s="299" t="s">
        <v>3622</v>
      </c>
      <c r="D944" s="300" t="s">
        <v>116</v>
      </c>
      <c r="E944" s="325" t="s">
        <v>2591</v>
      </c>
      <c r="F944" s="340">
        <v>445.0</v>
      </c>
      <c r="G944" s="340"/>
      <c r="H944" s="340"/>
      <c r="I944" s="340"/>
      <c r="J944" s="308">
        <v>122375.0</v>
      </c>
      <c r="K944" s="308">
        <f t="shared" si="4"/>
        <v>275</v>
      </c>
      <c r="L944" s="300" t="s">
        <v>2582</v>
      </c>
      <c r="M944" s="306" t="s">
        <v>2584</v>
      </c>
      <c r="N944" s="297">
        <f t="shared" si="3"/>
        <v>0.445</v>
      </c>
      <c r="O944" s="307"/>
      <c r="P944" s="307"/>
      <c r="Q944" s="307"/>
      <c r="R944" s="307"/>
      <c r="S944" s="307"/>
      <c r="T944" s="307"/>
      <c r="U944" s="307"/>
      <c r="V944" s="307"/>
    </row>
    <row r="945" ht="15.75" customHeight="1">
      <c r="A945" s="307"/>
      <c r="B945" s="341">
        <v>45197.0</v>
      </c>
      <c r="C945" s="299" t="s">
        <v>3623</v>
      </c>
      <c r="D945" s="300" t="s">
        <v>103</v>
      </c>
      <c r="E945" s="325" t="s">
        <v>172</v>
      </c>
      <c r="F945" s="340">
        <v>788.0</v>
      </c>
      <c r="G945" s="340"/>
      <c r="H945" s="340"/>
      <c r="I945" s="340"/>
      <c r="J945" s="304">
        <v>275800.0</v>
      </c>
      <c r="K945" s="304">
        <f t="shared" si="4"/>
        <v>350</v>
      </c>
      <c r="L945" s="300" t="s">
        <v>2580</v>
      </c>
      <c r="M945" s="306" t="s">
        <v>75</v>
      </c>
      <c r="N945" s="297">
        <f t="shared" si="3"/>
        <v>0.788</v>
      </c>
      <c r="O945" s="307"/>
      <c r="P945" s="307"/>
      <c r="Q945" s="307"/>
      <c r="R945" s="307"/>
      <c r="S945" s="307"/>
      <c r="T945" s="307"/>
      <c r="U945" s="307"/>
      <c r="V945" s="307"/>
    </row>
    <row r="946" ht="15.75" customHeight="1">
      <c r="A946" s="307"/>
      <c r="B946" s="341">
        <v>45198.0</v>
      </c>
      <c r="C946" s="299" t="s">
        <v>3624</v>
      </c>
      <c r="D946" s="300" t="s">
        <v>3532</v>
      </c>
      <c r="E946" s="325" t="s">
        <v>2643</v>
      </c>
      <c r="F946" s="340">
        <v>6717.0</v>
      </c>
      <c r="G946" s="340"/>
      <c r="H946" s="340"/>
      <c r="I946" s="340"/>
      <c r="J946" s="308">
        <v>1880760.0</v>
      </c>
      <c r="K946" s="308">
        <f t="shared" si="4"/>
        <v>280</v>
      </c>
      <c r="L946" s="300" t="s">
        <v>2595</v>
      </c>
      <c r="M946" s="306" t="s">
        <v>40</v>
      </c>
      <c r="N946" s="297">
        <f t="shared" si="3"/>
        <v>6.717</v>
      </c>
      <c r="O946" s="307"/>
      <c r="P946" s="307"/>
      <c r="Q946" s="307"/>
      <c r="R946" s="307"/>
      <c r="S946" s="307"/>
      <c r="T946" s="307"/>
      <c r="U946" s="307"/>
      <c r="V946" s="307"/>
    </row>
    <row r="947" ht="15.75" customHeight="1">
      <c r="A947" s="307"/>
      <c r="B947" s="298">
        <v>45220.0</v>
      </c>
      <c r="C947" s="299" t="s">
        <v>3625</v>
      </c>
      <c r="D947" s="305" t="s">
        <v>3331</v>
      </c>
      <c r="E947" s="325" t="s">
        <v>177</v>
      </c>
      <c r="F947" s="302">
        <v>2704.0</v>
      </c>
      <c r="G947" s="302">
        <f t="shared" ref="G947:G948" si="17">H947/F947%</f>
        <v>65.59911243</v>
      </c>
      <c r="H947" s="302">
        <v>1773.8</v>
      </c>
      <c r="I947" s="302">
        <v>-78.58</v>
      </c>
      <c r="J947" s="303">
        <v>876096.0</v>
      </c>
      <c r="K947" s="303">
        <f t="shared" si="4"/>
        <v>324</v>
      </c>
      <c r="L947" s="305" t="s">
        <v>2595</v>
      </c>
      <c r="M947" s="306" t="s">
        <v>94</v>
      </c>
      <c r="N947" s="297">
        <f t="shared" si="3"/>
        <v>2.704</v>
      </c>
      <c r="O947" s="307"/>
      <c r="P947" s="307"/>
      <c r="Q947" s="307"/>
      <c r="R947" s="307"/>
      <c r="S947" s="307"/>
      <c r="T947" s="307"/>
      <c r="U947" s="307"/>
      <c r="V947" s="307"/>
    </row>
    <row r="948" ht="15.75" customHeight="1">
      <c r="A948" s="307"/>
      <c r="B948" s="298">
        <v>45220.0</v>
      </c>
      <c r="C948" s="299" t="s">
        <v>3626</v>
      </c>
      <c r="D948" s="305" t="s">
        <v>3331</v>
      </c>
      <c r="E948" s="325" t="s">
        <v>181</v>
      </c>
      <c r="F948" s="302">
        <v>875.0</v>
      </c>
      <c r="G948" s="302">
        <f t="shared" si="17"/>
        <v>65.6</v>
      </c>
      <c r="H948" s="302">
        <v>574.0</v>
      </c>
      <c r="I948" s="302">
        <v>-78.58</v>
      </c>
      <c r="J948" s="322">
        <v>248500.0</v>
      </c>
      <c r="K948" s="322">
        <f t="shared" si="4"/>
        <v>284</v>
      </c>
      <c r="L948" s="305" t="s">
        <v>2595</v>
      </c>
      <c r="M948" s="306" t="s">
        <v>2584</v>
      </c>
      <c r="N948" s="297">
        <f t="shared" si="3"/>
        <v>0.875</v>
      </c>
      <c r="O948" s="307"/>
      <c r="P948" s="307"/>
      <c r="Q948" s="307"/>
      <c r="R948" s="307"/>
      <c r="S948" s="307"/>
      <c r="T948" s="307"/>
      <c r="U948" s="307"/>
      <c r="V948" s="307"/>
    </row>
    <row r="949" ht="15.75" customHeight="1">
      <c r="A949" s="307"/>
      <c r="B949" s="341">
        <v>45226.0</v>
      </c>
      <c r="C949" s="299" t="s">
        <v>3627</v>
      </c>
      <c r="D949" s="300" t="s">
        <v>3628</v>
      </c>
      <c r="E949" s="325" t="s">
        <v>172</v>
      </c>
      <c r="F949" s="340">
        <v>370.0</v>
      </c>
      <c r="G949" s="340"/>
      <c r="H949" s="340">
        <v>244.8</v>
      </c>
      <c r="I949" s="340">
        <v>-50.82</v>
      </c>
      <c r="J949" s="304">
        <v>137920.0</v>
      </c>
      <c r="K949" s="304">
        <f t="shared" si="4"/>
        <v>372.7567568</v>
      </c>
      <c r="L949" s="300" t="s">
        <v>2595</v>
      </c>
      <c r="M949" s="306" t="s">
        <v>75</v>
      </c>
      <c r="N949" s="297">
        <f t="shared" si="3"/>
        <v>0.37</v>
      </c>
      <c r="O949" s="307"/>
      <c r="P949" s="307"/>
      <c r="Q949" s="307"/>
      <c r="R949" s="307"/>
      <c r="S949" s="307"/>
      <c r="T949" s="307"/>
      <c r="U949" s="307"/>
      <c r="V949" s="307"/>
    </row>
    <row r="950" ht="15.75" customHeight="1">
      <c r="A950" s="307"/>
      <c r="B950" s="341">
        <v>45226.0</v>
      </c>
      <c r="C950" s="299" t="s">
        <v>3629</v>
      </c>
      <c r="D950" s="300" t="s">
        <v>3331</v>
      </c>
      <c r="E950" s="325" t="s">
        <v>179</v>
      </c>
      <c r="F950" s="340">
        <v>4324.0</v>
      </c>
      <c r="G950" s="302">
        <f t="shared" ref="G950:G951" si="18">H950/F950%</f>
        <v>66.99814986</v>
      </c>
      <c r="H950" s="340">
        <v>2897.0</v>
      </c>
      <c r="I950" s="340">
        <v>-52.59</v>
      </c>
      <c r="J950" s="308">
        <v>1292995.0</v>
      </c>
      <c r="K950" s="308">
        <f t="shared" si="4"/>
        <v>299.0275208</v>
      </c>
      <c r="L950" s="300" t="s">
        <v>2595</v>
      </c>
      <c r="M950" s="306" t="s">
        <v>40</v>
      </c>
      <c r="N950" s="297">
        <f t="shared" si="3"/>
        <v>4.324</v>
      </c>
      <c r="O950" s="307"/>
      <c r="P950" s="307"/>
      <c r="Q950" s="307"/>
      <c r="R950" s="307"/>
      <c r="S950" s="307"/>
      <c r="T950" s="307"/>
      <c r="U950" s="307"/>
      <c r="V950" s="307"/>
    </row>
    <row r="951" ht="15.75" customHeight="1">
      <c r="A951" s="307"/>
      <c r="B951" s="341">
        <v>45226.0</v>
      </c>
      <c r="C951" s="299" t="s">
        <v>3630</v>
      </c>
      <c r="D951" s="300" t="s">
        <v>3331</v>
      </c>
      <c r="E951" s="325" t="s">
        <v>179</v>
      </c>
      <c r="F951" s="340">
        <v>374.0</v>
      </c>
      <c r="G951" s="302">
        <f t="shared" si="18"/>
        <v>66.97860963</v>
      </c>
      <c r="H951" s="340">
        <v>250.5</v>
      </c>
      <c r="I951" s="340">
        <v>-52.59</v>
      </c>
      <c r="J951" s="308">
        <v>89376.0</v>
      </c>
      <c r="K951" s="308">
        <f t="shared" si="4"/>
        <v>238.973262</v>
      </c>
      <c r="L951" s="300" t="s">
        <v>2595</v>
      </c>
      <c r="M951" s="306" t="s">
        <v>94</v>
      </c>
      <c r="N951" s="297">
        <f t="shared" si="3"/>
        <v>0.374</v>
      </c>
      <c r="O951" s="307"/>
      <c r="P951" s="307"/>
      <c r="Q951" s="307"/>
      <c r="R951" s="307"/>
      <c r="S951" s="307"/>
      <c r="T951" s="307"/>
      <c r="U951" s="307"/>
      <c r="V951" s="307"/>
    </row>
    <row r="952" ht="15.75" customHeight="1">
      <c r="A952" s="307"/>
      <c r="B952" s="341">
        <v>45226.0</v>
      </c>
      <c r="C952" s="299" t="s">
        <v>3631</v>
      </c>
      <c r="D952" s="300" t="s">
        <v>50</v>
      </c>
      <c r="E952" s="325" t="s">
        <v>181</v>
      </c>
      <c r="F952" s="340">
        <v>4885.0</v>
      </c>
      <c r="G952" s="340"/>
      <c r="H952" s="340">
        <v>3211.5</v>
      </c>
      <c r="I952" s="340">
        <v>-38.65</v>
      </c>
      <c r="J952" s="308">
        <v>1270875.0</v>
      </c>
      <c r="K952" s="308">
        <f t="shared" si="4"/>
        <v>260.1586489</v>
      </c>
      <c r="L952" s="300" t="s">
        <v>2582</v>
      </c>
      <c r="M952" s="306" t="s">
        <v>2584</v>
      </c>
      <c r="N952" s="297">
        <f t="shared" si="3"/>
        <v>4.885</v>
      </c>
      <c r="O952" s="307"/>
      <c r="P952" s="307"/>
      <c r="Q952" s="307"/>
      <c r="R952" s="307"/>
      <c r="S952" s="307"/>
      <c r="T952" s="307"/>
      <c r="U952" s="307"/>
      <c r="V952" s="307"/>
    </row>
    <row r="953" ht="15.75" customHeight="1">
      <c r="A953" s="307"/>
      <c r="B953" s="341">
        <v>45226.0</v>
      </c>
      <c r="C953" s="299" t="s">
        <v>3632</v>
      </c>
      <c r="D953" s="300" t="s">
        <v>109</v>
      </c>
      <c r="E953" s="325" t="s">
        <v>181</v>
      </c>
      <c r="F953" s="340">
        <v>598.0</v>
      </c>
      <c r="G953" s="340"/>
      <c r="H953" s="340">
        <v>384.4</v>
      </c>
      <c r="I953" s="340">
        <v>-97.84</v>
      </c>
      <c r="J953" s="308">
        <v>174244.0</v>
      </c>
      <c r="K953" s="308">
        <f t="shared" si="4"/>
        <v>291.3779264</v>
      </c>
      <c r="L953" s="300" t="s">
        <v>2582</v>
      </c>
      <c r="M953" s="306" t="s">
        <v>75</v>
      </c>
      <c r="N953" s="297">
        <f t="shared" si="3"/>
        <v>0.598</v>
      </c>
      <c r="O953" s="307"/>
      <c r="P953" s="307"/>
      <c r="Q953" s="307"/>
      <c r="R953" s="307"/>
      <c r="S953" s="307"/>
      <c r="T953" s="307"/>
      <c r="U953" s="307"/>
      <c r="V953" s="307"/>
    </row>
    <row r="954" ht="15.75" customHeight="1">
      <c r="A954" s="307"/>
      <c r="B954" s="341">
        <v>45226.0</v>
      </c>
      <c r="C954" s="299" t="s">
        <v>3633</v>
      </c>
      <c r="D954" s="300" t="s">
        <v>3534</v>
      </c>
      <c r="E954" s="325" t="s">
        <v>181</v>
      </c>
      <c r="F954" s="340">
        <v>833.0</v>
      </c>
      <c r="G954" s="340"/>
      <c r="H954" s="340">
        <v>543.1</v>
      </c>
      <c r="I954" s="340">
        <v>-67.48</v>
      </c>
      <c r="J954" s="308">
        <v>240100.0</v>
      </c>
      <c r="K954" s="308">
        <f t="shared" si="4"/>
        <v>288.2352941</v>
      </c>
      <c r="L954" s="300" t="s">
        <v>2582</v>
      </c>
      <c r="M954" s="306" t="s">
        <v>40</v>
      </c>
      <c r="N954" s="297">
        <f t="shared" si="3"/>
        <v>0.833</v>
      </c>
      <c r="O954" s="307"/>
      <c r="P954" s="307"/>
      <c r="Q954" s="307"/>
      <c r="R954" s="307"/>
      <c r="S954" s="307"/>
      <c r="T954" s="307"/>
      <c r="U954" s="307"/>
      <c r="V954" s="307"/>
    </row>
    <row r="955" ht="15.75" customHeight="1">
      <c r="A955" s="307"/>
      <c r="B955" s="341">
        <v>45226.0</v>
      </c>
      <c r="C955" s="299" t="s">
        <v>3634</v>
      </c>
      <c r="D955" s="300" t="s">
        <v>116</v>
      </c>
      <c r="E955" s="325" t="s">
        <v>2591</v>
      </c>
      <c r="F955" s="340">
        <v>852.0</v>
      </c>
      <c r="G955" s="340"/>
      <c r="H955" s="340">
        <v>552.6</v>
      </c>
      <c r="I955" s="340">
        <v>-65.08</v>
      </c>
      <c r="J955" s="308">
        <v>245156.0</v>
      </c>
      <c r="K955" s="308">
        <f t="shared" si="4"/>
        <v>287.741784</v>
      </c>
      <c r="L955" s="300" t="s">
        <v>2582</v>
      </c>
      <c r="M955" s="306" t="s">
        <v>94</v>
      </c>
      <c r="N955" s="297">
        <f t="shared" si="3"/>
        <v>0.852</v>
      </c>
      <c r="O955" s="307"/>
      <c r="P955" s="307"/>
      <c r="Q955" s="307"/>
      <c r="R955" s="307"/>
      <c r="S955" s="307"/>
      <c r="T955" s="307"/>
      <c r="U955" s="307"/>
      <c r="V955" s="307"/>
    </row>
    <row r="956" ht="15.75" customHeight="1">
      <c r="A956" s="307"/>
      <c r="B956" s="341">
        <v>45226.0</v>
      </c>
      <c r="C956" s="299" t="s">
        <v>3635</v>
      </c>
      <c r="D956" s="300" t="s">
        <v>3457</v>
      </c>
      <c r="E956" s="325" t="s">
        <v>172</v>
      </c>
      <c r="F956" s="340">
        <v>1823.0</v>
      </c>
      <c r="G956" s="340"/>
      <c r="H956" s="340">
        <v>1216.5</v>
      </c>
      <c r="I956" s="340">
        <v>-70.18</v>
      </c>
      <c r="J956" s="304">
        <v>670094.0</v>
      </c>
      <c r="K956" s="304">
        <f t="shared" si="4"/>
        <v>367.5776193</v>
      </c>
      <c r="L956" s="300" t="s">
        <v>2582</v>
      </c>
      <c r="M956" s="306" t="s">
        <v>2584</v>
      </c>
      <c r="N956" s="297">
        <f t="shared" si="3"/>
        <v>1.823</v>
      </c>
      <c r="O956" s="307"/>
      <c r="P956" s="307"/>
      <c r="Q956" s="307"/>
      <c r="R956" s="307"/>
      <c r="S956" s="307"/>
      <c r="T956" s="307"/>
      <c r="U956" s="307"/>
      <c r="V956" s="307"/>
    </row>
    <row r="957" ht="15.75" customHeight="1">
      <c r="A957" s="307"/>
      <c r="B957" s="341">
        <v>45226.0</v>
      </c>
      <c r="C957" s="299" t="s">
        <v>3636</v>
      </c>
      <c r="D957" s="300" t="s">
        <v>3637</v>
      </c>
      <c r="E957" s="325" t="s">
        <v>181</v>
      </c>
      <c r="F957" s="340">
        <v>2006.5</v>
      </c>
      <c r="G957" s="340"/>
      <c r="H957" s="340">
        <v>1351.8</v>
      </c>
      <c r="I957" s="340">
        <v>-46.94</v>
      </c>
      <c r="J957" s="308">
        <v>591493.0</v>
      </c>
      <c r="K957" s="308">
        <f t="shared" si="4"/>
        <v>294.7884376</v>
      </c>
      <c r="L957" s="300" t="s">
        <v>2582</v>
      </c>
      <c r="M957" s="306" t="s">
        <v>75</v>
      </c>
      <c r="N957" s="297">
        <f t="shared" si="3"/>
        <v>2.0065</v>
      </c>
      <c r="O957" s="307"/>
      <c r="P957" s="307"/>
      <c r="Q957" s="307"/>
      <c r="R957" s="307"/>
      <c r="S957" s="307"/>
      <c r="T957" s="307"/>
      <c r="U957" s="307"/>
      <c r="V957" s="307"/>
    </row>
    <row r="958" ht="15.75" customHeight="1">
      <c r="A958" s="307"/>
      <c r="B958" s="341">
        <v>45226.0</v>
      </c>
      <c r="C958" s="299" t="s">
        <v>3638</v>
      </c>
      <c r="D958" s="300" t="s">
        <v>2951</v>
      </c>
      <c r="E958" s="325" t="s">
        <v>177</v>
      </c>
      <c r="F958" s="340">
        <v>1029.4</v>
      </c>
      <c r="G958" s="340"/>
      <c r="H958" s="340">
        <v>658.8</v>
      </c>
      <c r="I958" s="340">
        <v>-91.07</v>
      </c>
      <c r="J958" s="308">
        <v>331146.0</v>
      </c>
      <c r="K958" s="308">
        <f t="shared" si="4"/>
        <v>321.6883622</v>
      </c>
      <c r="L958" s="300" t="s">
        <v>2580</v>
      </c>
      <c r="M958" s="306" t="s">
        <v>40</v>
      </c>
      <c r="N958" s="297">
        <f t="shared" si="3"/>
        <v>1.0294</v>
      </c>
      <c r="O958" s="307"/>
      <c r="P958" s="307"/>
      <c r="Q958" s="307"/>
      <c r="R958" s="307"/>
      <c r="S958" s="307"/>
      <c r="T958" s="307"/>
      <c r="U958" s="307"/>
      <c r="V958" s="307"/>
    </row>
    <row r="959" ht="15.75" customHeight="1">
      <c r="A959" s="307"/>
      <c r="B959" s="341">
        <v>45226.0</v>
      </c>
      <c r="C959" s="299" t="s">
        <v>3639</v>
      </c>
      <c r="D959" s="300" t="s">
        <v>3581</v>
      </c>
      <c r="E959" s="325" t="s">
        <v>2643</v>
      </c>
      <c r="F959" s="340">
        <v>641.9</v>
      </c>
      <c r="G959" s="340"/>
      <c r="H959" s="340">
        <v>425.6</v>
      </c>
      <c r="I959" s="340">
        <v>-60.69</v>
      </c>
      <c r="J959" s="308">
        <v>169565.0</v>
      </c>
      <c r="K959" s="308">
        <f t="shared" si="4"/>
        <v>264.1610843</v>
      </c>
      <c r="L959" s="300" t="s">
        <v>2580</v>
      </c>
      <c r="M959" s="306" t="s">
        <v>94</v>
      </c>
      <c r="N959" s="297">
        <f t="shared" si="3"/>
        <v>0.6419</v>
      </c>
      <c r="O959" s="307"/>
      <c r="P959" s="307"/>
      <c r="Q959" s="307"/>
      <c r="R959" s="307"/>
      <c r="S959" s="307"/>
      <c r="T959" s="307"/>
      <c r="U959" s="307"/>
      <c r="V959" s="307"/>
    </row>
    <row r="960" ht="15.75" customHeight="1">
      <c r="A960" s="307"/>
      <c r="B960" s="341">
        <v>45226.0</v>
      </c>
      <c r="C960" s="299" t="s">
        <v>3640</v>
      </c>
      <c r="D960" s="300" t="s">
        <v>3414</v>
      </c>
      <c r="E960" s="325" t="s">
        <v>179</v>
      </c>
      <c r="F960" s="340">
        <v>4974.1</v>
      </c>
      <c r="G960" s="340"/>
      <c r="H960" s="340">
        <v>3269.8</v>
      </c>
      <c r="I960" s="340">
        <v>-80.06</v>
      </c>
      <c r="J960" s="308">
        <v>1672246.0</v>
      </c>
      <c r="K960" s="308">
        <f t="shared" si="4"/>
        <v>336.1906677</v>
      </c>
      <c r="L960" s="300" t="s">
        <v>2580</v>
      </c>
      <c r="M960" s="306" t="s">
        <v>2584</v>
      </c>
      <c r="N960" s="297">
        <f t="shared" si="3"/>
        <v>4.9741</v>
      </c>
      <c r="O960" s="307"/>
      <c r="P960" s="307"/>
      <c r="Q960" s="307"/>
      <c r="R960" s="307"/>
      <c r="S960" s="307"/>
      <c r="T960" s="307"/>
      <c r="U960" s="307"/>
      <c r="V960" s="307"/>
    </row>
    <row r="961" ht="15.75" customHeight="1">
      <c r="A961" s="307"/>
      <c r="B961" s="341">
        <v>45226.0</v>
      </c>
      <c r="C961" s="299" t="s">
        <v>3641</v>
      </c>
      <c r="D961" s="300" t="s">
        <v>102</v>
      </c>
      <c r="E961" s="325" t="s">
        <v>177</v>
      </c>
      <c r="F961" s="340">
        <v>2888.8</v>
      </c>
      <c r="G961" s="340"/>
      <c r="H961" s="340">
        <v>1804.5</v>
      </c>
      <c r="I961" s="340">
        <v>-112.32</v>
      </c>
      <c r="J961" s="308">
        <v>912716.0</v>
      </c>
      <c r="K961" s="308">
        <f t="shared" si="4"/>
        <v>315.9498754</v>
      </c>
      <c r="L961" s="300" t="s">
        <v>2580</v>
      </c>
      <c r="M961" s="306" t="s">
        <v>75</v>
      </c>
      <c r="N961" s="297">
        <f t="shared" si="3"/>
        <v>2.8888</v>
      </c>
      <c r="O961" s="307"/>
      <c r="P961" s="307"/>
      <c r="Q961" s="307"/>
      <c r="R961" s="307"/>
      <c r="S961" s="307"/>
      <c r="T961" s="307"/>
      <c r="U961" s="307"/>
      <c r="V961" s="307"/>
    </row>
    <row r="962" ht="15.75" customHeight="1">
      <c r="A962" s="307"/>
      <c r="B962" s="341">
        <v>45227.0</v>
      </c>
      <c r="C962" s="299" t="s">
        <v>3642</v>
      </c>
      <c r="D962" s="300" t="s">
        <v>98</v>
      </c>
      <c r="E962" s="325" t="s">
        <v>177</v>
      </c>
      <c r="F962" s="340">
        <v>434.0</v>
      </c>
      <c r="G962" s="340"/>
      <c r="H962" s="340">
        <v>297.0</v>
      </c>
      <c r="I962" s="340">
        <v>-31.29</v>
      </c>
      <c r="J962" s="304">
        <v>139314.0</v>
      </c>
      <c r="K962" s="304">
        <f t="shared" si="4"/>
        <v>321</v>
      </c>
      <c r="L962" s="300" t="s">
        <v>2595</v>
      </c>
      <c r="M962" s="306" t="s">
        <v>40</v>
      </c>
      <c r="N962" s="297">
        <f t="shared" si="3"/>
        <v>0.434</v>
      </c>
      <c r="O962" s="307"/>
      <c r="P962" s="307"/>
      <c r="Q962" s="307"/>
      <c r="R962" s="307"/>
      <c r="S962" s="307"/>
      <c r="T962" s="307"/>
      <c r="U962" s="307"/>
      <c r="V962" s="307"/>
    </row>
    <row r="963" ht="15.75" customHeight="1">
      <c r="A963" s="307"/>
      <c r="B963" s="341">
        <v>45227.0</v>
      </c>
      <c r="C963" s="299" t="s">
        <v>3643</v>
      </c>
      <c r="D963" s="300" t="s">
        <v>77</v>
      </c>
      <c r="E963" s="325" t="s">
        <v>2591</v>
      </c>
      <c r="F963" s="340">
        <v>2406.7</v>
      </c>
      <c r="G963" s="340"/>
      <c r="H963" s="340">
        <v>1631.7</v>
      </c>
      <c r="I963" s="340">
        <v>-23.49</v>
      </c>
      <c r="J963" s="308">
        <v>594342.0</v>
      </c>
      <c r="K963" s="308">
        <f t="shared" si="4"/>
        <v>246.9530893</v>
      </c>
      <c r="L963" s="300" t="s">
        <v>2580</v>
      </c>
      <c r="M963" s="306" t="s">
        <v>94</v>
      </c>
      <c r="N963" s="297">
        <f t="shared" si="3"/>
        <v>2.4067</v>
      </c>
      <c r="O963" s="307"/>
      <c r="P963" s="307"/>
      <c r="Q963" s="307"/>
      <c r="R963" s="307"/>
      <c r="S963" s="307"/>
      <c r="T963" s="307"/>
      <c r="U963" s="307"/>
      <c r="V963" s="307"/>
    </row>
    <row r="964" ht="15.75" customHeight="1">
      <c r="A964" s="307"/>
      <c r="B964" s="341">
        <v>45227.0</v>
      </c>
      <c r="C964" s="299" t="s">
        <v>3644</v>
      </c>
      <c r="D964" s="300" t="s">
        <v>85</v>
      </c>
      <c r="E964" s="325" t="s">
        <v>2697</v>
      </c>
      <c r="F964" s="340">
        <v>3062.9</v>
      </c>
      <c r="G964" s="340"/>
      <c r="H964" s="340">
        <v>1949.4</v>
      </c>
      <c r="I964" s="340">
        <v>-3.98</v>
      </c>
      <c r="J964" s="308">
        <v>566558.0</v>
      </c>
      <c r="K964" s="308">
        <f t="shared" si="4"/>
        <v>184.9743707</v>
      </c>
      <c r="L964" s="300" t="s">
        <v>2580</v>
      </c>
      <c r="M964" s="306" t="s">
        <v>2584</v>
      </c>
      <c r="N964" s="297">
        <f t="shared" si="3"/>
        <v>3.0629</v>
      </c>
      <c r="O964" s="307"/>
      <c r="P964" s="307"/>
      <c r="Q964" s="307"/>
      <c r="R964" s="307"/>
      <c r="S964" s="307"/>
      <c r="T964" s="307"/>
      <c r="U964" s="307"/>
      <c r="V964" s="307"/>
    </row>
    <row r="965" ht="15.75" customHeight="1">
      <c r="A965" s="307"/>
      <c r="B965" s="341">
        <v>45227.0</v>
      </c>
      <c r="C965" s="299" t="s">
        <v>3645</v>
      </c>
      <c r="D965" s="300" t="s">
        <v>98</v>
      </c>
      <c r="E965" s="325" t="s">
        <v>172</v>
      </c>
      <c r="F965" s="340">
        <v>2733.0</v>
      </c>
      <c r="G965" s="340"/>
      <c r="H965" s="340">
        <v>1851.4</v>
      </c>
      <c r="I965" s="340">
        <v>-67.91</v>
      </c>
      <c r="J965" s="304">
        <v>1073469.0</v>
      </c>
      <c r="K965" s="304">
        <f t="shared" si="4"/>
        <v>392.780461</v>
      </c>
      <c r="L965" s="300" t="s">
        <v>2595</v>
      </c>
      <c r="M965" s="306" t="s">
        <v>75</v>
      </c>
      <c r="N965" s="297">
        <f t="shared" si="3"/>
        <v>2.733</v>
      </c>
      <c r="O965" s="307"/>
      <c r="P965" s="307"/>
      <c r="Q965" s="307"/>
      <c r="R965" s="307"/>
      <c r="S965" s="307"/>
      <c r="T965" s="307"/>
      <c r="U965" s="307"/>
      <c r="V965" s="307"/>
    </row>
    <row r="966" ht="15.75" customHeight="1">
      <c r="A966" s="307"/>
      <c r="B966" s="341">
        <v>45227.0</v>
      </c>
      <c r="C966" s="299" t="s">
        <v>3646</v>
      </c>
      <c r="D966" s="300" t="s">
        <v>3628</v>
      </c>
      <c r="E966" s="325" t="s">
        <v>2591</v>
      </c>
      <c r="F966" s="340">
        <v>2378.0</v>
      </c>
      <c r="G966" s="340"/>
      <c r="H966" s="340">
        <v>1617.5</v>
      </c>
      <c r="I966" s="340">
        <v>-47.31</v>
      </c>
      <c r="J966" s="308">
        <v>653950.0</v>
      </c>
      <c r="K966" s="308">
        <f t="shared" si="4"/>
        <v>275</v>
      </c>
      <c r="L966" s="300" t="s">
        <v>2595</v>
      </c>
      <c r="M966" s="306" t="s">
        <v>40</v>
      </c>
      <c r="N966" s="297">
        <f t="shared" si="3"/>
        <v>2.378</v>
      </c>
      <c r="O966" s="307"/>
      <c r="P966" s="307"/>
      <c r="Q966" s="307"/>
      <c r="R966" s="307"/>
      <c r="S966" s="307"/>
      <c r="T966" s="307"/>
      <c r="U966" s="307"/>
      <c r="V966" s="307"/>
    </row>
    <row r="967" ht="15.75" customHeight="1">
      <c r="A967" s="307"/>
      <c r="B967" s="341">
        <v>45227.0</v>
      </c>
      <c r="C967" s="299" t="s">
        <v>3647</v>
      </c>
      <c r="D967" s="300" t="s">
        <v>3331</v>
      </c>
      <c r="E967" s="325" t="s">
        <v>181</v>
      </c>
      <c r="F967" s="340">
        <v>4203.0</v>
      </c>
      <c r="G967" s="302">
        <f>H967/F967%</f>
        <v>65.43897216</v>
      </c>
      <c r="H967" s="340">
        <v>2750.4</v>
      </c>
      <c r="I967" s="340">
        <v>-65.61</v>
      </c>
      <c r="J967" s="308">
        <v>1296212.0</v>
      </c>
      <c r="K967" s="308">
        <f t="shared" si="4"/>
        <v>308.4016179</v>
      </c>
      <c r="L967" s="300" t="s">
        <v>2595</v>
      </c>
      <c r="M967" s="306" t="s">
        <v>94</v>
      </c>
      <c r="N967" s="297">
        <f t="shared" si="3"/>
        <v>4.203</v>
      </c>
      <c r="O967" s="307"/>
      <c r="P967" s="307"/>
      <c r="Q967" s="307"/>
      <c r="R967" s="307"/>
      <c r="S967" s="307"/>
      <c r="T967" s="307"/>
      <c r="U967" s="307"/>
      <c r="V967" s="307"/>
    </row>
    <row r="968" ht="15.75" customHeight="1">
      <c r="A968" s="307"/>
      <c r="B968" s="341">
        <v>45227.0</v>
      </c>
      <c r="C968" s="299" t="s">
        <v>3648</v>
      </c>
      <c r="D968" s="300" t="s">
        <v>109</v>
      </c>
      <c r="E968" s="325" t="s">
        <v>172</v>
      </c>
      <c r="F968" s="340">
        <v>1857.0</v>
      </c>
      <c r="G968" s="340"/>
      <c r="H968" s="340">
        <v>1247.4</v>
      </c>
      <c r="I968" s="340">
        <v>-68.97</v>
      </c>
      <c r="J968" s="304">
        <v>668401.0</v>
      </c>
      <c r="K968" s="304">
        <f t="shared" si="4"/>
        <v>359.9359181</v>
      </c>
      <c r="L968" s="300" t="s">
        <v>2582</v>
      </c>
      <c r="M968" s="306" t="s">
        <v>2584</v>
      </c>
      <c r="N968" s="297">
        <f t="shared" si="3"/>
        <v>1.857</v>
      </c>
      <c r="O968" s="307"/>
      <c r="P968" s="307"/>
      <c r="Q968" s="307"/>
      <c r="R968" s="307"/>
      <c r="S968" s="307"/>
      <c r="T968" s="307"/>
      <c r="U968" s="307"/>
      <c r="V968" s="307"/>
    </row>
    <row r="969" ht="15.75" customHeight="1">
      <c r="A969" s="307"/>
      <c r="B969" s="341">
        <v>45227.0</v>
      </c>
      <c r="C969" s="299" t="s">
        <v>3649</v>
      </c>
      <c r="D969" s="300" t="s">
        <v>3457</v>
      </c>
      <c r="E969" s="325" t="s">
        <v>181</v>
      </c>
      <c r="F969" s="340">
        <v>1581.0</v>
      </c>
      <c r="G969" s="340"/>
      <c r="H969" s="340">
        <v>1010.0</v>
      </c>
      <c r="I969" s="340">
        <v>-92.33</v>
      </c>
      <c r="J969" s="308">
        <v>449483.0</v>
      </c>
      <c r="K969" s="308">
        <f t="shared" si="4"/>
        <v>284.3029728</v>
      </c>
      <c r="L969" s="300" t="s">
        <v>2582</v>
      </c>
      <c r="M969" s="306" t="s">
        <v>75</v>
      </c>
      <c r="N969" s="297">
        <f t="shared" si="3"/>
        <v>1.581</v>
      </c>
      <c r="O969" s="307"/>
      <c r="P969" s="307"/>
      <c r="Q969" s="307"/>
      <c r="R969" s="307"/>
      <c r="S969" s="307"/>
      <c r="T969" s="307"/>
      <c r="U969" s="307"/>
      <c r="V969" s="307"/>
    </row>
    <row r="970" ht="15.75" customHeight="1">
      <c r="A970" s="307"/>
      <c r="B970" s="341">
        <v>45227.0</v>
      </c>
      <c r="C970" s="299" t="s">
        <v>3650</v>
      </c>
      <c r="D970" s="300" t="s">
        <v>111</v>
      </c>
      <c r="E970" s="325" t="s">
        <v>179</v>
      </c>
      <c r="F970" s="340">
        <v>4637.0</v>
      </c>
      <c r="G970" s="340"/>
      <c r="H970" s="340">
        <v>3025.4</v>
      </c>
      <c r="I970" s="340">
        <v>-40.2</v>
      </c>
      <c r="J970" s="308">
        <v>1342400.0</v>
      </c>
      <c r="K970" s="308">
        <f t="shared" si="4"/>
        <v>289.4975199</v>
      </c>
      <c r="L970" s="300" t="s">
        <v>2582</v>
      </c>
      <c r="M970" s="306" t="s">
        <v>40</v>
      </c>
      <c r="N970" s="297">
        <f t="shared" si="3"/>
        <v>4.637</v>
      </c>
      <c r="O970" s="307"/>
      <c r="P970" s="307"/>
      <c r="Q970" s="307"/>
      <c r="R970" s="307"/>
      <c r="S970" s="307"/>
      <c r="T970" s="307"/>
      <c r="U970" s="307"/>
      <c r="V970" s="307"/>
    </row>
    <row r="971" ht="15.75" customHeight="1">
      <c r="A971" s="307"/>
      <c r="B971" s="341">
        <v>45227.0</v>
      </c>
      <c r="C971" s="299" t="s">
        <v>3651</v>
      </c>
      <c r="D971" s="300" t="s">
        <v>91</v>
      </c>
      <c r="E971" s="325" t="s">
        <v>2697</v>
      </c>
      <c r="F971" s="340">
        <v>2406.0</v>
      </c>
      <c r="G971" s="340"/>
      <c r="H971" s="340">
        <v>1430.2</v>
      </c>
      <c r="I971" s="340">
        <v>-51.26</v>
      </c>
      <c r="J971" s="308">
        <v>615220.0</v>
      </c>
      <c r="K971" s="308">
        <f t="shared" si="4"/>
        <v>255.7024106</v>
      </c>
      <c r="L971" s="300" t="s">
        <v>2582</v>
      </c>
      <c r="M971" s="306" t="s">
        <v>94</v>
      </c>
      <c r="N971" s="297">
        <f t="shared" si="3"/>
        <v>2.406</v>
      </c>
      <c r="O971" s="307"/>
      <c r="P971" s="307"/>
      <c r="Q971" s="307"/>
      <c r="R971" s="307"/>
      <c r="S971" s="307"/>
      <c r="T971" s="307"/>
      <c r="U971" s="307"/>
      <c r="V971" s="307"/>
    </row>
    <row r="972" ht="15.75" customHeight="1">
      <c r="A972" s="307"/>
      <c r="B972" s="341">
        <v>45227.0</v>
      </c>
      <c r="C972" s="299" t="s">
        <v>3652</v>
      </c>
      <c r="D972" s="300" t="s">
        <v>50</v>
      </c>
      <c r="E972" s="325" t="s">
        <v>179</v>
      </c>
      <c r="F972" s="340">
        <v>5982.0</v>
      </c>
      <c r="G972" s="340"/>
      <c r="H972" s="340">
        <v>3936.6</v>
      </c>
      <c r="I972" s="340">
        <v>-36.84</v>
      </c>
      <c r="J972" s="308">
        <v>1647200.0</v>
      </c>
      <c r="K972" s="308">
        <f t="shared" si="4"/>
        <v>275.3594116</v>
      </c>
      <c r="L972" s="300" t="s">
        <v>2582</v>
      </c>
      <c r="M972" s="306" t="s">
        <v>2584</v>
      </c>
      <c r="N972" s="297">
        <f t="shared" si="3"/>
        <v>5.982</v>
      </c>
      <c r="O972" s="307"/>
      <c r="P972" s="307"/>
      <c r="Q972" s="307"/>
      <c r="R972" s="307"/>
      <c r="S972" s="307"/>
      <c r="T972" s="307"/>
      <c r="U972" s="307"/>
      <c r="V972" s="307"/>
    </row>
    <row r="973" ht="15.75" customHeight="1">
      <c r="A973" s="307"/>
      <c r="B973" s="341">
        <v>45227.0</v>
      </c>
      <c r="C973" s="299" t="s">
        <v>3653</v>
      </c>
      <c r="D973" s="300" t="s">
        <v>113</v>
      </c>
      <c r="E973" s="325" t="s">
        <v>181</v>
      </c>
      <c r="F973" s="340">
        <v>2276.8</v>
      </c>
      <c r="G973" s="340"/>
      <c r="H973" s="340">
        <v>1481.4</v>
      </c>
      <c r="I973" s="340">
        <v>-84.11</v>
      </c>
      <c r="J973" s="308">
        <v>704640.0</v>
      </c>
      <c r="K973" s="308">
        <f t="shared" si="4"/>
        <v>309.4869993</v>
      </c>
      <c r="L973" s="300" t="s">
        <v>2580</v>
      </c>
      <c r="M973" s="306" t="s">
        <v>75</v>
      </c>
      <c r="N973" s="297">
        <f t="shared" si="3"/>
        <v>2.2768</v>
      </c>
      <c r="O973" s="307"/>
      <c r="P973" s="307"/>
      <c r="Q973" s="307"/>
      <c r="R973" s="307"/>
      <c r="S973" s="307"/>
      <c r="T973" s="307"/>
      <c r="U973" s="307"/>
      <c r="V973" s="307"/>
    </row>
    <row r="974" ht="15.75" customHeight="1">
      <c r="A974" s="307"/>
      <c r="B974" s="341">
        <v>45227.0</v>
      </c>
      <c r="C974" s="299" t="s">
        <v>3654</v>
      </c>
      <c r="D974" s="300" t="s">
        <v>113</v>
      </c>
      <c r="E974" s="325" t="s">
        <v>2591</v>
      </c>
      <c r="F974" s="340">
        <v>419.3</v>
      </c>
      <c r="G974" s="340"/>
      <c r="H974" s="340">
        <v>280.3</v>
      </c>
      <c r="I974" s="340">
        <v>-64.29</v>
      </c>
      <c r="J974" s="308">
        <v>116580.0</v>
      </c>
      <c r="K974" s="308">
        <f t="shared" si="4"/>
        <v>278.0348199</v>
      </c>
      <c r="L974" s="300" t="s">
        <v>2580</v>
      </c>
      <c r="M974" s="306" t="s">
        <v>40</v>
      </c>
      <c r="N974" s="297">
        <f t="shared" si="3"/>
        <v>0.4193</v>
      </c>
      <c r="O974" s="307"/>
      <c r="P974" s="307"/>
      <c r="Q974" s="307"/>
      <c r="R974" s="307"/>
      <c r="S974" s="307"/>
      <c r="T974" s="307"/>
      <c r="U974" s="307"/>
      <c r="V974" s="307"/>
    </row>
    <row r="975" ht="15.75" customHeight="1">
      <c r="A975" s="307"/>
      <c r="B975" s="341">
        <v>45227.0</v>
      </c>
      <c r="C975" s="299" t="s">
        <v>3655</v>
      </c>
      <c r="D975" s="300" t="s">
        <v>3414</v>
      </c>
      <c r="E975" s="325" t="s">
        <v>177</v>
      </c>
      <c r="F975" s="340">
        <v>2862.8</v>
      </c>
      <c r="G975" s="340"/>
      <c r="H975" s="340">
        <v>1919.3</v>
      </c>
      <c r="I975" s="340">
        <v>-57.12</v>
      </c>
      <c r="J975" s="304">
        <v>965117.0</v>
      </c>
      <c r="K975" s="304">
        <f t="shared" si="4"/>
        <v>337.1234456</v>
      </c>
      <c r="L975" s="300" t="s">
        <v>2580</v>
      </c>
      <c r="M975" s="306" t="s">
        <v>94</v>
      </c>
      <c r="N975" s="297">
        <f t="shared" si="3"/>
        <v>2.8628</v>
      </c>
      <c r="O975" s="307"/>
      <c r="P975" s="307"/>
      <c r="Q975" s="307"/>
      <c r="R975" s="307"/>
      <c r="S975" s="307"/>
      <c r="T975" s="307"/>
      <c r="U975" s="307"/>
      <c r="V975" s="307"/>
    </row>
    <row r="976" ht="15.75" customHeight="1">
      <c r="A976" s="307"/>
      <c r="B976" s="341">
        <v>45228.0</v>
      </c>
      <c r="C976" s="299" t="s">
        <v>3656</v>
      </c>
      <c r="D976" s="300" t="s">
        <v>3331</v>
      </c>
      <c r="E976" s="325" t="s">
        <v>2643</v>
      </c>
      <c r="F976" s="340">
        <v>3078.0</v>
      </c>
      <c r="G976" s="302">
        <f>H976/F976%</f>
        <v>65.7797271</v>
      </c>
      <c r="H976" s="340">
        <v>2024.7</v>
      </c>
      <c r="I976" s="340">
        <v>-44.69</v>
      </c>
      <c r="J976" s="308">
        <v>764072.0</v>
      </c>
      <c r="K976" s="308">
        <f t="shared" si="4"/>
        <v>248.2365172</v>
      </c>
      <c r="L976" s="300" t="s">
        <v>2595</v>
      </c>
      <c r="M976" s="306" t="s">
        <v>2584</v>
      </c>
      <c r="N976" s="297">
        <f t="shared" si="3"/>
        <v>3.078</v>
      </c>
      <c r="O976" s="307"/>
      <c r="P976" s="307"/>
      <c r="Q976" s="307"/>
      <c r="R976" s="307"/>
      <c r="S976" s="307"/>
      <c r="T976" s="307"/>
      <c r="U976" s="307"/>
      <c r="V976" s="307"/>
    </row>
    <row r="977" ht="15.75" customHeight="1">
      <c r="A977" s="307"/>
      <c r="B977" s="341">
        <v>45228.0</v>
      </c>
      <c r="C977" s="299" t="s">
        <v>3657</v>
      </c>
      <c r="D977" s="300" t="s">
        <v>3367</v>
      </c>
      <c r="E977" s="325" t="s">
        <v>172</v>
      </c>
      <c r="F977" s="340">
        <v>2917.0</v>
      </c>
      <c r="G977" s="340"/>
      <c r="H977" s="340">
        <v>2030.5</v>
      </c>
      <c r="I977" s="340">
        <v>-51.6</v>
      </c>
      <c r="J977" s="304">
        <v>1139287.0</v>
      </c>
      <c r="K977" s="304">
        <f t="shared" si="4"/>
        <v>390.5680494</v>
      </c>
      <c r="L977" s="300" t="s">
        <v>2595</v>
      </c>
      <c r="M977" s="306" t="s">
        <v>75</v>
      </c>
      <c r="N977" s="297">
        <f t="shared" si="3"/>
        <v>2.917</v>
      </c>
      <c r="O977" s="307"/>
      <c r="P977" s="307"/>
      <c r="Q977" s="307"/>
      <c r="R977" s="307"/>
      <c r="S977" s="307"/>
      <c r="T977" s="307"/>
      <c r="U977" s="307"/>
      <c r="V977" s="307"/>
    </row>
    <row r="978" ht="15.75" customHeight="1">
      <c r="A978" s="307"/>
      <c r="B978" s="341">
        <v>45226.0</v>
      </c>
      <c r="C978" s="299" t="s">
        <v>3658</v>
      </c>
      <c r="D978" s="300" t="s">
        <v>3526</v>
      </c>
      <c r="E978" s="325" t="s">
        <v>4</v>
      </c>
      <c r="F978" s="340">
        <v>6229.3</v>
      </c>
      <c r="G978" s="340"/>
      <c r="H978" s="340">
        <v>4293.0</v>
      </c>
      <c r="I978" s="340">
        <v>-37.34</v>
      </c>
      <c r="J978" s="304">
        <v>2469281.0</v>
      </c>
      <c r="K978" s="304">
        <f t="shared" si="4"/>
        <v>396.3978296</v>
      </c>
      <c r="L978" s="300" t="s">
        <v>2580</v>
      </c>
      <c r="M978" s="306" t="s">
        <v>40</v>
      </c>
      <c r="N978" s="297">
        <f t="shared" si="3"/>
        <v>6.2293</v>
      </c>
      <c r="O978" s="307"/>
      <c r="P978" s="307"/>
      <c r="Q978" s="307"/>
      <c r="R978" s="307"/>
      <c r="S978" s="307"/>
      <c r="T978" s="307"/>
      <c r="U978" s="307"/>
      <c r="V978" s="307"/>
    </row>
    <row r="979" ht="15.75" customHeight="1">
      <c r="A979" s="307"/>
      <c r="B979" s="341">
        <v>45228.0</v>
      </c>
      <c r="C979" s="299" t="s">
        <v>3659</v>
      </c>
      <c r="D979" s="300" t="s">
        <v>98</v>
      </c>
      <c r="E979" s="325" t="s">
        <v>181</v>
      </c>
      <c r="F979" s="340">
        <v>1390.0</v>
      </c>
      <c r="G979" s="340"/>
      <c r="H979" s="340">
        <v>885.6</v>
      </c>
      <c r="I979" s="340">
        <v>-76.19</v>
      </c>
      <c r="J979" s="308">
        <v>394760.0</v>
      </c>
      <c r="K979" s="308">
        <f t="shared" si="4"/>
        <v>284</v>
      </c>
      <c r="L979" s="300" t="s">
        <v>2595</v>
      </c>
      <c r="M979" s="306" t="s">
        <v>94</v>
      </c>
      <c r="N979" s="297">
        <f t="shared" si="3"/>
        <v>1.39</v>
      </c>
      <c r="O979" s="307"/>
      <c r="P979" s="307"/>
      <c r="Q979" s="307"/>
      <c r="R979" s="307"/>
      <c r="S979" s="307"/>
      <c r="T979" s="307"/>
      <c r="U979" s="307"/>
      <c r="V979" s="307"/>
    </row>
    <row r="980" ht="15.75" customHeight="1">
      <c r="A980" s="307"/>
      <c r="B980" s="341">
        <v>45228.0</v>
      </c>
      <c r="C980" s="299" t="s">
        <v>3660</v>
      </c>
      <c r="D980" s="300" t="s">
        <v>85</v>
      </c>
      <c r="E980" s="325" t="s">
        <v>2697</v>
      </c>
      <c r="F980" s="340">
        <v>1814.6</v>
      </c>
      <c r="G980" s="340"/>
      <c r="H980" s="340">
        <v>1143.0</v>
      </c>
      <c r="I980" s="340">
        <v>46.41</v>
      </c>
      <c r="J980" s="308">
        <v>313470.0</v>
      </c>
      <c r="K980" s="308">
        <f t="shared" si="4"/>
        <v>172.7488152</v>
      </c>
      <c r="L980" s="300" t="s">
        <v>2580</v>
      </c>
      <c r="M980" s="306" t="s">
        <v>2584</v>
      </c>
      <c r="N980" s="297">
        <f t="shared" si="3"/>
        <v>1.8146</v>
      </c>
      <c r="O980" s="307"/>
      <c r="P980" s="307"/>
      <c r="Q980" s="307"/>
      <c r="R980" s="307"/>
      <c r="S980" s="307"/>
      <c r="T980" s="307"/>
      <c r="U980" s="307"/>
      <c r="V980" s="307"/>
    </row>
    <row r="981" ht="15.75" customHeight="1">
      <c r="A981" s="307"/>
      <c r="B981" s="341">
        <v>45228.0</v>
      </c>
      <c r="C981" s="299" t="s">
        <v>3661</v>
      </c>
      <c r="D981" s="300" t="s">
        <v>3331</v>
      </c>
      <c r="E981" s="325" t="s">
        <v>179</v>
      </c>
      <c r="F981" s="340">
        <v>3101.0</v>
      </c>
      <c r="G981" s="302">
        <f>H981/F981%</f>
        <v>63.32795872</v>
      </c>
      <c r="H981" s="340">
        <v>1963.8</v>
      </c>
      <c r="I981" s="340">
        <v>-82.9</v>
      </c>
      <c r="J981" s="308">
        <v>911694.0</v>
      </c>
      <c r="K981" s="308">
        <f t="shared" si="4"/>
        <v>294</v>
      </c>
      <c r="L981" s="300" t="s">
        <v>2595</v>
      </c>
      <c r="M981" s="306" t="s">
        <v>75</v>
      </c>
      <c r="N981" s="297">
        <f t="shared" si="3"/>
        <v>3.101</v>
      </c>
      <c r="O981" s="307"/>
      <c r="P981" s="307"/>
      <c r="Q981" s="307"/>
      <c r="R981" s="307"/>
      <c r="S981" s="307"/>
      <c r="T981" s="307"/>
      <c r="U981" s="307"/>
      <c r="V981" s="307"/>
    </row>
    <row r="982" ht="15.75" customHeight="1">
      <c r="A982" s="307"/>
      <c r="B982" s="341">
        <v>45228.0</v>
      </c>
      <c r="C982" s="299" t="s">
        <v>3662</v>
      </c>
      <c r="D982" s="300" t="s">
        <v>2951</v>
      </c>
      <c r="E982" s="325" t="s">
        <v>181</v>
      </c>
      <c r="F982" s="340">
        <v>1465.5</v>
      </c>
      <c r="G982" s="340"/>
      <c r="H982" s="340">
        <v>953.8</v>
      </c>
      <c r="I982" s="340">
        <v>-86.28</v>
      </c>
      <c r="J982" s="308">
        <v>430543.0</v>
      </c>
      <c r="K982" s="308">
        <f t="shared" si="4"/>
        <v>293.7857387</v>
      </c>
      <c r="L982" s="300" t="s">
        <v>2580</v>
      </c>
      <c r="M982" s="306" t="s">
        <v>40</v>
      </c>
      <c r="N982" s="297">
        <f t="shared" si="3"/>
        <v>1.4655</v>
      </c>
      <c r="O982" s="307"/>
      <c r="P982" s="307"/>
      <c r="Q982" s="307"/>
      <c r="R982" s="307"/>
      <c r="S982" s="307"/>
      <c r="T982" s="307"/>
      <c r="U982" s="307"/>
      <c r="V982" s="307"/>
    </row>
    <row r="983" ht="15.75" customHeight="1">
      <c r="A983" s="307"/>
      <c r="B983" s="341">
        <v>45228.0</v>
      </c>
      <c r="C983" s="299" t="s">
        <v>3663</v>
      </c>
      <c r="D983" s="300" t="s">
        <v>50</v>
      </c>
      <c r="E983" s="325" t="s">
        <v>177</v>
      </c>
      <c r="F983" s="340">
        <v>10326.0</v>
      </c>
      <c r="G983" s="340"/>
      <c r="H983" s="340">
        <v>6328.8</v>
      </c>
      <c r="I983" s="340">
        <v>-77.81</v>
      </c>
      <c r="J983" s="308">
        <v>3477820.0</v>
      </c>
      <c r="K983" s="308">
        <f t="shared" si="4"/>
        <v>336.8022468</v>
      </c>
      <c r="L983" s="300" t="s">
        <v>2582</v>
      </c>
      <c r="M983" s="306" t="s">
        <v>94</v>
      </c>
      <c r="N983" s="297">
        <f t="shared" si="3"/>
        <v>10.326</v>
      </c>
      <c r="O983" s="307"/>
      <c r="P983" s="307"/>
      <c r="Q983" s="307"/>
      <c r="R983" s="307"/>
      <c r="S983" s="307"/>
      <c r="T983" s="307"/>
      <c r="U983" s="307"/>
      <c r="V983" s="307"/>
    </row>
    <row r="984" ht="15.75" customHeight="1">
      <c r="A984" s="307"/>
      <c r="B984" s="341">
        <v>45228.0</v>
      </c>
      <c r="C984" s="299" t="s">
        <v>3664</v>
      </c>
      <c r="D984" s="300" t="s">
        <v>111</v>
      </c>
      <c r="E984" s="325" t="s">
        <v>179</v>
      </c>
      <c r="F984" s="340">
        <v>4852.0</v>
      </c>
      <c r="G984" s="340"/>
      <c r="H984" s="340">
        <v>3130.2</v>
      </c>
      <c r="I984" s="340">
        <v>-84.89</v>
      </c>
      <c r="J984" s="308">
        <v>1532054.0</v>
      </c>
      <c r="K984" s="308">
        <f t="shared" si="4"/>
        <v>315.7572135</v>
      </c>
      <c r="L984" s="300" t="s">
        <v>2582</v>
      </c>
      <c r="M984" s="306" t="s">
        <v>2584</v>
      </c>
      <c r="N984" s="297">
        <f t="shared" si="3"/>
        <v>4.852</v>
      </c>
      <c r="O984" s="307"/>
      <c r="P984" s="307"/>
      <c r="Q984" s="307"/>
      <c r="R984" s="307"/>
      <c r="S984" s="307"/>
      <c r="T984" s="307"/>
      <c r="U984" s="307"/>
      <c r="V984" s="307"/>
    </row>
    <row r="985" ht="15.75" customHeight="1">
      <c r="A985" s="307"/>
      <c r="B985" s="341">
        <v>45228.0</v>
      </c>
      <c r="C985" s="299" t="s">
        <v>3665</v>
      </c>
      <c r="D985" s="300" t="s">
        <v>109</v>
      </c>
      <c r="E985" s="325" t="s">
        <v>177</v>
      </c>
      <c r="F985" s="340">
        <v>1094.0</v>
      </c>
      <c r="G985" s="340"/>
      <c r="H985" s="340">
        <v>712.9</v>
      </c>
      <c r="I985" s="340">
        <v>-89.35</v>
      </c>
      <c r="J985" s="304">
        <v>361562.0</v>
      </c>
      <c r="K985" s="304">
        <f t="shared" si="4"/>
        <v>330.4954296</v>
      </c>
      <c r="L985" s="300" t="s">
        <v>2582</v>
      </c>
      <c r="M985" s="306" t="s">
        <v>75</v>
      </c>
      <c r="N985" s="297">
        <f t="shared" si="3"/>
        <v>1.094</v>
      </c>
      <c r="O985" s="307"/>
      <c r="P985" s="307"/>
      <c r="Q985" s="307"/>
      <c r="R985" s="307"/>
      <c r="S985" s="307"/>
      <c r="T985" s="307"/>
      <c r="U985" s="307"/>
      <c r="V985" s="307"/>
    </row>
    <row r="986" ht="15.75" customHeight="1">
      <c r="A986" s="307"/>
      <c r="B986" s="341">
        <v>45228.0</v>
      </c>
      <c r="C986" s="299" t="s">
        <v>3666</v>
      </c>
      <c r="D986" s="300" t="s">
        <v>113</v>
      </c>
      <c r="E986" s="325" t="s">
        <v>179</v>
      </c>
      <c r="F986" s="340">
        <v>2896.3</v>
      </c>
      <c r="G986" s="340"/>
      <c r="H986" s="340">
        <v>1074.6</v>
      </c>
      <c r="I986" s="340">
        <v>-67.15</v>
      </c>
      <c r="J986" s="308">
        <v>910393.0</v>
      </c>
      <c r="K986" s="308">
        <f t="shared" si="4"/>
        <v>314.329662</v>
      </c>
      <c r="L986" s="300" t="s">
        <v>2580</v>
      </c>
      <c r="M986" s="306" t="s">
        <v>40</v>
      </c>
      <c r="N986" s="297">
        <f t="shared" si="3"/>
        <v>2.8963</v>
      </c>
      <c r="O986" s="307"/>
      <c r="P986" s="307"/>
      <c r="Q986" s="307"/>
      <c r="R986" s="307"/>
      <c r="S986" s="307"/>
      <c r="T986" s="307"/>
      <c r="U986" s="307"/>
      <c r="V986" s="307"/>
    </row>
    <row r="987" ht="15.75" customHeight="1">
      <c r="A987" s="307"/>
      <c r="B987" s="341">
        <v>45228.0</v>
      </c>
      <c r="C987" s="299" t="s">
        <v>3667</v>
      </c>
      <c r="D987" s="300" t="s">
        <v>3414</v>
      </c>
      <c r="E987" s="325" t="s">
        <v>181</v>
      </c>
      <c r="F987" s="340">
        <v>3576.1</v>
      </c>
      <c r="G987" s="340"/>
      <c r="H987" s="340">
        <v>2317.4</v>
      </c>
      <c r="I987" s="340">
        <v>-84.24</v>
      </c>
      <c r="J987" s="308">
        <v>1022057.0</v>
      </c>
      <c r="K987" s="308">
        <f t="shared" si="4"/>
        <v>285.8021308</v>
      </c>
      <c r="L987" s="300" t="s">
        <v>2580</v>
      </c>
      <c r="M987" s="306" t="s">
        <v>94</v>
      </c>
      <c r="N987" s="297">
        <f t="shared" si="3"/>
        <v>3.5761</v>
      </c>
      <c r="O987" s="307"/>
      <c r="P987" s="307"/>
      <c r="Q987" s="307"/>
      <c r="R987" s="307"/>
      <c r="S987" s="307"/>
      <c r="T987" s="307"/>
      <c r="U987" s="307"/>
      <c r="V987" s="307"/>
    </row>
    <row r="988" ht="15.75" customHeight="1">
      <c r="A988" s="307"/>
      <c r="B988" s="341">
        <v>45228.0</v>
      </c>
      <c r="C988" s="299" t="s">
        <v>3668</v>
      </c>
      <c r="D988" s="300" t="s">
        <v>102</v>
      </c>
      <c r="E988" s="325" t="s">
        <v>181</v>
      </c>
      <c r="F988" s="340">
        <v>2688.8</v>
      </c>
      <c r="G988" s="340"/>
      <c r="H988" s="340">
        <v>1753.2</v>
      </c>
      <c r="I988" s="340">
        <v>-81.15</v>
      </c>
      <c r="J988" s="308">
        <v>785060.0</v>
      </c>
      <c r="K988" s="308">
        <f t="shared" si="4"/>
        <v>291.9741148</v>
      </c>
      <c r="L988" s="300" t="s">
        <v>2580</v>
      </c>
      <c r="M988" s="306" t="s">
        <v>2584</v>
      </c>
      <c r="N988" s="297">
        <f t="shared" si="3"/>
        <v>2.6888</v>
      </c>
      <c r="O988" s="307"/>
      <c r="P988" s="307"/>
      <c r="Q988" s="307"/>
      <c r="R988" s="307"/>
      <c r="S988" s="307"/>
      <c r="T988" s="307"/>
      <c r="U988" s="307"/>
      <c r="V988" s="307"/>
    </row>
    <row r="989" ht="15.75" customHeight="1">
      <c r="A989" s="307"/>
      <c r="B989" s="341">
        <v>45229.0</v>
      </c>
      <c r="C989" s="299" t="s">
        <v>3669</v>
      </c>
      <c r="D989" s="300" t="s">
        <v>3367</v>
      </c>
      <c r="E989" s="325" t="s">
        <v>179</v>
      </c>
      <c r="F989" s="340">
        <v>1997.0</v>
      </c>
      <c r="G989" s="340"/>
      <c r="H989" s="340">
        <v>1305.0</v>
      </c>
      <c r="I989" s="340">
        <v>-64.55</v>
      </c>
      <c r="J989" s="308">
        <v>616482.0</v>
      </c>
      <c r="K989" s="308">
        <f t="shared" si="4"/>
        <v>308.7040561</v>
      </c>
      <c r="L989" s="300" t="s">
        <v>2595</v>
      </c>
      <c r="M989" s="306" t="s">
        <v>75</v>
      </c>
      <c r="N989" s="297">
        <f t="shared" si="3"/>
        <v>1.997</v>
      </c>
      <c r="O989" s="307"/>
      <c r="P989" s="307"/>
      <c r="Q989" s="307"/>
      <c r="R989" s="307"/>
      <c r="S989" s="307"/>
      <c r="T989" s="307"/>
      <c r="U989" s="307"/>
      <c r="V989" s="307"/>
    </row>
    <row r="990" ht="15.75" customHeight="1">
      <c r="A990" s="307"/>
      <c r="B990" s="341">
        <v>45229.0</v>
      </c>
      <c r="C990" s="299" t="s">
        <v>3670</v>
      </c>
      <c r="D990" s="300" t="s">
        <v>3671</v>
      </c>
      <c r="E990" s="325" t="s">
        <v>181</v>
      </c>
      <c r="F990" s="340">
        <v>5499.0</v>
      </c>
      <c r="G990" s="340"/>
      <c r="H990" s="340">
        <v>3469.1</v>
      </c>
      <c r="I990" s="340">
        <v>-75.59</v>
      </c>
      <c r="J990" s="308">
        <v>1725115.0</v>
      </c>
      <c r="K990" s="308">
        <f t="shared" si="4"/>
        <v>313.7143117</v>
      </c>
      <c r="L990" s="300" t="s">
        <v>2595</v>
      </c>
      <c r="M990" s="306" t="s">
        <v>40</v>
      </c>
      <c r="N990" s="297">
        <f t="shared" si="3"/>
        <v>5.499</v>
      </c>
      <c r="O990" s="307"/>
      <c r="P990" s="307"/>
      <c r="Q990" s="307"/>
      <c r="R990" s="307"/>
      <c r="S990" s="307"/>
      <c r="T990" s="307"/>
      <c r="U990" s="307"/>
      <c r="V990" s="307"/>
    </row>
    <row r="991" ht="15.75" customHeight="1">
      <c r="A991" s="307"/>
      <c r="B991" s="298">
        <v>45230.0</v>
      </c>
      <c r="C991" s="299" t="s">
        <v>3672</v>
      </c>
      <c r="D991" s="300" t="s">
        <v>3331</v>
      </c>
      <c r="E991" s="325" t="s">
        <v>181</v>
      </c>
      <c r="F991" s="302">
        <v>6992.0</v>
      </c>
      <c r="G991" s="302">
        <f>H991/F991%</f>
        <v>66.81922197</v>
      </c>
      <c r="H991" s="340">
        <v>4672.0</v>
      </c>
      <c r="I991" s="340">
        <v>-58.97</v>
      </c>
      <c r="J991" s="308">
        <v>2055853.0</v>
      </c>
      <c r="K991" s="308">
        <f t="shared" si="4"/>
        <v>294.0293192</v>
      </c>
      <c r="L991" s="300" t="s">
        <v>2595</v>
      </c>
      <c r="M991" s="306" t="s">
        <v>94</v>
      </c>
      <c r="N991" s="297">
        <f t="shared" si="3"/>
        <v>6.992</v>
      </c>
      <c r="O991" s="307"/>
      <c r="P991" s="307"/>
      <c r="Q991" s="307"/>
      <c r="R991" s="307"/>
      <c r="S991" s="307"/>
      <c r="T991" s="307"/>
      <c r="U991" s="307"/>
      <c r="V991" s="307"/>
    </row>
    <row r="992" ht="15.75" customHeight="1">
      <c r="A992" s="307"/>
      <c r="B992" s="298">
        <v>45229.0</v>
      </c>
      <c r="C992" s="299" t="s">
        <v>3673</v>
      </c>
      <c r="D992" s="300" t="s">
        <v>3414</v>
      </c>
      <c r="E992" s="325" t="s">
        <v>181</v>
      </c>
      <c r="F992" s="302">
        <v>2622.1</v>
      </c>
      <c r="G992" s="340"/>
      <c r="H992" s="340">
        <v>1705.3</v>
      </c>
      <c r="I992" s="340">
        <v>-80.27</v>
      </c>
      <c r="J992" s="308">
        <v>748398.0</v>
      </c>
      <c r="K992" s="308">
        <f t="shared" si="4"/>
        <v>285.4193204</v>
      </c>
      <c r="L992" s="300" t="s">
        <v>2580</v>
      </c>
      <c r="M992" s="306" t="s">
        <v>2584</v>
      </c>
      <c r="N992" s="297">
        <f t="shared" si="3"/>
        <v>2.6221</v>
      </c>
      <c r="O992" s="307"/>
      <c r="P992" s="307"/>
      <c r="Q992" s="307"/>
      <c r="R992" s="307"/>
      <c r="S992" s="307"/>
      <c r="T992" s="307"/>
      <c r="U992" s="307"/>
      <c r="V992" s="307"/>
    </row>
    <row r="993" ht="15.75" customHeight="1">
      <c r="A993" s="307"/>
      <c r="B993" s="298">
        <v>45229.0</v>
      </c>
      <c r="C993" s="299" t="s">
        <v>3674</v>
      </c>
      <c r="D993" s="300" t="s">
        <v>102</v>
      </c>
      <c r="E993" s="325" t="s">
        <v>181</v>
      </c>
      <c r="F993" s="302">
        <v>2814.9</v>
      </c>
      <c r="G993" s="340"/>
      <c r="H993" s="340">
        <v>1904.4</v>
      </c>
      <c r="I993" s="340">
        <v>-57.42</v>
      </c>
      <c r="J993" s="308">
        <v>828570.0</v>
      </c>
      <c r="K993" s="308">
        <f t="shared" si="4"/>
        <v>294.3514867</v>
      </c>
      <c r="L993" s="300" t="s">
        <v>2580</v>
      </c>
      <c r="M993" s="306" t="s">
        <v>75</v>
      </c>
      <c r="N993" s="297">
        <f t="shared" si="3"/>
        <v>2.8149</v>
      </c>
      <c r="O993" s="307"/>
      <c r="P993" s="307"/>
      <c r="Q993" s="307"/>
      <c r="R993" s="307"/>
      <c r="S993" s="307"/>
      <c r="T993" s="307"/>
      <c r="U993" s="307"/>
      <c r="V993" s="307"/>
    </row>
    <row r="994" ht="15.75" customHeight="1">
      <c r="A994" s="307"/>
      <c r="B994" s="341">
        <v>45230.0</v>
      </c>
      <c r="C994" s="299" t="s">
        <v>3675</v>
      </c>
      <c r="D994" s="300" t="s">
        <v>3676</v>
      </c>
      <c r="E994" s="325" t="s">
        <v>181</v>
      </c>
      <c r="F994" s="340">
        <v>6833.0</v>
      </c>
      <c r="G994" s="340"/>
      <c r="H994" s="340">
        <v>4276.8</v>
      </c>
      <c r="I994" s="340">
        <v>-110.89</v>
      </c>
      <c r="J994" s="308">
        <v>2084225.0</v>
      </c>
      <c r="K994" s="308">
        <f t="shared" si="4"/>
        <v>305.0234158</v>
      </c>
      <c r="L994" s="300" t="s">
        <v>2595</v>
      </c>
      <c r="M994" s="306" t="s">
        <v>40</v>
      </c>
      <c r="N994" s="297">
        <f t="shared" si="3"/>
        <v>6.833</v>
      </c>
      <c r="O994" s="307"/>
      <c r="P994" s="307"/>
      <c r="Q994" s="307"/>
      <c r="R994" s="307"/>
      <c r="S994" s="307"/>
      <c r="T994" s="307"/>
      <c r="U994" s="307"/>
      <c r="V994" s="307"/>
    </row>
    <row r="995" ht="15.75" customHeight="1">
      <c r="A995" s="307"/>
      <c r="B995" s="298">
        <v>45229.0</v>
      </c>
      <c r="C995" s="299" t="s">
        <v>3677</v>
      </c>
      <c r="D995" s="300" t="s">
        <v>111</v>
      </c>
      <c r="E995" s="325" t="s">
        <v>177</v>
      </c>
      <c r="F995" s="340">
        <v>7109.0</v>
      </c>
      <c r="G995" s="340"/>
      <c r="H995" s="340">
        <v>4732.9</v>
      </c>
      <c r="I995" s="340">
        <v>-71.15</v>
      </c>
      <c r="J995" s="304">
        <v>2319923.0</v>
      </c>
      <c r="K995" s="304">
        <f t="shared" si="4"/>
        <v>326.3360529</v>
      </c>
      <c r="L995" s="300" t="s">
        <v>2582</v>
      </c>
      <c r="M995" s="306" t="s">
        <v>94</v>
      </c>
      <c r="N995" s="297">
        <f t="shared" si="3"/>
        <v>7.109</v>
      </c>
      <c r="O995" s="307"/>
      <c r="P995" s="307"/>
      <c r="Q995" s="307"/>
      <c r="R995" s="307"/>
      <c r="S995" s="307"/>
      <c r="T995" s="307"/>
      <c r="U995" s="307"/>
      <c r="V995" s="307"/>
    </row>
    <row r="996" ht="15.75" customHeight="1">
      <c r="A996" s="307"/>
      <c r="B996" s="298">
        <v>45229.0</v>
      </c>
      <c r="C996" s="299" t="s">
        <v>3678</v>
      </c>
      <c r="D996" s="300" t="s">
        <v>3457</v>
      </c>
      <c r="E996" s="325" t="s">
        <v>179</v>
      </c>
      <c r="F996" s="340">
        <v>1754.5</v>
      </c>
      <c r="G996" s="340"/>
      <c r="H996" s="340">
        <v>1187.2</v>
      </c>
      <c r="I996" s="340">
        <v>-65.37</v>
      </c>
      <c r="J996" s="308">
        <v>531519.0</v>
      </c>
      <c r="K996" s="308">
        <f t="shared" si="4"/>
        <v>302.9461385</v>
      </c>
      <c r="L996" s="300" t="s">
        <v>2582</v>
      </c>
      <c r="M996" s="306" t="s">
        <v>2584</v>
      </c>
      <c r="N996" s="297">
        <f t="shared" si="3"/>
        <v>1.7545</v>
      </c>
      <c r="O996" s="307"/>
      <c r="P996" s="307"/>
      <c r="Q996" s="307"/>
      <c r="R996" s="307"/>
      <c r="S996" s="307"/>
      <c r="T996" s="307"/>
      <c r="U996" s="307"/>
      <c r="V996" s="307"/>
    </row>
    <row r="997" ht="15.75" customHeight="1">
      <c r="A997" s="307"/>
      <c r="B997" s="298">
        <v>45229.0</v>
      </c>
      <c r="C997" s="299" t="s">
        <v>3679</v>
      </c>
      <c r="D997" s="300" t="s">
        <v>50</v>
      </c>
      <c r="E997" s="325" t="s">
        <v>177</v>
      </c>
      <c r="F997" s="340">
        <v>5994.0</v>
      </c>
      <c r="G997" s="340"/>
      <c r="H997" s="340">
        <v>3956.0</v>
      </c>
      <c r="I997" s="340">
        <v>-39.36</v>
      </c>
      <c r="J997" s="304">
        <v>1770960.0</v>
      </c>
      <c r="K997" s="304">
        <f t="shared" si="4"/>
        <v>295.4554555</v>
      </c>
      <c r="L997" s="300" t="s">
        <v>2582</v>
      </c>
      <c r="M997" s="306" t="s">
        <v>75</v>
      </c>
      <c r="N997" s="297">
        <f t="shared" si="3"/>
        <v>5.994</v>
      </c>
      <c r="O997" s="307"/>
      <c r="P997" s="307"/>
      <c r="Q997" s="307"/>
      <c r="R997" s="307"/>
      <c r="S997" s="307"/>
      <c r="T997" s="307"/>
      <c r="U997" s="307"/>
      <c r="V997" s="307"/>
    </row>
    <row r="998" ht="15.75" customHeight="1">
      <c r="A998" s="307"/>
      <c r="B998" s="298">
        <v>45229.0</v>
      </c>
      <c r="C998" s="299" t="s">
        <v>3680</v>
      </c>
      <c r="D998" s="300" t="s">
        <v>116</v>
      </c>
      <c r="E998" s="325" t="s">
        <v>179</v>
      </c>
      <c r="F998" s="340">
        <v>4130.5</v>
      </c>
      <c r="G998" s="340"/>
      <c r="H998" s="340">
        <v>2768.4</v>
      </c>
      <c r="I998" s="340">
        <v>-57.23</v>
      </c>
      <c r="J998" s="308">
        <v>1193517.0</v>
      </c>
      <c r="K998" s="308">
        <f t="shared" si="4"/>
        <v>288.952185</v>
      </c>
      <c r="L998" s="300" t="s">
        <v>2582</v>
      </c>
      <c r="M998" s="306" t="s">
        <v>40</v>
      </c>
      <c r="N998" s="297">
        <f t="shared" si="3"/>
        <v>4.1305</v>
      </c>
      <c r="O998" s="307"/>
      <c r="P998" s="307"/>
      <c r="Q998" s="307"/>
      <c r="R998" s="307"/>
      <c r="S998" s="307"/>
      <c r="T998" s="307"/>
      <c r="U998" s="307"/>
      <c r="V998" s="307"/>
    </row>
    <row r="999" ht="15.75" customHeight="1">
      <c r="A999" s="307"/>
      <c r="B999" s="298">
        <v>45229.0</v>
      </c>
      <c r="C999" s="299" t="s">
        <v>3681</v>
      </c>
      <c r="D999" s="300" t="s">
        <v>3682</v>
      </c>
      <c r="E999" s="325" t="s">
        <v>172</v>
      </c>
      <c r="F999" s="340">
        <v>1326.0</v>
      </c>
      <c r="G999" s="340"/>
      <c r="H999" s="340">
        <v>880.2</v>
      </c>
      <c r="I999" s="340">
        <v>-81.5</v>
      </c>
      <c r="J999" s="304">
        <v>477900.0</v>
      </c>
      <c r="K999" s="304">
        <f t="shared" si="4"/>
        <v>360.4072398</v>
      </c>
      <c r="L999" s="300" t="s">
        <v>2582</v>
      </c>
      <c r="M999" s="306" t="s">
        <v>94</v>
      </c>
      <c r="N999" s="297">
        <f t="shared" si="3"/>
        <v>1.326</v>
      </c>
      <c r="O999" s="307"/>
      <c r="P999" s="307"/>
      <c r="Q999" s="307"/>
      <c r="R999" s="307"/>
      <c r="S999" s="307"/>
      <c r="T999" s="307"/>
      <c r="U999" s="307"/>
      <c r="V999" s="307"/>
    </row>
    <row r="1000" ht="15.75" customHeight="1">
      <c r="A1000" s="307"/>
      <c r="B1000" s="298">
        <v>45229.0</v>
      </c>
      <c r="C1000" s="299" t="s">
        <v>3683</v>
      </c>
      <c r="D1000" s="300" t="s">
        <v>109</v>
      </c>
      <c r="E1000" s="325" t="s">
        <v>177</v>
      </c>
      <c r="F1000" s="340">
        <v>1602.0</v>
      </c>
      <c r="G1000" s="340"/>
      <c r="H1000" s="340">
        <v>1092.6</v>
      </c>
      <c r="I1000" s="340">
        <v>-66.38</v>
      </c>
      <c r="J1000" s="308">
        <v>502386.0</v>
      </c>
      <c r="K1000" s="308">
        <f t="shared" si="4"/>
        <v>313.5992509</v>
      </c>
      <c r="L1000" s="300" t="s">
        <v>2582</v>
      </c>
      <c r="M1000" s="306" t="s">
        <v>2584</v>
      </c>
      <c r="N1000" s="297">
        <f t="shared" si="3"/>
        <v>1.602</v>
      </c>
      <c r="O1000" s="307"/>
      <c r="P1000" s="307"/>
      <c r="Q1000" s="307"/>
      <c r="R1000" s="307"/>
      <c r="S1000" s="307"/>
      <c r="T1000" s="307"/>
      <c r="U1000" s="307"/>
      <c r="V1000" s="307"/>
    </row>
    <row r="1001" ht="15.75" customHeight="1">
      <c r="A1001" s="307"/>
      <c r="B1001" s="341">
        <v>45230.0</v>
      </c>
      <c r="C1001" s="299" t="s">
        <v>3684</v>
      </c>
      <c r="D1001" s="300" t="s">
        <v>3367</v>
      </c>
      <c r="E1001" s="325" t="s">
        <v>172</v>
      </c>
      <c r="F1001" s="340">
        <v>1994.0</v>
      </c>
      <c r="G1001" s="340"/>
      <c r="H1001" s="340">
        <v>1338.4</v>
      </c>
      <c r="I1001" s="340">
        <v>-55.37</v>
      </c>
      <c r="J1001" s="304">
        <v>756901.0</v>
      </c>
      <c r="K1001" s="304">
        <f t="shared" si="4"/>
        <v>379.5892678</v>
      </c>
      <c r="L1001" s="300" t="s">
        <v>2595</v>
      </c>
      <c r="M1001" s="306" t="s">
        <v>75</v>
      </c>
      <c r="N1001" s="297">
        <f t="shared" si="3"/>
        <v>1.994</v>
      </c>
      <c r="O1001" s="307"/>
      <c r="P1001" s="307"/>
      <c r="Q1001" s="307"/>
      <c r="R1001" s="307"/>
      <c r="S1001" s="307"/>
      <c r="T1001" s="307"/>
      <c r="U1001" s="307"/>
      <c r="V1001" s="307"/>
    </row>
    <row r="1002" ht="15.75" customHeight="1">
      <c r="A1002" s="307"/>
      <c r="B1002" s="341">
        <v>45228.0</v>
      </c>
      <c r="C1002" s="299" t="s">
        <v>3685</v>
      </c>
      <c r="D1002" s="300" t="s">
        <v>3526</v>
      </c>
      <c r="E1002" s="325" t="s">
        <v>162</v>
      </c>
      <c r="F1002" s="340">
        <v>6082.5</v>
      </c>
      <c r="G1002" s="340"/>
      <c r="H1002" s="340">
        <v>4198.6</v>
      </c>
      <c r="I1002" s="340">
        <v>-25.11</v>
      </c>
      <c r="J1002" s="304">
        <v>2597440.0</v>
      </c>
      <c r="K1002" s="304">
        <f t="shared" si="4"/>
        <v>427.0349363</v>
      </c>
      <c r="L1002" s="300" t="s">
        <v>2580</v>
      </c>
      <c r="M1002" s="306" t="s">
        <v>40</v>
      </c>
      <c r="N1002" s="297">
        <f t="shared" si="3"/>
        <v>6.0825</v>
      </c>
      <c r="O1002" s="307"/>
      <c r="P1002" s="307"/>
      <c r="Q1002" s="307"/>
      <c r="R1002" s="307"/>
      <c r="S1002" s="307"/>
      <c r="T1002" s="307"/>
      <c r="U1002" s="307"/>
      <c r="V1002" s="307"/>
    </row>
    <row r="1003" ht="15.75" customHeight="1">
      <c r="A1003" s="307"/>
      <c r="B1003" s="298">
        <v>45230.0</v>
      </c>
      <c r="C1003" s="299" t="s">
        <v>3686</v>
      </c>
      <c r="D1003" s="300" t="s">
        <v>100</v>
      </c>
      <c r="E1003" s="325" t="s">
        <v>2591</v>
      </c>
      <c r="F1003" s="302">
        <v>2250.0</v>
      </c>
      <c r="G1003" s="319"/>
      <c r="H1003" s="319">
        <v>1407.6</v>
      </c>
      <c r="I1003" s="319">
        <v>-40.01</v>
      </c>
      <c r="J1003" s="328">
        <v>540000.0</v>
      </c>
      <c r="K1003" s="308">
        <f t="shared" si="4"/>
        <v>240</v>
      </c>
      <c r="L1003" s="300" t="s">
        <v>2580</v>
      </c>
      <c r="M1003" s="306" t="s">
        <v>94</v>
      </c>
      <c r="N1003" s="297">
        <f t="shared" si="3"/>
        <v>2.25</v>
      </c>
      <c r="O1003" s="307"/>
      <c r="P1003" s="307"/>
      <c r="Q1003" s="307"/>
      <c r="R1003" s="307"/>
      <c r="S1003" s="307"/>
      <c r="T1003" s="307"/>
      <c r="U1003" s="307"/>
      <c r="V1003" s="307"/>
    </row>
    <row r="1004" ht="15.75" customHeight="1">
      <c r="A1004" s="307"/>
      <c r="B1004" s="298">
        <v>45230.0</v>
      </c>
      <c r="C1004" s="299" t="s">
        <v>3687</v>
      </c>
      <c r="D1004" s="300" t="s">
        <v>85</v>
      </c>
      <c r="E1004" s="325" t="s">
        <v>2697</v>
      </c>
      <c r="F1004" s="302">
        <v>967.8</v>
      </c>
      <c r="G1004" s="302"/>
      <c r="H1004" s="302">
        <v>628.4</v>
      </c>
      <c r="I1004" s="302">
        <v>-16.83</v>
      </c>
      <c r="J1004" s="322">
        <v>203238.0</v>
      </c>
      <c r="K1004" s="308">
        <f t="shared" si="4"/>
        <v>210</v>
      </c>
      <c r="L1004" s="300" t="s">
        <v>2580</v>
      </c>
      <c r="M1004" s="306" t="s">
        <v>2584</v>
      </c>
      <c r="N1004" s="297">
        <f t="shared" si="3"/>
        <v>0.9678</v>
      </c>
      <c r="O1004" s="307"/>
      <c r="P1004" s="307"/>
      <c r="Q1004" s="307"/>
      <c r="R1004" s="307"/>
      <c r="S1004" s="307"/>
      <c r="T1004" s="307"/>
      <c r="U1004" s="307"/>
      <c r="V1004" s="307"/>
    </row>
    <row r="1005" ht="15.75" customHeight="1">
      <c r="A1005" s="307"/>
      <c r="B1005" s="298">
        <v>45230.0</v>
      </c>
      <c r="C1005" s="299" t="s">
        <v>3688</v>
      </c>
      <c r="D1005" s="300" t="s">
        <v>3689</v>
      </c>
      <c r="E1005" s="325" t="s">
        <v>181</v>
      </c>
      <c r="F1005" s="302">
        <v>5188.0</v>
      </c>
      <c r="G1005" s="302"/>
      <c r="H1005" s="302">
        <v>3426.2</v>
      </c>
      <c r="I1005" s="302">
        <v>-104.18</v>
      </c>
      <c r="J1005" s="322">
        <v>1617980.0</v>
      </c>
      <c r="K1005" s="308">
        <f t="shared" si="4"/>
        <v>311.8696993</v>
      </c>
      <c r="L1005" s="300" t="s">
        <v>2595</v>
      </c>
      <c r="M1005" s="306" t="s">
        <v>75</v>
      </c>
      <c r="N1005" s="297">
        <f t="shared" si="3"/>
        <v>5.188</v>
      </c>
      <c r="O1005" s="307"/>
      <c r="P1005" s="307"/>
      <c r="Q1005" s="307"/>
      <c r="R1005" s="307"/>
      <c r="S1005" s="307"/>
      <c r="T1005" s="307"/>
      <c r="U1005" s="307"/>
      <c r="V1005" s="307"/>
    </row>
    <row r="1006" ht="15.75" customHeight="1">
      <c r="A1006" s="307"/>
      <c r="B1006" s="298">
        <v>45230.0</v>
      </c>
      <c r="C1006" s="299" t="s">
        <v>3690</v>
      </c>
      <c r="D1006" s="305" t="s">
        <v>104</v>
      </c>
      <c r="E1006" s="325" t="s">
        <v>179</v>
      </c>
      <c r="F1006" s="302">
        <v>980.0</v>
      </c>
      <c r="G1006" s="302"/>
      <c r="H1006" s="302">
        <v>656.0</v>
      </c>
      <c r="I1006" s="302">
        <v>-40.45</v>
      </c>
      <c r="J1006" s="322">
        <v>282580.0</v>
      </c>
      <c r="K1006" s="308">
        <f t="shared" si="4"/>
        <v>288.3469388</v>
      </c>
      <c r="L1006" s="300" t="s">
        <v>2595</v>
      </c>
      <c r="M1006" s="306" t="s">
        <v>40</v>
      </c>
      <c r="N1006" s="297">
        <f t="shared" si="3"/>
        <v>0.98</v>
      </c>
      <c r="O1006" s="307"/>
      <c r="P1006" s="307"/>
      <c r="Q1006" s="307"/>
      <c r="R1006" s="307"/>
      <c r="S1006" s="307"/>
      <c r="T1006" s="307"/>
      <c r="U1006" s="307"/>
      <c r="V1006" s="307"/>
    </row>
    <row r="1007" ht="15.75" customHeight="1">
      <c r="A1007" s="307"/>
      <c r="B1007" s="298">
        <v>45231.0</v>
      </c>
      <c r="C1007" s="299" t="s">
        <v>3691</v>
      </c>
      <c r="D1007" s="300" t="s">
        <v>3331</v>
      </c>
      <c r="E1007" s="325" t="s">
        <v>181</v>
      </c>
      <c r="F1007" s="302">
        <v>1615.0</v>
      </c>
      <c r="G1007" s="302">
        <f>H1007/F1007%</f>
        <v>68.52012384</v>
      </c>
      <c r="H1007" s="302">
        <v>1106.6</v>
      </c>
      <c r="I1007" s="302">
        <v>-50.69</v>
      </c>
      <c r="J1007" s="322">
        <v>463200.0</v>
      </c>
      <c r="K1007" s="308">
        <f t="shared" si="4"/>
        <v>286.8111455</v>
      </c>
      <c r="L1007" s="300" t="s">
        <v>2595</v>
      </c>
      <c r="M1007" s="306" t="s">
        <v>94</v>
      </c>
      <c r="N1007" s="297">
        <f t="shared" si="3"/>
        <v>1.615</v>
      </c>
      <c r="O1007" s="307"/>
      <c r="P1007" s="307"/>
      <c r="Q1007" s="307"/>
      <c r="R1007" s="307"/>
      <c r="S1007" s="307"/>
      <c r="T1007" s="307"/>
      <c r="U1007" s="307"/>
      <c r="V1007" s="307"/>
    </row>
    <row r="1008" ht="15.75" customHeight="1">
      <c r="A1008" s="307"/>
      <c r="B1008" s="298">
        <v>45230.0</v>
      </c>
      <c r="C1008" s="299" t="s">
        <v>3692</v>
      </c>
      <c r="D1008" s="300" t="s">
        <v>111</v>
      </c>
      <c r="E1008" s="325" t="s">
        <v>179</v>
      </c>
      <c r="F1008" s="302">
        <v>5843.0</v>
      </c>
      <c r="G1008" s="302"/>
      <c r="H1008" s="302">
        <v>3828.1</v>
      </c>
      <c r="I1008" s="302">
        <v>-80.01</v>
      </c>
      <c r="J1008" s="322">
        <v>1814511.0</v>
      </c>
      <c r="K1008" s="308">
        <f t="shared" si="4"/>
        <v>310.5444121</v>
      </c>
      <c r="L1008" s="300" t="s">
        <v>2582</v>
      </c>
      <c r="M1008" s="306" t="s">
        <v>2584</v>
      </c>
      <c r="N1008" s="297">
        <f t="shared" si="3"/>
        <v>5.843</v>
      </c>
      <c r="O1008" s="307"/>
      <c r="P1008" s="307"/>
      <c r="Q1008" s="307"/>
      <c r="R1008" s="307"/>
      <c r="S1008" s="307"/>
      <c r="T1008" s="307"/>
      <c r="U1008" s="307"/>
      <c r="V1008" s="307"/>
    </row>
    <row r="1009" ht="15.75" customHeight="1">
      <c r="A1009" s="307"/>
      <c r="B1009" s="298">
        <v>45230.0</v>
      </c>
      <c r="C1009" s="299" t="s">
        <v>3693</v>
      </c>
      <c r="D1009" s="300" t="s">
        <v>3457</v>
      </c>
      <c r="E1009" s="325" t="s">
        <v>172</v>
      </c>
      <c r="F1009" s="302">
        <v>1888.0</v>
      </c>
      <c r="G1009" s="302"/>
      <c r="H1009" s="302">
        <v>1289.1</v>
      </c>
      <c r="I1009" s="302">
        <v>-85.33</v>
      </c>
      <c r="J1009" s="303">
        <v>721364.0</v>
      </c>
      <c r="K1009" s="304">
        <f t="shared" si="4"/>
        <v>382.0783898</v>
      </c>
      <c r="L1009" s="300" t="s">
        <v>2582</v>
      </c>
      <c r="M1009" s="306" t="s">
        <v>75</v>
      </c>
      <c r="N1009" s="297">
        <f t="shared" si="3"/>
        <v>1.888</v>
      </c>
      <c r="O1009" s="307"/>
      <c r="P1009" s="307"/>
      <c r="Q1009" s="307"/>
      <c r="R1009" s="307"/>
      <c r="S1009" s="307"/>
      <c r="T1009" s="307"/>
      <c r="U1009" s="307"/>
      <c r="V1009" s="307"/>
    </row>
    <row r="1010" ht="15.75" customHeight="1">
      <c r="A1010" s="307"/>
      <c r="B1010" s="298">
        <v>45230.0</v>
      </c>
      <c r="C1010" s="299" t="s">
        <v>3694</v>
      </c>
      <c r="D1010" s="300" t="s">
        <v>91</v>
      </c>
      <c r="E1010" s="325" t="s">
        <v>2643</v>
      </c>
      <c r="F1010" s="302">
        <v>2179.0</v>
      </c>
      <c r="G1010" s="302"/>
      <c r="H1010" s="302">
        <v>1383.6</v>
      </c>
      <c r="I1010" s="302">
        <v>-46.84</v>
      </c>
      <c r="J1010" s="322">
        <v>522960.0</v>
      </c>
      <c r="K1010" s="308">
        <f t="shared" si="4"/>
        <v>240</v>
      </c>
      <c r="L1010" s="300" t="s">
        <v>2582</v>
      </c>
      <c r="M1010" s="306" t="s">
        <v>40</v>
      </c>
      <c r="N1010" s="297">
        <f t="shared" si="3"/>
        <v>2.179</v>
      </c>
      <c r="O1010" s="307"/>
      <c r="P1010" s="307"/>
      <c r="Q1010" s="307"/>
      <c r="R1010" s="307"/>
      <c r="S1010" s="307"/>
      <c r="T1010" s="307"/>
      <c r="U1010" s="307"/>
      <c r="V1010" s="307"/>
    </row>
    <row r="1011" ht="15.75" customHeight="1">
      <c r="A1011" s="307"/>
      <c r="B1011" s="298">
        <v>45230.0</v>
      </c>
      <c r="C1011" s="299" t="s">
        <v>3695</v>
      </c>
      <c r="D1011" s="300" t="s">
        <v>50</v>
      </c>
      <c r="E1011" s="325" t="s">
        <v>179</v>
      </c>
      <c r="F1011" s="302">
        <v>3063.0</v>
      </c>
      <c r="G1011" s="302"/>
      <c r="H1011" s="302">
        <v>1992.1</v>
      </c>
      <c r="I1011" s="302">
        <v>-50.96</v>
      </c>
      <c r="J1011" s="322">
        <v>837240.0</v>
      </c>
      <c r="K1011" s="308">
        <f t="shared" si="4"/>
        <v>273.3398629</v>
      </c>
      <c r="L1011" s="300" t="s">
        <v>2582</v>
      </c>
      <c r="M1011" s="306" t="s">
        <v>94</v>
      </c>
      <c r="N1011" s="297">
        <f t="shared" si="3"/>
        <v>3.063</v>
      </c>
      <c r="O1011" s="307"/>
      <c r="P1011" s="307"/>
      <c r="Q1011" s="307"/>
      <c r="R1011" s="307"/>
      <c r="S1011" s="307"/>
      <c r="T1011" s="307"/>
      <c r="U1011" s="307"/>
      <c r="V1011" s="307"/>
    </row>
    <row r="1012" ht="15.75" customHeight="1">
      <c r="A1012" s="307"/>
      <c r="B1012" s="298">
        <v>45231.0</v>
      </c>
      <c r="C1012" s="299" t="s">
        <v>3696</v>
      </c>
      <c r="D1012" s="300" t="s">
        <v>3367</v>
      </c>
      <c r="E1012" s="325" t="s">
        <v>177</v>
      </c>
      <c r="F1012" s="302">
        <v>1103.0</v>
      </c>
      <c r="G1012" s="302"/>
      <c r="H1012" s="302">
        <v>739.8</v>
      </c>
      <c r="I1012" s="302">
        <v>-47.13</v>
      </c>
      <c r="J1012" s="322">
        <v>378283.0</v>
      </c>
      <c r="K1012" s="308">
        <f t="shared" si="4"/>
        <v>342.9582956</v>
      </c>
      <c r="L1012" s="305" t="s">
        <v>2595</v>
      </c>
      <c r="M1012" s="306" t="s">
        <v>2584</v>
      </c>
      <c r="N1012" s="297">
        <f t="shared" si="3"/>
        <v>1.103</v>
      </c>
      <c r="O1012" s="307"/>
      <c r="P1012" s="307"/>
      <c r="Q1012" s="307"/>
      <c r="R1012" s="307"/>
      <c r="S1012" s="307"/>
      <c r="T1012" s="307"/>
      <c r="U1012" s="307"/>
      <c r="V1012" s="307"/>
    </row>
    <row r="1013" ht="15.75" customHeight="1">
      <c r="A1013" s="307"/>
      <c r="B1013" s="298">
        <v>45230.0</v>
      </c>
      <c r="C1013" s="299" t="s">
        <v>3697</v>
      </c>
      <c r="D1013" s="300" t="s">
        <v>3414</v>
      </c>
      <c r="E1013" s="325" t="s">
        <v>181</v>
      </c>
      <c r="F1013" s="302">
        <v>3840.5</v>
      </c>
      <c r="G1013" s="302"/>
      <c r="H1013" s="302">
        <v>3622.1</v>
      </c>
      <c r="I1013" s="302">
        <v>-64.11</v>
      </c>
      <c r="J1013" s="322">
        <v>1115974.0</v>
      </c>
      <c r="K1013" s="308">
        <f t="shared" si="4"/>
        <v>290.5803932</v>
      </c>
      <c r="L1013" s="305" t="s">
        <v>2580</v>
      </c>
      <c r="M1013" s="306" t="s">
        <v>75</v>
      </c>
      <c r="N1013" s="297">
        <f t="shared" si="3"/>
        <v>3.8405</v>
      </c>
      <c r="O1013" s="307"/>
      <c r="P1013" s="307"/>
      <c r="Q1013" s="307"/>
      <c r="R1013" s="307"/>
      <c r="S1013" s="307"/>
      <c r="T1013" s="307"/>
      <c r="U1013" s="307"/>
      <c r="V1013" s="307"/>
    </row>
    <row r="1014" ht="15.75" customHeight="1">
      <c r="A1014" s="307"/>
      <c r="B1014" s="298">
        <v>45228.0</v>
      </c>
      <c r="C1014" s="299" t="s">
        <v>3698</v>
      </c>
      <c r="D1014" s="305" t="s">
        <v>3526</v>
      </c>
      <c r="E1014" s="325" t="s">
        <v>172</v>
      </c>
      <c r="F1014" s="302">
        <v>6105.6</v>
      </c>
      <c r="G1014" s="302"/>
      <c r="H1014" s="302">
        <v>4187.5</v>
      </c>
      <c r="I1014" s="302">
        <v>-27.51</v>
      </c>
      <c r="J1014" s="303">
        <v>2261196.0</v>
      </c>
      <c r="K1014" s="304">
        <f t="shared" si="4"/>
        <v>370.3478774</v>
      </c>
      <c r="L1014" s="305" t="s">
        <v>2580</v>
      </c>
      <c r="M1014" s="306" t="s">
        <v>40</v>
      </c>
      <c r="N1014" s="297">
        <f t="shared" si="3"/>
        <v>6.1056</v>
      </c>
      <c r="O1014" s="307"/>
      <c r="P1014" s="307"/>
      <c r="Q1014" s="307"/>
      <c r="R1014" s="307"/>
      <c r="S1014" s="307"/>
      <c r="T1014" s="307"/>
      <c r="U1014" s="307"/>
      <c r="V1014" s="307"/>
    </row>
    <row r="1015" ht="15.75" customHeight="1">
      <c r="A1015" s="307"/>
      <c r="B1015" s="298">
        <v>45231.0</v>
      </c>
      <c r="C1015" s="299" t="s">
        <v>3699</v>
      </c>
      <c r="D1015" s="305" t="s">
        <v>109</v>
      </c>
      <c r="E1015" s="325" t="s">
        <v>179</v>
      </c>
      <c r="F1015" s="302">
        <v>650.0</v>
      </c>
      <c r="G1015" s="302"/>
      <c r="H1015" s="302">
        <v>422.3</v>
      </c>
      <c r="I1015" s="302">
        <v>-84.5</v>
      </c>
      <c r="J1015" s="322">
        <v>194200.0</v>
      </c>
      <c r="K1015" s="308">
        <f t="shared" si="4"/>
        <v>298.7692308</v>
      </c>
      <c r="L1015" s="305" t="s">
        <v>2582</v>
      </c>
      <c r="M1015" s="306" t="s">
        <v>94</v>
      </c>
      <c r="N1015" s="297">
        <f t="shared" si="3"/>
        <v>0.65</v>
      </c>
      <c r="O1015" s="307"/>
      <c r="P1015" s="307"/>
      <c r="Q1015" s="307"/>
      <c r="R1015" s="307"/>
      <c r="S1015" s="307"/>
      <c r="T1015" s="307"/>
      <c r="U1015" s="307"/>
      <c r="V1015" s="307"/>
    </row>
    <row r="1016" ht="15.75" customHeight="1">
      <c r="A1016" s="307"/>
      <c r="B1016" s="298">
        <v>45231.0</v>
      </c>
      <c r="C1016" s="299" t="s">
        <v>3700</v>
      </c>
      <c r="D1016" s="305" t="s">
        <v>111</v>
      </c>
      <c r="E1016" s="325" t="s">
        <v>177</v>
      </c>
      <c r="F1016" s="302">
        <v>5582.5</v>
      </c>
      <c r="G1016" s="302"/>
      <c r="H1016" s="302">
        <v>3613.2</v>
      </c>
      <c r="I1016" s="302">
        <v>-67.64</v>
      </c>
      <c r="J1016" s="322">
        <v>1743870.0</v>
      </c>
      <c r="K1016" s="308">
        <f t="shared" si="4"/>
        <v>312.3815495</v>
      </c>
      <c r="L1016" s="305" t="s">
        <v>2582</v>
      </c>
      <c r="M1016" s="306" t="s">
        <v>2584</v>
      </c>
      <c r="N1016" s="297">
        <f t="shared" si="3"/>
        <v>5.5825</v>
      </c>
      <c r="O1016" s="307"/>
      <c r="P1016" s="307"/>
      <c r="Q1016" s="307"/>
      <c r="R1016" s="307"/>
      <c r="S1016" s="307"/>
      <c r="T1016" s="307"/>
      <c r="U1016" s="307"/>
      <c r="V1016" s="307"/>
    </row>
    <row r="1017" ht="15.75" customHeight="1">
      <c r="A1017" s="307"/>
      <c r="B1017" s="298">
        <v>45232.0</v>
      </c>
      <c r="C1017" s="299" t="s">
        <v>3701</v>
      </c>
      <c r="D1017" s="305" t="s">
        <v>3331</v>
      </c>
      <c r="E1017" s="325" t="s">
        <v>177</v>
      </c>
      <c r="F1017" s="302">
        <v>1129.0</v>
      </c>
      <c r="G1017" s="302">
        <f>H1017/F1017%</f>
        <v>65.59787422</v>
      </c>
      <c r="H1017" s="302">
        <v>740.6</v>
      </c>
      <c r="I1017" s="302">
        <v>-84.99</v>
      </c>
      <c r="J1017" s="303">
        <v>365796.0</v>
      </c>
      <c r="K1017" s="304">
        <f t="shared" si="4"/>
        <v>324</v>
      </c>
      <c r="L1017" s="305" t="s">
        <v>2595</v>
      </c>
      <c r="M1017" s="306" t="s">
        <v>75</v>
      </c>
      <c r="N1017" s="297">
        <f t="shared" si="3"/>
        <v>1.129</v>
      </c>
      <c r="O1017" s="307"/>
      <c r="P1017" s="307"/>
      <c r="Q1017" s="307"/>
      <c r="R1017" s="307"/>
      <c r="S1017" s="307"/>
      <c r="T1017" s="307"/>
      <c r="U1017" s="307"/>
      <c r="V1017" s="307"/>
    </row>
    <row r="1018" ht="15.75" customHeight="1">
      <c r="A1018" s="307"/>
      <c r="B1018" s="298">
        <v>45232.0</v>
      </c>
      <c r="C1018" s="299" t="s">
        <v>3702</v>
      </c>
      <c r="D1018" s="305" t="s">
        <v>3367</v>
      </c>
      <c r="E1018" s="325" t="s">
        <v>4</v>
      </c>
      <c r="F1018" s="302">
        <v>869.0</v>
      </c>
      <c r="G1018" s="302"/>
      <c r="H1018" s="302">
        <v>580.5</v>
      </c>
      <c r="I1018" s="302">
        <v>-67.04</v>
      </c>
      <c r="J1018" s="303">
        <v>349639.0</v>
      </c>
      <c r="K1018" s="304">
        <f t="shared" si="4"/>
        <v>402.3463751</v>
      </c>
      <c r="L1018" s="305" t="s">
        <v>2595</v>
      </c>
      <c r="M1018" s="306" t="s">
        <v>40</v>
      </c>
      <c r="N1018" s="297">
        <f t="shared" si="3"/>
        <v>0.869</v>
      </c>
      <c r="O1018" s="307"/>
      <c r="P1018" s="307"/>
      <c r="Q1018" s="307"/>
      <c r="R1018" s="307"/>
      <c r="S1018" s="307"/>
      <c r="T1018" s="307"/>
      <c r="U1018" s="307"/>
      <c r="V1018" s="307"/>
    </row>
    <row r="1019" ht="15.75" customHeight="1">
      <c r="A1019" s="307"/>
      <c r="B1019" s="298">
        <v>45231.0</v>
      </c>
      <c r="C1019" s="299" t="s">
        <v>3703</v>
      </c>
      <c r="D1019" s="339" t="s">
        <v>3414</v>
      </c>
      <c r="E1019" s="325" t="s">
        <v>177</v>
      </c>
      <c r="F1019" s="302">
        <v>3766.9</v>
      </c>
      <c r="G1019" s="302"/>
      <c r="H1019" s="302">
        <v>2584.2</v>
      </c>
      <c r="I1019" s="302">
        <v>-55.83</v>
      </c>
      <c r="J1019" s="303">
        <v>1402869.5</v>
      </c>
      <c r="K1019" s="304">
        <f t="shared" si="4"/>
        <v>372.4201598</v>
      </c>
      <c r="L1019" s="305" t="s">
        <v>2580</v>
      </c>
      <c r="M1019" s="306" t="s">
        <v>94</v>
      </c>
      <c r="N1019" s="297">
        <f t="shared" si="3"/>
        <v>3.7669</v>
      </c>
      <c r="O1019" s="307"/>
      <c r="P1019" s="307"/>
      <c r="Q1019" s="307"/>
      <c r="R1019" s="307"/>
      <c r="S1019" s="307"/>
      <c r="T1019" s="307"/>
      <c r="U1019" s="307"/>
      <c r="V1019" s="307"/>
    </row>
    <row r="1020" ht="15.75" customHeight="1">
      <c r="A1020" s="307"/>
      <c r="B1020" s="298">
        <v>45231.0</v>
      </c>
      <c r="C1020" s="299" t="s">
        <v>3704</v>
      </c>
      <c r="D1020" s="339" t="s">
        <v>3414</v>
      </c>
      <c r="E1020" s="325" t="s">
        <v>4</v>
      </c>
      <c r="F1020" s="302">
        <v>2390.5</v>
      </c>
      <c r="G1020" s="302"/>
      <c r="H1020" s="302">
        <v>1592.3</v>
      </c>
      <c r="I1020" s="302">
        <v>-71.58</v>
      </c>
      <c r="J1020" s="303">
        <v>930687.0</v>
      </c>
      <c r="K1020" s="304">
        <f t="shared" si="4"/>
        <v>389.3273374</v>
      </c>
      <c r="L1020" s="305" t="s">
        <v>2580</v>
      </c>
      <c r="M1020" s="306" t="s">
        <v>2584</v>
      </c>
      <c r="N1020" s="297">
        <f t="shared" si="3"/>
        <v>2.3905</v>
      </c>
      <c r="O1020" s="307"/>
      <c r="P1020" s="307"/>
      <c r="Q1020" s="307"/>
      <c r="R1020" s="307"/>
      <c r="S1020" s="307"/>
      <c r="T1020" s="307"/>
      <c r="U1020" s="307"/>
      <c r="V1020" s="307"/>
    </row>
    <row r="1021" ht="15.75" customHeight="1">
      <c r="A1021" s="307"/>
      <c r="B1021" s="298">
        <v>45232.0</v>
      </c>
      <c r="C1021" s="299" t="s">
        <v>3705</v>
      </c>
      <c r="D1021" s="305" t="s">
        <v>3367</v>
      </c>
      <c r="E1021" s="325" t="s">
        <v>2591</v>
      </c>
      <c r="F1021" s="302">
        <v>548.0</v>
      </c>
      <c r="G1021" s="302"/>
      <c r="H1021" s="302">
        <v>360.0</v>
      </c>
      <c r="I1021" s="302">
        <v>-57.58</v>
      </c>
      <c r="J1021" s="322">
        <v>152768.0</v>
      </c>
      <c r="K1021" s="308">
        <f t="shared" si="4"/>
        <v>278.7737226</v>
      </c>
      <c r="L1021" s="305" t="s">
        <v>2595</v>
      </c>
      <c r="M1021" s="306" t="s">
        <v>75</v>
      </c>
      <c r="N1021" s="297">
        <f t="shared" si="3"/>
        <v>0.548</v>
      </c>
      <c r="O1021" s="307"/>
      <c r="P1021" s="307"/>
      <c r="Q1021" s="307"/>
      <c r="R1021" s="307"/>
      <c r="S1021" s="307"/>
      <c r="T1021" s="307"/>
      <c r="U1021" s="307"/>
      <c r="V1021" s="307"/>
    </row>
    <row r="1022" ht="15.75" customHeight="1">
      <c r="A1022" s="307"/>
      <c r="B1022" s="298">
        <v>45232.0</v>
      </c>
      <c r="C1022" s="299" t="s">
        <v>3706</v>
      </c>
      <c r="D1022" s="305" t="s">
        <v>3671</v>
      </c>
      <c r="E1022" s="325" t="s">
        <v>181</v>
      </c>
      <c r="F1022" s="302">
        <v>5018.0</v>
      </c>
      <c r="G1022" s="302"/>
      <c r="H1022" s="302">
        <v>3304.7</v>
      </c>
      <c r="I1022" s="302">
        <v>-82.86</v>
      </c>
      <c r="J1022" s="322">
        <v>1515280.0</v>
      </c>
      <c r="K1022" s="308">
        <f t="shared" si="4"/>
        <v>301.9689119</v>
      </c>
      <c r="L1022" s="305" t="s">
        <v>2595</v>
      </c>
      <c r="M1022" s="306" t="s">
        <v>40</v>
      </c>
      <c r="N1022" s="297">
        <f t="shared" si="3"/>
        <v>5.018</v>
      </c>
      <c r="O1022" s="307"/>
      <c r="P1022" s="307"/>
      <c r="Q1022" s="307"/>
      <c r="R1022" s="307"/>
      <c r="S1022" s="307"/>
      <c r="T1022" s="307"/>
      <c r="U1022" s="307"/>
      <c r="V1022" s="307"/>
    </row>
    <row r="1023" ht="15.75" customHeight="1">
      <c r="A1023" s="307"/>
      <c r="B1023" s="298">
        <v>45232.0</v>
      </c>
      <c r="C1023" s="299" t="s">
        <v>3707</v>
      </c>
      <c r="D1023" s="300" t="s">
        <v>3676</v>
      </c>
      <c r="E1023" s="325" t="s">
        <v>179</v>
      </c>
      <c r="F1023" s="302">
        <v>8186.0</v>
      </c>
      <c r="G1023" s="302"/>
      <c r="H1023" s="302">
        <v>4907.3</v>
      </c>
      <c r="I1023" s="302">
        <v>-104.83</v>
      </c>
      <c r="J1023" s="322">
        <v>2687825.0</v>
      </c>
      <c r="K1023" s="308">
        <f t="shared" si="4"/>
        <v>328.3441241</v>
      </c>
      <c r="L1023" s="305" t="s">
        <v>2595</v>
      </c>
      <c r="M1023" s="306" t="s">
        <v>94</v>
      </c>
      <c r="N1023" s="297">
        <f t="shared" si="3"/>
        <v>8.186</v>
      </c>
      <c r="O1023" s="307"/>
      <c r="P1023" s="307"/>
      <c r="Q1023" s="307"/>
      <c r="R1023" s="307"/>
      <c r="S1023" s="307"/>
      <c r="T1023" s="307"/>
      <c r="U1023" s="307"/>
      <c r="V1023" s="307"/>
    </row>
    <row r="1024" ht="15.75" customHeight="1">
      <c r="A1024" s="307"/>
      <c r="B1024" s="298">
        <v>45232.0</v>
      </c>
      <c r="C1024" s="299" t="s">
        <v>3708</v>
      </c>
      <c r="D1024" s="300" t="s">
        <v>3532</v>
      </c>
      <c r="E1024" s="325" t="s">
        <v>179</v>
      </c>
      <c r="F1024" s="302">
        <v>5736.0</v>
      </c>
      <c r="G1024" s="302"/>
      <c r="H1024" s="302">
        <v>3762.0</v>
      </c>
      <c r="I1024" s="302">
        <v>-121.34</v>
      </c>
      <c r="J1024" s="322">
        <v>1934280.0</v>
      </c>
      <c r="K1024" s="308">
        <f t="shared" si="4"/>
        <v>337.2175732</v>
      </c>
      <c r="L1024" s="305" t="s">
        <v>2595</v>
      </c>
      <c r="M1024" s="306" t="s">
        <v>2584</v>
      </c>
      <c r="N1024" s="297">
        <f t="shared" si="3"/>
        <v>5.736</v>
      </c>
      <c r="O1024" s="307"/>
      <c r="P1024" s="307"/>
      <c r="Q1024" s="307"/>
      <c r="R1024" s="307"/>
      <c r="S1024" s="307"/>
      <c r="T1024" s="307"/>
      <c r="U1024" s="307"/>
      <c r="V1024" s="307"/>
    </row>
    <row r="1025" ht="15.75" customHeight="1">
      <c r="A1025" s="307"/>
      <c r="B1025" s="298">
        <v>45233.0</v>
      </c>
      <c r="C1025" s="299" t="s">
        <v>3709</v>
      </c>
      <c r="D1025" s="305" t="s">
        <v>3331</v>
      </c>
      <c r="E1025" s="325" t="s">
        <v>2591</v>
      </c>
      <c r="F1025" s="302">
        <v>1777.0</v>
      </c>
      <c r="G1025" s="302">
        <f>H1025/F1025%</f>
        <v>63.26392797</v>
      </c>
      <c r="H1025" s="302">
        <v>1124.2</v>
      </c>
      <c r="I1025" s="302">
        <v>-76.38</v>
      </c>
      <c r="J1025" s="322">
        <v>492908.0</v>
      </c>
      <c r="K1025" s="308">
        <f t="shared" si="4"/>
        <v>277.3821047</v>
      </c>
      <c r="L1025" s="305" t="s">
        <v>2595</v>
      </c>
      <c r="M1025" s="306" t="s">
        <v>75</v>
      </c>
      <c r="N1025" s="297">
        <f t="shared" si="3"/>
        <v>1.777</v>
      </c>
      <c r="O1025" s="307"/>
      <c r="P1025" s="307"/>
      <c r="Q1025" s="307"/>
      <c r="R1025" s="307"/>
      <c r="S1025" s="307"/>
      <c r="T1025" s="307"/>
      <c r="U1025" s="307"/>
      <c r="V1025" s="307"/>
    </row>
    <row r="1026" ht="15.75" customHeight="1">
      <c r="A1026" s="307"/>
      <c r="B1026" s="298">
        <v>45232.0</v>
      </c>
      <c r="C1026" s="299" t="s">
        <v>3710</v>
      </c>
      <c r="D1026" s="305" t="s">
        <v>50</v>
      </c>
      <c r="E1026" s="325" t="s">
        <v>2643</v>
      </c>
      <c r="F1026" s="302">
        <v>2865.0</v>
      </c>
      <c r="G1026" s="302"/>
      <c r="H1026" s="302">
        <v>1860.8</v>
      </c>
      <c r="I1026" s="302">
        <v>-8.56</v>
      </c>
      <c r="J1026" s="322">
        <v>721800.0</v>
      </c>
      <c r="K1026" s="308">
        <f t="shared" si="4"/>
        <v>251.9371728</v>
      </c>
      <c r="L1026" s="305" t="s">
        <v>2582</v>
      </c>
      <c r="M1026" s="306" t="s">
        <v>40</v>
      </c>
      <c r="N1026" s="297">
        <f t="shared" si="3"/>
        <v>2.865</v>
      </c>
      <c r="O1026" s="307"/>
      <c r="P1026" s="307"/>
      <c r="Q1026" s="307"/>
      <c r="R1026" s="307"/>
      <c r="S1026" s="307"/>
      <c r="T1026" s="307"/>
      <c r="U1026" s="307"/>
      <c r="V1026" s="307"/>
    </row>
    <row r="1027" ht="15.75" customHeight="1">
      <c r="A1027" s="307"/>
      <c r="B1027" s="298">
        <v>45232.0</v>
      </c>
      <c r="C1027" s="299" t="s">
        <v>3711</v>
      </c>
      <c r="D1027" s="300" t="s">
        <v>3712</v>
      </c>
      <c r="E1027" s="325" t="s">
        <v>172</v>
      </c>
      <c r="F1027" s="302">
        <v>447.5</v>
      </c>
      <c r="G1027" s="302"/>
      <c r="H1027" s="302">
        <v>301.9</v>
      </c>
      <c r="I1027" s="302">
        <v>-46.61</v>
      </c>
      <c r="J1027" s="303">
        <v>146515.0</v>
      </c>
      <c r="K1027" s="304">
        <f t="shared" si="4"/>
        <v>327.4078212</v>
      </c>
      <c r="L1027" s="305" t="s">
        <v>2582</v>
      </c>
      <c r="M1027" s="306" t="s">
        <v>94</v>
      </c>
      <c r="N1027" s="297">
        <f t="shared" si="3"/>
        <v>0.4475</v>
      </c>
      <c r="O1027" s="307"/>
      <c r="P1027" s="307"/>
      <c r="Q1027" s="307"/>
      <c r="R1027" s="307"/>
      <c r="S1027" s="307"/>
      <c r="T1027" s="307"/>
      <c r="U1027" s="307"/>
      <c r="V1027" s="307"/>
    </row>
    <row r="1028" ht="15.75" customHeight="1">
      <c r="A1028" s="307"/>
      <c r="B1028" s="298">
        <v>45232.0</v>
      </c>
      <c r="C1028" s="299" t="s">
        <v>3713</v>
      </c>
      <c r="D1028" s="305" t="s">
        <v>111</v>
      </c>
      <c r="E1028" s="325" t="s">
        <v>177</v>
      </c>
      <c r="F1028" s="302">
        <v>5377.5</v>
      </c>
      <c r="G1028" s="302"/>
      <c r="H1028" s="302">
        <v>3555.0</v>
      </c>
      <c r="I1028" s="302">
        <v>-59.02</v>
      </c>
      <c r="J1028" s="303">
        <v>1881990.0</v>
      </c>
      <c r="K1028" s="304">
        <f t="shared" si="4"/>
        <v>349.9748954</v>
      </c>
      <c r="L1028" s="305" t="s">
        <v>2582</v>
      </c>
      <c r="M1028" s="306" t="s">
        <v>2584</v>
      </c>
      <c r="N1028" s="297">
        <f t="shared" si="3"/>
        <v>5.3775</v>
      </c>
      <c r="O1028" s="307"/>
      <c r="P1028" s="307"/>
      <c r="Q1028" s="307"/>
      <c r="R1028" s="307"/>
      <c r="S1028" s="307"/>
      <c r="T1028" s="307"/>
      <c r="U1028" s="307"/>
      <c r="V1028" s="307"/>
    </row>
    <row r="1029" ht="15.75" customHeight="1">
      <c r="A1029" s="307"/>
      <c r="B1029" s="298">
        <v>45232.0</v>
      </c>
      <c r="C1029" s="299" t="s">
        <v>3714</v>
      </c>
      <c r="D1029" s="305" t="s">
        <v>91</v>
      </c>
      <c r="E1029" s="325" t="s">
        <v>2591</v>
      </c>
      <c r="F1029" s="302">
        <v>1693.5</v>
      </c>
      <c r="G1029" s="302"/>
      <c r="H1029" s="302">
        <v>1076.4</v>
      </c>
      <c r="I1029" s="302">
        <v>-59.14</v>
      </c>
      <c r="J1029" s="322">
        <v>423375.0</v>
      </c>
      <c r="K1029" s="308">
        <f t="shared" si="4"/>
        <v>250</v>
      </c>
      <c r="L1029" s="305" t="s">
        <v>2582</v>
      </c>
      <c r="M1029" s="306" t="s">
        <v>75</v>
      </c>
      <c r="N1029" s="297">
        <f t="shared" si="3"/>
        <v>1.6935</v>
      </c>
      <c r="O1029" s="307"/>
      <c r="P1029" s="307"/>
      <c r="Q1029" s="307"/>
      <c r="R1029" s="307"/>
      <c r="S1029" s="307"/>
      <c r="T1029" s="307"/>
      <c r="U1029" s="307"/>
      <c r="V1029" s="307"/>
    </row>
    <row r="1030" ht="15.75" customHeight="1">
      <c r="A1030" s="307"/>
      <c r="B1030" s="298">
        <v>45232.0</v>
      </c>
      <c r="C1030" s="299" t="s">
        <v>3715</v>
      </c>
      <c r="D1030" s="305" t="s">
        <v>3457</v>
      </c>
      <c r="E1030" s="325" t="s">
        <v>177</v>
      </c>
      <c r="F1030" s="302">
        <v>1474.0</v>
      </c>
      <c r="G1030" s="302"/>
      <c r="H1030" s="302">
        <v>1000.8</v>
      </c>
      <c r="I1030" s="302">
        <v>-49.27</v>
      </c>
      <c r="J1030" s="303">
        <v>476102.0</v>
      </c>
      <c r="K1030" s="304">
        <f t="shared" si="4"/>
        <v>323</v>
      </c>
      <c r="L1030" s="305" t="s">
        <v>2582</v>
      </c>
      <c r="M1030" s="306" t="s">
        <v>40</v>
      </c>
      <c r="N1030" s="297">
        <f t="shared" si="3"/>
        <v>1.474</v>
      </c>
      <c r="O1030" s="307"/>
      <c r="P1030" s="307"/>
      <c r="Q1030" s="307"/>
      <c r="R1030" s="307"/>
      <c r="S1030" s="307"/>
      <c r="T1030" s="307"/>
      <c r="U1030" s="307"/>
      <c r="V1030" s="307"/>
    </row>
    <row r="1031" ht="15.75" customHeight="1">
      <c r="A1031" s="307"/>
      <c r="B1031" s="298">
        <v>45232.0</v>
      </c>
      <c r="C1031" s="299" t="s">
        <v>3716</v>
      </c>
      <c r="D1031" s="305" t="s">
        <v>3534</v>
      </c>
      <c r="E1031" s="325" t="s">
        <v>2591</v>
      </c>
      <c r="F1031" s="302">
        <v>852.0</v>
      </c>
      <c r="G1031" s="302"/>
      <c r="H1031" s="302">
        <v>547.1</v>
      </c>
      <c r="I1031" s="302">
        <v>-76.66</v>
      </c>
      <c r="J1031" s="322">
        <v>230800.0</v>
      </c>
      <c r="K1031" s="308">
        <f t="shared" si="4"/>
        <v>270.8920188</v>
      </c>
      <c r="L1031" s="305" t="s">
        <v>2582</v>
      </c>
      <c r="M1031" s="306" t="s">
        <v>94</v>
      </c>
      <c r="N1031" s="297">
        <f t="shared" si="3"/>
        <v>0.852</v>
      </c>
      <c r="O1031" s="307"/>
      <c r="P1031" s="307"/>
      <c r="Q1031" s="307"/>
      <c r="R1031" s="307"/>
      <c r="S1031" s="307"/>
      <c r="T1031" s="307"/>
      <c r="U1031" s="307"/>
      <c r="V1031" s="307"/>
    </row>
    <row r="1032" ht="15.75" customHeight="1">
      <c r="A1032" s="307"/>
      <c r="B1032" s="298">
        <v>45232.0</v>
      </c>
      <c r="C1032" s="299" t="s">
        <v>3717</v>
      </c>
      <c r="D1032" s="305" t="s">
        <v>109</v>
      </c>
      <c r="E1032" s="325" t="s">
        <v>181</v>
      </c>
      <c r="F1032" s="302">
        <v>310.0</v>
      </c>
      <c r="G1032" s="302"/>
      <c r="H1032" s="302">
        <v>204.6</v>
      </c>
      <c r="I1032" s="302">
        <v>-51.39</v>
      </c>
      <c r="J1032" s="322">
        <v>87730.0</v>
      </c>
      <c r="K1032" s="308">
        <f t="shared" si="4"/>
        <v>283</v>
      </c>
      <c r="L1032" s="305" t="s">
        <v>2582</v>
      </c>
      <c r="M1032" s="306" t="s">
        <v>2584</v>
      </c>
      <c r="N1032" s="297">
        <f t="shared" si="3"/>
        <v>0.31</v>
      </c>
      <c r="O1032" s="307"/>
      <c r="P1032" s="307"/>
      <c r="Q1032" s="307"/>
      <c r="R1032" s="307"/>
      <c r="S1032" s="307"/>
      <c r="T1032" s="307"/>
      <c r="U1032" s="307"/>
      <c r="V1032" s="307"/>
    </row>
    <row r="1033" ht="15.75" customHeight="1">
      <c r="A1033" s="307"/>
      <c r="B1033" s="298">
        <v>45232.0</v>
      </c>
      <c r="C1033" s="299" t="s">
        <v>3718</v>
      </c>
      <c r="D1033" s="305" t="s">
        <v>109</v>
      </c>
      <c r="E1033" s="325" t="s">
        <v>177</v>
      </c>
      <c r="F1033" s="302">
        <v>471.5</v>
      </c>
      <c r="G1033" s="302"/>
      <c r="H1033" s="302">
        <v>311.2</v>
      </c>
      <c r="I1033" s="302">
        <v>-51.39</v>
      </c>
      <c r="J1033" s="322">
        <v>146054.5</v>
      </c>
      <c r="K1033" s="308">
        <f t="shared" si="4"/>
        <v>309.7656416</v>
      </c>
      <c r="L1033" s="305" t="s">
        <v>2582</v>
      </c>
      <c r="M1033" s="306" t="s">
        <v>75</v>
      </c>
      <c r="N1033" s="297">
        <f t="shared" si="3"/>
        <v>0.4715</v>
      </c>
      <c r="O1033" s="307"/>
      <c r="P1033" s="307"/>
      <c r="Q1033" s="307"/>
      <c r="R1033" s="307"/>
      <c r="S1033" s="307"/>
      <c r="T1033" s="307"/>
      <c r="U1033" s="307"/>
      <c r="V1033" s="307"/>
    </row>
    <row r="1034" ht="15.75" customHeight="1">
      <c r="A1034" s="307"/>
      <c r="B1034" s="298">
        <v>45232.0</v>
      </c>
      <c r="C1034" s="299" t="s">
        <v>3719</v>
      </c>
      <c r="D1034" s="305" t="s">
        <v>3414</v>
      </c>
      <c r="E1034" s="325" t="s">
        <v>2591</v>
      </c>
      <c r="F1034" s="302">
        <v>4020.8</v>
      </c>
      <c r="G1034" s="302"/>
      <c r="H1034" s="302">
        <v>2502.0</v>
      </c>
      <c r="I1034" s="302">
        <v>-88.5</v>
      </c>
      <c r="J1034" s="322">
        <v>1129418.0</v>
      </c>
      <c r="K1034" s="308">
        <f t="shared" si="4"/>
        <v>280.893852</v>
      </c>
      <c r="L1034" s="305" t="s">
        <v>2580</v>
      </c>
      <c r="M1034" s="306" t="s">
        <v>40</v>
      </c>
      <c r="N1034" s="297">
        <f t="shared" si="3"/>
        <v>4.0208</v>
      </c>
      <c r="O1034" s="307"/>
      <c r="P1034" s="307"/>
      <c r="Q1034" s="307"/>
      <c r="R1034" s="307"/>
      <c r="S1034" s="307"/>
      <c r="T1034" s="307"/>
      <c r="U1034" s="307"/>
      <c r="V1034" s="307"/>
    </row>
    <row r="1035" ht="15.75" customHeight="1">
      <c r="A1035" s="307"/>
      <c r="B1035" s="298">
        <v>45233.0</v>
      </c>
      <c r="C1035" s="299" t="s">
        <v>3720</v>
      </c>
      <c r="D1035" s="305" t="s">
        <v>3367</v>
      </c>
      <c r="E1035" s="325" t="s">
        <v>179</v>
      </c>
      <c r="F1035" s="302">
        <v>3398.0</v>
      </c>
      <c r="G1035" s="302"/>
      <c r="H1035" s="302">
        <v>2232.8</v>
      </c>
      <c r="I1035" s="302">
        <v>-67.05</v>
      </c>
      <c r="J1035" s="322">
        <v>1061518.0</v>
      </c>
      <c r="K1035" s="308">
        <f t="shared" si="4"/>
        <v>312.3949382</v>
      </c>
      <c r="L1035" s="305" t="s">
        <v>2595</v>
      </c>
      <c r="M1035" s="306" t="s">
        <v>94</v>
      </c>
      <c r="N1035" s="297">
        <f t="shared" si="3"/>
        <v>3.398</v>
      </c>
      <c r="O1035" s="307"/>
      <c r="P1035" s="307"/>
      <c r="Q1035" s="307"/>
      <c r="R1035" s="307"/>
      <c r="S1035" s="307"/>
      <c r="T1035" s="307"/>
      <c r="U1035" s="307"/>
      <c r="V1035" s="307"/>
    </row>
    <row r="1036" ht="15.75" customHeight="1">
      <c r="A1036" s="307"/>
      <c r="B1036" s="298">
        <v>45233.0</v>
      </c>
      <c r="C1036" s="299" t="s">
        <v>3721</v>
      </c>
      <c r="D1036" s="339" t="s">
        <v>104</v>
      </c>
      <c r="E1036" s="325" t="s">
        <v>177</v>
      </c>
      <c r="F1036" s="302">
        <v>303.0</v>
      </c>
      <c r="G1036" s="302"/>
      <c r="H1036" s="302">
        <v>201.6</v>
      </c>
      <c r="I1036" s="302">
        <v>-56.29</v>
      </c>
      <c r="J1036" s="322">
        <v>93520.0</v>
      </c>
      <c r="K1036" s="308">
        <f t="shared" si="4"/>
        <v>308.6468647</v>
      </c>
      <c r="L1036" s="305" t="s">
        <v>2595</v>
      </c>
      <c r="M1036" s="306" t="s">
        <v>2584</v>
      </c>
      <c r="N1036" s="297">
        <f t="shared" si="3"/>
        <v>0.303</v>
      </c>
      <c r="O1036" s="307"/>
      <c r="P1036" s="307"/>
      <c r="Q1036" s="307"/>
      <c r="R1036" s="307"/>
      <c r="S1036" s="307"/>
      <c r="T1036" s="307"/>
      <c r="U1036" s="307"/>
      <c r="V1036" s="307"/>
    </row>
    <row r="1037" ht="15.75" customHeight="1">
      <c r="A1037" s="307"/>
      <c r="B1037" s="298">
        <v>45233.0</v>
      </c>
      <c r="C1037" s="299" t="s">
        <v>3722</v>
      </c>
      <c r="D1037" s="305" t="s">
        <v>3331</v>
      </c>
      <c r="E1037" s="325" t="s">
        <v>4</v>
      </c>
      <c r="F1037" s="302">
        <v>786.0</v>
      </c>
      <c r="G1037" s="302">
        <f>H1037/F1037%</f>
        <v>68.88040712</v>
      </c>
      <c r="H1037" s="302">
        <v>541.4</v>
      </c>
      <c r="I1037" s="302">
        <v>-37.6</v>
      </c>
      <c r="J1037" s="303">
        <v>315966.0</v>
      </c>
      <c r="K1037" s="304">
        <f t="shared" si="4"/>
        <v>401.9923664</v>
      </c>
      <c r="L1037" s="305" t="s">
        <v>2595</v>
      </c>
      <c r="M1037" s="306" t="s">
        <v>75</v>
      </c>
      <c r="N1037" s="297">
        <f t="shared" si="3"/>
        <v>0.786</v>
      </c>
      <c r="O1037" s="307"/>
      <c r="P1037" s="307"/>
      <c r="Q1037" s="307"/>
      <c r="R1037" s="307"/>
      <c r="S1037" s="307"/>
      <c r="T1037" s="307"/>
      <c r="U1037" s="307"/>
      <c r="V1037" s="307"/>
    </row>
    <row r="1038" ht="15.75" customHeight="1">
      <c r="A1038" s="307"/>
      <c r="B1038" s="298">
        <v>45233.0</v>
      </c>
      <c r="C1038" s="299" t="s">
        <v>3723</v>
      </c>
      <c r="D1038" s="305" t="s">
        <v>50</v>
      </c>
      <c r="E1038" s="325" t="s">
        <v>179</v>
      </c>
      <c r="F1038" s="302">
        <v>15720.0</v>
      </c>
      <c r="G1038" s="302"/>
      <c r="H1038" s="302">
        <v>10334.9</v>
      </c>
      <c r="I1038" s="302">
        <v>-42.27</v>
      </c>
      <c r="J1038" s="322">
        <v>4330255.0</v>
      </c>
      <c r="K1038" s="308">
        <f t="shared" si="4"/>
        <v>275.461514</v>
      </c>
      <c r="L1038" s="305" t="s">
        <v>2582</v>
      </c>
      <c r="M1038" s="306" t="s">
        <v>40</v>
      </c>
      <c r="N1038" s="297">
        <f t="shared" si="3"/>
        <v>15.72</v>
      </c>
      <c r="O1038" s="307"/>
      <c r="P1038" s="307"/>
      <c r="Q1038" s="307"/>
      <c r="R1038" s="307"/>
      <c r="S1038" s="307"/>
      <c r="T1038" s="307"/>
      <c r="U1038" s="307"/>
      <c r="V1038" s="307"/>
    </row>
    <row r="1039" ht="15.75" customHeight="1">
      <c r="A1039" s="307"/>
      <c r="B1039" s="298">
        <v>45233.0</v>
      </c>
      <c r="C1039" s="299" t="s">
        <v>3724</v>
      </c>
      <c r="D1039" s="305" t="s">
        <v>111</v>
      </c>
      <c r="E1039" s="325" t="s">
        <v>172</v>
      </c>
      <c r="F1039" s="302">
        <v>2183.5</v>
      </c>
      <c r="G1039" s="302"/>
      <c r="H1039" s="302">
        <v>1468.6</v>
      </c>
      <c r="I1039" s="302">
        <v>-67.03</v>
      </c>
      <c r="J1039" s="303">
        <v>783431.5</v>
      </c>
      <c r="K1039" s="304">
        <f t="shared" si="4"/>
        <v>358.7961988</v>
      </c>
      <c r="L1039" s="305" t="s">
        <v>2582</v>
      </c>
      <c r="M1039" s="306" t="s">
        <v>94</v>
      </c>
      <c r="N1039" s="297">
        <f t="shared" si="3"/>
        <v>2.1835</v>
      </c>
      <c r="O1039" s="307"/>
      <c r="P1039" s="307"/>
      <c r="Q1039" s="307"/>
      <c r="R1039" s="307"/>
      <c r="S1039" s="307"/>
      <c r="T1039" s="307"/>
      <c r="U1039" s="307"/>
      <c r="V1039" s="307"/>
    </row>
    <row r="1040" ht="15.75" customHeight="1">
      <c r="A1040" s="307"/>
      <c r="B1040" s="298">
        <v>45233.0</v>
      </c>
      <c r="C1040" s="299" t="s">
        <v>3725</v>
      </c>
      <c r="D1040" s="305" t="s">
        <v>116</v>
      </c>
      <c r="E1040" s="325" t="s">
        <v>179</v>
      </c>
      <c r="F1040" s="302">
        <v>1475.0</v>
      </c>
      <c r="G1040" s="302"/>
      <c r="H1040" s="302">
        <v>953.2</v>
      </c>
      <c r="I1040" s="302">
        <v>-80.42</v>
      </c>
      <c r="J1040" s="322">
        <v>430700.0</v>
      </c>
      <c r="K1040" s="308">
        <f t="shared" si="4"/>
        <v>292</v>
      </c>
      <c r="L1040" s="305" t="s">
        <v>2582</v>
      </c>
      <c r="M1040" s="306" t="s">
        <v>2584</v>
      </c>
      <c r="N1040" s="297">
        <f t="shared" si="3"/>
        <v>1.475</v>
      </c>
      <c r="O1040" s="307"/>
      <c r="P1040" s="307"/>
      <c r="Q1040" s="307"/>
      <c r="R1040" s="307"/>
      <c r="S1040" s="307"/>
      <c r="T1040" s="307"/>
      <c r="U1040" s="307"/>
      <c r="V1040" s="307"/>
    </row>
    <row r="1041" ht="15.75" customHeight="1">
      <c r="A1041" s="307"/>
      <c r="B1041" s="298">
        <v>45233.0</v>
      </c>
      <c r="C1041" s="299" t="s">
        <v>3726</v>
      </c>
      <c r="D1041" s="305" t="s">
        <v>109</v>
      </c>
      <c r="E1041" s="325" t="s">
        <v>177</v>
      </c>
      <c r="F1041" s="302">
        <v>662.0</v>
      </c>
      <c r="G1041" s="302"/>
      <c r="H1041" s="302">
        <v>442.8</v>
      </c>
      <c r="I1041" s="302">
        <v>-63.12</v>
      </c>
      <c r="J1041" s="303">
        <v>211840.0</v>
      </c>
      <c r="K1041" s="304">
        <f t="shared" si="4"/>
        <v>320</v>
      </c>
      <c r="L1041" s="305" t="s">
        <v>2582</v>
      </c>
      <c r="M1041" s="306" t="s">
        <v>75</v>
      </c>
      <c r="N1041" s="297">
        <f t="shared" si="3"/>
        <v>0.662</v>
      </c>
      <c r="O1041" s="307"/>
      <c r="P1041" s="307"/>
      <c r="Q1041" s="307"/>
      <c r="R1041" s="307"/>
      <c r="S1041" s="307"/>
      <c r="T1041" s="307"/>
      <c r="U1041" s="307"/>
      <c r="V1041" s="307"/>
    </row>
    <row r="1042" ht="15.75" customHeight="1">
      <c r="A1042" s="307"/>
      <c r="B1042" s="298">
        <v>45233.0</v>
      </c>
      <c r="C1042" s="299" t="s">
        <v>3727</v>
      </c>
      <c r="D1042" s="305" t="s">
        <v>103</v>
      </c>
      <c r="E1042" s="325" t="s">
        <v>177</v>
      </c>
      <c r="F1042" s="302">
        <v>1675.5</v>
      </c>
      <c r="G1042" s="302"/>
      <c r="H1042" s="302">
        <v>1134.0</v>
      </c>
      <c r="I1042" s="302">
        <v>-73.02</v>
      </c>
      <c r="J1042" s="322">
        <v>523686.0</v>
      </c>
      <c r="K1042" s="308">
        <f t="shared" si="4"/>
        <v>312.5550582</v>
      </c>
      <c r="L1042" s="305" t="s">
        <v>2580</v>
      </c>
      <c r="M1042" s="306" t="s">
        <v>40</v>
      </c>
      <c r="N1042" s="297">
        <f t="shared" si="3"/>
        <v>1.6755</v>
      </c>
      <c r="O1042" s="307"/>
      <c r="P1042" s="307"/>
      <c r="Q1042" s="307"/>
      <c r="R1042" s="307"/>
      <c r="S1042" s="307"/>
      <c r="T1042" s="307"/>
      <c r="U1042" s="307"/>
      <c r="V1042" s="307"/>
    </row>
    <row r="1043" ht="15.75" customHeight="1">
      <c r="A1043" s="307"/>
      <c r="B1043" s="298">
        <v>45233.0</v>
      </c>
      <c r="C1043" s="299" t="s">
        <v>3728</v>
      </c>
      <c r="D1043" s="305" t="s">
        <v>113</v>
      </c>
      <c r="E1043" s="325" t="s">
        <v>179</v>
      </c>
      <c r="F1043" s="302">
        <v>3200.7</v>
      </c>
      <c r="G1043" s="302"/>
      <c r="H1043" s="302">
        <v>2203.2</v>
      </c>
      <c r="I1043" s="302">
        <v>-48.51</v>
      </c>
      <c r="J1043" s="322">
        <v>964683.0</v>
      </c>
      <c r="K1043" s="308">
        <f t="shared" si="4"/>
        <v>301.3975068</v>
      </c>
      <c r="L1043" s="305" t="s">
        <v>2580</v>
      </c>
      <c r="M1043" s="306" t="s">
        <v>94</v>
      </c>
      <c r="N1043" s="297">
        <f t="shared" si="3"/>
        <v>3.2007</v>
      </c>
      <c r="O1043" s="307"/>
      <c r="P1043" s="307"/>
      <c r="Q1043" s="307"/>
      <c r="R1043" s="307"/>
      <c r="S1043" s="307"/>
      <c r="T1043" s="307"/>
      <c r="U1043" s="307"/>
      <c r="V1043" s="307"/>
    </row>
    <row r="1044" ht="15.75" customHeight="1">
      <c r="A1044" s="307"/>
      <c r="B1044" s="298">
        <v>45233.0</v>
      </c>
      <c r="C1044" s="299" t="s">
        <v>3729</v>
      </c>
      <c r="D1044" s="305" t="s">
        <v>3414</v>
      </c>
      <c r="E1044" s="325" t="s">
        <v>179</v>
      </c>
      <c r="F1044" s="302">
        <v>6720.9</v>
      </c>
      <c r="G1044" s="302"/>
      <c r="H1044" s="302">
        <v>4428.8</v>
      </c>
      <c r="I1044" s="302">
        <v>-99.45</v>
      </c>
      <c r="J1044" s="322">
        <v>2103815.0</v>
      </c>
      <c r="K1044" s="308">
        <f t="shared" si="4"/>
        <v>313.0257852</v>
      </c>
      <c r="L1044" s="305" t="s">
        <v>2580</v>
      </c>
      <c r="M1044" s="306" t="s">
        <v>2584</v>
      </c>
      <c r="N1044" s="297">
        <f t="shared" si="3"/>
        <v>6.7209</v>
      </c>
      <c r="O1044" s="307"/>
      <c r="P1044" s="307"/>
      <c r="Q1044" s="307"/>
      <c r="R1044" s="307"/>
      <c r="S1044" s="307"/>
      <c r="T1044" s="307"/>
      <c r="U1044" s="307"/>
      <c r="V1044" s="307"/>
    </row>
    <row r="1045" ht="15.75" customHeight="1">
      <c r="A1045" s="307"/>
      <c r="B1045" s="298">
        <v>45234.0</v>
      </c>
      <c r="C1045" s="299" t="s">
        <v>3730</v>
      </c>
      <c r="D1045" s="305" t="s">
        <v>98</v>
      </c>
      <c r="E1045" s="325" t="s">
        <v>172</v>
      </c>
      <c r="F1045" s="302">
        <v>2763.0</v>
      </c>
      <c r="G1045" s="302"/>
      <c r="H1045" s="302">
        <v>1832.4</v>
      </c>
      <c r="I1045" s="302">
        <v>-12.25</v>
      </c>
      <c r="J1045" s="303">
        <v>926902.0</v>
      </c>
      <c r="K1045" s="304">
        <f t="shared" si="4"/>
        <v>335.4694173</v>
      </c>
      <c r="L1045" s="305" t="s">
        <v>2595</v>
      </c>
      <c r="M1045" s="306" t="s">
        <v>75</v>
      </c>
      <c r="N1045" s="297">
        <f t="shared" si="3"/>
        <v>2.763</v>
      </c>
      <c r="O1045" s="307"/>
      <c r="P1045" s="307"/>
      <c r="Q1045" s="307"/>
      <c r="R1045" s="307"/>
      <c r="S1045" s="307"/>
      <c r="T1045" s="307"/>
      <c r="U1045" s="307"/>
      <c r="V1045" s="307"/>
    </row>
    <row r="1046" ht="15.75" customHeight="1">
      <c r="A1046" s="307"/>
      <c r="B1046" s="298">
        <v>45234.0</v>
      </c>
      <c r="C1046" s="299" t="s">
        <v>3731</v>
      </c>
      <c r="D1046" s="305" t="s">
        <v>3581</v>
      </c>
      <c r="E1046" s="325" t="s">
        <v>179</v>
      </c>
      <c r="F1046" s="302">
        <v>3424.5</v>
      </c>
      <c r="G1046" s="302"/>
      <c r="H1046" s="302">
        <v>2326.1</v>
      </c>
      <c r="I1046" s="302">
        <v>-57.49</v>
      </c>
      <c r="J1046" s="322">
        <v>1037700.0</v>
      </c>
      <c r="K1046" s="308">
        <f t="shared" si="4"/>
        <v>303.022339</v>
      </c>
      <c r="L1046" s="305" t="s">
        <v>2580</v>
      </c>
      <c r="M1046" s="306" t="s">
        <v>40</v>
      </c>
      <c r="N1046" s="297">
        <f t="shared" si="3"/>
        <v>3.4245</v>
      </c>
      <c r="O1046" s="307"/>
      <c r="P1046" s="307"/>
      <c r="Q1046" s="307"/>
      <c r="R1046" s="307"/>
      <c r="S1046" s="307"/>
      <c r="T1046" s="307"/>
      <c r="U1046" s="307"/>
      <c r="V1046" s="307"/>
    </row>
    <row r="1047" ht="15.75" customHeight="1">
      <c r="A1047" s="307"/>
      <c r="B1047" s="298">
        <v>45234.0</v>
      </c>
      <c r="C1047" s="299" t="s">
        <v>3732</v>
      </c>
      <c r="D1047" s="305" t="s">
        <v>100</v>
      </c>
      <c r="E1047" s="325" t="s">
        <v>181</v>
      </c>
      <c r="F1047" s="302">
        <v>6114.8</v>
      </c>
      <c r="G1047" s="302"/>
      <c r="H1047" s="302">
        <v>4039.8</v>
      </c>
      <c r="I1047" s="302">
        <v>-25.16</v>
      </c>
      <c r="J1047" s="322">
        <v>1518192.0</v>
      </c>
      <c r="K1047" s="308">
        <f t="shared" si="4"/>
        <v>248.2815464</v>
      </c>
      <c r="L1047" s="305" t="s">
        <v>2580</v>
      </c>
      <c r="M1047" s="306" t="s">
        <v>94</v>
      </c>
      <c r="N1047" s="297">
        <f t="shared" si="3"/>
        <v>6.1148</v>
      </c>
      <c r="O1047" s="307"/>
      <c r="P1047" s="307"/>
      <c r="Q1047" s="307"/>
      <c r="R1047" s="307"/>
      <c r="S1047" s="307"/>
      <c r="T1047" s="307"/>
      <c r="U1047" s="307"/>
      <c r="V1047" s="307"/>
    </row>
    <row r="1048" ht="15.75" customHeight="1">
      <c r="A1048" s="307"/>
      <c r="B1048" s="298">
        <v>45234.0</v>
      </c>
      <c r="C1048" s="299" t="s">
        <v>3733</v>
      </c>
      <c r="D1048" s="305" t="s">
        <v>104</v>
      </c>
      <c r="E1048" s="325" t="s">
        <v>177</v>
      </c>
      <c r="F1048" s="302">
        <v>2877.0</v>
      </c>
      <c r="G1048" s="302"/>
      <c r="H1048" s="302">
        <v>1911.6</v>
      </c>
      <c r="I1048" s="302">
        <v>-61.61</v>
      </c>
      <c r="J1048" s="303">
        <v>926825.0</v>
      </c>
      <c r="K1048" s="304">
        <f t="shared" si="4"/>
        <v>322.1498088</v>
      </c>
      <c r="L1048" s="305" t="s">
        <v>2595</v>
      </c>
      <c r="M1048" s="306" t="s">
        <v>2584</v>
      </c>
      <c r="N1048" s="297">
        <f t="shared" si="3"/>
        <v>2.877</v>
      </c>
      <c r="O1048" s="307"/>
      <c r="P1048" s="307"/>
      <c r="Q1048" s="307"/>
      <c r="R1048" s="307"/>
      <c r="S1048" s="307"/>
      <c r="T1048" s="307"/>
      <c r="U1048" s="307"/>
      <c r="V1048" s="307"/>
    </row>
    <row r="1049" ht="15.75" customHeight="1">
      <c r="A1049" s="307"/>
      <c r="B1049" s="298">
        <v>45234.0</v>
      </c>
      <c r="C1049" s="299" t="s">
        <v>3734</v>
      </c>
      <c r="D1049" s="305" t="s">
        <v>3689</v>
      </c>
      <c r="E1049" s="325" t="s">
        <v>179</v>
      </c>
      <c r="F1049" s="302">
        <v>10473.0</v>
      </c>
      <c r="G1049" s="302"/>
      <c r="H1049" s="302">
        <v>6939.0</v>
      </c>
      <c r="I1049" s="302">
        <v>-92.17</v>
      </c>
      <c r="J1049" s="322">
        <v>3257075.0</v>
      </c>
      <c r="K1049" s="308">
        <f t="shared" si="4"/>
        <v>310.9973265</v>
      </c>
      <c r="L1049" s="305" t="s">
        <v>2595</v>
      </c>
      <c r="M1049" s="306" t="s">
        <v>75</v>
      </c>
      <c r="N1049" s="297">
        <f t="shared" si="3"/>
        <v>10.473</v>
      </c>
      <c r="O1049" s="307"/>
      <c r="P1049" s="307"/>
      <c r="Q1049" s="307"/>
      <c r="R1049" s="307"/>
      <c r="S1049" s="307"/>
      <c r="T1049" s="307"/>
      <c r="U1049" s="307"/>
      <c r="V1049" s="307"/>
    </row>
    <row r="1050" ht="15.75" customHeight="1">
      <c r="A1050" s="307"/>
      <c r="B1050" s="298">
        <v>45234.0</v>
      </c>
      <c r="C1050" s="299" t="s">
        <v>3735</v>
      </c>
      <c r="D1050" s="305" t="s">
        <v>50</v>
      </c>
      <c r="E1050" s="325" t="s">
        <v>179</v>
      </c>
      <c r="F1050" s="302">
        <v>8022.0</v>
      </c>
      <c r="G1050" s="302"/>
      <c r="H1050" s="302">
        <v>5211.8</v>
      </c>
      <c r="I1050" s="302">
        <v>-43.23</v>
      </c>
      <c r="J1050" s="322">
        <v>2218435.0</v>
      </c>
      <c r="K1050" s="308">
        <f t="shared" si="4"/>
        <v>276.5438793</v>
      </c>
      <c r="L1050" s="305" t="s">
        <v>2582</v>
      </c>
      <c r="M1050" s="306" t="s">
        <v>40</v>
      </c>
      <c r="N1050" s="297">
        <f t="shared" si="3"/>
        <v>8.022</v>
      </c>
      <c r="O1050" s="307"/>
      <c r="P1050" s="307"/>
      <c r="Q1050" s="307"/>
      <c r="R1050" s="307"/>
      <c r="S1050" s="307"/>
      <c r="T1050" s="307"/>
      <c r="U1050" s="307"/>
      <c r="V1050" s="307"/>
    </row>
    <row r="1051" ht="15.75" customHeight="1">
      <c r="A1051" s="307"/>
      <c r="B1051" s="298">
        <v>45234.0</v>
      </c>
      <c r="C1051" s="299" t="s">
        <v>3736</v>
      </c>
      <c r="D1051" s="305" t="s">
        <v>116</v>
      </c>
      <c r="E1051" s="325" t="s">
        <v>177</v>
      </c>
      <c r="F1051" s="302">
        <v>787.0</v>
      </c>
      <c r="G1051" s="302"/>
      <c r="H1051" s="302">
        <v>531.3</v>
      </c>
      <c r="I1051" s="302">
        <v>-60.39</v>
      </c>
      <c r="J1051" s="303">
        <v>251840.0</v>
      </c>
      <c r="K1051" s="304">
        <f t="shared" si="4"/>
        <v>320</v>
      </c>
      <c r="L1051" s="305" t="s">
        <v>2582</v>
      </c>
      <c r="M1051" s="306" t="s">
        <v>94</v>
      </c>
      <c r="N1051" s="297">
        <f t="shared" si="3"/>
        <v>0.787</v>
      </c>
      <c r="O1051" s="307"/>
      <c r="P1051" s="307"/>
      <c r="Q1051" s="307"/>
      <c r="R1051" s="307"/>
      <c r="S1051" s="307"/>
      <c r="T1051" s="307"/>
      <c r="U1051" s="307"/>
      <c r="V1051" s="307"/>
    </row>
    <row r="1052" ht="15.75" customHeight="1">
      <c r="A1052" s="307"/>
      <c r="B1052" s="298">
        <v>45234.0</v>
      </c>
      <c r="C1052" s="299" t="s">
        <v>3737</v>
      </c>
      <c r="D1052" s="305" t="s">
        <v>111</v>
      </c>
      <c r="E1052" s="325" t="s">
        <v>177</v>
      </c>
      <c r="F1052" s="302">
        <v>6472.5</v>
      </c>
      <c r="G1052" s="302"/>
      <c r="H1052" s="302">
        <v>4433.8</v>
      </c>
      <c r="I1052" s="302">
        <v>-31.43</v>
      </c>
      <c r="J1052" s="322">
        <v>2089358.0</v>
      </c>
      <c r="K1052" s="308">
        <f t="shared" si="4"/>
        <v>322.8054075</v>
      </c>
      <c r="L1052" s="305" t="s">
        <v>2582</v>
      </c>
      <c r="M1052" s="306" t="s">
        <v>2584</v>
      </c>
      <c r="N1052" s="297">
        <f t="shared" si="3"/>
        <v>6.4725</v>
      </c>
      <c r="O1052" s="307"/>
      <c r="P1052" s="307"/>
      <c r="Q1052" s="307"/>
      <c r="R1052" s="307"/>
      <c r="S1052" s="307"/>
      <c r="T1052" s="307"/>
      <c r="U1052" s="307"/>
      <c r="V1052" s="307"/>
    </row>
    <row r="1053" ht="15.75" customHeight="1">
      <c r="A1053" s="307"/>
      <c r="B1053" s="298">
        <v>45234.0</v>
      </c>
      <c r="C1053" s="299" t="s">
        <v>3738</v>
      </c>
      <c r="D1053" s="305" t="s">
        <v>109</v>
      </c>
      <c r="E1053" s="325" t="s">
        <v>181</v>
      </c>
      <c r="F1053" s="302">
        <v>931.0</v>
      </c>
      <c r="G1053" s="302"/>
      <c r="H1053" s="302">
        <v>607.5</v>
      </c>
      <c r="I1053" s="302">
        <v>-63.21</v>
      </c>
      <c r="J1053" s="322">
        <v>258547.0</v>
      </c>
      <c r="K1053" s="308">
        <f t="shared" si="4"/>
        <v>277.7089151</v>
      </c>
      <c r="L1053" s="305" t="s">
        <v>2582</v>
      </c>
      <c r="M1053" s="306" t="s">
        <v>75</v>
      </c>
      <c r="N1053" s="297">
        <f t="shared" si="3"/>
        <v>0.931</v>
      </c>
      <c r="O1053" s="307"/>
      <c r="P1053" s="307"/>
      <c r="Q1053" s="307"/>
      <c r="R1053" s="307"/>
      <c r="S1053" s="307"/>
      <c r="T1053" s="307"/>
      <c r="U1053" s="307"/>
      <c r="V1053" s="307"/>
    </row>
    <row r="1054" ht="15.75" customHeight="1">
      <c r="A1054" s="307"/>
      <c r="B1054" s="298">
        <v>45234.0</v>
      </c>
      <c r="C1054" s="299" t="s">
        <v>3739</v>
      </c>
      <c r="D1054" s="305" t="s">
        <v>3414</v>
      </c>
      <c r="E1054" s="325" t="s">
        <v>179</v>
      </c>
      <c r="F1054" s="302">
        <v>4574.1</v>
      </c>
      <c r="G1054" s="302"/>
      <c r="H1054" s="302">
        <v>3020.1</v>
      </c>
      <c r="I1054" s="302">
        <v>-87.61</v>
      </c>
      <c r="J1054" s="322">
        <v>1435922.0</v>
      </c>
      <c r="K1054" s="308">
        <f t="shared" si="4"/>
        <v>313.9244879</v>
      </c>
      <c r="L1054" s="305" t="s">
        <v>2580</v>
      </c>
      <c r="M1054" s="306" t="s">
        <v>40</v>
      </c>
      <c r="N1054" s="297">
        <f t="shared" si="3"/>
        <v>4.5741</v>
      </c>
      <c r="O1054" s="307"/>
      <c r="P1054" s="307"/>
      <c r="Q1054" s="307"/>
      <c r="R1054" s="307"/>
      <c r="S1054" s="307"/>
      <c r="T1054" s="307"/>
      <c r="U1054" s="307"/>
      <c r="V1054" s="307"/>
    </row>
    <row r="1055" ht="15.75" customHeight="1">
      <c r="A1055" s="307"/>
      <c r="B1055" s="298">
        <v>45234.0</v>
      </c>
      <c r="C1055" s="299" t="s">
        <v>3740</v>
      </c>
      <c r="D1055" s="305" t="s">
        <v>3581</v>
      </c>
      <c r="E1055" s="325" t="s">
        <v>177</v>
      </c>
      <c r="F1055" s="302">
        <v>1225.2</v>
      </c>
      <c r="G1055" s="302"/>
      <c r="H1055" s="302">
        <v>833.4</v>
      </c>
      <c r="I1055" s="302">
        <v>-82.74</v>
      </c>
      <c r="J1055" s="322">
        <v>392466.0</v>
      </c>
      <c r="K1055" s="308">
        <f t="shared" si="4"/>
        <v>320.3281097</v>
      </c>
      <c r="L1055" s="305" t="s">
        <v>2580</v>
      </c>
      <c r="M1055" s="306" t="s">
        <v>94</v>
      </c>
      <c r="N1055" s="297">
        <f t="shared" si="3"/>
        <v>1.2252</v>
      </c>
      <c r="O1055" s="307"/>
      <c r="P1055" s="307"/>
      <c r="Q1055" s="307"/>
      <c r="R1055" s="307"/>
      <c r="S1055" s="307"/>
      <c r="T1055" s="307"/>
      <c r="U1055" s="307"/>
      <c r="V1055" s="307"/>
    </row>
    <row r="1056" ht="15.75" customHeight="1">
      <c r="A1056" s="307"/>
      <c r="B1056" s="298">
        <v>45234.0</v>
      </c>
      <c r="C1056" s="299" t="s">
        <v>3741</v>
      </c>
      <c r="D1056" s="305" t="s">
        <v>102</v>
      </c>
      <c r="E1056" s="325" t="s">
        <v>181</v>
      </c>
      <c r="F1056" s="302">
        <v>2294.1</v>
      </c>
      <c r="G1056" s="302"/>
      <c r="H1056" s="302">
        <v>1522.8</v>
      </c>
      <c r="I1056" s="302">
        <v>-64.68</v>
      </c>
      <c r="J1056" s="322">
        <v>666193.0</v>
      </c>
      <c r="K1056" s="308">
        <f t="shared" si="4"/>
        <v>290.3940543</v>
      </c>
      <c r="L1056" s="305" t="s">
        <v>2580</v>
      </c>
      <c r="M1056" s="306" t="s">
        <v>2584</v>
      </c>
      <c r="N1056" s="297">
        <f t="shared" si="3"/>
        <v>2.2941</v>
      </c>
      <c r="O1056" s="307"/>
      <c r="P1056" s="307"/>
      <c r="Q1056" s="307"/>
      <c r="R1056" s="307"/>
      <c r="S1056" s="307"/>
      <c r="T1056" s="307"/>
      <c r="U1056" s="307"/>
      <c r="V1056" s="307"/>
    </row>
    <row r="1057" ht="15.75" customHeight="1">
      <c r="A1057" s="307"/>
      <c r="B1057" s="298">
        <v>45234.0</v>
      </c>
      <c r="C1057" s="299" t="s">
        <v>3742</v>
      </c>
      <c r="D1057" s="305" t="s">
        <v>103</v>
      </c>
      <c r="E1057" s="325" t="s">
        <v>2591</v>
      </c>
      <c r="F1057" s="302">
        <v>4115.0</v>
      </c>
      <c r="G1057" s="302"/>
      <c r="H1057" s="302">
        <v>2731.4</v>
      </c>
      <c r="I1057" s="302">
        <v>-43.99</v>
      </c>
      <c r="J1057" s="322">
        <v>1065303.0</v>
      </c>
      <c r="K1057" s="308">
        <f t="shared" si="4"/>
        <v>258.8828676</v>
      </c>
      <c r="L1057" s="305" t="s">
        <v>2580</v>
      </c>
      <c r="M1057" s="306" t="s">
        <v>75</v>
      </c>
      <c r="N1057" s="297">
        <f t="shared" si="3"/>
        <v>4.115</v>
      </c>
      <c r="O1057" s="307"/>
      <c r="P1057" s="307"/>
      <c r="Q1057" s="307"/>
      <c r="R1057" s="307"/>
      <c r="S1057" s="307"/>
      <c r="T1057" s="307"/>
      <c r="U1057" s="307"/>
      <c r="V1057" s="307"/>
    </row>
    <row r="1058" ht="15.75" customHeight="1">
      <c r="A1058" s="307"/>
      <c r="B1058" s="298">
        <v>45235.0</v>
      </c>
      <c r="C1058" s="299" t="s">
        <v>3743</v>
      </c>
      <c r="D1058" s="305" t="s">
        <v>3367</v>
      </c>
      <c r="E1058" s="325" t="s">
        <v>177</v>
      </c>
      <c r="F1058" s="302">
        <v>874.0</v>
      </c>
      <c r="G1058" s="302"/>
      <c r="H1058" s="302">
        <v>586.8</v>
      </c>
      <c r="I1058" s="302">
        <v>-50.46</v>
      </c>
      <c r="J1058" s="303">
        <v>288804.0</v>
      </c>
      <c r="K1058" s="304">
        <f t="shared" si="4"/>
        <v>330.4393593</v>
      </c>
      <c r="L1058" s="305" t="s">
        <v>2595</v>
      </c>
      <c r="M1058" s="306" t="s">
        <v>40</v>
      </c>
      <c r="N1058" s="297">
        <f t="shared" si="3"/>
        <v>0.874</v>
      </c>
      <c r="O1058" s="307"/>
      <c r="P1058" s="307"/>
      <c r="Q1058" s="307"/>
      <c r="R1058" s="307"/>
      <c r="S1058" s="307"/>
      <c r="T1058" s="307"/>
      <c r="U1058" s="307"/>
      <c r="V1058" s="307"/>
    </row>
    <row r="1059" ht="15.75" customHeight="1">
      <c r="A1059" s="307"/>
      <c r="B1059" s="298">
        <v>45235.0</v>
      </c>
      <c r="C1059" s="299" t="s">
        <v>3744</v>
      </c>
      <c r="D1059" s="305" t="s">
        <v>3331</v>
      </c>
      <c r="E1059" s="325" t="s">
        <v>181</v>
      </c>
      <c r="F1059" s="302">
        <v>4205.0</v>
      </c>
      <c r="G1059" s="302">
        <f>H1059/F1059%</f>
        <v>64.85136742</v>
      </c>
      <c r="H1059" s="302">
        <v>2727.0</v>
      </c>
      <c r="I1059" s="302">
        <v>-55.94</v>
      </c>
      <c r="J1059" s="322">
        <v>1186593.0</v>
      </c>
      <c r="K1059" s="308">
        <f t="shared" si="4"/>
        <v>282.1862069</v>
      </c>
      <c r="L1059" s="305" t="s">
        <v>2595</v>
      </c>
      <c r="M1059" s="306" t="s">
        <v>94</v>
      </c>
      <c r="N1059" s="297">
        <f t="shared" si="3"/>
        <v>4.205</v>
      </c>
      <c r="O1059" s="307"/>
      <c r="P1059" s="307"/>
      <c r="Q1059" s="307"/>
      <c r="R1059" s="307"/>
      <c r="S1059" s="307"/>
      <c r="T1059" s="307"/>
      <c r="U1059" s="307"/>
      <c r="V1059" s="307"/>
    </row>
    <row r="1060" ht="15.75" customHeight="1">
      <c r="A1060" s="307"/>
      <c r="B1060" s="298">
        <v>45235.0</v>
      </c>
      <c r="C1060" s="299" t="s">
        <v>3745</v>
      </c>
      <c r="D1060" s="305" t="s">
        <v>102</v>
      </c>
      <c r="E1060" s="325" t="s">
        <v>179</v>
      </c>
      <c r="F1060" s="302">
        <v>2146.7</v>
      </c>
      <c r="G1060" s="302"/>
      <c r="H1060" s="302">
        <v>1407.6</v>
      </c>
      <c r="I1060" s="302">
        <v>-72.35</v>
      </c>
      <c r="J1060" s="322">
        <v>628850.0</v>
      </c>
      <c r="K1060" s="308">
        <f t="shared" si="4"/>
        <v>292.9379979</v>
      </c>
      <c r="L1060" s="305" t="s">
        <v>2580</v>
      </c>
      <c r="M1060" s="306" t="s">
        <v>2584</v>
      </c>
      <c r="N1060" s="297">
        <f t="shared" si="3"/>
        <v>2.1467</v>
      </c>
      <c r="O1060" s="307"/>
      <c r="P1060" s="307"/>
      <c r="Q1060" s="307"/>
      <c r="R1060" s="307"/>
      <c r="S1060" s="307"/>
      <c r="T1060" s="307"/>
      <c r="U1060" s="307"/>
      <c r="V1060" s="307"/>
    </row>
    <row r="1061" ht="15.75" customHeight="1">
      <c r="A1061" s="307"/>
      <c r="B1061" s="298">
        <v>45235.0</v>
      </c>
      <c r="C1061" s="299" t="s">
        <v>3746</v>
      </c>
      <c r="D1061" s="305" t="s">
        <v>3534</v>
      </c>
      <c r="E1061" s="325" t="s">
        <v>181</v>
      </c>
      <c r="F1061" s="302">
        <v>1931.0</v>
      </c>
      <c r="G1061" s="302"/>
      <c r="H1061" s="302">
        <v>1261.2</v>
      </c>
      <c r="I1061" s="302">
        <v>-61.9</v>
      </c>
      <c r="J1061" s="322">
        <v>561860.0</v>
      </c>
      <c r="K1061" s="308">
        <f t="shared" si="4"/>
        <v>290.9684102</v>
      </c>
      <c r="L1061" s="305" t="s">
        <v>2582</v>
      </c>
      <c r="M1061" s="306" t="s">
        <v>75</v>
      </c>
      <c r="N1061" s="297">
        <f t="shared" si="3"/>
        <v>1.931</v>
      </c>
      <c r="O1061" s="307"/>
      <c r="P1061" s="307"/>
      <c r="Q1061" s="307"/>
      <c r="R1061" s="307"/>
      <c r="S1061" s="307"/>
      <c r="T1061" s="307"/>
      <c r="U1061" s="307"/>
      <c r="V1061" s="307"/>
    </row>
    <row r="1062" ht="15.75" customHeight="1">
      <c r="A1062" s="307"/>
      <c r="B1062" s="298">
        <v>45235.0</v>
      </c>
      <c r="C1062" s="299" t="s">
        <v>3747</v>
      </c>
      <c r="D1062" s="305" t="s">
        <v>109</v>
      </c>
      <c r="E1062" s="325" t="s">
        <v>179</v>
      </c>
      <c r="F1062" s="302">
        <v>632.0</v>
      </c>
      <c r="G1062" s="302"/>
      <c r="H1062" s="302">
        <v>415.7</v>
      </c>
      <c r="I1062" s="302">
        <v>-51.05</v>
      </c>
      <c r="J1062" s="322">
        <v>198630.0</v>
      </c>
      <c r="K1062" s="308">
        <f t="shared" si="4"/>
        <v>314.2879747</v>
      </c>
      <c r="L1062" s="305" t="s">
        <v>2582</v>
      </c>
      <c r="M1062" s="306" t="s">
        <v>40</v>
      </c>
      <c r="N1062" s="297">
        <f t="shared" si="3"/>
        <v>0.632</v>
      </c>
      <c r="O1062" s="307"/>
      <c r="P1062" s="307"/>
      <c r="Q1062" s="307"/>
      <c r="R1062" s="307"/>
      <c r="S1062" s="307"/>
      <c r="T1062" s="307"/>
      <c r="U1062" s="307"/>
      <c r="V1062" s="307"/>
    </row>
    <row r="1063" ht="15.75" customHeight="1">
      <c r="A1063" s="307"/>
      <c r="B1063" s="298">
        <v>45235.0</v>
      </c>
      <c r="C1063" s="299" t="s">
        <v>3748</v>
      </c>
      <c r="D1063" s="305" t="s">
        <v>3749</v>
      </c>
      <c r="E1063" s="325" t="s">
        <v>4</v>
      </c>
      <c r="F1063" s="302">
        <v>932.5</v>
      </c>
      <c r="G1063" s="302"/>
      <c r="H1063" s="302">
        <v>626.4</v>
      </c>
      <c r="I1063" s="302">
        <v>-57.87</v>
      </c>
      <c r="J1063" s="303">
        <v>373000.0</v>
      </c>
      <c r="K1063" s="304">
        <f t="shared" si="4"/>
        <v>400</v>
      </c>
      <c r="L1063" s="305" t="s">
        <v>2582</v>
      </c>
      <c r="M1063" s="306" t="s">
        <v>94</v>
      </c>
      <c r="N1063" s="297">
        <f t="shared" si="3"/>
        <v>0.9325</v>
      </c>
      <c r="O1063" s="307"/>
      <c r="P1063" s="307"/>
      <c r="Q1063" s="307"/>
      <c r="R1063" s="307"/>
      <c r="S1063" s="307"/>
      <c r="T1063" s="307"/>
      <c r="U1063" s="307"/>
      <c r="V1063" s="307"/>
    </row>
    <row r="1064" ht="15.75" customHeight="1">
      <c r="A1064" s="307"/>
      <c r="B1064" s="298">
        <v>45235.0</v>
      </c>
      <c r="C1064" s="299" t="s">
        <v>3750</v>
      </c>
      <c r="D1064" s="305" t="s">
        <v>116</v>
      </c>
      <c r="E1064" s="325" t="s">
        <v>177</v>
      </c>
      <c r="F1064" s="302">
        <v>3054.0</v>
      </c>
      <c r="G1064" s="302"/>
      <c r="H1064" s="302">
        <v>2001.4</v>
      </c>
      <c r="I1064" s="302">
        <v>-82.33</v>
      </c>
      <c r="J1064" s="322">
        <v>940090.0</v>
      </c>
      <c r="K1064" s="308">
        <f t="shared" si="4"/>
        <v>307.8225278</v>
      </c>
      <c r="L1064" s="305" t="s">
        <v>2582</v>
      </c>
      <c r="M1064" s="306" t="s">
        <v>2584</v>
      </c>
      <c r="N1064" s="297">
        <f t="shared" si="3"/>
        <v>3.054</v>
      </c>
      <c r="O1064" s="307"/>
      <c r="P1064" s="307"/>
      <c r="Q1064" s="307"/>
      <c r="R1064" s="307"/>
      <c r="S1064" s="307"/>
      <c r="T1064" s="307"/>
      <c r="U1064" s="307"/>
      <c r="V1064" s="307"/>
    </row>
    <row r="1065" ht="15.75" customHeight="1">
      <c r="A1065" s="307"/>
      <c r="B1065" s="298">
        <v>45235.0</v>
      </c>
      <c r="C1065" s="299" t="s">
        <v>3751</v>
      </c>
      <c r="D1065" s="305" t="s">
        <v>89</v>
      </c>
      <c r="E1065" s="325" t="s">
        <v>172</v>
      </c>
      <c r="F1065" s="302">
        <v>1448.0</v>
      </c>
      <c r="G1065" s="302"/>
      <c r="H1065" s="302">
        <v>929.1</v>
      </c>
      <c r="I1065" s="302">
        <v>-71.27</v>
      </c>
      <c r="J1065" s="303">
        <v>475240.0</v>
      </c>
      <c r="K1065" s="304">
        <f t="shared" si="4"/>
        <v>328.2044199</v>
      </c>
      <c r="L1065" s="305" t="s">
        <v>2582</v>
      </c>
      <c r="M1065" s="306" t="s">
        <v>75</v>
      </c>
      <c r="N1065" s="297">
        <f t="shared" si="3"/>
        <v>1.448</v>
      </c>
      <c r="O1065" s="307"/>
      <c r="P1065" s="307"/>
      <c r="Q1065" s="307"/>
      <c r="R1065" s="307"/>
      <c r="S1065" s="307"/>
      <c r="T1065" s="307"/>
      <c r="U1065" s="307"/>
      <c r="V1065" s="307"/>
    </row>
    <row r="1066" ht="15.75" customHeight="1">
      <c r="A1066" s="307"/>
      <c r="B1066" s="298">
        <v>45235.0</v>
      </c>
      <c r="C1066" s="299" t="s">
        <v>3752</v>
      </c>
      <c r="D1066" s="305" t="s">
        <v>91</v>
      </c>
      <c r="E1066" s="325" t="s">
        <v>2591</v>
      </c>
      <c r="F1066" s="302">
        <v>4265.0</v>
      </c>
      <c r="G1066" s="302"/>
      <c r="H1066" s="302">
        <v>2847.6</v>
      </c>
      <c r="I1066" s="302">
        <v>-23.82</v>
      </c>
      <c r="J1066" s="322">
        <v>1045450.0</v>
      </c>
      <c r="K1066" s="308">
        <f t="shared" si="4"/>
        <v>245.123095</v>
      </c>
      <c r="L1066" s="305" t="s">
        <v>2582</v>
      </c>
      <c r="M1066" s="306" t="s">
        <v>40</v>
      </c>
      <c r="N1066" s="297">
        <f t="shared" si="3"/>
        <v>4.265</v>
      </c>
      <c r="O1066" s="307"/>
      <c r="P1066" s="307"/>
      <c r="Q1066" s="307"/>
      <c r="R1066" s="307"/>
      <c r="S1066" s="307"/>
      <c r="T1066" s="307"/>
      <c r="U1066" s="307"/>
      <c r="V1066" s="307"/>
    </row>
    <row r="1067" ht="15.75" customHeight="1">
      <c r="A1067" s="307"/>
      <c r="B1067" s="298">
        <v>45235.0</v>
      </c>
      <c r="C1067" s="299" t="s">
        <v>3753</v>
      </c>
      <c r="D1067" s="305" t="s">
        <v>50</v>
      </c>
      <c r="E1067" s="325" t="s">
        <v>179</v>
      </c>
      <c r="F1067" s="302">
        <v>16873.0</v>
      </c>
      <c r="G1067" s="302"/>
      <c r="H1067" s="302">
        <v>11094.2</v>
      </c>
      <c r="I1067" s="302">
        <v>-44.04</v>
      </c>
      <c r="J1067" s="322">
        <v>4765370.0</v>
      </c>
      <c r="K1067" s="308">
        <f t="shared" si="4"/>
        <v>282.425769</v>
      </c>
      <c r="L1067" s="305" t="s">
        <v>2582</v>
      </c>
      <c r="M1067" s="306" t="s">
        <v>94</v>
      </c>
      <c r="N1067" s="297">
        <f t="shared" si="3"/>
        <v>16.873</v>
      </c>
      <c r="O1067" s="307"/>
      <c r="P1067" s="307"/>
      <c r="Q1067" s="307"/>
      <c r="R1067" s="307"/>
      <c r="S1067" s="307"/>
      <c r="T1067" s="307"/>
      <c r="U1067" s="307"/>
      <c r="V1067" s="307"/>
    </row>
    <row r="1068" ht="15.75" customHeight="1">
      <c r="A1068" s="307"/>
      <c r="B1068" s="298">
        <v>45235.0</v>
      </c>
      <c r="C1068" s="299" t="s">
        <v>3754</v>
      </c>
      <c r="D1068" s="305" t="s">
        <v>111</v>
      </c>
      <c r="E1068" s="325" t="s">
        <v>177</v>
      </c>
      <c r="F1068" s="302">
        <v>5113.5</v>
      </c>
      <c r="G1068" s="302"/>
      <c r="H1068" s="302">
        <v>3368.4</v>
      </c>
      <c r="I1068" s="302">
        <v>-67.03</v>
      </c>
      <c r="J1068" s="303">
        <v>1612660.0</v>
      </c>
      <c r="K1068" s="304">
        <f t="shared" si="4"/>
        <v>315.3730322</v>
      </c>
      <c r="L1068" s="305" t="s">
        <v>2582</v>
      </c>
      <c r="M1068" s="306" t="s">
        <v>2584</v>
      </c>
      <c r="N1068" s="297">
        <f t="shared" si="3"/>
        <v>5.1135</v>
      </c>
      <c r="O1068" s="307"/>
      <c r="P1068" s="307"/>
      <c r="Q1068" s="307"/>
      <c r="R1068" s="307"/>
      <c r="S1068" s="307"/>
      <c r="T1068" s="307"/>
      <c r="U1068" s="307"/>
      <c r="V1068" s="307"/>
    </row>
    <row r="1069" ht="15.75" customHeight="1">
      <c r="A1069" s="307"/>
      <c r="B1069" s="298">
        <v>45236.0</v>
      </c>
      <c r="C1069" s="299" t="s">
        <v>3755</v>
      </c>
      <c r="D1069" s="305" t="s">
        <v>3367</v>
      </c>
      <c r="E1069" s="325" t="s">
        <v>177</v>
      </c>
      <c r="F1069" s="302">
        <v>7091.0</v>
      </c>
      <c r="G1069" s="302"/>
      <c r="H1069" s="302">
        <v>4725.0</v>
      </c>
      <c r="I1069" s="302">
        <v>-56.98</v>
      </c>
      <c r="J1069" s="322">
        <v>2255226.0</v>
      </c>
      <c r="K1069" s="308">
        <f t="shared" si="4"/>
        <v>318.0406149</v>
      </c>
      <c r="L1069" s="305" t="s">
        <v>2595</v>
      </c>
      <c r="M1069" s="306" t="s">
        <v>75</v>
      </c>
      <c r="N1069" s="297">
        <f t="shared" si="3"/>
        <v>7.091</v>
      </c>
      <c r="O1069" s="307"/>
      <c r="P1069" s="307"/>
      <c r="Q1069" s="307"/>
      <c r="R1069" s="307"/>
      <c r="S1069" s="307"/>
      <c r="T1069" s="307"/>
      <c r="U1069" s="307"/>
      <c r="V1069" s="307"/>
    </row>
    <row r="1070" ht="15.75" customHeight="1">
      <c r="A1070" s="307"/>
      <c r="B1070" s="298">
        <v>45235.0</v>
      </c>
      <c r="C1070" s="299" t="s">
        <v>3756</v>
      </c>
      <c r="D1070" s="305" t="s">
        <v>3414</v>
      </c>
      <c r="E1070" s="325" t="s">
        <v>181</v>
      </c>
      <c r="F1070" s="302">
        <v>4160.1</v>
      </c>
      <c r="G1070" s="302"/>
      <c r="H1070" s="302">
        <v>2716.2</v>
      </c>
      <c r="I1070" s="302">
        <v>-77.75</v>
      </c>
      <c r="J1070" s="322">
        <v>1199225.0</v>
      </c>
      <c r="K1070" s="308">
        <f t="shared" si="4"/>
        <v>288.2683109</v>
      </c>
      <c r="L1070" s="305" t="s">
        <v>2580</v>
      </c>
      <c r="M1070" s="306" t="s">
        <v>40</v>
      </c>
      <c r="N1070" s="297">
        <f t="shared" si="3"/>
        <v>4.1601</v>
      </c>
      <c r="O1070" s="307"/>
      <c r="P1070" s="307"/>
      <c r="Q1070" s="307"/>
      <c r="R1070" s="307"/>
      <c r="S1070" s="307"/>
      <c r="T1070" s="307"/>
      <c r="U1070" s="307"/>
      <c r="V1070" s="307"/>
    </row>
    <row r="1071" ht="15.75" customHeight="1">
      <c r="A1071" s="307"/>
      <c r="B1071" s="298">
        <v>45234.0</v>
      </c>
      <c r="C1071" s="299" t="s">
        <v>3757</v>
      </c>
      <c r="D1071" s="305" t="s">
        <v>3758</v>
      </c>
      <c r="E1071" s="325" t="s">
        <v>181</v>
      </c>
      <c r="F1071" s="302">
        <v>6270.7</v>
      </c>
      <c r="G1071" s="302"/>
      <c r="H1071" s="302">
        <v>4159.8</v>
      </c>
      <c r="I1071" s="302">
        <v>-69.59</v>
      </c>
      <c r="J1071" s="322">
        <v>1755758.0</v>
      </c>
      <c r="K1071" s="308">
        <f t="shared" si="4"/>
        <v>279.9939401</v>
      </c>
      <c r="L1071" s="305" t="s">
        <v>2580</v>
      </c>
      <c r="M1071" s="306" t="s">
        <v>94</v>
      </c>
      <c r="N1071" s="297">
        <f t="shared" si="3"/>
        <v>6.2707</v>
      </c>
      <c r="O1071" s="307"/>
      <c r="P1071" s="307"/>
      <c r="Q1071" s="307"/>
      <c r="R1071" s="307"/>
      <c r="S1071" s="307"/>
      <c r="T1071" s="307"/>
      <c r="U1071" s="307"/>
      <c r="V1071" s="307"/>
    </row>
    <row r="1072" ht="15.75" customHeight="1">
      <c r="A1072" s="307"/>
      <c r="B1072" s="298">
        <v>45234.0</v>
      </c>
      <c r="C1072" s="299" t="s">
        <v>3759</v>
      </c>
      <c r="D1072" s="305" t="s">
        <v>3265</v>
      </c>
      <c r="E1072" s="325" t="s">
        <v>177</v>
      </c>
      <c r="F1072" s="302">
        <v>5701.0</v>
      </c>
      <c r="G1072" s="302"/>
      <c r="H1072" s="302">
        <v>3698.1</v>
      </c>
      <c r="I1072" s="302">
        <v>-47.42</v>
      </c>
      <c r="J1072" s="303">
        <v>1728087.0</v>
      </c>
      <c r="K1072" s="304">
        <f t="shared" si="4"/>
        <v>303.119979</v>
      </c>
      <c r="L1072" s="305" t="s">
        <v>2580</v>
      </c>
      <c r="M1072" s="306" t="s">
        <v>2584</v>
      </c>
      <c r="N1072" s="297">
        <f t="shared" si="3"/>
        <v>5.701</v>
      </c>
      <c r="O1072" s="307"/>
      <c r="P1072" s="307"/>
      <c r="Q1072" s="307"/>
      <c r="R1072" s="307"/>
      <c r="S1072" s="307"/>
      <c r="T1072" s="307"/>
      <c r="U1072" s="307"/>
      <c r="V1072" s="307"/>
    </row>
    <row r="1073" ht="15.75" customHeight="1">
      <c r="A1073" s="307"/>
      <c r="B1073" s="298">
        <v>45236.0</v>
      </c>
      <c r="C1073" s="299" t="s">
        <v>3760</v>
      </c>
      <c r="D1073" s="305" t="s">
        <v>98</v>
      </c>
      <c r="E1073" s="325" t="s">
        <v>4</v>
      </c>
      <c r="F1073" s="302">
        <v>2671.0</v>
      </c>
      <c r="G1073" s="302"/>
      <c r="H1073" s="302">
        <v>1837.8</v>
      </c>
      <c r="I1073" s="302">
        <v>-82.68</v>
      </c>
      <c r="J1073" s="303">
        <v>1108241.0</v>
      </c>
      <c r="K1073" s="304">
        <f t="shared" si="4"/>
        <v>414.9161363</v>
      </c>
      <c r="L1073" s="305" t="s">
        <v>2595</v>
      </c>
      <c r="M1073" s="306" t="s">
        <v>75</v>
      </c>
      <c r="N1073" s="297">
        <f t="shared" si="3"/>
        <v>2.671</v>
      </c>
      <c r="O1073" s="307"/>
      <c r="P1073" s="307"/>
      <c r="Q1073" s="307"/>
      <c r="R1073" s="307"/>
      <c r="S1073" s="307"/>
      <c r="T1073" s="307"/>
      <c r="U1073" s="307"/>
      <c r="V1073" s="307"/>
    </row>
    <row r="1074" ht="15.75" customHeight="1">
      <c r="A1074" s="307"/>
      <c r="B1074" s="298">
        <v>45236.0</v>
      </c>
      <c r="C1074" s="299" t="s">
        <v>3761</v>
      </c>
      <c r="D1074" s="305" t="s">
        <v>111</v>
      </c>
      <c r="E1074" s="325" t="s">
        <v>177</v>
      </c>
      <c r="F1074" s="302">
        <v>14714.0</v>
      </c>
      <c r="G1074" s="302"/>
      <c r="H1074" s="302">
        <v>9825.4</v>
      </c>
      <c r="I1074" s="302">
        <v>-66.66</v>
      </c>
      <c r="J1074" s="303">
        <v>4920675.5</v>
      </c>
      <c r="K1074" s="304">
        <f t="shared" si="4"/>
        <v>334.4213334</v>
      </c>
      <c r="L1074" s="305" t="s">
        <v>2582</v>
      </c>
      <c r="M1074" s="306" t="s">
        <v>40</v>
      </c>
      <c r="N1074" s="297">
        <f t="shared" si="3"/>
        <v>14.714</v>
      </c>
      <c r="O1074" s="307"/>
      <c r="P1074" s="307"/>
      <c r="Q1074" s="307"/>
      <c r="R1074" s="307"/>
      <c r="S1074" s="307"/>
      <c r="T1074" s="307"/>
      <c r="U1074" s="307"/>
      <c r="V1074" s="307"/>
    </row>
    <row r="1075" ht="15.75" customHeight="1">
      <c r="A1075" s="307"/>
      <c r="B1075" s="298">
        <v>45236.0</v>
      </c>
      <c r="C1075" s="299" t="s">
        <v>3762</v>
      </c>
      <c r="D1075" s="305" t="s">
        <v>50</v>
      </c>
      <c r="E1075" s="325" t="s">
        <v>177</v>
      </c>
      <c r="F1075" s="302">
        <v>13431.0</v>
      </c>
      <c r="G1075" s="302"/>
      <c r="H1075" s="302">
        <v>9387.7</v>
      </c>
      <c r="I1075" s="302">
        <v>-19.34</v>
      </c>
      <c r="J1075" s="303">
        <v>4133170.0</v>
      </c>
      <c r="K1075" s="304">
        <f t="shared" si="4"/>
        <v>307.7336014</v>
      </c>
      <c r="L1075" s="305" t="s">
        <v>2582</v>
      </c>
      <c r="M1075" s="306" t="s">
        <v>94</v>
      </c>
      <c r="N1075" s="297">
        <f t="shared" si="3"/>
        <v>13.431</v>
      </c>
      <c r="O1075" s="307"/>
      <c r="P1075" s="307"/>
      <c r="Q1075" s="307"/>
      <c r="R1075" s="307"/>
      <c r="S1075" s="307"/>
      <c r="T1075" s="307"/>
      <c r="U1075" s="307"/>
      <c r="V1075" s="307"/>
    </row>
    <row r="1076" ht="15.75" customHeight="1">
      <c r="A1076" s="307"/>
      <c r="B1076" s="298">
        <v>45236.0</v>
      </c>
      <c r="C1076" s="299" t="s">
        <v>3763</v>
      </c>
      <c r="D1076" s="305" t="s">
        <v>3534</v>
      </c>
      <c r="E1076" s="325" t="s">
        <v>2591</v>
      </c>
      <c r="F1076" s="302">
        <v>1048.0</v>
      </c>
      <c r="G1076" s="302"/>
      <c r="H1076" s="302">
        <v>711.0</v>
      </c>
      <c r="I1076" s="302">
        <v>-52.0</v>
      </c>
      <c r="J1076" s="322">
        <v>278789.0</v>
      </c>
      <c r="K1076" s="308">
        <f t="shared" si="4"/>
        <v>266.0200382</v>
      </c>
      <c r="L1076" s="305" t="s">
        <v>2582</v>
      </c>
      <c r="M1076" s="306" t="s">
        <v>2584</v>
      </c>
      <c r="N1076" s="297">
        <f t="shared" si="3"/>
        <v>1.048</v>
      </c>
      <c r="O1076" s="307"/>
      <c r="P1076" s="307"/>
      <c r="Q1076" s="307"/>
      <c r="R1076" s="307"/>
      <c r="S1076" s="307"/>
      <c r="T1076" s="307"/>
      <c r="U1076" s="307"/>
      <c r="V1076" s="307"/>
    </row>
    <row r="1077" ht="15.75" customHeight="1">
      <c r="A1077" s="307"/>
      <c r="B1077" s="298">
        <v>45236.0</v>
      </c>
      <c r="C1077" s="299" t="s">
        <v>3764</v>
      </c>
      <c r="D1077" s="305" t="s">
        <v>109</v>
      </c>
      <c r="E1077" s="325" t="s">
        <v>2643</v>
      </c>
      <c r="F1077" s="302">
        <v>591.0</v>
      </c>
      <c r="G1077" s="302"/>
      <c r="H1077" s="302">
        <v>370.3</v>
      </c>
      <c r="I1077" s="302">
        <v>-54.35</v>
      </c>
      <c r="J1077" s="322">
        <v>141840.0</v>
      </c>
      <c r="K1077" s="308">
        <f t="shared" si="4"/>
        <v>240</v>
      </c>
      <c r="L1077" s="305" t="s">
        <v>2582</v>
      </c>
      <c r="M1077" s="306" t="s">
        <v>75</v>
      </c>
      <c r="N1077" s="297">
        <f t="shared" si="3"/>
        <v>0.591</v>
      </c>
      <c r="O1077" s="307"/>
      <c r="P1077" s="307"/>
      <c r="Q1077" s="307"/>
      <c r="R1077" s="307"/>
      <c r="S1077" s="307"/>
      <c r="T1077" s="307"/>
      <c r="U1077" s="307"/>
      <c r="V1077" s="307"/>
    </row>
    <row r="1078" ht="15.75" customHeight="1">
      <c r="A1078" s="307"/>
      <c r="B1078" s="298">
        <v>45236.0</v>
      </c>
      <c r="C1078" s="299" t="s">
        <v>3765</v>
      </c>
      <c r="D1078" s="305" t="s">
        <v>3331</v>
      </c>
      <c r="E1078" s="325" t="s">
        <v>179</v>
      </c>
      <c r="F1078" s="302">
        <v>9560.0</v>
      </c>
      <c r="G1078" s="302">
        <f>H1078/F1078%</f>
        <v>66.47280335</v>
      </c>
      <c r="H1078" s="302">
        <v>6354.8</v>
      </c>
      <c r="I1078" s="302">
        <v>-60.05</v>
      </c>
      <c r="J1078" s="322">
        <v>2803653.0</v>
      </c>
      <c r="K1078" s="308">
        <f t="shared" si="4"/>
        <v>293.2691423</v>
      </c>
      <c r="L1078" s="305" t="s">
        <v>2595</v>
      </c>
      <c r="M1078" s="306" t="s">
        <v>40</v>
      </c>
      <c r="N1078" s="297">
        <f t="shared" si="3"/>
        <v>9.56</v>
      </c>
      <c r="O1078" s="307"/>
      <c r="P1078" s="307"/>
      <c r="Q1078" s="307"/>
      <c r="R1078" s="307"/>
      <c r="S1078" s="307"/>
      <c r="T1078" s="307"/>
      <c r="U1078" s="307"/>
      <c r="V1078" s="307"/>
    </row>
    <row r="1079" ht="15.75" customHeight="1">
      <c r="A1079" s="307"/>
      <c r="B1079" s="298">
        <v>45237.0</v>
      </c>
      <c r="C1079" s="299" t="s">
        <v>3766</v>
      </c>
      <c r="D1079" s="305" t="s">
        <v>3367</v>
      </c>
      <c r="E1079" s="325" t="s">
        <v>177</v>
      </c>
      <c r="F1079" s="302">
        <v>7085.0</v>
      </c>
      <c r="G1079" s="302"/>
      <c r="H1079" s="302">
        <v>4887.9</v>
      </c>
      <c r="I1079" s="302">
        <v>-47.27</v>
      </c>
      <c r="J1079" s="303">
        <v>2453793.0</v>
      </c>
      <c r="K1079" s="304">
        <f t="shared" si="4"/>
        <v>346.3363444</v>
      </c>
      <c r="L1079" s="305" t="s">
        <v>2595</v>
      </c>
      <c r="M1079" s="306" t="s">
        <v>94</v>
      </c>
      <c r="N1079" s="297">
        <f t="shared" si="3"/>
        <v>7.085</v>
      </c>
      <c r="O1079" s="307"/>
      <c r="P1079" s="307"/>
      <c r="Q1079" s="307"/>
      <c r="R1079" s="307"/>
      <c r="S1079" s="307"/>
      <c r="T1079" s="307"/>
      <c r="U1079" s="307"/>
      <c r="V1079" s="307"/>
    </row>
    <row r="1080" ht="15.75" customHeight="1">
      <c r="A1080" s="307"/>
      <c r="B1080" s="298">
        <v>45236.0</v>
      </c>
      <c r="C1080" s="299" t="s">
        <v>3767</v>
      </c>
      <c r="D1080" s="305" t="s">
        <v>3414</v>
      </c>
      <c r="E1080" s="325" t="s">
        <v>177</v>
      </c>
      <c r="F1080" s="302">
        <v>3101.7</v>
      </c>
      <c r="G1080" s="302"/>
      <c r="H1080" s="302">
        <v>2051.1</v>
      </c>
      <c r="I1080" s="302">
        <v>-89.26</v>
      </c>
      <c r="J1080" s="303">
        <v>1016844.0</v>
      </c>
      <c r="K1080" s="304">
        <f t="shared" si="4"/>
        <v>327.8344134</v>
      </c>
      <c r="L1080" s="305" t="s">
        <v>2580</v>
      </c>
      <c r="M1080" s="306" t="s">
        <v>2584</v>
      </c>
      <c r="N1080" s="297">
        <f t="shared" si="3"/>
        <v>3.1017</v>
      </c>
      <c r="O1080" s="307"/>
      <c r="P1080" s="307"/>
      <c r="Q1080" s="307"/>
      <c r="R1080" s="307"/>
      <c r="S1080" s="307"/>
      <c r="T1080" s="307"/>
      <c r="U1080" s="307"/>
      <c r="V1080" s="307"/>
    </row>
    <row r="1081" ht="15.75" customHeight="1">
      <c r="A1081" s="307"/>
      <c r="B1081" s="298">
        <v>45236.0</v>
      </c>
      <c r="C1081" s="299" t="s">
        <v>3768</v>
      </c>
      <c r="D1081" s="305" t="s">
        <v>3414</v>
      </c>
      <c r="E1081" s="325" t="s">
        <v>177</v>
      </c>
      <c r="F1081" s="302">
        <v>5450.5</v>
      </c>
      <c r="G1081" s="302"/>
      <c r="H1081" s="302">
        <v>3604.4</v>
      </c>
      <c r="I1081" s="302">
        <v>-89.26</v>
      </c>
      <c r="J1081" s="322">
        <v>1927471.0</v>
      </c>
      <c r="K1081" s="308">
        <f t="shared" si="4"/>
        <v>353.6319604</v>
      </c>
      <c r="L1081" s="305" t="s">
        <v>2580</v>
      </c>
      <c r="M1081" s="306" t="s">
        <v>75</v>
      </c>
      <c r="N1081" s="297">
        <f t="shared" si="3"/>
        <v>5.4505</v>
      </c>
      <c r="O1081" s="307"/>
      <c r="P1081" s="307"/>
      <c r="Q1081" s="307"/>
      <c r="R1081" s="307"/>
      <c r="S1081" s="307"/>
      <c r="T1081" s="307"/>
      <c r="U1081" s="307"/>
      <c r="V1081" s="307"/>
    </row>
    <row r="1082" ht="15.75" customHeight="1">
      <c r="A1082" s="307"/>
      <c r="B1082" s="298">
        <v>45237.0</v>
      </c>
      <c r="C1082" s="299" t="s">
        <v>3769</v>
      </c>
      <c r="D1082" s="305" t="s">
        <v>3770</v>
      </c>
      <c r="E1082" s="325" t="s">
        <v>179</v>
      </c>
      <c r="F1082" s="302">
        <v>4938.0</v>
      </c>
      <c r="G1082" s="302"/>
      <c r="H1082" s="302">
        <v>3347.6</v>
      </c>
      <c r="I1082" s="302">
        <v>-60.8</v>
      </c>
      <c r="J1082" s="322">
        <v>1459179.0</v>
      </c>
      <c r="K1082" s="308">
        <f t="shared" si="4"/>
        <v>295.5</v>
      </c>
      <c r="L1082" s="305" t="s">
        <v>2595</v>
      </c>
      <c r="M1082" s="306" t="s">
        <v>40</v>
      </c>
      <c r="N1082" s="297">
        <f t="shared" si="3"/>
        <v>4.938</v>
      </c>
      <c r="O1082" s="307"/>
      <c r="P1082" s="307"/>
      <c r="Q1082" s="307"/>
      <c r="R1082" s="307"/>
      <c r="S1082" s="307"/>
      <c r="T1082" s="307"/>
      <c r="U1082" s="307"/>
      <c r="V1082" s="307"/>
    </row>
    <row r="1083" ht="15.75" customHeight="1">
      <c r="A1083" s="307"/>
      <c r="B1083" s="298">
        <v>45237.0</v>
      </c>
      <c r="C1083" s="299" t="s">
        <v>3771</v>
      </c>
      <c r="D1083" s="305" t="s">
        <v>3331</v>
      </c>
      <c r="E1083" s="325" t="s">
        <v>181</v>
      </c>
      <c r="F1083" s="302">
        <v>3446.0</v>
      </c>
      <c r="G1083" s="302">
        <f>H1083/F1083%</f>
        <v>64.79396402</v>
      </c>
      <c r="H1083" s="302">
        <v>2232.8</v>
      </c>
      <c r="I1083" s="302">
        <v>-67.17</v>
      </c>
      <c r="J1083" s="322">
        <v>978567.0</v>
      </c>
      <c r="K1083" s="308">
        <f t="shared" si="4"/>
        <v>283.9718514</v>
      </c>
      <c r="L1083" s="305" t="s">
        <v>2595</v>
      </c>
      <c r="M1083" s="306" t="s">
        <v>94</v>
      </c>
      <c r="N1083" s="297">
        <f t="shared" si="3"/>
        <v>3.446</v>
      </c>
      <c r="O1083" s="307"/>
      <c r="P1083" s="307"/>
      <c r="Q1083" s="307"/>
      <c r="R1083" s="307"/>
      <c r="S1083" s="307"/>
      <c r="T1083" s="307"/>
      <c r="U1083" s="307"/>
      <c r="V1083" s="307"/>
    </row>
    <row r="1084" ht="15.75" customHeight="1">
      <c r="A1084" s="307"/>
      <c r="B1084" s="298">
        <v>45237.0</v>
      </c>
      <c r="C1084" s="299" t="s">
        <v>3772</v>
      </c>
      <c r="D1084" s="305" t="s">
        <v>3676</v>
      </c>
      <c r="E1084" s="325" t="s">
        <v>179</v>
      </c>
      <c r="F1084" s="302">
        <v>9240.0</v>
      </c>
      <c r="G1084" s="302"/>
      <c r="H1084" s="302">
        <v>6102.5</v>
      </c>
      <c r="I1084" s="302">
        <v>-84.88</v>
      </c>
      <c r="J1084" s="322">
        <v>2876250.0</v>
      </c>
      <c r="K1084" s="308">
        <f t="shared" si="4"/>
        <v>311.2824675</v>
      </c>
      <c r="L1084" s="305" t="s">
        <v>2595</v>
      </c>
      <c r="M1084" s="306" t="s">
        <v>2584</v>
      </c>
      <c r="N1084" s="297">
        <f t="shared" si="3"/>
        <v>9.24</v>
      </c>
      <c r="O1084" s="307"/>
      <c r="P1084" s="307"/>
      <c r="Q1084" s="307"/>
      <c r="R1084" s="307"/>
      <c r="S1084" s="307"/>
      <c r="T1084" s="307"/>
      <c r="U1084" s="307"/>
      <c r="V1084" s="307"/>
    </row>
    <row r="1085" ht="15.75" customHeight="1">
      <c r="A1085" s="307"/>
      <c r="B1085" s="298">
        <v>45237.0</v>
      </c>
      <c r="C1085" s="299" t="s">
        <v>3773</v>
      </c>
      <c r="D1085" s="305" t="s">
        <v>104</v>
      </c>
      <c r="E1085" s="325" t="s">
        <v>172</v>
      </c>
      <c r="F1085" s="302">
        <v>2178.0</v>
      </c>
      <c r="G1085" s="302"/>
      <c r="H1085" s="302">
        <v>1441.3</v>
      </c>
      <c r="I1085" s="302">
        <v>-57.34</v>
      </c>
      <c r="J1085" s="303">
        <v>729840.0</v>
      </c>
      <c r="K1085" s="304">
        <f t="shared" si="4"/>
        <v>335.0964187</v>
      </c>
      <c r="L1085" s="305" t="s">
        <v>2595</v>
      </c>
      <c r="M1085" s="306" t="s">
        <v>75</v>
      </c>
      <c r="N1085" s="297">
        <f t="shared" si="3"/>
        <v>2.178</v>
      </c>
      <c r="O1085" s="307"/>
      <c r="P1085" s="307"/>
      <c r="Q1085" s="307"/>
      <c r="R1085" s="307"/>
      <c r="S1085" s="307"/>
      <c r="T1085" s="307"/>
      <c r="U1085" s="307"/>
      <c r="V1085" s="307"/>
    </row>
    <row r="1086" ht="15.75" customHeight="1">
      <c r="A1086" s="307"/>
      <c r="B1086" s="298">
        <v>45237.0</v>
      </c>
      <c r="C1086" s="299" t="s">
        <v>3774</v>
      </c>
      <c r="D1086" s="305" t="s">
        <v>50</v>
      </c>
      <c r="E1086" s="325" t="s">
        <v>177</v>
      </c>
      <c r="F1086" s="302">
        <v>18811.0</v>
      </c>
      <c r="G1086" s="302"/>
      <c r="H1086" s="302">
        <v>12715.4</v>
      </c>
      <c r="I1086" s="302">
        <v>-26.17</v>
      </c>
      <c r="J1086" s="322">
        <v>5506977.5</v>
      </c>
      <c r="K1086" s="308">
        <f t="shared" si="4"/>
        <v>292.7530434</v>
      </c>
      <c r="L1086" s="305" t="s">
        <v>2582</v>
      </c>
      <c r="M1086" s="306" t="s">
        <v>40</v>
      </c>
      <c r="N1086" s="297">
        <f t="shared" si="3"/>
        <v>18.811</v>
      </c>
      <c r="O1086" s="307"/>
      <c r="P1086" s="307"/>
      <c r="Q1086" s="307"/>
      <c r="R1086" s="307"/>
      <c r="S1086" s="307"/>
      <c r="T1086" s="307"/>
      <c r="U1086" s="307"/>
      <c r="V1086" s="307"/>
    </row>
    <row r="1087" ht="15.75" customHeight="1">
      <c r="A1087" s="307"/>
      <c r="B1087" s="298">
        <v>45237.0</v>
      </c>
      <c r="C1087" s="299" t="s">
        <v>3775</v>
      </c>
      <c r="D1087" s="305" t="s">
        <v>111</v>
      </c>
      <c r="E1087" s="325" t="s">
        <v>177</v>
      </c>
      <c r="F1087" s="302">
        <v>14396.0</v>
      </c>
      <c r="G1087" s="302"/>
      <c r="H1087" s="302">
        <v>9651.6</v>
      </c>
      <c r="I1087" s="302">
        <v>-67.67</v>
      </c>
      <c r="J1087" s="322">
        <v>4439318.0</v>
      </c>
      <c r="K1087" s="308">
        <f t="shared" si="4"/>
        <v>308.371631</v>
      </c>
      <c r="L1087" s="305" t="s">
        <v>2582</v>
      </c>
      <c r="M1087" s="306" t="s">
        <v>94</v>
      </c>
      <c r="N1087" s="297">
        <f t="shared" si="3"/>
        <v>14.396</v>
      </c>
      <c r="O1087" s="307"/>
      <c r="P1087" s="307"/>
      <c r="Q1087" s="307"/>
      <c r="R1087" s="307"/>
      <c r="S1087" s="307"/>
      <c r="T1087" s="307"/>
      <c r="U1087" s="307"/>
      <c r="V1087" s="307"/>
    </row>
    <row r="1088" ht="15.75" customHeight="1">
      <c r="A1088" s="307"/>
      <c r="B1088" s="298">
        <v>45237.0</v>
      </c>
      <c r="C1088" s="299" t="s">
        <v>3776</v>
      </c>
      <c r="D1088" s="305" t="s">
        <v>109</v>
      </c>
      <c r="E1088" s="325" t="s">
        <v>177</v>
      </c>
      <c r="F1088" s="302">
        <v>1165.0</v>
      </c>
      <c r="G1088" s="302"/>
      <c r="H1088" s="302">
        <v>815.5</v>
      </c>
      <c r="I1088" s="302">
        <v>-36.15</v>
      </c>
      <c r="J1088" s="303">
        <v>371580.0</v>
      </c>
      <c r="K1088" s="304">
        <f t="shared" si="4"/>
        <v>318.9527897</v>
      </c>
      <c r="L1088" s="305" t="s">
        <v>2582</v>
      </c>
      <c r="M1088" s="306" t="s">
        <v>2584</v>
      </c>
      <c r="N1088" s="297">
        <f t="shared" si="3"/>
        <v>1.165</v>
      </c>
      <c r="O1088" s="307"/>
      <c r="P1088" s="307"/>
      <c r="Q1088" s="307"/>
      <c r="R1088" s="307"/>
      <c r="S1088" s="307"/>
      <c r="T1088" s="307"/>
      <c r="U1088" s="307"/>
      <c r="V1088" s="307"/>
    </row>
    <row r="1089" ht="15.75" customHeight="1">
      <c r="A1089" s="307"/>
      <c r="B1089" s="298">
        <v>45237.0</v>
      </c>
      <c r="C1089" s="299" t="s">
        <v>3777</v>
      </c>
      <c r="D1089" s="305" t="s">
        <v>109</v>
      </c>
      <c r="E1089" s="325" t="s">
        <v>177</v>
      </c>
      <c r="F1089" s="302">
        <v>381.0</v>
      </c>
      <c r="G1089" s="302"/>
      <c r="H1089" s="302">
        <v>266.7</v>
      </c>
      <c r="I1089" s="302">
        <v>-36.15</v>
      </c>
      <c r="J1089" s="303">
        <v>121920.0</v>
      </c>
      <c r="K1089" s="304">
        <f t="shared" si="4"/>
        <v>320</v>
      </c>
      <c r="L1089" s="305" t="s">
        <v>2582</v>
      </c>
      <c r="M1089" s="306" t="s">
        <v>75</v>
      </c>
      <c r="N1089" s="297">
        <f t="shared" si="3"/>
        <v>0.381</v>
      </c>
      <c r="O1089" s="307"/>
      <c r="P1089" s="307"/>
      <c r="Q1089" s="307"/>
      <c r="R1089" s="307"/>
      <c r="S1089" s="307"/>
      <c r="T1089" s="307"/>
      <c r="U1089" s="307"/>
      <c r="V1089" s="307"/>
    </row>
    <row r="1090" ht="15.75" customHeight="1">
      <c r="A1090" s="307"/>
      <c r="B1090" s="298">
        <v>45237.0</v>
      </c>
      <c r="C1090" s="299" t="s">
        <v>3778</v>
      </c>
      <c r="D1090" s="305" t="s">
        <v>116</v>
      </c>
      <c r="E1090" s="325" t="s">
        <v>172</v>
      </c>
      <c r="F1090" s="302">
        <v>1662.0</v>
      </c>
      <c r="G1090" s="302"/>
      <c r="H1090" s="302">
        <v>1106.9</v>
      </c>
      <c r="I1090" s="302">
        <v>-44.46</v>
      </c>
      <c r="J1090" s="303">
        <v>565080.0</v>
      </c>
      <c r="K1090" s="304">
        <f t="shared" si="4"/>
        <v>340</v>
      </c>
      <c r="L1090" s="305" t="s">
        <v>2582</v>
      </c>
      <c r="M1090" s="306" t="s">
        <v>40</v>
      </c>
      <c r="N1090" s="297">
        <f t="shared" si="3"/>
        <v>1.662</v>
      </c>
      <c r="O1090" s="307"/>
      <c r="P1090" s="307"/>
      <c r="Q1090" s="307"/>
      <c r="R1090" s="307"/>
      <c r="S1090" s="307"/>
      <c r="T1090" s="307"/>
      <c r="U1090" s="307"/>
      <c r="V1090" s="307"/>
    </row>
    <row r="1091" ht="15.75" customHeight="1">
      <c r="A1091" s="307"/>
      <c r="B1091" s="298">
        <v>45238.0</v>
      </c>
      <c r="C1091" s="299" t="s">
        <v>3779</v>
      </c>
      <c r="D1091" s="305" t="s">
        <v>77</v>
      </c>
      <c r="E1091" s="325" t="s">
        <v>179</v>
      </c>
      <c r="F1091" s="302">
        <v>23.0</v>
      </c>
      <c r="G1091" s="302"/>
      <c r="H1091" s="302">
        <v>15.0</v>
      </c>
      <c r="I1091" s="302">
        <v>-14.13</v>
      </c>
      <c r="J1091" s="322">
        <v>6210.0</v>
      </c>
      <c r="K1091" s="308">
        <f t="shared" si="4"/>
        <v>270</v>
      </c>
      <c r="L1091" s="305" t="s">
        <v>2595</v>
      </c>
      <c r="M1091" s="306" t="s">
        <v>94</v>
      </c>
      <c r="N1091" s="297">
        <f t="shared" si="3"/>
        <v>0.023</v>
      </c>
      <c r="O1091" s="307"/>
      <c r="P1091" s="307"/>
      <c r="Q1091" s="307"/>
      <c r="R1091" s="307"/>
      <c r="S1091" s="307"/>
      <c r="T1091" s="307"/>
      <c r="U1091" s="307"/>
      <c r="V1091" s="307"/>
    </row>
    <row r="1092" ht="15.75" customHeight="1">
      <c r="A1092" s="307"/>
      <c r="B1092" s="298">
        <v>45237.0</v>
      </c>
      <c r="C1092" s="299" t="s">
        <v>3780</v>
      </c>
      <c r="D1092" s="305" t="s">
        <v>102</v>
      </c>
      <c r="E1092" s="325" t="s">
        <v>181</v>
      </c>
      <c r="F1092" s="302">
        <v>3047.8</v>
      </c>
      <c r="G1092" s="302"/>
      <c r="H1092" s="302">
        <v>2051.2</v>
      </c>
      <c r="I1092" s="302">
        <v>-57.86</v>
      </c>
      <c r="J1092" s="322">
        <v>857628.0</v>
      </c>
      <c r="K1092" s="308">
        <f t="shared" si="4"/>
        <v>281.3924798</v>
      </c>
      <c r="L1092" s="305" t="s">
        <v>2580</v>
      </c>
      <c r="M1092" s="306" t="s">
        <v>2584</v>
      </c>
      <c r="N1092" s="297">
        <f t="shared" si="3"/>
        <v>3.0478</v>
      </c>
      <c r="O1092" s="307"/>
      <c r="P1092" s="307"/>
      <c r="Q1092" s="307"/>
      <c r="R1092" s="307"/>
      <c r="S1092" s="307"/>
      <c r="T1092" s="307"/>
      <c r="U1092" s="307"/>
      <c r="V1092" s="307"/>
    </row>
    <row r="1093" ht="15.75" customHeight="1">
      <c r="A1093" s="307"/>
      <c r="B1093" s="298">
        <v>45237.0</v>
      </c>
      <c r="C1093" s="299" t="s">
        <v>3781</v>
      </c>
      <c r="D1093" s="305" t="s">
        <v>3414</v>
      </c>
      <c r="E1093" s="325" t="s">
        <v>177</v>
      </c>
      <c r="F1093" s="302">
        <v>3886.9</v>
      </c>
      <c r="G1093" s="302"/>
      <c r="H1093" s="302">
        <v>2561.8</v>
      </c>
      <c r="I1093" s="302">
        <v>-71.55</v>
      </c>
      <c r="J1093" s="303">
        <v>1264303.5</v>
      </c>
      <c r="K1093" s="304">
        <f t="shared" si="4"/>
        <v>325.2729682</v>
      </c>
      <c r="L1093" s="305" t="s">
        <v>2580</v>
      </c>
      <c r="M1093" s="306" t="s">
        <v>75</v>
      </c>
      <c r="N1093" s="297">
        <f t="shared" si="3"/>
        <v>3.8869</v>
      </c>
      <c r="O1093" s="307"/>
      <c r="P1093" s="307"/>
      <c r="Q1093" s="307"/>
      <c r="R1093" s="307"/>
      <c r="S1093" s="307"/>
      <c r="T1093" s="307"/>
      <c r="U1093" s="307"/>
      <c r="V1093" s="307"/>
    </row>
    <row r="1094" ht="15.75" customHeight="1">
      <c r="A1094" s="307"/>
      <c r="B1094" s="298">
        <v>45237.0</v>
      </c>
      <c r="C1094" s="299" t="s">
        <v>3782</v>
      </c>
      <c r="D1094" s="305" t="s">
        <v>3414</v>
      </c>
      <c r="E1094" s="325" t="s">
        <v>2591</v>
      </c>
      <c r="F1094" s="302">
        <v>4569.3</v>
      </c>
      <c r="G1094" s="302"/>
      <c r="H1094" s="302">
        <v>3011.6</v>
      </c>
      <c r="I1094" s="302">
        <v>-71.55</v>
      </c>
      <c r="J1094" s="322">
        <v>1231291.5</v>
      </c>
      <c r="K1094" s="308">
        <f t="shared" si="4"/>
        <v>269.4704878</v>
      </c>
      <c r="L1094" s="305" t="s">
        <v>2580</v>
      </c>
      <c r="M1094" s="306" t="s">
        <v>40</v>
      </c>
      <c r="N1094" s="297">
        <f t="shared" si="3"/>
        <v>4.5693</v>
      </c>
      <c r="O1094" s="307"/>
      <c r="P1094" s="307"/>
      <c r="Q1094" s="307"/>
      <c r="R1094" s="307"/>
      <c r="S1094" s="307"/>
      <c r="T1094" s="307"/>
      <c r="U1094" s="307"/>
      <c r="V1094" s="307"/>
    </row>
    <row r="1095" ht="15.75" customHeight="1">
      <c r="A1095" s="307"/>
      <c r="B1095" s="298">
        <v>45237.0</v>
      </c>
      <c r="C1095" s="299" t="s">
        <v>3783</v>
      </c>
      <c r="D1095" s="305" t="s">
        <v>77</v>
      </c>
      <c r="E1095" s="325" t="s">
        <v>2643</v>
      </c>
      <c r="F1095" s="302">
        <v>4843.2</v>
      </c>
      <c r="G1095" s="302"/>
      <c r="H1095" s="302">
        <v>3169.8</v>
      </c>
      <c r="I1095" s="302">
        <v>-14.13</v>
      </c>
      <c r="J1095" s="322">
        <v>1105313.5</v>
      </c>
      <c r="K1095" s="308">
        <f t="shared" si="4"/>
        <v>228.2196688</v>
      </c>
      <c r="L1095" s="305" t="s">
        <v>2580</v>
      </c>
      <c r="M1095" s="306" t="s">
        <v>94</v>
      </c>
      <c r="N1095" s="297">
        <f t="shared" si="3"/>
        <v>4.8432</v>
      </c>
      <c r="O1095" s="307"/>
      <c r="P1095" s="307"/>
      <c r="Q1095" s="307"/>
      <c r="R1095" s="307"/>
      <c r="S1095" s="307"/>
      <c r="T1095" s="307"/>
      <c r="U1095" s="307"/>
      <c r="V1095" s="307"/>
    </row>
    <row r="1096" ht="15.75" customHeight="1">
      <c r="A1096" s="307"/>
      <c r="B1096" s="298">
        <v>45237.0</v>
      </c>
      <c r="C1096" s="299" t="s">
        <v>3784</v>
      </c>
      <c r="D1096" s="305" t="s">
        <v>113</v>
      </c>
      <c r="E1096" s="325" t="s">
        <v>2591</v>
      </c>
      <c r="F1096" s="302">
        <v>5593.5</v>
      </c>
      <c r="G1096" s="302"/>
      <c r="H1096" s="302">
        <v>3926.6</v>
      </c>
      <c r="I1096" s="302">
        <v>-29.5</v>
      </c>
      <c r="J1096" s="322">
        <v>1508102.0</v>
      </c>
      <c r="K1096" s="308">
        <f t="shared" si="4"/>
        <v>269.6168767</v>
      </c>
      <c r="L1096" s="305" t="s">
        <v>2580</v>
      </c>
      <c r="M1096" s="306" t="s">
        <v>2584</v>
      </c>
      <c r="N1096" s="297">
        <f t="shared" si="3"/>
        <v>5.5935</v>
      </c>
      <c r="O1096" s="307"/>
      <c r="P1096" s="307"/>
      <c r="Q1096" s="307"/>
      <c r="R1096" s="307"/>
      <c r="S1096" s="307"/>
      <c r="T1096" s="307"/>
      <c r="U1096" s="307"/>
      <c r="V1096" s="307"/>
    </row>
    <row r="1097" ht="15.75" customHeight="1">
      <c r="A1097" s="307"/>
      <c r="B1097" s="298">
        <v>45238.0</v>
      </c>
      <c r="C1097" s="299" t="s">
        <v>3785</v>
      </c>
      <c r="D1097" s="305" t="s">
        <v>3367</v>
      </c>
      <c r="E1097" s="325" t="s">
        <v>177</v>
      </c>
      <c r="F1097" s="302">
        <v>4145.0</v>
      </c>
      <c r="G1097" s="302"/>
      <c r="H1097" s="302">
        <v>2755.7</v>
      </c>
      <c r="I1097" s="302">
        <v>-51.08</v>
      </c>
      <c r="J1097" s="303">
        <v>1417038.0</v>
      </c>
      <c r="K1097" s="304">
        <f t="shared" si="4"/>
        <v>341.8668275</v>
      </c>
      <c r="L1097" s="305" t="s">
        <v>2595</v>
      </c>
      <c r="M1097" s="306" t="s">
        <v>75</v>
      </c>
      <c r="N1097" s="297">
        <f t="shared" si="3"/>
        <v>4.145</v>
      </c>
      <c r="O1097" s="307"/>
      <c r="P1097" s="307"/>
      <c r="Q1097" s="307"/>
      <c r="R1097" s="307"/>
      <c r="S1097" s="307"/>
      <c r="T1097" s="307"/>
      <c r="U1097" s="307"/>
      <c r="V1097" s="307"/>
    </row>
    <row r="1098" ht="15.75" customHeight="1">
      <c r="A1098" s="307"/>
      <c r="B1098" s="298">
        <v>45237.0</v>
      </c>
      <c r="C1098" s="299" t="s">
        <v>3786</v>
      </c>
      <c r="D1098" s="305" t="s">
        <v>113</v>
      </c>
      <c r="E1098" s="325" t="s">
        <v>179</v>
      </c>
      <c r="F1098" s="302">
        <v>3313.9</v>
      </c>
      <c r="G1098" s="302"/>
      <c r="H1098" s="302">
        <v>2226.6</v>
      </c>
      <c r="I1098" s="302">
        <v>-70.75</v>
      </c>
      <c r="J1098" s="322">
        <v>1025691.0</v>
      </c>
      <c r="K1098" s="308">
        <f t="shared" si="4"/>
        <v>309.5117535</v>
      </c>
      <c r="L1098" s="305" t="s">
        <v>2580</v>
      </c>
      <c r="M1098" s="306" t="s">
        <v>40</v>
      </c>
      <c r="N1098" s="297">
        <f t="shared" si="3"/>
        <v>3.3139</v>
      </c>
      <c r="O1098" s="307"/>
      <c r="P1098" s="307"/>
      <c r="Q1098" s="307"/>
      <c r="R1098" s="307"/>
      <c r="S1098" s="307"/>
      <c r="T1098" s="307"/>
      <c r="U1098" s="307"/>
      <c r="V1098" s="307"/>
    </row>
    <row r="1099" ht="15.75" customHeight="1">
      <c r="A1099" s="307"/>
      <c r="B1099" s="298">
        <v>45238.0</v>
      </c>
      <c r="C1099" s="299" t="s">
        <v>3787</v>
      </c>
      <c r="D1099" s="305" t="s">
        <v>83</v>
      </c>
      <c r="E1099" s="325" t="s">
        <v>179</v>
      </c>
      <c r="F1099" s="302">
        <v>366.0</v>
      </c>
      <c r="G1099" s="302"/>
      <c r="H1099" s="302">
        <v>240.4</v>
      </c>
      <c r="I1099" s="302">
        <v>-52.21</v>
      </c>
      <c r="J1099" s="322">
        <v>105042.0</v>
      </c>
      <c r="K1099" s="308">
        <f t="shared" si="4"/>
        <v>287</v>
      </c>
      <c r="L1099" s="305" t="s">
        <v>2595</v>
      </c>
      <c r="M1099" s="306" t="s">
        <v>94</v>
      </c>
      <c r="N1099" s="297">
        <f t="shared" si="3"/>
        <v>0.366</v>
      </c>
      <c r="O1099" s="307"/>
      <c r="P1099" s="307"/>
      <c r="Q1099" s="307"/>
      <c r="R1099" s="307"/>
      <c r="S1099" s="307"/>
      <c r="T1099" s="307"/>
      <c r="U1099" s="307"/>
      <c r="V1099" s="307"/>
    </row>
    <row r="1100" ht="15.75" customHeight="1">
      <c r="A1100" s="307"/>
      <c r="B1100" s="298">
        <v>45238.0</v>
      </c>
      <c r="C1100" s="299" t="s">
        <v>3788</v>
      </c>
      <c r="D1100" s="305" t="s">
        <v>98</v>
      </c>
      <c r="E1100" s="325" t="s">
        <v>177</v>
      </c>
      <c r="F1100" s="302">
        <v>1888.0</v>
      </c>
      <c r="G1100" s="302"/>
      <c r="H1100" s="302">
        <v>1251.0</v>
      </c>
      <c r="I1100" s="302">
        <v>-81.57</v>
      </c>
      <c r="J1100" s="322">
        <v>596608.0</v>
      </c>
      <c r="K1100" s="308">
        <f t="shared" si="4"/>
        <v>316</v>
      </c>
      <c r="L1100" s="305" t="s">
        <v>2595</v>
      </c>
      <c r="M1100" s="306" t="s">
        <v>2584</v>
      </c>
      <c r="N1100" s="297">
        <f t="shared" si="3"/>
        <v>1.888</v>
      </c>
      <c r="O1100" s="307"/>
      <c r="P1100" s="307"/>
      <c r="Q1100" s="307"/>
      <c r="R1100" s="307"/>
      <c r="S1100" s="307"/>
      <c r="T1100" s="307"/>
      <c r="U1100" s="307"/>
      <c r="V1100" s="307"/>
    </row>
    <row r="1101" ht="15.75" customHeight="1">
      <c r="A1101" s="307"/>
      <c r="B1101" s="298">
        <v>45238.0</v>
      </c>
      <c r="C1101" s="299" t="s">
        <v>3789</v>
      </c>
      <c r="D1101" s="305" t="s">
        <v>3414</v>
      </c>
      <c r="E1101" s="325" t="s">
        <v>2591</v>
      </c>
      <c r="F1101" s="302">
        <v>3780.4</v>
      </c>
      <c r="G1101" s="302"/>
      <c r="H1101" s="302">
        <v>2478.6</v>
      </c>
      <c r="I1101" s="302">
        <v>-56.36</v>
      </c>
      <c r="J1101" s="322">
        <v>1060943.0</v>
      </c>
      <c r="K1101" s="308">
        <f t="shared" si="4"/>
        <v>280.6430536</v>
      </c>
      <c r="L1101" s="305" t="s">
        <v>2580</v>
      </c>
      <c r="M1101" s="306" t="s">
        <v>75</v>
      </c>
      <c r="N1101" s="297">
        <f t="shared" si="3"/>
        <v>3.7804</v>
      </c>
      <c r="O1101" s="307"/>
      <c r="P1101" s="307"/>
      <c r="Q1101" s="307"/>
      <c r="R1101" s="307"/>
      <c r="S1101" s="307"/>
      <c r="T1101" s="307"/>
      <c r="U1101" s="307"/>
      <c r="V1101" s="307"/>
    </row>
    <row r="1102" ht="15.75" customHeight="1">
      <c r="A1102" s="307"/>
      <c r="B1102" s="298">
        <v>45236.0</v>
      </c>
      <c r="C1102" s="299" t="s">
        <v>3790</v>
      </c>
      <c r="D1102" s="305" t="s">
        <v>3265</v>
      </c>
      <c r="E1102" s="325" t="s">
        <v>177</v>
      </c>
      <c r="F1102" s="302">
        <v>4914.5</v>
      </c>
      <c r="G1102" s="302"/>
      <c r="H1102" s="302">
        <v>3470.4</v>
      </c>
      <c r="I1102" s="302">
        <v>-23.74</v>
      </c>
      <c r="J1102" s="322">
        <v>1470606.0</v>
      </c>
      <c r="K1102" s="308">
        <f t="shared" si="4"/>
        <v>299.2381728</v>
      </c>
      <c r="L1102" s="305" t="s">
        <v>2580</v>
      </c>
      <c r="M1102" s="306" t="s">
        <v>40</v>
      </c>
      <c r="N1102" s="297">
        <f t="shared" si="3"/>
        <v>4.9145</v>
      </c>
      <c r="O1102" s="307"/>
      <c r="P1102" s="307"/>
      <c r="Q1102" s="307"/>
      <c r="R1102" s="307"/>
      <c r="S1102" s="307"/>
      <c r="T1102" s="307"/>
      <c r="U1102" s="307"/>
      <c r="V1102" s="307"/>
    </row>
    <row r="1103" ht="15.75" customHeight="1">
      <c r="A1103" s="307"/>
      <c r="B1103" s="298">
        <v>45238.0</v>
      </c>
      <c r="C1103" s="299" t="s">
        <v>3791</v>
      </c>
      <c r="D1103" s="305" t="s">
        <v>50</v>
      </c>
      <c r="E1103" s="325" t="s">
        <v>172</v>
      </c>
      <c r="F1103" s="302">
        <v>2135.0</v>
      </c>
      <c r="G1103" s="302"/>
      <c r="H1103" s="302">
        <v>1469.7</v>
      </c>
      <c r="I1103" s="302">
        <v>-22.92</v>
      </c>
      <c r="J1103" s="303">
        <v>739105.0</v>
      </c>
      <c r="K1103" s="304">
        <f t="shared" si="4"/>
        <v>346.1850117</v>
      </c>
      <c r="L1103" s="305" t="s">
        <v>2582</v>
      </c>
      <c r="M1103" s="306" t="s">
        <v>94</v>
      </c>
      <c r="N1103" s="297">
        <f t="shared" si="3"/>
        <v>2.135</v>
      </c>
      <c r="O1103" s="307"/>
      <c r="P1103" s="307"/>
      <c r="Q1103" s="307"/>
      <c r="R1103" s="307"/>
      <c r="S1103" s="307"/>
      <c r="T1103" s="307"/>
      <c r="U1103" s="307"/>
      <c r="V1103" s="307"/>
    </row>
    <row r="1104" ht="15.75" customHeight="1">
      <c r="A1104" s="307"/>
      <c r="B1104" s="298">
        <v>45238.0</v>
      </c>
      <c r="C1104" s="299" t="s">
        <v>3792</v>
      </c>
      <c r="D1104" s="305" t="s">
        <v>111</v>
      </c>
      <c r="E1104" s="325" t="s">
        <v>179</v>
      </c>
      <c r="F1104" s="302">
        <v>5934.5</v>
      </c>
      <c r="G1104" s="302"/>
      <c r="H1104" s="302">
        <v>3977.7</v>
      </c>
      <c r="I1104" s="302">
        <v>-68.31</v>
      </c>
      <c r="J1104" s="322">
        <v>1833458.0</v>
      </c>
      <c r="K1104" s="308">
        <f t="shared" si="4"/>
        <v>308.9490269</v>
      </c>
      <c r="L1104" s="305" t="s">
        <v>2582</v>
      </c>
      <c r="M1104" s="306" t="s">
        <v>2584</v>
      </c>
      <c r="N1104" s="297">
        <f t="shared" si="3"/>
        <v>5.9345</v>
      </c>
      <c r="O1104" s="307"/>
      <c r="P1104" s="307"/>
      <c r="Q1104" s="307"/>
      <c r="R1104" s="307"/>
      <c r="S1104" s="307"/>
      <c r="T1104" s="307"/>
      <c r="U1104" s="307"/>
      <c r="V1104" s="307"/>
    </row>
    <row r="1105" ht="15.75" customHeight="1">
      <c r="A1105" s="307"/>
      <c r="B1105" s="298">
        <v>45238.0</v>
      </c>
      <c r="C1105" s="299" t="s">
        <v>3793</v>
      </c>
      <c r="D1105" s="305" t="s">
        <v>3457</v>
      </c>
      <c r="E1105" s="325" t="s">
        <v>179</v>
      </c>
      <c r="F1105" s="302">
        <v>532.0</v>
      </c>
      <c r="G1105" s="302"/>
      <c r="H1105" s="302">
        <v>344.4</v>
      </c>
      <c r="I1105" s="302">
        <v>-84.66</v>
      </c>
      <c r="J1105" s="322">
        <v>155344.0</v>
      </c>
      <c r="K1105" s="308">
        <f t="shared" si="4"/>
        <v>292</v>
      </c>
      <c r="L1105" s="305" t="s">
        <v>2582</v>
      </c>
      <c r="M1105" s="306" t="s">
        <v>75</v>
      </c>
      <c r="N1105" s="297">
        <f t="shared" si="3"/>
        <v>0.532</v>
      </c>
      <c r="O1105" s="307"/>
      <c r="P1105" s="307"/>
      <c r="Q1105" s="307"/>
      <c r="R1105" s="307"/>
      <c r="S1105" s="307"/>
      <c r="T1105" s="307"/>
      <c r="U1105" s="307"/>
      <c r="V1105" s="307"/>
    </row>
    <row r="1106" ht="15.75" customHeight="1">
      <c r="A1106" s="307"/>
      <c r="B1106" s="298">
        <v>45238.0</v>
      </c>
      <c r="C1106" s="299" t="s">
        <v>3794</v>
      </c>
      <c r="D1106" s="305" t="s">
        <v>2883</v>
      </c>
      <c r="E1106" s="325" t="s">
        <v>2643</v>
      </c>
      <c r="F1106" s="302">
        <v>1215.8</v>
      </c>
      <c r="G1106" s="302"/>
      <c r="H1106" s="302">
        <v>807.2</v>
      </c>
      <c r="I1106" s="302">
        <v>6.0</v>
      </c>
      <c r="J1106" s="322">
        <v>267476.0</v>
      </c>
      <c r="K1106" s="308">
        <f t="shared" si="4"/>
        <v>220</v>
      </c>
      <c r="L1106" s="305" t="s">
        <v>2580</v>
      </c>
      <c r="M1106" s="306" t="s">
        <v>40</v>
      </c>
      <c r="N1106" s="297">
        <f t="shared" si="3"/>
        <v>1.2158</v>
      </c>
      <c r="O1106" s="307"/>
      <c r="P1106" s="307"/>
      <c r="Q1106" s="307"/>
      <c r="R1106" s="307"/>
      <c r="S1106" s="307"/>
      <c r="T1106" s="307"/>
      <c r="U1106" s="307"/>
      <c r="V1106" s="307"/>
    </row>
    <row r="1107" ht="15.75" customHeight="1">
      <c r="A1107" s="307"/>
      <c r="B1107" s="298">
        <v>45238.0</v>
      </c>
      <c r="C1107" s="299" t="s">
        <v>3795</v>
      </c>
      <c r="D1107" s="305" t="s">
        <v>113</v>
      </c>
      <c r="E1107" s="325" t="s">
        <v>179</v>
      </c>
      <c r="F1107" s="302">
        <v>2863.6</v>
      </c>
      <c r="G1107" s="302"/>
      <c r="H1107" s="302">
        <v>1870.2</v>
      </c>
      <c r="I1107" s="302">
        <v>-70.64</v>
      </c>
      <c r="J1107" s="322">
        <v>840578.0</v>
      </c>
      <c r="K1107" s="308">
        <f t="shared" si="4"/>
        <v>293.5389021</v>
      </c>
      <c r="L1107" s="305" t="s">
        <v>2580</v>
      </c>
      <c r="M1107" s="306" t="s">
        <v>94</v>
      </c>
      <c r="N1107" s="297">
        <f t="shared" si="3"/>
        <v>2.8636</v>
      </c>
      <c r="O1107" s="307"/>
      <c r="P1107" s="307"/>
      <c r="Q1107" s="307"/>
      <c r="R1107" s="307"/>
      <c r="S1107" s="307"/>
      <c r="T1107" s="307"/>
      <c r="U1107" s="307"/>
      <c r="V1107" s="307"/>
    </row>
    <row r="1108" ht="15.75" customHeight="1">
      <c r="A1108" s="307"/>
      <c r="B1108" s="298">
        <v>45238.0</v>
      </c>
      <c r="C1108" s="299" t="s">
        <v>3796</v>
      </c>
      <c r="D1108" s="305" t="s">
        <v>113</v>
      </c>
      <c r="E1108" s="325" t="s">
        <v>181</v>
      </c>
      <c r="F1108" s="302">
        <v>3444.0</v>
      </c>
      <c r="G1108" s="302"/>
      <c r="H1108" s="302">
        <v>2249.2</v>
      </c>
      <c r="I1108" s="302">
        <v>-70.64</v>
      </c>
      <c r="J1108" s="322">
        <v>958466.0</v>
      </c>
      <c r="K1108" s="308">
        <f t="shared" si="4"/>
        <v>278.3002323</v>
      </c>
      <c r="L1108" s="305" t="s">
        <v>2580</v>
      </c>
      <c r="M1108" s="306" t="s">
        <v>2584</v>
      </c>
      <c r="N1108" s="297">
        <f t="shared" si="3"/>
        <v>3.444</v>
      </c>
      <c r="O1108" s="307"/>
      <c r="P1108" s="307"/>
      <c r="Q1108" s="307"/>
      <c r="R1108" s="307"/>
      <c r="S1108" s="307"/>
      <c r="T1108" s="307"/>
      <c r="U1108" s="307"/>
      <c r="V1108" s="307"/>
    </row>
    <row r="1109" ht="15.75" customHeight="1">
      <c r="A1109" s="307"/>
      <c r="B1109" s="298">
        <v>45239.0</v>
      </c>
      <c r="C1109" s="299" t="s">
        <v>3797</v>
      </c>
      <c r="D1109" s="305" t="s">
        <v>3367</v>
      </c>
      <c r="E1109" s="325" t="s">
        <v>179</v>
      </c>
      <c r="F1109" s="302">
        <v>1253.0</v>
      </c>
      <c r="G1109" s="302"/>
      <c r="H1109" s="302">
        <v>831.6</v>
      </c>
      <c r="I1109" s="302">
        <v>-43.59</v>
      </c>
      <c r="J1109" s="322">
        <v>388558.0</v>
      </c>
      <c r="K1109" s="308">
        <f t="shared" si="4"/>
        <v>310.1021548</v>
      </c>
      <c r="L1109" s="305" t="s">
        <v>2595</v>
      </c>
      <c r="M1109" s="306" t="s">
        <v>75</v>
      </c>
      <c r="N1109" s="297">
        <f t="shared" si="3"/>
        <v>1.253</v>
      </c>
      <c r="O1109" s="307"/>
      <c r="P1109" s="307"/>
      <c r="Q1109" s="307"/>
      <c r="R1109" s="307"/>
      <c r="S1109" s="307"/>
      <c r="T1109" s="307"/>
      <c r="U1109" s="307"/>
      <c r="V1109" s="307"/>
    </row>
    <row r="1110" ht="15.75" customHeight="1">
      <c r="A1110" s="307"/>
      <c r="B1110" s="298">
        <v>45237.0</v>
      </c>
      <c r="C1110" s="299" t="s">
        <v>3798</v>
      </c>
      <c r="D1110" s="305" t="s">
        <v>3758</v>
      </c>
      <c r="E1110" s="325" t="s">
        <v>177</v>
      </c>
      <c r="F1110" s="302">
        <v>4236.2</v>
      </c>
      <c r="G1110" s="302"/>
      <c r="H1110" s="302">
        <v>2945.3</v>
      </c>
      <c r="I1110" s="302">
        <v>21.16</v>
      </c>
      <c r="J1110" s="303">
        <v>1610175.0</v>
      </c>
      <c r="K1110" s="304">
        <f t="shared" si="4"/>
        <v>380.0989094</v>
      </c>
      <c r="L1110" s="305" t="s">
        <v>2595</v>
      </c>
      <c r="M1110" s="306" t="s">
        <v>40</v>
      </c>
      <c r="N1110" s="297">
        <f t="shared" si="3"/>
        <v>4.2362</v>
      </c>
      <c r="O1110" s="307"/>
      <c r="P1110" s="307"/>
      <c r="Q1110" s="307"/>
      <c r="R1110" s="307"/>
      <c r="S1110" s="307"/>
      <c r="T1110" s="307"/>
      <c r="U1110" s="307"/>
      <c r="V1110" s="307"/>
    </row>
    <row r="1111" ht="15.75" customHeight="1">
      <c r="A1111" s="307"/>
      <c r="B1111" s="298">
        <v>45237.0</v>
      </c>
      <c r="C1111" s="299" t="s">
        <v>3799</v>
      </c>
      <c r="D1111" s="305" t="s">
        <v>3265</v>
      </c>
      <c r="E1111" s="325" t="s">
        <v>177</v>
      </c>
      <c r="F1111" s="302">
        <v>4437.0</v>
      </c>
      <c r="G1111" s="302"/>
      <c r="H1111" s="302">
        <v>2979.0</v>
      </c>
      <c r="I1111" s="302">
        <v>-47.51</v>
      </c>
      <c r="J1111" s="322">
        <v>1268985.0</v>
      </c>
      <c r="K1111" s="308">
        <f t="shared" si="4"/>
        <v>286.0006761</v>
      </c>
      <c r="L1111" s="305" t="s">
        <v>2580</v>
      </c>
      <c r="M1111" s="306" t="s">
        <v>94</v>
      </c>
      <c r="N1111" s="297">
        <f t="shared" si="3"/>
        <v>4.437</v>
      </c>
      <c r="O1111" s="307"/>
      <c r="P1111" s="307"/>
      <c r="Q1111" s="307"/>
      <c r="R1111" s="307"/>
      <c r="S1111" s="307"/>
      <c r="T1111" s="307"/>
      <c r="U1111" s="307"/>
      <c r="V1111" s="307"/>
    </row>
    <row r="1112" ht="15.75" customHeight="1">
      <c r="A1112" s="307"/>
      <c r="B1112" s="298">
        <v>45239.0</v>
      </c>
      <c r="C1112" s="299" t="s">
        <v>3800</v>
      </c>
      <c r="D1112" s="305" t="s">
        <v>3689</v>
      </c>
      <c r="E1112" s="325" t="s">
        <v>179</v>
      </c>
      <c r="F1112" s="302">
        <v>6484.0</v>
      </c>
      <c r="G1112" s="302"/>
      <c r="H1112" s="302">
        <v>4361.4</v>
      </c>
      <c r="I1112" s="302">
        <v>-72.2</v>
      </c>
      <c r="J1112" s="322">
        <v>2010040.0</v>
      </c>
      <c r="K1112" s="308">
        <f t="shared" si="4"/>
        <v>310</v>
      </c>
      <c r="L1112" s="305" t="s">
        <v>2595</v>
      </c>
      <c r="M1112" s="306" t="s">
        <v>2584</v>
      </c>
      <c r="N1112" s="297">
        <f t="shared" si="3"/>
        <v>6.484</v>
      </c>
      <c r="O1112" s="307"/>
      <c r="P1112" s="307"/>
      <c r="Q1112" s="307"/>
      <c r="R1112" s="307"/>
      <c r="S1112" s="307"/>
      <c r="T1112" s="307"/>
      <c r="U1112" s="307"/>
      <c r="V1112" s="307"/>
    </row>
    <row r="1113" ht="15.75" customHeight="1">
      <c r="A1113" s="307"/>
      <c r="B1113" s="298">
        <v>45239.0</v>
      </c>
      <c r="C1113" s="299" t="s">
        <v>3801</v>
      </c>
      <c r="D1113" s="305" t="s">
        <v>100</v>
      </c>
      <c r="E1113" s="325" t="s">
        <v>181</v>
      </c>
      <c r="F1113" s="302">
        <v>4364.3</v>
      </c>
      <c r="G1113" s="302"/>
      <c r="H1113" s="302">
        <v>2905.9</v>
      </c>
      <c r="I1113" s="302">
        <v>-27.18</v>
      </c>
      <c r="J1113" s="322">
        <v>1134279.0</v>
      </c>
      <c r="K1113" s="308">
        <f t="shared" si="4"/>
        <v>259.8994111</v>
      </c>
      <c r="L1113" s="305" t="s">
        <v>2580</v>
      </c>
      <c r="M1113" s="306" t="s">
        <v>75</v>
      </c>
      <c r="N1113" s="297">
        <f t="shared" si="3"/>
        <v>4.3643</v>
      </c>
      <c r="O1113" s="307"/>
      <c r="P1113" s="307"/>
      <c r="Q1113" s="307"/>
      <c r="R1113" s="307"/>
      <c r="S1113" s="307"/>
      <c r="T1113" s="307"/>
      <c r="U1113" s="307"/>
      <c r="V1113" s="307"/>
    </row>
    <row r="1114" ht="15.75" customHeight="1">
      <c r="A1114" s="307"/>
      <c r="B1114" s="298">
        <v>45239.0</v>
      </c>
      <c r="C1114" s="299" t="s">
        <v>3802</v>
      </c>
      <c r="D1114" s="305" t="s">
        <v>85</v>
      </c>
      <c r="E1114" s="325" t="s">
        <v>2697</v>
      </c>
      <c r="F1114" s="302">
        <v>25.2</v>
      </c>
      <c r="G1114" s="302"/>
      <c r="H1114" s="302">
        <v>15.0</v>
      </c>
      <c r="I1114" s="302">
        <v>-40.17</v>
      </c>
      <c r="J1114" s="322">
        <v>4788.0</v>
      </c>
      <c r="K1114" s="308">
        <f t="shared" si="4"/>
        <v>190</v>
      </c>
      <c r="L1114" s="305" t="s">
        <v>2580</v>
      </c>
      <c r="M1114" s="306" t="s">
        <v>40</v>
      </c>
      <c r="N1114" s="297">
        <f t="shared" si="3"/>
        <v>0.0252</v>
      </c>
      <c r="O1114" s="307"/>
      <c r="P1114" s="307"/>
      <c r="Q1114" s="307"/>
      <c r="R1114" s="307"/>
      <c r="S1114" s="307"/>
      <c r="T1114" s="307"/>
      <c r="U1114" s="307"/>
      <c r="V1114" s="307"/>
    </row>
    <row r="1115" ht="15.75" customHeight="1">
      <c r="A1115" s="307"/>
      <c r="B1115" s="298">
        <v>45239.0</v>
      </c>
      <c r="C1115" s="299" t="s">
        <v>3803</v>
      </c>
      <c r="D1115" s="305" t="s">
        <v>3331</v>
      </c>
      <c r="E1115" s="325" t="s">
        <v>179</v>
      </c>
      <c r="F1115" s="302">
        <v>5673.0</v>
      </c>
      <c r="G1115" s="302">
        <f>H1115/F1115%</f>
        <v>65.24590164</v>
      </c>
      <c r="H1115" s="302">
        <v>3701.4</v>
      </c>
      <c r="I1115" s="302">
        <v>-64.24</v>
      </c>
      <c r="J1115" s="322">
        <v>1664239.0</v>
      </c>
      <c r="K1115" s="308">
        <f t="shared" si="4"/>
        <v>293.3613608</v>
      </c>
      <c r="L1115" s="305" t="s">
        <v>2595</v>
      </c>
      <c r="M1115" s="306" t="s">
        <v>94</v>
      </c>
      <c r="N1115" s="297">
        <f t="shared" si="3"/>
        <v>5.673</v>
      </c>
      <c r="O1115" s="307"/>
      <c r="P1115" s="307"/>
      <c r="Q1115" s="307"/>
      <c r="R1115" s="307"/>
      <c r="S1115" s="307"/>
      <c r="T1115" s="307"/>
      <c r="U1115" s="307"/>
      <c r="V1115" s="307"/>
    </row>
    <row r="1116" ht="15.75" customHeight="1">
      <c r="A1116" s="307"/>
      <c r="B1116" s="298">
        <v>45239.0</v>
      </c>
      <c r="C1116" s="299" t="s">
        <v>3804</v>
      </c>
      <c r="D1116" s="305" t="s">
        <v>3749</v>
      </c>
      <c r="E1116" s="325" t="s">
        <v>172</v>
      </c>
      <c r="F1116" s="302">
        <v>3645.0</v>
      </c>
      <c r="G1116" s="302"/>
      <c r="H1116" s="302">
        <v>2472.1</v>
      </c>
      <c r="I1116" s="302">
        <v>-44.22</v>
      </c>
      <c r="J1116" s="303">
        <v>1328220.0</v>
      </c>
      <c r="K1116" s="304">
        <f t="shared" si="4"/>
        <v>364.3950617</v>
      </c>
      <c r="L1116" s="305" t="s">
        <v>2582</v>
      </c>
      <c r="M1116" s="306" t="s">
        <v>2584</v>
      </c>
      <c r="N1116" s="297">
        <f t="shared" si="3"/>
        <v>3.645</v>
      </c>
      <c r="O1116" s="307"/>
      <c r="P1116" s="307"/>
      <c r="Q1116" s="307"/>
      <c r="R1116" s="307"/>
      <c r="S1116" s="307"/>
      <c r="T1116" s="307"/>
      <c r="U1116" s="307"/>
      <c r="V1116" s="307"/>
    </row>
    <row r="1117" ht="15.75" customHeight="1">
      <c r="A1117" s="307"/>
      <c r="B1117" s="298">
        <v>45239.0</v>
      </c>
      <c r="C1117" s="299" t="s">
        <v>3805</v>
      </c>
      <c r="D1117" s="305" t="s">
        <v>3414</v>
      </c>
      <c r="E1117" s="325" t="s">
        <v>2591</v>
      </c>
      <c r="F1117" s="302">
        <v>3989.3</v>
      </c>
      <c r="G1117" s="302"/>
      <c r="H1117" s="302">
        <v>2620.6</v>
      </c>
      <c r="I1117" s="302">
        <v>-61.05</v>
      </c>
      <c r="J1117" s="322">
        <v>1118900.0</v>
      </c>
      <c r="K1117" s="308">
        <f t="shared" si="4"/>
        <v>280.4752714</v>
      </c>
      <c r="L1117" s="305" t="s">
        <v>2580</v>
      </c>
      <c r="M1117" s="306" t="s">
        <v>75</v>
      </c>
      <c r="N1117" s="297">
        <f t="shared" si="3"/>
        <v>3.9893</v>
      </c>
      <c r="O1117" s="307"/>
      <c r="P1117" s="307"/>
      <c r="Q1117" s="307"/>
      <c r="R1117" s="307"/>
      <c r="S1117" s="307"/>
      <c r="T1117" s="307"/>
      <c r="U1117" s="307"/>
      <c r="V1117" s="307"/>
    </row>
    <row r="1118" ht="15.75" customHeight="1">
      <c r="A1118" s="307"/>
      <c r="B1118" s="298">
        <v>45240.0</v>
      </c>
      <c r="C1118" s="299" t="s">
        <v>3806</v>
      </c>
      <c r="D1118" s="305" t="s">
        <v>3367</v>
      </c>
      <c r="E1118" s="325" t="s">
        <v>177</v>
      </c>
      <c r="F1118" s="302">
        <v>6042.0</v>
      </c>
      <c r="G1118" s="302"/>
      <c r="H1118" s="302">
        <v>3963.3</v>
      </c>
      <c r="I1118" s="302">
        <v>-63.83</v>
      </c>
      <c r="J1118" s="303">
        <v>2007662.0</v>
      </c>
      <c r="K1118" s="304">
        <f t="shared" si="4"/>
        <v>332.2843429</v>
      </c>
      <c r="L1118" s="305" t="s">
        <v>2595</v>
      </c>
      <c r="M1118" s="306" t="s">
        <v>40</v>
      </c>
      <c r="N1118" s="297">
        <f t="shared" si="3"/>
        <v>6.042</v>
      </c>
      <c r="O1118" s="307"/>
      <c r="P1118" s="307"/>
      <c r="Q1118" s="307"/>
      <c r="R1118" s="307"/>
      <c r="S1118" s="307"/>
      <c r="T1118" s="307"/>
      <c r="U1118" s="307"/>
      <c r="V1118" s="307"/>
    </row>
    <row r="1119" ht="15.75" customHeight="1">
      <c r="A1119" s="307"/>
      <c r="B1119" s="298">
        <v>45240.0</v>
      </c>
      <c r="C1119" s="299" t="s">
        <v>3807</v>
      </c>
      <c r="D1119" s="305" t="s">
        <v>98</v>
      </c>
      <c r="E1119" s="325" t="s">
        <v>172</v>
      </c>
      <c r="F1119" s="302">
        <v>136.0</v>
      </c>
      <c r="G1119" s="302"/>
      <c r="H1119" s="302">
        <v>96.4</v>
      </c>
      <c r="I1119" s="302">
        <v>-23.88</v>
      </c>
      <c r="J1119" s="303">
        <v>52406.0</v>
      </c>
      <c r="K1119" s="304">
        <f t="shared" si="4"/>
        <v>385.3382353</v>
      </c>
      <c r="L1119" s="305" t="s">
        <v>2595</v>
      </c>
      <c r="M1119" s="306" t="s">
        <v>94</v>
      </c>
      <c r="N1119" s="297">
        <f t="shared" si="3"/>
        <v>0.136</v>
      </c>
      <c r="O1119" s="307"/>
      <c r="P1119" s="307"/>
      <c r="Q1119" s="307"/>
      <c r="R1119" s="307"/>
      <c r="S1119" s="307"/>
      <c r="T1119" s="307"/>
      <c r="U1119" s="307"/>
      <c r="V1119" s="307"/>
    </row>
    <row r="1120" ht="15.75" customHeight="1">
      <c r="A1120" s="307"/>
      <c r="B1120" s="298">
        <v>45239.0</v>
      </c>
      <c r="C1120" s="299" t="s">
        <v>3808</v>
      </c>
      <c r="D1120" s="305" t="s">
        <v>111</v>
      </c>
      <c r="E1120" s="325" t="s">
        <v>177</v>
      </c>
      <c r="F1120" s="302">
        <v>2369.0</v>
      </c>
      <c r="G1120" s="302"/>
      <c r="H1120" s="302">
        <v>1639.8</v>
      </c>
      <c r="I1120" s="302">
        <v>-18.56</v>
      </c>
      <c r="J1120" s="322">
        <v>779475.0</v>
      </c>
      <c r="K1120" s="308">
        <f t="shared" si="4"/>
        <v>329.0312368</v>
      </c>
      <c r="L1120" s="305" t="s">
        <v>2582</v>
      </c>
      <c r="M1120" s="306" t="s">
        <v>2584</v>
      </c>
      <c r="N1120" s="297">
        <f t="shared" si="3"/>
        <v>2.369</v>
      </c>
      <c r="O1120" s="307"/>
      <c r="P1120" s="307"/>
      <c r="Q1120" s="307"/>
      <c r="R1120" s="307"/>
      <c r="S1120" s="307"/>
      <c r="T1120" s="307"/>
      <c r="U1120" s="307"/>
      <c r="V1120" s="307"/>
    </row>
    <row r="1121" ht="15.75" customHeight="1">
      <c r="A1121" s="307"/>
      <c r="B1121" s="298">
        <v>45239.0</v>
      </c>
      <c r="C1121" s="299" t="s">
        <v>3809</v>
      </c>
      <c r="D1121" s="305" t="s">
        <v>109</v>
      </c>
      <c r="E1121" s="325" t="s">
        <v>2591</v>
      </c>
      <c r="F1121" s="302">
        <v>1960.0</v>
      </c>
      <c r="G1121" s="302"/>
      <c r="H1121" s="302">
        <v>1236.3</v>
      </c>
      <c r="I1121" s="302">
        <v>-65.98</v>
      </c>
      <c r="J1121" s="322">
        <v>513736.0</v>
      </c>
      <c r="K1121" s="308">
        <f t="shared" si="4"/>
        <v>262.1102041</v>
      </c>
      <c r="L1121" s="305" t="s">
        <v>2582</v>
      </c>
      <c r="M1121" s="306" t="s">
        <v>75</v>
      </c>
      <c r="N1121" s="297">
        <f t="shared" si="3"/>
        <v>1.96</v>
      </c>
      <c r="O1121" s="307"/>
      <c r="P1121" s="307"/>
      <c r="Q1121" s="307"/>
      <c r="R1121" s="307"/>
      <c r="S1121" s="307"/>
      <c r="T1121" s="307"/>
      <c r="U1121" s="307"/>
      <c r="V1121" s="307"/>
    </row>
    <row r="1122" ht="15.75" customHeight="1">
      <c r="A1122" s="307"/>
      <c r="B1122" s="298">
        <v>45239.0</v>
      </c>
      <c r="C1122" s="299" t="s">
        <v>3810</v>
      </c>
      <c r="D1122" s="305" t="s">
        <v>50</v>
      </c>
      <c r="E1122" s="325" t="s">
        <v>179</v>
      </c>
      <c r="F1122" s="302">
        <v>802.0</v>
      </c>
      <c r="G1122" s="302"/>
      <c r="H1122" s="302">
        <v>565.2</v>
      </c>
      <c r="I1122" s="302">
        <v>-1.29</v>
      </c>
      <c r="J1122" s="322">
        <v>227595.0</v>
      </c>
      <c r="K1122" s="308">
        <f t="shared" si="4"/>
        <v>283.7842893</v>
      </c>
      <c r="L1122" s="305" t="s">
        <v>2582</v>
      </c>
      <c r="M1122" s="306" t="s">
        <v>40</v>
      </c>
      <c r="N1122" s="297">
        <f t="shared" si="3"/>
        <v>0.802</v>
      </c>
      <c r="O1122" s="307"/>
      <c r="P1122" s="307"/>
      <c r="Q1122" s="307"/>
      <c r="R1122" s="307"/>
      <c r="S1122" s="307"/>
      <c r="T1122" s="307"/>
      <c r="U1122" s="307"/>
      <c r="V1122" s="307"/>
    </row>
    <row r="1123" ht="15.75" customHeight="1">
      <c r="A1123" s="307"/>
      <c r="B1123" s="298">
        <v>45240.0</v>
      </c>
      <c r="C1123" s="299" t="s">
        <v>3811</v>
      </c>
      <c r="D1123" s="305" t="s">
        <v>2963</v>
      </c>
      <c r="E1123" s="325" t="s">
        <v>177</v>
      </c>
      <c r="F1123" s="302">
        <v>1811.0</v>
      </c>
      <c r="G1123" s="302"/>
      <c r="H1123" s="302">
        <v>1232.8</v>
      </c>
      <c r="I1123" s="302">
        <v>-41.89</v>
      </c>
      <c r="J1123" s="322">
        <v>552355.0</v>
      </c>
      <c r="K1123" s="308">
        <f t="shared" si="4"/>
        <v>305</v>
      </c>
      <c r="L1123" s="305" t="s">
        <v>2595</v>
      </c>
      <c r="M1123" s="306" t="s">
        <v>94</v>
      </c>
      <c r="N1123" s="297">
        <f t="shared" si="3"/>
        <v>1.811</v>
      </c>
      <c r="O1123" s="307"/>
      <c r="P1123" s="307"/>
      <c r="Q1123" s="307"/>
      <c r="R1123" s="307"/>
      <c r="S1123" s="307"/>
      <c r="T1123" s="307"/>
      <c r="U1123" s="307"/>
      <c r="V1123" s="307"/>
    </row>
    <row r="1124" ht="15.75" customHeight="1">
      <c r="A1124" s="307"/>
      <c r="B1124" s="298">
        <v>45238.0</v>
      </c>
      <c r="C1124" s="299" t="s">
        <v>3812</v>
      </c>
      <c r="D1124" s="305" t="s">
        <v>3758</v>
      </c>
      <c r="E1124" s="325" t="s">
        <v>162</v>
      </c>
      <c r="F1124" s="302">
        <v>5578.5</v>
      </c>
      <c r="G1124" s="302"/>
      <c r="H1124" s="302">
        <v>3818.6</v>
      </c>
      <c r="I1124" s="302">
        <v>-58.05</v>
      </c>
      <c r="J1124" s="303">
        <v>2137112.0</v>
      </c>
      <c r="K1124" s="304">
        <f t="shared" si="4"/>
        <v>383.0979654</v>
      </c>
      <c r="L1124" s="305" t="s">
        <v>2580</v>
      </c>
      <c r="M1124" s="306" t="s">
        <v>2584</v>
      </c>
      <c r="N1124" s="297">
        <f t="shared" si="3"/>
        <v>5.5785</v>
      </c>
      <c r="O1124" s="307"/>
      <c r="P1124" s="307"/>
      <c r="Q1124" s="307"/>
      <c r="R1124" s="307"/>
      <c r="S1124" s="307"/>
      <c r="T1124" s="307"/>
      <c r="U1124" s="307"/>
      <c r="V1124" s="307"/>
    </row>
    <row r="1125" ht="15.75" customHeight="1">
      <c r="A1125" s="307"/>
      <c r="B1125" s="298">
        <v>45240.0</v>
      </c>
      <c r="C1125" s="299" t="s">
        <v>3813</v>
      </c>
      <c r="D1125" s="305" t="s">
        <v>3331</v>
      </c>
      <c r="E1125" s="325" t="s">
        <v>179</v>
      </c>
      <c r="F1125" s="302">
        <v>3448.0</v>
      </c>
      <c r="G1125" s="302">
        <f t="shared" ref="G1125:G1126" si="19">H1125/F1125%</f>
        <v>66.66763341</v>
      </c>
      <c r="H1125" s="302">
        <v>2298.7</v>
      </c>
      <c r="I1125" s="302">
        <v>-63.26</v>
      </c>
      <c r="J1125" s="322">
        <v>1040598.0</v>
      </c>
      <c r="K1125" s="308">
        <f t="shared" si="4"/>
        <v>301.7975638</v>
      </c>
      <c r="L1125" s="305" t="s">
        <v>2595</v>
      </c>
      <c r="M1125" s="306" t="s">
        <v>75</v>
      </c>
      <c r="N1125" s="297">
        <f t="shared" si="3"/>
        <v>3.448</v>
      </c>
      <c r="O1125" s="307"/>
      <c r="P1125" s="307"/>
      <c r="Q1125" s="307"/>
      <c r="R1125" s="307"/>
      <c r="S1125" s="307"/>
      <c r="T1125" s="307"/>
      <c r="U1125" s="307"/>
      <c r="V1125" s="307"/>
    </row>
    <row r="1126" ht="15.75" customHeight="1">
      <c r="A1126" s="307"/>
      <c r="B1126" s="298">
        <v>45241.0</v>
      </c>
      <c r="C1126" s="299" t="s">
        <v>3814</v>
      </c>
      <c r="D1126" s="305" t="s">
        <v>3331</v>
      </c>
      <c r="E1126" s="325" t="s">
        <v>181</v>
      </c>
      <c r="F1126" s="302">
        <v>1172.0</v>
      </c>
      <c r="G1126" s="302">
        <f t="shared" si="19"/>
        <v>66.66382253</v>
      </c>
      <c r="H1126" s="302">
        <v>781.3</v>
      </c>
      <c r="I1126" s="302">
        <v>-63.26</v>
      </c>
      <c r="J1126" s="322">
        <v>324644.0</v>
      </c>
      <c r="K1126" s="308">
        <f t="shared" si="4"/>
        <v>277</v>
      </c>
      <c r="L1126" s="305" t="s">
        <v>2595</v>
      </c>
      <c r="M1126" s="306" t="s">
        <v>40</v>
      </c>
      <c r="N1126" s="297">
        <f t="shared" si="3"/>
        <v>1.172</v>
      </c>
      <c r="O1126" s="307"/>
      <c r="P1126" s="307"/>
      <c r="Q1126" s="307"/>
      <c r="R1126" s="307"/>
      <c r="S1126" s="307"/>
      <c r="T1126" s="307"/>
      <c r="U1126" s="307"/>
      <c r="V1126" s="307"/>
    </row>
    <row r="1127" ht="15.75" customHeight="1">
      <c r="A1127" s="307"/>
      <c r="B1127" s="298">
        <v>45240.0</v>
      </c>
      <c r="C1127" s="299" t="s">
        <v>3815</v>
      </c>
      <c r="D1127" s="305" t="s">
        <v>3414</v>
      </c>
      <c r="E1127" s="325" t="s">
        <v>179</v>
      </c>
      <c r="F1127" s="302">
        <v>5206.1</v>
      </c>
      <c r="G1127" s="302"/>
      <c r="H1127" s="302">
        <v>3358.9</v>
      </c>
      <c r="I1127" s="302">
        <v>-83.15</v>
      </c>
      <c r="J1127" s="322">
        <v>1589507.0</v>
      </c>
      <c r="K1127" s="308">
        <f t="shared" si="4"/>
        <v>305.3162636</v>
      </c>
      <c r="L1127" s="305" t="s">
        <v>2580</v>
      </c>
      <c r="M1127" s="306" t="s">
        <v>94</v>
      </c>
      <c r="N1127" s="297">
        <f t="shared" si="3"/>
        <v>5.2061</v>
      </c>
      <c r="O1127" s="307"/>
      <c r="P1127" s="307"/>
      <c r="Q1127" s="307"/>
      <c r="R1127" s="307"/>
      <c r="S1127" s="307"/>
      <c r="T1127" s="307"/>
      <c r="U1127" s="307"/>
      <c r="V1127" s="307"/>
    </row>
    <row r="1128" ht="15.75" customHeight="1">
      <c r="A1128" s="307"/>
      <c r="B1128" s="298">
        <v>45240.0</v>
      </c>
      <c r="C1128" s="299" t="s">
        <v>3816</v>
      </c>
      <c r="D1128" s="305" t="s">
        <v>50</v>
      </c>
      <c r="E1128" s="325" t="s">
        <v>179</v>
      </c>
      <c r="F1128" s="302">
        <v>3804.5</v>
      </c>
      <c r="G1128" s="302"/>
      <c r="H1128" s="302">
        <v>2466.5</v>
      </c>
      <c r="I1128" s="302">
        <v>-48.55</v>
      </c>
      <c r="J1128" s="322">
        <v>1080390.0</v>
      </c>
      <c r="K1128" s="308">
        <f t="shared" si="4"/>
        <v>283.9768695</v>
      </c>
      <c r="L1128" s="305" t="s">
        <v>2582</v>
      </c>
      <c r="M1128" s="306" t="s">
        <v>2584</v>
      </c>
      <c r="N1128" s="297">
        <f t="shared" si="3"/>
        <v>3.8045</v>
      </c>
      <c r="O1128" s="307"/>
      <c r="P1128" s="307"/>
      <c r="Q1128" s="307"/>
      <c r="R1128" s="307"/>
      <c r="S1128" s="307"/>
      <c r="T1128" s="307"/>
      <c r="U1128" s="307"/>
      <c r="V1128" s="307"/>
    </row>
    <row r="1129" ht="15.75" customHeight="1">
      <c r="A1129" s="307"/>
      <c r="B1129" s="298">
        <v>45240.0</v>
      </c>
      <c r="C1129" s="299" t="s">
        <v>3817</v>
      </c>
      <c r="D1129" s="305" t="s">
        <v>3818</v>
      </c>
      <c r="E1129" s="325" t="s">
        <v>179</v>
      </c>
      <c r="F1129" s="302">
        <v>2097.0</v>
      </c>
      <c r="G1129" s="302"/>
      <c r="H1129" s="302">
        <v>1431.0</v>
      </c>
      <c r="I1129" s="302">
        <v>-49.35</v>
      </c>
      <c r="J1129" s="322">
        <v>612324.0</v>
      </c>
      <c r="K1129" s="308">
        <f t="shared" si="4"/>
        <v>292</v>
      </c>
      <c r="L1129" s="305" t="s">
        <v>2582</v>
      </c>
      <c r="M1129" s="306" t="s">
        <v>75</v>
      </c>
      <c r="N1129" s="297">
        <f t="shared" si="3"/>
        <v>2.097</v>
      </c>
      <c r="O1129" s="307"/>
      <c r="P1129" s="307"/>
      <c r="Q1129" s="307"/>
      <c r="R1129" s="307"/>
      <c r="S1129" s="307"/>
      <c r="T1129" s="307"/>
      <c r="U1129" s="307"/>
      <c r="V1129" s="307"/>
    </row>
    <row r="1130" ht="15.75" customHeight="1">
      <c r="A1130" s="307"/>
      <c r="B1130" s="298">
        <v>45240.0</v>
      </c>
      <c r="C1130" s="299" t="s">
        <v>3819</v>
      </c>
      <c r="D1130" s="305" t="s">
        <v>91</v>
      </c>
      <c r="E1130" s="325" t="s">
        <v>181</v>
      </c>
      <c r="F1130" s="302">
        <v>2720.0</v>
      </c>
      <c r="G1130" s="302"/>
      <c r="H1130" s="302">
        <v>1760.4</v>
      </c>
      <c r="I1130" s="302">
        <v>-40.69</v>
      </c>
      <c r="J1130" s="322">
        <v>781100.0</v>
      </c>
      <c r="K1130" s="308">
        <f t="shared" si="4"/>
        <v>287.1691176</v>
      </c>
      <c r="L1130" s="305" t="s">
        <v>2582</v>
      </c>
      <c r="M1130" s="306" t="s">
        <v>40</v>
      </c>
      <c r="N1130" s="297">
        <f t="shared" si="3"/>
        <v>2.72</v>
      </c>
      <c r="O1130" s="307"/>
      <c r="P1130" s="307"/>
      <c r="Q1130" s="307"/>
      <c r="R1130" s="307"/>
      <c r="S1130" s="307"/>
      <c r="T1130" s="307"/>
      <c r="U1130" s="307"/>
      <c r="V1130" s="307"/>
    </row>
    <row r="1131" ht="15.75" customHeight="1">
      <c r="A1131" s="307"/>
      <c r="B1131" s="298">
        <v>45240.0</v>
      </c>
      <c r="C1131" s="299" t="s">
        <v>3820</v>
      </c>
      <c r="D1131" s="305" t="s">
        <v>109</v>
      </c>
      <c r="E1131" s="325" t="s">
        <v>177</v>
      </c>
      <c r="F1131" s="302">
        <v>811.0</v>
      </c>
      <c r="G1131" s="302"/>
      <c r="H1131" s="302">
        <v>541.8</v>
      </c>
      <c r="I1131" s="302">
        <v>-57.31</v>
      </c>
      <c r="J1131" s="303">
        <v>265795.0</v>
      </c>
      <c r="K1131" s="304">
        <f t="shared" si="4"/>
        <v>327.7373613</v>
      </c>
      <c r="L1131" s="305" t="s">
        <v>2582</v>
      </c>
      <c r="M1131" s="306" t="s">
        <v>94</v>
      </c>
      <c r="N1131" s="297">
        <f t="shared" si="3"/>
        <v>0.811</v>
      </c>
      <c r="O1131" s="307"/>
      <c r="P1131" s="307"/>
      <c r="Q1131" s="307"/>
      <c r="R1131" s="307"/>
      <c r="S1131" s="307"/>
      <c r="T1131" s="307"/>
      <c r="U1131" s="307"/>
      <c r="V1131" s="307"/>
    </row>
    <row r="1132" ht="15.75" customHeight="1">
      <c r="A1132" s="307"/>
      <c r="B1132" s="298">
        <v>45240.0</v>
      </c>
      <c r="C1132" s="299" t="s">
        <v>3821</v>
      </c>
      <c r="D1132" s="305" t="s">
        <v>111</v>
      </c>
      <c r="E1132" s="325" t="s">
        <v>177</v>
      </c>
      <c r="F1132" s="302">
        <v>3315.5</v>
      </c>
      <c r="G1132" s="302"/>
      <c r="H1132" s="302">
        <v>2262.1</v>
      </c>
      <c r="I1132" s="302">
        <v>-73.84</v>
      </c>
      <c r="J1132" s="303">
        <v>1140241.0</v>
      </c>
      <c r="K1132" s="304">
        <f t="shared" si="4"/>
        <v>343.9122304</v>
      </c>
      <c r="L1132" s="305" t="s">
        <v>2582</v>
      </c>
      <c r="M1132" s="306" t="s">
        <v>2584</v>
      </c>
      <c r="N1132" s="297">
        <f t="shared" si="3"/>
        <v>3.3155</v>
      </c>
      <c r="O1132" s="307"/>
      <c r="P1132" s="307"/>
      <c r="Q1132" s="307"/>
      <c r="R1132" s="307"/>
      <c r="S1132" s="307"/>
      <c r="T1132" s="307"/>
      <c r="U1132" s="307"/>
      <c r="V1132" s="307"/>
    </row>
    <row r="1133" ht="15.75" customHeight="1">
      <c r="A1133" s="307"/>
      <c r="B1133" s="298">
        <v>45241.0</v>
      </c>
      <c r="C1133" s="299" t="s">
        <v>3822</v>
      </c>
      <c r="D1133" s="305" t="s">
        <v>83</v>
      </c>
      <c r="E1133" s="325" t="s">
        <v>172</v>
      </c>
      <c r="F1133" s="302">
        <v>1128.0</v>
      </c>
      <c r="G1133" s="302"/>
      <c r="H1133" s="302">
        <v>762.2</v>
      </c>
      <c r="I1133" s="302">
        <v>-12.04</v>
      </c>
      <c r="J1133" s="303">
        <v>376016.0</v>
      </c>
      <c r="K1133" s="304">
        <f t="shared" si="4"/>
        <v>333.3475177</v>
      </c>
      <c r="L1133" s="305" t="s">
        <v>2595</v>
      </c>
      <c r="M1133" s="306" t="s">
        <v>75</v>
      </c>
      <c r="N1133" s="297">
        <f t="shared" si="3"/>
        <v>1.128</v>
      </c>
      <c r="O1133" s="307"/>
      <c r="P1133" s="307"/>
      <c r="Q1133" s="307"/>
      <c r="R1133" s="307"/>
      <c r="S1133" s="307"/>
      <c r="T1133" s="307"/>
      <c r="U1133" s="307"/>
      <c r="V1133" s="307"/>
    </row>
    <row r="1134" ht="15.75" customHeight="1">
      <c r="A1134" s="307"/>
      <c r="B1134" s="298">
        <v>45241.0</v>
      </c>
      <c r="C1134" s="299" t="s">
        <v>3823</v>
      </c>
      <c r="D1134" s="305" t="s">
        <v>3367</v>
      </c>
      <c r="E1134" s="325" t="s">
        <v>172</v>
      </c>
      <c r="F1134" s="302">
        <v>3179.0</v>
      </c>
      <c r="G1134" s="302"/>
      <c r="H1134" s="302">
        <v>2178.8</v>
      </c>
      <c r="I1134" s="302">
        <v>-62.32</v>
      </c>
      <c r="J1134" s="303">
        <v>1264814.0</v>
      </c>
      <c r="K1134" s="304">
        <f t="shared" si="4"/>
        <v>397.8653665</v>
      </c>
      <c r="L1134" s="305" t="s">
        <v>2595</v>
      </c>
      <c r="M1134" s="306" t="s">
        <v>40</v>
      </c>
      <c r="N1134" s="297">
        <f t="shared" si="3"/>
        <v>3.179</v>
      </c>
      <c r="O1134" s="307"/>
      <c r="P1134" s="307"/>
      <c r="Q1134" s="307"/>
      <c r="R1134" s="307"/>
      <c r="S1134" s="307"/>
      <c r="T1134" s="307"/>
      <c r="U1134" s="307"/>
      <c r="V1134" s="307"/>
    </row>
    <row r="1135" ht="15.75" customHeight="1">
      <c r="A1135" s="307"/>
      <c r="B1135" s="298">
        <v>45241.0</v>
      </c>
      <c r="C1135" s="299" t="s">
        <v>3824</v>
      </c>
      <c r="D1135" s="305" t="s">
        <v>100</v>
      </c>
      <c r="E1135" s="325" t="s">
        <v>2591</v>
      </c>
      <c r="F1135" s="302">
        <v>3901.9</v>
      </c>
      <c r="G1135" s="302"/>
      <c r="H1135" s="302">
        <v>2786.5</v>
      </c>
      <c r="I1135" s="302">
        <v>11.68</v>
      </c>
      <c r="J1135" s="322">
        <v>928863.5</v>
      </c>
      <c r="K1135" s="308">
        <f t="shared" si="4"/>
        <v>238.0541531</v>
      </c>
      <c r="L1135" s="305" t="s">
        <v>2580</v>
      </c>
      <c r="M1135" s="306" t="s">
        <v>94</v>
      </c>
      <c r="N1135" s="297">
        <f t="shared" si="3"/>
        <v>3.9019</v>
      </c>
      <c r="O1135" s="307"/>
      <c r="P1135" s="307"/>
      <c r="Q1135" s="307"/>
      <c r="R1135" s="307"/>
      <c r="S1135" s="307"/>
      <c r="T1135" s="307"/>
      <c r="U1135" s="307"/>
      <c r="V1135" s="307"/>
    </row>
    <row r="1136" ht="15.75" customHeight="1">
      <c r="A1136" s="307"/>
      <c r="B1136" s="298">
        <v>45241.0</v>
      </c>
      <c r="C1136" s="299" t="s">
        <v>3825</v>
      </c>
      <c r="D1136" s="305" t="s">
        <v>77</v>
      </c>
      <c r="E1136" s="325" t="s">
        <v>2697</v>
      </c>
      <c r="F1136" s="302">
        <v>2839.7</v>
      </c>
      <c r="G1136" s="302"/>
      <c r="H1136" s="302">
        <v>1817.6</v>
      </c>
      <c r="I1136" s="302">
        <v>2.66</v>
      </c>
      <c r="J1136" s="322">
        <v>572890.0</v>
      </c>
      <c r="K1136" s="308">
        <f t="shared" si="4"/>
        <v>201.7431419</v>
      </c>
      <c r="L1136" s="305" t="s">
        <v>2580</v>
      </c>
      <c r="M1136" s="306" t="s">
        <v>2584</v>
      </c>
      <c r="N1136" s="297">
        <f t="shared" si="3"/>
        <v>2.8397</v>
      </c>
      <c r="O1136" s="307"/>
      <c r="P1136" s="307"/>
      <c r="Q1136" s="307"/>
      <c r="R1136" s="307"/>
      <c r="S1136" s="307"/>
      <c r="T1136" s="307"/>
      <c r="U1136" s="307"/>
      <c r="V1136" s="307"/>
    </row>
    <row r="1137" ht="15.75" customHeight="1">
      <c r="A1137" s="307"/>
      <c r="B1137" s="298">
        <v>45241.0</v>
      </c>
      <c r="C1137" s="299" t="s">
        <v>3826</v>
      </c>
      <c r="D1137" s="305" t="s">
        <v>3676</v>
      </c>
      <c r="E1137" s="325" t="s">
        <v>179</v>
      </c>
      <c r="F1137" s="302">
        <v>9357.0</v>
      </c>
      <c r="G1137" s="302"/>
      <c r="H1137" s="302">
        <v>6148.8</v>
      </c>
      <c r="I1137" s="302">
        <v>-86.11</v>
      </c>
      <c r="J1137" s="322">
        <v>2900670.0</v>
      </c>
      <c r="K1137" s="308">
        <f t="shared" si="4"/>
        <v>310</v>
      </c>
      <c r="L1137" s="305" t="s">
        <v>2595</v>
      </c>
      <c r="M1137" s="306" t="s">
        <v>75</v>
      </c>
      <c r="N1137" s="297">
        <f t="shared" si="3"/>
        <v>9.357</v>
      </c>
      <c r="O1137" s="307"/>
      <c r="P1137" s="307"/>
      <c r="Q1137" s="307"/>
      <c r="R1137" s="307"/>
      <c r="S1137" s="307"/>
      <c r="T1137" s="307"/>
      <c r="U1137" s="307"/>
      <c r="V1137" s="307"/>
    </row>
    <row r="1138" ht="15.75" customHeight="1">
      <c r="A1138" s="307"/>
      <c r="B1138" s="298">
        <v>45241.0</v>
      </c>
      <c r="C1138" s="299" t="s">
        <v>3827</v>
      </c>
      <c r="D1138" s="305" t="s">
        <v>98</v>
      </c>
      <c r="E1138" s="325" t="s">
        <v>152</v>
      </c>
      <c r="F1138" s="302">
        <v>4622.0</v>
      </c>
      <c r="G1138" s="302"/>
      <c r="H1138" s="302">
        <v>3220.2</v>
      </c>
      <c r="I1138" s="302">
        <v>11.45</v>
      </c>
      <c r="J1138" s="303">
        <v>2405500.0</v>
      </c>
      <c r="K1138" s="304">
        <f t="shared" si="4"/>
        <v>520.4456945</v>
      </c>
      <c r="L1138" s="305" t="s">
        <v>2595</v>
      </c>
      <c r="M1138" s="306" t="s">
        <v>40</v>
      </c>
      <c r="N1138" s="297">
        <f t="shared" si="3"/>
        <v>4.622</v>
      </c>
      <c r="O1138" s="307"/>
      <c r="P1138" s="307"/>
      <c r="Q1138" s="307"/>
      <c r="R1138" s="307"/>
      <c r="S1138" s="307"/>
      <c r="T1138" s="307"/>
      <c r="U1138" s="307"/>
      <c r="V1138" s="307"/>
    </row>
    <row r="1139" ht="15.75" customHeight="1">
      <c r="A1139" s="307"/>
      <c r="B1139" s="298">
        <v>45242.0</v>
      </c>
      <c r="C1139" s="299" t="s">
        <v>3828</v>
      </c>
      <c r="D1139" s="305" t="s">
        <v>3331</v>
      </c>
      <c r="E1139" s="325" t="s">
        <v>4</v>
      </c>
      <c r="F1139" s="302">
        <v>1876.0</v>
      </c>
      <c r="G1139" s="302">
        <f>H1139/F1139%</f>
        <v>68.08102345</v>
      </c>
      <c r="H1139" s="302">
        <v>1277.2</v>
      </c>
      <c r="I1139" s="302">
        <v>-56.52</v>
      </c>
      <c r="J1139" s="303">
        <v>753676.0</v>
      </c>
      <c r="K1139" s="304">
        <f t="shared" si="4"/>
        <v>401.7462687</v>
      </c>
      <c r="L1139" s="305" t="s">
        <v>2595</v>
      </c>
      <c r="M1139" s="306" t="s">
        <v>94</v>
      </c>
      <c r="N1139" s="297">
        <f t="shared" si="3"/>
        <v>1.876</v>
      </c>
      <c r="O1139" s="307"/>
      <c r="P1139" s="307"/>
      <c r="Q1139" s="307"/>
      <c r="R1139" s="307"/>
      <c r="S1139" s="307"/>
      <c r="T1139" s="307"/>
      <c r="U1139" s="307"/>
      <c r="V1139" s="307"/>
    </row>
    <row r="1140" ht="15.75" customHeight="1">
      <c r="A1140" s="307"/>
      <c r="B1140" s="298">
        <v>45241.0</v>
      </c>
      <c r="C1140" s="299" t="s">
        <v>3829</v>
      </c>
      <c r="D1140" s="305" t="s">
        <v>111</v>
      </c>
      <c r="E1140" s="325" t="s">
        <v>177</v>
      </c>
      <c r="F1140" s="302">
        <v>3965.5</v>
      </c>
      <c r="G1140" s="302"/>
      <c r="H1140" s="302">
        <v>2697.7</v>
      </c>
      <c r="I1140" s="302">
        <v>-35.94</v>
      </c>
      <c r="J1140" s="303">
        <v>1296795.0</v>
      </c>
      <c r="K1140" s="304">
        <f t="shared" si="4"/>
        <v>327.0192914</v>
      </c>
      <c r="L1140" s="305" t="s">
        <v>2582</v>
      </c>
      <c r="M1140" s="306" t="s">
        <v>2584</v>
      </c>
      <c r="N1140" s="297">
        <f t="shared" si="3"/>
        <v>3.9655</v>
      </c>
      <c r="O1140" s="307"/>
      <c r="P1140" s="307"/>
      <c r="Q1140" s="307"/>
      <c r="R1140" s="307"/>
      <c r="S1140" s="307"/>
      <c r="T1140" s="307"/>
      <c r="U1140" s="307"/>
      <c r="V1140" s="307"/>
    </row>
    <row r="1141" ht="15.75" customHeight="1">
      <c r="A1141" s="307"/>
      <c r="B1141" s="298">
        <v>45241.0</v>
      </c>
      <c r="C1141" s="299" t="s">
        <v>3830</v>
      </c>
      <c r="D1141" s="305" t="s">
        <v>3534</v>
      </c>
      <c r="E1141" s="325" t="s">
        <v>181</v>
      </c>
      <c r="F1141" s="302">
        <v>1345.0</v>
      </c>
      <c r="G1141" s="302"/>
      <c r="H1141" s="302">
        <v>911.3</v>
      </c>
      <c r="I1141" s="302">
        <v>-56.79</v>
      </c>
      <c r="J1141" s="322">
        <v>372565.0</v>
      </c>
      <c r="K1141" s="308">
        <f t="shared" si="4"/>
        <v>277</v>
      </c>
      <c r="L1141" s="305" t="s">
        <v>2582</v>
      </c>
      <c r="M1141" s="306" t="s">
        <v>75</v>
      </c>
      <c r="N1141" s="297">
        <f t="shared" si="3"/>
        <v>1.345</v>
      </c>
      <c r="O1141" s="307"/>
      <c r="P1141" s="307"/>
      <c r="Q1141" s="307"/>
      <c r="R1141" s="307"/>
      <c r="S1141" s="307"/>
      <c r="T1141" s="307"/>
      <c r="U1141" s="307"/>
      <c r="V1141" s="307"/>
    </row>
    <row r="1142" ht="15.75" customHeight="1">
      <c r="A1142" s="307"/>
      <c r="B1142" s="298">
        <v>45241.0</v>
      </c>
      <c r="C1142" s="299" t="s">
        <v>3831</v>
      </c>
      <c r="D1142" s="305" t="s">
        <v>3832</v>
      </c>
      <c r="E1142" s="325" t="s">
        <v>4</v>
      </c>
      <c r="F1142" s="302">
        <v>2317.0</v>
      </c>
      <c r="G1142" s="302"/>
      <c r="H1142" s="302">
        <v>1591.2</v>
      </c>
      <c r="I1142" s="302">
        <v>-59.36</v>
      </c>
      <c r="J1142" s="303">
        <v>868870.0</v>
      </c>
      <c r="K1142" s="304">
        <f t="shared" si="4"/>
        <v>374.997842</v>
      </c>
      <c r="L1142" s="305" t="s">
        <v>2582</v>
      </c>
      <c r="M1142" s="306" t="s">
        <v>40</v>
      </c>
      <c r="N1142" s="297">
        <f t="shared" si="3"/>
        <v>2.317</v>
      </c>
      <c r="O1142" s="307"/>
      <c r="P1142" s="307"/>
      <c r="Q1142" s="307"/>
      <c r="R1142" s="307"/>
      <c r="S1142" s="307"/>
      <c r="T1142" s="307"/>
      <c r="U1142" s="307"/>
      <c r="V1142" s="307"/>
    </row>
    <row r="1143" ht="15.75" customHeight="1">
      <c r="A1143" s="307"/>
      <c r="B1143" s="298">
        <v>45241.0</v>
      </c>
      <c r="C1143" s="299" t="s">
        <v>3833</v>
      </c>
      <c r="D1143" s="305" t="s">
        <v>50</v>
      </c>
      <c r="E1143" s="325" t="s">
        <v>181</v>
      </c>
      <c r="F1143" s="302">
        <f>1685+10905</f>
        <v>12590</v>
      </c>
      <c r="G1143" s="302"/>
      <c r="H1143" s="302">
        <v>7935.4</v>
      </c>
      <c r="I1143" s="302">
        <v>-54.38</v>
      </c>
      <c r="J1143" s="322">
        <v>3407547.5</v>
      </c>
      <c r="K1143" s="308">
        <f t="shared" si="4"/>
        <v>270.6550834</v>
      </c>
      <c r="L1143" s="305" t="s">
        <v>2582</v>
      </c>
      <c r="M1143" s="306" t="s">
        <v>94</v>
      </c>
      <c r="N1143" s="297">
        <f t="shared" si="3"/>
        <v>12.59</v>
      </c>
      <c r="O1143" s="307"/>
      <c r="P1143" s="307"/>
      <c r="Q1143" s="307"/>
      <c r="R1143" s="307"/>
      <c r="S1143" s="307"/>
      <c r="T1143" s="307"/>
      <c r="U1143" s="307"/>
      <c r="V1143" s="307"/>
    </row>
    <row r="1144" ht="15.75" customHeight="1">
      <c r="A1144" s="307"/>
      <c r="B1144" s="298">
        <v>45241.0</v>
      </c>
      <c r="C1144" s="299" t="s">
        <v>3834</v>
      </c>
      <c r="D1144" s="305" t="s">
        <v>102</v>
      </c>
      <c r="E1144" s="325" t="s">
        <v>181</v>
      </c>
      <c r="F1144" s="302">
        <v>3310.4</v>
      </c>
      <c r="G1144" s="302"/>
      <c r="H1144" s="302">
        <v>2240.4</v>
      </c>
      <c r="I1144" s="302">
        <v>-52.07</v>
      </c>
      <c r="J1144" s="322">
        <v>948698.0</v>
      </c>
      <c r="K1144" s="308">
        <f t="shared" si="4"/>
        <v>286.5810778</v>
      </c>
      <c r="L1144" s="305" t="s">
        <v>2580</v>
      </c>
      <c r="M1144" s="306" t="s">
        <v>2584</v>
      </c>
      <c r="N1144" s="297">
        <f t="shared" si="3"/>
        <v>3.3104</v>
      </c>
      <c r="O1144" s="307"/>
      <c r="P1144" s="307"/>
      <c r="Q1144" s="307"/>
      <c r="R1144" s="307"/>
      <c r="S1144" s="307"/>
      <c r="T1144" s="307"/>
      <c r="U1144" s="307"/>
      <c r="V1144" s="307"/>
    </row>
    <row r="1145" ht="15.75" customHeight="1">
      <c r="A1145" s="307"/>
      <c r="B1145" s="298">
        <v>45241.0</v>
      </c>
      <c r="C1145" s="299" t="s">
        <v>3835</v>
      </c>
      <c r="D1145" s="305" t="s">
        <v>113</v>
      </c>
      <c r="E1145" s="325" t="s">
        <v>181</v>
      </c>
      <c r="F1145" s="302">
        <v>2585.1</v>
      </c>
      <c r="G1145" s="302"/>
      <c r="H1145" s="302">
        <v>1732.0</v>
      </c>
      <c r="I1145" s="302">
        <v>-49.83</v>
      </c>
      <c r="J1145" s="322">
        <v>784493.0</v>
      </c>
      <c r="K1145" s="308">
        <f t="shared" si="4"/>
        <v>303.4671773</v>
      </c>
      <c r="L1145" s="305" t="s">
        <v>2580</v>
      </c>
      <c r="M1145" s="306" t="s">
        <v>75</v>
      </c>
      <c r="N1145" s="297">
        <f t="shared" si="3"/>
        <v>2.5851</v>
      </c>
      <c r="O1145" s="307"/>
      <c r="P1145" s="307"/>
      <c r="Q1145" s="307"/>
      <c r="R1145" s="307"/>
      <c r="S1145" s="307"/>
      <c r="T1145" s="307"/>
      <c r="U1145" s="307"/>
      <c r="V1145" s="307"/>
    </row>
    <row r="1146" ht="15.75" customHeight="1">
      <c r="A1146" s="307"/>
      <c r="B1146" s="298">
        <v>45242.0</v>
      </c>
      <c r="C1146" s="299" t="s">
        <v>3836</v>
      </c>
      <c r="D1146" s="305" t="s">
        <v>3367</v>
      </c>
      <c r="E1146" s="325" t="s">
        <v>172</v>
      </c>
      <c r="F1146" s="302">
        <v>2054.0</v>
      </c>
      <c r="G1146" s="302"/>
      <c r="H1146" s="302">
        <v>1396.3</v>
      </c>
      <c r="I1146" s="302">
        <v>-70.31</v>
      </c>
      <c r="J1146" s="303">
        <v>790514.0</v>
      </c>
      <c r="K1146" s="304">
        <f t="shared" si="4"/>
        <v>384.865628</v>
      </c>
      <c r="L1146" s="305" t="s">
        <v>2595</v>
      </c>
      <c r="M1146" s="306" t="s">
        <v>40</v>
      </c>
      <c r="N1146" s="297">
        <f t="shared" si="3"/>
        <v>2.054</v>
      </c>
      <c r="O1146" s="307"/>
      <c r="P1146" s="307"/>
      <c r="Q1146" s="307"/>
      <c r="R1146" s="307"/>
      <c r="S1146" s="307"/>
      <c r="T1146" s="307"/>
      <c r="U1146" s="307"/>
      <c r="V1146" s="307"/>
    </row>
    <row r="1147" ht="15.75" customHeight="1">
      <c r="A1147" s="307"/>
      <c r="B1147" s="298">
        <v>45242.0</v>
      </c>
      <c r="C1147" s="299" t="s">
        <v>3837</v>
      </c>
      <c r="D1147" s="305" t="s">
        <v>111</v>
      </c>
      <c r="E1147" s="325" t="s">
        <v>177</v>
      </c>
      <c r="F1147" s="302">
        <v>9187.5</v>
      </c>
      <c r="G1147" s="302"/>
      <c r="H1147" s="302">
        <v>6085.8</v>
      </c>
      <c r="I1147" s="302">
        <v>-62.44</v>
      </c>
      <c r="J1147" s="303">
        <v>2828429.0</v>
      </c>
      <c r="K1147" s="304">
        <f t="shared" si="4"/>
        <v>307.8562177</v>
      </c>
      <c r="L1147" s="305" t="s">
        <v>2582</v>
      </c>
      <c r="M1147" s="306" t="s">
        <v>94</v>
      </c>
      <c r="N1147" s="297">
        <f t="shared" si="3"/>
        <v>9.1875</v>
      </c>
      <c r="O1147" s="307"/>
      <c r="P1147" s="307"/>
      <c r="Q1147" s="307"/>
      <c r="R1147" s="307"/>
      <c r="S1147" s="307"/>
      <c r="T1147" s="307"/>
      <c r="U1147" s="307"/>
      <c r="V1147" s="307"/>
    </row>
    <row r="1148" ht="15.75" customHeight="1">
      <c r="A1148" s="307"/>
      <c r="B1148" s="298">
        <v>45242.0</v>
      </c>
      <c r="C1148" s="299" t="s">
        <v>3838</v>
      </c>
      <c r="D1148" s="305" t="s">
        <v>50</v>
      </c>
      <c r="E1148" s="325" t="s">
        <v>179</v>
      </c>
      <c r="F1148" s="302">
        <v>2066.0</v>
      </c>
      <c r="G1148" s="302"/>
      <c r="H1148" s="302">
        <v>1385.6</v>
      </c>
      <c r="I1148" s="302">
        <v>-23.27</v>
      </c>
      <c r="J1148" s="322">
        <v>565492.5</v>
      </c>
      <c r="K1148" s="308">
        <f t="shared" si="4"/>
        <v>273.713698</v>
      </c>
      <c r="L1148" s="305" t="s">
        <v>2582</v>
      </c>
      <c r="M1148" s="306" t="s">
        <v>2584</v>
      </c>
      <c r="N1148" s="297">
        <f t="shared" si="3"/>
        <v>2.066</v>
      </c>
      <c r="O1148" s="307"/>
      <c r="P1148" s="307"/>
      <c r="Q1148" s="307"/>
      <c r="R1148" s="307"/>
      <c r="S1148" s="307"/>
      <c r="T1148" s="307"/>
      <c r="U1148" s="307"/>
      <c r="V1148" s="307"/>
    </row>
    <row r="1149" ht="15.75" customHeight="1">
      <c r="A1149" s="307"/>
      <c r="B1149" s="298">
        <v>45242.0</v>
      </c>
      <c r="C1149" s="299" t="s">
        <v>3839</v>
      </c>
      <c r="D1149" s="305" t="s">
        <v>109</v>
      </c>
      <c r="E1149" s="325" t="s">
        <v>177</v>
      </c>
      <c r="F1149" s="302">
        <v>1019.0</v>
      </c>
      <c r="G1149" s="302"/>
      <c r="H1149" s="302">
        <v>699.1</v>
      </c>
      <c r="I1149" s="302">
        <v>-50.95</v>
      </c>
      <c r="J1149" s="303">
        <v>340500.0</v>
      </c>
      <c r="K1149" s="304">
        <f t="shared" si="4"/>
        <v>334.1511286</v>
      </c>
      <c r="L1149" s="305" t="s">
        <v>2582</v>
      </c>
      <c r="M1149" s="306" t="s">
        <v>75</v>
      </c>
      <c r="N1149" s="297">
        <f t="shared" si="3"/>
        <v>1.019</v>
      </c>
      <c r="O1149" s="307"/>
      <c r="P1149" s="307"/>
      <c r="Q1149" s="307"/>
      <c r="R1149" s="307"/>
      <c r="S1149" s="307"/>
      <c r="T1149" s="307"/>
      <c r="U1149" s="307"/>
      <c r="V1149" s="307"/>
    </row>
    <row r="1150" ht="15.75" customHeight="1">
      <c r="A1150" s="307"/>
      <c r="B1150" s="298">
        <v>45242.0</v>
      </c>
      <c r="C1150" s="299" t="s">
        <v>3840</v>
      </c>
      <c r="D1150" s="305" t="s">
        <v>3457</v>
      </c>
      <c r="E1150" s="325" t="s">
        <v>179</v>
      </c>
      <c r="F1150" s="302">
        <v>1398.5</v>
      </c>
      <c r="G1150" s="302"/>
      <c r="H1150" s="302">
        <v>905.4</v>
      </c>
      <c r="I1150" s="302">
        <v>-84.94</v>
      </c>
      <c r="J1150" s="322">
        <v>426977.0</v>
      </c>
      <c r="K1150" s="308">
        <f t="shared" si="4"/>
        <v>305.31069</v>
      </c>
      <c r="L1150" s="305" t="s">
        <v>2582</v>
      </c>
      <c r="M1150" s="306" t="s">
        <v>40</v>
      </c>
      <c r="N1150" s="297">
        <f t="shared" si="3"/>
        <v>1.3985</v>
      </c>
      <c r="O1150" s="307"/>
      <c r="P1150" s="307"/>
      <c r="Q1150" s="307"/>
      <c r="R1150" s="307"/>
      <c r="S1150" s="307"/>
      <c r="T1150" s="307"/>
      <c r="U1150" s="307"/>
      <c r="V1150" s="307"/>
    </row>
    <row r="1151" ht="15.75" customHeight="1">
      <c r="A1151" s="307"/>
      <c r="B1151" s="298">
        <v>45242.0</v>
      </c>
      <c r="C1151" s="299" t="s">
        <v>3841</v>
      </c>
      <c r="D1151" s="305" t="s">
        <v>3534</v>
      </c>
      <c r="E1151" s="325" t="s">
        <v>2643</v>
      </c>
      <c r="F1151" s="302">
        <v>807.0</v>
      </c>
      <c r="G1151" s="302"/>
      <c r="H1151" s="302">
        <v>506.6</v>
      </c>
      <c r="I1151" s="302">
        <v>-39.62</v>
      </c>
      <c r="J1151" s="322">
        <v>185610.0</v>
      </c>
      <c r="K1151" s="308">
        <f t="shared" si="4"/>
        <v>230</v>
      </c>
      <c r="L1151" s="305" t="s">
        <v>2582</v>
      </c>
      <c r="M1151" s="306" t="s">
        <v>94</v>
      </c>
      <c r="N1151" s="297">
        <f t="shared" si="3"/>
        <v>0.807</v>
      </c>
      <c r="O1151" s="307"/>
      <c r="P1151" s="307"/>
      <c r="Q1151" s="307"/>
      <c r="R1151" s="307"/>
      <c r="S1151" s="307"/>
      <c r="T1151" s="307"/>
      <c r="U1151" s="307"/>
      <c r="V1151" s="307"/>
    </row>
    <row r="1152" ht="15.75" customHeight="1">
      <c r="A1152" s="307"/>
      <c r="B1152" s="298">
        <v>45242.0</v>
      </c>
      <c r="C1152" s="299" t="s">
        <v>3842</v>
      </c>
      <c r="D1152" s="305" t="s">
        <v>103</v>
      </c>
      <c r="E1152" s="325" t="s">
        <v>179</v>
      </c>
      <c r="F1152" s="302">
        <v>4483.4</v>
      </c>
      <c r="G1152" s="302"/>
      <c r="H1152" s="302">
        <v>3000.2</v>
      </c>
      <c r="I1152" s="302">
        <v>-63.91</v>
      </c>
      <c r="J1152" s="322">
        <v>1305772.0</v>
      </c>
      <c r="K1152" s="308">
        <f t="shared" si="4"/>
        <v>291.2459294</v>
      </c>
      <c r="L1152" s="305" t="s">
        <v>2580</v>
      </c>
      <c r="M1152" s="306" t="s">
        <v>2584</v>
      </c>
      <c r="N1152" s="297">
        <f t="shared" si="3"/>
        <v>4.4834</v>
      </c>
      <c r="O1152" s="307"/>
      <c r="P1152" s="307"/>
      <c r="Q1152" s="307"/>
      <c r="R1152" s="307"/>
      <c r="S1152" s="307"/>
      <c r="T1152" s="307"/>
      <c r="U1152" s="307"/>
      <c r="V1152" s="307"/>
    </row>
    <row r="1153" ht="15.75" customHeight="1">
      <c r="A1153" s="307"/>
      <c r="B1153" s="298">
        <v>45242.0</v>
      </c>
      <c r="C1153" s="299" t="s">
        <v>3843</v>
      </c>
      <c r="D1153" s="305" t="s">
        <v>113</v>
      </c>
      <c r="E1153" s="325" t="s">
        <v>181</v>
      </c>
      <c r="F1153" s="302">
        <v>4911.6</v>
      </c>
      <c r="G1153" s="302"/>
      <c r="H1153" s="302">
        <v>3125.6</v>
      </c>
      <c r="I1153" s="302">
        <v>-80.47</v>
      </c>
      <c r="J1153" s="322">
        <v>1354013.0</v>
      </c>
      <c r="K1153" s="308">
        <f t="shared" si="4"/>
        <v>275.6765616</v>
      </c>
      <c r="L1153" s="305" t="s">
        <v>2580</v>
      </c>
      <c r="M1153" s="306" t="s">
        <v>75</v>
      </c>
      <c r="N1153" s="297">
        <f t="shared" si="3"/>
        <v>4.9116</v>
      </c>
      <c r="O1153" s="307"/>
      <c r="P1153" s="307"/>
      <c r="Q1153" s="307"/>
      <c r="R1153" s="307"/>
      <c r="S1153" s="307"/>
      <c r="T1153" s="307"/>
      <c r="U1153" s="307"/>
      <c r="V1153" s="307"/>
    </row>
    <row r="1154" ht="15.75" customHeight="1">
      <c r="A1154" s="307"/>
      <c r="B1154" s="298">
        <v>45242.0</v>
      </c>
      <c r="C1154" s="299" t="s">
        <v>3844</v>
      </c>
      <c r="D1154" s="305" t="s">
        <v>102</v>
      </c>
      <c r="E1154" s="325" t="s">
        <v>181</v>
      </c>
      <c r="F1154" s="302">
        <v>3300.4</v>
      </c>
      <c r="G1154" s="302"/>
      <c r="H1154" s="302">
        <v>2359.9</v>
      </c>
      <c r="I1154" s="302">
        <v>-29.58</v>
      </c>
      <c r="J1154" s="322">
        <v>918122.0</v>
      </c>
      <c r="K1154" s="308">
        <f t="shared" si="4"/>
        <v>278.1850685</v>
      </c>
      <c r="L1154" s="305" t="s">
        <v>2580</v>
      </c>
      <c r="M1154" s="306" t="s">
        <v>40</v>
      </c>
      <c r="N1154" s="297">
        <f t="shared" si="3"/>
        <v>3.3004</v>
      </c>
      <c r="O1154" s="307"/>
      <c r="P1154" s="307"/>
      <c r="Q1154" s="307"/>
      <c r="R1154" s="307"/>
      <c r="S1154" s="307"/>
      <c r="T1154" s="307"/>
      <c r="U1154" s="307"/>
      <c r="V1154" s="307"/>
    </row>
    <row r="1155" ht="15.75" customHeight="1">
      <c r="A1155" s="307"/>
      <c r="B1155" s="298">
        <v>45242.0</v>
      </c>
      <c r="C1155" s="299" t="s">
        <v>3845</v>
      </c>
      <c r="D1155" s="305" t="s">
        <v>3581</v>
      </c>
      <c r="E1155" s="325" t="s">
        <v>177</v>
      </c>
      <c r="F1155" s="302">
        <v>1956.7</v>
      </c>
      <c r="G1155" s="302"/>
      <c r="H1155" s="302">
        <v>1310.9</v>
      </c>
      <c r="I1155" s="302">
        <v>7.61</v>
      </c>
      <c r="J1155" s="303">
        <v>632120.0</v>
      </c>
      <c r="K1155" s="304">
        <f t="shared" si="4"/>
        <v>323.0541217</v>
      </c>
      <c r="L1155" s="305" t="s">
        <v>2580</v>
      </c>
      <c r="M1155" s="306" t="s">
        <v>94</v>
      </c>
      <c r="N1155" s="297">
        <f t="shared" si="3"/>
        <v>1.9567</v>
      </c>
      <c r="O1155" s="307"/>
      <c r="P1155" s="307"/>
      <c r="Q1155" s="307"/>
      <c r="R1155" s="307"/>
      <c r="S1155" s="307"/>
      <c r="T1155" s="307"/>
      <c r="U1155" s="307"/>
      <c r="V1155" s="307"/>
    </row>
    <row r="1156" ht="15.75" customHeight="1">
      <c r="A1156" s="307"/>
      <c r="B1156" s="298">
        <v>45242.0</v>
      </c>
      <c r="C1156" s="299" t="s">
        <v>3846</v>
      </c>
      <c r="D1156" s="305" t="s">
        <v>3414</v>
      </c>
      <c r="E1156" s="325" t="s">
        <v>2643</v>
      </c>
      <c r="F1156" s="302">
        <f>2368.2+2025.9</f>
        <v>4394.1</v>
      </c>
      <c r="G1156" s="302"/>
      <c r="H1156" s="302">
        <v>2921.4</v>
      </c>
      <c r="I1156" s="302">
        <v>-46.99</v>
      </c>
      <c r="J1156" s="322">
        <v>1157579.0</v>
      </c>
      <c r="K1156" s="308">
        <f t="shared" si="4"/>
        <v>263.4393846</v>
      </c>
      <c r="L1156" s="305" t="s">
        <v>2580</v>
      </c>
      <c r="M1156" s="306" t="s">
        <v>2584</v>
      </c>
      <c r="N1156" s="297">
        <f t="shared" si="3"/>
        <v>4.3941</v>
      </c>
      <c r="O1156" s="307"/>
      <c r="P1156" s="307"/>
      <c r="Q1156" s="307"/>
      <c r="R1156" s="307"/>
      <c r="S1156" s="307"/>
      <c r="T1156" s="307"/>
      <c r="U1156" s="307"/>
      <c r="V1156" s="307"/>
    </row>
    <row r="1157" ht="15.75" customHeight="1">
      <c r="A1157" s="307"/>
      <c r="B1157" s="298">
        <v>45243.0</v>
      </c>
      <c r="C1157" s="299" t="s">
        <v>3847</v>
      </c>
      <c r="D1157" s="305" t="s">
        <v>3367</v>
      </c>
      <c r="E1157" s="325" t="s">
        <v>177</v>
      </c>
      <c r="F1157" s="302">
        <v>4599.0</v>
      </c>
      <c r="G1157" s="302"/>
      <c r="H1157" s="302">
        <v>3067.2</v>
      </c>
      <c r="I1157" s="302">
        <v>-50.54</v>
      </c>
      <c r="J1157" s="303">
        <v>1525403.0</v>
      </c>
      <c r="K1157" s="304">
        <f t="shared" si="4"/>
        <v>331.6814525</v>
      </c>
      <c r="L1157" s="305" t="s">
        <v>2595</v>
      </c>
      <c r="M1157" s="306" t="s">
        <v>75</v>
      </c>
      <c r="N1157" s="297">
        <f t="shared" si="3"/>
        <v>4.599</v>
      </c>
      <c r="O1157" s="307"/>
      <c r="P1157" s="307"/>
      <c r="Q1157" s="307"/>
      <c r="R1157" s="307"/>
      <c r="S1157" s="307"/>
      <c r="T1157" s="307"/>
      <c r="U1157" s="307"/>
      <c r="V1157" s="307"/>
    </row>
    <row r="1158" ht="15.75" customHeight="1">
      <c r="A1158" s="307"/>
      <c r="B1158" s="298">
        <v>45243.0</v>
      </c>
      <c r="C1158" s="299" t="s">
        <v>3848</v>
      </c>
      <c r="D1158" s="305" t="s">
        <v>77</v>
      </c>
      <c r="E1158" s="325" t="s">
        <v>2697</v>
      </c>
      <c r="F1158" s="302">
        <v>2931.9</v>
      </c>
      <c r="G1158" s="302"/>
      <c r="H1158" s="302">
        <v>1985.0</v>
      </c>
      <c r="I1158" s="302">
        <v>23.4</v>
      </c>
      <c r="J1158" s="322">
        <v>578550.0</v>
      </c>
      <c r="K1158" s="308">
        <f t="shared" si="4"/>
        <v>197.3293769</v>
      </c>
      <c r="L1158" s="305" t="s">
        <v>2580</v>
      </c>
      <c r="M1158" s="306" t="s">
        <v>40</v>
      </c>
      <c r="N1158" s="297">
        <f t="shared" si="3"/>
        <v>2.9319</v>
      </c>
      <c r="O1158" s="307"/>
      <c r="P1158" s="307"/>
      <c r="Q1158" s="307"/>
      <c r="R1158" s="307"/>
      <c r="S1158" s="307"/>
      <c r="T1158" s="307"/>
      <c r="U1158" s="307"/>
      <c r="V1158" s="307"/>
    </row>
    <row r="1159" ht="15.75" customHeight="1">
      <c r="A1159" s="307"/>
      <c r="B1159" s="298">
        <v>45243.0</v>
      </c>
      <c r="C1159" s="299" t="s">
        <v>3849</v>
      </c>
      <c r="D1159" s="305" t="s">
        <v>104</v>
      </c>
      <c r="E1159" s="325" t="s">
        <v>172</v>
      </c>
      <c r="F1159" s="302">
        <v>3457.0</v>
      </c>
      <c r="G1159" s="302"/>
      <c r="H1159" s="302">
        <v>2322.0</v>
      </c>
      <c r="I1159" s="302">
        <v>-41.22</v>
      </c>
      <c r="J1159" s="303">
        <v>1156640.0</v>
      </c>
      <c r="K1159" s="304">
        <f t="shared" si="4"/>
        <v>334.5791148</v>
      </c>
      <c r="L1159" s="305" t="s">
        <v>2595</v>
      </c>
      <c r="M1159" s="306" t="s">
        <v>94</v>
      </c>
      <c r="N1159" s="297">
        <f t="shared" si="3"/>
        <v>3.457</v>
      </c>
      <c r="O1159" s="307"/>
      <c r="P1159" s="307"/>
      <c r="Q1159" s="307"/>
      <c r="R1159" s="307"/>
      <c r="S1159" s="307"/>
      <c r="T1159" s="307"/>
      <c r="U1159" s="307"/>
      <c r="V1159" s="307"/>
    </row>
    <row r="1160" ht="15.75" customHeight="1">
      <c r="A1160" s="307"/>
      <c r="B1160" s="298">
        <v>45243.0</v>
      </c>
      <c r="C1160" s="299" t="s">
        <v>3850</v>
      </c>
      <c r="D1160" s="305" t="s">
        <v>102</v>
      </c>
      <c r="E1160" s="325" t="s">
        <v>179</v>
      </c>
      <c r="F1160" s="302">
        <v>3848.6</v>
      </c>
      <c r="G1160" s="302"/>
      <c r="H1160" s="302">
        <v>2565.4</v>
      </c>
      <c r="I1160" s="302">
        <v>-64.81</v>
      </c>
      <c r="J1160" s="322">
        <v>1145208.0</v>
      </c>
      <c r="K1160" s="308">
        <f t="shared" si="4"/>
        <v>297.5648288</v>
      </c>
      <c r="L1160" s="305" t="s">
        <v>2580</v>
      </c>
      <c r="M1160" s="306" t="s">
        <v>2584</v>
      </c>
      <c r="N1160" s="297">
        <f t="shared" si="3"/>
        <v>3.8486</v>
      </c>
      <c r="O1160" s="307"/>
      <c r="P1160" s="307"/>
      <c r="Q1160" s="307"/>
      <c r="R1160" s="307"/>
      <c r="S1160" s="307"/>
      <c r="T1160" s="307"/>
      <c r="U1160" s="307"/>
      <c r="V1160" s="307"/>
    </row>
    <row r="1161" ht="15.75" customHeight="1">
      <c r="A1161" s="307"/>
      <c r="B1161" s="298">
        <v>45241.0</v>
      </c>
      <c r="C1161" s="299" t="s">
        <v>3851</v>
      </c>
      <c r="D1161" s="305" t="s">
        <v>3265</v>
      </c>
      <c r="E1161" s="325" t="s">
        <v>179</v>
      </c>
      <c r="F1161" s="302">
        <v>5903.5</v>
      </c>
      <c r="G1161" s="302"/>
      <c r="H1161" s="302">
        <v>3967.2</v>
      </c>
      <c r="I1161" s="302">
        <v>-23.85</v>
      </c>
      <c r="J1161" s="322">
        <v>1556278.0</v>
      </c>
      <c r="K1161" s="308">
        <f t="shared" si="4"/>
        <v>263.6195477</v>
      </c>
      <c r="L1161" s="305" t="s">
        <v>2580</v>
      </c>
      <c r="M1161" s="306" t="s">
        <v>75</v>
      </c>
      <c r="N1161" s="297">
        <f t="shared" si="3"/>
        <v>5.9035</v>
      </c>
      <c r="O1161" s="307"/>
      <c r="P1161" s="307"/>
      <c r="Q1161" s="307"/>
      <c r="R1161" s="307"/>
      <c r="S1161" s="307"/>
      <c r="T1161" s="307"/>
      <c r="U1161" s="307"/>
      <c r="V1161" s="307"/>
    </row>
    <row r="1162" ht="15.75" customHeight="1">
      <c r="A1162" s="307"/>
      <c r="B1162" s="298">
        <v>45244.0</v>
      </c>
      <c r="C1162" s="299" t="s">
        <v>3852</v>
      </c>
      <c r="D1162" s="305" t="s">
        <v>3853</v>
      </c>
      <c r="E1162" s="325" t="s">
        <v>179</v>
      </c>
      <c r="F1162" s="302">
        <v>2361.0</v>
      </c>
      <c r="G1162" s="302"/>
      <c r="H1162" s="302">
        <v>1567.8</v>
      </c>
      <c r="I1162" s="302">
        <v>-55.33</v>
      </c>
      <c r="J1162" s="322">
        <v>704960.0</v>
      </c>
      <c r="K1162" s="308">
        <f t="shared" si="4"/>
        <v>298.5853452</v>
      </c>
      <c r="L1162" s="305" t="s">
        <v>2595</v>
      </c>
      <c r="M1162" s="306" t="s">
        <v>40</v>
      </c>
      <c r="N1162" s="297">
        <f t="shared" si="3"/>
        <v>2.361</v>
      </c>
      <c r="O1162" s="307"/>
      <c r="P1162" s="307"/>
      <c r="Q1162" s="307"/>
      <c r="R1162" s="307"/>
      <c r="S1162" s="307"/>
      <c r="T1162" s="307"/>
      <c r="U1162" s="307"/>
      <c r="V1162" s="307"/>
    </row>
    <row r="1163" ht="15.75" customHeight="1">
      <c r="A1163" s="307"/>
      <c r="B1163" s="298">
        <v>45243.0</v>
      </c>
      <c r="C1163" s="299" t="s">
        <v>3854</v>
      </c>
      <c r="D1163" s="305" t="s">
        <v>113</v>
      </c>
      <c r="E1163" s="325" t="s">
        <v>179</v>
      </c>
      <c r="F1163" s="302">
        <v>10714.5</v>
      </c>
      <c r="G1163" s="302"/>
      <c r="H1163" s="302">
        <v>7068.6</v>
      </c>
      <c r="I1163" s="302">
        <v>-77.0</v>
      </c>
      <c r="J1163" s="322">
        <v>3194724.0</v>
      </c>
      <c r="K1163" s="308">
        <f t="shared" si="4"/>
        <v>298.1682766</v>
      </c>
      <c r="L1163" s="305" t="s">
        <v>2580</v>
      </c>
      <c r="M1163" s="306" t="s">
        <v>94</v>
      </c>
      <c r="N1163" s="297">
        <f t="shared" si="3"/>
        <v>10.7145</v>
      </c>
      <c r="O1163" s="307"/>
      <c r="P1163" s="307"/>
      <c r="Q1163" s="307"/>
      <c r="R1163" s="307"/>
      <c r="S1163" s="307"/>
      <c r="T1163" s="307"/>
      <c r="U1163" s="307"/>
      <c r="V1163" s="307"/>
    </row>
    <row r="1164" ht="15.75" customHeight="1">
      <c r="A1164" s="307"/>
      <c r="B1164" s="298">
        <v>45244.0</v>
      </c>
      <c r="C1164" s="299" t="s">
        <v>3855</v>
      </c>
      <c r="D1164" s="305" t="s">
        <v>3856</v>
      </c>
      <c r="E1164" s="325" t="s">
        <v>172</v>
      </c>
      <c r="F1164" s="302">
        <v>1289.0</v>
      </c>
      <c r="G1164" s="302"/>
      <c r="H1164" s="302">
        <v>875.9</v>
      </c>
      <c r="I1164" s="302">
        <v>-35.49</v>
      </c>
      <c r="J1164" s="303">
        <v>514430.0</v>
      </c>
      <c r="K1164" s="304">
        <f t="shared" si="4"/>
        <v>399.0923196</v>
      </c>
      <c r="L1164" s="305" t="s">
        <v>2595</v>
      </c>
      <c r="M1164" s="306" t="s">
        <v>2584</v>
      </c>
      <c r="N1164" s="297">
        <f t="shared" si="3"/>
        <v>1.289</v>
      </c>
      <c r="O1164" s="307"/>
      <c r="P1164" s="307"/>
      <c r="Q1164" s="307"/>
      <c r="R1164" s="307"/>
      <c r="S1164" s="307"/>
      <c r="T1164" s="307"/>
      <c r="U1164" s="307"/>
      <c r="V1164" s="307"/>
    </row>
    <row r="1165" ht="15.75" customHeight="1">
      <c r="A1165" s="307"/>
      <c r="B1165" s="298">
        <v>45243.0</v>
      </c>
      <c r="C1165" s="299" t="s">
        <v>3857</v>
      </c>
      <c r="D1165" s="305" t="s">
        <v>50</v>
      </c>
      <c r="E1165" s="325" t="s">
        <v>179</v>
      </c>
      <c r="F1165" s="302">
        <v>7970.0</v>
      </c>
      <c r="G1165" s="302"/>
      <c r="H1165" s="302">
        <v>5271.6</v>
      </c>
      <c r="I1165" s="302">
        <v>-36.26</v>
      </c>
      <c r="J1165" s="322">
        <v>2307365.0</v>
      </c>
      <c r="K1165" s="308">
        <f t="shared" si="4"/>
        <v>289.5062735</v>
      </c>
      <c r="L1165" s="305" t="s">
        <v>2582</v>
      </c>
      <c r="M1165" s="306" t="s">
        <v>75</v>
      </c>
      <c r="N1165" s="297">
        <f t="shared" si="3"/>
        <v>7.97</v>
      </c>
      <c r="O1165" s="307"/>
      <c r="P1165" s="307"/>
      <c r="Q1165" s="307"/>
      <c r="R1165" s="307"/>
      <c r="S1165" s="307"/>
      <c r="T1165" s="307"/>
      <c r="U1165" s="307"/>
      <c r="V1165" s="307"/>
    </row>
    <row r="1166" ht="15.75" customHeight="1">
      <c r="A1166" s="307"/>
      <c r="B1166" s="298">
        <v>45243.0</v>
      </c>
      <c r="C1166" s="299" t="s">
        <v>3858</v>
      </c>
      <c r="D1166" s="305" t="s">
        <v>89</v>
      </c>
      <c r="E1166" s="325" t="s">
        <v>172</v>
      </c>
      <c r="F1166" s="302">
        <v>1230.0</v>
      </c>
      <c r="G1166" s="302"/>
      <c r="H1166" s="302">
        <v>835.2</v>
      </c>
      <c r="I1166" s="302">
        <v>-58.61</v>
      </c>
      <c r="J1166" s="303">
        <v>414990.0</v>
      </c>
      <c r="K1166" s="304">
        <f t="shared" si="4"/>
        <v>337.3902439</v>
      </c>
      <c r="L1166" s="305" t="s">
        <v>2582</v>
      </c>
      <c r="M1166" s="306" t="s">
        <v>40</v>
      </c>
      <c r="N1166" s="297">
        <f t="shared" si="3"/>
        <v>1.23</v>
      </c>
      <c r="O1166" s="307"/>
      <c r="P1166" s="307"/>
      <c r="Q1166" s="307"/>
      <c r="R1166" s="307"/>
      <c r="S1166" s="307"/>
      <c r="T1166" s="307"/>
      <c r="U1166" s="307"/>
      <c r="V1166" s="307"/>
    </row>
    <row r="1167" ht="15.75" customHeight="1">
      <c r="A1167" s="307"/>
      <c r="B1167" s="298">
        <v>45243.0</v>
      </c>
      <c r="C1167" s="299" t="s">
        <v>3859</v>
      </c>
      <c r="D1167" s="305" t="s">
        <v>111</v>
      </c>
      <c r="E1167" s="325" t="s">
        <v>177</v>
      </c>
      <c r="F1167" s="302">
        <v>2771.5</v>
      </c>
      <c r="G1167" s="302"/>
      <c r="H1167" s="302">
        <v>1856.9</v>
      </c>
      <c r="I1167" s="302">
        <v>-55.9</v>
      </c>
      <c r="J1167" s="303">
        <v>917061.5</v>
      </c>
      <c r="K1167" s="304">
        <f t="shared" si="4"/>
        <v>330.8899513</v>
      </c>
      <c r="L1167" s="305" t="s">
        <v>2582</v>
      </c>
      <c r="M1167" s="306" t="s">
        <v>94</v>
      </c>
      <c r="N1167" s="297">
        <f t="shared" si="3"/>
        <v>2.7715</v>
      </c>
      <c r="O1167" s="307"/>
      <c r="P1167" s="307"/>
      <c r="Q1167" s="307"/>
      <c r="R1167" s="307"/>
      <c r="S1167" s="307"/>
      <c r="T1167" s="307"/>
      <c r="U1167" s="307"/>
      <c r="V1167" s="307"/>
    </row>
    <row r="1168" ht="15.75" customHeight="1">
      <c r="A1168" s="307"/>
      <c r="B1168" s="298">
        <v>45243.0</v>
      </c>
      <c r="C1168" s="299" t="s">
        <v>3860</v>
      </c>
      <c r="D1168" s="305" t="s">
        <v>109</v>
      </c>
      <c r="E1168" s="325" t="s">
        <v>179</v>
      </c>
      <c r="F1168" s="302">
        <v>1084.5</v>
      </c>
      <c r="G1168" s="302"/>
      <c r="H1168" s="302">
        <v>690.2</v>
      </c>
      <c r="I1168" s="302">
        <v>-44.88</v>
      </c>
      <c r="J1168" s="322">
        <v>318988.0</v>
      </c>
      <c r="K1168" s="308">
        <f t="shared" si="4"/>
        <v>294.1337022</v>
      </c>
      <c r="L1168" s="305" t="s">
        <v>2582</v>
      </c>
      <c r="M1168" s="306" t="s">
        <v>2584</v>
      </c>
      <c r="N1168" s="297">
        <f t="shared" si="3"/>
        <v>1.0845</v>
      </c>
      <c r="O1168" s="307"/>
      <c r="P1168" s="307"/>
      <c r="Q1168" s="307"/>
      <c r="R1168" s="307"/>
      <c r="S1168" s="307"/>
      <c r="T1168" s="307"/>
      <c r="U1168" s="307"/>
      <c r="V1168" s="307"/>
    </row>
    <row r="1169" ht="15.75" customHeight="1">
      <c r="A1169" s="307"/>
      <c r="B1169" s="298">
        <v>45243.0</v>
      </c>
      <c r="C1169" s="299" t="s">
        <v>3861</v>
      </c>
      <c r="D1169" s="305" t="s">
        <v>3457</v>
      </c>
      <c r="E1169" s="325" t="s">
        <v>172</v>
      </c>
      <c r="F1169" s="302">
        <v>794.0</v>
      </c>
      <c r="G1169" s="302"/>
      <c r="H1169" s="302">
        <v>529.2</v>
      </c>
      <c r="I1169" s="302">
        <v>-55.67</v>
      </c>
      <c r="J1169" s="303">
        <v>262020.0</v>
      </c>
      <c r="K1169" s="304">
        <f t="shared" si="4"/>
        <v>330</v>
      </c>
      <c r="L1169" s="305" t="s">
        <v>2582</v>
      </c>
      <c r="M1169" s="306" t="s">
        <v>75</v>
      </c>
      <c r="N1169" s="297">
        <f t="shared" si="3"/>
        <v>0.794</v>
      </c>
      <c r="O1169" s="307"/>
      <c r="P1169" s="307"/>
      <c r="Q1169" s="307"/>
      <c r="R1169" s="307"/>
      <c r="S1169" s="307"/>
      <c r="T1169" s="307"/>
      <c r="U1169" s="307"/>
      <c r="V1169" s="307"/>
    </row>
    <row r="1170" ht="15.75" customHeight="1">
      <c r="A1170" s="307"/>
      <c r="B1170" s="298">
        <v>45244.0</v>
      </c>
      <c r="C1170" s="299" t="s">
        <v>3862</v>
      </c>
      <c r="D1170" s="305" t="s">
        <v>3367</v>
      </c>
      <c r="E1170" s="325" t="s">
        <v>172</v>
      </c>
      <c r="F1170" s="302">
        <v>4188.0</v>
      </c>
      <c r="G1170" s="302"/>
      <c r="H1170" s="302">
        <v>2856.3</v>
      </c>
      <c r="I1170" s="302">
        <v>-27.34</v>
      </c>
      <c r="J1170" s="303">
        <v>1441078.0</v>
      </c>
      <c r="K1170" s="304">
        <f t="shared" si="4"/>
        <v>344.0969436</v>
      </c>
      <c r="L1170" s="305" t="s">
        <v>2595</v>
      </c>
      <c r="M1170" s="306" t="s">
        <v>40</v>
      </c>
      <c r="N1170" s="297">
        <f t="shared" si="3"/>
        <v>4.188</v>
      </c>
      <c r="O1170" s="307"/>
      <c r="P1170" s="307"/>
      <c r="Q1170" s="307"/>
      <c r="R1170" s="307"/>
      <c r="S1170" s="307"/>
      <c r="T1170" s="307"/>
      <c r="U1170" s="307"/>
      <c r="V1170" s="307"/>
    </row>
    <row r="1171" ht="15.75" customHeight="1">
      <c r="A1171" s="307"/>
      <c r="B1171" s="298">
        <v>45244.0</v>
      </c>
      <c r="C1171" s="299" t="s">
        <v>3863</v>
      </c>
      <c r="D1171" s="305" t="s">
        <v>3331</v>
      </c>
      <c r="E1171" s="325" t="s">
        <v>172</v>
      </c>
      <c r="F1171" s="302">
        <v>4148.0</v>
      </c>
      <c r="G1171" s="302">
        <f>H1171/F1171%</f>
        <v>68.51976856</v>
      </c>
      <c r="H1171" s="302">
        <v>2842.2</v>
      </c>
      <c r="I1171" s="302">
        <v>-56.24</v>
      </c>
      <c r="J1171" s="303">
        <v>1490548.0</v>
      </c>
      <c r="K1171" s="304">
        <f t="shared" si="4"/>
        <v>359.3413693</v>
      </c>
      <c r="L1171" s="305" t="s">
        <v>2595</v>
      </c>
      <c r="M1171" s="306" t="s">
        <v>94</v>
      </c>
      <c r="N1171" s="297">
        <f t="shared" si="3"/>
        <v>4.148</v>
      </c>
      <c r="O1171" s="307"/>
      <c r="P1171" s="307"/>
      <c r="Q1171" s="307"/>
      <c r="R1171" s="307"/>
      <c r="S1171" s="307"/>
      <c r="T1171" s="307"/>
      <c r="U1171" s="307"/>
      <c r="V1171" s="307"/>
    </row>
    <row r="1172" ht="15.75" customHeight="1">
      <c r="A1172" s="307"/>
      <c r="B1172" s="298">
        <v>45242.0</v>
      </c>
      <c r="C1172" s="299" t="s">
        <v>3864</v>
      </c>
      <c r="D1172" s="305" t="s">
        <v>3758</v>
      </c>
      <c r="E1172" s="325" t="s">
        <v>181</v>
      </c>
      <c r="F1172" s="302">
        <v>4762.0</v>
      </c>
      <c r="G1172" s="302"/>
      <c r="H1172" s="302">
        <v>3181.6</v>
      </c>
      <c r="I1172" s="302">
        <v>-33.56</v>
      </c>
      <c r="J1172" s="322">
        <v>1201444.0</v>
      </c>
      <c r="K1172" s="308">
        <f t="shared" si="4"/>
        <v>252.298194</v>
      </c>
      <c r="L1172" s="305" t="s">
        <v>2580</v>
      </c>
      <c r="M1172" s="306" t="s">
        <v>2584</v>
      </c>
      <c r="N1172" s="297">
        <f t="shared" si="3"/>
        <v>4.762</v>
      </c>
      <c r="O1172" s="307"/>
      <c r="P1172" s="307"/>
      <c r="Q1172" s="307"/>
      <c r="R1172" s="307"/>
      <c r="S1172" s="307"/>
      <c r="T1172" s="307"/>
      <c r="U1172" s="307"/>
      <c r="V1172" s="307"/>
    </row>
    <row r="1173" ht="15.75" customHeight="1">
      <c r="A1173" s="307"/>
      <c r="B1173" s="298">
        <v>45244.0</v>
      </c>
      <c r="C1173" s="299" t="s">
        <v>3865</v>
      </c>
      <c r="D1173" s="305" t="s">
        <v>77</v>
      </c>
      <c r="E1173" s="325" t="s">
        <v>2697</v>
      </c>
      <c r="F1173" s="302">
        <v>2441.5</v>
      </c>
      <c r="G1173" s="302"/>
      <c r="H1173" s="302">
        <v>1553.4</v>
      </c>
      <c r="I1173" s="302">
        <v>21.73</v>
      </c>
      <c r="J1173" s="322">
        <v>443919.0</v>
      </c>
      <c r="K1173" s="308">
        <f t="shared" si="4"/>
        <v>181.8222404</v>
      </c>
      <c r="L1173" s="305" t="s">
        <v>2580</v>
      </c>
      <c r="M1173" s="306" t="s">
        <v>75</v>
      </c>
      <c r="N1173" s="297">
        <f t="shared" si="3"/>
        <v>2.4415</v>
      </c>
      <c r="O1173" s="307"/>
      <c r="P1173" s="307"/>
      <c r="Q1173" s="307"/>
      <c r="R1173" s="307"/>
      <c r="S1173" s="307"/>
      <c r="T1173" s="307"/>
      <c r="U1173" s="307"/>
      <c r="V1173" s="307"/>
    </row>
    <row r="1174" ht="15.75" customHeight="1">
      <c r="A1174" s="307"/>
      <c r="B1174" s="298">
        <v>45244.0</v>
      </c>
      <c r="C1174" s="299" t="s">
        <v>3866</v>
      </c>
      <c r="D1174" s="305" t="s">
        <v>3331</v>
      </c>
      <c r="E1174" s="325" t="s">
        <v>172</v>
      </c>
      <c r="F1174" s="302">
        <v>5796.0</v>
      </c>
      <c r="G1174" s="302">
        <f>H1174/F1174%</f>
        <v>70</v>
      </c>
      <c r="H1174" s="302">
        <v>4057.2</v>
      </c>
      <c r="I1174" s="302">
        <v>-27.94</v>
      </c>
      <c r="J1174" s="303">
        <v>2237306.0</v>
      </c>
      <c r="K1174" s="304">
        <f t="shared" si="4"/>
        <v>386.0086266</v>
      </c>
      <c r="L1174" s="305" t="s">
        <v>2595</v>
      </c>
      <c r="M1174" s="306" t="s">
        <v>40</v>
      </c>
      <c r="N1174" s="297">
        <f t="shared" si="3"/>
        <v>5.796</v>
      </c>
      <c r="O1174" s="307"/>
      <c r="P1174" s="307"/>
      <c r="Q1174" s="307"/>
      <c r="R1174" s="307"/>
      <c r="S1174" s="307"/>
      <c r="T1174" s="307"/>
      <c r="U1174" s="307"/>
      <c r="V1174" s="307"/>
    </row>
    <row r="1175" ht="15.75" customHeight="1">
      <c r="A1175" s="307"/>
      <c r="B1175" s="298">
        <v>45244.0</v>
      </c>
      <c r="C1175" s="299" t="s">
        <v>3867</v>
      </c>
      <c r="D1175" s="305" t="s">
        <v>98</v>
      </c>
      <c r="E1175" s="325" t="s">
        <v>2643</v>
      </c>
      <c r="F1175" s="302">
        <v>1229.0</v>
      </c>
      <c r="G1175" s="302"/>
      <c r="H1175" s="302">
        <v>785.5</v>
      </c>
      <c r="I1175" s="302">
        <v>-48.1</v>
      </c>
      <c r="J1175" s="322">
        <v>307589.0</v>
      </c>
      <c r="K1175" s="308">
        <f t="shared" si="4"/>
        <v>250.275834</v>
      </c>
      <c r="L1175" s="305" t="s">
        <v>2595</v>
      </c>
      <c r="M1175" s="306" t="s">
        <v>94</v>
      </c>
      <c r="N1175" s="297">
        <f t="shared" si="3"/>
        <v>1.229</v>
      </c>
      <c r="O1175" s="307"/>
      <c r="P1175" s="307"/>
      <c r="Q1175" s="307"/>
      <c r="R1175" s="307"/>
      <c r="S1175" s="307"/>
      <c r="T1175" s="307"/>
      <c r="U1175" s="307"/>
      <c r="V1175" s="307"/>
    </row>
    <row r="1176" ht="15.75" customHeight="1">
      <c r="A1176" s="307"/>
      <c r="B1176" s="298">
        <v>45244.0</v>
      </c>
      <c r="C1176" s="299" t="s">
        <v>3868</v>
      </c>
      <c r="D1176" s="305" t="s">
        <v>50</v>
      </c>
      <c r="E1176" s="325" t="s">
        <v>177</v>
      </c>
      <c r="F1176" s="302">
        <v>3023.0</v>
      </c>
      <c r="G1176" s="302"/>
      <c r="H1176" s="302">
        <v>2038.8</v>
      </c>
      <c r="I1176" s="302">
        <v>-15.31</v>
      </c>
      <c r="J1176" s="303">
        <v>910535.0</v>
      </c>
      <c r="K1176" s="304">
        <f t="shared" si="4"/>
        <v>301.2024479</v>
      </c>
      <c r="L1176" s="305" t="s">
        <v>2582</v>
      </c>
      <c r="M1176" s="306" t="s">
        <v>2584</v>
      </c>
      <c r="N1176" s="297">
        <f t="shared" si="3"/>
        <v>3.023</v>
      </c>
      <c r="O1176" s="307"/>
      <c r="P1176" s="307"/>
      <c r="Q1176" s="307"/>
      <c r="R1176" s="307"/>
      <c r="S1176" s="307"/>
      <c r="T1176" s="307"/>
      <c r="U1176" s="307"/>
      <c r="V1176" s="307"/>
    </row>
    <row r="1177" ht="15.75" customHeight="1">
      <c r="A1177" s="307"/>
      <c r="B1177" s="298">
        <v>45244.0</v>
      </c>
      <c r="C1177" s="299" t="s">
        <v>3869</v>
      </c>
      <c r="D1177" s="305" t="s">
        <v>111</v>
      </c>
      <c r="E1177" s="325" t="s">
        <v>177</v>
      </c>
      <c r="F1177" s="302">
        <v>8283.5</v>
      </c>
      <c r="G1177" s="302"/>
      <c r="H1177" s="302">
        <v>5547.6</v>
      </c>
      <c r="I1177" s="302">
        <v>-44.33</v>
      </c>
      <c r="J1177" s="303">
        <v>2660410.0</v>
      </c>
      <c r="K1177" s="304">
        <f t="shared" si="4"/>
        <v>321.1697954</v>
      </c>
      <c r="L1177" s="305" t="s">
        <v>2582</v>
      </c>
      <c r="M1177" s="306" t="s">
        <v>75</v>
      </c>
      <c r="N1177" s="297">
        <f t="shared" si="3"/>
        <v>8.2835</v>
      </c>
      <c r="O1177" s="307"/>
      <c r="P1177" s="307"/>
      <c r="Q1177" s="307"/>
      <c r="R1177" s="307"/>
      <c r="S1177" s="307"/>
      <c r="T1177" s="307"/>
      <c r="U1177" s="307"/>
      <c r="V1177" s="307"/>
    </row>
    <row r="1178" ht="15.75" customHeight="1">
      <c r="A1178" s="307"/>
      <c r="B1178" s="298">
        <v>45244.0</v>
      </c>
      <c r="C1178" s="299" t="s">
        <v>3870</v>
      </c>
      <c r="D1178" s="305" t="s">
        <v>113</v>
      </c>
      <c r="E1178" s="325" t="s">
        <v>179</v>
      </c>
      <c r="F1178" s="302">
        <v>2732.9</v>
      </c>
      <c r="G1178" s="302"/>
      <c r="H1178" s="302">
        <v>1852.9</v>
      </c>
      <c r="I1178" s="302">
        <v>-55.61</v>
      </c>
      <c r="J1178" s="322">
        <v>829952.5</v>
      </c>
      <c r="K1178" s="308">
        <f t="shared" si="4"/>
        <v>303.6893044</v>
      </c>
      <c r="L1178" s="305" t="s">
        <v>2580</v>
      </c>
      <c r="M1178" s="306" t="s">
        <v>40</v>
      </c>
      <c r="N1178" s="297">
        <f t="shared" si="3"/>
        <v>2.7329</v>
      </c>
      <c r="O1178" s="307"/>
      <c r="P1178" s="307"/>
      <c r="Q1178" s="307"/>
      <c r="R1178" s="307"/>
      <c r="S1178" s="307"/>
      <c r="T1178" s="307"/>
      <c r="U1178" s="307"/>
      <c r="V1178" s="307"/>
    </row>
    <row r="1179" ht="15.75" customHeight="1">
      <c r="A1179" s="307"/>
      <c r="B1179" s="298">
        <v>45244.0</v>
      </c>
      <c r="C1179" s="299" t="s">
        <v>3871</v>
      </c>
      <c r="D1179" s="305" t="s">
        <v>113</v>
      </c>
      <c r="E1179" s="325" t="s">
        <v>179</v>
      </c>
      <c r="F1179" s="302">
        <v>2082.5</v>
      </c>
      <c r="G1179" s="302"/>
      <c r="H1179" s="302">
        <v>1411.9</v>
      </c>
      <c r="I1179" s="302">
        <v>-55.61</v>
      </c>
      <c r="J1179" s="322">
        <v>614337.5</v>
      </c>
      <c r="K1179" s="308">
        <f t="shared" si="4"/>
        <v>295</v>
      </c>
      <c r="L1179" s="305" t="s">
        <v>2580</v>
      </c>
      <c r="M1179" s="306" t="s">
        <v>94</v>
      </c>
      <c r="N1179" s="297">
        <f t="shared" si="3"/>
        <v>2.0825</v>
      </c>
      <c r="O1179" s="307"/>
      <c r="P1179" s="307"/>
      <c r="Q1179" s="307"/>
      <c r="R1179" s="307"/>
      <c r="S1179" s="307"/>
      <c r="T1179" s="307"/>
      <c r="U1179" s="307"/>
      <c r="V1179" s="307"/>
    </row>
    <row r="1180" ht="15.75" customHeight="1">
      <c r="A1180" s="307"/>
      <c r="B1180" s="298">
        <v>45244.0</v>
      </c>
      <c r="C1180" s="299" t="s">
        <v>3872</v>
      </c>
      <c r="D1180" s="305" t="s">
        <v>113</v>
      </c>
      <c r="E1180" s="325" t="s">
        <v>181</v>
      </c>
      <c r="F1180" s="302">
        <v>5073.7</v>
      </c>
      <c r="G1180" s="302"/>
      <c r="H1180" s="302">
        <v>3378.6</v>
      </c>
      <c r="I1180" s="302">
        <v>-53.75</v>
      </c>
      <c r="J1180" s="322">
        <v>1422324.0</v>
      </c>
      <c r="K1180" s="308">
        <f t="shared" si="4"/>
        <v>280.3326961</v>
      </c>
      <c r="L1180" s="305" t="s">
        <v>2580</v>
      </c>
      <c r="M1180" s="306" t="s">
        <v>2584</v>
      </c>
      <c r="N1180" s="297">
        <f t="shared" si="3"/>
        <v>5.0737</v>
      </c>
      <c r="O1180" s="307"/>
      <c r="P1180" s="307"/>
      <c r="Q1180" s="307"/>
      <c r="R1180" s="307"/>
      <c r="S1180" s="307"/>
      <c r="T1180" s="307"/>
      <c r="U1180" s="307"/>
      <c r="V1180" s="307"/>
    </row>
    <row r="1181" ht="15.75" customHeight="1">
      <c r="A1181" s="307"/>
      <c r="B1181" s="298">
        <v>45244.0</v>
      </c>
      <c r="C1181" s="299" t="s">
        <v>3873</v>
      </c>
      <c r="D1181" s="305" t="s">
        <v>102</v>
      </c>
      <c r="E1181" s="325" t="s">
        <v>179</v>
      </c>
      <c r="F1181" s="302">
        <v>3166.7</v>
      </c>
      <c r="G1181" s="302"/>
      <c r="H1181" s="302">
        <v>2114.3</v>
      </c>
      <c r="I1181" s="302">
        <v>-63.36</v>
      </c>
      <c r="J1181" s="322">
        <v>965545.0</v>
      </c>
      <c r="K1181" s="308">
        <f t="shared" si="4"/>
        <v>304.9057378</v>
      </c>
      <c r="L1181" s="305" t="s">
        <v>2580</v>
      </c>
      <c r="M1181" s="306" t="s">
        <v>75</v>
      </c>
      <c r="N1181" s="297">
        <f t="shared" si="3"/>
        <v>3.1667</v>
      </c>
      <c r="O1181" s="307"/>
      <c r="P1181" s="307"/>
      <c r="Q1181" s="307"/>
      <c r="R1181" s="307"/>
      <c r="S1181" s="307"/>
      <c r="T1181" s="307"/>
      <c r="U1181" s="307"/>
      <c r="V1181" s="307"/>
    </row>
    <row r="1182" ht="15.75" customHeight="1">
      <c r="A1182" s="307"/>
      <c r="B1182" s="298">
        <v>45244.0</v>
      </c>
      <c r="C1182" s="299" t="s">
        <v>3874</v>
      </c>
      <c r="D1182" s="305" t="s">
        <v>3581</v>
      </c>
      <c r="E1182" s="325" t="s">
        <v>179</v>
      </c>
      <c r="F1182" s="302">
        <v>2154.8</v>
      </c>
      <c r="G1182" s="302"/>
      <c r="H1182" s="302">
        <v>1398.6</v>
      </c>
      <c r="I1182" s="302">
        <v>-82.33</v>
      </c>
      <c r="J1182" s="322">
        <v>641027.0</v>
      </c>
      <c r="K1182" s="308">
        <f t="shared" si="4"/>
        <v>297.4879339</v>
      </c>
      <c r="L1182" s="305" t="s">
        <v>2580</v>
      </c>
      <c r="M1182" s="306" t="s">
        <v>40</v>
      </c>
      <c r="N1182" s="297">
        <f t="shared" si="3"/>
        <v>2.1548</v>
      </c>
      <c r="O1182" s="307"/>
      <c r="P1182" s="307"/>
      <c r="Q1182" s="307"/>
      <c r="R1182" s="307"/>
      <c r="S1182" s="307"/>
      <c r="T1182" s="307"/>
      <c r="U1182" s="307"/>
      <c r="V1182" s="307"/>
    </row>
    <row r="1183" ht="15.75" customHeight="1">
      <c r="A1183" s="307"/>
      <c r="B1183" s="298">
        <v>45244.0</v>
      </c>
      <c r="C1183" s="299" t="s">
        <v>3875</v>
      </c>
      <c r="D1183" s="305" t="s">
        <v>3414</v>
      </c>
      <c r="E1183" s="325" t="s">
        <v>181</v>
      </c>
      <c r="F1183" s="302">
        <v>5250.3</v>
      </c>
      <c r="G1183" s="302"/>
      <c r="H1183" s="302">
        <v>3493.8</v>
      </c>
      <c r="I1183" s="302">
        <v>-59.74</v>
      </c>
      <c r="J1183" s="322">
        <v>1469206.0</v>
      </c>
      <c r="K1183" s="308">
        <f t="shared" si="4"/>
        <v>279.8327715</v>
      </c>
      <c r="L1183" s="305" t="s">
        <v>2580</v>
      </c>
      <c r="M1183" s="306" t="s">
        <v>94</v>
      </c>
      <c r="N1183" s="297">
        <f t="shared" si="3"/>
        <v>5.2503</v>
      </c>
      <c r="O1183" s="307"/>
      <c r="P1183" s="307"/>
      <c r="Q1183" s="307"/>
      <c r="R1183" s="307"/>
      <c r="S1183" s="307"/>
      <c r="T1183" s="307"/>
      <c r="U1183" s="307"/>
      <c r="V1183" s="307"/>
    </row>
    <row r="1184" ht="15.75" customHeight="1">
      <c r="A1184" s="307"/>
      <c r="B1184" s="298">
        <v>45245.0</v>
      </c>
      <c r="C1184" s="299" t="s">
        <v>3876</v>
      </c>
      <c r="D1184" s="305" t="s">
        <v>3367</v>
      </c>
      <c r="E1184" s="325" t="s">
        <v>172</v>
      </c>
      <c r="F1184" s="302">
        <v>4861.0</v>
      </c>
      <c r="G1184" s="302"/>
      <c r="H1184" s="302">
        <v>3412.8</v>
      </c>
      <c r="I1184" s="302">
        <v>-5.31</v>
      </c>
      <c r="J1184" s="303">
        <v>1740641.0</v>
      </c>
      <c r="K1184" s="304">
        <f t="shared" si="4"/>
        <v>358.0829048</v>
      </c>
      <c r="L1184" s="305" t="s">
        <v>2595</v>
      </c>
      <c r="M1184" s="306" t="s">
        <v>2584</v>
      </c>
      <c r="N1184" s="297">
        <f t="shared" si="3"/>
        <v>4.861</v>
      </c>
      <c r="O1184" s="307"/>
      <c r="P1184" s="307"/>
      <c r="Q1184" s="307"/>
      <c r="R1184" s="307"/>
      <c r="S1184" s="307"/>
      <c r="T1184" s="307"/>
      <c r="U1184" s="307"/>
      <c r="V1184" s="307"/>
    </row>
    <row r="1185" ht="15.75" customHeight="1">
      <c r="A1185" s="307"/>
      <c r="B1185" s="298">
        <v>45245.0</v>
      </c>
      <c r="C1185" s="299" t="s">
        <v>3877</v>
      </c>
      <c r="D1185" s="305" t="s">
        <v>85</v>
      </c>
      <c r="E1185" s="325" t="s">
        <v>2643</v>
      </c>
      <c r="F1185" s="302">
        <v>2626.3</v>
      </c>
      <c r="G1185" s="302"/>
      <c r="H1185" s="302">
        <v>1759.6</v>
      </c>
      <c r="I1185" s="302">
        <v>-11.12</v>
      </c>
      <c r="J1185" s="322">
        <v>918846.0</v>
      </c>
      <c r="K1185" s="308">
        <f t="shared" si="4"/>
        <v>349.8633058</v>
      </c>
      <c r="L1185" s="305" t="s">
        <v>2580</v>
      </c>
      <c r="M1185" s="306" t="s">
        <v>75</v>
      </c>
      <c r="N1185" s="297">
        <f t="shared" si="3"/>
        <v>2.6263</v>
      </c>
      <c r="O1185" s="307"/>
      <c r="P1185" s="307"/>
      <c r="Q1185" s="307"/>
      <c r="R1185" s="307"/>
      <c r="S1185" s="307"/>
      <c r="T1185" s="307"/>
      <c r="U1185" s="307"/>
      <c r="V1185" s="307"/>
    </row>
    <row r="1186" ht="15.75" customHeight="1">
      <c r="A1186" s="307"/>
      <c r="B1186" s="298">
        <v>45245.0</v>
      </c>
      <c r="C1186" s="299" t="s">
        <v>3878</v>
      </c>
      <c r="D1186" s="305" t="s">
        <v>100</v>
      </c>
      <c r="E1186" s="325" t="s">
        <v>177</v>
      </c>
      <c r="F1186" s="302">
        <v>9.5</v>
      </c>
      <c r="G1186" s="302"/>
      <c r="H1186" s="302">
        <v>6.1</v>
      </c>
      <c r="I1186" s="302">
        <v>3.15</v>
      </c>
      <c r="J1186" s="303">
        <v>2850.0</v>
      </c>
      <c r="K1186" s="304">
        <f t="shared" si="4"/>
        <v>300</v>
      </c>
      <c r="L1186" s="305" t="s">
        <v>2580</v>
      </c>
      <c r="M1186" s="306" t="s">
        <v>40</v>
      </c>
      <c r="N1186" s="297">
        <f t="shared" si="3"/>
        <v>0.0095</v>
      </c>
      <c r="O1186" s="307"/>
      <c r="P1186" s="307"/>
      <c r="Q1186" s="307"/>
      <c r="R1186" s="307"/>
      <c r="S1186" s="307"/>
      <c r="T1186" s="307"/>
      <c r="U1186" s="307"/>
      <c r="V1186" s="307"/>
    </row>
    <row r="1187" ht="15.75" customHeight="1">
      <c r="A1187" s="307"/>
      <c r="B1187" s="298">
        <v>45245.0</v>
      </c>
      <c r="C1187" s="299" t="s">
        <v>3879</v>
      </c>
      <c r="D1187" s="305" t="s">
        <v>77</v>
      </c>
      <c r="E1187" s="325" t="s">
        <v>2697</v>
      </c>
      <c r="F1187" s="302">
        <v>2746.0</v>
      </c>
      <c r="G1187" s="302"/>
      <c r="H1187" s="302">
        <v>1782.7</v>
      </c>
      <c r="I1187" s="302">
        <v>3.15</v>
      </c>
      <c r="J1187" s="322">
        <v>567665.0</v>
      </c>
      <c r="K1187" s="308">
        <f t="shared" si="4"/>
        <v>206.7243263</v>
      </c>
      <c r="L1187" s="305" t="s">
        <v>2580</v>
      </c>
      <c r="M1187" s="306" t="s">
        <v>94</v>
      </c>
      <c r="N1187" s="297">
        <f t="shared" si="3"/>
        <v>2.746</v>
      </c>
      <c r="O1187" s="307"/>
      <c r="P1187" s="307"/>
      <c r="Q1187" s="307"/>
      <c r="R1187" s="307"/>
      <c r="S1187" s="307"/>
      <c r="T1187" s="307"/>
      <c r="U1187" s="307"/>
      <c r="V1187" s="307"/>
    </row>
    <row r="1188" ht="15.75" customHeight="1">
      <c r="A1188" s="307"/>
      <c r="B1188" s="298">
        <v>45246.0</v>
      </c>
      <c r="C1188" s="299" t="s">
        <v>3880</v>
      </c>
      <c r="D1188" s="305" t="s">
        <v>3689</v>
      </c>
      <c r="E1188" s="325" t="s">
        <v>179</v>
      </c>
      <c r="F1188" s="302">
        <v>8509.0</v>
      </c>
      <c r="G1188" s="302"/>
      <c r="H1188" s="302">
        <v>5685.2</v>
      </c>
      <c r="I1188" s="302">
        <v>-92.49</v>
      </c>
      <c r="J1188" s="322">
        <v>2637790.0</v>
      </c>
      <c r="K1188" s="308">
        <f t="shared" si="4"/>
        <v>310</v>
      </c>
      <c r="L1188" s="305" t="s">
        <v>2595</v>
      </c>
      <c r="M1188" s="306" t="s">
        <v>2584</v>
      </c>
      <c r="N1188" s="297">
        <f t="shared" si="3"/>
        <v>8.509</v>
      </c>
      <c r="O1188" s="307"/>
      <c r="P1188" s="307"/>
      <c r="Q1188" s="307"/>
      <c r="R1188" s="307"/>
      <c r="S1188" s="307"/>
      <c r="T1188" s="307"/>
      <c r="U1188" s="307"/>
      <c r="V1188" s="307"/>
    </row>
    <row r="1189" ht="15.75" customHeight="1">
      <c r="A1189" s="307"/>
      <c r="B1189" s="298">
        <v>45245.0</v>
      </c>
      <c r="C1189" s="299" t="s">
        <v>3881</v>
      </c>
      <c r="D1189" s="305" t="s">
        <v>50</v>
      </c>
      <c r="E1189" s="325" t="s">
        <v>177</v>
      </c>
      <c r="F1189" s="302">
        <v>11858.0</v>
      </c>
      <c r="G1189" s="302"/>
      <c r="H1189" s="302">
        <v>7873.2</v>
      </c>
      <c r="I1189" s="302">
        <v>-37.49</v>
      </c>
      <c r="J1189" s="322">
        <v>3435430.0</v>
      </c>
      <c r="K1189" s="308">
        <f t="shared" si="4"/>
        <v>289.7141171</v>
      </c>
      <c r="L1189" s="305" t="s">
        <v>2582</v>
      </c>
      <c r="M1189" s="306" t="s">
        <v>75</v>
      </c>
      <c r="N1189" s="297">
        <f t="shared" si="3"/>
        <v>11.858</v>
      </c>
      <c r="O1189" s="307"/>
      <c r="P1189" s="307"/>
      <c r="Q1189" s="307"/>
      <c r="R1189" s="307"/>
      <c r="S1189" s="307"/>
      <c r="T1189" s="307"/>
      <c r="U1189" s="307"/>
      <c r="V1189" s="307"/>
    </row>
    <row r="1190" ht="15.75" customHeight="1">
      <c r="A1190" s="307"/>
      <c r="B1190" s="298">
        <v>45245.0</v>
      </c>
      <c r="C1190" s="299" t="s">
        <v>3882</v>
      </c>
      <c r="D1190" s="305" t="s">
        <v>111</v>
      </c>
      <c r="E1190" s="325" t="s">
        <v>177</v>
      </c>
      <c r="F1190" s="302">
        <v>4290.0</v>
      </c>
      <c r="G1190" s="302"/>
      <c r="H1190" s="302">
        <v>2743.2</v>
      </c>
      <c r="I1190" s="302">
        <v>-95.19</v>
      </c>
      <c r="J1190" s="322">
        <v>1323474.0</v>
      </c>
      <c r="K1190" s="308">
        <f t="shared" si="4"/>
        <v>308.5020979</v>
      </c>
      <c r="L1190" s="305" t="s">
        <v>2582</v>
      </c>
      <c r="M1190" s="306" t="s">
        <v>40</v>
      </c>
      <c r="N1190" s="297">
        <f t="shared" si="3"/>
        <v>4.29</v>
      </c>
      <c r="O1190" s="307"/>
      <c r="P1190" s="307"/>
      <c r="Q1190" s="307"/>
      <c r="R1190" s="307"/>
      <c r="S1190" s="307"/>
      <c r="T1190" s="307"/>
      <c r="U1190" s="307"/>
      <c r="V1190" s="307"/>
    </row>
    <row r="1191" ht="15.75" customHeight="1">
      <c r="A1191" s="307"/>
      <c r="B1191" s="298">
        <v>45245.0</v>
      </c>
      <c r="C1191" s="299" t="s">
        <v>3883</v>
      </c>
      <c r="D1191" s="305" t="s">
        <v>109</v>
      </c>
      <c r="E1191" s="325" t="s">
        <v>177</v>
      </c>
      <c r="F1191" s="302">
        <v>489.0</v>
      </c>
      <c r="G1191" s="302"/>
      <c r="H1191" s="302">
        <v>325.2</v>
      </c>
      <c r="I1191" s="302">
        <v>-90.93</v>
      </c>
      <c r="J1191" s="322">
        <v>152490.0</v>
      </c>
      <c r="K1191" s="308">
        <f t="shared" si="4"/>
        <v>311.8404908</v>
      </c>
      <c r="L1191" s="305" t="s">
        <v>2582</v>
      </c>
      <c r="M1191" s="306" t="s">
        <v>94</v>
      </c>
      <c r="N1191" s="297">
        <f t="shared" si="3"/>
        <v>0.489</v>
      </c>
      <c r="O1191" s="307"/>
      <c r="P1191" s="307"/>
      <c r="Q1191" s="307"/>
      <c r="R1191" s="307"/>
      <c r="S1191" s="307"/>
      <c r="T1191" s="307"/>
      <c r="U1191" s="307"/>
      <c r="V1191" s="307"/>
    </row>
    <row r="1192" ht="15.75" customHeight="1">
      <c r="A1192" s="307"/>
      <c r="B1192" s="298">
        <v>45245.0</v>
      </c>
      <c r="C1192" s="299" t="s">
        <v>3884</v>
      </c>
      <c r="D1192" s="305" t="s">
        <v>3885</v>
      </c>
      <c r="E1192" s="325" t="s">
        <v>172</v>
      </c>
      <c r="F1192" s="302">
        <v>1950.0</v>
      </c>
      <c r="G1192" s="302"/>
      <c r="H1192" s="302">
        <v>1324.8</v>
      </c>
      <c r="I1192" s="302">
        <v>-8.74</v>
      </c>
      <c r="J1192" s="303">
        <v>624000.0</v>
      </c>
      <c r="K1192" s="304">
        <f t="shared" si="4"/>
        <v>320</v>
      </c>
      <c r="L1192" s="305" t="s">
        <v>2582</v>
      </c>
      <c r="M1192" s="306" t="s">
        <v>2584</v>
      </c>
      <c r="N1192" s="297">
        <f t="shared" si="3"/>
        <v>1.95</v>
      </c>
      <c r="O1192" s="307"/>
      <c r="P1192" s="307"/>
      <c r="Q1192" s="307"/>
      <c r="R1192" s="307"/>
      <c r="S1192" s="307"/>
      <c r="T1192" s="307"/>
      <c r="U1192" s="307"/>
      <c r="V1192" s="307"/>
    </row>
    <row r="1193" ht="15.75" customHeight="1">
      <c r="A1193" s="307"/>
      <c r="B1193" s="298">
        <v>45246.0</v>
      </c>
      <c r="C1193" s="299" t="s">
        <v>3886</v>
      </c>
      <c r="D1193" s="305" t="s">
        <v>3331</v>
      </c>
      <c r="E1193" s="325" t="s">
        <v>4</v>
      </c>
      <c r="F1193" s="302">
        <v>2893.0</v>
      </c>
      <c r="G1193" s="302">
        <f>H1193/F1193%</f>
        <v>67.69443484</v>
      </c>
      <c r="H1193" s="302">
        <v>1958.4</v>
      </c>
      <c r="I1193" s="302">
        <v>-55.38</v>
      </c>
      <c r="J1193" s="303">
        <v>1160093.0</v>
      </c>
      <c r="K1193" s="304">
        <f t="shared" si="4"/>
        <v>401</v>
      </c>
      <c r="L1193" s="305" t="s">
        <v>2595</v>
      </c>
      <c r="M1193" s="306" t="s">
        <v>75</v>
      </c>
      <c r="N1193" s="297">
        <f t="shared" si="3"/>
        <v>2.893</v>
      </c>
      <c r="O1193" s="307"/>
      <c r="P1193" s="307"/>
      <c r="Q1193" s="307"/>
      <c r="R1193" s="307"/>
      <c r="S1193" s="307"/>
      <c r="T1193" s="307"/>
      <c r="U1193" s="307"/>
      <c r="V1193" s="307"/>
    </row>
    <row r="1194" ht="15.75" customHeight="1">
      <c r="A1194" s="307"/>
      <c r="B1194" s="298">
        <v>45246.0</v>
      </c>
      <c r="C1194" s="299" t="s">
        <v>3887</v>
      </c>
      <c r="D1194" s="305" t="s">
        <v>3856</v>
      </c>
      <c r="E1194" s="325" t="s">
        <v>4</v>
      </c>
      <c r="F1194" s="302">
        <v>1201.0</v>
      </c>
      <c r="G1194" s="302"/>
      <c r="H1194" s="302">
        <v>820.0</v>
      </c>
      <c r="I1194" s="302">
        <v>-30.77</v>
      </c>
      <c r="J1194" s="303">
        <v>474260.0</v>
      </c>
      <c r="K1194" s="304">
        <f t="shared" si="4"/>
        <v>394.8875937</v>
      </c>
      <c r="L1194" s="305" t="s">
        <v>2595</v>
      </c>
      <c r="M1194" s="306" t="s">
        <v>40</v>
      </c>
      <c r="N1194" s="297">
        <f t="shared" si="3"/>
        <v>1.201</v>
      </c>
      <c r="O1194" s="307"/>
      <c r="P1194" s="307"/>
      <c r="Q1194" s="307"/>
      <c r="R1194" s="307"/>
      <c r="S1194" s="307"/>
      <c r="T1194" s="307"/>
      <c r="U1194" s="307"/>
      <c r="V1194" s="307"/>
    </row>
    <row r="1195" ht="15.75" customHeight="1">
      <c r="A1195" s="307"/>
      <c r="B1195" s="298">
        <v>45245.0</v>
      </c>
      <c r="C1195" s="299" t="s">
        <v>3888</v>
      </c>
      <c r="D1195" s="305" t="s">
        <v>3414</v>
      </c>
      <c r="E1195" s="325" t="s">
        <v>177</v>
      </c>
      <c r="F1195" s="302">
        <v>4195.8</v>
      </c>
      <c r="G1195" s="302"/>
      <c r="H1195" s="302">
        <v>2787.9</v>
      </c>
      <c r="I1195" s="302">
        <v>-58.41</v>
      </c>
      <c r="J1195" s="322">
        <v>1317419.0</v>
      </c>
      <c r="K1195" s="308">
        <f t="shared" si="4"/>
        <v>313.9851757</v>
      </c>
      <c r="L1195" s="305" t="s">
        <v>2580</v>
      </c>
      <c r="M1195" s="306" t="s">
        <v>94</v>
      </c>
      <c r="N1195" s="297">
        <f t="shared" si="3"/>
        <v>4.1958</v>
      </c>
      <c r="O1195" s="307"/>
      <c r="P1195" s="307"/>
      <c r="Q1195" s="307"/>
      <c r="R1195" s="307"/>
      <c r="S1195" s="307"/>
      <c r="T1195" s="307"/>
      <c r="U1195" s="307"/>
      <c r="V1195" s="307"/>
    </row>
    <row r="1196" ht="15.75" customHeight="1">
      <c r="A1196" s="307"/>
      <c r="B1196" s="298">
        <v>45245.0</v>
      </c>
      <c r="C1196" s="299" t="s">
        <v>3889</v>
      </c>
      <c r="D1196" s="305" t="s">
        <v>3414</v>
      </c>
      <c r="E1196" s="325" t="s">
        <v>181</v>
      </c>
      <c r="F1196" s="302">
        <v>4006.4</v>
      </c>
      <c r="G1196" s="302"/>
      <c r="H1196" s="302">
        <v>2615.4</v>
      </c>
      <c r="I1196" s="302">
        <v>-65.43</v>
      </c>
      <c r="J1196" s="322">
        <v>1134389.0</v>
      </c>
      <c r="K1196" s="308">
        <f t="shared" si="4"/>
        <v>283.1442192</v>
      </c>
      <c r="L1196" s="305" t="s">
        <v>2580</v>
      </c>
      <c r="M1196" s="306" t="s">
        <v>2584</v>
      </c>
      <c r="N1196" s="297">
        <f t="shared" si="3"/>
        <v>4.0064</v>
      </c>
      <c r="O1196" s="307"/>
      <c r="P1196" s="307"/>
      <c r="Q1196" s="307"/>
      <c r="R1196" s="307"/>
      <c r="S1196" s="307"/>
      <c r="T1196" s="307"/>
      <c r="U1196" s="307"/>
      <c r="V1196" s="307"/>
    </row>
    <row r="1197" ht="15.75" customHeight="1">
      <c r="A1197" s="307"/>
      <c r="B1197" s="298">
        <v>45246.0</v>
      </c>
      <c r="C1197" s="299" t="s">
        <v>3890</v>
      </c>
      <c r="D1197" s="305" t="s">
        <v>3367</v>
      </c>
      <c r="E1197" s="325" t="s">
        <v>177</v>
      </c>
      <c r="F1197" s="302">
        <v>4829.0</v>
      </c>
      <c r="G1197" s="302"/>
      <c r="H1197" s="302">
        <v>3316.3</v>
      </c>
      <c r="I1197" s="302">
        <v>-43.82</v>
      </c>
      <c r="J1197" s="303">
        <v>1625759.0</v>
      </c>
      <c r="K1197" s="304">
        <f t="shared" si="4"/>
        <v>336.6657693</v>
      </c>
      <c r="L1197" s="305" t="s">
        <v>2595</v>
      </c>
      <c r="M1197" s="306" t="s">
        <v>75</v>
      </c>
      <c r="N1197" s="297">
        <f t="shared" si="3"/>
        <v>4.829</v>
      </c>
      <c r="O1197" s="307"/>
      <c r="P1197" s="307"/>
      <c r="Q1197" s="307"/>
      <c r="R1197" s="307"/>
      <c r="S1197" s="307"/>
      <c r="T1197" s="307"/>
      <c r="U1197" s="307"/>
      <c r="V1197" s="307"/>
    </row>
    <row r="1198" ht="15.75" customHeight="1">
      <c r="A1198" s="307"/>
      <c r="B1198" s="298">
        <v>45246.0</v>
      </c>
      <c r="C1198" s="299" t="s">
        <v>3891</v>
      </c>
      <c r="D1198" s="305" t="s">
        <v>50</v>
      </c>
      <c r="E1198" s="325" t="s">
        <v>177</v>
      </c>
      <c r="F1198" s="302">
        <v>12818.0</v>
      </c>
      <c r="G1198" s="302"/>
      <c r="H1198" s="302">
        <v>8333.3</v>
      </c>
      <c r="I1198" s="302">
        <v>-45.85</v>
      </c>
      <c r="J1198" s="303">
        <v>3820275.0</v>
      </c>
      <c r="K1198" s="304">
        <f t="shared" si="4"/>
        <v>298.0398658</v>
      </c>
      <c r="L1198" s="305" t="s">
        <v>2582</v>
      </c>
      <c r="M1198" s="306" t="s">
        <v>40</v>
      </c>
      <c r="N1198" s="297">
        <f t="shared" si="3"/>
        <v>12.818</v>
      </c>
      <c r="O1198" s="307"/>
      <c r="P1198" s="307"/>
      <c r="Q1198" s="307"/>
      <c r="R1198" s="307"/>
      <c r="S1198" s="307"/>
      <c r="T1198" s="307"/>
      <c r="U1198" s="307"/>
      <c r="V1198" s="307"/>
    </row>
    <row r="1199" ht="15.75" customHeight="1">
      <c r="A1199" s="307"/>
      <c r="B1199" s="298">
        <v>45246.0</v>
      </c>
      <c r="C1199" s="299" t="s">
        <v>3892</v>
      </c>
      <c r="D1199" s="305" t="s">
        <v>77</v>
      </c>
      <c r="E1199" s="325" t="s">
        <v>2697</v>
      </c>
      <c r="F1199" s="302">
        <v>2790.5</v>
      </c>
      <c r="G1199" s="302"/>
      <c r="H1199" s="302">
        <v>1701.4</v>
      </c>
      <c r="I1199" s="302">
        <v>-1.3</v>
      </c>
      <c r="J1199" s="322">
        <v>495317.0</v>
      </c>
      <c r="K1199" s="308">
        <f t="shared" si="4"/>
        <v>177.5011647</v>
      </c>
      <c r="L1199" s="305" t="s">
        <v>2580</v>
      </c>
      <c r="M1199" s="306" t="s">
        <v>94</v>
      </c>
      <c r="N1199" s="297">
        <f t="shared" si="3"/>
        <v>2.7905</v>
      </c>
      <c r="O1199" s="307"/>
      <c r="P1199" s="307"/>
      <c r="Q1199" s="307"/>
      <c r="R1199" s="307"/>
      <c r="S1199" s="307"/>
      <c r="T1199" s="307"/>
      <c r="U1199" s="307"/>
      <c r="V1199" s="307"/>
    </row>
    <row r="1200" ht="15.75" customHeight="1">
      <c r="A1200" s="307"/>
      <c r="B1200" s="298">
        <v>45246.0</v>
      </c>
      <c r="C1200" s="299" t="s">
        <v>3893</v>
      </c>
      <c r="D1200" s="305" t="s">
        <v>85</v>
      </c>
      <c r="E1200" s="325" t="s">
        <v>2643</v>
      </c>
      <c r="F1200" s="302">
        <v>4105.9</v>
      </c>
      <c r="G1200" s="302"/>
      <c r="H1200" s="302">
        <v>2693.3</v>
      </c>
      <c r="I1200" s="302">
        <v>0.75</v>
      </c>
      <c r="J1200" s="322">
        <v>915042.0</v>
      </c>
      <c r="K1200" s="308">
        <f t="shared" si="4"/>
        <v>222.8602742</v>
      </c>
      <c r="L1200" s="305" t="s">
        <v>2580</v>
      </c>
      <c r="M1200" s="306" t="s">
        <v>2584</v>
      </c>
      <c r="N1200" s="297">
        <f t="shared" si="3"/>
        <v>4.1059</v>
      </c>
      <c r="O1200" s="307"/>
      <c r="P1200" s="307"/>
      <c r="Q1200" s="307"/>
      <c r="R1200" s="307"/>
      <c r="S1200" s="307"/>
      <c r="T1200" s="307"/>
      <c r="U1200" s="307"/>
      <c r="V1200" s="307"/>
    </row>
    <row r="1201" ht="15.75" customHeight="1">
      <c r="A1201" s="307"/>
      <c r="B1201" s="298">
        <v>45246.0</v>
      </c>
      <c r="C1201" s="299" t="s">
        <v>3894</v>
      </c>
      <c r="D1201" s="305" t="s">
        <v>3676</v>
      </c>
      <c r="E1201" s="325" t="s">
        <v>179</v>
      </c>
      <c r="F1201" s="302">
        <v>9637.0</v>
      </c>
      <c r="G1201" s="302"/>
      <c r="H1201" s="302">
        <v>6323.5</v>
      </c>
      <c r="I1201" s="302">
        <v>-85.93</v>
      </c>
      <c r="J1201" s="322">
        <v>2979870.0</v>
      </c>
      <c r="K1201" s="308">
        <f t="shared" si="4"/>
        <v>309.2113728</v>
      </c>
      <c r="L1201" s="305" t="s">
        <v>2595</v>
      </c>
      <c r="M1201" s="306" t="s">
        <v>75</v>
      </c>
      <c r="N1201" s="297">
        <f t="shared" si="3"/>
        <v>9.637</v>
      </c>
      <c r="O1201" s="307"/>
      <c r="P1201" s="307"/>
      <c r="Q1201" s="307"/>
      <c r="R1201" s="307"/>
      <c r="S1201" s="307"/>
      <c r="T1201" s="307"/>
      <c r="U1201" s="307"/>
      <c r="V1201" s="307"/>
    </row>
    <row r="1202" ht="15.75" customHeight="1">
      <c r="A1202" s="307"/>
      <c r="B1202" s="298">
        <v>45246.0</v>
      </c>
      <c r="C1202" s="299" t="s">
        <v>3895</v>
      </c>
      <c r="D1202" s="305" t="s">
        <v>103</v>
      </c>
      <c r="E1202" s="325" t="s">
        <v>181</v>
      </c>
      <c r="F1202" s="302">
        <v>1942.5</v>
      </c>
      <c r="G1202" s="302"/>
      <c r="H1202" s="302">
        <v>1268.9</v>
      </c>
      <c r="I1202" s="302">
        <v>-69.13</v>
      </c>
      <c r="J1202" s="322">
        <v>543900.0</v>
      </c>
      <c r="K1202" s="308">
        <f t="shared" si="4"/>
        <v>280</v>
      </c>
      <c r="L1202" s="305" t="s">
        <v>2580</v>
      </c>
      <c r="M1202" s="306" t="s">
        <v>40</v>
      </c>
      <c r="N1202" s="297">
        <f t="shared" si="3"/>
        <v>1.9425</v>
      </c>
      <c r="O1202" s="307"/>
      <c r="P1202" s="307"/>
      <c r="Q1202" s="307"/>
      <c r="R1202" s="307"/>
      <c r="S1202" s="307"/>
      <c r="T1202" s="307"/>
      <c r="U1202" s="307"/>
      <c r="V1202" s="307"/>
    </row>
    <row r="1203" ht="15.75" customHeight="1">
      <c r="A1203" s="307"/>
      <c r="B1203" s="298">
        <v>45246.0</v>
      </c>
      <c r="C1203" s="299" t="s">
        <v>3896</v>
      </c>
      <c r="D1203" s="305" t="s">
        <v>111</v>
      </c>
      <c r="E1203" s="325" t="s">
        <v>172</v>
      </c>
      <c r="F1203" s="302">
        <v>20220.5</v>
      </c>
      <c r="G1203" s="302"/>
      <c r="H1203" s="302">
        <v>14041.0</v>
      </c>
      <c r="I1203" s="302">
        <v>-33.55</v>
      </c>
      <c r="J1203" s="303">
        <v>6831595.0</v>
      </c>
      <c r="K1203" s="304">
        <f t="shared" si="4"/>
        <v>337.8548997</v>
      </c>
      <c r="L1203" s="305" t="s">
        <v>2582</v>
      </c>
      <c r="M1203" s="306" t="s">
        <v>94</v>
      </c>
      <c r="N1203" s="297">
        <f t="shared" si="3"/>
        <v>20.2205</v>
      </c>
      <c r="O1203" s="307"/>
      <c r="P1203" s="307"/>
      <c r="Q1203" s="307"/>
      <c r="R1203" s="307"/>
      <c r="S1203" s="307"/>
      <c r="T1203" s="307"/>
      <c r="U1203" s="307"/>
      <c r="V1203" s="307"/>
    </row>
    <row r="1204" ht="15.75" customHeight="1">
      <c r="A1204" s="307"/>
      <c r="B1204" s="298">
        <v>45246.0</v>
      </c>
      <c r="C1204" s="299" t="s">
        <v>3897</v>
      </c>
      <c r="D1204" s="305" t="s">
        <v>3457</v>
      </c>
      <c r="E1204" s="325" t="s">
        <v>177</v>
      </c>
      <c r="F1204" s="302">
        <v>1120.5</v>
      </c>
      <c r="G1204" s="302"/>
      <c r="H1204" s="302">
        <v>733.5</v>
      </c>
      <c r="I1204" s="302">
        <v>-91.59</v>
      </c>
      <c r="J1204" s="322">
        <v>351760.0</v>
      </c>
      <c r="K1204" s="308">
        <f t="shared" si="4"/>
        <v>313.9312807</v>
      </c>
      <c r="L1204" s="305" t="s">
        <v>2582</v>
      </c>
      <c r="M1204" s="306" t="s">
        <v>2584</v>
      </c>
      <c r="N1204" s="297">
        <f t="shared" si="3"/>
        <v>1.1205</v>
      </c>
      <c r="O1204" s="307"/>
      <c r="P1204" s="307"/>
      <c r="Q1204" s="307"/>
      <c r="R1204" s="307"/>
      <c r="S1204" s="307"/>
      <c r="T1204" s="307"/>
      <c r="U1204" s="307"/>
      <c r="V1204" s="307"/>
    </row>
    <row r="1205" ht="15.75" customHeight="1">
      <c r="A1205" s="307"/>
      <c r="B1205" s="298">
        <v>45246.0</v>
      </c>
      <c r="C1205" s="299" t="s">
        <v>3898</v>
      </c>
      <c r="D1205" s="305" t="s">
        <v>3885</v>
      </c>
      <c r="E1205" s="325" t="s">
        <v>177</v>
      </c>
      <c r="F1205" s="302">
        <v>1537.0</v>
      </c>
      <c r="G1205" s="302"/>
      <c r="H1205" s="302">
        <v>1047.9</v>
      </c>
      <c r="I1205" s="302">
        <v>-47.91</v>
      </c>
      <c r="J1205" s="322">
        <v>468785.0</v>
      </c>
      <c r="K1205" s="308">
        <f t="shared" si="4"/>
        <v>305</v>
      </c>
      <c r="L1205" s="305" t="s">
        <v>2582</v>
      </c>
      <c r="M1205" s="306" t="s">
        <v>75</v>
      </c>
      <c r="N1205" s="297">
        <f t="shared" si="3"/>
        <v>1.537</v>
      </c>
      <c r="O1205" s="307"/>
      <c r="P1205" s="307"/>
      <c r="Q1205" s="307"/>
      <c r="R1205" s="307"/>
      <c r="S1205" s="307"/>
      <c r="T1205" s="307"/>
      <c r="U1205" s="307"/>
      <c r="V1205" s="307"/>
    </row>
    <row r="1206" ht="15.75" customHeight="1">
      <c r="A1206" s="307"/>
      <c r="B1206" s="298">
        <v>45246.0</v>
      </c>
      <c r="C1206" s="299" t="s">
        <v>3899</v>
      </c>
      <c r="D1206" s="305" t="s">
        <v>3534</v>
      </c>
      <c r="E1206" s="325" t="s">
        <v>179</v>
      </c>
      <c r="F1206" s="302">
        <v>143.0</v>
      </c>
      <c r="G1206" s="302"/>
      <c r="H1206" s="302">
        <v>95.4</v>
      </c>
      <c r="I1206" s="302">
        <v>-60.26</v>
      </c>
      <c r="J1206" s="322">
        <v>41756.0</v>
      </c>
      <c r="K1206" s="308">
        <f t="shared" si="4"/>
        <v>292</v>
      </c>
      <c r="L1206" s="305" t="s">
        <v>2582</v>
      </c>
      <c r="M1206" s="306" t="s">
        <v>40</v>
      </c>
      <c r="N1206" s="297">
        <f t="shared" si="3"/>
        <v>0.143</v>
      </c>
      <c r="O1206" s="307"/>
      <c r="P1206" s="307"/>
      <c r="Q1206" s="307"/>
      <c r="R1206" s="307"/>
      <c r="S1206" s="307"/>
      <c r="T1206" s="307"/>
      <c r="U1206" s="307"/>
      <c r="V1206" s="307"/>
    </row>
    <row r="1207" ht="15.75" customHeight="1">
      <c r="A1207" s="307"/>
      <c r="B1207" s="298">
        <v>45246.0</v>
      </c>
      <c r="C1207" s="299" t="s">
        <v>3900</v>
      </c>
      <c r="D1207" s="305" t="s">
        <v>89</v>
      </c>
      <c r="E1207" s="325" t="s">
        <v>179</v>
      </c>
      <c r="F1207" s="302">
        <v>2984.0</v>
      </c>
      <c r="G1207" s="302"/>
      <c r="H1207" s="302">
        <v>2035.8</v>
      </c>
      <c r="I1207" s="302">
        <v>-51.01</v>
      </c>
      <c r="J1207" s="322">
        <v>907796.0</v>
      </c>
      <c r="K1207" s="308">
        <f t="shared" si="4"/>
        <v>304.2211796</v>
      </c>
      <c r="L1207" s="305" t="s">
        <v>2582</v>
      </c>
      <c r="M1207" s="306" t="s">
        <v>94</v>
      </c>
      <c r="N1207" s="297">
        <f t="shared" si="3"/>
        <v>2.984</v>
      </c>
      <c r="O1207" s="307"/>
      <c r="P1207" s="307"/>
      <c r="Q1207" s="307"/>
      <c r="R1207" s="307"/>
      <c r="S1207" s="307"/>
      <c r="T1207" s="307"/>
      <c r="U1207" s="307"/>
      <c r="V1207" s="307"/>
    </row>
    <row r="1208" ht="15.75" customHeight="1">
      <c r="A1208" s="307"/>
      <c r="B1208" s="298">
        <v>45246.0</v>
      </c>
      <c r="C1208" s="299" t="s">
        <v>3901</v>
      </c>
      <c r="D1208" s="305" t="s">
        <v>3414</v>
      </c>
      <c r="E1208" s="325" t="s">
        <v>179</v>
      </c>
      <c r="F1208" s="302">
        <v>5103.6</v>
      </c>
      <c r="G1208" s="302"/>
      <c r="H1208" s="302">
        <v>3325.7</v>
      </c>
      <c r="I1208" s="302">
        <v>-72.77</v>
      </c>
      <c r="J1208" s="322">
        <v>1477328.0</v>
      </c>
      <c r="K1208" s="308">
        <f t="shared" si="4"/>
        <v>289.4678266</v>
      </c>
      <c r="L1208" s="305" t="s">
        <v>2580</v>
      </c>
      <c r="M1208" s="306" t="s">
        <v>2584</v>
      </c>
      <c r="N1208" s="297">
        <f t="shared" si="3"/>
        <v>5.1036</v>
      </c>
      <c r="O1208" s="307"/>
      <c r="P1208" s="307"/>
      <c r="Q1208" s="307"/>
      <c r="R1208" s="307"/>
      <c r="S1208" s="307"/>
      <c r="T1208" s="307"/>
      <c r="U1208" s="307"/>
      <c r="V1208" s="307"/>
    </row>
    <row r="1209" ht="15.75" customHeight="1">
      <c r="A1209" s="307"/>
      <c r="B1209" s="298">
        <v>45247.0</v>
      </c>
      <c r="C1209" s="299" t="s">
        <v>3902</v>
      </c>
      <c r="D1209" s="305" t="s">
        <v>3367</v>
      </c>
      <c r="E1209" s="325" t="s">
        <v>177</v>
      </c>
      <c r="F1209" s="302">
        <v>3479.0</v>
      </c>
      <c r="G1209" s="302"/>
      <c r="H1209" s="302">
        <v>2338.8</v>
      </c>
      <c r="I1209" s="302">
        <v>-60.23</v>
      </c>
      <c r="J1209" s="303">
        <v>1167191.0</v>
      </c>
      <c r="K1209" s="304">
        <f t="shared" si="4"/>
        <v>335.4961196</v>
      </c>
      <c r="L1209" s="305" t="s">
        <v>2595</v>
      </c>
      <c r="M1209" s="306" t="s">
        <v>75</v>
      </c>
      <c r="N1209" s="297">
        <f t="shared" si="3"/>
        <v>3.479</v>
      </c>
      <c r="O1209" s="307"/>
      <c r="P1209" s="307"/>
      <c r="Q1209" s="307"/>
      <c r="R1209" s="307"/>
      <c r="S1209" s="307"/>
      <c r="T1209" s="307"/>
      <c r="U1209" s="307"/>
      <c r="V1209" s="307"/>
    </row>
    <row r="1210" ht="15.75" customHeight="1">
      <c r="A1210" s="307"/>
      <c r="B1210" s="298">
        <v>45247.0</v>
      </c>
      <c r="C1210" s="299" t="s">
        <v>3903</v>
      </c>
      <c r="D1210" s="305" t="s">
        <v>3689</v>
      </c>
      <c r="E1210" s="325" t="s">
        <v>179</v>
      </c>
      <c r="F1210" s="302">
        <v>5829.0</v>
      </c>
      <c r="G1210" s="302"/>
      <c r="H1210" s="302">
        <v>3867.2</v>
      </c>
      <c r="I1210" s="302">
        <v>-79.06</v>
      </c>
      <c r="J1210" s="322">
        <v>1806990.0</v>
      </c>
      <c r="K1210" s="308">
        <f t="shared" si="4"/>
        <v>310</v>
      </c>
      <c r="L1210" s="305" t="s">
        <v>2595</v>
      </c>
      <c r="M1210" s="306" t="s">
        <v>40</v>
      </c>
      <c r="N1210" s="297">
        <f t="shared" si="3"/>
        <v>5.829</v>
      </c>
      <c r="O1210" s="307"/>
      <c r="P1210" s="307"/>
      <c r="Q1210" s="307"/>
      <c r="R1210" s="307"/>
      <c r="S1210" s="307"/>
      <c r="T1210" s="307"/>
      <c r="U1210" s="307"/>
      <c r="V1210" s="307"/>
    </row>
    <row r="1211" ht="15.75" customHeight="1">
      <c r="A1211" s="307"/>
      <c r="B1211" s="298">
        <v>45245.0</v>
      </c>
      <c r="C1211" s="299" t="s">
        <v>3904</v>
      </c>
      <c r="D1211" s="305" t="s">
        <v>3758</v>
      </c>
      <c r="E1211" s="325" t="s">
        <v>177</v>
      </c>
      <c r="F1211" s="302">
        <v>5026.7</v>
      </c>
      <c r="G1211" s="302"/>
      <c r="H1211" s="302">
        <v>3359.1</v>
      </c>
      <c r="I1211" s="302">
        <v>-9.22</v>
      </c>
      <c r="J1211" s="322">
        <v>1407530.0</v>
      </c>
      <c r="K1211" s="308">
        <f t="shared" si="4"/>
        <v>280.0107426</v>
      </c>
      <c r="L1211" s="305" t="s">
        <v>2580</v>
      </c>
      <c r="M1211" s="306" t="s">
        <v>94</v>
      </c>
      <c r="N1211" s="297">
        <f t="shared" si="3"/>
        <v>5.0267</v>
      </c>
      <c r="O1211" s="307"/>
      <c r="P1211" s="307"/>
      <c r="Q1211" s="307"/>
      <c r="R1211" s="307"/>
      <c r="S1211" s="307"/>
      <c r="T1211" s="307"/>
      <c r="U1211" s="307"/>
      <c r="V1211" s="307"/>
    </row>
    <row r="1212" ht="15.75" customHeight="1">
      <c r="A1212" s="307"/>
      <c r="B1212" s="298">
        <v>45247.0</v>
      </c>
      <c r="C1212" s="299" t="s">
        <v>3905</v>
      </c>
      <c r="D1212" s="305" t="s">
        <v>100</v>
      </c>
      <c r="E1212" s="325" t="s">
        <v>2591</v>
      </c>
      <c r="F1212" s="302">
        <v>3164.4</v>
      </c>
      <c r="G1212" s="302"/>
      <c r="H1212" s="302">
        <v>2162.7</v>
      </c>
      <c r="I1212" s="302">
        <v>-6.02</v>
      </c>
      <c r="J1212" s="322">
        <v>762370.0</v>
      </c>
      <c r="K1212" s="308">
        <f t="shared" si="4"/>
        <v>240.9208697</v>
      </c>
      <c r="L1212" s="305" t="s">
        <v>2580</v>
      </c>
      <c r="M1212" s="306" t="s">
        <v>2584</v>
      </c>
      <c r="N1212" s="297">
        <f t="shared" si="3"/>
        <v>3.1644</v>
      </c>
      <c r="O1212" s="307"/>
      <c r="P1212" s="307"/>
      <c r="Q1212" s="307"/>
      <c r="R1212" s="307"/>
      <c r="S1212" s="307"/>
      <c r="T1212" s="307"/>
      <c r="U1212" s="307"/>
      <c r="V1212" s="307"/>
    </row>
    <row r="1213" ht="15.75" customHeight="1">
      <c r="A1213" s="307"/>
      <c r="B1213" s="298">
        <v>45247.0</v>
      </c>
      <c r="C1213" s="299" t="s">
        <v>3906</v>
      </c>
      <c r="D1213" s="305" t="s">
        <v>98</v>
      </c>
      <c r="E1213" s="325" t="s">
        <v>172</v>
      </c>
      <c r="F1213" s="302">
        <v>2303.0</v>
      </c>
      <c r="G1213" s="302"/>
      <c r="H1213" s="302">
        <v>1594.6</v>
      </c>
      <c r="I1213" s="302">
        <v>-33.15</v>
      </c>
      <c r="J1213" s="303">
        <v>834588.0</v>
      </c>
      <c r="K1213" s="304">
        <f t="shared" si="4"/>
        <v>362.391663</v>
      </c>
      <c r="L1213" s="305" t="s">
        <v>2595</v>
      </c>
      <c r="M1213" s="306" t="s">
        <v>75</v>
      </c>
      <c r="N1213" s="297">
        <f t="shared" si="3"/>
        <v>2.303</v>
      </c>
      <c r="O1213" s="307"/>
      <c r="P1213" s="307"/>
      <c r="Q1213" s="307"/>
      <c r="R1213" s="307"/>
      <c r="S1213" s="307"/>
      <c r="T1213" s="307"/>
      <c r="U1213" s="307"/>
      <c r="V1213" s="307"/>
    </row>
    <row r="1214" ht="15.75" customHeight="1">
      <c r="A1214" s="307"/>
      <c r="B1214" s="298">
        <v>45247.0</v>
      </c>
      <c r="C1214" s="299" t="s">
        <v>3907</v>
      </c>
      <c r="D1214" s="305" t="s">
        <v>3331</v>
      </c>
      <c r="E1214" s="325" t="s">
        <v>172</v>
      </c>
      <c r="F1214" s="302">
        <v>3367.0</v>
      </c>
      <c r="G1214" s="302">
        <f>H1214/F1214%</f>
        <v>68.75853876</v>
      </c>
      <c r="H1214" s="302">
        <v>2315.1</v>
      </c>
      <c r="I1214" s="302">
        <v>-50.63</v>
      </c>
      <c r="J1214" s="303">
        <v>1267727.0</v>
      </c>
      <c r="K1214" s="304">
        <f t="shared" si="4"/>
        <v>376.5152955</v>
      </c>
      <c r="L1214" s="305" t="s">
        <v>2595</v>
      </c>
      <c r="M1214" s="306" t="s">
        <v>40</v>
      </c>
      <c r="N1214" s="297">
        <f t="shared" si="3"/>
        <v>3.367</v>
      </c>
      <c r="O1214" s="307"/>
      <c r="P1214" s="307"/>
      <c r="Q1214" s="307"/>
      <c r="R1214" s="307"/>
      <c r="S1214" s="307"/>
      <c r="T1214" s="307"/>
      <c r="U1214" s="307"/>
      <c r="V1214" s="307"/>
    </row>
    <row r="1215" ht="15.75" customHeight="1">
      <c r="A1215" s="307"/>
      <c r="B1215" s="298">
        <v>45247.0</v>
      </c>
      <c r="C1215" s="299" t="s">
        <v>3908</v>
      </c>
      <c r="D1215" s="305" t="s">
        <v>50</v>
      </c>
      <c r="E1215" s="325" t="s">
        <v>177</v>
      </c>
      <c r="F1215" s="302">
        <v>14578.0</v>
      </c>
      <c r="G1215" s="302"/>
      <c r="H1215" s="302">
        <v>9681.0</v>
      </c>
      <c r="I1215" s="302">
        <v>-36.54</v>
      </c>
      <c r="J1215" s="322">
        <v>4147225.0</v>
      </c>
      <c r="K1215" s="308">
        <f t="shared" si="4"/>
        <v>284.4851832</v>
      </c>
      <c r="L1215" s="305" t="s">
        <v>2582</v>
      </c>
      <c r="M1215" s="306" t="s">
        <v>94</v>
      </c>
      <c r="N1215" s="297">
        <f t="shared" si="3"/>
        <v>14.578</v>
      </c>
      <c r="O1215" s="307"/>
      <c r="P1215" s="307"/>
      <c r="Q1215" s="307"/>
      <c r="R1215" s="307"/>
      <c r="S1215" s="307"/>
      <c r="T1215" s="307"/>
      <c r="U1215" s="307"/>
      <c r="V1215" s="307"/>
    </row>
    <row r="1216" ht="15.75" customHeight="1">
      <c r="A1216" s="307"/>
      <c r="B1216" s="298">
        <v>45247.0</v>
      </c>
      <c r="C1216" s="299" t="s">
        <v>3909</v>
      </c>
      <c r="D1216" s="305" t="s">
        <v>111</v>
      </c>
      <c r="E1216" s="325" t="s">
        <v>177</v>
      </c>
      <c r="F1216" s="302">
        <v>17963.0</v>
      </c>
      <c r="G1216" s="302"/>
      <c r="H1216" s="302">
        <v>11976.2</v>
      </c>
      <c r="I1216" s="302">
        <v>-57.86</v>
      </c>
      <c r="J1216" s="303">
        <v>5964103.0</v>
      </c>
      <c r="K1216" s="304">
        <f t="shared" si="4"/>
        <v>332.0215443</v>
      </c>
      <c r="L1216" s="305" t="s">
        <v>2582</v>
      </c>
      <c r="M1216" s="306" t="s">
        <v>2584</v>
      </c>
      <c r="N1216" s="297">
        <f t="shared" si="3"/>
        <v>17.963</v>
      </c>
      <c r="O1216" s="307"/>
      <c r="P1216" s="307"/>
      <c r="Q1216" s="307"/>
      <c r="R1216" s="307"/>
      <c r="S1216" s="307"/>
      <c r="T1216" s="307"/>
      <c r="U1216" s="307"/>
      <c r="V1216" s="307"/>
    </row>
    <row r="1217" ht="15.75" customHeight="1">
      <c r="A1217" s="307"/>
      <c r="B1217" s="298">
        <v>45247.0</v>
      </c>
      <c r="C1217" s="299" t="s">
        <v>3910</v>
      </c>
      <c r="D1217" s="305" t="s">
        <v>109</v>
      </c>
      <c r="E1217" s="325" t="s">
        <v>179</v>
      </c>
      <c r="F1217" s="302">
        <v>1526.0</v>
      </c>
      <c r="G1217" s="302"/>
      <c r="H1217" s="302">
        <v>1006.4</v>
      </c>
      <c r="I1217" s="302">
        <v>-36.57</v>
      </c>
      <c r="J1217" s="322">
        <v>457640.0</v>
      </c>
      <c r="K1217" s="308">
        <f t="shared" si="4"/>
        <v>299.8951507</v>
      </c>
      <c r="L1217" s="305" t="s">
        <v>2582</v>
      </c>
      <c r="M1217" s="306" t="s">
        <v>75</v>
      </c>
      <c r="N1217" s="297">
        <f t="shared" si="3"/>
        <v>1.526</v>
      </c>
      <c r="O1217" s="307"/>
      <c r="P1217" s="307"/>
      <c r="Q1217" s="307"/>
      <c r="R1217" s="307"/>
      <c r="S1217" s="307"/>
      <c r="T1217" s="307"/>
      <c r="U1217" s="307"/>
      <c r="V1217" s="307"/>
    </row>
    <row r="1218" ht="15.75" customHeight="1">
      <c r="A1218" s="307"/>
      <c r="B1218" s="298">
        <v>45247.0</v>
      </c>
      <c r="C1218" s="299" t="s">
        <v>3911</v>
      </c>
      <c r="D1218" s="305" t="s">
        <v>91</v>
      </c>
      <c r="E1218" s="325" t="s">
        <v>179</v>
      </c>
      <c r="F1218" s="302">
        <v>2292.0</v>
      </c>
      <c r="G1218" s="302"/>
      <c r="H1218" s="302">
        <v>1499.4</v>
      </c>
      <c r="I1218" s="302">
        <v>-50.54</v>
      </c>
      <c r="J1218" s="322">
        <v>641760.0</v>
      </c>
      <c r="K1218" s="308">
        <f t="shared" si="4"/>
        <v>280</v>
      </c>
      <c r="L1218" s="305" t="s">
        <v>2582</v>
      </c>
      <c r="M1218" s="306" t="s">
        <v>40</v>
      </c>
      <c r="N1218" s="297">
        <f t="shared" si="3"/>
        <v>2.292</v>
      </c>
      <c r="O1218" s="307"/>
      <c r="P1218" s="307"/>
      <c r="Q1218" s="307"/>
      <c r="R1218" s="307"/>
      <c r="S1218" s="307"/>
      <c r="T1218" s="307"/>
      <c r="U1218" s="307"/>
      <c r="V1218" s="307"/>
    </row>
    <row r="1219" ht="15.75" customHeight="1">
      <c r="A1219" s="307"/>
      <c r="B1219" s="298">
        <v>45247.0</v>
      </c>
      <c r="C1219" s="299" t="s">
        <v>3912</v>
      </c>
      <c r="D1219" s="305" t="s">
        <v>3457</v>
      </c>
      <c r="E1219" s="325" t="s">
        <v>172</v>
      </c>
      <c r="F1219" s="302">
        <v>1504.0</v>
      </c>
      <c r="G1219" s="302"/>
      <c r="H1219" s="302">
        <v>1044.5</v>
      </c>
      <c r="I1219" s="302">
        <v>-58.85</v>
      </c>
      <c r="J1219" s="303">
        <v>570905.0</v>
      </c>
      <c r="K1219" s="304">
        <f t="shared" si="4"/>
        <v>379.5910904</v>
      </c>
      <c r="L1219" s="305" t="s">
        <v>2582</v>
      </c>
      <c r="M1219" s="306" t="s">
        <v>94</v>
      </c>
      <c r="N1219" s="297">
        <f t="shared" si="3"/>
        <v>1.504</v>
      </c>
      <c r="O1219" s="307"/>
      <c r="P1219" s="307"/>
      <c r="Q1219" s="307"/>
      <c r="R1219" s="307"/>
      <c r="S1219" s="307"/>
      <c r="T1219" s="307"/>
      <c r="U1219" s="307"/>
      <c r="V1219" s="307"/>
    </row>
    <row r="1220" ht="15.75" customHeight="1">
      <c r="A1220" s="307"/>
      <c r="B1220" s="298">
        <v>45247.0</v>
      </c>
      <c r="C1220" s="299" t="s">
        <v>3913</v>
      </c>
      <c r="D1220" s="305" t="s">
        <v>3534</v>
      </c>
      <c r="E1220" s="325" t="s">
        <v>177</v>
      </c>
      <c r="F1220" s="302">
        <v>1344.0</v>
      </c>
      <c r="G1220" s="302"/>
      <c r="H1220" s="302">
        <v>912.4</v>
      </c>
      <c r="I1220" s="302">
        <v>-37.86</v>
      </c>
      <c r="J1220" s="303">
        <v>437520.0</v>
      </c>
      <c r="K1220" s="304">
        <f t="shared" si="4"/>
        <v>325.5357143</v>
      </c>
      <c r="L1220" s="305" t="s">
        <v>2582</v>
      </c>
      <c r="M1220" s="306" t="s">
        <v>2584</v>
      </c>
      <c r="N1220" s="297">
        <f t="shared" si="3"/>
        <v>1.344</v>
      </c>
      <c r="O1220" s="307"/>
      <c r="P1220" s="307"/>
      <c r="Q1220" s="307"/>
      <c r="R1220" s="307"/>
      <c r="S1220" s="307"/>
      <c r="T1220" s="307"/>
      <c r="U1220" s="307"/>
      <c r="V1220" s="307"/>
    </row>
    <row r="1221" ht="15.75" customHeight="1">
      <c r="A1221" s="307"/>
      <c r="B1221" s="298">
        <v>45247.0</v>
      </c>
      <c r="C1221" s="299" t="s">
        <v>3914</v>
      </c>
      <c r="D1221" s="305" t="s">
        <v>3414</v>
      </c>
      <c r="E1221" s="325" t="s">
        <v>177</v>
      </c>
      <c r="F1221" s="302">
        <v>5153.0</v>
      </c>
      <c r="G1221" s="302"/>
      <c r="H1221" s="302">
        <v>3496.9</v>
      </c>
      <c r="I1221" s="302">
        <v>-66.71</v>
      </c>
      <c r="J1221" s="303">
        <v>1811889.0</v>
      </c>
      <c r="K1221" s="304">
        <f t="shared" si="4"/>
        <v>351.6182806</v>
      </c>
      <c r="L1221" s="305" t="s">
        <v>2580</v>
      </c>
      <c r="M1221" s="306" t="s">
        <v>75</v>
      </c>
      <c r="N1221" s="297">
        <f t="shared" si="3"/>
        <v>5.153</v>
      </c>
      <c r="O1221" s="307"/>
      <c r="P1221" s="307"/>
      <c r="Q1221" s="307"/>
      <c r="R1221" s="307"/>
      <c r="S1221" s="307"/>
      <c r="T1221" s="307"/>
      <c r="U1221" s="307"/>
      <c r="V1221" s="307"/>
    </row>
    <row r="1222" ht="15.75" customHeight="1">
      <c r="A1222" s="307"/>
      <c r="B1222" s="298">
        <v>45248.0</v>
      </c>
      <c r="C1222" s="299" t="s">
        <v>3915</v>
      </c>
      <c r="D1222" s="305" t="s">
        <v>3856</v>
      </c>
      <c r="E1222" s="325" t="s">
        <v>181</v>
      </c>
      <c r="F1222" s="302">
        <v>2308.0</v>
      </c>
      <c r="G1222" s="302"/>
      <c r="H1222" s="302">
        <v>1515.0</v>
      </c>
      <c r="I1222" s="302">
        <v>-57.97</v>
      </c>
      <c r="J1222" s="322">
        <v>639316.0</v>
      </c>
      <c r="K1222" s="308">
        <f t="shared" si="4"/>
        <v>277</v>
      </c>
      <c r="L1222" s="305" t="s">
        <v>2595</v>
      </c>
      <c r="M1222" s="306" t="s">
        <v>40</v>
      </c>
      <c r="N1222" s="297">
        <f t="shared" si="3"/>
        <v>2.308</v>
      </c>
      <c r="O1222" s="307"/>
      <c r="P1222" s="307"/>
      <c r="Q1222" s="307"/>
      <c r="R1222" s="307"/>
      <c r="S1222" s="307"/>
      <c r="T1222" s="307"/>
      <c r="U1222" s="307"/>
      <c r="V1222" s="307"/>
    </row>
    <row r="1223" ht="15.75" customHeight="1">
      <c r="A1223" s="307"/>
      <c r="B1223" s="298">
        <v>45247.0</v>
      </c>
      <c r="C1223" s="299" t="s">
        <v>3916</v>
      </c>
      <c r="D1223" s="305" t="s">
        <v>77</v>
      </c>
      <c r="E1223" s="325" t="s">
        <v>2643</v>
      </c>
      <c r="F1223" s="302">
        <v>3123.7</v>
      </c>
      <c r="G1223" s="302"/>
      <c r="H1223" s="302">
        <v>2036.8</v>
      </c>
      <c r="I1223" s="302">
        <v>-6.94</v>
      </c>
      <c r="J1223" s="322">
        <v>692430.0</v>
      </c>
      <c r="K1223" s="308">
        <f t="shared" si="4"/>
        <v>221.6698146</v>
      </c>
      <c r="L1223" s="305" t="s">
        <v>2580</v>
      </c>
      <c r="M1223" s="306" t="s">
        <v>94</v>
      </c>
      <c r="N1223" s="297">
        <f t="shared" si="3"/>
        <v>3.1237</v>
      </c>
      <c r="O1223" s="307"/>
      <c r="P1223" s="307"/>
      <c r="Q1223" s="307"/>
      <c r="R1223" s="307"/>
      <c r="S1223" s="307"/>
      <c r="T1223" s="307"/>
      <c r="U1223" s="307"/>
      <c r="V1223" s="307"/>
    </row>
    <row r="1224" ht="15.75" customHeight="1">
      <c r="A1224" s="307"/>
      <c r="B1224" s="298">
        <v>45248.0</v>
      </c>
      <c r="C1224" s="299" t="s">
        <v>3917</v>
      </c>
      <c r="D1224" s="305" t="s">
        <v>3367</v>
      </c>
      <c r="E1224" s="325" t="s">
        <v>181</v>
      </c>
      <c r="F1224" s="302">
        <v>3109.0</v>
      </c>
      <c r="G1224" s="302"/>
      <c r="H1224" s="302">
        <v>2029.3</v>
      </c>
      <c r="I1224" s="302">
        <v>-66.11</v>
      </c>
      <c r="J1224" s="322">
        <v>907943.0</v>
      </c>
      <c r="K1224" s="308">
        <f t="shared" si="4"/>
        <v>292.0369894</v>
      </c>
      <c r="L1224" s="305" t="s">
        <v>2595</v>
      </c>
      <c r="M1224" s="306" t="s">
        <v>2584</v>
      </c>
      <c r="N1224" s="297">
        <f t="shared" si="3"/>
        <v>3.109</v>
      </c>
      <c r="O1224" s="307"/>
      <c r="P1224" s="307"/>
      <c r="Q1224" s="307"/>
      <c r="R1224" s="307"/>
      <c r="S1224" s="307"/>
      <c r="T1224" s="307"/>
      <c r="U1224" s="307"/>
      <c r="V1224" s="307"/>
    </row>
    <row r="1225" ht="15.75" customHeight="1">
      <c r="A1225" s="307"/>
      <c r="B1225" s="298">
        <v>45248.0</v>
      </c>
      <c r="C1225" s="299" t="s">
        <v>3918</v>
      </c>
      <c r="D1225" s="305" t="s">
        <v>3331</v>
      </c>
      <c r="E1225" s="325" t="s">
        <v>179</v>
      </c>
      <c r="F1225" s="302">
        <v>3005.0</v>
      </c>
      <c r="G1225" s="302">
        <f>H1225/F1225%</f>
        <v>67.37104825</v>
      </c>
      <c r="H1225" s="302">
        <v>2024.5</v>
      </c>
      <c r="I1225" s="302">
        <v>-60.33</v>
      </c>
      <c r="J1225" s="322">
        <v>886390.0</v>
      </c>
      <c r="K1225" s="308">
        <f t="shared" si="4"/>
        <v>294.9717138</v>
      </c>
      <c r="L1225" s="305" t="s">
        <v>2595</v>
      </c>
      <c r="M1225" s="306" t="s">
        <v>75</v>
      </c>
      <c r="N1225" s="297">
        <f t="shared" si="3"/>
        <v>3.005</v>
      </c>
      <c r="O1225" s="307"/>
      <c r="P1225" s="307"/>
      <c r="Q1225" s="307"/>
      <c r="R1225" s="307"/>
      <c r="S1225" s="307"/>
      <c r="T1225" s="307"/>
      <c r="U1225" s="307"/>
      <c r="V1225" s="307"/>
    </row>
    <row r="1226" ht="15.75" customHeight="1">
      <c r="A1226" s="307"/>
      <c r="B1226" s="298">
        <v>45248.0</v>
      </c>
      <c r="C1226" s="299" t="s">
        <v>3919</v>
      </c>
      <c r="D1226" s="305" t="s">
        <v>98</v>
      </c>
      <c r="E1226" s="325" t="s">
        <v>172</v>
      </c>
      <c r="F1226" s="302">
        <v>671.0</v>
      </c>
      <c r="G1226" s="302"/>
      <c r="H1226" s="302">
        <v>464.6</v>
      </c>
      <c r="I1226" s="302">
        <v>-33.15</v>
      </c>
      <c r="J1226" s="303">
        <v>228811.0</v>
      </c>
      <c r="K1226" s="304">
        <f t="shared" si="4"/>
        <v>341</v>
      </c>
      <c r="L1226" s="305" t="s">
        <v>2595</v>
      </c>
      <c r="M1226" s="306" t="s">
        <v>40</v>
      </c>
      <c r="N1226" s="297">
        <f t="shared" si="3"/>
        <v>0.671</v>
      </c>
      <c r="O1226" s="307"/>
      <c r="P1226" s="307"/>
      <c r="Q1226" s="307"/>
      <c r="R1226" s="307"/>
      <c r="S1226" s="307"/>
      <c r="T1226" s="307"/>
      <c r="U1226" s="307"/>
      <c r="V1226" s="307"/>
    </row>
    <row r="1227" ht="15.75" customHeight="1">
      <c r="A1227" s="307"/>
      <c r="B1227" s="298">
        <v>45248.0</v>
      </c>
      <c r="C1227" s="299" t="s">
        <v>3920</v>
      </c>
      <c r="D1227" s="305" t="s">
        <v>98</v>
      </c>
      <c r="E1227" s="325" t="s">
        <v>177</v>
      </c>
      <c r="F1227" s="302">
        <v>1548.0</v>
      </c>
      <c r="G1227" s="302"/>
      <c r="H1227" s="302">
        <v>1026.0</v>
      </c>
      <c r="I1227" s="302">
        <v>-63.1</v>
      </c>
      <c r="J1227" s="303">
        <v>518315.0</v>
      </c>
      <c r="K1227" s="304">
        <f t="shared" si="4"/>
        <v>334.8288114</v>
      </c>
      <c r="L1227" s="305" t="s">
        <v>2595</v>
      </c>
      <c r="M1227" s="306" t="s">
        <v>94</v>
      </c>
      <c r="N1227" s="297">
        <f t="shared" si="3"/>
        <v>1.548</v>
      </c>
      <c r="O1227" s="307"/>
      <c r="P1227" s="307"/>
      <c r="Q1227" s="307"/>
      <c r="R1227" s="307"/>
      <c r="S1227" s="307"/>
      <c r="T1227" s="307"/>
      <c r="U1227" s="307"/>
      <c r="V1227" s="307"/>
    </row>
    <row r="1228" ht="15.75" customHeight="1">
      <c r="A1228" s="307"/>
      <c r="B1228" s="298">
        <v>45248.0</v>
      </c>
      <c r="C1228" s="299" t="s">
        <v>3921</v>
      </c>
      <c r="D1228" s="305" t="s">
        <v>3331</v>
      </c>
      <c r="E1228" s="325" t="s">
        <v>177</v>
      </c>
      <c r="F1228" s="302">
        <v>2734.0</v>
      </c>
      <c r="G1228" s="302">
        <f>H1228/F1228%</f>
        <v>66.88002926</v>
      </c>
      <c r="H1228" s="302">
        <v>1828.5</v>
      </c>
      <c r="I1228" s="302">
        <v>-72.65</v>
      </c>
      <c r="J1228" s="322">
        <v>863944.0</v>
      </c>
      <c r="K1228" s="308">
        <f t="shared" si="4"/>
        <v>316</v>
      </c>
      <c r="L1228" s="305" t="s">
        <v>2595</v>
      </c>
      <c r="M1228" s="306" t="s">
        <v>2584</v>
      </c>
      <c r="N1228" s="297">
        <f t="shared" si="3"/>
        <v>2.734</v>
      </c>
      <c r="O1228" s="307"/>
      <c r="P1228" s="307"/>
      <c r="Q1228" s="307"/>
      <c r="R1228" s="307"/>
      <c r="S1228" s="307"/>
      <c r="T1228" s="307"/>
      <c r="U1228" s="307"/>
      <c r="V1228" s="307"/>
    </row>
    <row r="1229" ht="15.75" customHeight="1">
      <c r="A1229" s="307"/>
      <c r="B1229" s="298">
        <v>45246.0</v>
      </c>
      <c r="C1229" s="299" t="s">
        <v>3922</v>
      </c>
      <c r="D1229" s="305" t="s">
        <v>3758</v>
      </c>
      <c r="E1229" s="325" t="s">
        <v>2591</v>
      </c>
      <c r="F1229" s="302">
        <v>5342.5</v>
      </c>
      <c r="G1229" s="302"/>
      <c r="H1229" s="302">
        <v>3446.8</v>
      </c>
      <c r="I1229" s="302">
        <v>-51.13</v>
      </c>
      <c r="J1229" s="322">
        <v>1314194.0</v>
      </c>
      <c r="K1229" s="308">
        <f t="shared" si="4"/>
        <v>245.9885821</v>
      </c>
      <c r="L1229" s="305" t="s">
        <v>2580</v>
      </c>
      <c r="M1229" s="306" t="s">
        <v>75</v>
      </c>
      <c r="N1229" s="297">
        <f t="shared" si="3"/>
        <v>5.3425</v>
      </c>
      <c r="O1229" s="307"/>
      <c r="P1229" s="307"/>
      <c r="Q1229" s="307"/>
      <c r="R1229" s="307"/>
      <c r="S1229" s="307"/>
      <c r="T1229" s="307"/>
      <c r="U1229" s="307"/>
      <c r="V1229" s="307"/>
    </row>
    <row r="1230" ht="15.75" customHeight="1">
      <c r="A1230" s="307"/>
      <c r="B1230" s="298">
        <v>45248.0</v>
      </c>
      <c r="C1230" s="299" t="s">
        <v>3923</v>
      </c>
      <c r="D1230" s="305" t="s">
        <v>50</v>
      </c>
      <c r="E1230" s="325" t="s">
        <v>177</v>
      </c>
      <c r="F1230" s="302">
        <v>12926.5</v>
      </c>
      <c r="G1230" s="302"/>
      <c r="H1230" s="302">
        <v>8645.6</v>
      </c>
      <c r="I1230" s="302">
        <v>-30.22</v>
      </c>
      <c r="J1230" s="303">
        <v>3881165.0</v>
      </c>
      <c r="K1230" s="304">
        <f t="shared" si="4"/>
        <v>300.2487139</v>
      </c>
      <c r="L1230" s="305" t="s">
        <v>2582</v>
      </c>
      <c r="M1230" s="306" t="s">
        <v>40</v>
      </c>
      <c r="N1230" s="297">
        <f t="shared" si="3"/>
        <v>12.9265</v>
      </c>
      <c r="O1230" s="307"/>
      <c r="P1230" s="307"/>
      <c r="Q1230" s="307"/>
      <c r="R1230" s="307"/>
      <c r="S1230" s="307"/>
      <c r="T1230" s="307"/>
      <c r="U1230" s="307"/>
      <c r="V1230" s="307"/>
    </row>
    <row r="1231" ht="15.75" customHeight="1">
      <c r="A1231" s="307"/>
      <c r="B1231" s="298">
        <v>45248.0</v>
      </c>
      <c r="C1231" s="299" t="s">
        <v>3924</v>
      </c>
      <c r="D1231" s="305" t="s">
        <v>109</v>
      </c>
      <c r="E1231" s="325" t="s">
        <v>179</v>
      </c>
      <c r="F1231" s="302">
        <v>1820.5</v>
      </c>
      <c r="G1231" s="302"/>
      <c r="H1231" s="302">
        <v>1225.0</v>
      </c>
      <c r="I1231" s="302">
        <v>-57.35</v>
      </c>
      <c r="J1231" s="322">
        <v>536175.0</v>
      </c>
      <c r="K1231" s="308">
        <f t="shared" si="4"/>
        <v>294.5207361</v>
      </c>
      <c r="L1231" s="305" t="s">
        <v>2582</v>
      </c>
      <c r="M1231" s="306" t="s">
        <v>94</v>
      </c>
      <c r="N1231" s="297">
        <f t="shared" si="3"/>
        <v>1.8205</v>
      </c>
      <c r="O1231" s="307"/>
      <c r="P1231" s="307"/>
      <c r="Q1231" s="307"/>
      <c r="R1231" s="307"/>
      <c r="S1231" s="307"/>
      <c r="T1231" s="307"/>
      <c r="U1231" s="307"/>
      <c r="V1231" s="307"/>
    </row>
    <row r="1232" ht="15.75" customHeight="1">
      <c r="A1232" s="307"/>
      <c r="B1232" s="298">
        <v>45248.0</v>
      </c>
      <c r="C1232" s="299" t="s">
        <v>3925</v>
      </c>
      <c r="D1232" s="305" t="s">
        <v>91</v>
      </c>
      <c r="E1232" s="325" t="s">
        <v>177</v>
      </c>
      <c r="F1232" s="302">
        <v>2701.0</v>
      </c>
      <c r="G1232" s="302"/>
      <c r="H1232" s="302">
        <v>1825.2</v>
      </c>
      <c r="I1232" s="302">
        <v>-54.48</v>
      </c>
      <c r="J1232" s="322">
        <v>823805.0</v>
      </c>
      <c r="K1232" s="308">
        <f t="shared" si="4"/>
        <v>305</v>
      </c>
      <c r="L1232" s="305" t="s">
        <v>2582</v>
      </c>
      <c r="M1232" s="306" t="s">
        <v>2584</v>
      </c>
      <c r="N1232" s="297">
        <f t="shared" si="3"/>
        <v>2.701</v>
      </c>
      <c r="O1232" s="307"/>
      <c r="P1232" s="307"/>
      <c r="Q1232" s="307"/>
      <c r="R1232" s="307"/>
      <c r="S1232" s="307"/>
      <c r="T1232" s="307"/>
      <c r="U1232" s="307"/>
      <c r="V1232" s="307"/>
    </row>
    <row r="1233" ht="15.75" customHeight="1">
      <c r="A1233" s="307"/>
      <c r="B1233" s="298">
        <v>45248.0</v>
      </c>
      <c r="C1233" s="299" t="s">
        <v>3926</v>
      </c>
      <c r="D1233" s="305" t="s">
        <v>111</v>
      </c>
      <c r="E1233" s="325" t="s">
        <v>172</v>
      </c>
      <c r="F1233" s="302">
        <v>12007.0</v>
      </c>
      <c r="G1233" s="302"/>
      <c r="H1233" s="302">
        <v>8103.6</v>
      </c>
      <c r="I1233" s="302">
        <v>-51.9</v>
      </c>
      <c r="J1233" s="303">
        <v>4229400.0</v>
      </c>
      <c r="K1233" s="304">
        <f t="shared" si="4"/>
        <v>352.244524</v>
      </c>
      <c r="L1233" s="305" t="s">
        <v>2582</v>
      </c>
      <c r="M1233" s="306" t="s">
        <v>75</v>
      </c>
      <c r="N1233" s="297">
        <f t="shared" si="3"/>
        <v>12.007</v>
      </c>
      <c r="O1233" s="307"/>
      <c r="P1233" s="307"/>
      <c r="Q1233" s="307"/>
      <c r="R1233" s="307"/>
      <c r="S1233" s="307"/>
      <c r="T1233" s="307"/>
      <c r="U1233" s="307"/>
      <c r="V1233" s="307"/>
    </row>
    <row r="1234" ht="15.75" customHeight="1">
      <c r="A1234" s="307"/>
      <c r="B1234" s="298">
        <v>45248.0</v>
      </c>
      <c r="C1234" s="299" t="s">
        <v>3927</v>
      </c>
      <c r="D1234" s="305" t="s">
        <v>102</v>
      </c>
      <c r="E1234" s="325" t="s">
        <v>181</v>
      </c>
      <c r="F1234" s="302">
        <v>1547.3</v>
      </c>
      <c r="G1234" s="302"/>
      <c r="H1234" s="302">
        <v>1019.8</v>
      </c>
      <c r="I1234" s="302">
        <v>-51.25</v>
      </c>
      <c r="J1234" s="322">
        <v>434013.0</v>
      </c>
      <c r="K1234" s="308">
        <f t="shared" si="4"/>
        <v>280.4969948</v>
      </c>
      <c r="L1234" s="305" t="s">
        <v>2580</v>
      </c>
      <c r="M1234" s="306" t="s">
        <v>40</v>
      </c>
      <c r="N1234" s="297">
        <f t="shared" si="3"/>
        <v>1.5473</v>
      </c>
      <c r="O1234" s="307"/>
      <c r="P1234" s="307"/>
      <c r="Q1234" s="307"/>
      <c r="R1234" s="307"/>
      <c r="S1234" s="307"/>
      <c r="T1234" s="307"/>
      <c r="U1234" s="307"/>
      <c r="V1234" s="307"/>
    </row>
    <row r="1235" ht="15.75" customHeight="1">
      <c r="A1235" s="307"/>
      <c r="B1235" s="298">
        <v>45248.0</v>
      </c>
      <c r="C1235" s="299" t="s">
        <v>3928</v>
      </c>
      <c r="D1235" s="305" t="s">
        <v>2696</v>
      </c>
      <c r="E1235" s="325" t="s">
        <v>172</v>
      </c>
      <c r="F1235" s="302">
        <v>2612.7</v>
      </c>
      <c r="G1235" s="302"/>
      <c r="H1235" s="302">
        <v>1857.6</v>
      </c>
      <c r="I1235" s="302">
        <v>17.82</v>
      </c>
      <c r="J1235" s="303">
        <v>824272.0</v>
      </c>
      <c r="K1235" s="304">
        <f t="shared" si="4"/>
        <v>315.4866613</v>
      </c>
      <c r="L1235" s="305" t="s">
        <v>2580</v>
      </c>
      <c r="M1235" s="306" t="s">
        <v>94</v>
      </c>
      <c r="N1235" s="297">
        <f t="shared" si="3"/>
        <v>2.6127</v>
      </c>
      <c r="O1235" s="307"/>
      <c r="P1235" s="307"/>
      <c r="Q1235" s="307"/>
      <c r="R1235" s="307"/>
      <c r="S1235" s="307"/>
      <c r="T1235" s="307"/>
      <c r="U1235" s="307"/>
      <c r="V1235" s="307"/>
    </row>
    <row r="1236" ht="15.75" customHeight="1">
      <c r="A1236" s="307"/>
      <c r="B1236" s="298">
        <v>45248.0</v>
      </c>
      <c r="C1236" s="299" t="s">
        <v>3929</v>
      </c>
      <c r="D1236" s="305" t="s">
        <v>98</v>
      </c>
      <c r="E1236" s="325" t="s">
        <v>181</v>
      </c>
      <c r="F1236" s="302">
        <v>2775.0</v>
      </c>
      <c r="G1236" s="302"/>
      <c r="H1236" s="302">
        <v>1797.6</v>
      </c>
      <c r="I1236" s="302">
        <v>-68.56</v>
      </c>
      <c r="J1236" s="322">
        <v>768675.0</v>
      </c>
      <c r="K1236" s="308">
        <f t="shared" si="4"/>
        <v>277</v>
      </c>
      <c r="L1236" s="305" t="s">
        <v>2595</v>
      </c>
      <c r="M1236" s="306" t="s">
        <v>2584</v>
      </c>
      <c r="N1236" s="297">
        <f t="shared" si="3"/>
        <v>2.775</v>
      </c>
      <c r="O1236" s="307"/>
      <c r="P1236" s="307"/>
      <c r="Q1236" s="307"/>
      <c r="R1236" s="307"/>
      <c r="S1236" s="307"/>
      <c r="T1236" s="307"/>
      <c r="U1236" s="307"/>
      <c r="V1236" s="307"/>
    </row>
    <row r="1237" ht="15.75" customHeight="1">
      <c r="A1237" s="307"/>
      <c r="B1237" s="298">
        <v>45248.0</v>
      </c>
      <c r="C1237" s="299" t="s">
        <v>3930</v>
      </c>
      <c r="D1237" s="305" t="s">
        <v>116</v>
      </c>
      <c r="E1237" s="325" t="s">
        <v>177</v>
      </c>
      <c r="F1237" s="302">
        <v>2635.0</v>
      </c>
      <c r="G1237" s="302"/>
      <c r="H1237" s="302">
        <v>1810.5</v>
      </c>
      <c r="I1237" s="302">
        <v>-50.87</v>
      </c>
      <c r="J1237" s="322">
        <v>830860.0</v>
      </c>
      <c r="K1237" s="308">
        <f t="shared" si="4"/>
        <v>315.316888</v>
      </c>
      <c r="L1237" s="305" t="s">
        <v>2582</v>
      </c>
      <c r="M1237" s="306" t="s">
        <v>75</v>
      </c>
      <c r="N1237" s="297">
        <f t="shared" si="3"/>
        <v>2.635</v>
      </c>
      <c r="O1237" s="307"/>
      <c r="P1237" s="307"/>
      <c r="Q1237" s="307"/>
      <c r="R1237" s="307"/>
      <c r="S1237" s="307"/>
      <c r="T1237" s="307"/>
      <c r="U1237" s="307"/>
      <c r="V1237" s="307"/>
    </row>
    <row r="1238" ht="15.75" customHeight="1">
      <c r="A1238" s="307"/>
      <c r="B1238" s="298">
        <v>45248.0</v>
      </c>
      <c r="C1238" s="299" t="s">
        <v>3931</v>
      </c>
      <c r="D1238" s="305" t="s">
        <v>3885</v>
      </c>
      <c r="E1238" s="325" t="s">
        <v>181</v>
      </c>
      <c r="F1238" s="302">
        <v>3360.0</v>
      </c>
      <c r="G1238" s="302"/>
      <c r="H1238" s="302">
        <v>2293.0</v>
      </c>
      <c r="I1238" s="302">
        <v>-24.54</v>
      </c>
      <c r="J1238" s="322">
        <v>890400.0</v>
      </c>
      <c r="K1238" s="308">
        <f t="shared" si="4"/>
        <v>265</v>
      </c>
      <c r="L1238" s="305" t="s">
        <v>2582</v>
      </c>
      <c r="M1238" s="306" t="s">
        <v>40</v>
      </c>
      <c r="N1238" s="297">
        <f t="shared" si="3"/>
        <v>3.36</v>
      </c>
      <c r="O1238" s="307"/>
      <c r="P1238" s="307"/>
      <c r="Q1238" s="307"/>
      <c r="R1238" s="307"/>
      <c r="S1238" s="307"/>
      <c r="T1238" s="307"/>
      <c r="U1238" s="307"/>
      <c r="V1238" s="307"/>
    </row>
    <row r="1239" ht="15.75" customHeight="1">
      <c r="A1239" s="307"/>
      <c r="B1239" s="298">
        <v>45249.0</v>
      </c>
      <c r="C1239" s="299" t="s">
        <v>3932</v>
      </c>
      <c r="D1239" s="305" t="s">
        <v>3367</v>
      </c>
      <c r="E1239" s="325" t="s">
        <v>179</v>
      </c>
      <c r="F1239" s="302">
        <v>1450.0</v>
      </c>
      <c r="G1239" s="302"/>
      <c r="H1239" s="302">
        <v>983.9</v>
      </c>
      <c r="I1239" s="302">
        <v>-52.24</v>
      </c>
      <c r="J1239" s="322">
        <v>444445.0</v>
      </c>
      <c r="K1239" s="308">
        <f t="shared" si="4"/>
        <v>306.5137931</v>
      </c>
      <c r="L1239" s="305" t="s">
        <v>2595</v>
      </c>
      <c r="M1239" s="306" t="s">
        <v>94</v>
      </c>
      <c r="N1239" s="297">
        <f t="shared" si="3"/>
        <v>1.45</v>
      </c>
      <c r="O1239" s="307"/>
      <c r="P1239" s="307"/>
      <c r="Q1239" s="307"/>
      <c r="R1239" s="307"/>
      <c r="S1239" s="307"/>
      <c r="T1239" s="307"/>
      <c r="U1239" s="307"/>
      <c r="V1239" s="307"/>
    </row>
    <row r="1240" ht="15.75" customHeight="1">
      <c r="A1240" s="307"/>
      <c r="B1240" s="298">
        <v>45249.0</v>
      </c>
      <c r="C1240" s="299" t="s">
        <v>3933</v>
      </c>
      <c r="D1240" s="305" t="s">
        <v>3770</v>
      </c>
      <c r="E1240" s="325" t="s">
        <v>181</v>
      </c>
      <c r="F1240" s="302">
        <v>8317.0</v>
      </c>
      <c r="G1240" s="302"/>
      <c r="H1240" s="302">
        <v>5545.8</v>
      </c>
      <c r="I1240" s="302">
        <v>-63.74</v>
      </c>
      <c r="J1240" s="322">
        <v>2388750.0</v>
      </c>
      <c r="K1240" s="308">
        <f t="shared" si="4"/>
        <v>287.2129374</v>
      </c>
      <c r="L1240" s="305" t="s">
        <v>2595</v>
      </c>
      <c r="M1240" s="306" t="s">
        <v>2584</v>
      </c>
      <c r="N1240" s="297">
        <f t="shared" si="3"/>
        <v>8.317</v>
      </c>
      <c r="O1240" s="307"/>
      <c r="P1240" s="307"/>
      <c r="Q1240" s="307"/>
      <c r="R1240" s="307"/>
      <c r="S1240" s="307"/>
      <c r="T1240" s="307"/>
      <c r="U1240" s="307"/>
      <c r="V1240" s="307"/>
    </row>
    <row r="1241" ht="15.75" customHeight="1">
      <c r="A1241" s="307"/>
      <c r="B1241" s="298">
        <v>45249.0</v>
      </c>
      <c r="C1241" s="299" t="s">
        <v>3934</v>
      </c>
      <c r="D1241" s="305" t="s">
        <v>104</v>
      </c>
      <c r="E1241" s="325" t="s">
        <v>177</v>
      </c>
      <c r="F1241" s="302">
        <v>1149.0</v>
      </c>
      <c r="G1241" s="302"/>
      <c r="H1241" s="302">
        <v>737.0</v>
      </c>
      <c r="I1241" s="302">
        <v>-77.14</v>
      </c>
      <c r="J1241" s="322">
        <v>384156.0</v>
      </c>
      <c r="K1241" s="308">
        <f t="shared" si="4"/>
        <v>334.3394256</v>
      </c>
      <c r="L1241" s="305" t="s">
        <v>2595</v>
      </c>
      <c r="M1241" s="306" t="s">
        <v>75</v>
      </c>
      <c r="N1241" s="297">
        <f t="shared" si="3"/>
        <v>1.149</v>
      </c>
      <c r="O1241" s="307"/>
      <c r="P1241" s="307"/>
      <c r="Q1241" s="307"/>
      <c r="R1241" s="307"/>
      <c r="S1241" s="307"/>
      <c r="T1241" s="307"/>
      <c r="U1241" s="307"/>
      <c r="V1241" s="307"/>
    </row>
    <row r="1242" ht="15.75" customHeight="1">
      <c r="A1242" s="307"/>
      <c r="B1242" s="298">
        <v>45249.0</v>
      </c>
      <c r="C1242" s="299" t="s">
        <v>3935</v>
      </c>
      <c r="D1242" s="305" t="s">
        <v>3367</v>
      </c>
      <c r="E1242" s="325" t="s">
        <v>4</v>
      </c>
      <c r="F1242" s="302">
        <v>1190.0</v>
      </c>
      <c r="G1242" s="302"/>
      <c r="H1242" s="302">
        <v>817.2</v>
      </c>
      <c r="I1242" s="302">
        <v>-48.34</v>
      </c>
      <c r="J1242" s="303">
        <v>477190.0</v>
      </c>
      <c r="K1242" s="304">
        <f t="shared" si="4"/>
        <v>401</v>
      </c>
      <c r="L1242" s="305" t="s">
        <v>2595</v>
      </c>
      <c r="M1242" s="306" t="s">
        <v>40</v>
      </c>
      <c r="N1242" s="297">
        <f t="shared" si="3"/>
        <v>1.19</v>
      </c>
      <c r="O1242" s="307"/>
      <c r="P1242" s="307"/>
      <c r="Q1242" s="307"/>
      <c r="R1242" s="307"/>
      <c r="S1242" s="307"/>
      <c r="T1242" s="307"/>
      <c r="U1242" s="307"/>
      <c r="V1242" s="307"/>
    </row>
    <row r="1243" ht="15.75" customHeight="1">
      <c r="A1243" s="307"/>
      <c r="B1243" s="298">
        <v>45249.0</v>
      </c>
      <c r="C1243" s="299" t="s">
        <v>3936</v>
      </c>
      <c r="D1243" s="305" t="s">
        <v>3331</v>
      </c>
      <c r="E1243" s="325" t="s">
        <v>4</v>
      </c>
      <c r="F1243" s="302">
        <v>1221.0</v>
      </c>
      <c r="G1243" s="302">
        <f>H1243/F1243%</f>
        <v>68.55036855</v>
      </c>
      <c r="H1243" s="302">
        <v>837.0</v>
      </c>
      <c r="I1243" s="302">
        <v>-56.63</v>
      </c>
      <c r="J1243" s="303">
        <v>489621.0</v>
      </c>
      <c r="K1243" s="304">
        <f t="shared" si="4"/>
        <v>401</v>
      </c>
      <c r="L1243" s="305" t="s">
        <v>2595</v>
      </c>
      <c r="M1243" s="306" t="s">
        <v>94</v>
      </c>
      <c r="N1243" s="297">
        <f t="shared" si="3"/>
        <v>1.221</v>
      </c>
      <c r="O1243" s="307"/>
      <c r="P1243" s="307"/>
      <c r="Q1243" s="307"/>
      <c r="R1243" s="307"/>
      <c r="S1243" s="307"/>
      <c r="T1243" s="307"/>
      <c r="U1243" s="307"/>
      <c r="V1243" s="307"/>
    </row>
    <row r="1244" ht="15.75" customHeight="1">
      <c r="A1244" s="307"/>
      <c r="B1244" s="298">
        <v>45249.0</v>
      </c>
      <c r="C1244" s="299" t="s">
        <v>3937</v>
      </c>
      <c r="D1244" s="305" t="s">
        <v>3938</v>
      </c>
      <c r="E1244" s="325" t="s">
        <v>3152</v>
      </c>
      <c r="F1244" s="302">
        <v>1080.4</v>
      </c>
      <c r="G1244" s="302"/>
      <c r="H1244" s="302">
        <v>667.7</v>
      </c>
      <c r="I1244" s="302">
        <v>32.63</v>
      </c>
      <c r="J1244" s="322">
        <v>159620.0</v>
      </c>
      <c r="K1244" s="308">
        <f t="shared" si="4"/>
        <v>147.7415772</v>
      </c>
      <c r="L1244" s="305" t="s">
        <v>2580</v>
      </c>
      <c r="M1244" s="306" t="s">
        <v>2584</v>
      </c>
      <c r="N1244" s="297">
        <f t="shared" si="3"/>
        <v>1.0804</v>
      </c>
      <c r="O1244" s="307"/>
      <c r="P1244" s="307"/>
      <c r="Q1244" s="307"/>
      <c r="R1244" s="307"/>
      <c r="S1244" s="307"/>
      <c r="T1244" s="307"/>
      <c r="U1244" s="307"/>
      <c r="V1244" s="307"/>
    </row>
    <row r="1245" ht="15.75" customHeight="1">
      <c r="A1245" s="307"/>
      <c r="B1245" s="298">
        <v>45249.0</v>
      </c>
      <c r="C1245" s="299" t="s">
        <v>3939</v>
      </c>
      <c r="D1245" s="305" t="s">
        <v>111</v>
      </c>
      <c r="E1245" s="325" t="s">
        <v>177</v>
      </c>
      <c r="F1245" s="302">
        <v>22130.5</v>
      </c>
      <c r="G1245" s="302"/>
      <c r="H1245" s="302">
        <v>15293.6</v>
      </c>
      <c r="I1245" s="302">
        <v>-46.58</v>
      </c>
      <c r="J1245" s="322">
        <v>7041987.5</v>
      </c>
      <c r="K1245" s="308">
        <f t="shared" si="4"/>
        <v>318.2028196</v>
      </c>
      <c r="L1245" s="305" t="s">
        <v>2582</v>
      </c>
      <c r="M1245" s="306" t="s">
        <v>75</v>
      </c>
      <c r="N1245" s="297">
        <f t="shared" si="3"/>
        <v>22.1305</v>
      </c>
      <c r="O1245" s="307"/>
      <c r="P1245" s="307"/>
      <c r="Q1245" s="307"/>
      <c r="R1245" s="307"/>
      <c r="S1245" s="307"/>
      <c r="T1245" s="307"/>
      <c r="U1245" s="307"/>
      <c r="V1245" s="307"/>
    </row>
    <row r="1246" ht="15.75" customHeight="1">
      <c r="A1246" s="307"/>
      <c r="B1246" s="298">
        <v>45249.0</v>
      </c>
      <c r="C1246" s="299" t="s">
        <v>3940</v>
      </c>
      <c r="D1246" s="305" t="s">
        <v>109</v>
      </c>
      <c r="E1246" s="325" t="s">
        <v>181</v>
      </c>
      <c r="F1246" s="302">
        <v>317.0</v>
      </c>
      <c r="G1246" s="302"/>
      <c r="H1246" s="302">
        <v>211.4</v>
      </c>
      <c r="I1246" s="302">
        <v>-51.04</v>
      </c>
      <c r="J1246" s="322">
        <v>91050.0</v>
      </c>
      <c r="K1246" s="308">
        <f t="shared" si="4"/>
        <v>287.2239748</v>
      </c>
      <c r="L1246" s="305" t="s">
        <v>2582</v>
      </c>
      <c r="M1246" s="306" t="s">
        <v>40</v>
      </c>
      <c r="N1246" s="297">
        <f t="shared" si="3"/>
        <v>0.317</v>
      </c>
      <c r="O1246" s="307"/>
      <c r="P1246" s="307"/>
      <c r="Q1246" s="307"/>
      <c r="R1246" s="307"/>
      <c r="S1246" s="307"/>
      <c r="T1246" s="307"/>
      <c r="U1246" s="307"/>
      <c r="V1246" s="307"/>
    </row>
    <row r="1247" ht="15.75" customHeight="1">
      <c r="A1247" s="307"/>
      <c r="B1247" s="298">
        <v>45249.0</v>
      </c>
      <c r="C1247" s="299" t="s">
        <v>3941</v>
      </c>
      <c r="D1247" s="305" t="s">
        <v>50</v>
      </c>
      <c r="E1247" s="325" t="s">
        <v>177</v>
      </c>
      <c r="F1247" s="302">
        <v>10259.5</v>
      </c>
      <c r="G1247" s="302"/>
      <c r="H1247" s="302">
        <v>6818.4</v>
      </c>
      <c r="I1247" s="302">
        <v>-37.23</v>
      </c>
      <c r="J1247" s="322">
        <v>2999585.0</v>
      </c>
      <c r="K1247" s="308">
        <f t="shared" si="4"/>
        <v>292.3714606</v>
      </c>
      <c r="L1247" s="305" t="s">
        <v>2582</v>
      </c>
      <c r="M1247" s="306" t="s">
        <v>94</v>
      </c>
      <c r="N1247" s="297">
        <f t="shared" si="3"/>
        <v>10.2595</v>
      </c>
      <c r="O1247" s="307"/>
      <c r="P1247" s="307"/>
      <c r="Q1247" s="307"/>
      <c r="R1247" s="307"/>
      <c r="S1247" s="307"/>
      <c r="T1247" s="307"/>
      <c r="U1247" s="307"/>
      <c r="V1247" s="307"/>
    </row>
    <row r="1248" ht="15.75" customHeight="1">
      <c r="A1248" s="307"/>
      <c r="B1248" s="298">
        <v>45249.0</v>
      </c>
      <c r="C1248" s="299" t="s">
        <v>3942</v>
      </c>
      <c r="D1248" s="305" t="s">
        <v>3457</v>
      </c>
      <c r="E1248" s="325" t="s">
        <v>177</v>
      </c>
      <c r="F1248" s="302">
        <v>1104.0</v>
      </c>
      <c r="G1248" s="302"/>
      <c r="H1248" s="302">
        <v>727.1</v>
      </c>
      <c r="I1248" s="302">
        <v>-84.31</v>
      </c>
      <c r="J1248" s="322">
        <v>346125.0</v>
      </c>
      <c r="K1248" s="308">
        <f t="shared" si="4"/>
        <v>313.5190217</v>
      </c>
      <c r="L1248" s="305" t="s">
        <v>2582</v>
      </c>
      <c r="M1248" s="306" t="s">
        <v>2584</v>
      </c>
      <c r="N1248" s="297">
        <f t="shared" si="3"/>
        <v>1.104</v>
      </c>
      <c r="O1248" s="307"/>
      <c r="P1248" s="307"/>
      <c r="Q1248" s="307"/>
      <c r="R1248" s="307"/>
      <c r="S1248" s="307"/>
      <c r="T1248" s="307"/>
      <c r="U1248" s="307"/>
      <c r="V1248" s="307"/>
    </row>
    <row r="1249" ht="15.75" customHeight="1">
      <c r="A1249" s="307"/>
      <c r="B1249" s="298">
        <v>45249.0</v>
      </c>
      <c r="C1249" s="299" t="s">
        <v>3943</v>
      </c>
      <c r="D1249" s="305" t="s">
        <v>3414</v>
      </c>
      <c r="E1249" s="325" t="s">
        <v>177</v>
      </c>
      <c r="F1249" s="302">
        <v>2093.8</v>
      </c>
      <c r="G1249" s="302"/>
      <c r="H1249" s="302">
        <v>1382.4</v>
      </c>
      <c r="I1249" s="302">
        <v>-72.6</v>
      </c>
      <c r="J1249" s="303">
        <v>689813.0</v>
      </c>
      <c r="K1249" s="304">
        <f t="shared" si="4"/>
        <v>329.4550578</v>
      </c>
      <c r="L1249" s="305" t="s">
        <v>2580</v>
      </c>
      <c r="M1249" s="306" t="s">
        <v>75</v>
      </c>
      <c r="N1249" s="297">
        <f t="shared" si="3"/>
        <v>2.0938</v>
      </c>
      <c r="O1249" s="307"/>
      <c r="P1249" s="307"/>
      <c r="Q1249" s="307"/>
      <c r="R1249" s="307"/>
      <c r="S1249" s="307"/>
      <c r="T1249" s="307"/>
      <c r="U1249" s="307"/>
      <c r="V1249" s="307"/>
    </row>
    <row r="1250" ht="15.75" customHeight="1">
      <c r="A1250" s="307"/>
      <c r="B1250" s="298">
        <v>45249.0</v>
      </c>
      <c r="C1250" s="299" t="s">
        <v>3944</v>
      </c>
      <c r="D1250" s="305" t="s">
        <v>2800</v>
      </c>
      <c r="E1250" s="325" t="s">
        <v>2697</v>
      </c>
      <c r="F1250" s="302">
        <v>1520.5</v>
      </c>
      <c r="G1250" s="302"/>
      <c r="H1250" s="302">
        <v>932.4</v>
      </c>
      <c r="I1250" s="302">
        <v>27.03</v>
      </c>
      <c r="J1250" s="322">
        <v>239800.0</v>
      </c>
      <c r="K1250" s="308">
        <f t="shared" si="4"/>
        <v>157.7112792</v>
      </c>
      <c r="L1250" s="305" t="s">
        <v>2580</v>
      </c>
      <c r="M1250" s="306" t="s">
        <v>40</v>
      </c>
      <c r="N1250" s="297">
        <f t="shared" si="3"/>
        <v>1.5205</v>
      </c>
      <c r="O1250" s="307"/>
      <c r="P1250" s="307"/>
      <c r="Q1250" s="307"/>
      <c r="R1250" s="307"/>
      <c r="S1250" s="307"/>
      <c r="T1250" s="307"/>
      <c r="U1250" s="307"/>
      <c r="V1250" s="307"/>
    </row>
    <row r="1251" ht="15.75" customHeight="1">
      <c r="A1251" s="307"/>
      <c r="B1251" s="298">
        <v>45250.0</v>
      </c>
      <c r="C1251" s="299" t="s">
        <v>3945</v>
      </c>
      <c r="D1251" s="305" t="s">
        <v>3367</v>
      </c>
      <c r="E1251" s="325" t="s">
        <v>181</v>
      </c>
      <c r="F1251" s="302">
        <v>4460.0</v>
      </c>
      <c r="G1251" s="302"/>
      <c r="H1251" s="302">
        <v>2893.7</v>
      </c>
      <c r="I1251" s="302">
        <v>-60.99</v>
      </c>
      <c r="J1251" s="322">
        <v>1292310.0</v>
      </c>
      <c r="K1251" s="308">
        <f t="shared" si="4"/>
        <v>289.7556054</v>
      </c>
      <c r="L1251" s="305" t="s">
        <v>2595</v>
      </c>
      <c r="M1251" s="306" t="s">
        <v>94</v>
      </c>
      <c r="N1251" s="297">
        <f t="shared" si="3"/>
        <v>4.46</v>
      </c>
      <c r="O1251" s="307"/>
      <c r="P1251" s="307"/>
      <c r="Q1251" s="307"/>
      <c r="R1251" s="307"/>
      <c r="S1251" s="307"/>
      <c r="T1251" s="307"/>
      <c r="U1251" s="307"/>
      <c r="V1251" s="307"/>
    </row>
    <row r="1252" ht="15.75" customHeight="1">
      <c r="A1252" s="307"/>
      <c r="B1252" s="298">
        <v>45249.0</v>
      </c>
      <c r="C1252" s="299" t="s">
        <v>3946</v>
      </c>
      <c r="D1252" s="305" t="s">
        <v>103</v>
      </c>
      <c r="E1252" s="325" t="s">
        <v>179</v>
      </c>
      <c r="F1252" s="302">
        <v>2372.8</v>
      </c>
      <c r="G1252" s="302"/>
      <c r="H1252" s="302">
        <v>1506.6</v>
      </c>
      <c r="I1252" s="302">
        <v>-87.23</v>
      </c>
      <c r="J1252" s="322">
        <v>710209.0</v>
      </c>
      <c r="K1252" s="308">
        <f t="shared" si="4"/>
        <v>299.3126264</v>
      </c>
      <c r="L1252" s="305" t="s">
        <v>2580</v>
      </c>
      <c r="M1252" s="306" t="s">
        <v>2584</v>
      </c>
      <c r="N1252" s="297">
        <f t="shared" si="3"/>
        <v>2.3728</v>
      </c>
      <c r="O1252" s="307"/>
      <c r="P1252" s="307"/>
      <c r="Q1252" s="307"/>
      <c r="R1252" s="307"/>
      <c r="S1252" s="307"/>
      <c r="T1252" s="307"/>
      <c r="U1252" s="307"/>
      <c r="V1252" s="307"/>
    </row>
    <row r="1253" ht="15.75" customHeight="1">
      <c r="A1253" s="307"/>
      <c r="B1253" s="298">
        <v>45250.0</v>
      </c>
      <c r="C1253" s="299" t="s">
        <v>3947</v>
      </c>
      <c r="D1253" s="305" t="s">
        <v>3676</v>
      </c>
      <c r="E1253" s="325" t="s">
        <v>181</v>
      </c>
      <c r="F1253" s="302">
        <v>8616.0</v>
      </c>
      <c r="G1253" s="302"/>
      <c r="H1253" s="302">
        <v>5846.4</v>
      </c>
      <c r="I1253" s="302">
        <v>-67.95</v>
      </c>
      <c r="J1253" s="322">
        <v>2608300.0</v>
      </c>
      <c r="K1253" s="308">
        <f t="shared" si="4"/>
        <v>302.7274838</v>
      </c>
      <c r="L1253" s="305" t="s">
        <v>2595</v>
      </c>
      <c r="M1253" s="306" t="s">
        <v>75</v>
      </c>
      <c r="N1253" s="297">
        <f t="shared" si="3"/>
        <v>8.616</v>
      </c>
      <c r="O1253" s="307"/>
      <c r="P1253" s="307"/>
      <c r="Q1253" s="307"/>
      <c r="R1253" s="307"/>
      <c r="S1253" s="307"/>
      <c r="T1253" s="307"/>
      <c r="U1253" s="307"/>
      <c r="V1253" s="307"/>
    </row>
    <row r="1254" ht="15.75" customHeight="1">
      <c r="A1254" s="307"/>
      <c r="B1254" s="298">
        <v>45250.0</v>
      </c>
      <c r="C1254" s="299" t="s">
        <v>3948</v>
      </c>
      <c r="D1254" s="305" t="s">
        <v>111</v>
      </c>
      <c r="E1254" s="325" t="s">
        <v>172</v>
      </c>
      <c r="F1254" s="302">
        <v>4215.0</v>
      </c>
      <c r="G1254" s="302"/>
      <c r="H1254" s="302">
        <v>2896.6</v>
      </c>
      <c r="I1254" s="302">
        <v>-36.69</v>
      </c>
      <c r="J1254" s="303">
        <v>1401238.0</v>
      </c>
      <c r="K1254" s="304">
        <f t="shared" si="4"/>
        <v>332.4408066</v>
      </c>
      <c r="L1254" s="305" t="s">
        <v>2582</v>
      </c>
      <c r="M1254" s="306" t="s">
        <v>40</v>
      </c>
      <c r="N1254" s="297">
        <f t="shared" si="3"/>
        <v>4.215</v>
      </c>
      <c r="O1254" s="307"/>
      <c r="P1254" s="307"/>
      <c r="Q1254" s="307"/>
      <c r="R1254" s="307"/>
      <c r="S1254" s="307"/>
      <c r="T1254" s="307"/>
      <c r="U1254" s="307"/>
      <c r="V1254" s="307"/>
    </row>
    <row r="1255" ht="15.75" customHeight="1">
      <c r="A1255" s="307"/>
      <c r="B1255" s="298">
        <v>45250.0</v>
      </c>
      <c r="C1255" s="299" t="s">
        <v>3949</v>
      </c>
      <c r="D1255" s="305" t="s">
        <v>50</v>
      </c>
      <c r="E1255" s="325" t="s">
        <v>172</v>
      </c>
      <c r="F1255" s="302">
        <v>7478.0</v>
      </c>
      <c r="G1255" s="302"/>
      <c r="H1255" s="302">
        <v>5443.8</v>
      </c>
      <c r="I1255" s="302">
        <v>-18.01</v>
      </c>
      <c r="J1255" s="303">
        <v>2457180.0</v>
      </c>
      <c r="K1255" s="304">
        <f t="shared" si="4"/>
        <v>328.5878577</v>
      </c>
      <c r="L1255" s="305" t="s">
        <v>2582</v>
      </c>
      <c r="M1255" s="306" t="s">
        <v>94</v>
      </c>
      <c r="N1255" s="297">
        <f t="shared" si="3"/>
        <v>7.478</v>
      </c>
      <c r="O1255" s="307"/>
      <c r="P1255" s="307"/>
      <c r="Q1255" s="307"/>
      <c r="R1255" s="307"/>
      <c r="S1255" s="307"/>
      <c r="T1255" s="307"/>
      <c r="U1255" s="307"/>
      <c r="V1255" s="307"/>
    </row>
    <row r="1256" ht="15.75" customHeight="1">
      <c r="A1256" s="307"/>
      <c r="B1256" s="298">
        <v>45250.0</v>
      </c>
      <c r="C1256" s="299" t="s">
        <v>3950</v>
      </c>
      <c r="D1256" s="305" t="s">
        <v>109</v>
      </c>
      <c r="E1256" s="325" t="s">
        <v>2591</v>
      </c>
      <c r="F1256" s="302">
        <v>796.0</v>
      </c>
      <c r="G1256" s="302"/>
      <c r="H1256" s="302">
        <v>527.4</v>
      </c>
      <c r="I1256" s="302">
        <v>-30.11</v>
      </c>
      <c r="J1256" s="322">
        <v>200280.0</v>
      </c>
      <c r="K1256" s="308">
        <f t="shared" si="4"/>
        <v>251.6080402</v>
      </c>
      <c r="L1256" s="305" t="s">
        <v>2582</v>
      </c>
      <c r="M1256" s="306" t="s">
        <v>2584</v>
      </c>
      <c r="N1256" s="297">
        <f t="shared" si="3"/>
        <v>0.796</v>
      </c>
      <c r="O1256" s="307"/>
      <c r="P1256" s="307"/>
      <c r="Q1256" s="307"/>
      <c r="R1256" s="307"/>
      <c r="S1256" s="307"/>
      <c r="T1256" s="307"/>
      <c r="U1256" s="307"/>
      <c r="V1256" s="307"/>
    </row>
    <row r="1257" ht="15.75" customHeight="1">
      <c r="A1257" s="307"/>
      <c r="B1257" s="298">
        <v>45248.0</v>
      </c>
      <c r="C1257" s="299" t="s">
        <v>3951</v>
      </c>
      <c r="D1257" s="305" t="s">
        <v>3758</v>
      </c>
      <c r="E1257" s="325" t="s">
        <v>2591</v>
      </c>
      <c r="F1257" s="302">
        <v>4961.0</v>
      </c>
      <c r="G1257" s="302"/>
      <c r="H1257" s="302">
        <v>3258.4</v>
      </c>
      <c r="I1257" s="302">
        <v>-48.6</v>
      </c>
      <c r="J1257" s="322">
        <v>1223285.0</v>
      </c>
      <c r="K1257" s="308">
        <f t="shared" si="4"/>
        <v>246.5803265</v>
      </c>
      <c r="L1257" s="305" t="s">
        <v>2580</v>
      </c>
      <c r="M1257" s="306" t="s">
        <v>75</v>
      </c>
      <c r="N1257" s="297">
        <f t="shared" si="3"/>
        <v>4.961</v>
      </c>
      <c r="O1257" s="307"/>
      <c r="P1257" s="307"/>
      <c r="Q1257" s="307"/>
      <c r="R1257" s="307"/>
      <c r="S1257" s="307"/>
      <c r="T1257" s="307"/>
      <c r="U1257" s="307"/>
      <c r="V1257" s="307"/>
    </row>
    <row r="1258" ht="15.75" customHeight="1">
      <c r="A1258" s="307"/>
      <c r="B1258" s="298">
        <v>45250.0</v>
      </c>
      <c r="C1258" s="299" t="s">
        <v>3952</v>
      </c>
      <c r="D1258" s="305" t="s">
        <v>3331</v>
      </c>
      <c r="E1258" s="325" t="s">
        <v>179</v>
      </c>
      <c r="F1258" s="302">
        <v>6006.0</v>
      </c>
      <c r="G1258" s="302">
        <f>H1258/F1258%</f>
        <v>65.03663004</v>
      </c>
      <c r="H1258" s="302">
        <v>3906.1</v>
      </c>
      <c r="I1258" s="302">
        <v>-72.64</v>
      </c>
      <c r="J1258" s="322">
        <v>1791101.0</v>
      </c>
      <c r="K1258" s="308">
        <f t="shared" si="4"/>
        <v>298.2186147</v>
      </c>
      <c r="L1258" s="305" t="s">
        <v>2595</v>
      </c>
      <c r="M1258" s="306" t="s">
        <v>40</v>
      </c>
      <c r="N1258" s="297">
        <f t="shared" si="3"/>
        <v>6.006</v>
      </c>
      <c r="O1258" s="307"/>
      <c r="P1258" s="307"/>
      <c r="Q1258" s="307"/>
      <c r="R1258" s="307"/>
      <c r="S1258" s="307"/>
      <c r="T1258" s="307"/>
      <c r="U1258" s="307"/>
      <c r="V1258" s="307"/>
    </row>
    <row r="1259" ht="15.75" customHeight="1">
      <c r="A1259" s="307"/>
      <c r="B1259" s="298">
        <v>45251.0</v>
      </c>
      <c r="C1259" s="299" t="s">
        <v>3953</v>
      </c>
      <c r="D1259" s="305" t="s">
        <v>3367</v>
      </c>
      <c r="E1259" s="325" t="s">
        <v>179</v>
      </c>
      <c r="F1259" s="302">
        <v>1141.0</v>
      </c>
      <c r="G1259" s="302"/>
      <c r="H1259" s="302">
        <v>751.9</v>
      </c>
      <c r="I1259" s="302">
        <v>-70.2</v>
      </c>
      <c r="J1259" s="322">
        <v>344183.0</v>
      </c>
      <c r="K1259" s="308">
        <f t="shared" si="4"/>
        <v>301.6503067</v>
      </c>
      <c r="L1259" s="305" t="s">
        <v>2595</v>
      </c>
      <c r="M1259" s="306" t="s">
        <v>94</v>
      </c>
      <c r="N1259" s="297">
        <f t="shared" si="3"/>
        <v>1.141</v>
      </c>
      <c r="O1259" s="307"/>
      <c r="P1259" s="307"/>
      <c r="Q1259" s="307"/>
      <c r="R1259" s="307"/>
      <c r="S1259" s="307"/>
      <c r="T1259" s="307"/>
      <c r="U1259" s="307"/>
      <c r="V1259" s="307"/>
    </row>
    <row r="1260" ht="15.75" customHeight="1">
      <c r="A1260" s="307"/>
      <c r="B1260" s="298">
        <v>45250.0</v>
      </c>
      <c r="C1260" s="299" t="s">
        <v>3954</v>
      </c>
      <c r="D1260" s="305" t="s">
        <v>2800</v>
      </c>
      <c r="E1260" s="325" t="s">
        <v>2697</v>
      </c>
      <c r="F1260" s="302">
        <v>227.5</v>
      </c>
      <c r="G1260" s="302"/>
      <c r="H1260" s="302">
        <v>142.6</v>
      </c>
      <c r="I1260" s="302">
        <v>15.14</v>
      </c>
      <c r="J1260" s="322">
        <v>35475.0</v>
      </c>
      <c r="K1260" s="308">
        <f t="shared" si="4"/>
        <v>155.9340659</v>
      </c>
      <c r="L1260" s="305" t="s">
        <v>2580</v>
      </c>
      <c r="M1260" s="306" t="s">
        <v>2584</v>
      </c>
      <c r="N1260" s="297">
        <f t="shared" si="3"/>
        <v>0.2275</v>
      </c>
      <c r="O1260" s="307"/>
      <c r="P1260" s="307"/>
      <c r="Q1260" s="307"/>
      <c r="R1260" s="307"/>
      <c r="S1260" s="307"/>
      <c r="T1260" s="307"/>
      <c r="U1260" s="307"/>
      <c r="V1260" s="307"/>
    </row>
    <row r="1261" ht="15.75" customHeight="1">
      <c r="A1261" s="307"/>
      <c r="B1261" s="298">
        <v>45251.0</v>
      </c>
      <c r="C1261" s="299" t="s">
        <v>3955</v>
      </c>
      <c r="D1261" s="305" t="s">
        <v>3689</v>
      </c>
      <c r="E1261" s="325" t="s">
        <v>181</v>
      </c>
      <c r="F1261" s="302">
        <v>9846.0</v>
      </c>
      <c r="G1261" s="302"/>
      <c r="H1261" s="302">
        <v>6645.6</v>
      </c>
      <c r="I1261" s="302">
        <v>-69.75</v>
      </c>
      <c r="J1261" s="322">
        <v>2944280.0</v>
      </c>
      <c r="K1261" s="308">
        <f t="shared" si="4"/>
        <v>299.0331099</v>
      </c>
      <c r="L1261" s="305" t="s">
        <v>2595</v>
      </c>
      <c r="M1261" s="306" t="s">
        <v>75</v>
      </c>
      <c r="N1261" s="297">
        <f t="shared" si="3"/>
        <v>9.846</v>
      </c>
      <c r="O1261" s="307"/>
      <c r="P1261" s="307"/>
      <c r="Q1261" s="307"/>
      <c r="R1261" s="307"/>
      <c r="S1261" s="307"/>
      <c r="T1261" s="307"/>
      <c r="U1261" s="307"/>
      <c r="V1261" s="307"/>
    </row>
    <row r="1262" ht="15.75" customHeight="1">
      <c r="A1262" s="307"/>
      <c r="B1262" s="298">
        <v>45250.0</v>
      </c>
      <c r="C1262" s="299" t="s">
        <v>3956</v>
      </c>
      <c r="D1262" s="305" t="s">
        <v>3414</v>
      </c>
      <c r="E1262" s="325" t="s">
        <v>177</v>
      </c>
      <c r="F1262" s="302">
        <v>3256.4</v>
      </c>
      <c r="G1262" s="302"/>
      <c r="H1262" s="302">
        <v>2213.4</v>
      </c>
      <c r="I1262" s="302">
        <v>-53.72</v>
      </c>
      <c r="J1262" s="322">
        <v>1045603.0</v>
      </c>
      <c r="K1262" s="308">
        <f t="shared" si="4"/>
        <v>321.0916964</v>
      </c>
      <c r="L1262" s="305" t="s">
        <v>2580</v>
      </c>
      <c r="M1262" s="306" t="s">
        <v>40</v>
      </c>
      <c r="N1262" s="297">
        <f t="shared" si="3"/>
        <v>3.2564</v>
      </c>
      <c r="O1262" s="307"/>
      <c r="P1262" s="307"/>
      <c r="Q1262" s="307"/>
      <c r="R1262" s="307"/>
      <c r="S1262" s="307"/>
      <c r="T1262" s="307"/>
      <c r="U1262" s="307"/>
      <c r="V1262" s="307"/>
    </row>
    <row r="1263" ht="15.75" customHeight="1">
      <c r="A1263" s="307"/>
      <c r="B1263" s="298">
        <v>45251.0</v>
      </c>
      <c r="C1263" s="299" t="s">
        <v>3957</v>
      </c>
      <c r="D1263" s="305" t="s">
        <v>98</v>
      </c>
      <c r="E1263" s="325" t="s">
        <v>2591</v>
      </c>
      <c r="F1263" s="302">
        <v>404.0</v>
      </c>
      <c r="G1263" s="302"/>
      <c r="H1263" s="302">
        <v>267.6</v>
      </c>
      <c r="I1263" s="302">
        <v>-42.32</v>
      </c>
      <c r="J1263" s="322">
        <v>124174.0</v>
      </c>
      <c r="K1263" s="308">
        <f t="shared" si="4"/>
        <v>307.3613861</v>
      </c>
      <c r="L1263" s="305" t="s">
        <v>2595</v>
      </c>
      <c r="M1263" s="306" t="s">
        <v>94</v>
      </c>
      <c r="N1263" s="297">
        <f t="shared" si="3"/>
        <v>0.404</v>
      </c>
      <c r="O1263" s="307"/>
      <c r="P1263" s="307"/>
      <c r="Q1263" s="307"/>
      <c r="R1263" s="307"/>
      <c r="S1263" s="307"/>
      <c r="T1263" s="307"/>
      <c r="U1263" s="307"/>
      <c r="V1263" s="307"/>
    </row>
    <row r="1264" ht="15.75" customHeight="1">
      <c r="A1264" s="307"/>
      <c r="B1264" s="298">
        <v>45251.0</v>
      </c>
      <c r="C1264" s="299" t="s">
        <v>3958</v>
      </c>
      <c r="D1264" s="305" t="s">
        <v>100</v>
      </c>
      <c r="E1264" s="325" t="s">
        <v>179</v>
      </c>
      <c r="F1264" s="302">
        <v>4220.3</v>
      </c>
      <c r="G1264" s="302"/>
      <c r="H1264" s="302">
        <v>2886.8</v>
      </c>
      <c r="I1264" s="302">
        <v>-19.24</v>
      </c>
      <c r="J1264" s="322">
        <v>1157873.0</v>
      </c>
      <c r="K1264" s="308">
        <f t="shared" si="4"/>
        <v>274.357984</v>
      </c>
      <c r="L1264" s="305" t="s">
        <v>2580</v>
      </c>
      <c r="M1264" s="306" t="s">
        <v>2584</v>
      </c>
      <c r="N1264" s="297">
        <f t="shared" si="3"/>
        <v>4.2203</v>
      </c>
      <c r="O1264" s="307"/>
      <c r="P1264" s="307"/>
      <c r="Q1264" s="307"/>
      <c r="R1264" s="307"/>
      <c r="S1264" s="307"/>
      <c r="T1264" s="307"/>
      <c r="U1264" s="307"/>
      <c r="V1264" s="307"/>
    </row>
    <row r="1265" ht="15.75" customHeight="1">
      <c r="A1265" s="307"/>
      <c r="B1265" s="298">
        <v>45251.0</v>
      </c>
      <c r="C1265" s="299" t="s">
        <v>3959</v>
      </c>
      <c r="D1265" s="305" t="s">
        <v>85</v>
      </c>
      <c r="E1265" s="325" t="s">
        <v>2697</v>
      </c>
      <c r="F1265" s="302">
        <v>46.5</v>
      </c>
      <c r="G1265" s="302"/>
      <c r="H1265" s="302">
        <v>31.8</v>
      </c>
      <c r="I1265" s="302">
        <v>-19.24</v>
      </c>
      <c r="J1265" s="322">
        <v>9235.0</v>
      </c>
      <c r="K1265" s="308">
        <f t="shared" si="4"/>
        <v>198.6021505</v>
      </c>
      <c r="L1265" s="305" t="s">
        <v>2580</v>
      </c>
      <c r="M1265" s="306" t="s">
        <v>75</v>
      </c>
      <c r="N1265" s="297">
        <f t="shared" si="3"/>
        <v>0.0465</v>
      </c>
      <c r="O1265" s="307"/>
      <c r="P1265" s="307"/>
      <c r="Q1265" s="307"/>
      <c r="R1265" s="307"/>
      <c r="S1265" s="307"/>
      <c r="T1265" s="307"/>
      <c r="U1265" s="307"/>
      <c r="V1265" s="307"/>
    </row>
    <row r="1266" ht="15.75" customHeight="1">
      <c r="A1266" s="307"/>
      <c r="B1266" s="298">
        <v>45251.0</v>
      </c>
      <c r="C1266" s="299" t="s">
        <v>3960</v>
      </c>
      <c r="D1266" s="300" t="s">
        <v>77</v>
      </c>
      <c r="E1266" s="325" t="s">
        <v>2643</v>
      </c>
      <c r="F1266" s="340">
        <v>3167.3</v>
      </c>
      <c r="G1266" s="340"/>
      <c r="H1266" s="340">
        <v>2067.2</v>
      </c>
      <c r="I1266" s="340">
        <v>8.77</v>
      </c>
      <c r="J1266" s="308">
        <v>655217.0</v>
      </c>
      <c r="K1266" s="308">
        <f t="shared" si="4"/>
        <v>206.8692577</v>
      </c>
      <c r="L1266" s="300" t="s">
        <v>2580</v>
      </c>
      <c r="M1266" s="306" t="s">
        <v>40</v>
      </c>
      <c r="N1266" s="297">
        <f t="shared" si="3"/>
        <v>3.1673</v>
      </c>
      <c r="O1266" s="307"/>
      <c r="P1266" s="307"/>
      <c r="Q1266" s="307"/>
      <c r="R1266" s="307"/>
      <c r="S1266" s="307"/>
      <c r="T1266" s="307"/>
      <c r="U1266" s="307"/>
      <c r="V1266" s="307"/>
    </row>
    <row r="1267" ht="15.75" customHeight="1">
      <c r="A1267" s="307"/>
      <c r="B1267" s="298">
        <v>45251.0</v>
      </c>
      <c r="C1267" s="299" t="s">
        <v>3961</v>
      </c>
      <c r="D1267" s="300" t="s">
        <v>50</v>
      </c>
      <c r="E1267" s="325" t="s">
        <v>172</v>
      </c>
      <c r="F1267" s="340">
        <v>12407.0</v>
      </c>
      <c r="G1267" s="340"/>
      <c r="H1267" s="340">
        <v>8466.3</v>
      </c>
      <c r="I1267" s="340">
        <v>-22.61</v>
      </c>
      <c r="J1267" s="304">
        <v>4094640.0</v>
      </c>
      <c r="K1267" s="304">
        <f t="shared" si="4"/>
        <v>330.0265979</v>
      </c>
      <c r="L1267" s="300" t="s">
        <v>2582</v>
      </c>
      <c r="M1267" s="306" t="s">
        <v>94</v>
      </c>
      <c r="N1267" s="297">
        <f t="shared" si="3"/>
        <v>12.407</v>
      </c>
      <c r="O1267" s="307"/>
      <c r="P1267" s="307"/>
      <c r="Q1267" s="307"/>
      <c r="R1267" s="307"/>
      <c r="S1267" s="307"/>
      <c r="T1267" s="307"/>
      <c r="U1267" s="307"/>
      <c r="V1267" s="307"/>
    </row>
    <row r="1268" ht="15.75" customHeight="1">
      <c r="A1268" s="307"/>
      <c r="B1268" s="298">
        <v>45251.0</v>
      </c>
      <c r="C1268" s="299" t="s">
        <v>3962</v>
      </c>
      <c r="D1268" s="300" t="s">
        <v>111</v>
      </c>
      <c r="E1268" s="325" t="s">
        <v>172</v>
      </c>
      <c r="F1268" s="340">
        <v>3269.5</v>
      </c>
      <c r="G1268" s="340"/>
      <c r="H1268" s="340">
        <v>2232.5</v>
      </c>
      <c r="I1268" s="340">
        <v>-45.11</v>
      </c>
      <c r="J1268" s="304">
        <v>1182220.0</v>
      </c>
      <c r="K1268" s="304">
        <f t="shared" si="4"/>
        <v>361.5904573</v>
      </c>
      <c r="L1268" s="300" t="s">
        <v>2582</v>
      </c>
      <c r="M1268" s="306" t="s">
        <v>2584</v>
      </c>
      <c r="N1268" s="297">
        <f t="shared" si="3"/>
        <v>3.2695</v>
      </c>
      <c r="O1268" s="307"/>
      <c r="P1268" s="307"/>
      <c r="Q1268" s="307"/>
      <c r="R1268" s="307"/>
      <c r="S1268" s="307"/>
      <c r="T1268" s="307"/>
      <c r="U1268" s="307"/>
      <c r="V1268" s="307"/>
    </row>
    <row r="1269" ht="15.75" customHeight="1">
      <c r="A1269" s="307"/>
      <c r="B1269" s="298">
        <v>45251.0</v>
      </c>
      <c r="C1269" s="299" t="s">
        <v>3963</v>
      </c>
      <c r="D1269" s="300" t="s">
        <v>116</v>
      </c>
      <c r="E1269" s="325" t="s">
        <v>172</v>
      </c>
      <c r="F1269" s="340">
        <v>325.0</v>
      </c>
      <c r="G1269" s="340"/>
      <c r="H1269" s="340">
        <v>219.6</v>
      </c>
      <c r="I1269" s="340">
        <v>-39.01</v>
      </c>
      <c r="J1269" s="304">
        <v>123500.0</v>
      </c>
      <c r="K1269" s="304">
        <f t="shared" si="4"/>
        <v>380</v>
      </c>
      <c r="L1269" s="300" t="s">
        <v>2582</v>
      </c>
      <c r="M1269" s="306" t="s">
        <v>75</v>
      </c>
      <c r="N1269" s="297">
        <f t="shared" si="3"/>
        <v>0.325</v>
      </c>
      <c r="O1269" s="307"/>
      <c r="P1269" s="307"/>
      <c r="Q1269" s="307"/>
      <c r="R1269" s="307"/>
      <c r="S1269" s="307"/>
      <c r="T1269" s="307"/>
      <c r="U1269" s="307"/>
      <c r="V1269" s="307"/>
    </row>
    <row r="1270" ht="15.75" customHeight="1">
      <c r="A1270" s="307"/>
      <c r="B1270" s="298">
        <v>45251.0</v>
      </c>
      <c r="C1270" s="299" t="s">
        <v>3964</v>
      </c>
      <c r="D1270" s="300" t="s">
        <v>109</v>
      </c>
      <c r="E1270" s="325" t="s">
        <v>172</v>
      </c>
      <c r="F1270" s="340">
        <v>143.0</v>
      </c>
      <c r="G1270" s="340"/>
      <c r="H1270" s="340">
        <v>96.5</v>
      </c>
      <c r="I1270" s="340">
        <v>-38.76</v>
      </c>
      <c r="J1270" s="304">
        <v>47190.0</v>
      </c>
      <c r="K1270" s="304">
        <f t="shared" si="4"/>
        <v>330</v>
      </c>
      <c r="L1270" s="300" t="s">
        <v>2582</v>
      </c>
      <c r="M1270" s="306" t="s">
        <v>40</v>
      </c>
      <c r="N1270" s="297">
        <f t="shared" si="3"/>
        <v>0.143</v>
      </c>
      <c r="O1270" s="307"/>
      <c r="P1270" s="307"/>
      <c r="Q1270" s="307"/>
      <c r="R1270" s="307"/>
      <c r="S1270" s="307"/>
      <c r="T1270" s="307"/>
      <c r="U1270" s="307"/>
      <c r="V1270" s="307"/>
    </row>
    <row r="1271" ht="15.75" customHeight="1">
      <c r="A1271" s="307"/>
      <c r="B1271" s="298">
        <v>45252.0</v>
      </c>
      <c r="C1271" s="299" t="s">
        <v>3965</v>
      </c>
      <c r="D1271" s="300" t="s">
        <v>3367</v>
      </c>
      <c r="E1271" s="325" t="s">
        <v>172</v>
      </c>
      <c r="F1271" s="340">
        <v>2048.0</v>
      </c>
      <c r="G1271" s="340"/>
      <c r="H1271" s="340">
        <v>1428.5</v>
      </c>
      <c r="I1271" s="340">
        <v>-37.54</v>
      </c>
      <c r="J1271" s="304">
        <v>818644.25</v>
      </c>
      <c r="K1271" s="304">
        <f t="shared" si="4"/>
        <v>399.7286377</v>
      </c>
      <c r="L1271" s="300" t="s">
        <v>2595</v>
      </c>
      <c r="M1271" s="306" t="s">
        <v>94</v>
      </c>
      <c r="N1271" s="297">
        <f t="shared" si="3"/>
        <v>2.048</v>
      </c>
      <c r="O1271" s="307"/>
      <c r="P1271" s="307"/>
      <c r="Q1271" s="307"/>
      <c r="R1271" s="307"/>
      <c r="S1271" s="307"/>
      <c r="T1271" s="307"/>
      <c r="U1271" s="307"/>
      <c r="V1271" s="307"/>
    </row>
    <row r="1272" ht="15.75" customHeight="1">
      <c r="A1272" s="307"/>
      <c r="B1272" s="298">
        <v>45252.0</v>
      </c>
      <c r="C1272" s="299" t="s">
        <v>3966</v>
      </c>
      <c r="D1272" s="300" t="s">
        <v>98</v>
      </c>
      <c r="E1272" s="325" t="s">
        <v>177</v>
      </c>
      <c r="F1272" s="340">
        <v>3937.0</v>
      </c>
      <c r="G1272" s="340"/>
      <c r="H1272" s="340">
        <v>2629.8</v>
      </c>
      <c r="I1272" s="340">
        <v>-44.26</v>
      </c>
      <c r="J1272" s="308">
        <v>1211067.0</v>
      </c>
      <c r="K1272" s="308">
        <f t="shared" si="4"/>
        <v>307.6116332</v>
      </c>
      <c r="L1272" s="300" t="s">
        <v>2595</v>
      </c>
      <c r="M1272" s="306" t="s">
        <v>2584</v>
      </c>
      <c r="N1272" s="297">
        <f t="shared" si="3"/>
        <v>3.937</v>
      </c>
      <c r="O1272" s="307"/>
      <c r="P1272" s="307"/>
      <c r="Q1272" s="307"/>
      <c r="R1272" s="307"/>
      <c r="S1272" s="307"/>
      <c r="T1272" s="307"/>
      <c r="U1272" s="307"/>
      <c r="V1272" s="307"/>
    </row>
    <row r="1273" ht="15.75" customHeight="1">
      <c r="A1273" s="307"/>
      <c r="B1273" s="298">
        <v>45252.0</v>
      </c>
      <c r="C1273" s="299" t="s">
        <v>3967</v>
      </c>
      <c r="D1273" s="300" t="s">
        <v>77</v>
      </c>
      <c r="E1273" s="325" t="s">
        <v>2643</v>
      </c>
      <c r="F1273" s="340">
        <v>24.9</v>
      </c>
      <c r="G1273" s="340"/>
      <c r="H1273" s="340">
        <v>16.6</v>
      </c>
      <c r="I1273" s="340">
        <v>-38.6</v>
      </c>
      <c r="J1273" s="308">
        <v>5229.0</v>
      </c>
      <c r="K1273" s="308">
        <f t="shared" si="4"/>
        <v>210</v>
      </c>
      <c r="L1273" s="300" t="s">
        <v>2580</v>
      </c>
      <c r="M1273" s="306" t="s">
        <v>75</v>
      </c>
      <c r="N1273" s="297">
        <f t="shared" si="3"/>
        <v>0.0249</v>
      </c>
      <c r="O1273" s="307"/>
      <c r="P1273" s="307"/>
      <c r="Q1273" s="307"/>
      <c r="R1273" s="307"/>
      <c r="S1273" s="307"/>
      <c r="T1273" s="307"/>
      <c r="U1273" s="307"/>
      <c r="V1273" s="307"/>
    </row>
    <row r="1274" ht="15.75" customHeight="1">
      <c r="A1274" s="307"/>
      <c r="B1274" s="298">
        <v>45252.0</v>
      </c>
      <c r="C1274" s="299" t="s">
        <v>3968</v>
      </c>
      <c r="D1274" s="300" t="s">
        <v>100</v>
      </c>
      <c r="E1274" s="325" t="s">
        <v>179</v>
      </c>
      <c r="F1274" s="340">
        <v>3110.1</v>
      </c>
      <c r="G1274" s="340"/>
      <c r="H1274" s="340">
        <v>2083.7</v>
      </c>
      <c r="I1274" s="340">
        <v>-38.6</v>
      </c>
      <c r="J1274" s="308">
        <v>880237.0</v>
      </c>
      <c r="K1274" s="308">
        <f t="shared" si="4"/>
        <v>283.0253047</v>
      </c>
      <c r="L1274" s="300" t="s">
        <v>2580</v>
      </c>
      <c r="M1274" s="306" t="s">
        <v>40</v>
      </c>
      <c r="N1274" s="297">
        <f t="shared" si="3"/>
        <v>3.1101</v>
      </c>
      <c r="O1274" s="307"/>
      <c r="P1274" s="307"/>
      <c r="Q1274" s="307"/>
      <c r="R1274" s="307"/>
      <c r="S1274" s="307"/>
      <c r="T1274" s="307"/>
      <c r="U1274" s="307"/>
      <c r="V1274" s="307"/>
    </row>
    <row r="1275" ht="15.75" customHeight="1">
      <c r="A1275" s="307"/>
      <c r="B1275" s="298">
        <v>45252.0</v>
      </c>
      <c r="C1275" s="299" t="s">
        <v>3969</v>
      </c>
      <c r="D1275" s="300" t="s">
        <v>50</v>
      </c>
      <c r="E1275" s="325" t="s">
        <v>177</v>
      </c>
      <c r="F1275" s="340">
        <v>12212.0</v>
      </c>
      <c r="G1275" s="340"/>
      <c r="H1275" s="340">
        <v>8102.4</v>
      </c>
      <c r="I1275" s="340">
        <v>-34.09</v>
      </c>
      <c r="J1275" s="308">
        <v>3690440.0</v>
      </c>
      <c r="K1275" s="308">
        <f t="shared" si="4"/>
        <v>302.1978382</v>
      </c>
      <c r="L1275" s="300" t="s">
        <v>2582</v>
      </c>
      <c r="M1275" s="306" t="s">
        <v>94</v>
      </c>
      <c r="N1275" s="297">
        <f t="shared" si="3"/>
        <v>12.212</v>
      </c>
      <c r="O1275" s="307"/>
      <c r="P1275" s="307"/>
      <c r="Q1275" s="307"/>
      <c r="R1275" s="307"/>
      <c r="S1275" s="307"/>
      <c r="T1275" s="307"/>
      <c r="U1275" s="307"/>
      <c r="V1275" s="307"/>
    </row>
    <row r="1276" ht="15.75" customHeight="1">
      <c r="A1276" s="307"/>
      <c r="B1276" s="298">
        <v>45252.0</v>
      </c>
      <c r="C1276" s="299" t="s">
        <v>3970</v>
      </c>
      <c r="D1276" s="300" t="s">
        <v>111</v>
      </c>
      <c r="E1276" s="325" t="s">
        <v>177</v>
      </c>
      <c r="F1276" s="340">
        <v>3482.5</v>
      </c>
      <c r="G1276" s="340"/>
      <c r="H1276" s="340">
        <v>2328.6</v>
      </c>
      <c r="I1276" s="340">
        <v>-31.64</v>
      </c>
      <c r="J1276" s="304">
        <v>1123015.0</v>
      </c>
      <c r="K1276" s="304">
        <f t="shared" si="4"/>
        <v>322.4737976</v>
      </c>
      <c r="L1276" s="300" t="s">
        <v>2582</v>
      </c>
      <c r="M1276" s="306" t="s">
        <v>2584</v>
      </c>
      <c r="N1276" s="297">
        <f t="shared" si="3"/>
        <v>3.4825</v>
      </c>
      <c r="O1276" s="307"/>
      <c r="P1276" s="307"/>
      <c r="Q1276" s="307"/>
      <c r="R1276" s="307"/>
      <c r="S1276" s="307"/>
      <c r="T1276" s="307"/>
      <c r="U1276" s="307"/>
      <c r="V1276" s="307"/>
    </row>
    <row r="1277" ht="15.75" customHeight="1">
      <c r="A1277" s="307"/>
      <c r="B1277" s="298">
        <v>45252.0</v>
      </c>
      <c r="C1277" s="299" t="s">
        <v>3971</v>
      </c>
      <c r="D1277" s="300" t="s">
        <v>109</v>
      </c>
      <c r="E1277" s="325" t="s">
        <v>172</v>
      </c>
      <c r="F1277" s="340">
        <v>325.0</v>
      </c>
      <c r="G1277" s="340"/>
      <c r="H1277" s="340">
        <v>232.2</v>
      </c>
      <c r="I1277" s="340">
        <v>-14.61</v>
      </c>
      <c r="J1277" s="304">
        <v>125520.0</v>
      </c>
      <c r="K1277" s="304">
        <f t="shared" si="4"/>
        <v>386.2153846</v>
      </c>
      <c r="L1277" s="300" t="s">
        <v>2582</v>
      </c>
      <c r="M1277" s="306" t="s">
        <v>75</v>
      </c>
      <c r="N1277" s="297">
        <f t="shared" si="3"/>
        <v>0.325</v>
      </c>
      <c r="O1277" s="307"/>
      <c r="P1277" s="307"/>
      <c r="Q1277" s="307"/>
      <c r="R1277" s="307"/>
      <c r="S1277" s="307"/>
      <c r="T1277" s="307"/>
      <c r="U1277" s="307"/>
      <c r="V1277" s="307"/>
    </row>
    <row r="1278" ht="15.75" customHeight="1">
      <c r="A1278" s="307"/>
      <c r="B1278" s="298">
        <v>45252.0</v>
      </c>
      <c r="C1278" s="299" t="s">
        <v>3972</v>
      </c>
      <c r="D1278" s="300" t="s">
        <v>3676</v>
      </c>
      <c r="E1278" s="325" t="s">
        <v>181</v>
      </c>
      <c r="F1278" s="340">
        <v>6801.0</v>
      </c>
      <c r="G1278" s="340"/>
      <c r="H1278" s="340">
        <v>4474.8</v>
      </c>
      <c r="I1278" s="340">
        <v>-63.98</v>
      </c>
      <c r="J1278" s="308">
        <v>2041336.0</v>
      </c>
      <c r="K1278" s="308">
        <f t="shared" si="4"/>
        <v>300.1523305</v>
      </c>
      <c r="L1278" s="300" t="s">
        <v>2595</v>
      </c>
      <c r="M1278" s="306" t="s">
        <v>40</v>
      </c>
      <c r="N1278" s="297">
        <f t="shared" si="3"/>
        <v>6.801</v>
      </c>
      <c r="O1278" s="307"/>
      <c r="P1278" s="307"/>
      <c r="Q1278" s="307"/>
      <c r="R1278" s="307"/>
      <c r="S1278" s="307"/>
      <c r="T1278" s="307"/>
      <c r="U1278" s="307"/>
      <c r="V1278" s="307"/>
    </row>
    <row r="1279" ht="15.75" customHeight="1">
      <c r="A1279" s="307"/>
      <c r="B1279" s="341">
        <v>45253.0</v>
      </c>
      <c r="C1279" s="299" t="s">
        <v>3973</v>
      </c>
      <c r="D1279" s="300" t="s">
        <v>3367</v>
      </c>
      <c r="E1279" s="325" t="s">
        <v>179</v>
      </c>
      <c r="F1279" s="340">
        <v>1016.0</v>
      </c>
      <c r="G1279" s="340"/>
      <c r="H1279" s="340">
        <v>692.6</v>
      </c>
      <c r="I1279" s="340">
        <v>-34.17</v>
      </c>
      <c r="J1279" s="308">
        <v>301780.0</v>
      </c>
      <c r="K1279" s="308">
        <f t="shared" si="4"/>
        <v>297.0275591</v>
      </c>
      <c r="L1279" s="300" t="s">
        <v>2595</v>
      </c>
      <c r="M1279" s="306" t="s">
        <v>94</v>
      </c>
      <c r="N1279" s="297">
        <f t="shared" si="3"/>
        <v>1.016</v>
      </c>
      <c r="O1279" s="307"/>
      <c r="P1279" s="307"/>
      <c r="Q1279" s="307"/>
      <c r="R1279" s="307"/>
      <c r="S1279" s="307"/>
      <c r="T1279" s="307"/>
      <c r="U1279" s="307"/>
      <c r="V1279" s="307"/>
    </row>
    <row r="1280" ht="15.75" customHeight="1">
      <c r="A1280" s="307"/>
      <c r="B1280" s="341">
        <v>45253.0</v>
      </c>
      <c r="C1280" s="299" t="s">
        <v>3974</v>
      </c>
      <c r="D1280" s="300" t="s">
        <v>98</v>
      </c>
      <c r="E1280" s="325" t="s">
        <v>172</v>
      </c>
      <c r="F1280" s="340">
        <v>881.0</v>
      </c>
      <c r="G1280" s="340"/>
      <c r="H1280" s="340">
        <v>621.5</v>
      </c>
      <c r="I1280" s="340">
        <v>-20.61</v>
      </c>
      <c r="J1280" s="304">
        <v>330420.0</v>
      </c>
      <c r="K1280" s="304">
        <f t="shared" si="4"/>
        <v>375.0510783</v>
      </c>
      <c r="L1280" s="300" t="s">
        <v>2595</v>
      </c>
      <c r="M1280" s="306" t="s">
        <v>2584</v>
      </c>
      <c r="N1280" s="297">
        <f t="shared" si="3"/>
        <v>0.881</v>
      </c>
      <c r="O1280" s="307"/>
      <c r="P1280" s="307"/>
      <c r="Q1280" s="307"/>
      <c r="R1280" s="307"/>
      <c r="S1280" s="307"/>
      <c r="T1280" s="307"/>
      <c r="U1280" s="307"/>
      <c r="V1280" s="307"/>
    </row>
    <row r="1281" ht="15.75" customHeight="1">
      <c r="A1281" s="307"/>
      <c r="B1281" s="341">
        <v>45253.0</v>
      </c>
      <c r="C1281" s="299" t="s">
        <v>3975</v>
      </c>
      <c r="D1281" s="300" t="s">
        <v>115</v>
      </c>
      <c r="E1281" s="325" t="s">
        <v>177</v>
      </c>
      <c r="F1281" s="340">
        <v>4767.0</v>
      </c>
      <c r="G1281" s="340"/>
      <c r="H1281" s="340">
        <v>3244.7</v>
      </c>
      <c r="I1281" s="340">
        <v>-48.073</v>
      </c>
      <c r="J1281" s="304">
        <v>1561500.0</v>
      </c>
      <c r="K1281" s="304">
        <f t="shared" si="4"/>
        <v>327.564506</v>
      </c>
      <c r="L1281" s="300" t="s">
        <v>2582</v>
      </c>
      <c r="M1281" s="306" t="s">
        <v>75</v>
      </c>
      <c r="N1281" s="297">
        <f t="shared" si="3"/>
        <v>4.767</v>
      </c>
      <c r="O1281" s="307"/>
      <c r="P1281" s="307"/>
      <c r="Q1281" s="307"/>
      <c r="R1281" s="307"/>
      <c r="S1281" s="307"/>
      <c r="T1281" s="307"/>
      <c r="U1281" s="307"/>
      <c r="V1281" s="307"/>
    </row>
    <row r="1282" ht="15.75" customHeight="1">
      <c r="A1282" s="307"/>
      <c r="B1282" s="341">
        <v>45253.0</v>
      </c>
      <c r="C1282" s="299" t="s">
        <v>3976</v>
      </c>
      <c r="D1282" s="300" t="s">
        <v>3885</v>
      </c>
      <c r="E1282" s="325" t="s">
        <v>4</v>
      </c>
      <c r="F1282" s="340">
        <v>2343.0</v>
      </c>
      <c r="G1282" s="340"/>
      <c r="H1282" s="340">
        <v>1066.5</v>
      </c>
      <c r="I1282" s="340">
        <v>11.41</v>
      </c>
      <c r="J1282" s="304">
        <v>913770.0</v>
      </c>
      <c r="K1282" s="304">
        <f t="shared" si="4"/>
        <v>390</v>
      </c>
      <c r="L1282" s="300" t="s">
        <v>2582</v>
      </c>
      <c r="M1282" s="306" t="s">
        <v>40</v>
      </c>
      <c r="N1282" s="297">
        <f t="shared" si="3"/>
        <v>2.343</v>
      </c>
      <c r="O1282" s="307"/>
      <c r="P1282" s="307"/>
      <c r="Q1282" s="307"/>
      <c r="R1282" s="307"/>
      <c r="S1282" s="307"/>
      <c r="T1282" s="307"/>
      <c r="U1282" s="307"/>
      <c r="V1282" s="307"/>
    </row>
    <row r="1283" ht="15.75" customHeight="1">
      <c r="A1283" s="307"/>
      <c r="B1283" s="341">
        <v>45253.0</v>
      </c>
      <c r="C1283" s="299" t="s">
        <v>3977</v>
      </c>
      <c r="D1283" s="300" t="s">
        <v>111</v>
      </c>
      <c r="E1283" s="325" t="s">
        <v>177</v>
      </c>
      <c r="F1283" s="340">
        <v>3643.5</v>
      </c>
      <c r="G1283" s="340"/>
      <c r="H1283" s="340">
        <v>2399.2</v>
      </c>
      <c r="I1283" s="340">
        <v>-70.36</v>
      </c>
      <c r="J1283" s="304">
        <v>1165440.0</v>
      </c>
      <c r="K1283" s="304">
        <f t="shared" si="4"/>
        <v>319.8682585</v>
      </c>
      <c r="L1283" s="300" t="s">
        <v>2582</v>
      </c>
      <c r="M1283" s="306" t="s">
        <v>94</v>
      </c>
      <c r="N1283" s="297">
        <f t="shared" si="3"/>
        <v>3.6435</v>
      </c>
      <c r="O1283" s="307"/>
      <c r="P1283" s="307"/>
      <c r="Q1283" s="307"/>
      <c r="R1283" s="307"/>
      <c r="S1283" s="307"/>
      <c r="T1283" s="307"/>
      <c r="U1283" s="307"/>
      <c r="V1283" s="307"/>
    </row>
    <row r="1284" ht="15.75" customHeight="1">
      <c r="A1284" s="307"/>
      <c r="B1284" s="341">
        <v>45253.0</v>
      </c>
      <c r="C1284" s="299" t="s">
        <v>3978</v>
      </c>
      <c r="D1284" s="300" t="s">
        <v>3457</v>
      </c>
      <c r="E1284" s="325" t="s">
        <v>177</v>
      </c>
      <c r="F1284" s="340">
        <v>2120.0</v>
      </c>
      <c r="G1284" s="340"/>
      <c r="H1284" s="340">
        <v>1432.8</v>
      </c>
      <c r="I1284" s="340">
        <v>-62.6</v>
      </c>
      <c r="J1284" s="304">
        <v>678400.0</v>
      </c>
      <c r="K1284" s="304">
        <f t="shared" si="4"/>
        <v>320</v>
      </c>
      <c r="L1284" s="300" t="s">
        <v>2582</v>
      </c>
      <c r="M1284" s="306" t="s">
        <v>2584</v>
      </c>
      <c r="N1284" s="297">
        <f t="shared" si="3"/>
        <v>2.12</v>
      </c>
      <c r="O1284" s="307"/>
      <c r="P1284" s="307"/>
      <c r="Q1284" s="307"/>
      <c r="R1284" s="307"/>
      <c r="S1284" s="307"/>
      <c r="T1284" s="307"/>
      <c r="U1284" s="307"/>
      <c r="V1284" s="307"/>
    </row>
    <row r="1285" ht="15.75" customHeight="1">
      <c r="A1285" s="307"/>
      <c r="B1285" s="341">
        <v>45253.0</v>
      </c>
      <c r="C1285" s="299" t="s">
        <v>3979</v>
      </c>
      <c r="D1285" s="300" t="s">
        <v>106</v>
      </c>
      <c r="E1285" s="325" t="s">
        <v>177</v>
      </c>
      <c r="F1285" s="340">
        <v>2456.0</v>
      </c>
      <c r="G1285" s="340"/>
      <c r="H1285" s="340">
        <v>1678.7</v>
      </c>
      <c r="I1285" s="340">
        <v>-42.93</v>
      </c>
      <c r="J1285" s="304">
        <v>803540.0</v>
      </c>
      <c r="K1285" s="304">
        <f t="shared" si="4"/>
        <v>327.1742671</v>
      </c>
      <c r="L1285" s="300" t="s">
        <v>2582</v>
      </c>
      <c r="M1285" s="306" t="s">
        <v>75</v>
      </c>
      <c r="N1285" s="297">
        <f t="shared" si="3"/>
        <v>2.456</v>
      </c>
      <c r="O1285" s="307"/>
      <c r="P1285" s="307"/>
      <c r="Q1285" s="307"/>
      <c r="R1285" s="307"/>
      <c r="S1285" s="307"/>
      <c r="T1285" s="307"/>
      <c r="U1285" s="307"/>
      <c r="V1285" s="307"/>
    </row>
    <row r="1286" ht="15.75" customHeight="1">
      <c r="A1286" s="307"/>
      <c r="B1286" s="341">
        <v>45253.0</v>
      </c>
      <c r="C1286" s="299" t="s">
        <v>3980</v>
      </c>
      <c r="D1286" s="300" t="s">
        <v>50</v>
      </c>
      <c r="E1286" s="325" t="s">
        <v>177</v>
      </c>
      <c r="F1286" s="340">
        <v>9867.0</v>
      </c>
      <c r="G1286" s="340"/>
      <c r="H1286" s="340">
        <v>6614.6</v>
      </c>
      <c r="I1286" s="340">
        <v>-25.21</v>
      </c>
      <c r="J1286" s="304">
        <v>3045165.0</v>
      </c>
      <c r="K1286" s="304">
        <f t="shared" si="4"/>
        <v>308.6211614</v>
      </c>
      <c r="L1286" s="300" t="s">
        <v>2582</v>
      </c>
      <c r="M1286" s="306" t="s">
        <v>40</v>
      </c>
      <c r="N1286" s="297">
        <f t="shared" si="3"/>
        <v>9.867</v>
      </c>
      <c r="O1286" s="307"/>
      <c r="P1286" s="307"/>
      <c r="Q1286" s="307"/>
      <c r="R1286" s="307"/>
      <c r="S1286" s="307"/>
      <c r="T1286" s="307"/>
      <c r="U1286" s="307"/>
      <c r="V1286" s="307"/>
    </row>
    <row r="1287" ht="15.75" customHeight="1">
      <c r="A1287" s="307"/>
      <c r="B1287" s="341">
        <v>45253.0</v>
      </c>
      <c r="C1287" s="299" t="s">
        <v>3981</v>
      </c>
      <c r="D1287" s="300" t="s">
        <v>2883</v>
      </c>
      <c r="E1287" s="325" t="s">
        <v>172</v>
      </c>
      <c r="F1287" s="340">
        <v>484.0</v>
      </c>
      <c r="G1287" s="340"/>
      <c r="H1287" s="340">
        <v>333.0</v>
      </c>
      <c r="I1287" s="340">
        <v>-3.04</v>
      </c>
      <c r="J1287" s="304">
        <v>174240.0</v>
      </c>
      <c r="K1287" s="304">
        <f t="shared" si="4"/>
        <v>360</v>
      </c>
      <c r="L1287" s="300" t="s">
        <v>2580</v>
      </c>
      <c r="M1287" s="306" t="s">
        <v>94</v>
      </c>
      <c r="N1287" s="297">
        <f t="shared" si="3"/>
        <v>0.484</v>
      </c>
      <c r="O1287" s="307"/>
      <c r="P1287" s="307"/>
      <c r="Q1287" s="307"/>
      <c r="R1287" s="307"/>
      <c r="S1287" s="307"/>
      <c r="T1287" s="307"/>
      <c r="U1287" s="307"/>
      <c r="V1287" s="307"/>
    </row>
    <row r="1288" ht="15.75" customHeight="1">
      <c r="A1288" s="307"/>
      <c r="B1288" s="341">
        <v>45254.0</v>
      </c>
      <c r="C1288" s="299" t="s">
        <v>3982</v>
      </c>
      <c r="D1288" s="300" t="s">
        <v>3367</v>
      </c>
      <c r="E1288" s="325" t="s">
        <v>177</v>
      </c>
      <c r="F1288" s="340">
        <v>8934.0</v>
      </c>
      <c r="G1288" s="340"/>
      <c r="H1288" s="340">
        <v>5953.9</v>
      </c>
      <c r="I1288" s="340">
        <v>-53.88</v>
      </c>
      <c r="J1288" s="308">
        <v>2844525.0</v>
      </c>
      <c r="K1288" s="308">
        <f t="shared" si="4"/>
        <v>318.3932169</v>
      </c>
      <c r="L1288" s="300" t="s">
        <v>2595</v>
      </c>
      <c r="M1288" s="306" t="s">
        <v>2584</v>
      </c>
      <c r="N1288" s="297">
        <f t="shared" si="3"/>
        <v>8.934</v>
      </c>
      <c r="O1288" s="307"/>
      <c r="P1288" s="307"/>
      <c r="Q1288" s="307"/>
      <c r="R1288" s="307"/>
      <c r="S1288" s="307"/>
      <c r="T1288" s="307"/>
      <c r="U1288" s="307"/>
      <c r="V1288" s="307"/>
    </row>
    <row r="1289" ht="15.75" customHeight="1">
      <c r="A1289" s="307"/>
      <c r="B1289" s="341">
        <v>45254.0</v>
      </c>
      <c r="C1289" s="299" t="s">
        <v>3983</v>
      </c>
      <c r="D1289" s="300" t="s">
        <v>98</v>
      </c>
      <c r="E1289" s="325" t="s">
        <v>179</v>
      </c>
      <c r="F1289" s="340">
        <v>4000.0</v>
      </c>
      <c r="G1289" s="340"/>
      <c r="H1289" s="340">
        <v>2649.0</v>
      </c>
      <c r="I1289" s="340">
        <v>-47.08</v>
      </c>
      <c r="J1289" s="308">
        <v>1160000.0</v>
      </c>
      <c r="K1289" s="308">
        <f t="shared" si="4"/>
        <v>290</v>
      </c>
      <c r="L1289" s="300" t="s">
        <v>2595</v>
      </c>
      <c r="M1289" s="306" t="s">
        <v>75</v>
      </c>
      <c r="N1289" s="297">
        <f t="shared" si="3"/>
        <v>4</v>
      </c>
      <c r="O1289" s="307"/>
      <c r="P1289" s="307"/>
      <c r="Q1289" s="307"/>
      <c r="R1289" s="307"/>
      <c r="S1289" s="307"/>
      <c r="T1289" s="307"/>
      <c r="U1289" s="307"/>
      <c r="V1289" s="307"/>
    </row>
    <row r="1290" ht="15.75" customHeight="1">
      <c r="A1290" s="307"/>
      <c r="B1290" s="341">
        <v>45254.0</v>
      </c>
      <c r="C1290" s="299" t="s">
        <v>3984</v>
      </c>
      <c r="D1290" s="300" t="s">
        <v>3985</v>
      </c>
      <c r="E1290" s="325" t="s">
        <v>181</v>
      </c>
      <c r="F1290" s="340">
        <v>4423.0</v>
      </c>
      <c r="G1290" s="340"/>
      <c r="H1290" s="340">
        <v>2987.6</v>
      </c>
      <c r="I1290" s="340">
        <v>-48.97</v>
      </c>
      <c r="J1290" s="308">
        <v>1275387.0</v>
      </c>
      <c r="K1290" s="308">
        <f t="shared" si="4"/>
        <v>288.3533801</v>
      </c>
      <c r="L1290" s="300" t="s">
        <v>2595</v>
      </c>
      <c r="M1290" s="306" t="s">
        <v>40</v>
      </c>
      <c r="N1290" s="297">
        <f t="shared" si="3"/>
        <v>4.423</v>
      </c>
      <c r="O1290" s="307"/>
      <c r="P1290" s="307"/>
      <c r="Q1290" s="307"/>
      <c r="R1290" s="307"/>
      <c r="S1290" s="307"/>
      <c r="T1290" s="307"/>
      <c r="U1290" s="307"/>
      <c r="V1290" s="307"/>
    </row>
    <row r="1291" ht="15.75" customHeight="1">
      <c r="A1291" s="307"/>
      <c r="B1291" s="341">
        <v>45254.0</v>
      </c>
      <c r="C1291" s="299" t="s">
        <v>3986</v>
      </c>
      <c r="D1291" s="300" t="s">
        <v>3689</v>
      </c>
      <c r="E1291" s="325" t="s">
        <v>181</v>
      </c>
      <c r="F1291" s="340">
        <v>6041.0</v>
      </c>
      <c r="G1291" s="340"/>
      <c r="H1291" s="340">
        <v>4024.6</v>
      </c>
      <c r="I1291" s="340">
        <v>-78.44</v>
      </c>
      <c r="J1291" s="308">
        <v>1821990.0</v>
      </c>
      <c r="K1291" s="308">
        <f t="shared" si="4"/>
        <v>301.6040391</v>
      </c>
      <c r="L1291" s="300" t="s">
        <v>2595</v>
      </c>
      <c r="M1291" s="306" t="s">
        <v>94</v>
      </c>
      <c r="N1291" s="297">
        <f t="shared" si="3"/>
        <v>6.041</v>
      </c>
      <c r="O1291" s="307"/>
      <c r="P1291" s="307"/>
      <c r="Q1291" s="307"/>
      <c r="R1291" s="307"/>
      <c r="S1291" s="307"/>
      <c r="T1291" s="307"/>
      <c r="U1291" s="307"/>
      <c r="V1291" s="307"/>
    </row>
    <row r="1292" ht="15.75" customHeight="1">
      <c r="A1292" s="307"/>
      <c r="B1292" s="341">
        <v>45254.0</v>
      </c>
      <c r="C1292" s="299" t="s">
        <v>3987</v>
      </c>
      <c r="D1292" s="300" t="s">
        <v>50</v>
      </c>
      <c r="E1292" s="325" t="s">
        <v>177</v>
      </c>
      <c r="F1292" s="340">
        <v>9524.0</v>
      </c>
      <c r="G1292" s="340"/>
      <c r="H1292" s="340">
        <v>6437.3</v>
      </c>
      <c r="I1292" s="340">
        <v>-21.18</v>
      </c>
      <c r="J1292" s="304">
        <v>2861720.0</v>
      </c>
      <c r="K1292" s="304">
        <f t="shared" si="4"/>
        <v>300.4745905</v>
      </c>
      <c r="L1292" s="300" t="s">
        <v>2582</v>
      </c>
      <c r="M1292" s="306" t="s">
        <v>2584</v>
      </c>
      <c r="N1292" s="297">
        <f t="shared" si="3"/>
        <v>9.524</v>
      </c>
      <c r="O1292" s="307"/>
      <c r="P1292" s="307"/>
      <c r="Q1292" s="307"/>
      <c r="R1292" s="307"/>
      <c r="S1292" s="307"/>
      <c r="T1292" s="307"/>
      <c r="U1292" s="307"/>
      <c r="V1292" s="307"/>
    </row>
    <row r="1293" ht="15.75" customHeight="1">
      <c r="A1293" s="307"/>
      <c r="B1293" s="341">
        <v>45254.0</v>
      </c>
      <c r="C1293" s="299" t="s">
        <v>3988</v>
      </c>
      <c r="D1293" s="300" t="s">
        <v>115</v>
      </c>
      <c r="E1293" s="325" t="s">
        <v>172</v>
      </c>
      <c r="F1293" s="340">
        <v>1521.0</v>
      </c>
      <c r="G1293" s="340"/>
      <c r="H1293" s="340">
        <v>1013.4</v>
      </c>
      <c r="I1293" s="340">
        <v>-69.44</v>
      </c>
      <c r="J1293" s="304">
        <v>527085.0</v>
      </c>
      <c r="K1293" s="304">
        <f t="shared" si="4"/>
        <v>346.5384615</v>
      </c>
      <c r="L1293" s="300" t="s">
        <v>2582</v>
      </c>
      <c r="M1293" s="306" t="s">
        <v>75</v>
      </c>
      <c r="N1293" s="297">
        <f t="shared" si="3"/>
        <v>1.521</v>
      </c>
      <c r="O1293" s="307"/>
      <c r="P1293" s="307"/>
      <c r="Q1293" s="307"/>
      <c r="R1293" s="307"/>
      <c r="S1293" s="307"/>
      <c r="T1293" s="307"/>
      <c r="U1293" s="307"/>
      <c r="V1293" s="307"/>
    </row>
    <row r="1294" ht="15.75" customHeight="1">
      <c r="A1294" s="307"/>
      <c r="B1294" s="341">
        <v>45254.0</v>
      </c>
      <c r="C1294" s="299" t="s">
        <v>3989</v>
      </c>
      <c r="D1294" s="300" t="s">
        <v>109</v>
      </c>
      <c r="E1294" s="325" t="s">
        <v>177</v>
      </c>
      <c r="F1294" s="340">
        <v>719.0</v>
      </c>
      <c r="G1294" s="340"/>
      <c r="H1294" s="340">
        <v>484.7</v>
      </c>
      <c r="I1294" s="340">
        <v>-58.97</v>
      </c>
      <c r="J1294" s="308">
        <v>226820.0</v>
      </c>
      <c r="K1294" s="308">
        <f t="shared" si="4"/>
        <v>315.4659249</v>
      </c>
      <c r="L1294" s="300" t="s">
        <v>2582</v>
      </c>
      <c r="M1294" s="306" t="s">
        <v>40</v>
      </c>
      <c r="N1294" s="297">
        <f t="shared" si="3"/>
        <v>0.719</v>
      </c>
      <c r="O1294" s="307"/>
      <c r="P1294" s="307"/>
      <c r="Q1294" s="307"/>
      <c r="R1294" s="307"/>
      <c r="S1294" s="307"/>
      <c r="T1294" s="307"/>
      <c r="U1294" s="307"/>
      <c r="V1294" s="307"/>
    </row>
    <row r="1295" ht="15.75" customHeight="1">
      <c r="A1295" s="307"/>
      <c r="B1295" s="341">
        <v>45254.0</v>
      </c>
      <c r="C1295" s="299" t="s">
        <v>3990</v>
      </c>
      <c r="D1295" s="300" t="s">
        <v>111</v>
      </c>
      <c r="E1295" s="325" t="s">
        <v>179</v>
      </c>
      <c r="F1295" s="340">
        <v>98.0</v>
      </c>
      <c r="G1295" s="340"/>
      <c r="H1295" s="340">
        <v>64.8</v>
      </c>
      <c r="I1295" s="340">
        <v>-74.58</v>
      </c>
      <c r="J1295" s="308">
        <v>29100.0</v>
      </c>
      <c r="K1295" s="308">
        <f t="shared" si="4"/>
        <v>296.9387755</v>
      </c>
      <c r="L1295" s="300" t="s">
        <v>2582</v>
      </c>
      <c r="M1295" s="306" t="s">
        <v>94</v>
      </c>
      <c r="N1295" s="297">
        <f t="shared" si="3"/>
        <v>0.098</v>
      </c>
      <c r="O1295" s="307"/>
      <c r="P1295" s="307"/>
      <c r="Q1295" s="307"/>
      <c r="R1295" s="307"/>
      <c r="S1295" s="307"/>
      <c r="T1295" s="307"/>
      <c r="U1295" s="307"/>
      <c r="V1295" s="307"/>
    </row>
    <row r="1296" ht="15.75" customHeight="1">
      <c r="A1296" s="307"/>
      <c r="B1296" s="341">
        <v>45254.0</v>
      </c>
      <c r="C1296" s="299" t="s">
        <v>3991</v>
      </c>
      <c r="D1296" s="300" t="s">
        <v>3832</v>
      </c>
      <c r="E1296" s="325" t="s">
        <v>177</v>
      </c>
      <c r="F1296" s="340">
        <v>1718.0</v>
      </c>
      <c r="G1296" s="340"/>
      <c r="H1296" s="340">
        <v>1125.0</v>
      </c>
      <c r="I1296" s="340">
        <v>-63.09</v>
      </c>
      <c r="J1296" s="308">
        <v>516140.0</v>
      </c>
      <c r="K1296" s="308">
        <f t="shared" si="4"/>
        <v>300.4307334</v>
      </c>
      <c r="L1296" s="300" t="s">
        <v>2582</v>
      </c>
      <c r="M1296" s="306" t="s">
        <v>2584</v>
      </c>
      <c r="N1296" s="297">
        <f t="shared" si="3"/>
        <v>1.718</v>
      </c>
      <c r="O1296" s="307"/>
      <c r="P1296" s="307"/>
      <c r="Q1296" s="307"/>
      <c r="R1296" s="307"/>
      <c r="S1296" s="307"/>
      <c r="T1296" s="307"/>
      <c r="U1296" s="307"/>
      <c r="V1296" s="307"/>
    </row>
    <row r="1297" ht="15.75" customHeight="1">
      <c r="A1297" s="307"/>
      <c r="B1297" s="341">
        <v>45255.0</v>
      </c>
      <c r="C1297" s="299" t="s">
        <v>3992</v>
      </c>
      <c r="D1297" s="300" t="s">
        <v>3985</v>
      </c>
      <c r="E1297" s="325" t="s">
        <v>181</v>
      </c>
      <c r="F1297" s="340">
        <v>5611.0</v>
      </c>
      <c r="G1297" s="340"/>
      <c r="H1297" s="340">
        <v>4000.0</v>
      </c>
      <c r="I1297" s="340">
        <v>-48.32</v>
      </c>
      <c r="J1297" s="308">
        <v>1679250.0</v>
      </c>
      <c r="K1297" s="308">
        <f t="shared" si="4"/>
        <v>299.2782035</v>
      </c>
      <c r="L1297" s="300" t="s">
        <v>2595</v>
      </c>
      <c r="M1297" s="306" t="s">
        <v>75</v>
      </c>
      <c r="N1297" s="297">
        <f t="shared" si="3"/>
        <v>5.611</v>
      </c>
      <c r="O1297" s="307"/>
      <c r="P1297" s="307"/>
      <c r="Q1297" s="307"/>
      <c r="R1297" s="307"/>
      <c r="S1297" s="307"/>
      <c r="T1297" s="307"/>
      <c r="U1297" s="307"/>
      <c r="V1297" s="307"/>
    </row>
    <row r="1298" ht="15.75" customHeight="1">
      <c r="A1298" s="307"/>
      <c r="B1298" s="341">
        <v>45255.0</v>
      </c>
      <c r="C1298" s="299" t="s">
        <v>3993</v>
      </c>
      <c r="D1298" s="300" t="s">
        <v>77</v>
      </c>
      <c r="E1298" s="325" t="s">
        <v>2643</v>
      </c>
      <c r="F1298" s="340">
        <v>3475.6</v>
      </c>
      <c r="G1298" s="340"/>
      <c r="H1298" s="340">
        <v>2278.8</v>
      </c>
      <c r="I1298" s="340">
        <v>-6.66</v>
      </c>
      <c r="J1298" s="308">
        <v>776361.0</v>
      </c>
      <c r="K1298" s="308">
        <f t="shared" si="4"/>
        <v>223.3746691</v>
      </c>
      <c r="L1298" s="300" t="s">
        <v>2580</v>
      </c>
      <c r="M1298" s="306" t="s">
        <v>40</v>
      </c>
      <c r="N1298" s="297">
        <f t="shared" si="3"/>
        <v>3.4756</v>
      </c>
      <c r="O1298" s="307"/>
      <c r="P1298" s="307"/>
      <c r="Q1298" s="307"/>
      <c r="R1298" s="307"/>
      <c r="S1298" s="307"/>
      <c r="T1298" s="307"/>
      <c r="U1298" s="307"/>
      <c r="V1298" s="307"/>
    </row>
    <row r="1299" ht="15.75" customHeight="1">
      <c r="A1299" s="307"/>
      <c r="B1299" s="341">
        <v>45255.0</v>
      </c>
      <c r="C1299" s="299" t="s">
        <v>3994</v>
      </c>
      <c r="D1299" s="300" t="s">
        <v>113</v>
      </c>
      <c r="E1299" s="325" t="s">
        <v>177</v>
      </c>
      <c r="F1299" s="340">
        <v>1519.0</v>
      </c>
      <c r="G1299" s="340"/>
      <c r="H1299" s="340">
        <v>1031.4</v>
      </c>
      <c r="I1299" s="340">
        <v>-66.59</v>
      </c>
      <c r="J1299" s="308">
        <v>470890.0</v>
      </c>
      <c r="K1299" s="308">
        <f t="shared" si="4"/>
        <v>310</v>
      </c>
      <c r="L1299" s="300" t="s">
        <v>2580</v>
      </c>
      <c r="M1299" s="306" t="s">
        <v>94</v>
      </c>
      <c r="N1299" s="297">
        <f t="shared" si="3"/>
        <v>1.519</v>
      </c>
      <c r="O1299" s="307"/>
      <c r="P1299" s="307"/>
      <c r="Q1299" s="307"/>
      <c r="R1299" s="307"/>
      <c r="S1299" s="307"/>
      <c r="T1299" s="307"/>
      <c r="U1299" s="307"/>
      <c r="V1299" s="307"/>
    </row>
    <row r="1300" ht="15.75" customHeight="1">
      <c r="A1300" s="307"/>
      <c r="B1300" s="341">
        <v>45255.0</v>
      </c>
      <c r="C1300" s="299" t="s">
        <v>3995</v>
      </c>
      <c r="D1300" s="300" t="s">
        <v>3534</v>
      </c>
      <c r="E1300" s="325" t="s">
        <v>177</v>
      </c>
      <c r="F1300" s="340">
        <v>691.0</v>
      </c>
      <c r="G1300" s="340"/>
      <c r="H1300" s="340">
        <v>488.1</v>
      </c>
      <c r="I1300" s="340">
        <v>-11.72</v>
      </c>
      <c r="J1300" s="304">
        <v>217665.0</v>
      </c>
      <c r="K1300" s="304">
        <f t="shared" si="4"/>
        <v>315</v>
      </c>
      <c r="L1300" s="300" t="s">
        <v>2582</v>
      </c>
      <c r="M1300" s="306" t="s">
        <v>2584</v>
      </c>
      <c r="N1300" s="297">
        <f t="shared" si="3"/>
        <v>0.691</v>
      </c>
      <c r="O1300" s="307"/>
      <c r="P1300" s="307"/>
      <c r="Q1300" s="307"/>
      <c r="R1300" s="307"/>
      <c r="S1300" s="307"/>
      <c r="T1300" s="307"/>
      <c r="U1300" s="307"/>
      <c r="V1300" s="307"/>
    </row>
    <row r="1301" ht="15.75" customHeight="1">
      <c r="A1301" s="307"/>
      <c r="B1301" s="341">
        <v>45255.0</v>
      </c>
      <c r="C1301" s="299" t="s">
        <v>3996</v>
      </c>
      <c r="D1301" s="300" t="s">
        <v>50</v>
      </c>
      <c r="E1301" s="325" t="s">
        <v>179</v>
      </c>
      <c r="F1301" s="340">
        <v>3419.0</v>
      </c>
      <c r="G1301" s="340"/>
      <c r="H1301" s="340">
        <v>2304.0</v>
      </c>
      <c r="I1301" s="340">
        <v>-19.72</v>
      </c>
      <c r="J1301" s="308">
        <v>929490.0</v>
      </c>
      <c r="K1301" s="308">
        <f t="shared" si="4"/>
        <v>271.860193</v>
      </c>
      <c r="L1301" s="300" t="s">
        <v>2582</v>
      </c>
      <c r="M1301" s="306" t="s">
        <v>75</v>
      </c>
      <c r="N1301" s="297">
        <f t="shared" si="3"/>
        <v>3.419</v>
      </c>
      <c r="O1301" s="307"/>
      <c r="P1301" s="307"/>
      <c r="Q1301" s="307"/>
      <c r="R1301" s="307"/>
      <c r="S1301" s="307"/>
      <c r="T1301" s="307"/>
      <c r="U1301" s="307"/>
      <c r="V1301" s="307"/>
    </row>
    <row r="1302" ht="15.75" customHeight="1">
      <c r="A1302" s="307"/>
      <c r="B1302" s="341">
        <v>45255.0</v>
      </c>
      <c r="C1302" s="299" t="s">
        <v>3997</v>
      </c>
      <c r="D1302" s="300" t="s">
        <v>115</v>
      </c>
      <c r="E1302" s="325" t="s">
        <v>2591</v>
      </c>
      <c r="F1302" s="340">
        <v>3081.0</v>
      </c>
      <c r="G1302" s="340"/>
      <c r="H1302" s="340">
        <v>2105.1</v>
      </c>
      <c r="I1302" s="340">
        <v>-35.22</v>
      </c>
      <c r="J1302" s="308">
        <v>819230.0</v>
      </c>
      <c r="K1302" s="308">
        <f t="shared" si="4"/>
        <v>265.8974359</v>
      </c>
      <c r="L1302" s="300" t="s">
        <v>2582</v>
      </c>
      <c r="M1302" s="306" t="s">
        <v>40</v>
      </c>
      <c r="N1302" s="297">
        <f t="shared" si="3"/>
        <v>3.081</v>
      </c>
      <c r="O1302" s="307"/>
      <c r="P1302" s="307"/>
      <c r="Q1302" s="307"/>
      <c r="R1302" s="307"/>
      <c r="S1302" s="307"/>
      <c r="T1302" s="307"/>
      <c r="U1302" s="307"/>
      <c r="V1302" s="307"/>
    </row>
    <row r="1303" ht="15.75" customHeight="1">
      <c r="A1303" s="307"/>
      <c r="B1303" s="341">
        <v>45256.0</v>
      </c>
      <c r="C1303" s="299" t="s">
        <v>3998</v>
      </c>
      <c r="D1303" s="300" t="s">
        <v>3367</v>
      </c>
      <c r="E1303" s="325" t="s">
        <v>177</v>
      </c>
      <c r="F1303" s="340">
        <v>4270.0</v>
      </c>
      <c r="G1303" s="340"/>
      <c r="H1303" s="340">
        <v>2853.0</v>
      </c>
      <c r="I1303" s="340">
        <v>-46.55</v>
      </c>
      <c r="J1303" s="308">
        <v>1345440.0</v>
      </c>
      <c r="K1303" s="308">
        <f t="shared" si="4"/>
        <v>315.0913349</v>
      </c>
      <c r="L1303" s="300" t="s">
        <v>2595</v>
      </c>
      <c r="M1303" s="306" t="s">
        <v>94</v>
      </c>
      <c r="N1303" s="297">
        <f t="shared" si="3"/>
        <v>4.27</v>
      </c>
      <c r="O1303" s="307"/>
      <c r="P1303" s="307"/>
      <c r="Q1303" s="307"/>
      <c r="R1303" s="307"/>
      <c r="S1303" s="307"/>
      <c r="T1303" s="307"/>
      <c r="U1303" s="307"/>
      <c r="V1303" s="307"/>
    </row>
    <row r="1304" ht="15.75" customHeight="1">
      <c r="A1304" s="307"/>
      <c r="B1304" s="341">
        <v>45256.0</v>
      </c>
      <c r="C1304" s="299" t="s">
        <v>3999</v>
      </c>
      <c r="D1304" s="300" t="s">
        <v>3331</v>
      </c>
      <c r="E1304" s="325" t="s">
        <v>177</v>
      </c>
      <c r="F1304" s="340">
        <v>2839.0</v>
      </c>
      <c r="G1304" s="302">
        <f>H1304/F1304%</f>
        <v>66.57273688</v>
      </c>
      <c r="H1304" s="340">
        <v>1890.0</v>
      </c>
      <c r="I1304" s="340">
        <v>-53.63</v>
      </c>
      <c r="J1304" s="304">
        <v>906335.0</v>
      </c>
      <c r="K1304" s="304">
        <f t="shared" si="4"/>
        <v>319.2444523</v>
      </c>
      <c r="L1304" s="300" t="s">
        <v>2595</v>
      </c>
      <c r="M1304" s="306" t="s">
        <v>2584</v>
      </c>
      <c r="N1304" s="297">
        <f t="shared" si="3"/>
        <v>2.839</v>
      </c>
      <c r="O1304" s="307"/>
      <c r="P1304" s="307"/>
      <c r="Q1304" s="307"/>
      <c r="R1304" s="307"/>
      <c r="S1304" s="307"/>
      <c r="T1304" s="307"/>
      <c r="U1304" s="307"/>
      <c r="V1304" s="307"/>
    </row>
    <row r="1305" ht="15.75" customHeight="1">
      <c r="A1305" s="307"/>
      <c r="B1305" s="341">
        <v>45256.0</v>
      </c>
      <c r="C1305" s="299" t="s">
        <v>4000</v>
      </c>
      <c r="D1305" s="300" t="s">
        <v>3414</v>
      </c>
      <c r="E1305" s="325" t="s">
        <v>4</v>
      </c>
      <c r="F1305" s="340">
        <v>3752.0</v>
      </c>
      <c r="G1305" s="340"/>
      <c r="H1305" s="340">
        <v>2635.2</v>
      </c>
      <c r="I1305" s="340">
        <v>-10.95</v>
      </c>
      <c r="J1305" s="304">
        <v>1467120.0</v>
      </c>
      <c r="K1305" s="304">
        <f t="shared" si="4"/>
        <v>391.0234542</v>
      </c>
      <c r="L1305" s="300" t="s">
        <v>2580</v>
      </c>
      <c r="M1305" s="306" t="s">
        <v>75</v>
      </c>
      <c r="N1305" s="297">
        <f t="shared" si="3"/>
        <v>3.752</v>
      </c>
      <c r="O1305" s="307"/>
      <c r="P1305" s="307"/>
      <c r="Q1305" s="307"/>
      <c r="R1305" s="307"/>
      <c r="S1305" s="307"/>
      <c r="T1305" s="307"/>
      <c r="U1305" s="307"/>
      <c r="V1305" s="307"/>
    </row>
    <row r="1306" ht="15.75" customHeight="1">
      <c r="A1306" s="307"/>
      <c r="B1306" s="341">
        <v>45256.0</v>
      </c>
      <c r="C1306" s="299" t="s">
        <v>4001</v>
      </c>
      <c r="D1306" s="300" t="s">
        <v>89</v>
      </c>
      <c r="E1306" s="325" t="s">
        <v>177</v>
      </c>
      <c r="F1306" s="340">
        <v>270.0</v>
      </c>
      <c r="G1306" s="340"/>
      <c r="H1306" s="340">
        <v>178.2</v>
      </c>
      <c r="I1306" s="340">
        <v>-18.69</v>
      </c>
      <c r="J1306" s="308">
        <v>83070.0</v>
      </c>
      <c r="K1306" s="308">
        <f t="shared" si="4"/>
        <v>307.6666667</v>
      </c>
      <c r="L1306" s="300" t="s">
        <v>2582</v>
      </c>
      <c r="M1306" s="306" t="s">
        <v>40</v>
      </c>
      <c r="N1306" s="297">
        <f t="shared" si="3"/>
        <v>0.27</v>
      </c>
      <c r="O1306" s="307"/>
      <c r="P1306" s="307"/>
      <c r="Q1306" s="307"/>
      <c r="R1306" s="307"/>
      <c r="S1306" s="307"/>
      <c r="T1306" s="307"/>
      <c r="U1306" s="307"/>
      <c r="V1306" s="307"/>
    </row>
    <row r="1307" ht="15.75" customHeight="1">
      <c r="A1307" s="307"/>
      <c r="B1307" s="341">
        <v>45256.0</v>
      </c>
      <c r="C1307" s="299" t="s">
        <v>4002</v>
      </c>
      <c r="D1307" s="300" t="s">
        <v>109</v>
      </c>
      <c r="E1307" s="325" t="s">
        <v>172</v>
      </c>
      <c r="F1307" s="340">
        <v>201.5</v>
      </c>
      <c r="G1307" s="340"/>
      <c r="H1307" s="340">
        <v>142.2</v>
      </c>
      <c r="I1307" s="340">
        <v>-28.16</v>
      </c>
      <c r="J1307" s="304">
        <v>66495.0</v>
      </c>
      <c r="K1307" s="304">
        <f t="shared" si="4"/>
        <v>330</v>
      </c>
      <c r="L1307" s="300" t="s">
        <v>2582</v>
      </c>
      <c r="M1307" s="306" t="s">
        <v>94</v>
      </c>
      <c r="N1307" s="297">
        <f t="shared" si="3"/>
        <v>0.2015</v>
      </c>
      <c r="O1307" s="307"/>
      <c r="P1307" s="307"/>
      <c r="Q1307" s="307"/>
      <c r="R1307" s="307"/>
      <c r="S1307" s="307"/>
      <c r="T1307" s="307"/>
      <c r="U1307" s="307"/>
      <c r="V1307" s="307"/>
    </row>
    <row r="1308" ht="15.75" customHeight="1">
      <c r="A1308" s="307"/>
      <c r="B1308" s="341">
        <v>45256.0</v>
      </c>
      <c r="C1308" s="299" t="s">
        <v>4003</v>
      </c>
      <c r="D1308" s="300" t="s">
        <v>111</v>
      </c>
      <c r="E1308" s="325" t="s">
        <v>2591</v>
      </c>
      <c r="F1308" s="340">
        <v>2856.0</v>
      </c>
      <c r="G1308" s="340"/>
      <c r="H1308" s="340">
        <v>1855.7</v>
      </c>
      <c r="I1308" s="340">
        <v>-76.11</v>
      </c>
      <c r="J1308" s="308">
        <v>782935.0</v>
      </c>
      <c r="K1308" s="308">
        <f t="shared" si="4"/>
        <v>274.1369048</v>
      </c>
      <c r="L1308" s="300" t="s">
        <v>2582</v>
      </c>
      <c r="M1308" s="306" t="s">
        <v>2584</v>
      </c>
      <c r="N1308" s="297">
        <f t="shared" si="3"/>
        <v>2.856</v>
      </c>
      <c r="O1308" s="307"/>
      <c r="P1308" s="307"/>
      <c r="Q1308" s="307"/>
      <c r="R1308" s="307"/>
      <c r="S1308" s="307"/>
      <c r="T1308" s="307"/>
      <c r="U1308" s="307"/>
      <c r="V1308" s="307"/>
    </row>
    <row r="1309" ht="15.75" customHeight="1">
      <c r="A1309" s="307"/>
      <c r="B1309" s="341">
        <v>45256.0</v>
      </c>
      <c r="C1309" s="299" t="s">
        <v>4004</v>
      </c>
      <c r="D1309" s="300" t="s">
        <v>115</v>
      </c>
      <c r="E1309" s="325" t="s">
        <v>172</v>
      </c>
      <c r="F1309" s="340">
        <v>408.5</v>
      </c>
      <c r="G1309" s="340"/>
      <c r="H1309" s="340">
        <v>287.5</v>
      </c>
      <c r="I1309" s="340">
        <v>-10.61</v>
      </c>
      <c r="J1309" s="304">
        <v>152240.0</v>
      </c>
      <c r="K1309" s="304">
        <f t="shared" si="4"/>
        <v>372.6805386</v>
      </c>
      <c r="L1309" s="300" t="s">
        <v>2582</v>
      </c>
      <c r="M1309" s="306" t="s">
        <v>75</v>
      </c>
      <c r="N1309" s="297">
        <f t="shared" si="3"/>
        <v>0.4085</v>
      </c>
      <c r="O1309" s="307"/>
      <c r="P1309" s="307"/>
      <c r="Q1309" s="307"/>
      <c r="R1309" s="307"/>
      <c r="S1309" s="307"/>
      <c r="T1309" s="307"/>
      <c r="U1309" s="307"/>
      <c r="V1309" s="307"/>
    </row>
    <row r="1310" ht="15.75" customHeight="1">
      <c r="A1310" s="307"/>
      <c r="B1310" s="341">
        <v>45257.0</v>
      </c>
      <c r="C1310" s="299" t="s">
        <v>4005</v>
      </c>
      <c r="D1310" s="300" t="s">
        <v>104</v>
      </c>
      <c r="E1310" s="325" t="s">
        <v>177</v>
      </c>
      <c r="F1310" s="340">
        <v>2183.0</v>
      </c>
      <c r="G1310" s="340"/>
      <c r="H1310" s="340">
        <v>1452.3</v>
      </c>
      <c r="I1310" s="340">
        <v>-73.07</v>
      </c>
      <c r="J1310" s="308">
        <v>677990.0</v>
      </c>
      <c r="K1310" s="308">
        <f t="shared" si="4"/>
        <v>310.5771874</v>
      </c>
      <c r="L1310" s="300" t="s">
        <v>2595</v>
      </c>
      <c r="M1310" s="306" t="s">
        <v>40</v>
      </c>
      <c r="N1310" s="297">
        <f t="shared" si="3"/>
        <v>2.183</v>
      </c>
      <c r="O1310" s="307"/>
      <c r="P1310" s="307"/>
      <c r="Q1310" s="307"/>
      <c r="R1310" s="307"/>
      <c r="S1310" s="307"/>
      <c r="T1310" s="307"/>
      <c r="U1310" s="307"/>
      <c r="V1310" s="307"/>
    </row>
    <row r="1311" ht="15.75" customHeight="1">
      <c r="A1311" s="307"/>
      <c r="B1311" s="341">
        <v>45257.0</v>
      </c>
      <c r="C1311" s="299" t="s">
        <v>4006</v>
      </c>
      <c r="D1311" s="300" t="s">
        <v>3367</v>
      </c>
      <c r="E1311" s="325" t="s">
        <v>179</v>
      </c>
      <c r="F1311" s="340">
        <v>3092.0</v>
      </c>
      <c r="G1311" s="340"/>
      <c r="H1311" s="340">
        <v>1981.8</v>
      </c>
      <c r="I1311" s="340">
        <v>-77.69</v>
      </c>
      <c r="J1311" s="308">
        <v>896680.0</v>
      </c>
      <c r="K1311" s="308">
        <f t="shared" si="4"/>
        <v>290</v>
      </c>
      <c r="L1311" s="300" t="s">
        <v>2595</v>
      </c>
      <c r="M1311" s="306" t="s">
        <v>94</v>
      </c>
      <c r="N1311" s="297">
        <f t="shared" si="3"/>
        <v>3.092</v>
      </c>
      <c r="O1311" s="307"/>
      <c r="P1311" s="307"/>
      <c r="Q1311" s="307"/>
      <c r="R1311" s="307"/>
      <c r="S1311" s="307"/>
      <c r="T1311" s="307"/>
      <c r="U1311" s="307"/>
      <c r="V1311" s="307"/>
    </row>
    <row r="1312" ht="15.75" customHeight="1">
      <c r="A1312" s="307"/>
      <c r="B1312" s="341">
        <v>45257.0</v>
      </c>
      <c r="C1312" s="299" t="s">
        <v>4007</v>
      </c>
      <c r="D1312" s="300" t="s">
        <v>50</v>
      </c>
      <c r="E1312" s="325" t="s">
        <v>172</v>
      </c>
      <c r="F1312" s="340">
        <v>6136.0</v>
      </c>
      <c r="G1312" s="340"/>
      <c r="H1312" s="340">
        <v>4078.8</v>
      </c>
      <c r="I1312" s="340">
        <v>-26.65</v>
      </c>
      <c r="J1312" s="304">
        <v>1938270.0</v>
      </c>
      <c r="K1312" s="304">
        <f t="shared" si="4"/>
        <v>315.8849413</v>
      </c>
      <c r="L1312" s="300" t="s">
        <v>2582</v>
      </c>
      <c r="M1312" s="306" t="s">
        <v>2584</v>
      </c>
      <c r="N1312" s="297">
        <f t="shared" si="3"/>
        <v>6.136</v>
      </c>
      <c r="O1312" s="307"/>
      <c r="P1312" s="307"/>
      <c r="Q1312" s="307"/>
      <c r="R1312" s="307"/>
      <c r="S1312" s="307"/>
      <c r="T1312" s="307"/>
      <c r="U1312" s="307"/>
      <c r="V1312" s="307"/>
    </row>
    <row r="1313" ht="15.75" customHeight="1">
      <c r="A1313" s="307"/>
      <c r="B1313" s="341">
        <v>45257.0</v>
      </c>
      <c r="C1313" s="299" t="s">
        <v>4008</v>
      </c>
      <c r="D1313" s="300" t="s">
        <v>89</v>
      </c>
      <c r="E1313" s="325" t="s">
        <v>2643</v>
      </c>
      <c r="F1313" s="340">
        <v>285.0</v>
      </c>
      <c r="G1313" s="340"/>
      <c r="H1313" s="340">
        <v>189.8</v>
      </c>
      <c r="I1313" s="340">
        <v>-22.75</v>
      </c>
      <c r="J1313" s="308">
        <v>68400.0</v>
      </c>
      <c r="K1313" s="308">
        <f t="shared" si="4"/>
        <v>240</v>
      </c>
      <c r="L1313" s="300" t="s">
        <v>2582</v>
      </c>
      <c r="M1313" s="306" t="s">
        <v>75</v>
      </c>
      <c r="N1313" s="297">
        <f t="shared" si="3"/>
        <v>0.285</v>
      </c>
      <c r="O1313" s="307"/>
      <c r="P1313" s="307"/>
      <c r="Q1313" s="307"/>
      <c r="R1313" s="307"/>
      <c r="S1313" s="307"/>
      <c r="T1313" s="307"/>
      <c r="U1313" s="307"/>
      <c r="V1313" s="307"/>
    </row>
    <row r="1314" ht="15.75" customHeight="1">
      <c r="A1314" s="307"/>
      <c r="B1314" s="341">
        <v>45257.0</v>
      </c>
      <c r="C1314" s="299" t="s">
        <v>4009</v>
      </c>
      <c r="D1314" s="300" t="s">
        <v>3414</v>
      </c>
      <c r="E1314" s="325" t="s">
        <v>4</v>
      </c>
      <c r="F1314" s="340">
        <v>5229.0</v>
      </c>
      <c r="G1314" s="340"/>
      <c r="H1314" s="340">
        <v>3601.8</v>
      </c>
      <c r="I1314" s="340">
        <v>-20.07</v>
      </c>
      <c r="J1314" s="304">
        <v>2043510.0</v>
      </c>
      <c r="K1314" s="304">
        <f t="shared" si="4"/>
        <v>390.8032129</v>
      </c>
      <c r="L1314" s="300" t="s">
        <v>2580</v>
      </c>
      <c r="M1314" s="306" t="s">
        <v>40</v>
      </c>
      <c r="N1314" s="297">
        <f t="shared" si="3"/>
        <v>5.229</v>
      </c>
      <c r="O1314" s="307"/>
      <c r="P1314" s="307"/>
      <c r="Q1314" s="307"/>
      <c r="R1314" s="307"/>
      <c r="S1314" s="307"/>
      <c r="T1314" s="307"/>
      <c r="U1314" s="307"/>
      <c r="V1314" s="307"/>
    </row>
    <row r="1315" ht="15.75" customHeight="1">
      <c r="A1315" s="307"/>
      <c r="B1315" s="341">
        <v>45258.0</v>
      </c>
      <c r="C1315" s="299" t="s">
        <v>4010</v>
      </c>
      <c r="D1315" s="300" t="s">
        <v>3414</v>
      </c>
      <c r="E1315" s="325" t="s">
        <v>179</v>
      </c>
      <c r="F1315" s="340">
        <v>3427.0</v>
      </c>
      <c r="G1315" s="340"/>
      <c r="H1315" s="340">
        <v>2304.0</v>
      </c>
      <c r="I1315" s="340">
        <v>-56.93</v>
      </c>
      <c r="J1315" s="308">
        <v>985290.0</v>
      </c>
      <c r="K1315" s="308">
        <f t="shared" si="4"/>
        <v>287.5080245</v>
      </c>
      <c r="L1315" s="300" t="s">
        <v>2580</v>
      </c>
      <c r="M1315" s="306" t="s">
        <v>94</v>
      </c>
      <c r="N1315" s="297">
        <f t="shared" si="3"/>
        <v>3.427</v>
      </c>
      <c r="O1315" s="307"/>
      <c r="P1315" s="307"/>
      <c r="Q1315" s="307"/>
      <c r="R1315" s="307"/>
      <c r="S1315" s="307"/>
      <c r="T1315" s="307"/>
      <c r="U1315" s="307"/>
      <c r="V1315" s="307"/>
    </row>
    <row r="1316" ht="15.75" customHeight="1">
      <c r="A1316" s="307"/>
      <c r="B1316" s="341">
        <v>45258.0</v>
      </c>
      <c r="C1316" s="299" t="s">
        <v>4011</v>
      </c>
      <c r="D1316" s="300" t="s">
        <v>115</v>
      </c>
      <c r="E1316" s="325" t="s">
        <v>181</v>
      </c>
      <c r="F1316" s="340">
        <v>3542.0</v>
      </c>
      <c r="G1316" s="340"/>
      <c r="H1316" s="340">
        <v>2293.5</v>
      </c>
      <c r="I1316" s="340">
        <v>-64.65</v>
      </c>
      <c r="J1316" s="308">
        <v>1022775.0</v>
      </c>
      <c r="K1316" s="308">
        <f t="shared" si="4"/>
        <v>288.7563523</v>
      </c>
      <c r="L1316" s="300" t="s">
        <v>2582</v>
      </c>
      <c r="M1316" s="306" t="s">
        <v>2584</v>
      </c>
      <c r="N1316" s="297">
        <f t="shared" si="3"/>
        <v>3.542</v>
      </c>
      <c r="O1316" s="307"/>
      <c r="P1316" s="307"/>
      <c r="Q1316" s="307"/>
      <c r="R1316" s="307"/>
      <c r="S1316" s="307"/>
      <c r="T1316" s="307"/>
      <c r="U1316" s="307"/>
      <c r="V1316" s="307"/>
    </row>
    <row r="1317" ht="15.75" customHeight="1">
      <c r="A1317" s="307"/>
      <c r="B1317" s="341">
        <v>45258.0</v>
      </c>
      <c r="C1317" s="299" t="s">
        <v>4012</v>
      </c>
      <c r="D1317" s="300" t="s">
        <v>109</v>
      </c>
      <c r="E1317" s="325" t="s">
        <v>179</v>
      </c>
      <c r="F1317" s="340">
        <v>497.0</v>
      </c>
      <c r="G1317" s="340"/>
      <c r="H1317" s="340">
        <v>324.0</v>
      </c>
      <c r="I1317" s="340">
        <v>-66.16</v>
      </c>
      <c r="J1317" s="308">
        <v>144130.0</v>
      </c>
      <c r="K1317" s="308">
        <f t="shared" si="4"/>
        <v>290</v>
      </c>
      <c r="L1317" s="300" t="s">
        <v>2582</v>
      </c>
      <c r="M1317" s="306" t="s">
        <v>75</v>
      </c>
      <c r="N1317" s="297">
        <f t="shared" si="3"/>
        <v>0.497</v>
      </c>
      <c r="O1317" s="307"/>
      <c r="P1317" s="307"/>
      <c r="Q1317" s="307"/>
      <c r="R1317" s="307"/>
      <c r="S1317" s="307"/>
      <c r="T1317" s="307"/>
      <c r="U1317" s="307"/>
      <c r="V1317" s="307"/>
    </row>
    <row r="1318" ht="15.75" customHeight="1">
      <c r="A1318" s="307"/>
      <c r="B1318" s="341">
        <v>45258.0</v>
      </c>
      <c r="C1318" s="299" t="s">
        <v>4013</v>
      </c>
      <c r="D1318" s="300" t="s">
        <v>111</v>
      </c>
      <c r="E1318" s="325" t="s">
        <v>162</v>
      </c>
      <c r="F1318" s="340">
        <v>1593.0</v>
      </c>
      <c r="G1318" s="340"/>
      <c r="H1318" s="340">
        <v>1112.4</v>
      </c>
      <c r="I1318" s="340">
        <v>-10.46</v>
      </c>
      <c r="J1318" s="304">
        <v>725410.0</v>
      </c>
      <c r="K1318" s="304">
        <f t="shared" si="4"/>
        <v>455.3735091</v>
      </c>
      <c r="L1318" s="300" t="s">
        <v>2582</v>
      </c>
      <c r="M1318" s="306" t="s">
        <v>40</v>
      </c>
      <c r="N1318" s="297">
        <f t="shared" si="3"/>
        <v>1.593</v>
      </c>
      <c r="O1318" s="307"/>
      <c r="P1318" s="307"/>
      <c r="Q1318" s="307"/>
      <c r="R1318" s="307"/>
      <c r="S1318" s="307"/>
      <c r="T1318" s="307"/>
      <c r="U1318" s="307"/>
      <c r="V1318" s="307"/>
    </row>
    <row r="1319" ht="15.75" customHeight="1">
      <c r="A1319" s="307"/>
      <c r="B1319" s="341">
        <v>45259.0</v>
      </c>
      <c r="C1319" s="299" t="s">
        <v>4014</v>
      </c>
      <c r="D1319" s="300" t="s">
        <v>77</v>
      </c>
      <c r="E1319" s="325" t="s">
        <v>2643</v>
      </c>
      <c r="F1319" s="340">
        <v>3063.2</v>
      </c>
      <c r="G1319" s="340"/>
      <c r="H1319" s="340">
        <v>1996.2</v>
      </c>
      <c r="I1319" s="340">
        <v>8.32</v>
      </c>
      <c r="J1319" s="308">
        <v>632834.0</v>
      </c>
      <c r="K1319" s="308">
        <f t="shared" si="4"/>
        <v>206.5924523</v>
      </c>
      <c r="L1319" s="300" t="s">
        <v>2580</v>
      </c>
      <c r="M1319" s="306" t="s">
        <v>94</v>
      </c>
      <c r="N1319" s="297">
        <f t="shared" si="3"/>
        <v>3.0632</v>
      </c>
      <c r="O1319" s="307"/>
      <c r="P1319" s="307"/>
      <c r="Q1319" s="307"/>
      <c r="R1319" s="307"/>
      <c r="S1319" s="307"/>
      <c r="T1319" s="307"/>
      <c r="U1319" s="307"/>
      <c r="V1319" s="307"/>
    </row>
    <row r="1320" ht="15.75" customHeight="1">
      <c r="A1320" s="307"/>
      <c r="B1320" s="341">
        <v>45259.0</v>
      </c>
      <c r="C1320" s="299" t="s">
        <v>4015</v>
      </c>
      <c r="D1320" s="300" t="s">
        <v>3331</v>
      </c>
      <c r="E1320" s="325" t="s">
        <v>177</v>
      </c>
      <c r="F1320" s="340">
        <v>4725.0</v>
      </c>
      <c r="G1320" s="302">
        <f>H1320/F1320%</f>
        <v>67.09206349</v>
      </c>
      <c r="H1320" s="340">
        <v>3170.1</v>
      </c>
      <c r="I1320" s="340">
        <v>-58.42</v>
      </c>
      <c r="J1320" s="308">
        <v>1466880.0</v>
      </c>
      <c r="K1320" s="308">
        <f t="shared" si="4"/>
        <v>310.4507937</v>
      </c>
      <c r="L1320" s="300" t="s">
        <v>2595</v>
      </c>
      <c r="M1320" s="306" t="s">
        <v>2584</v>
      </c>
      <c r="N1320" s="297">
        <f t="shared" si="3"/>
        <v>4.725</v>
      </c>
      <c r="O1320" s="307"/>
      <c r="P1320" s="307"/>
      <c r="Q1320" s="307"/>
      <c r="R1320" s="307"/>
      <c r="S1320" s="307"/>
      <c r="T1320" s="307"/>
      <c r="U1320" s="307"/>
      <c r="V1320" s="307"/>
    </row>
    <row r="1321" ht="15.75" customHeight="1">
      <c r="A1321" s="307"/>
      <c r="B1321" s="341">
        <v>45259.0</v>
      </c>
      <c r="C1321" s="299" t="s">
        <v>4016</v>
      </c>
      <c r="D1321" s="300" t="s">
        <v>50</v>
      </c>
      <c r="E1321" s="325" t="s">
        <v>172</v>
      </c>
      <c r="F1321" s="340">
        <v>7546.0</v>
      </c>
      <c r="G1321" s="340"/>
      <c r="H1321" s="340">
        <v>5036.4</v>
      </c>
      <c r="I1321" s="340">
        <v>-28.85</v>
      </c>
      <c r="J1321" s="304">
        <v>2467560.0</v>
      </c>
      <c r="K1321" s="304">
        <f t="shared" si="4"/>
        <v>327.0023854</v>
      </c>
      <c r="L1321" s="300" t="s">
        <v>2582</v>
      </c>
      <c r="M1321" s="306" t="s">
        <v>75</v>
      </c>
      <c r="N1321" s="297">
        <f t="shared" si="3"/>
        <v>7.546</v>
      </c>
      <c r="O1321" s="307"/>
      <c r="P1321" s="307"/>
      <c r="Q1321" s="307"/>
      <c r="R1321" s="307"/>
      <c r="S1321" s="307"/>
      <c r="T1321" s="307"/>
      <c r="U1321" s="307"/>
      <c r="V1321" s="307"/>
    </row>
    <row r="1322" ht="15.75" customHeight="1">
      <c r="A1322" s="307"/>
      <c r="B1322" s="341">
        <v>45259.0</v>
      </c>
      <c r="C1322" s="299" t="s">
        <v>4017</v>
      </c>
      <c r="D1322" s="300" t="s">
        <v>91</v>
      </c>
      <c r="E1322" s="325" t="s">
        <v>177</v>
      </c>
      <c r="F1322" s="340">
        <v>4333.0</v>
      </c>
      <c r="G1322" s="340"/>
      <c r="H1322" s="340">
        <v>2881.8</v>
      </c>
      <c r="I1322" s="340">
        <v>-46.66</v>
      </c>
      <c r="J1322" s="308">
        <v>1269965.0</v>
      </c>
      <c r="K1322" s="308">
        <f t="shared" si="4"/>
        <v>293.0913916</v>
      </c>
      <c r="L1322" s="300" t="s">
        <v>2582</v>
      </c>
      <c r="M1322" s="306" t="s">
        <v>40</v>
      </c>
      <c r="N1322" s="297">
        <f t="shared" si="3"/>
        <v>4.333</v>
      </c>
      <c r="O1322" s="307"/>
      <c r="P1322" s="307"/>
      <c r="Q1322" s="307"/>
      <c r="R1322" s="307"/>
      <c r="S1322" s="307"/>
      <c r="T1322" s="307"/>
      <c r="U1322" s="307"/>
      <c r="V1322" s="307"/>
    </row>
    <row r="1323" ht="15.75" customHeight="1">
      <c r="A1323" s="307"/>
      <c r="B1323" s="341">
        <v>45259.0</v>
      </c>
      <c r="C1323" s="299" t="s">
        <v>4018</v>
      </c>
      <c r="D1323" s="300" t="s">
        <v>111</v>
      </c>
      <c r="E1323" s="325" t="s">
        <v>177</v>
      </c>
      <c r="F1323" s="340">
        <v>891.0</v>
      </c>
      <c r="G1323" s="340"/>
      <c r="H1323" s="340">
        <v>601.2</v>
      </c>
      <c r="I1323" s="340">
        <v>-63.86</v>
      </c>
      <c r="J1323" s="304">
        <v>280665.0</v>
      </c>
      <c r="K1323" s="304">
        <f t="shared" si="4"/>
        <v>315</v>
      </c>
      <c r="L1323" s="300" t="s">
        <v>2582</v>
      </c>
      <c r="M1323" s="306" t="s">
        <v>94</v>
      </c>
      <c r="N1323" s="297">
        <f t="shared" si="3"/>
        <v>0.891</v>
      </c>
      <c r="O1323" s="307"/>
      <c r="P1323" s="307"/>
      <c r="Q1323" s="307"/>
      <c r="R1323" s="307"/>
      <c r="S1323" s="307"/>
      <c r="T1323" s="307"/>
      <c r="U1323" s="307"/>
      <c r="V1323" s="307"/>
    </row>
    <row r="1324" ht="15.75" customHeight="1">
      <c r="A1324" s="307"/>
      <c r="B1324" s="341">
        <v>45259.0</v>
      </c>
      <c r="C1324" s="299" t="s">
        <v>4019</v>
      </c>
      <c r="D1324" s="300" t="s">
        <v>109</v>
      </c>
      <c r="E1324" s="325" t="s">
        <v>179</v>
      </c>
      <c r="F1324" s="340">
        <v>555.0</v>
      </c>
      <c r="G1324" s="340"/>
      <c r="H1324" s="340">
        <v>357.0</v>
      </c>
      <c r="I1324" s="340">
        <v>-68.24</v>
      </c>
      <c r="J1324" s="308">
        <v>168270.0</v>
      </c>
      <c r="K1324" s="308">
        <f t="shared" si="4"/>
        <v>303.1891892</v>
      </c>
      <c r="L1324" s="300" t="s">
        <v>2582</v>
      </c>
      <c r="M1324" s="306" t="s">
        <v>2584</v>
      </c>
      <c r="N1324" s="297">
        <f t="shared" si="3"/>
        <v>0.555</v>
      </c>
      <c r="O1324" s="307"/>
      <c r="P1324" s="307"/>
      <c r="Q1324" s="307"/>
      <c r="R1324" s="307"/>
      <c r="S1324" s="307"/>
      <c r="T1324" s="307"/>
      <c r="U1324" s="307"/>
      <c r="V1324" s="307"/>
    </row>
    <row r="1325" ht="15.75" customHeight="1">
      <c r="A1325" s="307"/>
      <c r="B1325" s="341">
        <v>45259.0</v>
      </c>
      <c r="C1325" s="299" t="s">
        <v>4020</v>
      </c>
      <c r="D1325" s="300" t="s">
        <v>115</v>
      </c>
      <c r="E1325" s="325" t="s">
        <v>177</v>
      </c>
      <c r="F1325" s="340">
        <v>1532.5</v>
      </c>
      <c r="G1325" s="340"/>
      <c r="H1325" s="340">
        <v>1028.3</v>
      </c>
      <c r="I1325" s="340">
        <v>-54.22</v>
      </c>
      <c r="J1325" s="304">
        <v>498425.0</v>
      </c>
      <c r="K1325" s="304">
        <f t="shared" si="4"/>
        <v>325.2365416</v>
      </c>
      <c r="L1325" s="300" t="s">
        <v>2582</v>
      </c>
      <c r="M1325" s="306" t="s">
        <v>75</v>
      </c>
      <c r="N1325" s="297">
        <f t="shared" si="3"/>
        <v>1.5325</v>
      </c>
      <c r="O1325" s="307"/>
      <c r="P1325" s="307"/>
      <c r="Q1325" s="307"/>
      <c r="R1325" s="307"/>
      <c r="S1325" s="307"/>
      <c r="T1325" s="307"/>
      <c r="U1325" s="307"/>
      <c r="V1325" s="307"/>
    </row>
    <row r="1326" ht="15.75" customHeight="1">
      <c r="A1326" s="307"/>
      <c r="B1326" s="341">
        <v>45259.0</v>
      </c>
      <c r="C1326" s="299" t="s">
        <v>4021</v>
      </c>
      <c r="D1326" s="300" t="s">
        <v>102</v>
      </c>
      <c r="E1326" s="325" t="s">
        <v>172</v>
      </c>
      <c r="F1326" s="340">
        <v>2490.5</v>
      </c>
      <c r="G1326" s="340"/>
      <c r="H1326" s="340">
        <v>1690.2</v>
      </c>
      <c r="I1326" s="340">
        <v>-52.74</v>
      </c>
      <c r="J1326" s="304">
        <v>907584.0</v>
      </c>
      <c r="K1326" s="304">
        <f t="shared" si="4"/>
        <v>364.4183899</v>
      </c>
      <c r="L1326" s="300" t="s">
        <v>2580</v>
      </c>
      <c r="M1326" s="306" t="s">
        <v>40</v>
      </c>
      <c r="N1326" s="297">
        <f t="shared" si="3"/>
        <v>2.4905</v>
      </c>
      <c r="O1326" s="307"/>
      <c r="P1326" s="307"/>
      <c r="Q1326" s="307"/>
      <c r="R1326" s="307"/>
      <c r="S1326" s="307"/>
      <c r="T1326" s="307"/>
      <c r="U1326" s="307"/>
      <c r="V1326" s="307"/>
    </row>
    <row r="1327" ht="15.75" customHeight="1">
      <c r="A1327" s="307"/>
      <c r="B1327" s="341">
        <v>45260.0</v>
      </c>
      <c r="C1327" s="299" t="s">
        <v>4022</v>
      </c>
      <c r="D1327" s="300" t="s">
        <v>3367</v>
      </c>
      <c r="E1327" s="325" t="s">
        <v>179</v>
      </c>
      <c r="F1327" s="340">
        <v>3940.0</v>
      </c>
      <c r="G1327" s="340"/>
      <c r="H1327" s="340">
        <v>2598.7</v>
      </c>
      <c r="I1327" s="340">
        <v>-54.78</v>
      </c>
      <c r="J1327" s="308">
        <v>1221480.0</v>
      </c>
      <c r="K1327" s="308">
        <f t="shared" si="4"/>
        <v>310.0203046</v>
      </c>
      <c r="L1327" s="300" t="s">
        <v>2595</v>
      </c>
      <c r="M1327" s="306" t="s">
        <v>94</v>
      </c>
      <c r="N1327" s="297">
        <f t="shared" si="3"/>
        <v>3.94</v>
      </c>
      <c r="O1327" s="307"/>
      <c r="P1327" s="307"/>
      <c r="Q1327" s="307"/>
      <c r="R1327" s="307"/>
      <c r="S1327" s="307"/>
      <c r="T1327" s="307"/>
      <c r="U1327" s="307"/>
      <c r="V1327" s="307"/>
    </row>
    <row r="1328" ht="15.75" customHeight="1">
      <c r="A1328" s="307"/>
      <c r="B1328" s="341">
        <v>45260.0</v>
      </c>
      <c r="C1328" s="299" t="s">
        <v>4023</v>
      </c>
      <c r="D1328" s="300" t="s">
        <v>98</v>
      </c>
      <c r="E1328" s="325" t="s">
        <v>181</v>
      </c>
      <c r="F1328" s="340">
        <v>1409.0</v>
      </c>
      <c r="G1328" s="340"/>
      <c r="H1328" s="340">
        <v>910.2</v>
      </c>
      <c r="I1328" s="340">
        <v>-49.16</v>
      </c>
      <c r="J1328" s="308">
        <v>387475.0</v>
      </c>
      <c r="K1328" s="308">
        <f t="shared" si="4"/>
        <v>275</v>
      </c>
      <c r="L1328" s="300" t="s">
        <v>2595</v>
      </c>
      <c r="M1328" s="306" t="s">
        <v>2584</v>
      </c>
      <c r="N1328" s="297">
        <f t="shared" si="3"/>
        <v>1.409</v>
      </c>
      <c r="O1328" s="307"/>
      <c r="P1328" s="307"/>
      <c r="Q1328" s="307"/>
      <c r="R1328" s="307"/>
      <c r="S1328" s="307"/>
      <c r="T1328" s="307"/>
      <c r="U1328" s="307"/>
      <c r="V1328" s="307"/>
    </row>
    <row r="1329" ht="15.75" customHeight="1">
      <c r="A1329" s="307"/>
      <c r="B1329" s="298">
        <v>45260.0</v>
      </c>
      <c r="C1329" s="299" t="s">
        <v>4024</v>
      </c>
      <c r="D1329" s="300" t="s">
        <v>65</v>
      </c>
      <c r="E1329" s="325" t="s">
        <v>172</v>
      </c>
      <c r="F1329" s="302">
        <v>3295.0</v>
      </c>
      <c r="G1329" s="302">
        <f>H1329/F1329%</f>
        <v>71.1047041</v>
      </c>
      <c r="H1329" s="319">
        <v>2342.9</v>
      </c>
      <c r="I1329" s="327">
        <v>-6.27</v>
      </c>
      <c r="J1329" s="320">
        <v>1277140.0</v>
      </c>
      <c r="K1329" s="304">
        <f t="shared" si="4"/>
        <v>387.599393</v>
      </c>
      <c r="L1329" s="300" t="s">
        <v>2595</v>
      </c>
      <c r="M1329" s="306" t="s">
        <v>75</v>
      </c>
      <c r="N1329" s="297">
        <f t="shared" si="3"/>
        <v>3.295</v>
      </c>
      <c r="O1329" s="307"/>
      <c r="P1329" s="307"/>
      <c r="Q1329" s="307"/>
      <c r="R1329" s="307"/>
      <c r="S1329" s="307"/>
      <c r="T1329" s="307"/>
      <c r="U1329" s="307"/>
      <c r="V1329" s="307"/>
    </row>
    <row r="1330" ht="15.75" customHeight="1">
      <c r="A1330" s="307"/>
      <c r="B1330" s="298">
        <v>45260.0</v>
      </c>
      <c r="C1330" s="299" t="s">
        <v>4025</v>
      </c>
      <c r="D1330" s="300" t="s">
        <v>109</v>
      </c>
      <c r="E1330" s="325" t="s">
        <v>179</v>
      </c>
      <c r="F1330" s="302">
        <v>395.5</v>
      </c>
      <c r="G1330" s="302"/>
      <c r="H1330" s="302">
        <v>262.9</v>
      </c>
      <c r="I1330" s="324">
        <v>-59.11</v>
      </c>
      <c r="J1330" s="322">
        <v>116045.0</v>
      </c>
      <c r="K1330" s="308">
        <f t="shared" si="4"/>
        <v>293.4134008</v>
      </c>
      <c r="L1330" s="300" t="s">
        <v>2582</v>
      </c>
      <c r="M1330" s="306" t="s">
        <v>40</v>
      </c>
      <c r="N1330" s="297">
        <f t="shared" si="3"/>
        <v>0.3955</v>
      </c>
      <c r="O1330" s="307"/>
      <c r="P1330" s="307"/>
      <c r="Q1330" s="307"/>
      <c r="R1330" s="307"/>
      <c r="S1330" s="307"/>
      <c r="T1330" s="307"/>
      <c r="U1330" s="307"/>
      <c r="V1330" s="307"/>
    </row>
    <row r="1331" ht="15.75" customHeight="1">
      <c r="A1331" s="307"/>
      <c r="B1331" s="298">
        <v>45260.0</v>
      </c>
      <c r="C1331" s="299" t="s">
        <v>4026</v>
      </c>
      <c r="D1331" s="300" t="s">
        <v>50</v>
      </c>
      <c r="E1331" s="325" t="s">
        <v>177</v>
      </c>
      <c r="F1331" s="302">
        <v>3265.0</v>
      </c>
      <c r="G1331" s="302"/>
      <c r="H1331" s="302">
        <v>2174.4</v>
      </c>
      <c r="I1331" s="324">
        <v>-33.44</v>
      </c>
      <c r="J1331" s="322">
        <v>941660.0</v>
      </c>
      <c r="K1331" s="308">
        <f t="shared" si="4"/>
        <v>288.4104135</v>
      </c>
      <c r="L1331" s="300" t="s">
        <v>2582</v>
      </c>
      <c r="M1331" s="306" t="s">
        <v>94</v>
      </c>
      <c r="N1331" s="297">
        <f t="shared" si="3"/>
        <v>3.265</v>
      </c>
      <c r="O1331" s="307"/>
      <c r="P1331" s="307"/>
      <c r="Q1331" s="307"/>
      <c r="R1331" s="307"/>
      <c r="S1331" s="307"/>
      <c r="T1331" s="307"/>
      <c r="U1331" s="307"/>
      <c r="V1331" s="307"/>
    </row>
    <row r="1332" ht="15.75" customHeight="1">
      <c r="A1332" s="307"/>
      <c r="B1332" s="298">
        <v>45260.0</v>
      </c>
      <c r="C1332" s="299" t="s">
        <v>4027</v>
      </c>
      <c r="D1332" s="305" t="s">
        <v>115</v>
      </c>
      <c r="E1332" s="325" t="s">
        <v>181</v>
      </c>
      <c r="F1332" s="302">
        <v>2676.0</v>
      </c>
      <c r="G1332" s="302"/>
      <c r="H1332" s="302">
        <v>1755.0</v>
      </c>
      <c r="I1332" s="324">
        <v>-57.13</v>
      </c>
      <c r="J1332" s="322">
        <v>818110.0</v>
      </c>
      <c r="K1332" s="308">
        <f t="shared" si="4"/>
        <v>305.7212257</v>
      </c>
      <c r="L1332" s="300" t="s">
        <v>2582</v>
      </c>
      <c r="M1332" s="306" t="s">
        <v>2584</v>
      </c>
      <c r="N1332" s="297">
        <f t="shared" si="3"/>
        <v>2.676</v>
      </c>
      <c r="O1332" s="307"/>
      <c r="P1332" s="307"/>
      <c r="Q1332" s="307"/>
      <c r="R1332" s="307"/>
      <c r="S1332" s="307"/>
      <c r="T1332" s="307"/>
      <c r="U1332" s="307"/>
      <c r="V1332" s="307"/>
    </row>
    <row r="1333" ht="15.75" customHeight="1">
      <c r="A1333" s="307"/>
      <c r="B1333" s="298">
        <v>45260.0</v>
      </c>
      <c r="C1333" s="299" t="s">
        <v>4028</v>
      </c>
      <c r="D1333" s="300" t="s">
        <v>111</v>
      </c>
      <c r="E1333" s="325" t="s">
        <v>179</v>
      </c>
      <c r="F1333" s="302">
        <v>6284.5</v>
      </c>
      <c r="G1333" s="302"/>
      <c r="H1333" s="302">
        <v>4154.4</v>
      </c>
      <c r="I1333" s="324">
        <v>-32.47</v>
      </c>
      <c r="J1333" s="322">
        <v>1874055.0</v>
      </c>
      <c r="K1333" s="308">
        <f t="shared" si="4"/>
        <v>298.202721</v>
      </c>
      <c r="L1333" s="300" t="s">
        <v>2582</v>
      </c>
      <c r="M1333" s="306" t="s">
        <v>75</v>
      </c>
      <c r="N1333" s="297">
        <f t="shared" si="3"/>
        <v>6.2845</v>
      </c>
      <c r="O1333" s="307"/>
      <c r="P1333" s="307"/>
      <c r="Q1333" s="307"/>
      <c r="R1333" s="307"/>
      <c r="S1333" s="307"/>
      <c r="T1333" s="307"/>
      <c r="U1333" s="307"/>
      <c r="V1333" s="307"/>
    </row>
    <row r="1334" ht="15.75" customHeight="1">
      <c r="A1334" s="307"/>
      <c r="B1334" s="298">
        <v>45260.0</v>
      </c>
      <c r="C1334" s="299" t="s">
        <v>4029</v>
      </c>
      <c r="D1334" s="300" t="s">
        <v>3414</v>
      </c>
      <c r="E1334" s="325" t="s">
        <v>172</v>
      </c>
      <c r="F1334" s="302">
        <v>4231.0</v>
      </c>
      <c r="G1334" s="302"/>
      <c r="H1334" s="302">
        <v>2809.7</v>
      </c>
      <c r="I1334" s="324">
        <v>-62.72</v>
      </c>
      <c r="J1334" s="303">
        <v>1379515.0</v>
      </c>
      <c r="K1334" s="304">
        <f t="shared" si="4"/>
        <v>326.0493973</v>
      </c>
      <c r="L1334" s="300" t="s">
        <v>2580</v>
      </c>
      <c r="M1334" s="306" t="s">
        <v>40</v>
      </c>
      <c r="N1334" s="297">
        <f t="shared" si="3"/>
        <v>4.231</v>
      </c>
      <c r="O1334" s="307"/>
      <c r="P1334" s="307"/>
      <c r="Q1334" s="307"/>
      <c r="R1334" s="307"/>
      <c r="S1334" s="307"/>
      <c r="T1334" s="307"/>
      <c r="U1334" s="307"/>
      <c r="V1334" s="307"/>
    </row>
    <row r="1335" ht="15.75" customHeight="1">
      <c r="A1335" s="307"/>
      <c r="B1335" s="298">
        <v>45261.0</v>
      </c>
      <c r="C1335" s="299" t="s">
        <v>4030</v>
      </c>
      <c r="D1335" s="300" t="s">
        <v>3367</v>
      </c>
      <c r="E1335" s="325" t="s">
        <v>172</v>
      </c>
      <c r="F1335" s="302">
        <v>2045.0</v>
      </c>
      <c r="G1335" s="302"/>
      <c r="H1335" s="302">
        <v>1364.4</v>
      </c>
      <c r="I1335" s="324">
        <v>-72.09</v>
      </c>
      <c r="J1335" s="303">
        <v>805340.0</v>
      </c>
      <c r="K1335" s="304">
        <f t="shared" si="4"/>
        <v>393.809291</v>
      </c>
      <c r="L1335" s="300" t="s">
        <v>2595</v>
      </c>
      <c r="M1335" s="306" t="s">
        <v>94</v>
      </c>
      <c r="N1335" s="297">
        <f t="shared" si="3"/>
        <v>2.045</v>
      </c>
      <c r="O1335" s="307"/>
      <c r="P1335" s="307"/>
      <c r="Q1335" s="307"/>
      <c r="R1335" s="307"/>
      <c r="S1335" s="307"/>
      <c r="T1335" s="307"/>
      <c r="U1335" s="307"/>
      <c r="V1335" s="307"/>
    </row>
    <row r="1336" ht="15.75" customHeight="1">
      <c r="A1336" s="307"/>
      <c r="B1336" s="298">
        <v>45261.0</v>
      </c>
      <c r="C1336" s="299" t="s">
        <v>4031</v>
      </c>
      <c r="D1336" s="300" t="s">
        <v>65</v>
      </c>
      <c r="E1336" s="325" t="s">
        <v>172</v>
      </c>
      <c r="F1336" s="302">
        <v>1855.0</v>
      </c>
      <c r="G1336" s="302">
        <f>H1336/F1336%</f>
        <v>65.94609164</v>
      </c>
      <c r="H1336" s="302">
        <v>1223.3</v>
      </c>
      <c r="I1336" s="324">
        <v>-50.98</v>
      </c>
      <c r="J1336" s="303">
        <v>665550.0</v>
      </c>
      <c r="K1336" s="304">
        <f t="shared" si="4"/>
        <v>358.787062</v>
      </c>
      <c r="L1336" s="300" t="s">
        <v>2595</v>
      </c>
      <c r="M1336" s="306" t="s">
        <v>2584</v>
      </c>
      <c r="N1336" s="297">
        <f t="shared" si="3"/>
        <v>1.855</v>
      </c>
      <c r="O1336" s="307"/>
      <c r="P1336" s="307"/>
      <c r="Q1336" s="307"/>
      <c r="R1336" s="307"/>
      <c r="S1336" s="307"/>
      <c r="T1336" s="307"/>
      <c r="U1336" s="307"/>
      <c r="V1336" s="307"/>
    </row>
    <row r="1337" ht="15.75" customHeight="1">
      <c r="A1337" s="307"/>
      <c r="B1337" s="298">
        <v>45261.0</v>
      </c>
      <c r="C1337" s="299" t="s">
        <v>4032</v>
      </c>
      <c r="D1337" s="300" t="s">
        <v>4033</v>
      </c>
      <c r="E1337" s="325" t="s">
        <v>181</v>
      </c>
      <c r="F1337" s="302">
        <v>6285.0</v>
      </c>
      <c r="G1337" s="302"/>
      <c r="H1337" s="302">
        <v>4363.0</v>
      </c>
      <c r="I1337" s="324">
        <v>-36.49</v>
      </c>
      <c r="J1337" s="322">
        <v>1800031.0</v>
      </c>
      <c r="K1337" s="308">
        <f t="shared" si="4"/>
        <v>286.4011138</v>
      </c>
      <c r="L1337" s="300" t="s">
        <v>2595</v>
      </c>
      <c r="M1337" s="306" t="s">
        <v>75</v>
      </c>
      <c r="N1337" s="297">
        <f t="shared" si="3"/>
        <v>6.285</v>
      </c>
      <c r="O1337" s="307"/>
      <c r="P1337" s="307"/>
      <c r="Q1337" s="307"/>
      <c r="R1337" s="307"/>
      <c r="S1337" s="307"/>
      <c r="T1337" s="307"/>
      <c r="U1337" s="307"/>
      <c r="V1337" s="307"/>
    </row>
    <row r="1338" ht="15.75" customHeight="1">
      <c r="A1338" s="307"/>
      <c r="B1338" s="298">
        <v>45261.0</v>
      </c>
      <c r="C1338" s="299" t="s">
        <v>4034</v>
      </c>
      <c r="D1338" s="300" t="s">
        <v>50</v>
      </c>
      <c r="E1338" s="325" t="s">
        <v>2591</v>
      </c>
      <c r="F1338" s="302">
        <v>1232.0</v>
      </c>
      <c r="G1338" s="302"/>
      <c r="H1338" s="302">
        <v>795.0</v>
      </c>
      <c r="I1338" s="324">
        <v>-28.25</v>
      </c>
      <c r="J1338" s="322">
        <v>301840.0</v>
      </c>
      <c r="K1338" s="308">
        <f t="shared" si="4"/>
        <v>245</v>
      </c>
      <c r="L1338" s="305" t="s">
        <v>2582</v>
      </c>
      <c r="M1338" s="306" t="s">
        <v>40</v>
      </c>
      <c r="N1338" s="297">
        <f t="shared" si="3"/>
        <v>1.232</v>
      </c>
      <c r="O1338" s="307"/>
      <c r="P1338" s="307"/>
      <c r="Q1338" s="307"/>
      <c r="R1338" s="307"/>
      <c r="S1338" s="307"/>
      <c r="T1338" s="307"/>
      <c r="U1338" s="307"/>
      <c r="V1338" s="307"/>
    </row>
    <row r="1339" ht="15.75" customHeight="1">
      <c r="A1339" s="307"/>
      <c r="B1339" s="298">
        <v>45261.0</v>
      </c>
      <c r="C1339" s="299" t="s">
        <v>4035</v>
      </c>
      <c r="D1339" s="300" t="s">
        <v>3832</v>
      </c>
      <c r="E1339" s="325" t="s">
        <v>172</v>
      </c>
      <c r="F1339" s="302">
        <v>4669.0</v>
      </c>
      <c r="G1339" s="302"/>
      <c r="H1339" s="302">
        <v>3198.0</v>
      </c>
      <c r="I1339" s="324">
        <v>-14.77</v>
      </c>
      <c r="J1339" s="303">
        <v>1706260.0</v>
      </c>
      <c r="K1339" s="304">
        <f t="shared" si="4"/>
        <v>365.4444206</v>
      </c>
      <c r="L1339" s="305" t="s">
        <v>2582</v>
      </c>
      <c r="M1339" s="306" t="s">
        <v>94</v>
      </c>
      <c r="N1339" s="297">
        <f t="shared" si="3"/>
        <v>4.669</v>
      </c>
      <c r="O1339" s="307"/>
      <c r="P1339" s="307"/>
      <c r="Q1339" s="307"/>
      <c r="R1339" s="307"/>
      <c r="S1339" s="307"/>
      <c r="T1339" s="307"/>
      <c r="U1339" s="307"/>
      <c r="V1339" s="307"/>
    </row>
    <row r="1340" ht="15.75" customHeight="1">
      <c r="A1340" s="307"/>
      <c r="B1340" s="298">
        <v>45261.0</v>
      </c>
      <c r="C1340" s="299" t="s">
        <v>4036</v>
      </c>
      <c r="D1340" s="305" t="s">
        <v>111</v>
      </c>
      <c r="E1340" s="325" t="s">
        <v>172</v>
      </c>
      <c r="F1340" s="302">
        <v>1503.0</v>
      </c>
      <c r="G1340" s="302"/>
      <c r="H1340" s="302">
        <v>1029.0</v>
      </c>
      <c r="I1340" s="324">
        <v>-5.92</v>
      </c>
      <c r="J1340" s="303">
        <v>501520.0</v>
      </c>
      <c r="K1340" s="304">
        <f t="shared" si="4"/>
        <v>333.6793081</v>
      </c>
      <c r="L1340" s="305" t="s">
        <v>2582</v>
      </c>
      <c r="M1340" s="306" t="s">
        <v>2584</v>
      </c>
      <c r="N1340" s="297">
        <f t="shared" si="3"/>
        <v>1.503</v>
      </c>
      <c r="O1340" s="307"/>
      <c r="P1340" s="307"/>
      <c r="Q1340" s="307"/>
      <c r="R1340" s="307"/>
      <c r="S1340" s="307"/>
      <c r="T1340" s="307"/>
      <c r="U1340" s="307"/>
      <c r="V1340" s="307"/>
    </row>
    <row r="1341" ht="15.75" customHeight="1">
      <c r="A1341" s="307"/>
      <c r="B1341" s="298">
        <v>45261.0</v>
      </c>
      <c r="C1341" s="299" t="s">
        <v>4037</v>
      </c>
      <c r="D1341" s="305" t="s">
        <v>109</v>
      </c>
      <c r="E1341" s="325" t="s">
        <v>179</v>
      </c>
      <c r="F1341" s="302">
        <v>1147.0</v>
      </c>
      <c r="G1341" s="302"/>
      <c r="H1341" s="302">
        <v>802.0</v>
      </c>
      <c r="I1341" s="324">
        <v>-46.47</v>
      </c>
      <c r="J1341" s="322">
        <v>357380.0</v>
      </c>
      <c r="K1341" s="308">
        <f t="shared" si="4"/>
        <v>311.5780296</v>
      </c>
      <c r="L1341" s="305" t="s">
        <v>2582</v>
      </c>
      <c r="M1341" s="306" t="s">
        <v>75</v>
      </c>
      <c r="N1341" s="297">
        <f t="shared" si="3"/>
        <v>1.147</v>
      </c>
      <c r="O1341" s="307"/>
      <c r="P1341" s="307"/>
      <c r="Q1341" s="307"/>
      <c r="R1341" s="307"/>
      <c r="S1341" s="307"/>
      <c r="T1341" s="307"/>
      <c r="U1341" s="307"/>
      <c r="V1341" s="307"/>
    </row>
    <row r="1342" ht="15.75" customHeight="1">
      <c r="A1342" s="307"/>
      <c r="B1342" s="298">
        <v>45261.0</v>
      </c>
      <c r="C1342" s="299" t="s">
        <v>4038</v>
      </c>
      <c r="D1342" s="305" t="s">
        <v>115</v>
      </c>
      <c r="E1342" s="325" t="s">
        <v>172</v>
      </c>
      <c r="F1342" s="302">
        <v>4337.0</v>
      </c>
      <c r="G1342" s="302"/>
      <c r="H1342" s="302">
        <v>2934.0</v>
      </c>
      <c r="I1342" s="324">
        <v>-44.79</v>
      </c>
      <c r="J1342" s="303">
        <v>1595295.0</v>
      </c>
      <c r="K1342" s="304">
        <f t="shared" si="4"/>
        <v>367.8337561</v>
      </c>
      <c r="L1342" s="305" t="s">
        <v>2582</v>
      </c>
      <c r="M1342" s="306" t="s">
        <v>40</v>
      </c>
      <c r="N1342" s="297">
        <f t="shared" si="3"/>
        <v>4.337</v>
      </c>
      <c r="O1342" s="307"/>
      <c r="P1342" s="307"/>
      <c r="Q1342" s="307"/>
      <c r="R1342" s="307"/>
      <c r="S1342" s="307"/>
      <c r="T1342" s="307"/>
      <c r="U1342" s="307"/>
      <c r="V1342" s="307"/>
    </row>
    <row r="1343" ht="15.75" customHeight="1">
      <c r="A1343" s="307"/>
      <c r="B1343" s="298">
        <v>45261.0</v>
      </c>
      <c r="C1343" s="299" t="s">
        <v>4039</v>
      </c>
      <c r="D1343" s="305" t="s">
        <v>3534</v>
      </c>
      <c r="E1343" s="325" t="s">
        <v>172</v>
      </c>
      <c r="F1343" s="302">
        <v>904.0</v>
      </c>
      <c r="G1343" s="302"/>
      <c r="H1343" s="302">
        <v>616.0</v>
      </c>
      <c r="I1343" s="324">
        <v>-6.71</v>
      </c>
      <c r="J1343" s="303">
        <v>307360.0</v>
      </c>
      <c r="K1343" s="304">
        <f t="shared" si="4"/>
        <v>340</v>
      </c>
      <c r="L1343" s="305" t="s">
        <v>2582</v>
      </c>
      <c r="M1343" s="306" t="s">
        <v>94</v>
      </c>
      <c r="N1343" s="297">
        <f t="shared" si="3"/>
        <v>0.904</v>
      </c>
      <c r="O1343" s="307"/>
      <c r="P1343" s="307"/>
      <c r="Q1343" s="307"/>
      <c r="R1343" s="307"/>
      <c r="S1343" s="307"/>
      <c r="T1343" s="307"/>
      <c r="U1343" s="307"/>
      <c r="V1343" s="307"/>
    </row>
    <row r="1344" ht="15.75" customHeight="1">
      <c r="A1344" s="307"/>
      <c r="B1344" s="298">
        <v>45261.0</v>
      </c>
      <c r="C1344" s="299" t="s">
        <v>4040</v>
      </c>
      <c r="D1344" s="305" t="s">
        <v>91</v>
      </c>
      <c r="E1344" s="325" t="s">
        <v>177</v>
      </c>
      <c r="F1344" s="302">
        <v>5227.5</v>
      </c>
      <c r="G1344" s="302"/>
      <c r="H1344" s="302">
        <v>3604.0</v>
      </c>
      <c r="I1344" s="324">
        <v>-45.05</v>
      </c>
      <c r="J1344" s="303">
        <v>1607505.0</v>
      </c>
      <c r="K1344" s="304">
        <f t="shared" si="4"/>
        <v>307.5093257</v>
      </c>
      <c r="L1344" s="305" t="s">
        <v>2582</v>
      </c>
      <c r="M1344" s="306" t="s">
        <v>2584</v>
      </c>
      <c r="N1344" s="297">
        <f t="shared" si="3"/>
        <v>5.2275</v>
      </c>
      <c r="O1344" s="307"/>
      <c r="P1344" s="307"/>
      <c r="Q1344" s="307"/>
      <c r="R1344" s="307"/>
      <c r="S1344" s="307"/>
      <c r="T1344" s="307"/>
      <c r="U1344" s="307"/>
      <c r="V1344" s="307"/>
    </row>
    <row r="1345" ht="15.75" customHeight="1">
      <c r="A1345" s="307"/>
      <c r="B1345" s="298">
        <v>45261.0</v>
      </c>
      <c r="C1345" s="323" t="s">
        <v>4041</v>
      </c>
      <c r="D1345" s="343" t="s">
        <v>113</v>
      </c>
      <c r="E1345" s="325" t="s">
        <v>172</v>
      </c>
      <c r="F1345" s="302">
        <v>2389.4</v>
      </c>
      <c r="G1345" s="302"/>
      <c r="H1345" s="302">
        <v>1620.0</v>
      </c>
      <c r="I1345" s="324">
        <v>-40.08</v>
      </c>
      <c r="J1345" s="303">
        <v>847598.0</v>
      </c>
      <c r="K1345" s="344">
        <f t="shared" si="4"/>
        <v>354.7325688</v>
      </c>
      <c r="L1345" s="305" t="s">
        <v>2580</v>
      </c>
      <c r="M1345" s="306" t="s">
        <v>75</v>
      </c>
      <c r="N1345" s="297">
        <f t="shared" si="3"/>
        <v>2.3894</v>
      </c>
      <c r="O1345" s="307"/>
      <c r="P1345" s="307"/>
      <c r="Q1345" s="307"/>
      <c r="R1345" s="307"/>
      <c r="S1345" s="307"/>
      <c r="T1345" s="307"/>
      <c r="U1345" s="307"/>
      <c r="V1345" s="307"/>
    </row>
    <row r="1346" ht="15.75" customHeight="1">
      <c r="A1346" s="307"/>
      <c r="B1346" s="298">
        <v>45261.0</v>
      </c>
      <c r="C1346" s="299" t="s">
        <v>4042</v>
      </c>
      <c r="D1346" s="339" t="s">
        <v>3414</v>
      </c>
      <c r="E1346" s="325" t="s">
        <v>172</v>
      </c>
      <c r="F1346" s="302">
        <v>6683.0</v>
      </c>
      <c r="G1346" s="302"/>
      <c r="H1346" s="302">
        <v>4518.0</v>
      </c>
      <c r="I1346" s="324">
        <v>-42.86</v>
      </c>
      <c r="J1346" s="303">
        <v>2236295.0</v>
      </c>
      <c r="K1346" s="304">
        <f t="shared" si="4"/>
        <v>334.6244202</v>
      </c>
      <c r="L1346" s="305" t="s">
        <v>2580</v>
      </c>
      <c r="M1346" s="306" t="s">
        <v>40</v>
      </c>
      <c r="N1346" s="297">
        <f t="shared" si="3"/>
        <v>6.683</v>
      </c>
      <c r="O1346" s="307"/>
      <c r="P1346" s="307"/>
      <c r="Q1346" s="307"/>
      <c r="R1346" s="307"/>
      <c r="S1346" s="307"/>
      <c r="T1346" s="307"/>
      <c r="U1346" s="307"/>
      <c r="V1346" s="307"/>
    </row>
    <row r="1347" ht="15.75" customHeight="1">
      <c r="A1347" s="307"/>
      <c r="B1347" s="298">
        <v>45262.0</v>
      </c>
      <c r="C1347" s="299" t="s">
        <v>4043</v>
      </c>
      <c r="D1347" s="305" t="s">
        <v>98</v>
      </c>
      <c r="E1347" s="325" t="s">
        <v>2643</v>
      </c>
      <c r="F1347" s="302">
        <v>1500.0</v>
      </c>
      <c r="G1347" s="302"/>
      <c r="H1347" s="302">
        <v>965.0</v>
      </c>
      <c r="I1347" s="324">
        <v>-40.01</v>
      </c>
      <c r="J1347" s="322">
        <v>356750.0</v>
      </c>
      <c r="K1347" s="308">
        <f t="shared" si="4"/>
        <v>237.8333333</v>
      </c>
      <c r="L1347" s="305" t="s">
        <v>2595</v>
      </c>
      <c r="M1347" s="306" t="s">
        <v>94</v>
      </c>
      <c r="N1347" s="297">
        <f t="shared" si="3"/>
        <v>1.5</v>
      </c>
      <c r="O1347" s="307"/>
      <c r="P1347" s="307"/>
      <c r="Q1347" s="307"/>
      <c r="R1347" s="307"/>
      <c r="S1347" s="307"/>
      <c r="T1347" s="307"/>
      <c r="U1347" s="307"/>
      <c r="V1347" s="307"/>
    </row>
    <row r="1348" ht="15.75" customHeight="1">
      <c r="A1348" s="307"/>
      <c r="B1348" s="298">
        <v>45262.0</v>
      </c>
      <c r="C1348" s="323" t="s">
        <v>4044</v>
      </c>
      <c r="D1348" s="305" t="s">
        <v>65</v>
      </c>
      <c r="E1348" s="325" t="s">
        <v>4</v>
      </c>
      <c r="F1348" s="302">
        <v>5340.0</v>
      </c>
      <c r="G1348" s="302">
        <f>H1348/F1348%</f>
        <v>69.17602996</v>
      </c>
      <c r="H1348" s="302">
        <v>3694.0</v>
      </c>
      <c r="I1348" s="324">
        <v>-29.8</v>
      </c>
      <c r="J1348" s="303">
        <v>2132800.0</v>
      </c>
      <c r="K1348" s="304">
        <f t="shared" si="4"/>
        <v>399.4007491</v>
      </c>
      <c r="L1348" s="305" t="s">
        <v>2595</v>
      </c>
      <c r="M1348" s="306" t="s">
        <v>2584</v>
      </c>
      <c r="N1348" s="297">
        <f t="shared" si="3"/>
        <v>5.34</v>
      </c>
      <c r="O1348" s="307"/>
      <c r="P1348" s="307"/>
      <c r="Q1348" s="307"/>
      <c r="R1348" s="307"/>
      <c r="S1348" s="307"/>
      <c r="T1348" s="307"/>
      <c r="U1348" s="307"/>
      <c r="V1348" s="307"/>
    </row>
    <row r="1349" ht="15.75" customHeight="1">
      <c r="A1349" s="307"/>
      <c r="B1349" s="298">
        <v>45262.0</v>
      </c>
      <c r="C1349" s="299" t="s">
        <v>4045</v>
      </c>
      <c r="D1349" s="300" t="s">
        <v>3367</v>
      </c>
      <c r="E1349" s="325" t="s">
        <v>4</v>
      </c>
      <c r="F1349" s="302">
        <v>798.0</v>
      </c>
      <c r="G1349" s="302"/>
      <c r="H1349" s="302">
        <v>553.0</v>
      </c>
      <c r="I1349" s="324">
        <v>-31.13</v>
      </c>
      <c r="J1349" s="303">
        <v>319200.0</v>
      </c>
      <c r="K1349" s="304">
        <f t="shared" si="4"/>
        <v>400</v>
      </c>
      <c r="L1349" s="305" t="s">
        <v>2595</v>
      </c>
      <c r="M1349" s="306" t="s">
        <v>75</v>
      </c>
      <c r="N1349" s="297">
        <f t="shared" si="3"/>
        <v>0.798</v>
      </c>
      <c r="O1349" s="307"/>
      <c r="P1349" s="307"/>
      <c r="Q1349" s="307"/>
      <c r="R1349" s="307"/>
      <c r="S1349" s="307"/>
      <c r="T1349" s="307"/>
      <c r="U1349" s="307"/>
      <c r="V1349" s="307"/>
    </row>
    <row r="1350" ht="15.75" customHeight="1">
      <c r="A1350" s="307"/>
      <c r="B1350" s="298">
        <v>45262.0</v>
      </c>
      <c r="C1350" s="299" t="s">
        <v>4046</v>
      </c>
      <c r="D1350" s="300" t="s">
        <v>50</v>
      </c>
      <c r="E1350" s="325" t="s">
        <v>172</v>
      </c>
      <c r="F1350" s="302">
        <v>5244.5</v>
      </c>
      <c r="G1350" s="302"/>
      <c r="H1350" s="302">
        <v>3719.0</v>
      </c>
      <c r="I1350" s="324">
        <v>-10.69</v>
      </c>
      <c r="J1350" s="303">
        <v>1835575.0</v>
      </c>
      <c r="K1350" s="304">
        <f t="shared" si="4"/>
        <v>350</v>
      </c>
      <c r="L1350" s="305" t="s">
        <v>2582</v>
      </c>
      <c r="M1350" s="306" t="s">
        <v>40</v>
      </c>
      <c r="N1350" s="297">
        <f t="shared" si="3"/>
        <v>5.2445</v>
      </c>
      <c r="O1350" s="307"/>
      <c r="P1350" s="307"/>
      <c r="Q1350" s="307"/>
      <c r="R1350" s="307"/>
      <c r="S1350" s="307"/>
      <c r="T1350" s="307"/>
      <c r="U1350" s="307"/>
      <c r="V1350" s="307"/>
    </row>
    <row r="1351" ht="15.75" customHeight="1">
      <c r="A1351" s="307"/>
      <c r="B1351" s="298">
        <v>45262.0</v>
      </c>
      <c r="C1351" s="299" t="s">
        <v>4047</v>
      </c>
      <c r="D1351" s="305" t="s">
        <v>91</v>
      </c>
      <c r="E1351" s="325" t="s">
        <v>177</v>
      </c>
      <c r="F1351" s="302">
        <v>5188.0</v>
      </c>
      <c r="G1351" s="302"/>
      <c r="H1351" s="302">
        <v>3477.0</v>
      </c>
      <c r="I1351" s="324">
        <v>-45.56</v>
      </c>
      <c r="J1351" s="303">
        <v>1582340.0</v>
      </c>
      <c r="K1351" s="304">
        <f t="shared" si="4"/>
        <v>305</v>
      </c>
      <c r="L1351" s="305" t="s">
        <v>2582</v>
      </c>
      <c r="M1351" s="306" t="s">
        <v>94</v>
      </c>
      <c r="N1351" s="297">
        <f t="shared" si="3"/>
        <v>5.188</v>
      </c>
      <c r="O1351" s="307"/>
      <c r="P1351" s="307"/>
      <c r="Q1351" s="307"/>
      <c r="R1351" s="307"/>
      <c r="S1351" s="307"/>
      <c r="T1351" s="307"/>
      <c r="U1351" s="307"/>
      <c r="V1351" s="307"/>
    </row>
    <row r="1352" ht="15.75" customHeight="1">
      <c r="A1352" s="307"/>
      <c r="B1352" s="298">
        <v>45262.0</v>
      </c>
      <c r="C1352" s="299" t="s">
        <v>4048</v>
      </c>
      <c r="D1352" s="305" t="s">
        <v>115</v>
      </c>
      <c r="E1352" s="325" t="s">
        <v>4</v>
      </c>
      <c r="F1352" s="302">
        <v>3634.0</v>
      </c>
      <c r="G1352" s="302"/>
      <c r="H1352" s="302">
        <v>2504.0</v>
      </c>
      <c r="I1352" s="324">
        <v>-35.79</v>
      </c>
      <c r="J1352" s="303">
        <v>1471945.0</v>
      </c>
      <c r="K1352" s="304">
        <f t="shared" si="4"/>
        <v>405.0481563</v>
      </c>
      <c r="L1352" s="305" t="s">
        <v>2582</v>
      </c>
      <c r="M1352" s="306" t="s">
        <v>2584</v>
      </c>
      <c r="N1352" s="297">
        <f t="shared" si="3"/>
        <v>3.634</v>
      </c>
      <c r="O1352" s="307"/>
      <c r="P1352" s="307"/>
      <c r="Q1352" s="307"/>
      <c r="R1352" s="307"/>
      <c r="S1352" s="307"/>
      <c r="T1352" s="307"/>
      <c r="U1352" s="307"/>
      <c r="V1352" s="307"/>
    </row>
    <row r="1353" ht="15.75" customHeight="1">
      <c r="A1353" s="307"/>
      <c r="B1353" s="298">
        <v>45262.0</v>
      </c>
      <c r="C1353" s="299" t="s">
        <v>4049</v>
      </c>
      <c r="D1353" s="300" t="s">
        <v>3414</v>
      </c>
      <c r="E1353" s="325" t="s">
        <v>177</v>
      </c>
      <c r="F1353" s="302">
        <v>6785.3</v>
      </c>
      <c r="G1353" s="302"/>
      <c r="H1353" s="302">
        <v>4513.0</v>
      </c>
      <c r="I1353" s="324">
        <v>-55.5</v>
      </c>
      <c r="J1353" s="303">
        <v>2214686.5</v>
      </c>
      <c r="K1353" s="304">
        <f t="shared" si="4"/>
        <v>326.3947799</v>
      </c>
      <c r="L1353" s="305" t="s">
        <v>2580</v>
      </c>
      <c r="M1353" s="306" t="s">
        <v>75</v>
      </c>
      <c r="N1353" s="297">
        <f t="shared" si="3"/>
        <v>6.7853</v>
      </c>
      <c r="O1353" s="307"/>
      <c r="P1353" s="307"/>
      <c r="Q1353" s="307"/>
      <c r="R1353" s="307"/>
      <c r="S1353" s="307"/>
      <c r="T1353" s="307"/>
      <c r="U1353" s="307"/>
      <c r="V1353" s="307"/>
    </row>
    <row r="1354" ht="15.75" customHeight="1">
      <c r="A1354" s="307"/>
      <c r="B1354" s="298">
        <v>45233.0</v>
      </c>
      <c r="C1354" s="299" t="s">
        <v>4050</v>
      </c>
      <c r="D1354" s="305" t="s">
        <v>3367</v>
      </c>
      <c r="E1354" s="325" t="s">
        <v>177</v>
      </c>
      <c r="F1354" s="302">
        <v>2955.0</v>
      </c>
      <c r="G1354" s="302"/>
      <c r="H1354" s="302">
        <v>1929.0</v>
      </c>
      <c r="I1354" s="324">
        <v>-66.1</v>
      </c>
      <c r="J1354" s="322">
        <v>927090.0</v>
      </c>
      <c r="K1354" s="308">
        <f t="shared" si="4"/>
        <v>313.7360406</v>
      </c>
      <c r="L1354" s="305" t="s">
        <v>2595</v>
      </c>
      <c r="M1354" s="306" t="s">
        <v>40</v>
      </c>
      <c r="N1354" s="297">
        <f t="shared" si="3"/>
        <v>2.955</v>
      </c>
      <c r="O1354" s="307"/>
      <c r="P1354" s="307"/>
      <c r="Q1354" s="307"/>
      <c r="R1354" s="307"/>
      <c r="S1354" s="307"/>
      <c r="T1354" s="307"/>
      <c r="U1354" s="307"/>
      <c r="V1354" s="307"/>
    </row>
    <row r="1355" ht="15.75" customHeight="1">
      <c r="A1355" s="307"/>
      <c r="B1355" s="298">
        <v>45232.0</v>
      </c>
      <c r="C1355" s="323" t="s">
        <v>4051</v>
      </c>
      <c r="D1355" s="305" t="s">
        <v>113</v>
      </c>
      <c r="E1355" s="325" t="s">
        <v>179</v>
      </c>
      <c r="F1355" s="302">
        <v>2512.9</v>
      </c>
      <c r="G1355" s="302"/>
      <c r="H1355" s="302">
        <v>1691.0</v>
      </c>
      <c r="I1355" s="324">
        <v>-52.36</v>
      </c>
      <c r="J1355" s="322">
        <v>743307.0</v>
      </c>
      <c r="K1355" s="345">
        <f t="shared" si="4"/>
        <v>295.7964901</v>
      </c>
      <c r="L1355" s="305" t="s">
        <v>2580</v>
      </c>
      <c r="M1355" s="306" t="s">
        <v>94</v>
      </c>
      <c r="N1355" s="297">
        <f t="shared" si="3"/>
        <v>2.5129</v>
      </c>
      <c r="O1355" s="307"/>
      <c r="P1355" s="307"/>
      <c r="Q1355" s="307"/>
      <c r="R1355" s="307"/>
      <c r="S1355" s="307"/>
      <c r="T1355" s="307"/>
      <c r="U1355" s="307"/>
      <c r="V1355" s="307"/>
    </row>
    <row r="1356" ht="15.75" customHeight="1">
      <c r="A1356" s="307"/>
      <c r="B1356" s="298">
        <v>45263.0</v>
      </c>
      <c r="C1356" s="299" t="s">
        <v>4052</v>
      </c>
      <c r="D1356" s="305" t="s">
        <v>50</v>
      </c>
      <c r="E1356" s="325" t="s">
        <v>162</v>
      </c>
      <c r="F1356" s="302">
        <v>4717.0</v>
      </c>
      <c r="G1356" s="302"/>
      <c r="H1356" s="302">
        <v>3300.0</v>
      </c>
      <c r="I1356" s="302">
        <v>0.41</v>
      </c>
      <c r="J1356" s="303">
        <v>1935230.0</v>
      </c>
      <c r="K1356" s="304">
        <f t="shared" si="4"/>
        <v>410.2671189</v>
      </c>
      <c r="L1356" s="305" t="s">
        <v>2582</v>
      </c>
      <c r="M1356" s="306" t="s">
        <v>2584</v>
      </c>
      <c r="N1356" s="297">
        <f t="shared" si="3"/>
        <v>4.717</v>
      </c>
      <c r="O1356" s="307"/>
      <c r="P1356" s="307"/>
      <c r="Q1356" s="307"/>
      <c r="R1356" s="307"/>
      <c r="S1356" s="307"/>
      <c r="T1356" s="307"/>
      <c r="U1356" s="307"/>
      <c r="V1356" s="307"/>
    </row>
    <row r="1357" ht="15.75" customHeight="1">
      <c r="A1357" s="307"/>
      <c r="B1357" s="298">
        <v>45263.0</v>
      </c>
      <c r="C1357" s="299" t="s">
        <v>4053</v>
      </c>
      <c r="D1357" s="305" t="s">
        <v>2718</v>
      </c>
      <c r="E1357" s="325" t="s">
        <v>4</v>
      </c>
      <c r="F1357" s="302">
        <v>3317.5</v>
      </c>
      <c r="G1357" s="302"/>
      <c r="H1357" s="302">
        <v>2273.0</v>
      </c>
      <c r="I1357" s="324">
        <v>-69.86</v>
      </c>
      <c r="J1357" s="303">
        <v>1293825.0</v>
      </c>
      <c r="K1357" s="304">
        <f t="shared" si="4"/>
        <v>390</v>
      </c>
      <c r="L1357" s="305" t="s">
        <v>2582</v>
      </c>
      <c r="M1357" s="306" t="s">
        <v>75</v>
      </c>
      <c r="N1357" s="297">
        <f t="shared" si="3"/>
        <v>3.3175</v>
      </c>
      <c r="O1357" s="307"/>
      <c r="P1357" s="307"/>
      <c r="Q1357" s="307"/>
      <c r="R1357" s="307"/>
      <c r="S1357" s="307"/>
      <c r="T1357" s="307"/>
      <c r="U1357" s="307"/>
      <c r="V1357" s="307"/>
    </row>
    <row r="1358" ht="15.75" customHeight="1">
      <c r="A1358" s="307"/>
      <c r="B1358" s="298">
        <v>45263.0</v>
      </c>
      <c r="C1358" s="299" t="s">
        <v>4054</v>
      </c>
      <c r="D1358" s="305" t="s">
        <v>115</v>
      </c>
      <c r="E1358" s="325" t="s">
        <v>179</v>
      </c>
      <c r="F1358" s="302">
        <v>806.5</v>
      </c>
      <c r="G1358" s="302"/>
      <c r="H1358" s="302">
        <v>529.0</v>
      </c>
      <c r="I1358" s="324">
        <v>-74.23</v>
      </c>
      <c r="J1358" s="322">
        <v>235857.5</v>
      </c>
      <c r="K1358" s="308">
        <f t="shared" si="4"/>
        <v>292.4457533</v>
      </c>
      <c r="L1358" s="305" t="s">
        <v>2582</v>
      </c>
      <c r="M1358" s="306" t="s">
        <v>40</v>
      </c>
      <c r="N1358" s="297">
        <f t="shared" si="3"/>
        <v>0.8065</v>
      </c>
      <c r="O1358" s="307"/>
      <c r="P1358" s="307"/>
      <c r="Q1358" s="307"/>
      <c r="R1358" s="307"/>
      <c r="S1358" s="307"/>
      <c r="T1358" s="307"/>
      <c r="U1358" s="307"/>
      <c r="V1358" s="307"/>
    </row>
    <row r="1359" ht="15.75" customHeight="1">
      <c r="A1359" s="307"/>
      <c r="B1359" s="298">
        <v>45263.0</v>
      </c>
      <c r="C1359" s="299" t="s">
        <v>4055</v>
      </c>
      <c r="D1359" s="305" t="s">
        <v>3414</v>
      </c>
      <c r="E1359" s="325" t="s">
        <v>177</v>
      </c>
      <c r="F1359" s="302">
        <v>5234.0</v>
      </c>
      <c r="G1359" s="302"/>
      <c r="H1359" s="302">
        <v>3465.0</v>
      </c>
      <c r="I1359" s="324">
        <v>-66.49</v>
      </c>
      <c r="J1359" s="303">
        <v>1655490.0</v>
      </c>
      <c r="K1359" s="304">
        <f t="shared" si="4"/>
        <v>316.2953764</v>
      </c>
      <c r="L1359" s="305" t="s">
        <v>2580</v>
      </c>
      <c r="M1359" s="306" t="s">
        <v>94</v>
      </c>
      <c r="N1359" s="297">
        <f t="shared" si="3"/>
        <v>5.234</v>
      </c>
      <c r="O1359" s="307"/>
      <c r="P1359" s="307"/>
      <c r="Q1359" s="307"/>
      <c r="R1359" s="307"/>
      <c r="S1359" s="307"/>
      <c r="T1359" s="307"/>
      <c r="U1359" s="307"/>
      <c r="V1359" s="307"/>
    </row>
    <row r="1360" ht="15.75" customHeight="1">
      <c r="A1360" s="307"/>
      <c r="B1360" s="298">
        <v>45264.0</v>
      </c>
      <c r="C1360" s="299" t="s">
        <v>4056</v>
      </c>
      <c r="D1360" s="305" t="s">
        <v>4057</v>
      </c>
      <c r="E1360" s="325" t="s">
        <v>179</v>
      </c>
      <c r="F1360" s="302">
        <v>82.0</v>
      </c>
      <c r="G1360" s="302"/>
      <c r="H1360" s="302">
        <v>54.0</v>
      </c>
      <c r="I1360" s="324">
        <v>-51.87</v>
      </c>
      <c r="J1360" s="322">
        <v>23780.0</v>
      </c>
      <c r="K1360" s="308">
        <f t="shared" si="4"/>
        <v>290</v>
      </c>
      <c r="L1360" s="305" t="s">
        <v>2595</v>
      </c>
      <c r="M1360" s="306" t="s">
        <v>2584</v>
      </c>
      <c r="N1360" s="297">
        <f t="shared" si="3"/>
        <v>0.082</v>
      </c>
      <c r="O1360" s="307"/>
      <c r="P1360" s="307"/>
      <c r="Q1360" s="307"/>
      <c r="R1360" s="307"/>
      <c r="S1360" s="307"/>
      <c r="T1360" s="307"/>
      <c r="U1360" s="307"/>
      <c r="V1360" s="307"/>
    </row>
    <row r="1361" ht="15.75" customHeight="1">
      <c r="A1361" s="307"/>
      <c r="B1361" s="298">
        <v>45264.0</v>
      </c>
      <c r="C1361" s="299" t="s">
        <v>4058</v>
      </c>
      <c r="D1361" s="305" t="s">
        <v>98</v>
      </c>
      <c r="E1361" s="325" t="s">
        <v>172</v>
      </c>
      <c r="F1361" s="302">
        <v>964.0</v>
      </c>
      <c r="G1361" s="302"/>
      <c r="H1361" s="302">
        <v>654.0</v>
      </c>
      <c r="I1361" s="324">
        <v>-30.07</v>
      </c>
      <c r="J1361" s="303">
        <v>318120.0</v>
      </c>
      <c r="K1361" s="304">
        <f t="shared" si="4"/>
        <v>330</v>
      </c>
      <c r="L1361" s="305" t="s">
        <v>2595</v>
      </c>
      <c r="M1361" s="306" t="s">
        <v>75</v>
      </c>
      <c r="N1361" s="297">
        <f t="shared" si="3"/>
        <v>0.964</v>
      </c>
      <c r="O1361" s="307"/>
      <c r="P1361" s="307"/>
      <c r="Q1361" s="307"/>
      <c r="R1361" s="307"/>
      <c r="S1361" s="307"/>
      <c r="T1361" s="307"/>
      <c r="U1361" s="307"/>
      <c r="V1361" s="307"/>
    </row>
    <row r="1362" ht="15.75" customHeight="1">
      <c r="A1362" s="307"/>
      <c r="B1362" s="298">
        <v>45264.0</v>
      </c>
      <c r="C1362" s="299" t="s">
        <v>4059</v>
      </c>
      <c r="D1362" s="339" t="s">
        <v>115</v>
      </c>
      <c r="E1362" s="325" t="s">
        <v>172</v>
      </c>
      <c r="F1362" s="302">
        <v>244.5</v>
      </c>
      <c r="G1362" s="302"/>
      <c r="H1362" s="302">
        <v>167.0</v>
      </c>
      <c r="I1362" s="324">
        <v>-65.22</v>
      </c>
      <c r="J1362" s="303">
        <v>88720.0</v>
      </c>
      <c r="K1362" s="304">
        <f t="shared" si="4"/>
        <v>362.8629857</v>
      </c>
      <c r="L1362" s="305" t="s">
        <v>2582</v>
      </c>
      <c r="M1362" s="306" t="s">
        <v>40</v>
      </c>
      <c r="N1362" s="297">
        <f t="shared" si="3"/>
        <v>0.2445</v>
      </c>
      <c r="O1362" s="307"/>
      <c r="P1362" s="307"/>
      <c r="Q1362" s="307"/>
      <c r="R1362" s="307"/>
      <c r="S1362" s="307"/>
      <c r="T1362" s="307"/>
      <c r="U1362" s="307"/>
      <c r="V1362" s="307"/>
    </row>
    <row r="1363" ht="15.75" customHeight="1">
      <c r="A1363" s="307"/>
      <c r="B1363" s="298">
        <v>45264.0</v>
      </c>
      <c r="C1363" s="299" t="s">
        <v>4060</v>
      </c>
      <c r="D1363" s="305" t="s">
        <v>111</v>
      </c>
      <c r="E1363" s="325" t="s">
        <v>172</v>
      </c>
      <c r="F1363" s="302">
        <v>886.0</v>
      </c>
      <c r="G1363" s="302"/>
      <c r="H1363" s="302">
        <v>598.0</v>
      </c>
      <c r="I1363" s="324">
        <v>-50.38</v>
      </c>
      <c r="J1363" s="303">
        <v>314385.0</v>
      </c>
      <c r="K1363" s="304">
        <f t="shared" si="4"/>
        <v>354.8363431</v>
      </c>
      <c r="L1363" s="305" t="s">
        <v>2582</v>
      </c>
      <c r="M1363" s="306" t="s">
        <v>94</v>
      </c>
      <c r="N1363" s="297">
        <f t="shared" si="3"/>
        <v>0.886</v>
      </c>
      <c r="O1363" s="307"/>
      <c r="P1363" s="307"/>
      <c r="Q1363" s="307"/>
      <c r="R1363" s="307"/>
      <c r="S1363" s="307"/>
      <c r="T1363" s="307"/>
      <c r="U1363" s="307"/>
      <c r="V1363" s="307"/>
    </row>
    <row r="1364" ht="15.75" customHeight="1">
      <c r="A1364" s="307"/>
      <c r="B1364" s="298">
        <v>45264.0</v>
      </c>
      <c r="C1364" s="299" t="s">
        <v>4061</v>
      </c>
      <c r="D1364" s="305" t="s">
        <v>50</v>
      </c>
      <c r="E1364" s="325" t="s">
        <v>172</v>
      </c>
      <c r="F1364" s="302">
        <v>7778.0</v>
      </c>
      <c r="G1364" s="302"/>
      <c r="H1364" s="302">
        <v>5254.0</v>
      </c>
      <c r="I1364" s="324">
        <v>-29.2</v>
      </c>
      <c r="J1364" s="303">
        <v>2797080.0</v>
      </c>
      <c r="K1364" s="304">
        <f t="shared" si="4"/>
        <v>359.6142967</v>
      </c>
      <c r="L1364" s="305" t="s">
        <v>2582</v>
      </c>
      <c r="M1364" s="306" t="s">
        <v>2584</v>
      </c>
      <c r="N1364" s="297">
        <f t="shared" si="3"/>
        <v>7.778</v>
      </c>
      <c r="O1364" s="307"/>
      <c r="P1364" s="307"/>
      <c r="Q1364" s="307"/>
      <c r="R1364" s="307"/>
      <c r="S1364" s="307"/>
      <c r="T1364" s="307"/>
      <c r="U1364" s="307"/>
      <c r="V1364" s="307"/>
    </row>
    <row r="1365" ht="15.75" customHeight="1">
      <c r="A1365" s="307"/>
      <c r="B1365" s="298">
        <v>45264.0</v>
      </c>
      <c r="C1365" s="299" t="s">
        <v>4062</v>
      </c>
      <c r="D1365" s="305" t="s">
        <v>91</v>
      </c>
      <c r="E1365" s="325" t="s">
        <v>177</v>
      </c>
      <c r="F1365" s="302">
        <v>6439.0</v>
      </c>
      <c r="G1365" s="302"/>
      <c r="H1365" s="302">
        <v>4333.0</v>
      </c>
      <c r="I1365" s="324">
        <v>-39.22</v>
      </c>
      <c r="J1365" s="303">
        <v>1964210.0</v>
      </c>
      <c r="K1365" s="304">
        <f t="shared" si="4"/>
        <v>305.0489206</v>
      </c>
      <c r="L1365" s="305" t="s">
        <v>2582</v>
      </c>
      <c r="M1365" s="306" t="s">
        <v>75</v>
      </c>
      <c r="N1365" s="297">
        <f t="shared" si="3"/>
        <v>6.439</v>
      </c>
      <c r="O1365" s="307"/>
      <c r="P1365" s="307"/>
      <c r="Q1365" s="307"/>
      <c r="R1365" s="307"/>
      <c r="S1365" s="307"/>
      <c r="T1365" s="307"/>
      <c r="U1365" s="307"/>
      <c r="V1365" s="307"/>
    </row>
    <row r="1366" ht="15.75" customHeight="1">
      <c r="A1366" s="307"/>
      <c r="B1366" s="298">
        <v>45264.0</v>
      </c>
      <c r="C1366" s="299" t="s">
        <v>4063</v>
      </c>
      <c r="D1366" s="305" t="s">
        <v>4064</v>
      </c>
      <c r="E1366" s="325" t="s">
        <v>179</v>
      </c>
      <c r="F1366" s="302">
        <v>270.0</v>
      </c>
      <c r="G1366" s="302"/>
      <c r="H1366" s="302">
        <v>188.0</v>
      </c>
      <c r="I1366" s="324">
        <v>-34.98</v>
      </c>
      <c r="J1366" s="322">
        <v>78300.0</v>
      </c>
      <c r="K1366" s="308">
        <f t="shared" si="4"/>
        <v>290</v>
      </c>
      <c r="L1366" s="305" t="s">
        <v>2582</v>
      </c>
      <c r="M1366" s="306" t="s">
        <v>40</v>
      </c>
      <c r="N1366" s="297">
        <f t="shared" si="3"/>
        <v>0.27</v>
      </c>
      <c r="O1366" s="307"/>
      <c r="P1366" s="307"/>
      <c r="Q1366" s="307"/>
      <c r="R1366" s="307"/>
      <c r="S1366" s="307"/>
      <c r="T1366" s="307"/>
      <c r="U1366" s="307"/>
      <c r="V1366" s="307"/>
    </row>
    <row r="1367" ht="15.75" customHeight="1">
      <c r="A1367" s="307"/>
      <c r="B1367" s="298">
        <v>45264.0</v>
      </c>
      <c r="C1367" s="299" t="s">
        <v>4065</v>
      </c>
      <c r="D1367" s="305" t="s">
        <v>3534</v>
      </c>
      <c r="E1367" s="325" t="s">
        <v>172</v>
      </c>
      <c r="F1367" s="302">
        <v>483.0</v>
      </c>
      <c r="G1367" s="302"/>
      <c r="H1367" s="302">
        <v>328.0</v>
      </c>
      <c r="I1367" s="324">
        <v>-29.45</v>
      </c>
      <c r="J1367" s="303">
        <v>159305.0</v>
      </c>
      <c r="K1367" s="304">
        <f t="shared" si="4"/>
        <v>329.8240166</v>
      </c>
      <c r="L1367" s="305" t="s">
        <v>2582</v>
      </c>
      <c r="M1367" s="306" t="s">
        <v>94</v>
      </c>
      <c r="N1367" s="297">
        <f t="shared" si="3"/>
        <v>0.483</v>
      </c>
      <c r="O1367" s="307"/>
      <c r="P1367" s="307"/>
      <c r="Q1367" s="307"/>
      <c r="R1367" s="307"/>
      <c r="S1367" s="307"/>
      <c r="T1367" s="307"/>
      <c r="U1367" s="307"/>
      <c r="V1367" s="307"/>
    </row>
    <row r="1368" ht="15.75" customHeight="1">
      <c r="A1368" s="307"/>
      <c r="B1368" s="298">
        <v>45265.0</v>
      </c>
      <c r="C1368" s="323" t="s">
        <v>4066</v>
      </c>
      <c r="D1368" s="305" t="s">
        <v>65</v>
      </c>
      <c r="E1368" s="325" t="s">
        <v>179</v>
      </c>
      <c r="F1368" s="302">
        <v>473.0</v>
      </c>
      <c r="G1368" s="302">
        <f>H1368/F1368%</f>
        <v>66.80761099</v>
      </c>
      <c r="H1368" s="302">
        <v>316.0</v>
      </c>
      <c r="I1368" s="324">
        <v>-64.62</v>
      </c>
      <c r="J1368" s="322">
        <v>144710.0</v>
      </c>
      <c r="K1368" s="308">
        <f t="shared" si="4"/>
        <v>305.9408034</v>
      </c>
      <c r="L1368" s="305" t="s">
        <v>2595</v>
      </c>
      <c r="M1368" s="306" t="s">
        <v>2584</v>
      </c>
      <c r="N1368" s="297">
        <f t="shared" si="3"/>
        <v>0.473</v>
      </c>
      <c r="O1368" s="307"/>
      <c r="P1368" s="307"/>
      <c r="Q1368" s="307"/>
      <c r="R1368" s="307"/>
      <c r="S1368" s="307"/>
      <c r="T1368" s="307"/>
      <c r="U1368" s="307"/>
      <c r="V1368" s="307"/>
    </row>
    <row r="1369" ht="15.75" customHeight="1">
      <c r="A1369" s="307"/>
      <c r="B1369" s="298">
        <v>45265.0</v>
      </c>
      <c r="C1369" s="299" t="s">
        <v>4067</v>
      </c>
      <c r="D1369" s="305" t="s">
        <v>4068</v>
      </c>
      <c r="E1369" s="325" t="s">
        <v>172</v>
      </c>
      <c r="F1369" s="302">
        <v>2237.0</v>
      </c>
      <c r="G1369" s="302"/>
      <c r="H1369" s="302">
        <v>1525.0</v>
      </c>
      <c r="I1369" s="324">
        <v>-20.78</v>
      </c>
      <c r="J1369" s="303">
        <v>760580.0</v>
      </c>
      <c r="K1369" s="304">
        <f t="shared" si="4"/>
        <v>340</v>
      </c>
      <c r="L1369" s="305" t="s">
        <v>2595</v>
      </c>
      <c r="M1369" s="306" t="s">
        <v>75</v>
      </c>
      <c r="N1369" s="297">
        <f t="shared" si="3"/>
        <v>2.237</v>
      </c>
      <c r="O1369" s="307"/>
      <c r="P1369" s="307"/>
      <c r="Q1369" s="307"/>
      <c r="R1369" s="307"/>
      <c r="S1369" s="307"/>
      <c r="T1369" s="307"/>
      <c r="U1369" s="307"/>
      <c r="V1369" s="307"/>
    </row>
    <row r="1370" ht="15.75" customHeight="1">
      <c r="A1370" s="307"/>
      <c r="B1370" s="298">
        <v>45265.0</v>
      </c>
      <c r="C1370" s="299" t="s">
        <v>4069</v>
      </c>
      <c r="D1370" s="305" t="s">
        <v>3367</v>
      </c>
      <c r="E1370" s="325" t="s">
        <v>177</v>
      </c>
      <c r="F1370" s="302">
        <v>3401.0</v>
      </c>
      <c r="G1370" s="302"/>
      <c r="H1370" s="302">
        <v>2325.0</v>
      </c>
      <c r="I1370" s="324">
        <v>-32.36</v>
      </c>
      <c r="J1370" s="303">
        <v>1132540.0</v>
      </c>
      <c r="K1370" s="304">
        <f t="shared" si="4"/>
        <v>333.0020582</v>
      </c>
      <c r="L1370" s="305" t="s">
        <v>2595</v>
      </c>
      <c r="M1370" s="306" t="s">
        <v>40</v>
      </c>
      <c r="N1370" s="297">
        <f t="shared" si="3"/>
        <v>3.401</v>
      </c>
      <c r="O1370" s="307"/>
      <c r="P1370" s="307"/>
      <c r="Q1370" s="307"/>
      <c r="R1370" s="307"/>
      <c r="S1370" s="307"/>
      <c r="T1370" s="307"/>
      <c r="U1370" s="307"/>
      <c r="V1370" s="307"/>
    </row>
    <row r="1371" ht="15.75" customHeight="1">
      <c r="A1371" s="307"/>
      <c r="B1371" s="298">
        <v>45266.0</v>
      </c>
      <c r="C1371" s="323" t="s">
        <v>4070</v>
      </c>
      <c r="D1371" s="305" t="s">
        <v>65</v>
      </c>
      <c r="E1371" s="325" t="s">
        <v>172</v>
      </c>
      <c r="F1371" s="302">
        <v>2379.0</v>
      </c>
      <c r="G1371" s="302">
        <f>H1371/F1371%</f>
        <v>69.10466583</v>
      </c>
      <c r="H1371" s="302">
        <v>1644.0</v>
      </c>
      <c r="I1371" s="324">
        <v>-22.64</v>
      </c>
      <c r="J1371" s="303">
        <v>785070.0</v>
      </c>
      <c r="K1371" s="344">
        <f t="shared" si="4"/>
        <v>330</v>
      </c>
      <c r="L1371" s="305" t="s">
        <v>2595</v>
      </c>
      <c r="M1371" s="306" t="s">
        <v>94</v>
      </c>
      <c r="N1371" s="297">
        <f t="shared" si="3"/>
        <v>2.379</v>
      </c>
      <c r="O1371" s="307"/>
      <c r="P1371" s="307"/>
      <c r="Q1371" s="307"/>
      <c r="R1371" s="307"/>
      <c r="S1371" s="307"/>
      <c r="T1371" s="307"/>
      <c r="U1371" s="307"/>
      <c r="V1371" s="307"/>
    </row>
    <row r="1372" ht="15.75" customHeight="1">
      <c r="A1372" s="307"/>
      <c r="B1372" s="298">
        <v>45265.0</v>
      </c>
      <c r="C1372" s="299" t="s">
        <v>4071</v>
      </c>
      <c r="D1372" s="305" t="s">
        <v>111</v>
      </c>
      <c r="E1372" s="325" t="s">
        <v>4</v>
      </c>
      <c r="F1372" s="302">
        <v>2934.5</v>
      </c>
      <c r="G1372" s="302"/>
      <c r="H1372" s="302">
        <v>2028.0</v>
      </c>
      <c r="I1372" s="324">
        <v>-43.13</v>
      </c>
      <c r="J1372" s="303">
        <v>1234940.0</v>
      </c>
      <c r="K1372" s="304">
        <f t="shared" si="4"/>
        <v>420.8348952</v>
      </c>
      <c r="L1372" s="305" t="s">
        <v>2582</v>
      </c>
      <c r="M1372" s="306" t="s">
        <v>2584</v>
      </c>
      <c r="N1372" s="297">
        <f t="shared" si="3"/>
        <v>2.9345</v>
      </c>
      <c r="O1372" s="307"/>
      <c r="P1372" s="307"/>
      <c r="Q1372" s="307"/>
      <c r="R1372" s="307"/>
      <c r="S1372" s="307"/>
      <c r="T1372" s="307"/>
      <c r="U1372" s="307"/>
      <c r="V1372" s="307"/>
    </row>
    <row r="1373" ht="15.75" customHeight="1">
      <c r="A1373" s="307"/>
      <c r="B1373" s="298">
        <v>45265.0</v>
      </c>
      <c r="C1373" s="299" t="s">
        <v>4072</v>
      </c>
      <c r="D1373" s="305" t="s">
        <v>50</v>
      </c>
      <c r="E1373" s="325" t="s">
        <v>172</v>
      </c>
      <c r="F1373" s="302">
        <v>3157.0</v>
      </c>
      <c r="G1373" s="302"/>
      <c r="H1373" s="302">
        <v>2140.0</v>
      </c>
      <c r="I1373" s="324">
        <v>-15.89</v>
      </c>
      <c r="J1373" s="303">
        <v>1024050.0</v>
      </c>
      <c r="K1373" s="304">
        <f t="shared" si="4"/>
        <v>324.3744061</v>
      </c>
      <c r="L1373" s="305" t="s">
        <v>2582</v>
      </c>
      <c r="M1373" s="306" t="s">
        <v>75</v>
      </c>
      <c r="N1373" s="297">
        <f t="shared" si="3"/>
        <v>3.157</v>
      </c>
      <c r="O1373" s="307"/>
      <c r="P1373" s="307"/>
      <c r="Q1373" s="307"/>
      <c r="R1373" s="307"/>
      <c r="S1373" s="307"/>
      <c r="T1373" s="307"/>
      <c r="U1373" s="307"/>
      <c r="V1373" s="307"/>
    </row>
    <row r="1374" ht="15.75" customHeight="1">
      <c r="A1374" s="307"/>
      <c r="B1374" s="298">
        <v>45265.0</v>
      </c>
      <c r="C1374" s="299" t="s">
        <v>4073</v>
      </c>
      <c r="D1374" s="305" t="s">
        <v>115</v>
      </c>
      <c r="E1374" s="325" t="s">
        <v>172</v>
      </c>
      <c r="F1374" s="302">
        <v>46.0</v>
      </c>
      <c r="G1374" s="302"/>
      <c r="H1374" s="302">
        <v>32.0</v>
      </c>
      <c r="I1374" s="324">
        <v>-10.83</v>
      </c>
      <c r="J1374" s="303">
        <v>18060.0</v>
      </c>
      <c r="K1374" s="304">
        <f t="shared" si="4"/>
        <v>392.6086957</v>
      </c>
      <c r="L1374" s="305" t="s">
        <v>2582</v>
      </c>
      <c r="M1374" s="306" t="s">
        <v>40</v>
      </c>
      <c r="N1374" s="297">
        <f t="shared" si="3"/>
        <v>0.046</v>
      </c>
      <c r="O1374" s="307"/>
      <c r="P1374" s="307"/>
      <c r="Q1374" s="307"/>
      <c r="R1374" s="307"/>
      <c r="S1374" s="307"/>
      <c r="T1374" s="307"/>
      <c r="U1374" s="307"/>
      <c r="V1374" s="307"/>
    </row>
    <row r="1375" ht="15.75" customHeight="1">
      <c r="A1375" s="307"/>
      <c r="B1375" s="298">
        <v>45266.0</v>
      </c>
      <c r="C1375" s="323" t="s">
        <v>4074</v>
      </c>
      <c r="D1375" s="305" t="s">
        <v>65</v>
      </c>
      <c r="E1375" s="325" t="s">
        <v>177</v>
      </c>
      <c r="F1375" s="302">
        <v>2069.0</v>
      </c>
      <c r="G1375" s="302">
        <f t="shared" ref="G1375:G1377" si="20">H1375/F1375%</f>
        <v>66.84388594</v>
      </c>
      <c r="H1375" s="302">
        <v>1383.0</v>
      </c>
      <c r="I1375" s="324">
        <v>-54.13</v>
      </c>
      <c r="J1375" s="322">
        <v>636815.0</v>
      </c>
      <c r="K1375" s="345">
        <f t="shared" si="4"/>
        <v>307.7887869</v>
      </c>
      <c r="L1375" s="305" t="s">
        <v>2595</v>
      </c>
      <c r="M1375" s="306" t="s">
        <v>94</v>
      </c>
      <c r="N1375" s="297">
        <f t="shared" si="3"/>
        <v>2.069</v>
      </c>
      <c r="O1375" s="307"/>
      <c r="P1375" s="307"/>
      <c r="Q1375" s="307"/>
      <c r="R1375" s="307"/>
      <c r="S1375" s="307"/>
      <c r="T1375" s="307"/>
      <c r="U1375" s="307"/>
      <c r="V1375" s="307"/>
    </row>
    <row r="1376" ht="15.75" customHeight="1">
      <c r="A1376" s="307"/>
      <c r="B1376" s="298">
        <v>45266.0</v>
      </c>
      <c r="C1376" s="323" t="s">
        <v>4075</v>
      </c>
      <c r="D1376" s="305" t="s">
        <v>65</v>
      </c>
      <c r="E1376" s="325" t="s">
        <v>172</v>
      </c>
      <c r="F1376" s="302">
        <v>1814.0</v>
      </c>
      <c r="G1376" s="302">
        <f t="shared" si="20"/>
        <v>67.64057332</v>
      </c>
      <c r="H1376" s="302">
        <v>1227.0</v>
      </c>
      <c r="I1376" s="324">
        <v>-57.32</v>
      </c>
      <c r="J1376" s="303">
        <v>707460.0</v>
      </c>
      <c r="K1376" s="344">
        <f t="shared" si="4"/>
        <v>390</v>
      </c>
      <c r="L1376" s="305" t="s">
        <v>2595</v>
      </c>
      <c r="M1376" s="306" t="s">
        <v>2584</v>
      </c>
      <c r="N1376" s="297">
        <f t="shared" si="3"/>
        <v>1.814</v>
      </c>
      <c r="O1376" s="307"/>
      <c r="P1376" s="307"/>
      <c r="Q1376" s="307"/>
      <c r="R1376" s="307"/>
      <c r="S1376" s="307"/>
      <c r="T1376" s="307"/>
      <c r="U1376" s="307"/>
      <c r="V1376" s="307"/>
    </row>
    <row r="1377" ht="15.75" customHeight="1">
      <c r="A1377" s="307"/>
      <c r="B1377" s="298">
        <v>45266.0</v>
      </c>
      <c r="C1377" s="323" t="s">
        <v>4076</v>
      </c>
      <c r="D1377" s="305" t="s">
        <v>65</v>
      </c>
      <c r="E1377" s="325" t="s">
        <v>177</v>
      </c>
      <c r="F1377" s="302">
        <v>2895.0</v>
      </c>
      <c r="G1377" s="302">
        <f t="shared" si="20"/>
        <v>68.07944732</v>
      </c>
      <c r="H1377" s="302">
        <v>1970.9</v>
      </c>
      <c r="I1377" s="324">
        <v>-32.31</v>
      </c>
      <c r="J1377" s="303">
        <v>912590.0</v>
      </c>
      <c r="K1377" s="344">
        <f t="shared" si="4"/>
        <v>315.2297064</v>
      </c>
      <c r="L1377" s="305" t="s">
        <v>2595</v>
      </c>
      <c r="M1377" s="306" t="s">
        <v>75</v>
      </c>
      <c r="N1377" s="297">
        <f t="shared" si="3"/>
        <v>2.895</v>
      </c>
      <c r="O1377" s="307"/>
      <c r="P1377" s="307"/>
      <c r="Q1377" s="307"/>
      <c r="R1377" s="307"/>
      <c r="S1377" s="307"/>
      <c r="T1377" s="307"/>
      <c r="U1377" s="307"/>
      <c r="V1377" s="307"/>
    </row>
    <row r="1378" ht="15.75" customHeight="1">
      <c r="A1378" s="307"/>
      <c r="B1378" s="298">
        <v>45266.0</v>
      </c>
      <c r="C1378" s="299" t="s">
        <v>4077</v>
      </c>
      <c r="D1378" s="305" t="s">
        <v>115</v>
      </c>
      <c r="E1378" s="325" t="s">
        <v>172</v>
      </c>
      <c r="F1378" s="302">
        <v>1220.0</v>
      </c>
      <c r="G1378" s="302"/>
      <c r="H1378" s="302">
        <v>819.0</v>
      </c>
      <c r="I1378" s="324">
        <v>-44.41</v>
      </c>
      <c r="J1378" s="303">
        <v>405425.0</v>
      </c>
      <c r="K1378" s="304">
        <f t="shared" si="4"/>
        <v>332.3155738</v>
      </c>
      <c r="L1378" s="305" t="s">
        <v>2582</v>
      </c>
      <c r="M1378" s="306" t="s">
        <v>40</v>
      </c>
      <c r="N1378" s="297">
        <f t="shared" si="3"/>
        <v>1.22</v>
      </c>
      <c r="O1378" s="307"/>
      <c r="P1378" s="307"/>
      <c r="Q1378" s="307"/>
      <c r="R1378" s="307"/>
      <c r="S1378" s="307"/>
      <c r="T1378" s="307"/>
      <c r="U1378" s="307"/>
      <c r="V1378" s="307"/>
    </row>
    <row r="1379" ht="15.75" customHeight="1">
      <c r="A1379" s="307"/>
      <c r="B1379" s="298">
        <v>45266.0</v>
      </c>
      <c r="C1379" s="299" t="s">
        <v>4078</v>
      </c>
      <c r="D1379" s="305" t="s">
        <v>50</v>
      </c>
      <c r="E1379" s="325" t="s">
        <v>177</v>
      </c>
      <c r="F1379" s="302">
        <v>6646.0</v>
      </c>
      <c r="G1379" s="302"/>
      <c r="H1379" s="302">
        <v>4455.0</v>
      </c>
      <c r="I1379" s="324">
        <v>-14.82</v>
      </c>
      <c r="J1379" s="303">
        <v>2022170.0</v>
      </c>
      <c r="K1379" s="304">
        <f t="shared" si="4"/>
        <v>304.2687331</v>
      </c>
      <c r="L1379" s="305" t="s">
        <v>2582</v>
      </c>
      <c r="M1379" s="306" t="s">
        <v>94</v>
      </c>
      <c r="N1379" s="297">
        <f t="shared" si="3"/>
        <v>6.646</v>
      </c>
      <c r="O1379" s="307"/>
      <c r="P1379" s="307"/>
      <c r="Q1379" s="307"/>
      <c r="R1379" s="307"/>
      <c r="S1379" s="307"/>
      <c r="T1379" s="307"/>
      <c r="U1379" s="307"/>
      <c r="V1379" s="307"/>
    </row>
    <row r="1380" ht="15.75" customHeight="1">
      <c r="A1380" s="307"/>
      <c r="B1380" s="298">
        <v>45266.0</v>
      </c>
      <c r="C1380" s="299" t="s">
        <v>4079</v>
      </c>
      <c r="D1380" s="305" t="s">
        <v>3832</v>
      </c>
      <c r="E1380" s="325" t="s">
        <v>4</v>
      </c>
      <c r="F1380" s="302">
        <v>1703.0</v>
      </c>
      <c r="G1380" s="302"/>
      <c r="H1380" s="302">
        <v>1146.6</v>
      </c>
      <c r="I1380" s="324">
        <v>-79.95</v>
      </c>
      <c r="J1380" s="303">
        <v>681200.0</v>
      </c>
      <c r="K1380" s="304">
        <f t="shared" si="4"/>
        <v>400</v>
      </c>
      <c r="L1380" s="305" t="s">
        <v>2582</v>
      </c>
      <c r="M1380" s="306" t="s">
        <v>2584</v>
      </c>
      <c r="N1380" s="297">
        <f t="shared" si="3"/>
        <v>1.703</v>
      </c>
      <c r="O1380" s="307"/>
      <c r="P1380" s="307"/>
      <c r="Q1380" s="307"/>
      <c r="R1380" s="307"/>
      <c r="S1380" s="307"/>
      <c r="T1380" s="307"/>
      <c r="U1380" s="307"/>
      <c r="V1380" s="307"/>
    </row>
    <row r="1381" ht="15.75" customHeight="1">
      <c r="A1381" s="307"/>
      <c r="B1381" s="298">
        <v>45266.0</v>
      </c>
      <c r="C1381" s="323" t="s">
        <v>4080</v>
      </c>
      <c r="D1381" s="305" t="s">
        <v>113</v>
      </c>
      <c r="E1381" s="325" t="s">
        <v>177</v>
      </c>
      <c r="F1381" s="302">
        <v>4685.0</v>
      </c>
      <c r="G1381" s="302"/>
      <c r="H1381" s="302">
        <v>3155.4</v>
      </c>
      <c r="I1381" s="324">
        <v>-56.81</v>
      </c>
      <c r="J1381" s="322">
        <v>1452350.0</v>
      </c>
      <c r="K1381" s="345">
        <f t="shared" si="4"/>
        <v>310</v>
      </c>
      <c r="L1381" s="305" t="s">
        <v>2580</v>
      </c>
      <c r="M1381" s="306" t="s">
        <v>75</v>
      </c>
      <c r="N1381" s="297">
        <f t="shared" si="3"/>
        <v>4.685</v>
      </c>
      <c r="O1381" s="307"/>
      <c r="P1381" s="307"/>
      <c r="Q1381" s="307"/>
      <c r="R1381" s="307"/>
      <c r="S1381" s="307"/>
      <c r="T1381" s="307"/>
      <c r="U1381" s="307"/>
      <c r="V1381" s="307"/>
    </row>
    <row r="1382" ht="15.75" customHeight="1">
      <c r="A1382" s="307"/>
      <c r="B1382" s="298">
        <v>45266.0</v>
      </c>
      <c r="C1382" s="299" t="s">
        <v>4081</v>
      </c>
      <c r="D1382" s="305" t="s">
        <v>3414</v>
      </c>
      <c r="E1382" s="325" t="s">
        <v>172</v>
      </c>
      <c r="F1382" s="302">
        <v>2758.0</v>
      </c>
      <c r="G1382" s="302"/>
      <c r="H1382" s="302">
        <v>1882.5</v>
      </c>
      <c r="I1382" s="324">
        <v>-61.91</v>
      </c>
      <c r="J1382" s="303">
        <v>1043270.0</v>
      </c>
      <c r="K1382" s="304">
        <f t="shared" si="4"/>
        <v>378.2704859</v>
      </c>
      <c r="L1382" s="305" t="s">
        <v>2580</v>
      </c>
      <c r="M1382" s="306" t="s">
        <v>40</v>
      </c>
      <c r="N1382" s="297">
        <f t="shared" si="3"/>
        <v>2.758</v>
      </c>
      <c r="O1382" s="307"/>
      <c r="P1382" s="307"/>
      <c r="Q1382" s="307"/>
      <c r="R1382" s="307"/>
      <c r="S1382" s="307"/>
      <c r="T1382" s="307"/>
      <c r="U1382" s="307"/>
      <c r="V1382" s="307"/>
    </row>
    <row r="1383" ht="15.75" customHeight="1">
      <c r="A1383" s="307"/>
      <c r="B1383" s="298">
        <v>45267.0</v>
      </c>
      <c r="C1383" s="299" t="s">
        <v>4082</v>
      </c>
      <c r="D1383" s="305" t="s">
        <v>3367</v>
      </c>
      <c r="E1383" s="325" t="s">
        <v>177</v>
      </c>
      <c r="F1383" s="302">
        <v>1542.0</v>
      </c>
      <c r="G1383" s="302"/>
      <c r="H1383" s="302">
        <v>1038.6</v>
      </c>
      <c r="I1383" s="324">
        <v>-28.6</v>
      </c>
      <c r="J1383" s="322">
        <v>495330.0</v>
      </c>
      <c r="K1383" s="308">
        <f t="shared" si="4"/>
        <v>321.2256809</v>
      </c>
      <c r="L1383" s="305" t="s">
        <v>2595</v>
      </c>
      <c r="M1383" s="306" t="s">
        <v>94</v>
      </c>
      <c r="N1383" s="297">
        <f t="shared" si="3"/>
        <v>1.542</v>
      </c>
      <c r="O1383" s="307"/>
      <c r="P1383" s="307"/>
      <c r="Q1383" s="307"/>
      <c r="R1383" s="307"/>
      <c r="S1383" s="307"/>
      <c r="T1383" s="307"/>
      <c r="U1383" s="307"/>
      <c r="V1383" s="307"/>
    </row>
    <row r="1384" ht="15.75" customHeight="1">
      <c r="A1384" s="307"/>
      <c r="B1384" s="298">
        <v>45267.0</v>
      </c>
      <c r="C1384" s="299" t="s">
        <v>4083</v>
      </c>
      <c r="D1384" s="305" t="s">
        <v>50</v>
      </c>
      <c r="E1384" s="325" t="s">
        <v>172</v>
      </c>
      <c r="F1384" s="302">
        <v>3725.0</v>
      </c>
      <c r="G1384" s="302"/>
      <c r="H1384" s="302">
        <v>2515.3</v>
      </c>
      <c r="I1384" s="324">
        <v>-19.14</v>
      </c>
      <c r="J1384" s="303">
        <v>1378250.0</v>
      </c>
      <c r="K1384" s="304">
        <f t="shared" si="4"/>
        <v>370</v>
      </c>
      <c r="L1384" s="305" t="s">
        <v>2582</v>
      </c>
      <c r="M1384" s="306" t="s">
        <v>2584</v>
      </c>
      <c r="N1384" s="297">
        <f t="shared" si="3"/>
        <v>3.725</v>
      </c>
      <c r="O1384" s="307"/>
      <c r="P1384" s="307"/>
      <c r="Q1384" s="307"/>
      <c r="R1384" s="307"/>
      <c r="S1384" s="307"/>
      <c r="T1384" s="307"/>
      <c r="U1384" s="307"/>
      <c r="V1384" s="307"/>
    </row>
    <row r="1385" ht="15.75" customHeight="1">
      <c r="A1385" s="307"/>
      <c r="B1385" s="298">
        <v>45267.0</v>
      </c>
      <c r="C1385" s="299" t="s">
        <v>4084</v>
      </c>
      <c r="D1385" s="305" t="s">
        <v>115</v>
      </c>
      <c r="E1385" s="325" t="s">
        <v>172</v>
      </c>
      <c r="F1385" s="302">
        <v>61.0</v>
      </c>
      <c r="G1385" s="302"/>
      <c r="H1385" s="302">
        <v>41.4</v>
      </c>
      <c r="I1385" s="324">
        <v>-28.44</v>
      </c>
      <c r="J1385" s="303">
        <v>20540.0</v>
      </c>
      <c r="K1385" s="304">
        <f t="shared" si="4"/>
        <v>336.7213115</v>
      </c>
      <c r="L1385" s="305" t="s">
        <v>2582</v>
      </c>
      <c r="M1385" s="306" t="s">
        <v>75</v>
      </c>
      <c r="N1385" s="297">
        <f t="shared" si="3"/>
        <v>0.061</v>
      </c>
      <c r="O1385" s="307"/>
      <c r="P1385" s="307"/>
      <c r="Q1385" s="307"/>
      <c r="R1385" s="307"/>
      <c r="S1385" s="307"/>
      <c r="T1385" s="307"/>
      <c r="U1385" s="307"/>
      <c r="V1385" s="307"/>
    </row>
    <row r="1386" ht="15.75" customHeight="1">
      <c r="A1386" s="307"/>
      <c r="B1386" s="298">
        <v>45268.0</v>
      </c>
      <c r="C1386" s="299" t="s">
        <v>4085</v>
      </c>
      <c r="D1386" s="305" t="s">
        <v>3367</v>
      </c>
      <c r="E1386" s="325" t="s">
        <v>179</v>
      </c>
      <c r="F1386" s="302">
        <v>1521.0</v>
      </c>
      <c r="G1386" s="302"/>
      <c r="H1386" s="302">
        <v>1018.1</v>
      </c>
      <c r="I1386" s="324">
        <v>-53.14</v>
      </c>
      <c r="J1386" s="322">
        <v>447620.0</v>
      </c>
      <c r="K1386" s="308">
        <f t="shared" si="4"/>
        <v>294.2932281</v>
      </c>
      <c r="L1386" s="305" t="s">
        <v>2595</v>
      </c>
      <c r="M1386" s="306" t="s">
        <v>40</v>
      </c>
      <c r="N1386" s="297">
        <f t="shared" si="3"/>
        <v>1.521</v>
      </c>
      <c r="O1386" s="307"/>
      <c r="P1386" s="307"/>
      <c r="Q1386" s="307"/>
      <c r="R1386" s="307"/>
      <c r="S1386" s="307"/>
      <c r="T1386" s="307"/>
      <c r="U1386" s="307"/>
      <c r="V1386" s="307"/>
    </row>
    <row r="1387" ht="15.75" customHeight="1">
      <c r="A1387" s="307"/>
      <c r="B1387" s="298">
        <v>45268.0</v>
      </c>
      <c r="C1387" s="299" t="s">
        <v>4086</v>
      </c>
      <c r="D1387" s="305" t="s">
        <v>4033</v>
      </c>
      <c r="E1387" s="325" t="s">
        <v>179</v>
      </c>
      <c r="F1387" s="302">
        <v>5919.0</v>
      </c>
      <c r="G1387" s="302"/>
      <c r="H1387" s="302">
        <v>4003.4</v>
      </c>
      <c r="I1387" s="324">
        <v>-44.12</v>
      </c>
      <c r="J1387" s="322">
        <v>1713974.0</v>
      </c>
      <c r="K1387" s="308">
        <f t="shared" si="4"/>
        <v>289.5715492</v>
      </c>
      <c r="L1387" s="305" t="s">
        <v>2595</v>
      </c>
      <c r="M1387" s="306" t="s">
        <v>94</v>
      </c>
      <c r="N1387" s="297">
        <f t="shared" si="3"/>
        <v>5.919</v>
      </c>
      <c r="O1387" s="307"/>
      <c r="P1387" s="307"/>
      <c r="Q1387" s="307"/>
      <c r="R1387" s="307"/>
      <c r="S1387" s="307"/>
      <c r="T1387" s="307"/>
      <c r="U1387" s="307"/>
      <c r="V1387" s="307"/>
    </row>
    <row r="1388" ht="15.75" customHeight="1">
      <c r="A1388" s="307"/>
      <c r="B1388" s="298">
        <v>45268.0</v>
      </c>
      <c r="C1388" s="299" t="s">
        <v>4087</v>
      </c>
      <c r="D1388" s="305" t="s">
        <v>3367</v>
      </c>
      <c r="E1388" s="325" t="s">
        <v>177</v>
      </c>
      <c r="F1388" s="302">
        <v>1075.0</v>
      </c>
      <c r="G1388" s="302"/>
      <c r="H1388" s="302">
        <v>715.4</v>
      </c>
      <c r="I1388" s="324">
        <v>-43.09</v>
      </c>
      <c r="J1388" s="303">
        <v>344460.0</v>
      </c>
      <c r="K1388" s="304">
        <f t="shared" si="4"/>
        <v>320.427907</v>
      </c>
      <c r="L1388" s="305" t="s">
        <v>2595</v>
      </c>
      <c r="M1388" s="306" t="s">
        <v>2584</v>
      </c>
      <c r="N1388" s="297">
        <f t="shared" si="3"/>
        <v>1.075</v>
      </c>
      <c r="O1388" s="307"/>
      <c r="P1388" s="307"/>
      <c r="Q1388" s="307"/>
      <c r="R1388" s="307"/>
      <c r="S1388" s="307"/>
      <c r="T1388" s="307"/>
      <c r="U1388" s="307"/>
      <c r="V1388" s="307"/>
    </row>
    <row r="1389" ht="15.75" customHeight="1">
      <c r="A1389" s="307"/>
      <c r="B1389" s="298">
        <v>45268.0</v>
      </c>
      <c r="C1389" s="299" t="s">
        <v>4088</v>
      </c>
      <c r="D1389" s="305" t="s">
        <v>115</v>
      </c>
      <c r="E1389" s="325" t="s">
        <v>2591</v>
      </c>
      <c r="F1389" s="302">
        <v>669.0</v>
      </c>
      <c r="G1389" s="302"/>
      <c r="H1389" s="302">
        <v>439.7</v>
      </c>
      <c r="I1389" s="324">
        <v>-56.18</v>
      </c>
      <c r="J1389" s="322">
        <v>183375.0</v>
      </c>
      <c r="K1389" s="308">
        <f t="shared" si="4"/>
        <v>274.103139</v>
      </c>
      <c r="L1389" s="305" t="s">
        <v>2582</v>
      </c>
      <c r="M1389" s="306" t="s">
        <v>75</v>
      </c>
      <c r="N1389" s="297">
        <f t="shared" si="3"/>
        <v>0.669</v>
      </c>
      <c r="O1389" s="307"/>
      <c r="P1389" s="307"/>
      <c r="Q1389" s="307"/>
      <c r="R1389" s="307"/>
      <c r="S1389" s="307"/>
      <c r="T1389" s="307"/>
      <c r="U1389" s="307"/>
      <c r="V1389" s="307"/>
    </row>
    <row r="1390" ht="15.75" customHeight="1">
      <c r="A1390" s="307"/>
      <c r="B1390" s="298">
        <v>45268.0</v>
      </c>
      <c r="C1390" s="299" t="s">
        <v>4089</v>
      </c>
      <c r="D1390" s="305" t="s">
        <v>50</v>
      </c>
      <c r="E1390" s="325" t="s">
        <v>172</v>
      </c>
      <c r="F1390" s="302">
        <v>5308.0</v>
      </c>
      <c r="G1390" s="302"/>
      <c r="H1390" s="302">
        <v>3634.2</v>
      </c>
      <c r="I1390" s="324">
        <v>-16.15</v>
      </c>
      <c r="J1390" s="303">
        <v>1826500.0</v>
      </c>
      <c r="K1390" s="304">
        <f t="shared" si="4"/>
        <v>344.1032404</v>
      </c>
      <c r="L1390" s="305" t="s">
        <v>2582</v>
      </c>
      <c r="M1390" s="306" t="s">
        <v>40</v>
      </c>
      <c r="N1390" s="297">
        <f t="shared" si="3"/>
        <v>5.308</v>
      </c>
      <c r="O1390" s="307"/>
      <c r="P1390" s="307"/>
      <c r="Q1390" s="307"/>
      <c r="R1390" s="307"/>
      <c r="S1390" s="307"/>
      <c r="T1390" s="307"/>
      <c r="U1390" s="307"/>
      <c r="V1390" s="307"/>
    </row>
    <row r="1391" ht="15.75" customHeight="1">
      <c r="A1391" s="307"/>
      <c r="B1391" s="298">
        <v>45268.0</v>
      </c>
      <c r="C1391" s="323" t="s">
        <v>4090</v>
      </c>
      <c r="D1391" s="305" t="s">
        <v>113</v>
      </c>
      <c r="E1391" s="325" t="s">
        <v>179</v>
      </c>
      <c r="F1391" s="302">
        <v>5884.2</v>
      </c>
      <c r="G1391" s="302"/>
      <c r="H1391" s="302">
        <v>4026.6</v>
      </c>
      <c r="I1391" s="324">
        <v>-41.32</v>
      </c>
      <c r="J1391" s="322">
        <v>1847099.0</v>
      </c>
      <c r="K1391" s="345">
        <f t="shared" si="4"/>
        <v>313.9082628</v>
      </c>
      <c r="L1391" s="305" t="s">
        <v>2580</v>
      </c>
      <c r="M1391" s="306" t="s">
        <v>94</v>
      </c>
      <c r="N1391" s="297">
        <f t="shared" si="3"/>
        <v>5.8842</v>
      </c>
      <c r="O1391" s="307"/>
      <c r="P1391" s="307"/>
      <c r="Q1391" s="307"/>
      <c r="R1391" s="307"/>
      <c r="S1391" s="307"/>
      <c r="T1391" s="307"/>
      <c r="U1391" s="307"/>
      <c r="V1391" s="307"/>
    </row>
    <row r="1392" ht="15.75" customHeight="1">
      <c r="A1392" s="307"/>
      <c r="B1392" s="298">
        <v>45269.0</v>
      </c>
      <c r="C1392" s="323" t="s">
        <v>4091</v>
      </c>
      <c r="D1392" s="305" t="s">
        <v>65</v>
      </c>
      <c r="E1392" s="325" t="s">
        <v>172</v>
      </c>
      <c r="F1392" s="302">
        <v>4080.0</v>
      </c>
      <c r="G1392" s="302">
        <f>H1392/F1392%</f>
        <v>68.79901961</v>
      </c>
      <c r="H1392" s="302">
        <v>2807.0</v>
      </c>
      <c r="I1392" s="324">
        <v>-43.25</v>
      </c>
      <c r="J1392" s="303">
        <v>1591200.0</v>
      </c>
      <c r="K1392" s="344">
        <f t="shared" si="4"/>
        <v>390</v>
      </c>
      <c r="L1392" s="305" t="s">
        <v>2595</v>
      </c>
      <c r="M1392" s="306" t="s">
        <v>2584</v>
      </c>
      <c r="N1392" s="297">
        <f t="shared" si="3"/>
        <v>4.08</v>
      </c>
      <c r="O1392" s="307"/>
      <c r="P1392" s="307"/>
      <c r="Q1392" s="307"/>
      <c r="R1392" s="307"/>
      <c r="S1392" s="307"/>
      <c r="T1392" s="307"/>
      <c r="U1392" s="307"/>
      <c r="V1392" s="307"/>
    </row>
    <row r="1393" ht="15.75" customHeight="1">
      <c r="A1393" s="307"/>
      <c r="B1393" s="298">
        <v>45269.0</v>
      </c>
      <c r="C1393" s="299" t="s">
        <v>4092</v>
      </c>
      <c r="D1393" s="305" t="s">
        <v>3534</v>
      </c>
      <c r="E1393" s="325" t="s">
        <v>177</v>
      </c>
      <c r="F1393" s="302">
        <v>2075.0</v>
      </c>
      <c r="G1393" s="302"/>
      <c r="H1393" s="302">
        <v>1480.6</v>
      </c>
      <c r="I1393" s="324">
        <v>-39.99</v>
      </c>
      <c r="J1393" s="322">
        <v>643250.0</v>
      </c>
      <c r="K1393" s="308">
        <f t="shared" si="4"/>
        <v>310</v>
      </c>
      <c r="L1393" s="305" t="s">
        <v>2582</v>
      </c>
      <c r="M1393" s="306" t="s">
        <v>75</v>
      </c>
      <c r="N1393" s="297">
        <f t="shared" si="3"/>
        <v>2.075</v>
      </c>
      <c r="O1393" s="307"/>
      <c r="P1393" s="307"/>
      <c r="Q1393" s="307"/>
      <c r="R1393" s="307"/>
      <c r="S1393" s="307"/>
      <c r="T1393" s="307"/>
      <c r="U1393" s="307"/>
      <c r="V1393" s="307"/>
    </row>
    <row r="1394" ht="15.75" customHeight="1">
      <c r="A1394" s="307"/>
      <c r="B1394" s="298">
        <v>45269.0</v>
      </c>
      <c r="C1394" s="299" t="s">
        <v>4093</v>
      </c>
      <c r="D1394" s="305" t="s">
        <v>109</v>
      </c>
      <c r="E1394" s="325" t="s">
        <v>172</v>
      </c>
      <c r="F1394" s="302">
        <v>323.5</v>
      </c>
      <c r="G1394" s="302"/>
      <c r="H1394" s="302">
        <v>229.5</v>
      </c>
      <c r="I1394" s="324">
        <v>-58.78</v>
      </c>
      <c r="J1394" s="303">
        <v>138195.0</v>
      </c>
      <c r="K1394" s="304">
        <f t="shared" si="4"/>
        <v>427.187017</v>
      </c>
      <c r="L1394" s="305" t="s">
        <v>2582</v>
      </c>
      <c r="M1394" s="306" t="s">
        <v>40</v>
      </c>
      <c r="N1394" s="297">
        <f t="shared" si="3"/>
        <v>0.3235</v>
      </c>
      <c r="O1394" s="307"/>
      <c r="P1394" s="307"/>
      <c r="Q1394" s="307"/>
      <c r="R1394" s="307"/>
      <c r="S1394" s="307"/>
      <c r="T1394" s="307"/>
      <c r="U1394" s="307"/>
      <c r="V1394" s="307"/>
    </row>
    <row r="1395" ht="15.75" customHeight="1">
      <c r="A1395" s="307"/>
      <c r="B1395" s="298">
        <v>45270.0</v>
      </c>
      <c r="C1395" s="299" t="s">
        <v>4094</v>
      </c>
      <c r="D1395" s="305" t="s">
        <v>4033</v>
      </c>
      <c r="E1395" s="325" t="s">
        <v>181</v>
      </c>
      <c r="F1395" s="302">
        <v>5476.0</v>
      </c>
      <c r="G1395" s="302"/>
      <c r="H1395" s="302">
        <v>3507.4</v>
      </c>
      <c r="I1395" s="324">
        <v>-72.65</v>
      </c>
      <c r="J1395" s="322">
        <v>1586566.0</v>
      </c>
      <c r="K1395" s="308">
        <f t="shared" si="4"/>
        <v>289.7308254</v>
      </c>
      <c r="L1395" s="305" t="s">
        <v>2595</v>
      </c>
      <c r="M1395" s="306" t="s">
        <v>94</v>
      </c>
      <c r="N1395" s="297">
        <f t="shared" si="3"/>
        <v>5.476</v>
      </c>
      <c r="O1395" s="307"/>
      <c r="P1395" s="307"/>
      <c r="Q1395" s="307"/>
      <c r="R1395" s="307"/>
      <c r="S1395" s="307"/>
      <c r="T1395" s="307"/>
      <c r="U1395" s="307"/>
      <c r="V1395" s="307"/>
    </row>
    <row r="1396" ht="15.75" customHeight="1">
      <c r="A1396" s="307"/>
      <c r="B1396" s="298">
        <v>45270.0</v>
      </c>
      <c r="C1396" s="299" t="s">
        <v>4095</v>
      </c>
      <c r="D1396" s="305" t="s">
        <v>3367</v>
      </c>
      <c r="E1396" s="325" t="s">
        <v>177</v>
      </c>
      <c r="F1396" s="302">
        <v>2948.0</v>
      </c>
      <c r="G1396" s="302"/>
      <c r="H1396" s="302">
        <v>2049.2</v>
      </c>
      <c r="I1396" s="324">
        <v>-32.33</v>
      </c>
      <c r="J1396" s="303">
        <v>949485.0</v>
      </c>
      <c r="K1396" s="304">
        <f t="shared" si="4"/>
        <v>322.0776798</v>
      </c>
      <c r="L1396" s="305" t="s">
        <v>2595</v>
      </c>
      <c r="M1396" s="306" t="s">
        <v>2584</v>
      </c>
      <c r="N1396" s="297">
        <f t="shared" si="3"/>
        <v>2.948</v>
      </c>
      <c r="O1396" s="307"/>
      <c r="P1396" s="307"/>
      <c r="Q1396" s="307"/>
      <c r="R1396" s="307"/>
      <c r="S1396" s="307"/>
      <c r="T1396" s="307"/>
      <c r="U1396" s="307"/>
      <c r="V1396" s="307"/>
    </row>
    <row r="1397" ht="15.75" customHeight="1">
      <c r="A1397" s="307"/>
      <c r="B1397" s="298">
        <v>45268.0</v>
      </c>
      <c r="C1397" s="299" t="s">
        <v>4096</v>
      </c>
      <c r="D1397" s="305" t="s">
        <v>3758</v>
      </c>
      <c r="E1397" s="325" t="s">
        <v>177</v>
      </c>
      <c r="F1397" s="302">
        <v>4406.1</v>
      </c>
      <c r="G1397" s="302"/>
      <c r="H1397" s="302">
        <v>2980.8</v>
      </c>
      <c r="I1397" s="324">
        <v>-60.77</v>
      </c>
      <c r="J1397" s="303">
        <v>1352021.0</v>
      </c>
      <c r="K1397" s="304">
        <f t="shared" si="4"/>
        <v>306.8520914</v>
      </c>
      <c r="L1397" s="305" t="s">
        <v>2580</v>
      </c>
      <c r="M1397" s="306" t="s">
        <v>75</v>
      </c>
      <c r="N1397" s="297">
        <f t="shared" si="3"/>
        <v>4.4061</v>
      </c>
      <c r="O1397" s="307"/>
      <c r="P1397" s="307"/>
      <c r="Q1397" s="307"/>
      <c r="R1397" s="307"/>
      <c r="S1397" s="307"/>
      <c r="T1397" s="307"/>
      <c r="U1397" s="307"/>
      <c r="V1397" s="307"/>
    </row>
    <row r="1398" ht="15.75" customHeight="1">
      <c r="A1398" s="307"/>
      <c r="B1398" s="298">
        <v>45270.0</v>
      </c>
      <c r="C1398" s="299" t="s">
        <v>4097</v>
      </c>
      <c r="D1398" s="305" t="s">
        <v>50</v>
      </c>
      <c r="E1398" s="325" t="s">
        <v>172</v>
      </c>
      <c r="F1398" s="302">
        <v>1855.0</v>
      </c>
      <c r="G1398" s="302"/>
      <c r="H1398" s="302">
        <v>1276.2</v>
      </c>
      <c r="I1398" s="302">
        <v>2.8</v>
      </c>
      <c r="J1398" s="303">
        <v>593600.0</v>
      </c>
      <c r="K1398" s="304">
        <f t="shared" si="4"/>
        <v>320</v>
      </c>
      <c r="L1398" s="305" t="s">
        <v>2582</v>
      </c>
      <c r="M1398" s="306" t="s">
        <v>40</v>
      </c>
      <c r="N1398" s="297">
        <f t="shared" si="3"/>
        <v>1.855</v>
      </c>
      <c r="O1398" s="307"/>
      <c r="P1398" s="307"/>
      <c r="Q1398" s="307"/>
      <c r="R1398" s="307"/>
      <c r="S1398" s="307"/>
      <c r="T1398" s="307"/>
      <c r="U1398" s="307"/>
      <c r="V1398" s="307"/>
    </row>
    <row r="1399" ht="15.75" customHeight="1">
      <c r="A1399" s="307"/>
      <c r="B1399" s="298">
        <v>45270.0</v>
      </c>
      <c r="C1399" s="299" t="s">
        <v>4098</v>
      </c>
      <c r="D1399" s="305" t="s">
        <v>109</v>
      </c>
      <c r="E1399" s="325" t="s">
        <v>172</v>
      </c>
      <c r="F1399" s="302">
        <v>321.0</v>
      </c>
      <c r="G1399" s="302"/>
      <c r="H1399" s="302">
        <v>222.9</v>
      </c>
      <c r="I1399" s="324">
        <v>-10.78</v>
      </c>
      <c r="J1399" s="303">
        <v>109140.0</v>
      </c>
      <c r="K1399" s="304">
        <f t="shared" si="4"/>
        <v>340</v>
      </c>
      <c r="L1399" s="305" t="s">
        <v>2582</v>
      </c>
      <c r="M1399" s="306" t="s">
        <v>94</v>
      </c>
      <c r="N1399" s="297">
        <f t="shared" si="3"/>
        <v>0.321</v>
      </c>
      <c r="O1399" s="307"/>
      <c r="P1399" s="307"/>
      <c r="Q1399" s="307"/>
      <c r="R1399" s="307"/>
      <c r="S1399" s="307"/>
      <c r="T1399" s="307"/>
      <c r="U1399" s="307"/>
      <c r="V1399" s="307"/>
    </row>
    <row r="1400" ht="15.75" customHeight="1">
      <c r="A1400" s="307"/>
      <c r="B1400" s="298">
        <v>45270.0</v>
      </c>
      <c r="C1400" s="323" t="s">
        <v>4099</v>
      </c>
      <c r="D1400" s="305" t="s">
        <v>113</v>
      </c>
      <c r="E1400" s="325" t="s">
        <v>177</v>
      </c>
      <c r="F1400" s="302">
        <v>3248.4</v>
      </c>
      <c r="G1400" s="302"/>
      <c r="H1400" s="302">
        <v>2170.8</v>
      </c>
      <c r="I1400" s="324">
        <v>-75.66</v>
      </c>
      <c r="J1400" s="322">
        <v>1007724.0</v>
      </c>
      <c r="K1400" s="345">
        <f t="shared" si="4"/>
        <v>310.2216476</v>
      </c>
      <c r="L1400" s="305" t="s">
        <v>2580</v>
      </c>
      <c r="M1400" s="306" t="s">
        <v>2584</v>
      </c>
      <c r="N1400" s="297">
        <f t="shared" si="3"/>
        <v>3.2484</v>
      </c>
      <c r="O1400" s="307"/>
      <c r="P1400" s="307"/>
      <c r="Q1400" s="307"/>
      <c r="R1400" s="307"/>
      <c r="S1400" s="307"/>
      <c r="T1400" s="307"/>
      <c r="U1400" s="307"/>
      <c r="V1400" s="307"/>
    </row>
    <row r="1401" ht="15.75" customHeight="1">
      <c r="A1401" s="307"/>
      <c r="B1401" s="298">
        <v>45271.0</v>
      </c>
      <c r="C1401" s="299" t="s">
        <v>4100</v>
      </c>
      <c r="D1401" s="305" t="s">
        <v>3367</v>
      </c>
      <c r="E1401" s="325" t="s">
        <v>177</v>
      </c>
      <c r="F1401" s="302">
        <v>2967.0</v>
      </c>
      <c r="G1401" s="302"/>
      <c r="H1401" s="302">
        <v>2019.6</v>
      </c>
      <c r="I1401" s="324">
        <v>-30.88</v>
      </c>
      <c r="J1401" s="322">
        <v>937705.0</v>
      </c>
      <c r="K1401" s="308">
        <f t="shared" si="4"/>
        <v>316.0448264</v>
      </c>
      <c r="L1401" s="305" t="s">
        <v>2595</v>
      </c>
      <c r="M1401" s="306" t="s">
        <v>75</v>
      </c>
      <c r="N1401" s="297">
        <f t="shared" si="3"/>
        <v>2.967</v>
      </c>
      <c r="O1401" s="307"/>
      <c r="P1401" s="307"/>
      <c r="Q1401" s="307"/>
      <c r="R1401" s="307"/>
      <c r="S1401" s="307"/>
      <c r="T1401" s="307"/>
      <c r="U1401" s="307"/>
      <c r="V1401" s="307"/>
    </row>
    <row r="1402" ht="15.75" customHeight="1">
      <c r="A1402" s="307"/>
      <c r="B1402" s="298">
        <v>45271.0</v>
      </c>
      <c r="C1402" s="299" t="s">
        <v>4101</v>
      </c>
      <c r="D1402" s="305" t="s">
        <v>3985</v>
      </c>
      <c r="E1402" s="325" t="s">
        <v>181</v>
      </c>
      <c r="F1402" s="302">
        <v>5493.0</v>
      </c>
      <c r="G1402" s="302"/>
      <c r="H1402" s="302">
        <v>3739.6</v>
      </c>
      <c r="I1402" s="324">
        <v>-30.45</v>
      </c>
      <c r="J1402" s="322">
        <v>1485127.0</v>
      </c>
      <c r="K1402" s="308">
        <f t="shared" si="4"/>
        <v>270.3671946</v>
      </c>
      <c r="L1402" s="305" t="s">
        <v>2595</v>
      </c>
      <c r="M1402" s="306" t="s">
        <v>40</v>
      </c>
      <c r="N1402" s="297">
        <f t="shared" si="3"/>
        <v>5.493</v>
      </c>
      <c r="O1402" s="307"/>
      <c r="P1402" s="307"/>
      <c r="Q1402" s="307"/>
      <c r="R1402" s="307"/>
      <c r="S1402" s="307"/>
      <c r="T1402" s="307"/>
      <c r="U1402" s="307"/>
      <c r="V1402" s="307"/>
    </row>
    <row r="1403" ht="15.75" customHeight="1">
      <c r="A1403" s="307"/>
      <c r="B1403" s="298">
        <v>45271.0</v>
      </c>
      <c r="C1403" s="299" t="s">
        <v>4102</v>
      </c>
      <c r="D1403" s="305" t="s">
        <v>4103</v>
      </c>
      <c r="E1403" s="325" t="s">
        <v>181</v>
      </c>
      <c r="F1403" s="302">
        <v>9141.0</v>
      </c>
      <c r="G1403" s="302"/>
      <c r="H1403" s="302">
        <v>6167.8</v>
      </c>
      <c r="I1403" s="324">
        <v>-53.21</v>
      </c>
      <c r="J1403" s="322">
        <v>2568935.0</v>
      </c>
      <c r="K1403" s="308">
        <f t="shared" si="4"/>
        <v>281.0343507</v>
      </c>
      <c r="L1403" s="305" t="s">
        <v>2595</v>
      </c>
      <c r="M1403" s="306" t="s">
        <v>94</v>
      </c>
      <c r="N1403" s="297">
        <f t="shared" si="3"/>
        <v>9.141</v>
      </c>
      <c r="O1403" s="307"/>
      <c r="P1403" s="307"/>
      <c r="Q1403" s="307"/>
      <c r="R1403" s="307"/>
      <c r="S1403" s="307"/>
      <c r="T1403" s="307"/>
      <c r="U1403" s="307"/>
      <c r="V1403" s="307"/>
    </row>
    <row r="1404" ht="15.75" customHeight="1">
      <c r="A1404" s="307"/>
      <c r="B1404" s="298">
        <v>45271.0</v>
      </c>
      <c r="C1404" s="299" t="s">
        <v>4104</v>
      </c>
      <c r="D1404" s="305" t="s">
        <v>50</v>
      </c>
      <c r="E1404" s="325" t="s">
        <v>177</v>
      </c>
      <c r="F1404" s="302">
        <f>2890+2125+707</f>
        <v>5722</v>
      </c>
      <c r="G1404" s="302"/>
      <c r="H1404" s="302">
        <v>3816.0</v>
      </c>
      <c r="I1404" s="324">
        <v>-31.7</v>
      </c>
      <c r="J1404" s="303">
        <v>1707710.0</v>
      </c>
      <c r="K1404" s="304">
        <f t="shared" si="4"/>
        <v>298.4463474</v>
      </c>
      <c r="L1404" s="305" t="s">
        <v>2582</v>
      </c>
      <c r="M1404" s="306" t="s">
        <v>2584</v>
      </c>
      <c r="N1404" s="297">
        <f t="shared" si="3"/>
        <v>5.722</v>
      </c>
      <c r="O1404" s="307"/>
      <c r="P1404" s="307"/>
      <c r="Q1404" s="307"/>
      <c r="R1404" s="307"/>
      <c r="S1404" s="307"/>
      <c r="T1404" s="307"/>
      <c r="U1404" s="307"/>
      <c r="V1404" s="307"/>
    </row>
    <row r="1405" ht="15.75" customHeight="1">
      <c r="A1405" s="307"/>
      <c r="B1405" s="298">
        <v>45271.0</v>
      </c>
      <c r="C1405" s="299" t="s">
        <v>4105</v>
      </c>
      <c r="D1405" s="305" t="s">
        <v>115</v>
      </c>
      <c r="E1405" s="325" t="s">
        <v>172</v>
      </c>
      <c r="F1405" s="302">
        <f>37+56+36+77</f>
        <v>206</v>
      </c>
      <c r="G1405" s="302"/>
      <c r="H1405" s="302">
        <v>142.2</v>
      </c>
      <c r="I1405" s="324">
        <v>-48.21</v>
      </c>
      <c r="J1405" s="303">
        <v>71590.0</v>
      </c>
      <c r="K1405" s="304">
        <f t="shared" si="4"/>
        <v>347.5242718</v>
      </c>
      <c r="L1405" s="305" t="s">
        <v>2582</v>
      </c>
      <c r="M1405" s="306" t="s">
        <v>75</v>
      </c>
      <c r="N1405" s="297">
        <f t="shared" si="3"/>
        <v>0.206</v>
      </c>
      <c r="O1405" s="307"/>
      <c r="P1405" s="307"/>
      <c r="Q1405" s="307"/>
      <c r="R1405" s="307"/>
      <c r="S1405" s="307"/>
      <c r="T1405" s="307"/>
      <c r="U1405" s="307"/>
      <c r="V1405" s="307"/>
    </row>
    <row r="1406" ht="15.75" customHeight="1">
      <c r="A1406" s="307"/>
      <c r="B1406" s="298">
        <v>45271.0</v>
      </c>
      <c r="C1406" s="323" t="s">
        <v>4106</v>
      </c>
      <c r="D1406" s="305" t="s">
        <v>113</v>
      </c>
      <c r="E1406" s="325" t="s">
        <v>177</v>
      </c>
      <c r="F1406" s="302">
        <v>1334.6</v>
      </c>
      <c r="G1406" s="302"/>
      <c r="H1406" s="302">
        <v>905.4</v>
      </c>
      <c r="I1406" s="324">
        <v>-45.09</v>
      </c>
      <c r="J1406" s="303">
        <v>456792.0</v>
      </c>
      <c r="K1406" s="344">
        <f t="shared" si="4"/>
        <v>342.2688446</v>
      </c>
      <c r="L1406" s="305" t="s">
        <v>2580</v>
      </c>
      <c r="M1406" s="306" t="s">
        <v>40</v>
      </c>
      <c r="N1406" s="297">
        <f t="shared" si="3"/>
        <v>1.3346</v>
      </c>
      <c r="O1406" s="307"/>
      <c r="P1406" s="307"/>
      <c r="Q1406" s="307"/>
      <c r="R1406" s="307"/>
      <c r="S1406" s="307"/>
      <c r="T1406" s="307"/>
      <c r="U1406" s="307"/>
      <c r="V1406" s="307"/>
    </row>
    <row r="1407" ht="15.75" customHeight="1">
      <c r="A1407" s="307"/>
      <c r="B1407" s="298">
        <v>45272.0</v>
      </c>
      <c r="C1407" s="299" t="s">
        <v>4107</v>
      </c>
      <c r="D1407" s="305" t="s">
        <v>60</v>
      </c>
      <c r="E1407" s="325" t="s">
        <v>177</v>
      </c>
      <c r="F1407" s="302">
        <v>2258.5</v>
      </c>
      <c r="G1407" s="302"/>
      <c r="H1407" s="302">
        <v>1504.1</v>
      </c>
      <c r="I1407" s="324">
        <v>-62.31</v>
      </c>
      <c r="J1407" s="303">
        <v>730050.0</v>
      </c>
      <c r="K1407" s="304">
        <f t="shared" si="4"/>
        <v>323.2455169</v>
      </c>
      <c r="L1407" s="305" t="s">
        <v>2595</v>
      </c>
      <c r="M1407" s="306" t="s">
        <v>94</v>
      </c>
      <c r="N1407" s="297">
        <f t="shared" si="3"/>
        <v>2.2585</v>
      </c>
      <c r="O1407" s="307"/>
      <c r="P1407" s="307"/>
      <c r="Q1407" s="307"/>
      <c r="R1407" s="307"/>
      <c r="S1407" s="307"/>
      <c r="T1407" s="307"/>
      <c r="U1407" s="307"/>
      <c r="V1407" s="307"/>
    </row>
    <row r="1408" ht="15.75" customHeight="1">
      <c r="A1408" s="307"/>
      <c r="B1408" s="298">
        <v>45272.0</v>
      </c>
      <c r="C1408" s="299" t="s">
        <v>4108</v>
      </c>
      <c r="D1408" s="305" t="s">
        <v>65</v>
      </c>
      <c r="E1408" s="325" t="s">
        <v>172</v>
      </c>
      <c r="F1408" s="302">
        <v>4475.0</v>
      </c>
      <c r="G1408" s="302">
        <f>H1408/F1408%</f>
        <v>68.95642458</v>
      </c>
      <c r="H1408" s="302">
        <v>3085.8</v>
      </c>
      <c r="I1408" s="324">
        <v>-22.29</v>
      </c>
      <c r="J1408" s="303">
        <v>1683730.0</v>
      </c>
      <c r="K1408" s="304">
        <f t="shared" si="4"/>
        <v>376.252514</v>
      </c>
      <c r="L1408" s="305" t="s">
        <v>2595</v>
      </c>
      <c r="M1408" s="306" t="s">
        <v>2584</v>
      </c>
      <c r="N1408" s="297">
        <f t="shared" si="3"/>
        <v>4.475</v>
      </c>
      <c r="O1408" s="307"/>
      <c r="P1408" s="307"/>
      <c r="Q1408" s="307"/>
      <c r="R1408" s="307"/>
      <c r="S1408" s="307"/>
      <c r="T1408" s="307"/>
      <c r="U1408" s="307"/>
      <c r="V1408" s="307"/>
    </row>
    <row r="1409" ht="15.75" customHeight="1">
      <c r="A1409" s="307"/>
      <c r="B1409" s="298">
        <v>45272.0</v>
      </c>
      <c r="C1409" s="323" t="s">
        <v>4109</v>
      </c>
      <c r="D1409" s="305" t="s">
        <v>113</v>
      </c>
      <c r="E1409" s="325" t="s">
        <v>179</v>
      </c>
      <c r="F1409" s="302">
        <v>1790.4</v>
      </c>
      <c r="G1409" s="302"/>
      <c r="H1409" s="302">
        <v>1211.1</v>
      </c>
      <c r="I1409" s="324">
        <v>-52.89</v>
      </c>
      <c r="J1409" s="322">
        <v>535021.5</v>
      </c>
      <c r="K1409" s="345">
        <f t="shared" si="4"/>
        <v>298.8279155</v>
      </c>
      <c r="L1409" s="305" t="s">
        <v>2580</v>
      </c>
      <c r="M1409" s="306" t="s">
        <v>75</v>
      </c>
      <c r="N1409" s="297">
        <f t="shared" si="3"/>
        <v>1.7904</v>
      </c>
      <c r="O1409" s="307"/>
      <c r="P1409" s="307"/>
      <c r="Q1409" s="307"/>
      <c r="R1409" s="307"/>
      <c r="S1409" s="307"/>
      <c r="T1409" s="307"/>
      <c r="U1409" s="307"/>
      <c r="V1409" s="307"/>
    </row>
    <row r="1410" ht="15.75" customHeight="1">
      <c r="A1410" s="307"/>
      <c r="B1410" s="298">
        <v>45272.0</v>
      </c>
      <c r="C1410" s="323" t="s">
        <v>4110</v>
      </c>
      <c r="D1410" s="305" t="s">
        <v>113</v>
      </c>
      <c r="E1410" s="325" t="s">
        <v>179</v>
      </c>
      <c r="F1410" s="302">
        <v>542.9</v>
      </c>
      <c r="G1410" s="302"/>
      <c r="H1410" s="302">
        <v>370.8</v>
      </c>
      <c r="I1410" s="324">
        <v>-32.64</v>
      </c>
      <c r="J1410" s="322">
        <v>160155.0</v>
      </c>
      <c r="K1410" s="345">
        <f t="shared" si="4"/>
        <v>294.999079</v>
      </c>
      <c r="L1410" s="305" t="s">
        <v>2580</v>
      </c>
      <c r="M1410" s="306" t="s">
        <v>40</v>
      </c>
      <c r="N1410" s="297">
        <f t="shared" si="3"/>
        <v>0.5429</v>
      </c>
      <c r="O1410" s="307"/>
      <c r="P1410" s="307"/>
      <c r="Q1410" s="307"/>
      <c r="R1410" s="307"/>
      <c r="S1410" s="307"/>
      <c r="T1410" s="307"/>
      <c r="U1410" s="307"/>
      <c r="V1410" s="307"/>
    </row>
    <row r="1411" ht="15.75" customHeight="1">
      <c r="A1411" s="307"/>
      <c r="B1411" s="298">
        <v>45272.0</v>
      </c>
      <c r="C1411" s="299" t="s">
        <v>4111</v>
      </c>
      <c r="D1411" s="305" t="s">
        <v>3414</v>
      </c>
      <c r="E1411" s="325" t="s">
        <v>172</v>
      </c>
      <c r="F1411" s="302">
        <v>4099.0</v>
      </c>
      <c r="G1411" s="302"/>
      <c r="H1411" s="302">
        <v>2694.6</v>
      </c>
      <c r="I1411" s="324">
        <v>-72.2</v>
      </c>
      <c r="J1411" s="303">
        <v>1446689.0</v>
      </c>
      <c r="K1411" s="304">
        <f t="shared" si="4"/>
        <v>352.9370578</v>
      </c>
      <c r="L1411" s="305" t="s">
        <v>2580</v>
      </c>
      <c r="M1411" s="306" t="s">
        <v>94</v>
      </c>
      <c r="N1411" s="297">
        <f t="shared" si="3"/>
        <v>4.099</v>
      </c>
      <c r="O1411" s="307"/>
      <c r="P1411" s="307"/>
      <c r="Q1411" s="307"/>
      <c r="R1411" s="307"/>
      <c r="S1411" s="307"/>
      <c r="T1411" s="307"/>
      <c r="U1411" s="307"/>
      <c r="V1411" s="307"/>
    </row>
    <row r="1412" ht="15.75" customHeight="1">
      <c r="A1412" s="307"/>
      <c r="B1412" s="298">
        <v>45273.0</v>
      </c>
      <c r="C1412" s="299" t="s">
        <v>4112</v>
      </c>
      <c r="D1412" s="305" t="s">
        <v>60</v>
      </c>
      <c r="E1412" s="325" t="s">
        <v>177</v>
      </c>
      <c r="F1412" s="302">
        <v>2753.0</v>
      </c>
      <c r="G1412" s="302"/>
      <c r="H1412" s="302">
        <v>1859.4</v>
      </c>
      <c r="I1412" s="324">
        <v>-63.9</v>
      </c>
      <c r="J1412" s="303">
        <v>890230.0</v>
      </c>
      <c r="K1412" s="304">
        <f t="shared" si="4"/>
        <v>323.3672357</v>
      </c>
      <c r="L1412" s="305" t="s">
        <v>2595</v>
      </c>
      <c r="M1412" s="306" t="s">
        <v>2584</v>
      </c>
      <c r="N1412" s="297">
        <f t="shared" si="3"/>
        <v>2.753</v>
      </c>
      <c r="O1412" s="307"/>
      <c r="P1412" s="307"/>
      <c r="Q1412" s="307"/>
      <c r="R1412" s="307"/>
      <c r="S1412" s="307"/>
      <c r="T1412" s="307"/>
      <c r="U1412" s="307"/>
      <c r="V1412" s="307"/>
    </row>
    <row r="1413" ht="15.75" customHeight="1">
      <c r="A1413" s="307"/>
      <c r="B1413" s="298">
        <v>45271.0</v>
      </c>
      <c r="C1413" s="299" t="s">
        <v>4113</v>
      </c>
      <c r="D1413" s="305" t="s">
        <v>3758</v>
      </c>
      <c r="E1413" s="325" t="s">
        <v>4</v>
      </c>
      <c r="F1413" s="302">
        <v>5456.0</v>
      </c>
      <c r="G1413" s="302"/>
      <c r="H1413" s="302">
        <v>3762.9</v>
      </c>
      <c r="I1413" s="324">
        <v>-33.58</v>
      </c>
      <c r="J1413" s="303">
        <v>2043620.0</v>
      </c>
      <c r="K1413" s="304">
        <f t="shared" si="4"/>
        <v>374.563783</v>
      </c>
      <c r="L1413" s="305" t="s">
        <v>2580</v>
      </c>
      <c r="M1413" s="306" t="s">
        <v>75</v>
      </c>
      <c r="N1413" s="297">
        <f t="shared" si="3"/>
        <v>5.456</v>
      </c>
      <c r="O1413" s="307"/>
      <c r="P1413" s="307"/>
      <c r="Q1413" s="307"/>
      <c r="R1413" s="307"/>
      <c r="S1413" s="307"/>
      <c r="T1413" s="307"/>
      <c r="U1413" s="307"/>
      <c r="V1413" s="307"/>
    </row>
    <row r="1414" ht="15.75" customHeight="1">
      <c r="A1414" s="307"/>
      <c r="B1414" s="298">
        <v>45273.0</v>
      </c>
      <c r="C1414" s="323" t="s">
        <v>4114</v>
      </c>
      <c r="D1414" s="305" t="s">
        <v>113</v>
      </c>
      <c r="E1414" s="325" t="s">
        <v>181</v>
      </c>
      <c r="F1414" s="302">
        <v>2945.0</v>
      </c>
      <c r="G1414" s="302"/>
      <c r="H1414" s="302">
        <v>1942.9</v>
      </c>
      <c r="I1414" s="324">
        <v>-50.6</v>
      </c>
      <c r="J1414" s="322">
        <v>803398.0</v>
      </c>
      <c r="K1414" s="345">
        <f t="shared" si="4"/>
        <v>272.8006791</v>
      </c>
      <c r="L1414" s="305" t="s">
        <v>2580</v>
      </c>
      <c r="M1414" s="306" t="s">
        <v>40</v>
      </c>
      <c r="N1414" s="297">
        <f t="shared" si="3"/>
        <v>2.945</v>
      </c>
      <c r="O1414" s="307"/>
      <c r="P1414" s="307"/>
      <c r="Q1414" s="307"/>
      <c r="R1414" s="307"/>
      <c r="S1414" s="307"/>
      <c r="T1414" s="307"/>
      <c r="U1414" s="307"/>
      <c r="V1414" s="307"/>
    </row>
    <row r="1415" ht="15.75" customHeight="1">
      <c r="A1415" s="307"/>
      <c r="B1415" s="298">
        <v>45273.0</v>
      </c>
      <c r="C1415" s="299" t="s">
        <v>4115</v>
      </c>
      <c r="D1415" s="305" t="s">
        <v>50</v>
      </c>
      <c r="E1415" s="325" t="s">
        <v>172</v>
      </c>
      <c r="F1415" s="302">
        <v>1354.0</v>
      </c>
      <c r="G1415" s="302"/>
      <c r="H1415" s="302">
        <v>918.0</v>
      </c>
      <c r="I1415" s="324">
        <v>-5.13</v>
      </c>
      <c r="J1415" s="303">
        <v>433280.0</v>
      </c>
      <c r="K1415" s="304">
        <f t="shared" si="4"/>
        <v>320</v>
      </c>
      <c r="L1415" s="305" t="s">
        <v>2582</v>
      </c>
      <c r="M1415" s="306" t="s">
        <v>94</v>
      </c>
      <c r="N1415" s="297">
        <f t="shared" si="3"/>
        <v>1.354</v>
      </c>
      <c r="O1415" s="307"/>
      <c r="P1415" s="307"/>
      <c r="Q1415" s="307"/>
      <c r="R1415" s="307"/>
      <c r="S1415" s="307"/>
      <c r="T1415" s="307"/>
      <c r="U1415" s="307"/>
      <c r="V1415" s="307"/>
    </row>
    <row r="1416" ht="15.75" customHeight="1">
      <c r="A1416" s="307"/>
      <c r="B1416" s="298">
        <v>45273.0</v>
      </c>
      <c r="C1416" s="299" t="s">
        <v>4116</v>
      </c>
      <c r="D1416" s="305" t="s">
        <v>115</v>
      </c>
      <c r="E1416" s="325" t="s">
        <v>2591</v>
      </c>
      <c r="F1416" s="302">
        <v>694.0</v>
      </c>
      <c r="G1416" s="302"/>
      <c r="H1416" s="302">
        <v>469.8</v>
      </c>
      <c r="I1416" s="324">
        <v>-33.56</v>
      </c>
      <c r="J1416" s="322">
        <v>180092.5</v>
      </c>
      <c r="K1416" s="308">
        <f t="shared" si="4"/>
        <v>259.4992795</v>
      </c>
      <c r="L1416" s="305" t="s">
        <v>2582</v>
      </c>
      <c r="M1416" s="306" t="s">
        <v>2584</v>
      </c>
      <c r="N1416" s="297">
        <f t="shared" si="3"/>
        <v>0.694</v>
      </c>
      <c r="O1416" s="307"/>
      <c r="P1416" s="307"/>
      <c r="Q1416" s="307"/>
      <c r="R1416" s="307"/>
      <c r="S1416" s="307"/>
      <c r="T1416" s="307"/>
      <c r="U1416" s="307"/>
      <c r="V1416" s="307"/>
    </row>
    <row r="1417" ht="15.75" customHeight="1">
      <c r="A1417" s="307"/>
      <c r="B1417" s="298">
        <v>45273.0</v>
      </c>
      <c r="C1417" s="299" t="s">
        <v>4117</v>
      </c>
      <c r="D1417" s="305" t="s">
        <v>3414</v>
      </c>
      <c r="E1417" s="325" t="s">
        <v>4</v>
      </c>
      <c r="F1417" s="302">
        <v>2923.0</v>
      </c>
      <c r="G1417" s="302"/>
      <c r="H1417" s="302">
        <v>1927.8</v>
      </c>
      <c r="I1417" s="324">
        <v>-54.08</v>
      </c>
      <c r="J1417" s="303">
        <v>1143090.0</v>
      </c>
      <c r="K1417" s="304">
        <f t="shared" si="4"/>
        <v>391.0673965</v>
      </c>
      <c r="L1417" s="305" t="s">
        <v>2580</v>
      </c>
      <c r="M1417" s="306" t="s">
        <v>75</v>
      </c>
      <c r="N1417" s="297">
        <f t="shared" si="3"/>
        <v>2.923</v>
      </c>
      <c r="O1417" s="307"/>
      <c r="P1417" s="307"/>
      <c r="Q1417" s="307"/>
      <c r="R1417" s="307"/>
      <c r="S1417" s="307"/>
      <c r="T1417" s="307"/>
      <c r="U1417" s="307"/>
      <c r="V1417" s="307"/>
    </row>
    <row r="1418" ht="15.75" customHeight="1">
      <c r="A1418" s="307"/>
      <c r="B1418" s="298">
        <v>45274.0</v>
      </c>
      <c r="C1418" s="299" t="s">
        <v>4118</v>
      </c>
      <c r="D1418" s="305" t="s">
        <v>4033</v>
      </c>
      <c r="E1418" s="325" t="s">
        <v>181</v>
      </c>
      <c r="F1418" s="302">
        <v>11249.0</v>
      </c>
      <c r="G1418" s="302"/>
      <c r="H1418" s="302">
        <v>7592.4</v>
      </c>
      <c r="I1418" s="324">
        <v>-37.32</v>
      </c>
      <c r="J1418" s="322">
        <v>3186543.0</v>
      </c>
      <c r="K1418" s="308">
        <f t="shared" si="4"/>
        <v>283.2734465</v>
      </c>
      <c r="L1418" s="305" t="s">
        <v>2595</v>
      </c>
      <c r="M1418" s="306" t="s">
        <v>40</v>
      </c>
      <c r="N1418" s="297">
        <f t="shared" si="3"/>
        <v>11.249</v>
      </c>
      <c r="O1418" s="307"/>
      <c r="P1418" s="307"/>
      <c r="Q1418" s="307"/>
      <c r="R1418" s="307"/>
      <c r="S1418" s="307"/>
      <c r="T1418" s="307"/>
      <c r="U1418" s="307"/>
      <c r="V1418" s="307"/>
    </row>
    <row r="1419" ht="15.75" customHeight="1">
      <c r="A1419" s="307"/>
      <c r="B1419" s="298">
        <v>45274.0</v>
      </c>
      <c r="C1419" s="299" t="s">
        <v>4119</v>
      </c>
      <c r="D1419" s="305" t="s">
        <v>4033</v>
      </c>
      <c r="E1419" s="325" t="s">
        <v>179</v>
      </c>
      <c r="F1419" s="302">
        <v>11585.0</v>
      </c>
      <c r="G1419" s="302"/>
      <c r="H1419" s="302">
        <v>7821.8</v>
      </c>
      <c r="I1419" s="324">
        <v>-58.77</v>
      </c>
      <c r="J1419" s="322">
        <v>3448025.0</v>
      </c>
      <c r="K1419" s="308">
        <f t="shared" si="4"/>
        <v>297.6283988</v>
      </c>
      <c r="L1419" s="305" t="s">
        <v>2595</v>
      </c>
      <c r="M1419" s="306" t="s">
        <v>94</v>
      </c>
      <c r="N1419" s="297">
        <f t="shared" si="3"/>
        <v>11.585</v>
      </c>
      <c r="O1419" s="307"/>
      <c r="P1419" s="307"/>
      <c r="Q1419" s="307"/>
      <c r="R1419" s="307"/>
      <c r="S1419" s="307"/>
      <c r="T1419" s="307"/>
      <c r="U1419" s="307"/>
      <c r="V1419" s="307"/>
    </row>
    <row r="1420" ht="15.75" customHeight="1">
      <c r="A1420" s="307"/>
      <c r="B1420" s="298">
        <v>45275.0</v>
      </c>
      <c r="C1420" s="299" t="s">
        <v>4120</v>
      </c>
      <c r="D1420" s="305" t="s">
        <v>3985</v>
      </c>
      <c r="E1420" s="325" t="s">
        <v>181</v>
      </c>
      <c r="F1420" s="302">
        <v>5869.0</v>
      </c>
      <c r="G1420" s="302"/>
      <c r="H1420" s="302">
        <v>3833.9</v>
      </c>
      <c r="I1420" s="324">
        <v>-55.07</v>
      </c>
      <c r="J1420" s="322">
        <v>1643700.0</v>
      </c>
      <c r="K1420" s="308">
        <f t="shared" si="4"/>
        <v>280.064747</v>
      </c>
      <c r="L1420" s="305" t="s">
        <v>2595</v>
      </c>
      <c r="M1420" s="306" t="s">
        <v>2584</v>
      </c>
      <c r="N1420" s="297">
        <f t="shared" si="3"/>
        <v>5.869</v>
      </c>
      <c r="O1420" s="307"/>
      <c r="P1420" s="307"/>
      <c r="Q1420" s="307"/>
      <c r="R1420" s="307"/>
      <c r="S1420" s="307"/>
      <c r="T1420" s="307"/>
      <c r="U1420" s="307"/>
      <c r="V1420" s="307"/>
    </row>
    <row r="1421" ht="15.75" customHeight="1">
      <c r="A1421" s="307"/>
      <c r="B1421" s="298">
        <v>45275.0</v>
      </c>
      <c r="C1421" s="323" t="s">
        <v>4121</v>
      </c>
      <c r="D1421" s="305" t="s">
        <v>65</v>
      </c>
      <c r="E1421" s="325" t="s">
        <v>2643</v>
      </c>
      <c r="F1421" s="302">
        <v>1625.0</v>
      </c>
      <c r="G1421" s="302">
        <f>H1421/F1421%</f>
        <v>66.52307692</v>
      </c>
      <c r="H1421" s="302">
        <v>1081.0</v>
      </c>
      <c r="I1421" s="324">
        <v>-25.37</v>
      </c>
      <c r="J1421" s="322">
        <v>403925.0</v>
      </c>
      <c r="K1421" s="345">
        <f t="shared" si="4"/>
        <v>248.5692308</v>
      </c>
      <c r="L1421" s="305" t="s">
        <v>2595</v>
      </c>
      <c r="M1421" s="306" t="s">
        <v>75</v>
      </c>
      <c r="N1421" s="297">
        <f t="shared" si="3"/>
        <v>1.625</v>
      </c>
      <c r="O1421" s="307"/>
      <c r="P1421" s="307"/>
      <c r="Q1421" s="307"/>
      <c r="R1421" s="307"/>
      <c r="S1421" s="307"/>
      <c r="T1421" s="307"/>
      <c r="U1421" s="307"/>
      <c r="V1421" s="307"/>
    </row>
    <row r="1422" ht="15.75" customHeight="1">
      <c r="A1422" s="307"/>
      <c r="B1422" s="298">
        <v>45275.0</v>
      </c>
      <c r="C1422" s="299" t="s">
        <v>4122</v>
      </c>
      <c r="D1422" s="305" t="s">
        <v>3676</v>
      </c>
      <c r="E1422" s="325" t="s">
        <v>181</v>
      </c>
      <c r="F1422" s="302">
        <v>8694.0</v>
      </c>
      <c r="G1422" s="302"/>
      <c r="H1422" s="302">
        <v>5746.8</v>
      </c>
      <c r="I1422" s="324">
        <v>-42.72</v>
      </c>
      <c r="J1422" s="322">
        <v>2362015.0</v>
      </c>
      <c r="K1422" s="308">
        <f t="shared" si="4"/>
        <v>271.6833448</v>
      </c>
      <c r="L1422" s="305" t="s">
        <v>2595</v>
      </c>
      <c r="M1422" s="306" t="s">
        <v>40</v>
      </c>
      <c r="N1422" s="297">
        <f t="shared" si="3"/>
        <v>8.694</v>
      </c>
      <c r="O1422" s="307"/>
      <c r="P1422" s="307"/>
      <c r="Q1422" s="307"/>
      <c r="R1422" s="307"/>
      <c r="S1422" s="307"/>
      <c r="T1422" s="307"/>
      <c r="U1422" s="307"/>
      <c r="V1422" s="307"/>
    </row>
    <row r="1423" ht="15.75" customHeight="1">
      <c r="A1423" s="307"/>
      <c r="B1423" s="298">
        <v>45275.0</v>
      </c>
      <c r="C1423" s="299" t="s">
        <v>4123</v>
      </c>
      <c r="D1423" s="305" t="s">
        <v>3367</v>
      </c>
      <c r="E1423" s="325" t="s">
        <v>172</v>
      </c>
      <c r="F1423" s="302">
        <v>2361.0</v>
      </c>
      <c r="G1423" s="302"/>
      <c r="H1423" s="302">
        <v>1567.8</v>
      </c>
      <c r="I1423" s="324">
        <v>-78.83</v>
      </c>
      <c r="J1423" s="303">
        <v>779130.0</v>
      </c>
      <c r="K1423" s="304">
        <f t="shared" si="4"/>
        <v>330</v>
      </c>
      <c r="L1423" s="305" t="s">
        <v>2595</v>
      </c>
      <c r="M1423" s="306" t="s">
        <v>94</v>
      </c>
      <c r="N1423" s="297">
        <f t="shared" si="3"/>
        <v>2.361</v>
      </c>
      <c r="O1423" s="307"/>
      <c r="P1423" s="307"/>
      <c r="Q1423" s="307"/>
      <c r="R1423" s="307"/>
      <c r="S1423" s="307"/>
      <c r="T1423" s="307"/>
      <c r="U1423" s="307"/>
      <c r="V1423" s="307"/>
    </row>
    <row r="1424" ht="15.75" customHeight="1">
      <c r="A1424" s="307"/>
      <c r="B1424" s="298">
        <v>45275.0</v>
      </c>
      <c r="C1424" s="299" t="s">
        <v>4124</v>
      </c>
      <c r="D1424" s="305" t="s">
        <v>4057</v>
      </c>
      <c r="E1424" s="325" t="s">
        <v>177</v>
      </c>
      <c r="F1424" s="302">
        <v>1518.0</v>
      </c>
      <c r="G1424" s="302"/>
      <c r="H1424" s="302">
        <v>1009.8</v>
      </c>
      <c r="I1424" s="324">
        <v>-70.22</v>
      </c>
      <c r="J1424" s="303">
        <v>498420.0</v>
      </c>
      <c r="K1424" s="304">
        <f t="shared" si="4"/>
        <v>328.3399209</v>
      </c>
      <c r="L1424" s="305" t="s">
        <v>2595</v>
      </c>
      <c r="M1424" s="306" t="s">
        <v>2584</v>
      </c>
      <c r="N1424" s="297">
        <f t="shared" si="3"/>
        <v>1.518</v>
      </c>
      <c r="O1424" s="307"/>
      <c r="P1424" s="307"/>
      <c r="Q1424" s="307"/>
      <c r="R1424" s="307"/>
      <c r="S1424" s="307"/>
      <c r="T1424" s="307"/>
      <c r="U1424" s="307"/>
      <c r="V1424" s="307"/>
    </row>
    <row r="1425" ht="15.75" customHeight="1">
      <c r="A1425" s="307"/>
      <c r="B1425" s="298">
        <v>45275.0</v>
      </c>
      <c r="C1425" s="299" t="s">
        <v>4125</v>
      </c>
      <c r="D1425" s="305" t="s">
        <v>109</v>
      </c>
      <c r="E1425" s="325" t="s">
        <v>172</v>
      </c>
      <c r="F1425" s="302">
        <v>385.0</v>
      </c>
      <c r="G1425" s="302"/>
      <c r="H1425" s="302">
        <v>260.1</v>
      </c>
      <c r="I1425" s="324">
        <v>-52.3</v>
      </c>
      <c r="J1425" s="303">
        <v>130525.0</v>
      </c>
      <c r="K1425" s="304">
        <f t="shared" si="4"/>
        <v>339.025974</v>
      </c>
      <c r="L1425" s="305" t="s">
        <v>2582</v>
      </c>
      <c r="M1425" s="306" t="s">
        <v>75</v>
      </c>
      <c r="N1425" s="297">
        <f t="shared" si="3"/>
        <v>0.385</v>
      </c>
      <c r="O1425" s="307"/>
      <c r="P1425" s="307"/>
      <c r="Q1425" s="307"/>
      <c r="R1425" s="307"/>
      <c r="S1425" s="307"/>
      <c r="T1425" s="307"/>
      <c r="U1425" s="307"/>
      <c r="V1425" s="307"/>
    </row>
    <row r="1426" ht="15.75" customHeight="1">
      <c r="A1426" s="307"/>
      <c r="B1426" s="298">
        <v>45275.0</v>
      </c>
      <c r="C1426" s="299" t="s">
        <v>4126</v>
      </c>
      <c r="D1426" s="305" t="s">
        <v>115</v>
      </c>
      <c r="E1426" s="325" t="s">
        <v>177</v>
      </c>
      <c r="F1426" s="302">
        <v>930.0</v>
      </c>
      <c r="G1426" s="302"/>
      <c r="H1426" s="302">
        <v>630.0</v>
      </c>
      <c r="I1426" s="324">
        <v>-52.1</v>
      </c>
      <c r="J1426" s="303">
        <v>320260.0</v>
      </c>
      <c r="K1426" s="304">
        <f t="shared" si="4"/>
        <v>344.3655914</v>
      </c>
      <c r="L1426" s="305" t="s">
        <v>2582</v>
      </c>
      <c r="M1426" s="306" t="s">
        <v>40</v>
      </c>
      <c r="N1426" s="297">
        <f t="shared" si="3"/>
        <v>0.93</v>
      </c>
      <c r="O1426" s="307"/>
      <c r="P1426" s="307"/>
      <c r="Q1426" s="307"/>
      <c r="R1426" s="307"/>
      <c r="S1426" s="307"/>
      <c r="T1426" s="307"/>
      <c r="U1426" s="307"/>
      <c r="V1426" s="307"/>
    </row>
    <row r="1427" ht="15.75" customHeight="1">
      <c r="A1427" s="307"/>
      <c r="B1427" s="298">
        <v>45275.0</v>
      </c>
      <c r="C1427" s="299" t="s">
        <v>4127</v>
      </c>
      <c r="D1427" s="305" t="s">
        <v>91</v>
      </c>
      <c r="E1427" s="325" t="s">
        <v>177</v>
      </c>
      <c r="F1427" s="302">
        <v>4980.0</v>
      </c>
      <c r="G1427" s="302"/>
      <c r="H1427" s="302">
        <v>3330.0</v>
      </c>
      <c r="I1427" s="324">
        <v>-59.75</v>
      </c>
      <c r="J1427" s="322">
        <v>1494000.0</v>
      </c>
      <c r="K1427" s="308">
        <f t="shared" si="4"/>
        <v>300</v>
      </c>
      <c r="L1427" s="305" t="s">
        <v>2582</v>
      </c>
      <c r="M1427" s="306" t="s">
        <v>94</v>
      </c>
      <c r="N1427" s="297">
        <f t="shared" si="3"/>
        <v>4.98</v>
      </c>
      <c r="O1427" s="307"/>
      <c r="P1427" s="307"/>
      <c r="Q1427" s="307"/>
      <c r="R1427" s="307"/>
      <c r="S1427" s="307"/>
      <c r="T1427" s="307"/>
      <c r="U1427" s="307"/>
      <c r="V1427" s="307"/>
    </row>
    <row r="1428" ht="15.75" customHeight="1">
      <c r="A1428" s="307"/>
      <c r="B1428" s="298">
        <v>45275.0</v>
      </c>
      <c r="C1428" s="323" t="s">
        <v>4128</v>
      </c>
      <c r="D1428" s="305" t="s">
        <v>113</v>
      </c>
      <c r="E1428" s="325" t="s">
        <v>2591</v>
      </c>
      <c r="F1428" s="302">
        <v>3531.0</v>
      </c>
      <c r="G1428" s="302"/>
      <c r="H1428" s="302">
        <v>2314.8</v>
      </c>
      <c r="I1428" s="324">
        <v>-51.83</v>
      </c>
      <c r="J1428" s="322">
        <v>918060.0</v>
      </c>
      <c r="K1428" s="345">
        <f t="shared" si="4"/>
        <v>260</v>
      </c>
      <c r="L1428" s="305" t="s">
        <v>2580</v>
      </c>
      <c r="M1428" s="306" t="s">
        <v>2584</v>
      </c>
      <c r="N1428" s="297">
        <f t="shared" si="3"/>
        <v>3.531</v>
      </c>
      <c r="O1428" s="307"/>
      <c r="P1428" s="307"/>
      <c r="Q1428" s="307"/>
      <c r="R1428" s="307"/>
      <c r="S1428" s="307"/>
      <c r="T1428" s="307"/>
      <c r="U1428" s="307"/>
      <c r="V1428" s="307"/>
    </row>
    <row r="1429" ht="15.75" customHeight="1">
      <c r="A1429" s="307"/>
      <c r="B1429" s="298">
        <v>45275.0</v>
      </c>
      <c r="C1429" s="299" t="s">
        <v>4129</v>
      </c>
      <c r="D1429" s="305" t="s">
        <v>3414</v>
      </c>
      <c r="E1429" s="325" t="s">
        <v>4</v>
      </c>
      <c r="F1429" s="302">
        <v>4139.0</v>
      </c>
      <c r="G1429" s="302"/>
      <c r="H1429" s="302">
        <v>2853.9</v>
      </c>
      <c r="I1429" s="324">
        <v>-59.82</v>
      </c>
      <c r="J1429" s="303">
        <v>1711334.0</v>
      </c>
      <c r="K1429" s="304">
        <f t="shared" si="4"/>
        <v>413.4655714</v>
      </c>
      <c r="L1429" s="305" t="s">
        <v>2580</v>
      </c>
      <c r="M1429" s="306" t="s">
        <v>75</v>
      </c>
      <c r="N1429" s="297">
        <f t="shared" si="3"/>
        <v>4.139</v>
      </c>
      <c r="O1429" s="307"/>
      <c r="P1429" s="307"/>
      <c r="Q1429" s="307"/>
      <c r="R1429" s="307"/>
      <c r="S1429" s="307"/>
      <c r="T1429" s="307"/>
      <c r="U1429" s="307"/>
      <c r="V1429" s="307"/>
    </row>
    <row r="1430" ht="15.75" customHeight="1">
      <c r="A1430" s="307"/>
      <c r="B1430" s="298">
        <v>45276.0</v>
      </c>
      <c r="C1430" s="323" t="s">
        <v>4130</v>
      </c>
      <c r="D1430" s="305" t="s">
        <v>65</v>
      </c>
      <c r="E1430" s="325" t="s">
        <v>162</v>
      </c>
      <c r="F1430" s="302">
        <v>3706.0</v>
      </c>
      <c r="G1430" s="302">
        <f>H1430/F1430%</f>
        <v>68.58067998</v>
      </c>
      <c r="H1430" s="302">
        <v>2541.6</v>
      </c>
      <c r="I1430" s="324">
        <v>-56.7</v>
      </c>
      <c r="J1430" s="303">
        <v>1704760.0</v>
      </c>
      <c r="K1430" s="344">
        <f t="shared" si="4"/>
        <v>460</v>
      </c>
      <c r="L1430" s="305" t="s">
        <v>2595</v>
      </c>
      <c r="M1430" s="306" t="s">
        <v>40</v>
      </c>
      <c r="N1430" s="297">
        <f t="shared" si="3"/>
        <v>3.706</v>
      </c>
      <c r="O1430" s="307"/>
      <c r="P1430" s="307"/>
      <c r="Q1430" s="307"/>
      <c r="R1430" s="307"/>
      <c r="S1430" s="307"/>
      <c r="T1430" s="307"/>
      <c r="U1430" s="307"/>
      <c r="V1430" s="307"/>
    </row>
    <row r="1431" ht="15.75" customHeight="1">
      <c r="A1431" s="307"/>
      <c r="B1431" s="298">
        <v>45276.0</v>
      </c>
      <c r="C1431" s="299" t="s">
        <v>4131</v>
      </c>
      <c r="D1431" s="305" t="s">
        <v>60</v>
      </c>
      <c r="E1431" s="325" t="s">
        <v>162</v>
      </c>
      <c r="F1431" s="302">
        <v>561.0</v>
      </c>
      <c r="G1431" s="302"/>
      <c r="H1431" s="302">
        <v>384.4</v>
      </c>
      <c r="I1431" s="324">
        <v>-71.15</v>
      </c>
      <c r="J1431" s="303">
        <v>258060.0</v>
      </c>
      <c r="K1431" s="304">
        <f t="shared" si="4"/>
        <v>460</v>
      </c>
      <c r="L1431" s="305" t="s">
        <v>2595</v>
      </c>
      <c r="M1431" s="306" t="s">
        <v>94</v>
      </c>
      <c r="N1431" s="297">
        <f t="shared" si="3"/>
        <v>0.561</v>
      </c>
      <c r="O1431" s="307"/>
      <c r="P1431" s="307"/>
      <c r="Q1431" s="307"/>
      <c r="R1431" s="307"/>
      <c r="S1431" s="307"/>
      <c r="T1431" s="307"/>
      <c r="U1431" s="307"/>
      <c r="V1431" s="307"/>
    </row>
    <row r="1432" ht="15.75" customHeight="1">
      <c r="A1432" s="307"/>
      <c r="B1432" s="298">
        <v>45276.0</v>
      </c>
      <c r="C1432" s="299" t="s">
        <v>4132</v>
      </c>
      <c r="D1432" s="305" t="s">
        <v>60</v>
      </c>
      <c r="E1432" s="325" t="s">
        <v>177</v>
      </c>
      <c r="F1432" s="302">
        <v>1624.0</v>
      </c>
      <c r="G1432" s="302"/>
      <c r="H1432" s="302">
        <v>1098.1</v>
      </c>
      <c r="I1432" s="324">
        <v>-54.59</v>
      </c>
      <c r="J1432" s="303">
        <v>519680.0</v>
      </c>
      <c r="K1432" s="304">
        <f t="shared" si="4"/>
        <v>320</v>
      </c>
      <c r="L1432" s="305" t="s">
        <v>2595</v>
      </c>
      <c r="M1432" s="306" t="s">
        <v>2584</v>
      </c>
      <c r="N1432" s="297">
        <f t="shared" si="3"/>
        <v>1.624</v>
      </c>
      <c r="O1432" s="307"/>
      <c r="P1432" s="307"/>
      <c r="Q1432" s="307"/>
      <c r="R1432" s="307"/>
      <c r="S1432" s="307"/>
      <c r="T1432" s="307"/>
      <c r="U1432" s="307"/>
      <c r="V1432" s="307"/>
    </row>
    <row r="1433" ht="15.75" customHeight="1">
      <c r="A1433" s="307"/>
      <c r="B1433" s="298">
        <v>45276.0</v>
      </c>
      <c r="C1433" s="299" t="s">
        <v>4133</v>
      </c>
      <c r="D1433" s="305" t="s">
        <v>4057</v>
      </c>
      <c r="E1433" s="325" t="s">
        <v>177</v>
      </c>
      <c r="F1433" s="302">
        <v>2410.0</v>
      </c>
      <c r="G1433" s="302"/>
      <c r="H1433" s="302">
        <v>1602.5</v>
      </c>
      <c r="I1433" s="324">
        <v>-55.22</v>
      </c>
      <c r="J1433" s="303">
        <v>771200.0</v>
      </c>
      <c r="K1433" s="304">
        <f t="shared" si="4"/>
        <v>320</v>
      </c>
      <c r="L1433" s="305" t="s">
        <v>2595</v>
      </c>
      <c r="M1433" s="306" t="s">
        <v>75</v>
      </c>
      <c r="N1433" s="297">
        <f t="shared" si="3"/>
        <v>2.41</v>
      </c>
      <c r="O1433" s="307"/>
      <c r="P1433" s="307"/>
      <c r="Q1433" s="307"/>
      <c r="R1433" s="307"/>
      <c r="S1433" s="307"/>
      <c r="T1433" s="307"/>
      <c r="U1433" s="307"/>
      <c r="V1433" s="307"/>
    </row>
    <row r="1434" ht="15.75" customHeight="1">
      <c r="A1434" s="307"/>
      <c r="B1434" s="298">
        <v>45277.0</v>
      </c>
      <c r="C1434" s="299" t="s">
        <v>4134</v>
      </c>
      <c r="D1434" s="305" t="s">
        <v>4103</v>
      </c>
      <c r="E1434" s="325" t="s">
        <v>179</v>
      </c>
      <c r="F1434" s="302">
        <v>12910.0</v>
      </c>
      <c r="G1434" s="302"/>
      <c r="H1434" s="302">
        <v>8632.8</v>
      </c>
      <c r="I1434" s="324">
        <v>-67.65</v>
      </c>
      <c r="J1434" s="322">
        <v>3974540.0</v>
      </c>
      <c r="K1434" s="308">
        <f t="shared" si="4"/>
        <v>307.8652208</v>
      </c>
      <c r="L1434" s="305" t="s">
        <v>2595</v>
      </c>
      <c r="M1434" s="306" t="s">
        <v>40</v>
      </c>
      <c r="N1434" s="297">
        <f t="shared" si="3"/>
        <v>12.91</v>
      </c>
      <c r="O1434" s="307"/>
      <c r="P1434" s="307"/>
      <c r="Q1434" s="307"/>
      <c r="R1434" s="307"/>
      <c r="S1434" s="307"/>
      <c r="T1434" s="307"/>
      <c r="U1434" s="307"/>
      <c r="V1434" s="307"/>
    </row>
    <row r="1435" ht="15.75" customHeight="1">
      <c r="A1435" s="307"/>
      <c r="B1435" s="298">
        <v>45276.0</v>
      </c>
      <c r="C1435" s="299" t="s">
        <v>4135</v>
      </c>
      <c r="D1435" s="305" t="s">
        <v>3414</v>
      </c>
      <c r="E1435" s="325" t="s">
        <v>4</v>
      </c>
      <c r="F1435" s="302">
        <v>4799.0</v>
      </c>
      <c r="G1435" s="302"/>
      <c r="H1435" s="302">
        <v>3332.3</v>
      </c>
      <c r="I1435" s="324">
        <v>-58.87</v>
      </c>
      <c r="J1435" s="303">
        <v>1948155.0</v>
      </c>
      <c r="K1435" s="304">
        <f t="shared" si="4"/>
        <v>405.950198</v>
      </c>
      <c r="L1435" s="305" t="s">
        <v>2595</v>
      </c>
      <c r="M1435" s="306" t="s">
        <v>94</v>
      </c>
      <c r="N1435" s="297">
        <f t="shared" si="3"/>
        <v>4.799</v>
      </c>
      <c r="O1435" s="307"/>
      <c r="P1435" s="307"/>
      <c r="Q1435" s="307"/>
      <c r="R1435" s="307"/>
      <c r="S1435" s="307"/>
      <c r="T1435" s="307"/>
      <c r="U1435" s="307"/>
      <c r="V1435" s="307"/>
    </row>
    <row r="1436" ht="15.75" customHeight="1">
      <c r="A1436" s="307"/>
      <c r="B1436" s="298">
        <v>45277.0</v>
      </c>
      <c r="C1436" s="299" t="s">
        <v>4136</v>
      </c>
      <c r="D1436" s="305" t="s">
        <v>3985</v>
      </c>
      <c r="E1436" s="325" t="s">
        <v>179</v>
      </c>
      <c r="F1436" s="302">
        <v>7307.0</v>
      </c>
      <c r="G1436" s="302"/>
      <c r="H1436" s="302">
        <v>4964.4</v>
      </c>
      <c r="I1436" s="324">
        <v>-52.44</v>
      </c>
      <c r="J1436" s="322">
        <v>2163383.0</v>
      </c>
      <c r="K1436" s="308">
        <f t="shared" si="4"/>
        <v>296.0699329</v>
      </c>
      <c r="L1436" s="305" t="s">
        <v>2580</v>
      </c>
      <c r="M1436" s="306" t="s">
        <v>2584</v>
      </c>
      <c r="N1436" s="297">
        <f t="shared" si="3"/>
        <v>7.307</v>
      </c>
      <c r="O1436" s="307"/>
      <c r="P1436" s="307"/>
      <c r="Q1436" s="307"/>
      <c r="R1436" s="307"/>
      <c r="S1436" s="307"/>
      <c r="T1436" s="307"/>
      <c r="U1436" s="307"/>
      <c r="V1436" s="307"/>
    </row>
    <row r="1437" ht="15.75" customHeight="1">
      <c r="A1437" s="307"/>
      <c r="B1437" s="298">
        <v>45277.0</v>
      </c>
      <c r="C1437" s="299" t="s">
        <v>4137</v>
      </c>
      <c r="D1437" s="305" t="s">
        <v>3414</v>
      </c>
      <c r="E1437" s="325" t="s">
        <v>172</v>
      </c>
      <c r="F1437" s="302">
        <v>4084.0</v>
      </c>
      <c r="G1437" s="302"/>
      <c r="H1437" s="302">
        <v>2793.2</v>
      </c>
      <c r="I1437" s="324">
        <v>-80.84</v>
      </c>
      <c r="J1437" s="303">
        <v>1543098.0</v>
      </c>
      <c r="K1437" s="304">
        <f t="shared" si="4"/>
        <v>377.8398629</v>
      </c>
      <c r="L1437" s="305" t="s">
        <v>2595</v>
      </c>
      <c r="M1437" s="306" t="s">
        <v>75</v>
      </c>
      <c r="N1437" s="297">
        <f t="shared" si="3"/>
        <v>4.084</v>
      </c>
      <c r="O1437" s="307"/>
      <c r="P1437" s="307"/>
      <c r="Q1437" s="307"/>
      <c r="R1437" s="307"/>
      <c r="S1437" s="307"/>
      <c r="T1437" s="307"/>
      <c r="U1437" s="307"/>
      <c r="V1437" s="307"/>
    </row>
    <row r="1438" ht="15.75" customHeight="1">
      <c r="A1438" s="307"/>
      <c r="B1438" s="298">
        <v>45277.0</v>
      </c>
      <c r="C1438" s="299" t="s">
        <v>4138</v>
      </c>
      <c r="D1438" s="305" t="s">
        <v>91</v>
      </c>
      <c r="E1438" s="325" t="s">
        <v>177</v>
      </c>
      <c r="F1438" s="302">
        <v>5175.0</v>
      </c>
      <c r="G1438" s="302"/>
      <c r="H1438" s="302">
        <v>3445.2</v>
      </c>
      <c r="I1438" s="324">
        <v>-58.73</v>
      </c>
      <c r="J1438" s="322">
        <v>1552500.0</v>
      </c>
      <c r="K1438" s="308">
        <f t="shared" si="4"/>
        <v>300</v>
      </c>
      <c r="L1438" s="305" t="s">
        <v>2582</v>
      </c>
      <c r="M1438" s="306" t="s">
        <v>40</v>
      </c>
      <c r="N1438" s="297">
        <f t="shared" si="3"/>
        <v>5.175</v>
      </c>
      <c r="O1438" s="307"/>
      <c r="P1438" s="307"/>
      <c r="Q1438" s="307"/>
      <c r="R1438" s="307"/>
      <c r="S1438" s="307"/>
      <c r="T1438" s="307"/>
      <c r="U1438" s="307"/>
      <c r="V1438" s="307"/>
    </row>
    <row r="1439" ht="15.75" customHeight="1">
      <c r="A1439" s="307"/>
      <c r="B1439" s="298">
        <v>45277.0</v>
      </c>
      <c r="C1439" s="299" t="s">
        <v>4139</v>
      </c>
      <c r="D1439" s="305" t="s">
        <v>109</v>
      </c>
      <c r="E1439" s="325" t="s">
        <v>172</v>
      </c>
      <c r="F1439" s="302">
        <v>1021.0</v>
      </c>
      <c r="G1439" s="302"/>
      <c r="H1439" s="302">
        <v>691.9</v>
      </c>
      <c r="I1439" s="324">
        <v>-52.67</v>
      </c>
      <c r="J1439" s="303">
        <v>341565.0</v>
      </c>
      <c r="K1439" s="304">
        <f t="shared" si="4"/>
        <v>334.539667</v>
      </c>
      <c r="L1439" s="305" t="s">
        <v>2582</v>
      </c>
      <c r="M1439" s="306" t="s">
        <v>94</v>
      </c>
      <c r="N1439" s="297">
        <f t="shared" si="3"/>
        <v>1.021</v>
      </c>
      <c r="O1439" s="307"/>
      <c r="P1439" s="307"/>
      <c r="Q1439" s="307"/>
      <c r="R1439" s="307"/>
      <c r="S1439" s="307"/>
      <c r="T1439" s="307"/>
      <c r="U1439" s="307"/>
      <c r="V1439" s="307"/>
    </row>
    <row r="1440" ht="15.75" customHeight="1">
      <c r="A1440" s="307"/>
      <c r="B1440" s="298">
        <v>45277.0</v>
      </c>
      <c r="C1440" s="299" t="s">
        <v>4140</v>
      </c>
      <c r="D1440" s="305" t="s">
        <v>115</v>
      </c>
      <c r="E1440" s="325" t="s">
        <v>172</v>
      </c>
      <c r="F1440" s="302">
        <v>289.0</v>
      </c>
      <c r="G1440" s="302"/>
      <c r="H1440" s="302">
        <v>199.8</v>
      </c>
      <c r="I1440" s="324">
        <v>-28.3</v>
      </c>
      <c r="J1440" s="303">
        <v>101200.0</v>
      </c>
      <c r="K1440" s="304">
        <f t="shared" si="4"/>
        <v>350.1730104</v>
      </c>
      <c r="L1440" s="305" t="s">
        <v>2582</v>
      </c>
      <c r="M1440" s="306" t="s">
        <v>2584</v>
      </c>
      <c r="N1440" s="297">
        <f t="shared" si="3"/>
        <v>0.289</v>
      </c>
      <c r="O1440" s="307"/>
      <c r="P1440" s="307"/>
      <c r="Q1440" s="307"/>
      <c r="R1440" s="307"/>
      <c r="S1440" s="307"/>
      <c r="T1440" s="307"/>
      <c r="U1440" s="307"/>
      <c r="V1440" s="307"/>
    </row>
    <row r="1441" ht="15.75" customHeight="1">
      <c r="A1441" s="307"/>
      <c r="B1441" s="298">
        <v>45277.0</v>
      </c>
      <c r="C1441" s="299" t="s">
        <v>4141</v>
      </c>
      <c r="D1441" s="305" t="s">
        <v>3534</v>
      </c>
      <c r="E1441" s="325" t="s">
        <v>181</v>
      </c>
      <c r="F1441" s="302">
        <v>2407.5</v>
      </c>
      <c r="G1441" s="302"/>
      <c r="H1441" s="302">
        <v>1605.0</v>
      </c>
      <c r="I1441" s="324">
        <v>-40.22</v>
      </c>
      <c r="J1441" s="322">
        <v>642075.0</v>
      </c>
      <c r="K1441" s="308">
        <f t="shared" si="4"/>
        <v>266.6978193</v>
      </c>
      <c r="L1441" s="305" t="s">
        <v>2582</v>
      </c>
      <c r="M1441" s="306" t="s">
        <v>75</v>
      </c>
      <c r="N1441" s="297">
        <f t="shared" si="3"/>
        <v>2.4075</v>
      </c>
      <c r="O1441" s="307"/>
      <c r="P1441" s="307"/>
      <c r="Q1441" s="307"/>
      <c r="R1441" s="307"/>
      <c r="S1441" s="307"/>
      <c r="T1441" s="307"/>
      <c r="U1441" s="307"/>
      <c r="V1441" s="307"/>
    </row>
    <row r="1442" ht="15.75" customHeight="1">
      <c r="A1442" s="307"/>
      <c r="B1442" s="298">
        <v>45278.0</v>
      </c>
      <c r="C1442" s="299" t="s">
        <v>4142</v>
      </c>
      <c r="D1442" s="305" t="s">
        <v>3985</v>
      </c>
      <c r="E1442" s="325" t="s">
        <v>177</v>
      </c>
      <c r="F1442" s="302">
        <v>6773.0</v>
      </c>
      <c r="G1442" s="302"/>
      <c r="H1442" s="302">
        <v>4611.6</v>
      </c>
      <c r="I1442" s="324">
        <v>-56.5</v>
      </c>
      <c r="J1442" s="322">
        <v>2179210.0</v>
      </c>
      <c r="K1442" s="308">
        <f t="shared" si="4"/>
        <v>321.749594</v>
      </c>
      <c r="L1442" s="305" t="s">
        <v>2595</v>
      </c>
      <c r="M1442" s="306" t="s">
        <v>40</v>
      </c>
      <c r="N1442" s="297">
        <f t="shared" si="3"/>
        <v>6.773</v>
      </c>
      <c r="O1442" s="307"/>
      <c r="P1442" s="307"/>
      <c r="Q1442" s="307"/>
      <c r="R1442" s="307"/>
      <c r="S1442" s="307"/>
      <c r="T1442" s="307"/>
      <c r="U1442" s="307"/>
      <c r="V1442" s="307"/>
    </row>
    <row r="1443" ht="15.75" customHeight="1">
      <c r="A1443" s="307"/>
      <c r="B1443" s="298">
        <v>45279.0</v>
      </c>
      <c r="C1443" s="299" t="s">
        <v>4143</v>
      </c>
      <c r="D1443" s="305" t="s">
        <v>4033</v>
      </c>
      <c r="E1443" s="325" t="s">
        <v>177</v>
      </c>
      <c r="F1443" s="302">
        <v>11052.0</v>
      </c>
      <c r="G1443" s="302"/>
      <c r="H1443" s="302">
        <v>7545.0</v>
      </c>
      <c r="I1443" s="324">
        <v>-67.0</v>
      </c>
      <c r="J1443" s="322">
        <v>3715362.0</v>
      </c>
      <c r="K1443" s="308">
        <f t="shared" si="4"/>
        <v>336.1710098</v>
      </c>
      <c r="L1443" s="305" t="s">
        <v>2595</v>
      </c>
      <c r="M1443" s="306" t="s">
        <v>94</v>
      </c>
      <c r="N1443" s="297">
        <f t="shared" si="3"/>
        <v>11.052</v>
      </c>
      <c r="O1443" s="307"/>
      <c r="P1443" s="307"/>
      <c r="Q1443" s="307"/>
      <c r="R1443" s="307"/>
      <c r="S1443" s="307"/>
      <c r="T1443" s="307"/>
      <c r="U1443" s="307"/>
      <c r="V1443" s="307"/>
    </row>
    <row r="1444" ht="15.75" customHeight="1">
      <c r="A1444" s="307"/>
      <c r="B1444" s="298">
        <v>45278.0</v>
      </c>
      <c r="C1444" s="299" t="s">
        <v>4144</v>
      </c>
      <c r="D1444" s="305" t="s">
        <v>109</v>
      </c>
      <c r="E1444" s="325" t="s">
        <v>172</v>
      </c>
      <c r="F1444" s="302">
        <v>546.5</v>
      </c>
      <c r="G1444" s="302"/>
      <c r="H1444" s="302">
        <v>372.6</v>
      </c>
      <c r="I1444" s="324">
        <v>-34.78</v>
      </c>
      <c r="J1444" s="303">
        <v>177795.0</v>
      </c>
      <c r="K1444" s="304">
        <f t="shared" si="4"/>
        <v>325.3339433</v>
      </c>
      <c r="L1444" s="305" t="s">
        <v>2582</v>
      </c>
      <c r="M1444" s="306" t="s">
        <v>2584</v>
      </c>
      <c r="N1444" s="297">
        <f t="shared" si="3"/>
        <v>0.5465</v>
      </c>
      <c r="O1444" s="307"/>
      <c r="P1444" s="307"/>
      <c r="Q1444" s="307"/>
      <c r="R1444" s="307"/>
      <c r="S1444" s="307"/>
      <c r="T1444" s="307"/>
      <c r="U1444" s="307"/>
      <c r="V1444" s="307"/>
    </row>
    <row r="1445" ht="15.75" customHeight="1">
      <c r="A1445" s="307"/>
      <c r="B1445" s="298">
        <v>45278.0</v>
      </c>
      <c r="C1445" s="299" t="s">
        <v>4145</v>
      </c>
      <c r="D1445" s="305" t="s">
        <v>3414</v>
      </c>
      <c r="E1445" s="325" t="s">
        <v>172</v>
      </c>
      <c r="F1445" s="302">
        <v>4510.0</v>
      </c>
      <c r="G1445" s="302"/>
      <c r="H1445" s="302">
        <v>3002.4</v>
      </c>
      <c r="I1445" s="324">
        <v>-102.9</v>
      </c>
      <c r="J1445" s="303">
        <v>1825990.0</v>
      </c>
      <c r="K1445" s="304">
        <f t="shared" si="4"/>
        <v>404.8758315</v>
      </c>
      <c r="L1445" s="305" t="s">
        <v>2580</v>
      </c>
      <c r="M1445" s="306" t="s">
        <v>75</v>
      </c>
      <c r="N1445" s="297">
        <f t="shared" si="3"/>
        <v>4.51</v>
      </c>
      <c r="O1445" s="307"/>
      <c r="P1445" s="307"/>
      <c r="Q1445" s="307"/>
      <c r="R1445" s="307"/>
      <c r="S1445" s="307"/>
      <c r="T1445" s="307"/>
      <c r="U1445" s="307"/>
      <c r="V1445" s="307"/>
    </row>
    <row r="1446" ht="15.75" customHeight="1">
      <c r="A1446" s="307"/>
      <c r="B1446" s="298">
        <v>45279.0</v>
      </c>
      <c r="C1446" s="299" t="s">
        <v>4146</v>
      </c>
      <c r="D1446" s="305" t="s">
        <v>115</v>
      </c>
      <c r="E1446" s="325" t="s">
        <v>177</v>
      </c>
      <c r="F1446" s="302">
        <v>1429.0</v>
      </c>
      <c r="G1446" s="302"/>
      <c r="H1446" s="302">
        <v>969.0</v>
      </c>
      <c r="I1446" s="324">
        <v>-50.26</v>
      </c>
      <c r="J1446" s="303">
        <v>455580.0</v>
      </c>
      <c r="K1446" s="304">
        <f t="shared" si="4"/>
        <v>318.8103569</v>
      </c>
      <c r="L1446" s="305" t="s">
        <v>2582</v>
      </c>
      <c r="M1446" s="306" t="s">
        <v>40</v>
      </c>
      <c r="N1446" s="297">
        <f t="shared" si="3"/>
        <v>1.429</v>
      </c>
      <c r="O1446" s="307"/>
      <c r="P1446" s="307"/>
      <c r="Q1446" s="307"/>
      <c r="R1446" s="307"/>
      <c r="S1446" s="307"/>
      <c r="T1446" s="307"/>
      <c r="U1446" s="307"/>
      <c r="V1446" s="307"/>
    </row>
    <row r="1447" ht="15.75" customHeight="1">
      <c r="A1447" s="307"/>
      <c r="B1447" s="298">
        <v>45279.0</v>
      </c>
      <c r="C1447" s="299" t="s">
        <v>4147</v>
      </c>
      <c r="D1447" s="305" t="s">
        <v>3414</v>
      </c>
      <c r="E1447" s="325" t="s">
        <v>172</v>
      </c>
      <c r="F1447" s="302">
        <v>5182.0</v>
      </c>
      <c r="G1447" s="302"/>
      <c r="H1447" s="302">
        <v>3522.6</v>
      </c>
      <c r="I1447" s="324">
        <v>-53.62</v>
      </c>
      <c r="J1447" s="303">
        <v>1958300.0</v>
      </c>
      <c r="K1447" s="304">
        <f t="shared" si="4"/>
        <v>377.9042841</v>
      </c>
      <c r="L1447" s="305" t="s">
        <v>2580</v>
      </c>
      <c r="M1447" s="306" t="s">
        <v>94</v>
      </c>
      <c r="N1447" s="297">
        <f t="shared" si="3"/>
        <v>5.182</v>
      </c>
      <c r="O1447" s="307"/>
      <c r="P1447" s="307"/>
      <c r="Q1447" s="307"/>
      <c r="R1447" s="307"/>
      <c r="S1447" s="307"/>
      <c r="T1447" s="307"/>
      <c r="U1447" s="307"/>
      <c r="V1447" s="307"/>
    </row>
    <row r="1448" ht="15.75" customHeight="1">
      <c r="A1448" s="307"/>
      <c r="B1448" s="298">
        <v>45279.0</v>
      </c>
      <c r="C1448" s="323" t="s">
        <v>4148</v>
      </c>
      <c r="D1448" s="305" t="s">
        <v>113</v>
      </c>
      <c r="E1448" s="325" t="s">
        <v>4</v>
      </c>
      <c r="F1448" s="302">
        <v>2162.1</v>
      </c>
      <c r="G1448" s="302"/>
      <c r="H1448" s="302">
        <v>1483.2</v>
      </c>
      <c r="I1448" s="324">
        <v>-27.58</v>
      </c>
      <c r="J1448" s="303">
        <v>876027.0</v>
      </c>
      <c r="K1448" s="344">
        <f t="shared" si="4"/>
        <v>405.1741363</v>
      </c>
      <c r="L1448" s="305" t="s">
        <v>2580</v>
      </c>
      <c r="M1448" s="306" t="s">
        <v>2584</v>
      </c>
      <c r="N1448" s="297">
        <f t="shared" si="3"/>
        <v>2.1621</v>
      </c>
      <c r="O1448" s="307"/>
      <c r="P1448" s="307"/>
      <c r="Q1448" s="307"/>
      <c r="R1448" s="307"/>
      <c r="S1448" s="307"/>
      <c r="T1448" s="307"/>
      <c r="U1448" s="307"/>
      <c r="V1448" s="307"/>
    </row>
    <row r="1449" ht="15.75" customHeight="1">
      <c r="A1449" s="307"/>
      <c r="B1449" s="298">
        <v>45280.0</v>
      </c>
      <c r="C1449" s="299" t="s">
        <v>4149</v>
      </c>
      <c r="D1449" s="305" t="s">
        <v>4103</v>
      </c>
      <c r="E1449" s="325" t="s">
        <v>181</v>
      </c>
      <c r="F1449" s="302">
        <v>7111.0</v>
      </c>
      <c r="G1449" s="302"/>
      <c r="H1449" s="302">
        <v>4830.5</v>
      </c>
      <c r="I1449" s="324">
        <v>-49.92</v>
      </c>
      <c r="J1449" s="322">
        <v>2026635.0</v>
      </c>
      <c r="K1449" s="308">
        <f t="shared" si="4"/>
        <v>285</v>
      </c>
      <c r="L1449" s="305" t="s">
        <v>2595</v>
      </c>
      <c r="M1449" s="306" t="s">
        <v>75</v>
      </c>
      <c r="N1449" s="297">
        <f t="shared" si="3"/>
        <v>7.111</v>
      </c>
      <c r="O1449" s="307"/>
      <c r="P1449" s="307"/>
      <c r="Q1449" s="307"/>
      <c r="R1449" s="307"/>
      <c r="S1449" s="307"/>
      <c r="T1449" s="307"/>
      <c r="U1449" s="307"/>
      <c r="V1449" s="307"/>
    </row>
    <row r="1450" ht="15.75" customHeight="1">
      <c r="A1450" s="307"/>
      <c r="B1450" s="298">
        <v>45278.0</v>
      </c>
      <c r="C1450" s="299" t="s">
        <v>4150</v>
      </c>
      <c r="D1450" s="305" t="s">
        <v>3758</v>
      </c>
      <c r="E1450" s="325" t="s">
        <v>162</v>
      </c>
      <c r="F1450" s="302">
        <v>5891.7</v>
      </c>
      <c r="G1450" s="302"/>
      <c r="H1450" s="302">
        <v>4038.4</v>
      </c>
      <c r="I1450" s="324">
        <v>-162.23</v>
      </c>
      <c r="J1450" s="303">
        <v>3271802.0</v>
      </c>
      <c r="K1450" s="304">
        <f t="shared" si="4"/>
        <v>555.3239303</v>
      </c>
      <c r="L1450" s="305" t="s">
        <v>2580</v>
      </c>
      <c r="M1450" s="306" t="s">
        <v>40</v>
      </c>
      <c r="N1450" s="297">
        <f t="shared" si="3"/>
        <v>5.8917</v>
      </c>
      <c r="O1450" s="307"/>
      <c r="P1450" s="307"/>
      <c r="Q1450" s="307"/>
      <c r="R1450" s="307"/>
      <c r="S1450" s="307"/>
      <c r="T1450" s="307"/>
      <c r="U1450" s="307"/>
      <c r="V1450" s="307"/>
    </row>
    <row r="1451" ht="15.75" customHeight="1">
      <c r="A1451" s="307"/>
      <c r="B1451" s="298">
        <v>45280.0</v>
      </c>
      <c r="C1451" s="323" t="s">
        <v>4151</v>
      </c>
      <c r="D1451" s="305" t="s">
        <v>113</v>
      </c>
      <c r="E1451" s="325" t="s">
        <v>172</v>
      </c>
      <c r="F1451" s="302">
        <v>2786.5</v>
      </c>
      <c r="G1451" s="302"/>
      <c r="H1451" s="302">
        <v>1919.8</v>
      </c>
      <c r="I1451" s="324">
        <v>-9.47</v>
      </c>
      <c r="J1451" s="303">
        <v>982568.0</v>
      </c>
      <c r="K1451" s="344">
        <f t="shared" si="4"/>
        <v>352.6172618</v>
      </c>
      <c r="L1451" s="305" t="s">
        <v>2580</v>
      </c>
      <c r="M1451" s="306" t="s">
        <v>94</v>
      </c>
      <c r="N1451" s="297">
        <f t="shared" si="3"/>
        <v>2.7865</v>
      </c>
      <c r="O1451" s="307"/>
      <c r="P1451" s="307"/>
      <c r="Q1451" s="307"/>
      <c r="R1451" s="307"/>
      <c r="S1451" s="307"/>
      <c r="T1451" s="307"/>
      <c r="U1451" s="307"/>
      <c r="V1451" s="307"/>
    </row>
    <row r="1452" ht="15.75" customHeight="1">
      <c r="A1452" s="307"/>
      <c r="B1452" s="298">
        <v>45280.0</v>
      </c>
      <c r="C1452" s="299" t="s">
        <v>4152</v>
      </c>
      <c r="D1452" s="305" t="s">
        <v>91</v>
      </c>
      <c r="E1452" s="325" t="s">
        <v>177</v>
      </c>
      <c r="F1452" s="302">
        <v>4134.0</v>
      </c>
      <c r="G1452" s="302"/>
      <c r="H1452" s="302">
        <v>2767.4</v>
      </c>
      <c r="I1452" s="324">
        <v>-43.38</v>
      </c>
      <c r="J1452" s="303">
        <v>1281540.0</v>
      </c>
      <c r="K1452" s="304">
        <f t="shared" si="4"/>
        <v>310</v>
      </c>
      <c r="L1452" s="305" t="s">
        <v>2582</v>
      </c>
      <c r="M1452" s="306" t="s">
        <v>2584</v>
      </c>
      <c r="N1452" s="297">
        <f t="shared" si="3"/>
        <v>4.134</v>
      </c>
      <c r="O1452" s="307"/>
      <c r="P1452" s="307"/>
      <c r="Q1452" s="307"/>
      <c r="R1452" s="307"/>
      <c r="S1452" s="307"/>
      <c r="T1452" s="307"/>
      <c r="U1452" s="307"/>
      <c r="V1452" s="307"/>
    </row>
    <row r="1453" ht="15.75" customHeight="1">
      <c r="A1453" s="307"/>
      <c r="B1453" s="298">
        <v>45280.0</v>
      </c>
      <c r="C1453" s="299" t="s">
        <v>4153</v>
      </c>
      <c r="D1453" s="305" t="s">
        <v>115</v>
      </c>
      <c r="E1453" s="325" t="s">
        <v>172</v>
      </c>
      <c r="F1453" s="302">
        <v>59.0</v>
      </c>
      <c r="G1453" s="302"/>
      <c r="H1453" s="302">
        <v>41.4</v>
      </c>
      <c r="I1453" s="324">
        <v>-17.32</v>
      </c>
      <c r="J1453" s="303">
        <v>20060.0</v>
      </c>
      <c r="K1453" s="304">
        <f t="shared" si="4"/>
        <v>340</v>
      </c>
      <c r="L1453" s="305" t="s">
        <v>2582</v>
      </c>
      <c r="M1453" s="306" t="s">
        <v>75</v>
      </c>
      <c r="N1453" s="297">
        <f t="shared" si="3"/>
        <v>0.059</v>
      </c>
      <c r="O1453" s="307"/>
      <c r="P1453" s="307"/>
      <c r="Q1453" s="307"/>
      <c r="R1453" s="307"/>
      <c r="S1453" s="307"/>
      <c r="T1453" s="307"/>
      <c r="U1453" s="307"/>
      <c r="V1453" s="307"/>
    </row>
    <row r="1454" ht="15.75" customHeight="1">
      <c r="A1454" s="307"/>
      <c r="B1454" s="298">
        <v>45280.0</v>
      </c>
      <c r="C1454" s="299" t="s">
        <v>4154</v>
      </c>
      <c r="D1454" s="305" t="s">
        <v>3414</v>
      </c>
      <c r="E1454" s="325" t="s">
        <v>172</v>
      </c>
      <c r="F1454" s="302">
        <v>4221.0</v>
      </c>
      <c r="G1454" s="302"/>
      <c r="H1454" s="302">
        <v>2887.8</v>
      </c>
      <c r="I1454" s="324">
        <v>-69.0</v>
      </c>
      <c r="J1454" s="303">
        <v>1556770.0</v>
      </c>
      <c r="K1454" s="304">
        <f t="shared" si="4"/>
        <v>368.8154466</v>
      </c>
      <c r="L1454" s="305" t="s">
        <v>2580</v>
      </c>
      <c r="M1454" s="306" t="s">
        <v>40</v>
      </c>
      <c r="N1454" s="297">
        <f t="shared" si="3"/>
        <v>4.221</v>
      </c>
      <c r="O1454" s="307"/>
      <c r="P1454" s="307"/>
      <c r="Q1454" s="307"/>
      <c r="R1454" s="307"/>
      <c r="S1454" s="307"/>
      <c r="T1454" s="307"/>
      <c r="U1454" s="307"/>
      <c r="V1454" s="307"/>
    </row>
    <row r="1455" ht="15.75" customHeight="1">
      <c r="A1455" s="307"/>
      <c r="B1455" s="298">
        <v>45281.0</v>
      </c>
      <c r="C1455" s="323" t="s">
        <v>4155</v>
      </c>
      <c r="D1455" s="305" t="s">
        <v>65</v>
      </c>
      <c r="E1455" s="325" t="s">
        <v>179</v>
      </c>
      <c r="F1455" s="302">
        <v>1963.0</v>
      </c>
      <c r="G1455" s="302">
        <f t="shared" ref="G1455:G1456" si="21">H1455/F1455%</f>
        <v>68.32908813</v>
      </c>
      <c r="H1455" s="302">
        <v>1341.3</v>
      </c>
      <c r="I1455" s="324">
        <v>-36.83</v>
      </c>
      <c r="J1455" s="322">
        <v>593070.0</v>
      </c>
      <c r="K1455" s="345">
        <f t="shared" si="4"/>
        <v>302.1242995</v>
      </c>
      <c r="L1455" s="305" t="s">
        <v>2595</v>
      </c>
      <c r="M1455" s="306" t="s">
        <v>94</v>
      </c>
      <c r="N1455" s="297">
        <f t="shared" si="3"/>
        <v>1.963</v>
      </c>
      <c r="O1455" s="307"/>
      <c r="P1455" s="307"/>
      <c r="Q1455" s="307"/>
      <c r="R1455" s="307"/>
      <c r="S1455" s="307"/>
      <c r="T1455" s="307"/>
      <c r="U1455" s="307"/>
      <c r="V1455" s="307"/>
    </row>
    <row r="1456" ht="15.75" customHeight="1">
      <c r="A1456" s="307"/>
      <c r="B1456" s="298">
        <v>45282.0</v>
      </c>
      <c r="C1456" s="323" t="s">
        <v>4156</v>
      </c>
      <c r="D1456" s="305" t="s">
        <v>65</v>
      </c>
      <c r="E1456" s="325" t="s">
        <v>152</v>
      </c>
      <c r="F1456" s="302">
        <v>1514.0</v>
      </c>
      <c r="G1456" s="302">
        <f t="shared" si="21"/>
        <v>68.31571995</v>
      </c>
      <c r="H1456" s="302">
        <v>1034.3</v>
      </c>
      <c r="I1456" s="324">
        <v>-114.95</v>
      </c>
      <c r="J1456" s="303">
        <v>840270.0</v>
      </c>
      <c r="K1456" s="344">
        <f t="shared" si="4"/>
        <v>555</v>
      </c>
      <c r="L1456" s="305" t="s">
        <v>2595</v>
      </c>
      <c r="M1456" s="306" t="s">
        <v>2584</v>
      </c>
      <c r="N1456" s="297">
        <f t="shared" si="3"/>
        <v>1.514</v>
      </c>
      <c r="O1456" s="307"/>
      <c r="P1456" s="307"/>
      <c r="Q1456" s="307"/>
      <c r="R1456" s="307"/>
      <c r="S1456" s="307"/>
      <c r="T1456" s="307"/>
      <c r="U1456" s="307"/>
      <c r="V1456" s="307"/>
    </row>
    <row r="1457" ht="15.75" customHeight="1">
      <c r="A1457" s="307"/>
      <c r="B1457" s="298">
        <v>45281.0</v>
      </c>
      <c r="C1457" s="299" t="s">
        <v>4157</v>
      </c>
      <c r="D1457" s="305" t="s">
        <v>3414</v>
      </c>
      <c r="E1457" s="325" t="s">
        <v>172</v>
      </c>
      <c r="F1457" s="302">
        <v>3707.0</v>
      </c>
      <c r="G1457" s="302"/>
      <c r="H1457" s="302">
        <v>2539.1</v>
      </c>
      <c r="I1457" s="324">
        <v>-53.09</v>
      </c>
      <c r="J1457" s="303">
        <v>1319945.0</v>
      </c>
      <c r="K1457" s="304">
        <f t="shared" si="4"/>
        <v>356.0682493</v>
      </c>
      <c r="L1457" s="305" t="s">
        <v>2580</v>
      </c>
      <c r="M1457" s="306" t="s">
        <v>75</v>
      </c>
      <c r="N1457" s="297">
        <f t="shared" si="3"/>
        <v>3.707</v>
      </c>
      <c r="O1457" s="307"/>
      <c r="P1457" s="307"/>
      <c r="Q1457" s="307"/>
      <c r="R1457" s="307"/>
      <c r="S1457" s="307"/>
      <c r="T1457" s="307"/>
      <c r="U1457" s="307"/>
      <c r="V1457" s="307"/>
    </row>
    <row r="1458" ht="15.75" customHeight="1">
      <c r="A1458" s="307"/>
      <c r="B1458" s="298">
        <v>45282.0</v>
      </c>
      <c r="C1458" s="299" t="s">
        <v>4158</v>
      </c>
      <c r="D1458" s="305" t="s">
        <v>115</v>
      </c>
      <c r="E1458" s="325" t="s">
        <v>177</v>
      </c>
      <c r="F1458" s="302">
        <v>268.5</v>
      </c>
      <c r="G1458" s="302"/>
      <c r="H1458" s="302">
        <v>189.8</v>
      </c>
      <c r="I1458" s="324">
        <v>-32.2</v>
      </c>
      <c r="J1458" s="303">
        <v>85810.0</v>
      </c>
      <c r="K1458" s="304">
        <f t="shared" si="4"/>
        <v>319.5903166</v>
      </c>
      <c r="L1458" s="305" t="s">
        <v>2582</v>
      </c>
      <c r="M1458" s="306" t="s">
        <v>40</v>
      </c>
      <c r="N1458" s="297">
        <f t="shared" si="3"/>
        <v>0.2685</v>
      </c>
      <c r="O1458" s="307"/>
      <c r="P1458" s="307"/>
      <c r="Q1458" s="307"/>
      <c r="R1458" s="307"/>
      <c r="S1458" s="307"/>
      <c r="T1458" s="307"/>
      <c r="U1458" s="307"/>
      <c r="V1458" s="307"/>
    </row>
    <row r="1459" ht="15.75" customHeight="1">
      <c r="A1459" s="307"/>
      <c r="B1459" s="298">
        <v>45282.0</v>
      </c>
      <c r="C1459" s="299" t="s">
        <v>4159</v>
      </c>
      <c r="D1459" s="305" t="s">
        <v>91</v>
      </c>
      <c r="E1459" s="325" t="s">
        <v>177</v>
      </c>
      <c r="F1459" s="302">
        <v>4700.0</v>
      </c>
      <c r="G1459" s="302"/>
      <c r="H1459" s="302">
        <v>3235.1</v>
      </c>
      <c r="I1459" s="324">
        <v>-39.85</v>
      </c>
      <c r="J1459" s="303">
        <v>1433500.0</v>
      </c>
      <c r="K1459" s="304">
        <f t="shared" si="4"/>
        <v>305</v>
      </c>
      <c r="L1459" s="305" t="s">
        <v>2582</v>
      </c>
      <c r="M1459" s="306" t="s">
        <v>94</v>
      </c>
      <c r="N1459" s="297">
        <f t="shared" si="3"/>
        <v>4.7</v>
      </c>
      <c r="O1459" s="307"/>
      <c r="P1459" s="307"/>
      <c r="Q1459" s="307"/>
      <c r="R1459" s="307"/>
      <c r="S1459" s="307"/>
      <c r="T1459" s="307"/>
      <c r="U1459" s="307"/>
      <c r="V1459" s="307"/>
    </row>
    <row r="1460" ht="15.75" customHeight="1">
      <c r="A1460" s="307"/>
      <c r="B1460" s="298">
        <v>45282.0</v>
      </c>
      <c r="C1460" s="299" t="s">
        <v>4160</v>
      </c>
      <c r="D1460" s="305" t="s">
        <v>3414</v>
      </c>
      <c r="E1460" s="325" t="s">
        <v>172</v>
      </c>
      <c r="F1460" s="302">
        <v>3285.0</v>
      </c>
      <c r="G1460" s="302"/>
      <c r="H1460" s="302">
        <v>2176.2</v>
      </c>
      <c r="I1460" s="324">
        <v>-83.05</v>
      </c>
      <c r="J1460" s="303">
        <v>1209785.0</v>
      </c>
      <c r="K1460" s="304">
        <f t="shared" si="4"/>
        <v>368.2754947</v>
      </c>
      <c r="L1460" s="305" t="s">
        <v>2580</v>
      </c>
      <c r="M1460" s="306" t="s">
        <v>2584</v>
      </c>
      <c r="N1460" s="297">
        <f t="shared" si="3"/>
        <v>3.285</v>
      </c>
      <c r="O1460" s="307"/>
      <c r="P1460" s="307"/>
      <c r="Q1460" s="307"/>
      <c r="R1460" s="307"/>
      <c r="S1460" s="307"/>
      <c r="T1460" s="307"/>
      <c r="U1460" s="307"/>
      <c r="V1460" s="307"/>
    </row>
    <row r="1461" ht="15.75" customHeight="1">
      <c r="A1461" s="307"/>
      <c r="B1461" s="298">
        <v>45283.0</v>
      </c>
      <c r="C1461" s="323" t="s">
        <v>4161</v>
      </c>
      <c r="D1461" s="305" t="s">
        <v>65</v>
      </c>
      <c r="E1461" s="325" t="s">
        <v>177</v>
      </c>
      <c r="F1461" s="302">
        <v>3926.0</v>
      </c>
      <c r="G1461" s="302">
        <f>H1461/F1461%</f>
        <v>68.54304636</v>
      </c>
      <c r="H1461" s="302">
        <v>2691.0</v>
      </c>
      <c r="I1461" s="324">
        <v>-24.17</v>
      </c>
      <c r="J1461" s="303">
        <v>1262940.0</v>
      </c>
      <c r="K1461" s="344">
        <f t="shared" si="4"/>
        <v>321.6861946</v>
      </c>
      <c r="L1461" s="305" t="s">
        <v>2595</v>
      </c>
      <c r="M1461" s="306" t="s">
        <v>75</v>
      </c>
      <c r="N1461" s="297">
        <f t="shared" si="3"/>
        <v>3.926</v>
      </c>
      <c r="O1461" s="307"/>
      <c r="P1461" s="307"/>
      <c r="Q1461" s="307"/>
      <c r="R1461" s="307"/>
      <c r="S1461" s="307"/>
      <c r="T1461" s="307"/>
      <c r="U1461" s="307"/>
      <c r="V1461" s="307"/>
    </row>
    <row r="1462" ht="15.75" customHeight="1">
      <c r="A1462" s="307"/>
      <c r="B1462" s="298">
        <v>45283.0</v>
      </c>
      <c r="C1462" s="299" t="s">
        <v>4162</v>
      </c>
      <c r="D1462" s="305" t="s">
        <v>3414</v>
      </c>
      <c r="E1462" s="325" t="s">
        <v>172</v>
      </c>
      <c r="F1462" s="302">
        <v>3826.0</v>
      </c>
      <c r="G1462" s="302"/>
      <c r="H1462" s="302">
        <v>2563.2</v>
      </c>
      <c r="I1462" s="324">
        <v>-78.21</v>
      </c>
      <c r="J1462" s="303">
        <v>1497330.0</v>
      </c>
      <c r="K1462" s="304">
        <f t="shared" si="4"/>
        <v>391.3565081</v>
      </c>
      <c r="L1462" s="305" t="s">
        <v>2580</v>
      </c>
      <c r="M1462" s="306" t="s">
        <v>40</v>
      </c>
      <c r="N1462" s="297">
        <f t="shared" si="3"/>
        <v>3.826</v>
      </c>
      <c r="O1462" s="307"/>
      <c r="P1462" s="307"/>
      <c r="Q1462" s="307"/>
      <c r="R1462" s="307"/>
      <c r="S1462" s="307"/>
      <c r="T1462" s="307"/>
      <c r="U1462" s="307"/>
      <c r="V1462" s="307"/>
    </row>
    <row r="1463" ht="15.75" customHeight="1">
      <c r="A1463" s="307"/>
      <c r="B1463" s="298">
        <v>45284.0</v>
      </c>
      <c r="C1463" s="299" t="s">
        <v>4163</v>
      </c>
      <c r="D1463" s="305" t="s">
        <v>4033</v>
      </c>
      <c r="E1463" s="325" t="s">
        <v>179</v>
      </c>
      <c r="F1463" s="302">
        <v>11255.0</v>
      </c>
      <c r="G1463" s="302"/>
      <c r="H1463" s="302">
        <v>7714.0</v>
      </c>
      <c r="I1463" s="324">
        <v>-56.49</v>
      </c>
      <c r="J1463" s="322">
        <v>3587550.0</v>
      </c>
      <c r="K1463" s="308">
        <f t="shared" si="4"/>
        <v>318.7516659</v>
      </c>
      <c r="L1463" s="305" t="s">
        <v>2595</v>
      </c>
      <c r="M1463" s="306" t="s">
        <v>94</v>
      </c>
      <c r="N1463" s="297">
        <f t="shared" si="3"/>
        <v>11.255</v>
      </c>
      <c r="O1463" s="307"/>
      <c r="P1463" s="307"/>
      <c r="Q1463" s="307"/>
      <c r="R1463" s="307"/>
      <c r="S1463" s="307"/>
      <c r="T1463" s="307"/>
      <c r="U1463" s="307"/>
      <c r="V1463" s="307"/>
    </row>
    <row r="1464" ht="15.75" customHeight="1">
      <c r="A1464" s="307"/>
      <c r="B1464" s="298">
        <v>45284.0</v>
      </c>
      <c r="C1464" s="299" t="s">
        <v>4164</v>
      </c>
      <c r="D1464" s="305" t="s">
        <v>3676</v>
      </c>
      <c r="E1464" s="325" t="s">
        <v>181</v>
      </c>
      <c r="F1464" s="302">
        <v>9539.0</v>
      </c>
      <c r="G1464" s="302"/>
      <c r="H1464" s="302">
        <v>6372.5</v>
      </c>
      <c r="I1464" s="324">
        <v>-44.43</v>
      </c>
      <c r="J1464" s="322">
        <v>2632232.0</v>
      </c>
      <c r="K1464" s="308">
        <f t="shared" si="4"/>
        <v>275.944229</v>
      </c>
      <c r="L1464" s="305" t="s">
        <v>2595</v>
      </c>
      <c r="M1464" s="306" t="s">
        <v>2584</v>
      </c>
      <c r="N1464" s="297">
        <f t="shared" si="3"/>
        <v>9.539</v>
      </c>
      <c r="O1464" s="307"/>
      <c r="P1464" s="307"/>
      <c r="Q1464" s="307"/>
      <c r="R1464" s="307"/>
      <c r="S1464" s="307"/>
      <c r="T1464" s="307"/>
      <c r="U1464" s="307"/>
      <c r="V1464" s="307"/>
    </row>
    <row r="1465" ht="15.75" customHeight="1">
      <c r="A1465" s="307"/>
      <c r="B1465" s="298">
        <v>45284.0</v>
      </c>
      <c r="C1465" s="299" t="s">
        <v>4165</v>
      </c>
      <c r="D1465" s="305" t="s">
        <v>111</v>
      </c>
      <c r="E1465" s="325" t="s">
        <v>172</v>
      </c>
      <c r="F1465" s="302">
        <v>4429.0</v>
      </c>
      <c r="G1465" s="302"/>
      <c r="H1465" s="302">
        <v>3016.8</v>
      </c>
      <c r="I1465" s="324">
        <v>-49.11</v>
      </c>
      <c r="J1465" s="303">
        <v>1523350.0</v>
      </c>
      <c r="K1465" s="304">
        <f t="shared" si="4"/>
        <v>343.9489727</v>
      </c>
      <c r="L1465" s="305" t="s">
        <v>2582</v>
      </c>
      <c r="M1465" s="306" t="s">
        <v>75</v>
      </c>
      <c r="N1465" s="297">
        <f t="shared" si="3"/>
        <v>4.429</v>
      </c>
      <c r="O1465" s="307"/>
      <c r="P1465" s="307"/>
      <c r="Q1465" s="307"/>
      <c r="R1465" s="307"/>
      <c r="S1465" s="307"/>
      <c r="T1465" s="307"/>
      <c r="U1465" s="307"/>
      <c r="V1465" s="307"/>
    </row>
    <row r="1466" ht="15.75" customHeight="1">
      <c r="A1466" s="307"/>
      <c r="B1466" s="298">
        <v>45284.0</v>
      </c>
      <c r="C1466" s="299" t="s">
        <v>4166</v>
      </c>
      <c r="D1466" s="305" t="s">
        <v>115</v>
      </c>
      <c r="E1466" s="325" t="s">
        <v>177</v>
      </c>
      <c r="F1466" s="302">
        <v>247.0</v>
      </c>
      <c r="G1466" s="302"/>
      <c r="H1466" s="302">
        <v>170.2</v>
      </c>
      <c r="I1466" s="324">
        <v>-35.08</v>
      </c>
      <c r="J1466" s="322">
        <v>78980.0</v>
      </c>
      <c r="K1466" s="308">
        <f t="shared" si="4"/>
        <v>319.757085</v>
      </c>
      <c r="L1466" s="305" t="s">
        <v>2582</v>
      </c>
      <c r="M1466" s="306" t="s">
        <v>40</v>
      </c>
      <c r="N1466" s="297">
        <f t="shared" si="3"/>
        <v>0.247</v>
      </c>
      <c r="O1466" s="307"/>
      <c r="P1466" s="307"/>
      <c r="Q1466" s="307"/>
      <c r="R1466" s="307"/>
      <c r="S1466" s="307"/>
      <c r="T1466" s="307"/>
      <c r="U1466" s="307"/>
      <c r="V1466" s="307"/>
    </row>
    <row r="1467" ht="15.75" customHeight="1">
      <c r="A1467" s="307"/>
      <c r="B1467" s="298">
        <v>45284.0</v>
      </c>
      <c r="C1467" s="299" t="s">
        <v>4167</v>
      </c>
      <c r="D1467" s="305" t="s">
        <v>3414</v>
      </c>
      <c r="E1467" s="325" t="s">
        <v>172</v>
      </c>
      <c r="F1467" s="302">
        <v>3443.0</v>
      </c>
      <c r="G1467" s="302"/>
      <c r="H1467" s="302">
        <v>2298.6</v>
      </c>
      <c r="I1467" s="324">
        <v>-73.87</v>
      </c>
      <c r="J1467" s="303">
        <v>1297365.0</v>
      </c>
      <c r="K1467" s="304">
        <f t="shared" si="4"/>
        <v>376.8123729</v>
      </c>
      <c r="L1467" s="305" t="s">
        <v>2580</v>
      </c>
      <c r="M1467" s="306" t="s">
        <v>94</v>
      </c>
      <c r="N1467" s="297">
        <f t="shared" si="3"/>
        <v>3.443</v>
      </c>
      <c r="O1467" s="307"/>
      <c r="P1467" s="307"/>
      <c r="Q1467" s="307"/>
      <c r="R1467" s="307"/>
      <c r="S1467" s="307"/>
      <c r="T1467" s="307"/>
      <c r="U1467" s="307"/>
      <c r="V1467" s="307"/>
    </row>
    <row r="1468" ht="15.75" customHeight="1">
      <c r="A1468" s="307"/>
      <c r="B1468" s="298">
        <v>45285.0</v>
      </c>
      <c r="C1468" s="299" t="s">
        <v>4168</v>
      </c>
      <c r="D1468" s="305" t="s">
        <v>4103</v>
      </c>
      <c r="E1468" s="325" t="s">
        <v>2591</v>
      </c>
      <c r="F1468" s="302">
        <v>6964.0</v>
      </c>
      <c r="G1468" s="302"/>
      <c r="H1468" s="302">
        <v>4689.0</v>
      </c>
      <c r="I1468" s="324">
        <v>-33.57</v>
      </c>
      <c r="J1468" s="322">
        <v>1820354.0</v>
      </c>
      <c r="K1468" s="308">
        <f t="shared" si="4"/>
        <v>261.394888</v>
      </c>
      <c r="L1468" s="305" t="s">
        <v>2595</v>
      </c>
      <c r="M1468" s="306" t="s">
        <v>2584</v>
      </c>
      <c r="N1468" s="297">
        <f t="shared" si="3"/>
        <v>6.964</v>
      </c>
      <c r="O1468" s="307"/>
      <c r="P1468" s="307"/>
      <c r="Q1468" s="307"/>
      <c r="R1468" s="307"/>
      <c r="S1468" s="307"/>
      <c r="T1468" s="307"/>
      <c r="U1468" s="307"/>
      <c r="V1468" s="307"/>
    </row>
    <row r="1469" ht="15.75" customHeight="1">
      <c r="A1469" s="307"/>
      <c r="B1469" s="298">
        <v>45285.0</v>
      </c>
      <c r="C1469" s="299" t="s">
        <v>4169</v>
      </c>
      <c r="D1469" s="305" t="s">
        <v>4033</v>
      </c>
      <c r="E1469" s="325" t="s">
        <v>179</v>
      </c>
      <c r="F1469" s="302">
        <v>11264.0</v>
      </c>
      <c r="G1469" s="302"/>
      <c r="H1469" s="302">
        <v>7816.4</v>
      </c>
      <c r="I1469" s="324">
        <v>-39.02</v>
      </c>
      <c r="J1469" s="322">
        <v>3321904.0</v>
      </c>
      <c r="K1469" s="308">
        <f t="shared" si="4"/>
        <v>294.9133523</v>
      </c>
      <c r="L1469" s="305" t="s">
        <v>2595</v>
      </c>
      <c r="M1469" s="306" t="s">
        <v>75</v>
      </c>
      <c r="N1469" s="297">
        <f t="shared" si="3"/>
        <v>11.264</v>
      </c>
      <c r="O1469" s="307"/>
      <c r="P1469" s="307"/>
      <c r="Q1469" s="307"/>
      <c r="R1469" s="307"/>
      <c r="S1469" s="307"/>
      <c r="T1469" s="307"/>
      <c r="U1469" s="307"/>
      <c r="V1469" s="307"/>
    </row>
    <row r="1470" ht="15.75" customHeight="1">
      <c r="A1470" s="307"/>
      <c r="B1470" s="298">
        <v>45285.0</v>
      </c>
      <c r="C1470" s="299" t="s">
        <v>4170</v>
      </c>
      <c r="D1470" s="305" t="s">
        <v>91</v>
      </c>
      <c r="E1470" s="325" t="s">
        <v>177</v>
      </c>
      <c r="F1470" s="302">
        <v>4224.5</v>
      </c>
      <c r="G1470" s="302"/>
      <c r="H1470" s="302">
        <v>2861.9</v>
      </c>
      <c r="I1470" s="324">
        <v>-38.23</v>
      </c>
      <c r="J1470" s="303">
        <v>1309595.0</v>
      </c>
      <c r="K1470" s="304">
        <f t="shared" si="4"/>
        <v>310</v>
      </c>
      <c r="L1470" s="305" t="s">
        <v>2582</v>
      </c>
      <c r="M1470" s="306" t="s">
        <v>40</v>
      </c>
      <c r="N1470" s="297">
        <f t="shared" si="3"/>
        <v>4.2245</v>
      </c>
      <c r="O1470" s="307"/>
      <c r="P1470" s="307"/>
      <c r="Q1470" s="307"/>
      <c r="R1470" s="307"/>
      <c r="S1470" s="307"/>
      <c r="T1470" s="307"/>
      <c r="U1470" s="307"/>
      <c r="V1470" s="307"/>
    </row>
    <row r="1471" ht="15.75" customHeight="1">
      <c r="A1471" s="307"/>
      <c r="B1471" s="298">
        <v>45285.0</v>
      </c>
      <c r="C1471" s="299" t="s">
        <v>4171</v>
      </c>
      <c r="D1471" s="305" t="s">
        <v>115</v>
      </c>
      <c r="E1471" s="325" t="s">
        <v>177</v>
      </c>
      <c r="F1471" s="302">
        <v>105.0</v>
      </c>
      <c r="G1471" s="302"/>
      <c r="H1471" s="302">
        <v>72.4</v>
      </c>
      <c r="I1471" s="324">
        <v>-48.21</v>
      </c>
      <c r="J1471" s="322">
        <v>33075.0</v>
      </c>
      <c r="K1471" s="308">
        <f t="shared" si="4"/>
        <v>315</v>
      </c>
      <c r="L1471" s="305" t="s">
        <v>2582</v>
      </c>
      <c r="M1471" s="306" t="s">
        <v>94</v>
      </c>
      <c r="N1471" s="297">
        <f t="shared" si="3"/>
        <v>0.105</v>
      </c>
      <c r="O1471" s="307"/>
      <c r="P1471" s="307"/>
      <c r="Q1471" s="307"/>
      <c r="R1471" s="307"/>
      <c r="S1471" s="307"/>
      <c r="T1471" s="307"/>
      <c r="U1471" s="307"/>
      <c r="V1471" s="307"/>
    </row>
    <row r="1472" ht="15.75" customHeight="1">
      <c r="A1472" s="307"/>
      <c r="B1472" s="298">
        <v>45285.0</v>
      </c>
      <c r="C1472" s="299" t="s">
        <v>4172</v>
      </c>
      <c r="D1472" s="305" t="s">
        <v>113</v>
      </c>
      <c r="E1472" s="325" t="s">
        <v>2591</v>
      </c>
      <c r="F1472" s="302">
        <v>466.0</v>
      </c>
      <c r="G1472" s="302"/>
      <c r="H1472" s="302">
        <v>313.2</v>
      </c>
      <c r="I1472" s="324">
        <v>-33.9</v>
      </c>
      <c r="J1472" s="322">
        <v>121160.0</v>
      </c>
      <c r="K1472" s="308">
        <f t="shared" si="4"/>
        <v>260</v>
      </c>
      <c r="L1472" s="305" t="s">
        <v>2580</v>
      </c>
      <c r="M1472" s="306" t="s">
        <v>2584</v>
      </c>
      <c r="N1472" s="297">
        <f t="shared" si="3"/>
        <v>0.466</v>
      </c>
      <c r="O1472" s="307"/>
      <c r="P1472" s="307"/>
      <c r="Q1472" s="307"/>
      <c r="R1472" s="307"/>
      <c r="S1472" s="307"/>
      <c r="T1472" s="307"/>
      <c r="U1472" s="307"/>
      <c r="V1472" s="307"/>
    </row>
    <row r="1473" ht="15.75" customHeight="1">
      <c r="A1473" s="307"/>
      <c r="B1473" s="298">
        <v>45286.0</v>
      </c>
      <c r="C1473" s="299" t="s">
        <v>4173</v>
      </c>
      <c r="D1473" s="305" t="s">
        <v>91</v>
      </c>
      <c r="E1473" s="325" t="s">
        <v>177</v>
      </c>
      <c r="F1473" s="302">
        <v>5465.0</v>
      </c>
      <c r="G1473" s="302"/>
      <c r="H1473" s="302">
        <v>3817.8</v>
      </c>
      <c r="I1473" s="324">
        <v>-20.18</v>
      </c>
      <c r="J1473" s="303">
        <v>1667080.0</v>
      </c>
      <c r="K1473" s="304">
        <f t="shared" si="4"/>
        <v>305.0466606</v>
      </c>
      <c r="L1473" s="305" t="s">
        <v>2582</v>
      </c>
      <c r="M1473" s="306" t="s">
        <v>75</v>
      </c>
      <c r="N1473" s="297">
        <f t="shared" si="3"/>
        <v>5.465</v>
      </c>
      <c r="O1473" s="307"/>
      <c r="P1473" s="307"/>
      <c r="Q1473" s="307"/>
      <c r="R1473" s="307"/>
      <c r="S1473" s="307"/>
      <c r="T1473" s="307"/>
      <c r="U1473" s="307"/>
      <c r="V1473" s="307"/>
    </row>
    <row r="1474" ht="15.75" customHeight="1">
      <c r="A1474" s="307"/>
      <c r="B1474" s="298">
        <v>45286.0</v>
      </c>
      <c r="C1474" s="299" t="s">
        <v>4174</v>
      </c>
      <c r="D1474" s="305" t="s">
        <v>115</v>
      </c>
      <c r="E1474" s="325" t="s">
        <v>172</v>
      </c>
      <c r="F1474" s="302">
        <v>93.0</v>
      </c>
      <c r="G1474" s="302"/>
      <c r="H1474" s="302">
        <v>63.8</v>
      </c>
      <c r="I1474" s="324">
        <v>-21.76</v>
      </c>
      <c r="J1474" s="303">
        <v>31250.0</v>
      </c>
      <c r="K1474" s="304">
        <f t="shared" si="4"/>
        <v>336.0215054</v>
      </c>
      <c r="L1474" s="305" t="s">
        <v>2582</v>
      </c>
      <c r="M1474" s="306" t="s">
        <v>40</v>
      </c>
      <c r="N1474" s="297">
        <f t="shared" si="3"/>
        <v>0.093</v>
      </c>
      <c r="O1474" s="307"/>
      <c r="P1474" s="307"/>
      <c r="Q1474" s="307"/>
      <c r="R1474" s="307"/>
      <c r="S1474" s="307"/>
      <c r="T1474" s="307"/>
      <c r="U1474" s="307"/>
      <c r="V1474" s="307"/>
    </row>
    <row r="1475" ht="15.75" customHeight="1">
      <c r="A1475" s="307"/>
      <c r="B1475" s="298">
        <v>45287.0</v>
      </c>
      <c r="C1475" s="299" t="s">
        <v>4175</v>
      </c>
      <c r="D1475" s="305" t="s">
        <v>4103</v>
      </c>
      <c r="E1475" s="325" t="s">
        <v>179</v>
      </c>
      <c r="F1475" s="302">
        <v>6006.0</v>
      </c>
      <c r="G1475" s="302"/>
      <c r="H1475" s="302">
        <v>3962.6</v>
      </c>
      <c r="I1475" s="324">
        <v>-75.0</v>
      </c>
      <c r="J1475" s="322">
        <v>1831830.0</v>
      </c>
      <c r="K1475" s="308">
        <f t="shared" si="4"/>
        <v>305</v>
      </c>
      <c r="L1475" s="305" t="s">
        <v>2595</v>
      </c>
      <c r="M1475" s="306" t="s">
        <v>94</v>
      </c>
      <c r="N1475" s="297">
        <f t="shared" si="3"/>
        <v>6.006</v>
      </c>
      <c r="O1475" s="307"/>
      <c r="P1475" s="307"/>
      <c r="Q1475" s="307"/>
      <c r="R1475" s="307"/>
      <c r="S1475" s="307"/>
      <c r="T1475" s="307"/>
      <c r="U1475" s="307"/>
      <c r="V1475" s="307"/>
    </row>
    <row r="1476" ht="15.75" customHeight="1">
      <c r="A1476" s="307"/>
      <c r="B1476" s="298">
        <v>45287.0</v>
      </c>
      <c r="C1476" s="299" t="s">
        <v>4176</v>
      </c>
      <c r="D1476" s="305" t="s">
        <v>115</v>
      </c>
      <c r="E1476" s="325" t="s">
        <v>181</v>
      </c>
      <c r="F1476" s="302">
        <v>43.0</v>
      </c>
      <c r="G1476" s="302"/>
      <c r="H1476" s="302">
        <v>28.6</v>
      </c>
      <c r="I1476" s="324">
        <v>-88.42</v>
      </c>
      <c r="J1476" s="322">
        <v>11825.0</v>
      </c>
      <c r="K1476" s="308">
        <f t="shared" si="4"/>
        <v>275</v>
      </c>
      <c r="L1476" s="305" t="s">
        <v>2582</v>
      </c>
      <c r="M1476" s="306" t="s">
        <v>2584</v>
      </c>
      <c r="N1476" s="297">
        <f t="shared" si="3"/>
        <v>0.043</v>
      </c>
      <c r="O1476" s="307"/>
      <c r="P1476" s="307"/>
      <c r="Q1476" s="307"/>
      <c r="R1476" s="307"/>
      <c r="S1476" s="307"/>
      <c r="T1476" s="307"/>
      <c r="U1476" s="307"/>
      <c r="V1476" s="307"/>
    </row>
    <row r="1477" ht="15.75" customHeight="1">
      <c r="A1477" s="307"/>
      <c r="B1477" s="298">
        <v>45287.0</v>
      </c>
      <c r="C1477" s="299" t="s">
        <v>4177</v>
      </c>
      <c r="D1477" s="305" t="s">
        <v>91</v>
      </c>
      <c r="E1477" s="325" t="s">
        <v>172</v>
      </c>
      <c r="F1477" s="302">
        <v>4133.0</v>
      </c>
      <c r="G1477" s="302"/>
      <c r="H1477" s="302">
        <v>2797.9</v>
      </c>
      <c r="I1477" s="324">
        <v>-35.97</v>
      </c>
      <c r="J1477" s="303">
        <v>1347090.0</v>
      </c>
      <c r="K1477" s="304">
        <f t="shared" si="4"/>
        <v>325.9351561</v>
      </c>
      <c r="L1477" s="305" t="s">
        <v>2582</v>
      </c>
      <c r="M1477" s="306" t="s">
        <v>75</v>
      </c>
      <c r="N1477" s="297">
        <f t="shared" si="3"/>
        <v>4.133</v>
      </c>
      <c r="O1477" s="307"/>
      <c r="P1477" s="307"/>
      <c r="Q1477" s="307"/>
      <c r="R1477" s="307"/>
      <c r="S1477" s="307"/>
      <c r="T1477" s="307"/>
      <c r="U1477" s="307"/>
      <c r="V1477" s="307"/>
    </row>
    <row r="1478" ht="15.75" customHeight="1">
      <c r="A1478" s="307"/>
      <c r="B1478" s="298">
        <v>45288.0</v>
      </c>
      <c r="C1478" s="323" t="s">
        <v>4178</v>
      </c>
      <c r="D1478" s="305" t="s">
        <v>113</v>
      </c>
      <c r="E1478" s="325" t="s">
        <v>2643</v>
      </c>
      <c r="F1478" s="302">
        <v>1438.1</v>
      </c>
      <c r="G1478" s="302"/>
      <c r="H1478" s="302">
        <v>940.2</v>
      </c>
      <c r="I1478" s="324">
        <v>-34.77</v>
      </c>
      <c r="J1478" s="322">
        <v>349900.0</v>
      </c>
      <c r="K1478" s="308">
        <f t="shared" si="4"/>
        <v>243.3071414</v>
      </c>
      <c r="L1478" s="305" t="s">
        <v>2580</v>
      </c>
      <c r="M1478" s="306" t="s">
        <v>40</v>
      </c>
      <c r="N1478" s="297">
        <f t="shared" si="3"/>
        <v>1.4381</v>
      </c>
      <c r="O1478" s="307"/>
      <c r="P1478" s="307"/>
      <c r="Q1478" s="307"/>
      <c r="R1478" s="307"/>
      <c r="S1478" s="307"/>
      <c r="T1478" s="307"/>
      <c r="U1478" s="307"/>
      <c r="V1478" s="307"/>
    </row>
    <row r="1479" ht="15.75" customHeight="1">
      <c r="A1479" s="307"/>
      <c r="B1479" s="298">
        <v>45289.0</v>
      </c>
      <c r="C1479" s="299" t="s">
        <v>4179</v>
      </c>
      <c r="D1479" s="305" t="s">
        <v>4180</v>
      </c>
      <c r="E1479" s="325" t="s">
        <v>179</v>
      </c>
      <c r="F1479" s="302">
        <v>1323.0</v>
      </c>
      <c r="G1479" s="302"/>
      <c r="H1479" s="302">
        <v>879.4</v>
      </c>
      <c r="I1479" s="324">
        <v>-28.19</v>
      </c>
      <c r="J1479" s="322">
        <v>391570.0</v>
      </c>
      <c r="K1479" s="308">
        <f t="shared" si="4"/>
        <v>295.9712774</v>
      </c>
      <c r="L1479" s="305" t="s">
        <v>2595</v>
      </c>
      <c r="M1479" s="306" t="s">
        <v>94</v>
      </c>
      <c r="N1479" s="297">
        <f t="shared" si="3"/>
        <v>1.323</v>
      </c>
      <c r="O1479" s="307"/>
      <c r="P1479" s="307"/>
      <c r="Q1479" s="307"/>
      <c r="R1479" s="307"/>
      <c r="S1479" s="307"/>
      <c r="T1479" s="307"/>
      <c r="U1479" s="307"/>
      <c r="V1479" s="307"/>
    </row>
    <row r="1480" ht="15.75" customHeight="1">
      <c r="A1480" s="307"/>
      <c r="B1480" s="298">
        <v>45289.0</v>
      </c>
      <c r="C1480" s="323" t="s">
        <v>4181</v>
      </c>
      <c r="D1480" s="305" t="s">
        <v>4182</v>
      </c>
      <c r="E1480" s="325" t="s">
        <v>2591</v>
      </c>
      <c r="F1480" s="302">
        <v>5184.0</v>
      </c>
      <c r="G1480" s="302"/>
      <c r="H1480" s="302">
        <v>3323.6</v>
      </c>
      <c r="I1480" s="324">
        <v>-50.7</v>
      </c>
      <c r="J1480" s="322">
        <v>1364195.0</v>
      </c>
      <c r="K1480" s="345">
        <f t="shared" si="4"/>
        <v>263.1548997</v>
      </c>
      <c r="L1480" s="305" t="s">
        <v>2595</v>
      </c>
      <c r="M1480" s="306" t="s">
        <v>2584</v>
      </c>
      <c r="N1480" s="297">
        <f t="shared" si="3"/>
        <v>5.184</v>
      </c>
      <c r="O1480" s="307"/>
      <c r="P1480" s="307"/>
      <c r="Q1480" s="307"/>
      <c r="R1480" s="307"/>
      <c r="S1480" s="307"/>
      <c r="T1480" s="307"/>
      <c r="U1480" s="307"/>
      <c r="V1480" s="307"/>
    </row>
    <row r="1481" ht="15.75" customHeight="1">
      <c r="A1481" s="307"/>
      <c r="B1481" s="298">
        <v>45289.0</v>
      </c>
      <c r="C1481" s="299" t="s">
        <v>4183</v>
      </c>
      <c r="D1481" s="305" t="s">
        <v>3676</v>
      </c>
      <c r="E1481" s="325" t="s">
        <v>179</v>
      </c>
      <c r="F1481" s="302">
        <v>9244.0</v>
      </c>
      <c r="G1481" s="302"/>
      <c r="H1481" s="302">
        <v>6206.1</v>
      </c>
      <c r="I1481" s="324">
        <v>-66.45</v>
      </c>
      <c r="J1481" s="322">
        <v>2832983.0</v>
      </c>
      <c r="K1481" s="308">
        <f t="shared" si="4"/>
        <v>306.467222</v>
      </c>
      <c r="L1481" s="305" t="s">
        <v>2595</v>
      </c>
      <c r="M1481" s="306" t="s">
        <v>75</v>
      </c>
      <c r="N1481" s="297">
        <f t="shared" si="3"/>
        <v>9.244</v>
      </c>
      <c r="O1481" s="307"/>
      <c r="P1481" s="307"/>
      <c r="Q1481" s="307"/>
      <c r="R1481" s="307"/>
      <c r="S1481" s="307"/>
      <c r="T1481" s="307"/>
      <c r="U1481" s="307"/>
      <c r="V1481" s="307"/>
    </row>
    <row r="1482" ht="15.75" customHeight="1">
      <c r="A1482" s="307"/>
      <c r="B1482" s="298">
        <v>45289.0</v>
      </c>
      <c r="C1482" s="299" t="s">
        <v>4184</v>
      </c>
      <c r="D1482" s="305" t="s">
        <v>91</v>
      </c>
      <c r="E1482" s="325" t="s">
        <v>172</v>
      </c>
      <c r="F1482" s="302">
        <v>4223.0</v>
      </c>
      <c r="G1482" s="302"/>
      <c r="H1482" s="302">
        <v>2796.0</v>
      </c>
      <c r="I1482" s="324">
        <v>-45.22</v>
      </c>
      <c r="J1482" s="303">
        <v>1332070.0</v>
      </c>
      <c r="K1482" s="304">
        <f t="shared" si="4"/>
        <v>315.4321572</v>
      </c>
      <c r="L1482" s="305" t="s">
        <v>2582</v>
      </c>
      <c r="M1482" s="306" t="s">
        <v>40</v>
      </c>
      <c r="N1482" s="297">
        <f t="shared" si="3"/>
        <v>4.223</v>
      </c>
      <c r="O1482" s="307"/>
      <c r="P1482" s="307"/>
      <c r="Q1482" s="307"/>
      <c r="R1482" s="307"/>
      <c r="S1482" s="307"/>
      <c r="T1482" s="307"/>
      <c r="U1482" s="307"/>
      <c r="V1482" s="307"/>
    </row>
    <row r="1483" ht="15.75" customHeight="1">
      <c r="A1483" s="307"/>
      <c r="B1483" s="298">
        <v>45289.0</v>
      </c>
      <c r="C1483" s="323" t="s">
        <v>4185</v>
      </c>
      <c r="D1483" s="305" t="s">
        <v>113</v>
      </c>
      <c r="E1483" s="325" t="s">
        <v>172</v>
      </c>
      <c r="F1483" s="302">
        <v>1833.9</v>
      </c>
      <c r="G1483" s="302"/>
      <c r="H1483" s="302">
        <v>1244.8</v>
      </c>
      <c r="I1483" s="324">
        <v>-23.28</v>
      </c>
      <c r="J1483" s="303">
        <v>661597.0</v>
      </c>
      <c r="K1483" s="304">
        <f t="shared" si="4"/>
        <v>360.7595834</v>
      </c>
      <c r="L1483" s="305" t="s">
        <v>2580</v>
      </c>
      <c r="M1483" s="306" t="s">
        <v>94</v>
      </c>
      <c r="N1483" s="297">
        <f t="shared" si="3"/>
        <v>1.8339</v>
      </c>
      <c r="O1483" s="307"/>
      <c r="P1483" s="307"/>
      <c r="Q1483" s="307"/>
      <c r="R1483" s="307"/>
      <c r="S1483" s="307"/>
      <c r="T1483" s="307"/>
      <c r="U1483" s="307"/>
      <c r="V1483" s="307"/>
    </row>
    <row r="1484" ht="15.75" customHeight="1">
      <c r="A1484" s="307"/>
      <c r="B1484" s="298">
        <v>45289.0</v>
      </c>
      <c r="C1484" s="299" t="s">
        <v>4186</v>
      </c>
      <c r="D1484" s="305" t="s">
        <v>3414</v>
      </c>
      <c r="E1484" s="325" t="s">
        <v>162</v>
      </c>
      <c r="F1484" s="302">
        <v>5010.0</v>
      </c>
      <c r="G1484" s="302"/>
      <c r="H1484" s="302">
        <v>3355.2</v>
      </c>
      <c r="I1484" s="324">
        <v>-74.89</v>
      </c>
      <c r="J1484" s="303">
        <v>2148600.0</v>
      </c>
      <c r="K1484" s="304">
        <f t="shared" si="4"/>
        <v>428.8622754</v>
      </c>
      <c r="L1484" s="305" t="s">
        <v>2580</v>
      </c>
      <c r="M1484" s="306" t="s">
        <v>2584</v>
      </c>
      <c r="N1484" s="297">
        <f t="shared" si="3"/>
        <v>5.01</v>
      </c>
      <c r="O1484" s="307"/>
      <c r="P1484" s="307"/>
      <c r="Q1484" s="307"/>
      <c r="R1484" s="307"/>
      <c r="S1484" s="307"/>
      <c r="T1484" s="307"/>
      <c r="U1484" s="307"/>
      <c r="V1484" s="307"/>
    </row>
    <row r="1485" ht="15.75" customHeight="1">
      <c r="A1485" s="307"/>
      <c r="B1485" s="298">
        <v>45289.0</v>
      </c>
      <c r="C1485" s="299" t="s">
        <v>4187</v>
      </c>
      <c r="D1485" s="305" t="s">
        <v>4033</v>
      </c>
      <c r="E1485" s="325" t="s">
        <v>2591</v>
      </c>
      <c r="F1485" s="302">
        <v>6172.0</v>
      </c>
      <c r="G1485" s="302"/>
      <c r="H1485" s="302">
        <v>4076.9</v>
      </c>
      <c r="I1485" s="324">
        <v>-26.22</v>
      </c>
      <c r="J1485" s="322">
        <v>1569036.0</v>
      </c>
      <c r="K1485" s="308">
        <f t="shared" si="4"/>
        <v>254.2184057</v>
      </c>
      <c r="L1485" s="305" t="s">
        <v>2595</v>
      </c>
      <c r="M1485" s="306" t="s">
        <v>75</v>
      </c>
      <c r="N1485" s="297">
        <f t="shared" si="3"/>
        <v>6.172</v>
      </c>
      <c r="O1485" s="307"/>
      <c r="P1485" s="307"/>
      <c r="Q1485" s="307"/>
      <c r="R1485" s="307"/>
      <c r="S1485" s="307"/>
      <c r="T1485" s="307"/>
      <c r="U1485" s="307"/>
      <c r="V1485" s="307"/>
    </row>
    <row r="1486" ht="15.75" customHeight="1">
      <c r="A1486" s="307"/>
      <c r="B1486" s="298">
        <v>45290.0</v>
      </c>
      <c r="C1486" s="299" t="s">
        <v>4188</v>
      </c>
      <c r="D1486" s="305" t="s">
        <v>4103</v>
      </c>
      <c r="E1486" s="325" t="s">
        <v>2591</v>
      </c>
      <c r="F1486" s="302">
        <v>10798.0</v>
      </c>
      <c r="G1486" s="302"/>
      <c r="H1486" s="302">
        <v>7092.2</v>
      </c>
      <c r="I1486" s="324">
        <v>-51.48</v>
      </c>
      <c r="J1486" s="322">
        <v>2931830.0</v>
      </c>
      <c r="K1486" s="308">
        <f t="shared" si="4"/>
        <v>271.5160215</v>
      </c>
      <c r="L1486" s="305" t="s">
        <v>2595</v>
      </c>
      <c r="M1486" s="306" t="s">
        <v>40</v>
      </c>
      <c r="N1486" s="297">
        <f t="shared" si="3"/>
        <v>10.798</v>
      </c>
      <c r="O1486" s="307"/>
      <c r="P1486" s="307"/>
      <c r="Q1486" s="307"/>
      <c r="R1486" s="307"/>
      <c r="S1486" s="307"/>
      <c r="T1486" s="307"/>
      <c r="U1486" s="307"/>
      <c r="V1486" s="307"/>
    </row>
    <row r="1487" ht="15.75" customHeight="1">
      <c r="A1487" s="307"/>
      <c r="B1487" s="298">
        <v>45290.0</v>
      </c>
      <c r="C1487" s="299" t="s">
        <v>4189</v>
      </c>
      <c r="D1487" s="305" t="s">
        <v>4103</v>
      </c>
      <c r="E1487" s="325" t="s">
        <v>179</v>
      </c>
      <c r="F1487" s="302">
        <v>11127.0</v>
      </c>
      <c r="G1487" s="302"/>
      <c r="H1487" s="302">
        <v>7606.8</v>
      </c>
      <c r="I1487" s="324">
        <v>-55.16</v>
      </c>
      <c r="J1487" s="322">
        <v>3331735.0</v>
      </c>
      <c r="K1487" s="308">
        <f t="shared" si="4"/>
        <v>299.427968</v>
      </c>
      <c r="L1487" s="305" t="s">
        <v>2595</v>
      </c>
      <c r="M1487" s="306" t="s">
        <v>94</v>
      </c>
      <c r="N1487" s="297">
        <f t="shared" si="3"/>
        <v>11.127</v>
      </c>
      <c r="O1487" s="307"/>
      <c r="P1487" s="307"/>
      <c r="Q1487" s="307"/>
      <c r="R1487" s="307"/>
      <c r="S1487" s="307"/>
      <c r="T1487" s="307"/>
      <c r="U1487" s="307"/>
      <c r="V1487" s="307"/>
    </row>
    <row r="1488" ht="15.75" customHeight="1">
      <c r="A1488" s="307"/>
      <c r="B1488" s="298">
        <v>45290.0</v>
      </c>
      <c r="C1488" s="299" t="s">
        <v>4190</v>
      </c>
      <c r="D1488" s="305" t="s">
        <v>4182</v>
      </c>
      <c r="E1488" s="325" t="s">
        <v>2591</v>
      </c>
      <c r="F1488" s="302">
        <v>6431.0</v>
      </c>
      <c r="G1488" s="302"/>
      <c r="H1488" s="302">
        <v>4302.0</v>
      </c>
      <c r="I1488" s="324">
        <v>-29.46</v>
      </c>
      <c r="J1488" s="322">
        <v>1734943.0</v>
      </c>
      <c r="K1488" s="308">
        <f t="shared" si="4"/>
        <v>269.778106</v>
      </c>
      <c r="L1488" s="305" t="s">
        <v>2595</v>
      </c>
      <c r="M1488" s="306" t="s">
        <v>2584</v>
      </c>
      <c r="N1488" s="297">
        <f t="shared" si="3"/>
        <v>6.431</v>
      </c>
      <c r="O1488" s="307"/>
      <c r="P1488" s="307"/>
      <c r="Q1488" s="307"/>
      <c r="R1488" s="307"/>
      <c r="S1488" s="307"/>
      <c r="T1488" s="307"/>
      <c r="U1488" s="307"/>
      <c r="V1488" s="307"/>
    </row>
    <row r="1489" ht="15.75" customHeight="1">
      <c r="A1489" s="307"/>
      <c r="B1489" s="298">
        <v>45291.0</v>
      </c>
      <c r="C1489" s="323" t="s">
        <v>4191</v>
      </c>
      <c r="D1489" s="305" t="s">
        <v>4033</v>
      </c>
      <c r="E1489" s="325" t="s">
        <v>177</v>
      </c>
      <c r="F1489" s="302">
        <v>11254.0</v>
      </c>
      <c r="G1489" s="302"/>
      <c r="H1489" s="302">
        <v>7685.0</v>
      </c>
      <c r="I1489" s="324">
        <v>-69.53</v>
      </c>
      <c r="J1489" s="322">
        <v>3780379.0</v>
      </c>
      <c r="K1489" s="345">
        <f t="shared" si="4"/>
        <v>335.9142527</v>
      </c>
      <c r="L1489" s="305" t="s">
        <v>2595</v>
      </c>
      <c r="M1489" s="306" t="s">
        <v>75</v>
      </c>
      <c r="N1489" s="297">
        <f t="shared" si="3"/>
        <v>11.254</v>
      </c>
      <c r="O1489" s="307"/>
      <c r="P1489" s="307"/>
      <c r="Q1489" s="307"/>
      <c r="R1489" s="307"/>
      <c r="S1489" s="307"/>
      <c r="T1489" s="307"/>
      <c r="U1489" s="307"/>
      <c r="V1489" s="307"/>
    </row>
    <row r="1490" ht="15.75" customHeight="1">
      <c r="A1490" s="307"/>
      <c r="B1490" s="298">
        <v>45291.0</v>
      </c>
      <c r="C1490" s="323" t="s">
        <v>4192</v>
      </c>
      <c r="D1490" s="305" t="s">
        <v>4033</v>
      </c>
      <c r="E1490" s="325" t="s">
        <v>177</v>
      </c>
      <c r="F1490" s="302">
        <v>11427.0</v>
      </c>
      <c r="G1490" s="302"/>
      <c r="H1490" s="302">
        <v>7719.1</v>
      </c>
      <c r="I1490" s="324">
        <v>-90.34</v>
      </c>
      <c r="J1490" s="322">
        <v>3877855.75</v>
      </c>
      <c r="K1490" s="345">
        <f t="shared" si="4"/>
        <v>339.35904</v>
      </c>
      <c r="L1490" s="305" t="s">
        <v>2595</v>
      </c>
      <c r="M1490" s="306" t="s">
        <v>40</v>
      </c>
      <c r="N1490" s="297">
        <f t="shared" si="3"/>
        <v>11.427</v>
      </c>
      <c r="O1490" s="307"/>
      <c r="P1490" s="307"/>
      <c r="Q1490" s="307"/>
      <c r="R1490" s="307"/>
      <c r="S1490" s="307"/>
      <c r="T1490" s="307"/>
      <c r="U1490" s="307"/>
      <c r="V1490" s="307"/>
    </row>
    <row r="1491" ht="15.75" customHeight="1">
      <c r="A1491" s="307"/>
      <c r="B1491" s="298">
        <v>45291.0</v>
      </c>
      <c r="C1491" s="299" t="s">
        <v>4193</v>
      </c>
      <c r="D1491" s="305" t="s">
        <v>65</v>
      </c>
      <c r="E1491" s="325" t="s">
        <v>172</v>
      </c>
      <c r="F1491" s="302">
        <v>2756.0</v>
      </c>
      <c r="G1491" s="302">
        <f t="shared" ref="G1491:G1610" si="22">H1491/F1491%</f>
        <v>68.904209</v>
      </c>
      <c r="H1491" s="302">
        <v>1899.0</v>
      </c>
      <c r="I1491" s="327">
        <v>-60.93</v>
      </c>
      <c r="J1491" s="320">
        <v>1080352.0</v>
      </c>
      <c r="K1491" s="304">
        <f t="shared" si="4"/>
        <v>392</v>
      </c>
      <c r="L1491" s="305" t="s">
        <v>2595</v>
      </c>
      <c r="M1491" s="306" t="s">
        <v>94</v>
      </c>
      <c r="N1491" s="297">
        <f t="shared" si="3"/>
        <v>2.756</v>
      </c>
      <c r="O1491" s="307"/>
      <c r="P1491" s="307"/>
      <c r="Q1491" s="307"/>
      <c r="R1491" s="307"/>
      <c r="S1491" s="307"/>
      <c r="T1491" s="307"/>
      <c r="U1491" s="307"/>
      <c r="V1491" s="307"/>
    </row>
    <row r="1492" ht="15.75" customHeight="1">
      <c r="A1492" s="307"/>
      <c r="B1492" s="298">
        <v>45296.0</v>
      </c>
      <c r="C1492" s="299" t="s">
        <v>4194</v>
      </c>
      <c r="D1492" s="305" t="s">
        <v>65</v>
      </c>
      <c r="E1492" s="325" t="s">
        <v>179</v>
      </c>
      <c r="F1492" s="302">
        <v>5205.0</v>
      </c>
      <c r="G1492" s="302">
        <f t="shared" si="22"/>
        <v>68.78194044</v>
      </c>
      <c r="H1492" s="302">
        <v>3580.1</v>
      </c>
      <c r="I1492" s="324">
        <v>-74.54</v>
      </c>
      <c r="J1492" s="322">
        <v>1652450.0</v>
      </c>
      <c r="K1492" s="308">
        <f t="shared" si="4"/>
        <v>317.4735831</v>
      </c>
      <c r="L1492" s="305" t="s">
        <v>2595</v>
      </c>
      <c r="M1492" s="306" t="s">
        <v>2584</v>
      </c>
      <c r="N1492" s="297">
        <f t="shared" si="3"/>
        <v>5.205</v>
      </c>
      <c r="O1492" s="307"/>
      <c r="P1492" s="307"/>
      <c r="Q1492" s="307"/>
      <c r="R1492" s="307"/>
      <c r="S1492" s="307"/>
      <c r="T1492" s="307"/>
      <c r="U1492" s="307"/>
      <c r="V1492" s="307"/>
    </row>
    <row r="1493" ht="15.75" customHeight="1">
      <c r="A1493" s="307"/>
      <c r="B1493" s="298">
        <v>45300.0</v>
      </c>
      <c r="C1493" s="299" t="s">
        <v>4195</v>
      </c>
      <c r="D1493" s="305" t="s">
        <v>65</v>
      </c>
      <c r="E1493" s="325" t="s">
        <v>179</v>
      </c>
      <c r="F1493" s="302">
        <v>6639.0</v>
      </c>
      <c r="G1493" s="302">
        <f t="shared" si="22"/>
        <v>68.4801928</v>
      </c>
      <c r="H1493" s="302">
        <v>4546.4</v>
      </c>
      <c r="I1493" s="324">
        <v>-72.99</v>
      </c>
      <c r="J1493" s="322">
        <v>2058090.0</v>
      </c>
      <c r="K1493" s="308">
        <f t="shared" si="4"/>
        <v>310</v>
      </c>
      <c r="L1493" s="305" t="s">
        <v>2595</v>
      </c>
      <c r="M1493" s="306" t="s">
        <v>75</v>
      </c>
      <c r="N1493" s="297">
        <f t="shared" si="3"/>
        <v>6.639</v>
      </c>
      <c r="O1493" s="307"/>
      <c r="P1493" s="307"/>
      <c r="Q1493" s="307"/>
      <c r="R1493" s="307"/>
      <c r="S1493" s="307"/>
      <c r="T1493" s="307"/>
      <c r="U1493" s="307"/>
      <c r="V1493" s="307"/>
    </row>
    <row r="1494" ht="15.75" customHeight="1">
      <c r="A1494" s="307"/>
      <c r="B1494" s="298">
        <v>45303.0</v>
      </c>
      <c r="C1494" s="299" t="s">
        <v>4196</v>
      </c>
      <c r="D1494" s="305" t="s">
        <v>65</v>
      </c>
      <c r="E1494" s="325" t="s">
        <v>179</v>
      </c>
      <c r="F1494" s="302">
        <v>3371.0</v>
      </c>
      <c r="G1494" s="302">
        <f t="shared" si="22"/>
        <v>68.26164343</v>
      </c>
      <c r="H1494" s="302">
        <v>2301.1</v>
      </c>
      <c r="I1494" s="324">
        <v>-64.93</v>
      </c>
      <c r="J1494" s="322">
        <v>1040515.0</v>
      </c>
      <c r="K1494" s="308">
        <f t="shared" si="4"/>
        <v>308.6665678</v>
      </c>
      <c r="L1494" s="305" t="s">
        <v>2595</v>
      </c>
      <c r="M1494" s="306" t="s">
        <v>40</v>
      </c>
      <c r="N1494" s="297">
        <f t="shared" si="3"/>
        <v>3.371</v>
      </c>
      <c r="O1494" s="307"/>
      <c r="P1494" s="307"/>
      <c r="Q1494" s="307"/>
      <c r="R1494" s="307"/>
      <c r="S1494" s="307"/>
      <c r="T1494" s="307"/>
      <c r="U1494" s="307"/>
      <c r="V1494" s="307"/>
    </row>
    <row r="1495" ht="15.75" customHeight="1">
      <c r="A1495" s="307"/>
      <c r="B1495" s="298">
        <v>45307.0</v>
      </c>
      <c r="C1495" s="299" t="s">
        <v>4197</v>
      </c>
      <c r="D1495" s="300" t="s">
        <v>65</v>
      </c>
      <c r="E1495" s="325" t="s">
        <v>181</v>
      </c>
      <c r="F1495" s="302">
        <v>6874.0</v>
      </c>
      <c r="G1495" s="302">
        <f t="shared" si="22"/>
        <v>66.69915624</v>
      </c>
      <c r="H1495" s="302">
        <v>4584.9</v>
      </c>
      <c r="I1495" s="324">
        <v>-73.37</v>
      </c>
      <c r="J1495" s="322">
        <v>1993460.0</v>
      </c>
      <c r="K1495" s="308">
        <f t="shared" si="4"/>
        <v>290</v>
      </c>
      <c r="L1495" s="300" t="s">
        <v>2595</v>
      </c>
      <c r="M1495" s="306" t="s">
        <v>94</v>
      </c>
      <c r="N1495" s="297">
        <f t="shared" si="3"/>
        <v>6.874</v>
      </c>
      <c r="O1495" s="307"/>
      <c r="P1495" s="307"/>
      <c r="Q1495" s="307"/>
      <c r="R1495" s="307"/>
      <c r="S1495" s="307"/>
      <c r="T1495" s="307"/>
      <c r="U1495" s="307"/>
      <c r="V1495" s="307"/>
    </row>
    <row r="1496" ht="15.75" customHeight="1">
      <c r="A1496" s="307"/>
      <c r="B1496" s="298">
        <v>45312.0</v>
      </c>
      <c r="C1496" s="299" t="s">
        <v>4198</v>
      </c>
      <c r="D1496" s="300" t="s">
        <v>65</v>
      </c>
      <c r="E1496" s="325" t="s">
        <v>2643</v>
      </c>
      <c r="F1496" s="302">
        <v>692.0</v>
      </c>
      <c r="G1496" s="302">
        <f t="shared" si="22"/>
        <v>68.82947977</v>
      </c>
      <c r="H1496" s="302">
        <v>476.3</v>
      </c>
      <c r="I1496" s="324">
        <v>-14.86</v>
      </c>
      <c r="J1496" s="322">
        <v>174834.0</v>
      </c>
      <c r="K1496" s="308">
        <f t="shared" si="4"/>
        <v>252.650289</v>
      </c>
      <c r="L1496" s="300" t="s">
        <v>2595</v>
      </c>
      <c r="M1496" s="306" t="s">
        <v>2584</v>
      </c>
      <c r="N1496" s="297">
        <f t="shared" si="3"/>
        <v>0.692</v>
      </c>
      <c r="O1496" s="307"/>
      <c r="P1496" s="307"/>
      <c r="Q1496" s="307"/>
      <c r="R1496" s="307"/>
      <c r="S1496" s="307"/>
      <c r="T1496" s="307"/>
      <c r="U1496" s="307"/>
      <c r="V1496" s="307"/>
    </row>
    <row r="1497" ht="15.75" customHeight="1">
      <c r="A1497" s="307"/>
      <c r="B1497" s="298">
        <v>45312.0</v>
      </c>
      <c r="C1497" s="299" t="s">
        <v>4199</v>
      </c>
      <c r="D1497" s="305" t="s">
        <v>65</v>
      </c>
      <c r="E1497" s="325" t="s">
        <v>181</v>
      </c>
      <c r="F1497" s="302">
        <v>6768.0</v>
      </c>
      <c r="G1497" s="302">
        <f t="shared" si="22"/>
        <v>67.61672577</v>
      </c>
      <c r="H1497" s="302">
        <v>4576.3</v>
      </c>
      <c r="I1497" s="324">
        <v>-71.27</v>
      </c>
      <c r="J1497" s="322">
        <v>2011930.0</v>
      </c>
      <c r="K1497" s="308">
        <f t="shared" si="4"/>
        <v>297.2709811</v>
      </c>
      <c r="L1497" s="300" t="s">
        <v>2595</v>
      </c>
      <c r="M1497" s="306" t="s">
        <v>75</v>
      </c>
      <c r="N1497" s="297">
        <f t="shared" si="3"/>
        <v>6.768</v>
      </c>
      <c r="O1497" s="307"/>
      <c r="P1497" s="307"/>
      <c r="Q1497" s="307"/>
      <c r="R1497" s="307"/>
      <c r="S1497" s="307"/>
      <c r="T1497" s="307"/>
      <c r="U1497" s="307"/>
      <c r="V1497" s="307"/>
    </row>
    <row r="1498" ht="15.75" customHeight="1">
      <c r="A1498" s="307"/>
      <c r="B1498" s="298">
        <v>45313.0</v>
      </c>
      <c r="C1498" s="299" t="s">
        <v>4200</v>
      </c>
      <c r="D1498" s="300" t="s">
        <v>65</v>
      </c>
      <c r="E1498" s="325" t="s">
        <v>179</v>
      </c>
      <c r="F1498" s="302">
        <v>6578.0</v>
      </c>
      <c r="G1498" s="302">
        <f t="shared" si="22"/>
        <v>67.21191852</v>
      </c>
      <c r="H1498" s="302">
        <v>4421.2</v>
      </c>
      <c r="I1498" s="324">
        <v>-86.07</v>
      </c>
      <c r="J1498" s="322">
        <v>2069966.0</v>
      </c>
      <c r="K1498" s="308">
        <f t="shared" si="4"/>
        <v>314.6801459</v>
      </c>
      <c r="L1498" s="300" t="s">
        <v>2595</v>
      </c>
      <c r="M1498" s="306" t="s">
        <v>40</v>
      </c>
      <c r="N1498" s="297">
        <f t="shared" si="3"/>
        <v>6.578</v>
      </c>
      <c r="O1498" s="307"/>
      <c r="P1498" s="307"/>
      <c r="Q1498" s="307"/>
      <c r="R1498" s="307"/>
      <c r="S1498" s="307"/>
      <c r="T1498" s="307"/>
      <c r="U1498" s="307"/>
      <c r="V1498" s="307"/>
    </row>
    <row r="1499" ht="15.75" customHeight="1">
      <c r="A1499" s="307"/>
      <c r="B1499" s="298">
        <v>45316.0</v>
      </c>
      <c r="C1499" s="299" t="s">
        <v>4201</v>
      </c>
      <c r="D1499" s="305" t="s">
        <v>65</v>
      </c>
      <c r="E1499" s="325" t="s">
        <v>181</v>
      </c>
      <c r="F1499" s="302">
        <v>2762.0</v>
      </c>
      <c r="G1499" s="302">
        <f t="shared" si="22"/>
        <v>69.6705286</v>
      </c>
      <c r="H1499" s="302">
        <v>1924.3</v>
      </c>
      <c r="I1499" s="324">
        <v>-79.68</v>
      </c>
      <c r="J1499" s="322">
        <v>856220.0</v>
      </c>
      <c r="K1499" s="308">
        <f t="shared" si="4"/>
        <v>310</v>
      </c>
      <c r="L1499" s="300" t="s">
        <v>2595</v>
      </c>
      <c r="M1499" s="306" t="s">
        <v>94</v>
      </c>
      <c r="N1499" s="297">
        <f t="shared" si="3"/>
        <v>2.762</v>
      </c>
      <c r="O1499" s="307"/>
      <c r="P1499" s="307"/>
      <c r="Q1499" s="307"/>
      <c r="R1499" s="307"/>
      <c r="S1499" s="307"/>
      <c r="T1499" s="307"/>
      <c r="U1499" s="307"/>
      <c r="V1499" s="307"/>
    </row>
    <row r="1500" ht="15.75" customHeight="1">
      <c r="A1500" s="307"/>
      <c r="B1500" s="298" t="s">
        <v>4202</v>
      </c>
      <c r="C1500" s="299" t="s">
        <v>4203</v>
      </c>
      <c r="D1500" s="300" t="s">
        <v>65</v>
      </c>
      <c r="E1500" s="325" t="s">
        <v>2643</v>
      </c>
      <c r="F1500" s="302">
        <v>1389.0</v>
      </c>
      <c r="G1500" s="302">
        <f t="shared" si="22"/>
        <v>66.87544996</v>
      </c>
      <c r="H1500" s="302">
        <v>928.9</v>
      </c>
      <c r="I1500" s="324">
        <v>-44.04</v>
      </c>
      <c r="J1500" s="322">
        <v>364455.0</v>
      </c>
      <c r="K1500" s="308">
        <f t="shared" si="4"/>
        <v>262.3866091</v>
      </c>
      <c r="L1500" s="300" t="s">
        <v>2595</v>
      </c>
      <c r="M1500" s="306" t="s">
        <v>2584</v>
      </c>
      <c r="N1500" s="297">
        <f t="shared" si="3"/>
        <v>1.389</v>
      </c>
      <c r="O1500" s="307"/>
      <c r="P1500" s="307"/>
      <c r="Q1500" s="307"/>
      <c r="R1500" s="307"/>
      <c r="S1500" s="307"/>
      <c r="T1500" s="307"/>
      <c r="U1500" s="307"/>
      <c r="V1500" s="307"/>
    </row>
    <row r="1501" ht="15.75" customHeight="1">
      <c r="A1501" s="307"/>
      <c r="B1501" s="298" t="s">
        <v>4202</v>
      </c>
      <c r="C1501" s="299" t="s">
        <v>4204</v>
      </c>
      <c r="D1501" s="300" t="s">
        <v>65</v>
      </c>
      <c r="E1501" s="325" t="s">
        <v>179</v>
      </c>
      <c r="F1501" s="302">
        <v>4242.0</v>
      </c>
      <c r="G1501" s="302">
        <f t="shared" si="22"/>
        <v>68.11881188</v>
      </c>
      <c r="H1501" s="302">
        <v>2889.6</v>
      </c>
      <c r="I1501" s="324">
        <v>-89.65</v>
      </c>
      <c r="J1501" s="322">
        <v>1404003.5</v>
      </c>
      <c r="K1501" s="308">
        <f t="shared" si="4"/>
        <v>330.9767798</v>
      </c>
      <c r="L1501" s="300" t="s">
        <v>2595</v>
      </c>
      <c r="M1501" s="306" t="s">
        <v>75</v>
      </c>
      <c r="N1501" s="297">
        <f t="shared" si="3"/>
        <v>4.242</v>
      </c>
      <c r="O1501" s="307"/>
      <c r="P1501" s="307"/>
      <c r="Q1501" s="307"/>
      <c r="R1501" s="307"/>
      <c r="S1501" s="307"/>
      <c r="T1501" s="307"/>
      <c r="U1501" s="307"/>
      <c r="V1501" s="307"/>
    </row>
    <row r="1502" ht="15.75" customHeight="1">
      <c r="A1502" s="307"/>
      <c r="B1502" s="298">
        <v>45319.0</v>
      </c>
      <c r="C1502" s="299" t="s">
        <v>4205</v>
      </c>
      <c r="D1502" s="305" t="s">
        <v>65</v>
      </c>
      <c r="E1502" s="325" t="s">
        <v>177</v>
      </c>
      <c r="F1502" s="302">
        <v>5406.0</v>
      </c>
      <c r="G1502" s="302">
        <f t="shared" si="22"/>
        <v>68.29078801</v>
      </c>
      <c r="H1502" s="302">
        <v>3691.8</v>
      </c>
      <c r="I1502" s="324">
        <v>-107.72</v>
      </c>
      <c r="J1502" s="322">
        <v>1832420.0</v>
      </c>
      <c r="K1502" s="308">
        <f t="shared" si="4"/>
        <v>338.9604144</v>
      </c>
      <c r="L1502" s="305" t="s">
        <v>2595</v>
      </c>
      <c r="M1502" s="306" t="s">
        <v>40</v>
      </c>
      <c r="N1502" s="297">
        <f t="shared" si="3"/>
        <v>5.406</v>
      </c>
      <c r="O1502" s="307"/>
      <c r="P1502" s="307"/>
      <c r="Q1502" s="307"/>
      <c r="R1502" s="307"/>
      <c r="S1502" s="307"/>
      <c r="T1502" s="307"/>
      <c r="U1502" s="307"/>
      <c r="V1502" s="307"/>
    </row>
    <row r="1503" ht="15.75" customHeight="1">
      <c r="A1503" s="307"/>
      <c r="B1503" s="298">
        <v>45320.0</v>
      </c>
      <c r="C1503" s="299" t="s">
        <v>4206</v>
      </c>
      <c r="D1503" s="305" t="s">
        <v>4207</v>
      </c>
      <c r="E1503" s="325" t="s">
        <v>172</v>
      </c>
      <c r="F1503" s="302">
        <v>5903.0</v>
      </c>
      <c r="G1503" s="302">
        <f t="shared" si="22"/>
        <v>70.27274267</v>
      </c>
      <c r="H1503" s="302">
        <v>4148.2</v>
      </c>
      <c r="I1503" s="324">
        <v>-106.03</v>
      </c>
      <c r="J1503" s="303">
        <v>2420230.0</v>
      </c>
      <c r="K1503" s="304">
        <f t="shared" si="4"/>
        <v>410</v>
      </c>
      <c r="L1503" s="305" t="s">
        <v>2595</v>
      </c>
      <c r="M1503" s="306" t="s">
        <v>94</v>
      </c>
      <c r="N1503" s="297">
        <f t="shared" si="3"/>
        <v>5.903</v>
      </c>
      <c r="O1503" s="307"/>
      <c r="P1503" s="307"/>
      <c r="Q1503" s="307"/>
      <c r="R1503" s="307"/>
      <c r="S1503" s="307"/>
      <c r="T1503" s="307"/>
      <c r="U1503" s="307"/>
      <c r="V1503" s="307"/>
    </row>
    <row r="1504" ht="15.75" customHeight="1">
      <c r="A1504" s="307"/>
      <c r="B1504" s="298">
        <v>45294.0</v>
      </c>
      <c r="C1504" s="299" t="s">
        <v>4208</v>
      </c>
      <c r="D1504" s="305" t="s">
        <v>96</v>
      </c>
      <c r="E1504" s="325" t="s">
        <v>2643</v>
      </c>
      <c r="F1504" s="302">
        <v>7255.0</v>
      </c>
      <c r="G1504" s="302">
        <f t="shared" si="22"/>
        <v>67.49000689</v>
      </c>
      <c r="H1504" s="302">
        <v>4896.4</v>
      </c>
      <c r="I1504" s="324">
        <v>-31.29</v>
      </c>
      <c r="J1504" s="322">
        <v>1832743.0</v>
      </c>
      <c r="K1504" s="308">
        <f t="shared" si="4"/>
        <v>252.6179187</v>
      </c>
      <c r="L1504" s="305" t="s">
        <v>2595</v>
      </c>
      <c r="M1504" s="306" t="s">
        <v>2584</v>
      </c>
      <c r="N1504" s="297">
        <f t="shared" si="3"/>
        <v>7.255</v>
      </c>
      <c r="O1504" s="307"/>
      <c r="P1504" s="307"/>
      <c r="Q1504" s="307"/>
      <c r="R1504" s="307"/>
      <c r="S1504" s="307"/>
      <c r="T1504" s="307"/>
      <c r="U1504" s="307"/>
      <c r="V1504" s="307"/>
    </row>
    <row r="1505" ht="15.75" customHeight="1">
      <c r="A1505" s="307"/>
      <c r="B1505" s="298">
        <v>45298.0</v>
      </c>
      <c r="C1505" s="299" t="s">
        <v>4209</v>
      </c>
      <c r="D1505" s="305" t="s">
        <v>96</v>
      </c>
      <c r="E1505" s="325" t="s">
        <v>2591</v>
      </c>
      <c r="F1505" s="302">
        <v>11689.0</v>
      </c>
      <c r="G1505" s="302">
        <f t="shared" si="22"/>
        <v>68.28813414</v>
      </c>
      <c r="H1505" s="302">
        <v>7982.2</v>
      </c>
      <c r="I1505" s="324">
        <v>-37.27</v>
      </c>
      <c r="J1505" s="322">
        <v>3134439.0</v>
      </c>
      <c r="K1505" s="308">
        <f t="shared" si="4"/>
        <v>268.1528788</v>
      </c>
      <c r="L1505" s="305" t="s">
        <v>2595</v>
      </c>
      <c r="M1505" s="306" t="s">
        <v>75</v>
      </c>
      <c r="N1505" s="297">
        <f t="shared" si="3"/>
        <v>11.689</v>
      </c>
      <c r="O1505" s="307"/>
      <c r="P1505" s="307"/>
      <c r="Q1505" s="307"/>
      <c r="R1505" s="307"/>
      <c r="S1505" s="307"/>
      <c r="T1505" s="307"/>
      <c r="U1505" s="307"/>
      <c r="V1505" s="307"/>
    </row>
    <row r="1506" ht="15.75" customHeight="1">
      <c r="A1506" s="307"/>
      <c r="B1506" s="298">
        <v>45310.0</v>
      </c>
      <c r="C1506" s="299" t="s">
        <v>4210</v>
      </c>
      <c r="D1506" s="305" t="s">
        <v>96</v>
      </c>
      <c r="E1506" s="325" t="s">
        <v>179</v>
      </c>
      <c r="F1506" s="302">
        <v>7090.0</v>
      </c>
      <c r="G1506" s="302">
        <f t="shared" si="22"/>
        <v>69.56981664</v>
      </c>
      <c r="H1506" s="302">
        <v>4932.5</v>
      </c>
      <c r="I1506" s="324">
        <v>-69.01</v>
      </c>
      <c r="J1506" s="322">
        <v>2228718.5</v>
      </c>
      <c r="K1506" s="308">
        <f t="shared" si="4"/>
        <v>314.346756</v>
      </c>
      <c r="L1506" s="305" t="s">
        <v>2595</v>
      </c>
      <c r="M1506" s="306" t="s">
        <v>40</v>
      </c>
      <c r="N1506" s="297">
        <f t="shared" si="3"/>
        <v>7.09</v>
      </c>
      <c r="O1506" s="307"/>
      <c r="P1506" s="307"/>
      <c r="Q1506" s="307"/>
      <c r="R1506" s="307"/>
      <c r="S1506" s="307"/>
      <c r="T1506" s="307"/>
      <c r="U1506" s="307"/>
      <c r="V1506" s="307"/>
    </row>
    <row r="1507" ht="15.75" customHeight="1">
      <c r="A1507" s="307"/>
      <c r="B1507" s="298">
        <v>45318.0</v>
      </c>
      <c r="C1507" s="299" t="s">
        <v>4211</v>
      </c>
      <c r="D1507" s="300" t="s">
        <v>96</v>
      </c>
      <c r="E1507" s="325" t="s">
        <v>172</v>
      </c>
      <c r="F1507" s="302">
        <v>9370.0</v>
      </c>
      <c r="G1507" s="302">
        <f t="shared" si="22"/>
        <v>70.31376734</v>
      </c>
      <c r="H1507" s="302">
        <v>6588.4</v>
      </c>
      <c r="I1507" s="324">
        <v>-120.77</v>
      </c>
      <c r="J1507" s="303">
        <v>3794850.0</v>
      </c>
      <c r="K1507" s="304">
        <f t="shared" si="4"/>
        <v>405</v>
      </c>
      <c r="L1507" s="305" t="s">
        <v>2595</v>
      </c>
      <c r="M1507" s="306" t="s">
        <v>94</v>
      </c>
      <c r="N1507" s="297">
        <f t="shared" si="3"/>
        <v>9.37</v>
      </c>
      <c r="O1507" s="307"/>
      <c r="P1507" s="307"/>
      <c r="Q1507" s="307"/>
      <c r="R1507" s="307"/>
      <c r="S1507" s="307"/>
      <c r="T1507" s="307"/>
      <c r="U1507" s="307"/>
      <c r="V1507" s="307"/>
    </row>
    <row r="1508" ht="15.75" customHeight="1">
      <c r="A1508" s="307"/>
      <c r="B1508" s="298">
        <v>45320.0</v>
      </c>
      <c r="C1508" s="299" t="s">
        <v>4212</v>
      </c>
      <c r="D1508" s="300" t="s">
        <v>96</v>
      </c>
      <c r="E1508" s="325" t="s">
        <v>179</v>
      </c>
      <c r="F1508" s="302">
        <v>2730.0</v>
      </c>
      <c r="G1508" s="302">
        <f t="shared" si="22"/>
        <v>67.15018315</v>
      </c>
      <c r="H1508" s="302">
        <v>1833.2</v>
      </c>
      <c r="I1508" s="324">
        <v>-67.98</v>
      </c>
      <c r="J1508" s="322">
        <v>832844.0</v>
      </c>
      <c r="K1508" s="308">
        <f t="shared" si="4"/>
        <v>305.0710623</v>
      </c>
      <c r="L1508" s="305" t="s">
        <v>2595</v>
      </c>
      <c r="M1508" s="306" t="s">
        <v>2584</v>
      </c>
      <c r="N1508" s="297">
        <f t="shared" si="3"/>
        <v>2.73</v>
      </c>
      <c r="O1508" s="307"/>
      <c r="P1508" s="307"/>
      <c r="Q1508" s="307"/>
      <c r="R1508" s="307"/>
      <c r="S1508" s="307"/>
      <c r="T1508" s="307"/>
      <c r="U1508" s="307"/>
      <c r="V1508" s="307"/>
    </row>
    <row r="1509" ht="15.75" customHeight="1">
      <c r="A1509" s="307"/>
      <c r="B1509" s="298">
        <v>45292.0</v>
      </c>
      <c r="C1509" s="299" t="s">
        <v>4213</v>
      </c>
      <c r="D1509" s="305" t="s">
        <v>91</v>
      </c>
      <c r="E1509" s="325" t="s">
        <v>172</v>
      </c>
      <c r="F1509" s="302">
        <v>3930.0</v>
      </c>
      <c r="G1509" s="302">
        <f t="shared" si="22"/>
        <v>70.00763359</v>
      </c>
      <c r="H1509" s="302">
        <v>2751.3</v>
      </c>
      <c r="I1509" s="324">
        <v>-23.58</v>
      </c>
      <c r="J1509" s="303">
        <v>1272740.0</v>
      </c>
      <c r="K1509" s="304">
        <f t="shared" si="4"/>
        <v>323.8524173</v>
      </c>
      <c r="L1509" s="305" t="s">
        <v>2582</v>
      </c>
      <c r="M1509" s="306" t="s">
        <v>75</v>
      </c>
      <c r="N1509" s="297">
        <f t="shared" si="3"/>
        <v>3.93</v>
      </c>
      <c r="O1509" s="307"/>
      <c r="P1509" s="307"/>
      <c r="Q1509" s="307"/>
      <c r="R1509" s="307"/>
      <c r="S1509" s="307"/>
      <c r="T1509" s="307"/>
      <c r="U1509" s="307"/>
      <c r="V1509" s="307"/>
    </row>
    <row r="1510" ht="15.75" customHeight="1">
      <c r="A1510" s="307"/>
      <c r="B1510" s="298">
        <v>45295.0</v>
      </c>
      <c r="C1510" s="299" t="s">
        <v>4214</v>
      </c>
      <c r="D1510" s="305" t="s">
        <v>91</v>
      </c>
      <c r="E1510" s="325" t="s">
        <v>172</v>
      </c>
      <c r="F1510" s="302">
        <v>3764.0</v>
      </c>
      <c r="G1510" s="302">
        <f t="shared" si="22"/>
        <v>69.15249734</v>
      </c>
      <c r="H1510" s="302">
        <v>2602.9</v>
      </c>
      <c r="I1510" s="324">
        <v>-23.0</v>
      </c>
      <c r="J1510" s="303">
        <v>1204480.0</v>
      </c>
      <c r="K1510" s="304">
        <f t="shared" si="4"/>
        <v>320</v>
      </c>
      <c r="L1510" s="305" t="s">
        <v>2582</v>
      </c>
      <c r="M1510" s="306" t="s">
        <v>40</v>
      </c>
      <c r="N1510" s="297">
        <f t="shared" si="3"/>
        <v>3.764</v>
      </c>
      <c r="O1510" s="307"/>
      <c r="P1510" s="307"/>
      <c r="Q1510" s="307"/>
      <c r="R1510" s="307"/>
      <c r="S1510" s="307"/>
      <c r="T1510" s="307"/>
      <c r="U1510" s="307"/>
      <c r="V1510" s="307"/>
    </row>
    <row r="1511" ht="15.75" customHeight="1">
      <c r="A1511" s="307"/>
      <c r="B1511" s="298">
        <v>45300.0</v>
      </c>
      <c r="C1511" s="299" t="s">
        <v>4215</v>
      </c>
      <c r="D1511" s="300" t="s">
        <v>91</v>
      </c>
      <c r="E1511" s="325" t="s">
        <v>172</v>
      </c>
      <c r="F1511" s="302">
        <v>3986.0</v>
      </c>
      <c r="G1511" s="302">
        <f t="shared" si="22"/>
        <v>69.23482188</v>
      </c>
      <c r="H1511" s="302">
        <v>2759.7</v>
      </c>
      <c r="I1511" s="324">
        <v>-26.32</v>
      </c>
      <c r="J1511" s="303">
        <v>1338220.0</v>
      </c>
      <c r="K1511" s="304">
        <f t="shared" si="4"/>
        <v>335.7300552</v>
      </c>
      <c r="L1511" s="305" t="s">
        <v>2582</v>
      </c>
      <c r="M1511" s="306" t="s">
        <v>94</v>
      </c>
      <c r="N1511" s="297">
        <f t="shared" si="3"/>
        <v>3.986</v>
      </c>
      <c r="O1511" s="307"/>
      <c r="P1511" s="307"/>
      <c r="Q1511" s="307"/>
      <c r="R1511" s="307"/>
      <c r="S1511" s="307"/>
      <c r="T1511" s="307"/>
      <c r="U1511" s="307"/>
      <c r="V1511" s="307"/>
    </row>
    <row r="1512" ht="15.75" customHeight="1">
      <c r="A1512" s="307"/>
      <c r="B1512" s="298">
        <v>45303.0</v>
      </c>
      <c r="C1512" s="299" t="s">
        <v>4216</v>
      </c>
      <c r="D1512" s="300" t="s">
        <v>4217</v>
      </c>
      <c r="E1512" s="325" t="s">
        <v>2591</v>
      </c>
      <c r="F1512" s="302">
        <v>2302.0</v>
      </c>
      <c r="G1512" s="302">
        <f t="shared" si="22"/>
        <v>68.77932233</v>
      </c>
      <c r="H1512" s="302">
        <v>1583.3</v>
      </c>
      <c r="I1512" s="324">
        <v>-14.98</v>
      </c>
      <c r="J1512" s="322">
        <v>585295.0</v>
      </c>
      <c r="K1512" s="308">
        <f t="shared" si="4"/>
        <v>254.2549957</v>
      </c>
      <c r="L1512" s="305" t="s">
        <v>2595</v>
      </c>
      <c r="M1512" s="306" t="s">
        <v>2584</v>
      </c>
      <c r="N1512" s="297">
        <f t="shared" si="3"/>
        <v>2.302</v>
      </c>
      <c r="O1512" s="307"/>
      <c r="P1512" s="307"/>
      <c r="Q1512" s="307"/>
      <c r="R1512" s="307"/>
      <c r="S1512" s="307"/>
      <c r="T1512" s="307"/>
      <c r="U1512" s="307"/>
      <c r="V1512" s="307"/>
    </row>
    <row r="1513" ht="15.75" customHeight="1">
      <c r="A1513" s="307"/>
      <c r="B1513" s="298">
        <v>45303.0</v>
      </c>
      <c r="C1513" s="299" t="s">
        <v>4218</v>
      </c>
      <c r="D1513" s="305" t="s">
        <v>4217</v>
      </c>
      <c r="E1513" s="325" t="s">
        <v>181</v>
      </c>
      <c r="F1513" s="302">
        <v>3093.0</v>
      </c>
      <c r="G1513" s="302">
        <f t="shared" si="22"/>
        <v>68.56773359</v>
      </c>
      <c r="H1513" s="302">
        <v>2120.8</v>
      </c>
      <c r="I1513" s="324">
        <v>-47.02</v>
      </c>
      <c r="J1513" s="322">
        <v>866040.0</v>
      </c>
      <c r="K1513" s="308">
        <f t="shared" si="4"/>
        <v>280</v>
      </c>
      <c r="L1513" s="305" t="s">
        <v>2595</v>
      </c>
      <c r="M1513" s="306" t="s">
        <v>75</v>
      </c>
      <c r="N1513" s="297">
        <f t="shared" si="3"/>
        <v>3.093</v>
      </c>
      <c r="O1513" s="307"/>
      <c r="P1513" s="307"/>
      <c r="Q1513" s="307"/>
      <c r="R1513" s="307"/>
      <c r="S1513" s="307"/>
      <c r="T1513" s="307"/>
      <c r="U1513" s="307"/>
      <c r="V1513" s="307"/>
    </row>
    <row r="1514" ht="15.75" customHeight="1">
      <c r="A1514" s="307"/>
      <c r="B1514" s="298">
        <v>45299.0</v>
      </c>
      <c r="C1514" s="299" t="s">
        <v>4219</v>
      </c>
      <c r="D1514" s="305" t="s">
        <v>113</v>
      </c>
      <c r="E1514" s="301" t="s">
        <v>2643</v>
      </c>
      <c r="F1514" s="302">
        <v>1788.8</v>
      </c>
      <c r="G1514" s="302">
        <f t="shared" si="22"/>
        <v>66.60889982</v>
      </c>
      <c r="H1514" s="302">
        <v>1191.5</v>
      </c>
      <c r="I1514" s="324">
        <v>29.47</v>
      </c>
      <c r="J1514" s="322">
        <v>287048.0</v>
      </c>
      <c r="K1514" s="308">
        <f t="shared" si="4"/>
        <v>160.4695886</v>
      </c>
      <c r="L1514" s="305" t="s">
        <v>2580</v>
      </c>
      <c r="M1514" s="306" t="s">
        <v>40</v>
      </c>
      <c r="N1514" s="297">
        <f t="shared" si="3"/>
        <v>1.7888</v>
      </c>
      <c r="O1514" s="307"/>
      <c r="P1514" s="307"/>
      <c r="Q1514" s="307"/>
      <c r="R1514" s="307"/>
      <c r="S1514" s="307"/>
      <c r="T1514" s="307"/>
      <c r="U1514" s="307"/>
      <c r="V1514" s="307"/>
    </row>
    <row r="1515" ht="15.75" customHeight="1">
      <c r="A1515" s="307"/>
      <c r="B1515" s="298">
        <v>45301.0</v>
      </c>
      <c r="C1515" s="299" t="s">
        <v>4220</v>
      </c>
      <c r="D1515" s="300" t="s">
        <v>4221</v>
      </c>
      <c r="E1515" s="301" t="s">
        <v>2591</v>
      </c>
      <c r="F1515" s="302">
        <v>5202.0</v>
      </c>
      <c r="G1515" s="302">
        <f t="shared" si="22"/>
        <v>68.66782007</v>
      </c>
      <c r="H1515" s="302">
        <v>3572.1</v>
      </c>
      <c r="I1515" s="324">
        <v>-31.62</v>
      </c>
      <c r="J1515" s="322">
        <v>1371940.0</v>
      </c>
      <c r="K1515" s="308">
        <f t="shared" si="4"/>
        <v>263.7331795</v>
      </c>
      <c r="L1515" s="305" t="s">
        <v>2595</v>
      </c>
      <c r="M1515" s="306" t="s">
        <v>94</v>
      </c>
      <c r="N1515" s="297">
        <f t="shared" si="3"/>
        <v>5.202</v>
      </c>
      <c r="O1515" s="307"/>
      <c r="P1515" s="307"/>
      <c r="Q1515" s="307"/>
      <c r="R1515" s="307"/>
      <c r="S1515" s="307"/>
      <c r="T1515" s="307"/>
      <c r="U1515" s="307"/>
      <c r="V1515" s="307"/>
    </row>
    <row r="1516" ht="15.75" customHeight="1">
      <c r="A1516" s="307"/>
      <c r="B1516" s="298">
        <v>45305.0</v>
      </c>
      <c r="C1516" s="299" t="s">
        <v>4222</v>
      </c>
      <c r="D1516" s="305" t="s">
        <v>4221</v>
      </c>
      <c r="E1516" s="301" t="s">
        <v>179</v>
      </c>
      <c r="F1516" s="302">
        <v>6466.0</v>
      </c>
      <c r="G1516" s="302">
        <f t="shared" si="22"/>
        <v>70.05412929</v>
      </c>
      <c r="H1516" s="302">
        <v>4529.7</v>
      </c>
      <c r="I1516" s="324">
        <v>-55.75</v>
      </c>
      <c r="J1516" s="322">
        <v>1980770.0</v>
      </c>
      <c r="K1516" s="308">
        <f t="shared" si="4"/>
        <v>306.3362202</v>
      </c>
      <c r="L1516" s="305" t="s">
        <v>2595</v>
      </c>
      <c r="M1516" s="306" t="s">
        <v>2584</v>
      </c>
      <c r="N1516" s="297">
        <f t="shared" si="3"/>
        <v>6.466</v>
      </c>
      <c r="O1516" s="307"/>
      <c r="P1516" s="307"/>
      <c r="Q1516" s="307"/>
      <c r="R1516" s="307"/>
      <c r="S1516" s="307"/>
      <c r="T1516" s="307"/>
      <c r="U1516" s="307"/>
      <c r="V1516" s="307"/>
    </row>
    <row r="1517" ht="15.75" customHeight="1">
      <c r="A1517" s="307"/>
      <c r="B1517" s="298">
        <v>45312.0</v>
      </c>
      <c r="C1517" s="299" t="s">
        <v>4223</v>
      </c>
      <c r="D1517" s="305" t="s">
        <v>4221</v>
      </c>
      <c r="E1517" s="301" t="s">
        <v>2643</v>
      </c>
      <c r="F1517" s="302">
        <v>5342.0</v>
      </c>
      <c r="G1517" s="302">
        <f t="shared" si="22"/>
        <v>67.66379633</v>
      </c>
      <c r="H1517" s="302">
        <v>3614.6</v>
      </c>
      <c r="I1517" s="324">
        <v>-32.32</v>
      </c>
      <c r="J1517" s="322">
        <v>1373685.0</v>
      </c>
      <c r="K1517" s="308">
        <f t="shared" si="4"/>
        <v>257.1480719</v>
      </c>
      <c r="L1517" s="305" t="s">
        <v>2595</v>
      </c>
      <c r="M1517" s="306" t="s">
        <v>75</v>
      </c>
      <c r="N1517" s="297">
        <f t="shared" si="3"/>
        <v>5.342</v>
      </c>
      <c r="O1517" s="307"/>
      <c r="P1517" s="307"/>
      <c r="Q1517" s="307"/>
      <c r="R1517" s="307"/>
      <c r="S1517" s="307"/>
      <c r="T1517" s="307"/>
      <c r="U1517" s="307"/>
      <c r="V1517" s="307"/>
    </row>
    <row r="1518" ht="15.75" customHeight="1">
      <c r="A1518" s="307"/>
      <c r="B1518" s="298">
        <v>45321.0</v>
      </c>
      <c r="C1518" s="299" t="s">
        <v>4224</v>
      </c>
      <c r="D1518" s="305" t="s">
        <v>4221</v>
      </c>
      <c r="E1518" s="301" t="s">
        <v>181</v>
      </c>
      <c r="F1518" s="302">
        <v>4098.0</v>
      </c>
      <c r="G1518" s="302">
        <f t="shared" si="22"/>
        <v>68.8579795</v>
      </c>
      <c r="H1518" s="302">
        <v>2821.8</v>
      </c>
      <c r="I1518" s="324">
        <v>-61.82</v>
      </c>
      <c r="J1518" s="322">
        <v>1259755.0</v>
      </c>
      <c r="K1518" s="308">
        <f t="shared" si="4"/>
        <v>307.4072718</v>
      </c>
      <c r="L1518" s="305" t="s">
        <v>2595</v>
      </c>
      <c r="M1518" s="306" t="s">
        <v>40</v>
      </c>
      <c r="N1518" s="297">
        <f t="shared" si="3"/>
        <v>4.098</v>
      </c>
      <c r="O1518" s="307"/>
      <c r="P1518" s="307"/>
      <c r="Q1518" s="307"/>
      <c r="R1518" s="307"/>
      <c r="S1518" s="307"/>
      <c r="T1518" s="307"/>
      <c r="U1518" s="307"/>
      <c r="V1518" s="307"/>
    </row>
    <row r="1519" ht="15.75" customHeight="1">
      <c r="A1519" s="307"/>
      <c r="B1519" s="298">
        <v>45295.0</v>
      </c>
      <c r="C1519" s="299" t="s">
        <v>4225</v>
      </c>
      <c r="D1519" s="305" t="s">
        <v>111</v>
      </c>
      <c r="E1519" s="301" t="s">
        <v>177</v>
      </c>
      <c r="F1519" s="302">
        <v>2600.0</v>
      </c>
      <c r="G1519" s="302">
        <f t="shared" si="22"/>
        <v>69.05</v>
      </c>
      <c r="H1519" s="302">
        <v>1795.3</v>
      </c>
      <c r="I1519" s="324">
        <v>-48.34</v>
      </c>
      <c r="J1519" s="322">
        <v>801900.0</v>
      </c>
      <c r="K1519" s="308">
        <f t="shared" si="4"/>
        <v>308.4230769</v>
      </c>
      <c r="L1519" s="305" t="s">
        <v>2582</v>
      </c>
      <c r="M1519" s="306" t="s">
        <v>94</v>
      </c>
      <c r="N1519" s="297">
        <f t="shared" si="3"/>
        <v>2.6</v>
      </c>
      <c r="O1519" s="307"/>
      <c r="P1519" s="307"/>
      <c r="Q1519" s="307"/>
      <c r="R1519" s="307"/>
      <c r="S1519" s="307"/>
      <c r="T1519" s="307"/>
      <c r="U1519" s="307"/>
      <c r="V1519" s="307"/>
    </row>
    <row r="1520" ht="15.75" customHeight="1">
      <c r="A1520" s="307"/>
      <c r="B1520" s="298">
        <v>45292.0</v>
      </c>
      <c r="C1520" s="299" t="s">
        <v>4226</v>
      </c>
      <c r="D1520" s="305" t="s">
        <v>4182</v>
      </c>
      <c r="E1520" s="301" t="s">
        <v>181</v>
      </c>
      <c r="F1520" s="302">
        <v>9327.0</v>
      </c>
      <c r="G1520" s="302">
        <f t="shared" si="22"/>
        <v>68.18376756</v>
      </c>
      <c r="H1520" s="302">
        <v>6359.5</v>
      </c>
      <c r="I1520" s="324">
        <v>-55.08</v>
      </c>
      <c r="J1520" s="322">
        <v>2732375.0</v>
      </c>
      <c r="K1520" s="308">
        <f t="shared" si="4"/>
        <v>292.953254</v>
      </c>
      <c r="L1520" s="305" t="s">
        <v>2595</v>
      </c>
      <c r="M1520" s="306" t="s">
        <v>2584</v>
      </c>
      <c r="N1520" s="297">
        <f t="shared" si="3"/>
        <v>9.327</v>
      </c>
      <c r="O1520" s="307"/>
      <c r="P1520" s="307"/>
      <c r="Q1520" s="307"/>
      <c r="R1520" s="307"/>
      <c r="S1520" s="307"/>
      <c r="T1520" s="307"/>
      <c r="U1520" s="307"/>
      <c r="V1520" s="307"/>
    </row>
    <row r="1521" ht="15.75" customHeight="1">
      <c r="A1521" s="307"/>
      <c r="B1521" s="298">
        <v>45298.0</v>
      </c>
      <c r="C1521" s="299" t="s">
        <v>4227</v>
      </c>
      <c r="D1521" s="305" t="s">
        <v>4182</v>
      </c>
      <c r="E1521" s="301" t="s">
        <v>177</v>
      </c>
      <c r="F1521" s="302">
        <v>5008.0</v>
      </c>
      <c r="G1521" s="302">
        <f t="shared" si="22"/>
        <v>68.80391374</v>
      </c>
      <c r="H1521" s="302">
        <v>3445.7</v>
      </c>
      <c r="I1521" s="324">
        <v>-82.66</v>
      </c>
      <c r="J1521" s="303">
        <v>1725761.25</v>
      </c>
      <c r="K1521" s="304">
        <f t="shared" si="4"/>
        <v>344.6008886</v>
      </c>
      <c r="L1521" s="305" t="s">
        <v>2595</v>
      </c>
      <c r="M1521" s="306" t="s">
        <v>75</v>
      </c>
      <c r="N1521" s="297">
        <f t="shared" si="3"/>
        <v>5.008</v>
      </c>
      <c r="O1521" s="307"/>
      <c r="P1521" s="307"/>
      <c r="Q1521" s="307"/>
      <c r="R1521" s="307"/>
      <c r="S1521" s="307"/>
      <c r="T1521" s="307"/>
      <c r="U1521" s="307"/>
      <c r="V1521" s="307"/>
    </row>
    <row r="1522" ht="15.75" customHeight="1">
      <c r="A1522" s="307"/>
      <c r="B1522" s="298">
        <v>45300.0</v>
      </c>
      <c r="C1522" s="299" t="s">
        <v>4228</v>
      </c>
      <c r="D1522" s="346" t="s">
        <v>4182</v>
      </c>
      <c r="E1522" s="301" t="s">
        <v>2591</v>
      </c>
      <c r="F1522" s="302">
        <v>5455.0</v>
      </c>
      <c r="G1522" s="302">
        <f t="shared" si="22"/>
        <v>69.64436297</v>
      </c>
      <c r="H1522" s="302">
        <v>3799.1</v>
      </c>
      <c r="I1522" s="324">
        <v>-19.89</v>
      </c>
      <c r="J1522" s="322">
        <v>1431139.75</v>
      </c>
      <c r="K1522" s="308">
        <f t="shared" si="4"/>
        <v>262.353758</v>
      </c>
      <c r="L1522" s="305" t="s">
        <v>2595</v>
      </c>
      <c r="M1522" s="306" t="s">
        <v>40</v>
      </c>
      <c r="N1522" s="297">
        <f t="shared" si="3"/>
        <v>5.455</v>
      </c>
      <c r="O1522" s="307"/>
      <c r="P1522" s="307"/>
      <c r="Q1522" s="307"/>
      <c r="R1522" s="307"/>
      <c r="S1522" s="307"/>
      <c r="T1522" s="307"/>
      <c r="U1522" s="307"/>
      <c r="V1522" s="307"/>
    </row>
    <row r="1523" ht="15.75" customHeight="1">
      <c r="A1523" s="307"/>
      <c r="B1523" s="298">
        <v>45300.0</v>
      </c>
      <c r="C1523" s="299" t="s">
        <v>4229</v>
      </c>
      <c r="D1523" s="346" t="s">
        <v>4182</v>
      </c>
      <c r="E1523" s="301" t="s">
        <v>179</v>
      </c>
      <c r="F1523" s="302">
        <v>5337.0</v>
      </c>
      <c r="G1523" s="302">
        <f t="shared" si="22"/>
        <v>68.99943789</v>
      </c>
      <c r="H1523" s="302">
        <v>3682.5</v>
      </c>
      <c r="I1523" s="324">
        <v>-65.03</v>
      </c>
      <c r="J1523" s="322">
        <v>1654470.0</v>
      </c>
      <c r="K1523" s="308">
        <f t="shared" si="4"/>
        <v>310</v>
      </c>
      <c r="L1523" s="305" t="s">
        <v>2595</v>
      </c>
      <c r="M1523" s="306" t="s">
        <v>94</v>
      </c>
      <c r="N1523" s="297">
        <f t="shared" si="3"/>
        <v>5.337</v>
      </c>
      <c r="O1523" s="307"/>
      <c r="P1523" s="307"/>
      <c r="Q1523" s="307"/>
      <c r="R1523" s="307"/>
      <c r="S1523" s="307"/>
      <c r="T1523" s="307"/>
      <c r="U1523" s="307"/>
      <c r="V1523" s="307"/>
    </row>
    <row r="1524" ht="15.75" customHeight="1">
      <c r="A1524" s="307"/>
      <c r="B1524" s="298">
        <v>45302.0</v>
      </c>
      <c r="C1524" s="299" t="s">
        <v>4230</v>
      </c>
      <c r="D1524" s="300" t="s">
        <v>4182</v>
      </c>
      <c r="E1524" s="301" t="s">
        <v>2591</v>
      </c>
      <c r="F1524" s="302">
        <v>8530.0</v>
      </c>
      <c r="G1524" s="302">
        <f t="shared" si="22"/>
        <v>69.8112544</v>
      </c>
      <c r="H1524" s="302">
        <v>5954.9</v>
      </c>
      <c r="I1524" s="324">
        <v>-30.07</v>
      </c>
      <c r="J1524" s="322">
        <v>2324417.0</v>
      </c>
      <c r="K1524" s="308">
        <f t="shared" si="4"/>
        <v>272.4990621</v>
      </c>
      <c r="L1524" s="305" t="s">
        <v>2595</v>
      </c>
      <c r="M1524" s="306" t="s">
        <v>2584</v>
      </c>
      <c r="N1524" s="297">
        <f t="shared" si="3"/>
        <v>8.53</v>
      </c>
      <c r="O1524" s="307"/>
      <c r="P1524" s="307"/>
      <c r="Q1524" s="307"/>
      <c r="R1524" s="307"/>
      <c r="S1524" s="307"/>
      <c r="T1524" s="307"/>
      <c r="U1524" s="307"/>
      <c r="V1524" s="307"/>
    </row>
    <row r="1525" ht="15.75" customHeight="1">
      <c r="A1525" s="307"/>
      <c r="B1525" s="298">
        <v>45309.0</v>
      </c>
      <c r="C1525" s="299" t="s">
        <v>4231</v>
      </c>
      <c r="D1525" s="305" t="s">
        <v>4182</v>
      </c>
      <c r="E1525" s="301" t="s">
        <v>2591</v>
      </c>
      <c r="F1525" s="302">
        <v>8091.0</v>
      </c>
      <c r="G1525" s="302">
        <f t="shared" si="22"/>
        <v>67.96193301</v>
      </c>
      <c r="H1525" s="302">
        <v>5498.8</v>
      </c>
      <c r="I1525" s="324">
        <v>-47.09</v>
      </c>
      <c r="J1525" s="322">
        <v>2222801.0</v>
      </c>
      <c r="K1525" s="308">
        <f t="shared" si="4"/>
        <v>274.7251267</v>
      </c>
      <c r="L1525" s="305" t="s">
        <v>2595</v>
      </c>
      <c r="M1525" s="306" t="s">
        <v>75</v>
      </c>
      <c r="N1525" s="297">
        <f t="shared" si="3"/>
        <v>8.091</v>
      </c>
      <c r="O1525" s="307"/>
      <c r="P1525" s="307"/>
      <c r="Q1525" s="307"/>
      <c r="R1525" s="307"/>
      <c r="S1525" s="307"/>
      <c r="T1525" s="307"/>
      <c r="U1525" s="307"/>
      <c r="V1525" s="307"/>
    </row>
    <row r="1526" ht="15.75" customHeight="1">
      <c r="A1526" s="307"/>
      <c r="B1526" s="298">
        <v>45311.0</v>
      </c>
      <c r="C1526" s="299" t="s">
        <v>4232</v>
      </c>
      <c r="D1526" s="305" t="s">
        <v>4182</v>
      </c>
      <c r="E1526" s="301" t="s">
        <v>181</v>
      </c>
      <c r="F1526" s="302">
        <v>5553.0</v>
      </c>
      <c r="G1526" s="302">
        <f t="shared" si="22"/>
        <v>69.57680533</v>
      </c>
      <c r="H1526" s="302">
        <v>3863.6</v>
      </c>
      <c r="I1526" s="324">
        <v>-47.8</v>
      </c>
      <c r="J1526" s="322">
        <v>1608685.0</v>
      </c>
      <c r="K1526" s="308">
        <f t="shared" si="4"/>
        <v>289.6965604</v>
      </c>
      <c r="L1526" s="305" t="s">
        <v>2595</v>
      </c>
      <c r="M1526" s="306" t="s">
        <v>40</v>
      </c>
      <c r="N1526" s="297">
        <f t="shared" si="3"/>
        <v>5.553</v>
      </c>
      <c r="O1526" s="307"/>
      <c r="P1526" s="307"/>
      <c r="Q1526" s="307"/>
      <c r="R1526" s="307"/>
      <c r="S1526" s="307"/>
      <c r="T1526" s="307"/>
      <c r="U1526" s="307"/>
      <c r="V1526" s="307"/>
    </row>
    <row r="1527" ht="15.75" customHeight="1">
      <c r="A1527" s="307"/>
      <c r="B1527" s="298">
        <v>45316.0</v>
      </c>
      <c r="C1527" s="299" t="s">
        <v>4233</v>
      </c>
      <c r="D1527" s="305" t="s">
        <v>4182</v>
      </c>
      <c r="E1527" s="301" t="s">
        <v>2643</v>
      </c>
      <c r="F1527" s="302">
        <v>8015.0</v>
      </c>
      <c r="G1527" s="302">
        <f t="shared" si="22"/>
        <v>67.22520274</v>
      </c>
      <c r="H1527" s="302">
        <v>5388.1</v>
      </c>
      <c r="I1527" s="324">
        <v>-46.14</v>
      </c>
      <c r="J1527" s="322">
        <v>2305159.0</v>
      </c>
      <c r="K1527" s="308">
        <f t="shared" si="4"/>
        <v>287.6056145</v>
      </c>
      <c r="L1527" s="305" t="s">
        <v>2595</v>
      </c>
      <c r="M1527" s="306" t="s">
        <v>94</v>
      </c>
      <c r="N1527" s="297">
        <f t="shared" si="3"/>
        <v>8.015</v>
      </c>
      <c r="O1527" s="307"/>
      <c r="P1527" s="307"/>
      <c r="Q1527" s="307"/>
      <c r="R1527" s="307"/>
      <c r="S1527" s="307"/>
      <c r="T1527" s="307"/>
      <c r="U1527" s="307"/>
      <c r="V1527" s="307"/>
    </row>
    <row r="1528" ht="15.75" customHeight="1">
      <c r="A1528" s="307"/>
      <c r="B1528" s="298">
        <v>45321.0</v>
      </c>
      <c r="C1528" s="299" t="s">
        <v>4234</v>
      </c>
      <c r="D1528" s="305" t="s">
        <v>4182</v>
      </c>
      <c r="E1528" s="301" t="s">
        <v>172</v>
      </c>
      <c r="F1528" s="302">
        <v>1240.0</v>
      </c>
      <c r="G1528" s="302">
        <f t="shared" si="22"/>
        <v>72.05645161</v>
      </c>
      <c r="H1528" s="302">
        <v>893.5</v>
      </c>
      <c r="I1528" s="324">
        <v>-33.93</v>
      </c>
      <c r="J1528" s="303">
        <v>449160.0</v>
      </c>
      <c r="K1528" s="304">
        <f t="shared" si="4"/>
        <v>362.2258065</v>
      </c>
      <c r="L1528" s="305" t="s">
        <v>2595</v>
      </c>
      <c r="M1528" s="306" t="s">
        <v>2584</v>
      </c>
      <c r="N1528" s="297">
        <f t="shared" si="3"/>
        <v>1.24</v>
      </c>
      <c r="O1528" s="307"/>
      <c r="P1528" s="307"/>
      <c r="Q1528" s="307"/>
      <c r="R1528" s="307"/>
      <c r="S1528" s="307"/>
      <c r="T1528" s="307"/>
      <c r="U1528" s="307"/>
      <c r="V1528" s="307"/>
    </row>
    <row r="1529" ht="15.75" customHeight="1">
      <c r="A1529" s="307"/>
      <c r="B1529" s="298">
        <v>45298.0</v>
      </c>
      <c r="C1529" s="299" t="s">
        <v>4235</v>
      </c>
      <c r="D1529" s="305" t="s">
        <v>3676</v>
      </c>
      <c r="E1529" s="301" t="s">
        <v>179</v>
      </c>
      <c r="F1529" s="302">
        <v>9635.0</v>
      </c>
      <c r="G1529" s="302">
        <f t="shared" si="22"/>
        <v>68.8770109</v>
      </c>
      <c r="H1529" s="302">
        <v>6636.3</v>
      </c>
      <c r="I1529" s="324">
        <v>-59.81</v>
      </c>
      <c r="J1529" s="322">
        <v>2935201.0</v>
      </c>
      <c r="K1529" s="308">
        <f t="shared" si="4"/>
        <v>304.6394395</v>
      </c>
      <c r="L1529" s="305" t="s">
        <v>2595</v>
      </c>
      <c r="M1529" s="306" t="s">
        <v>75</v>
      </c>
      <c r="N1529" s="297">
        <f t="shared" si="3"/>
        <v>9.635</v>
      </c>
      <c r="O1529" s="307"/>
      <c r="P1529" s="307"/>
      <c r="Q1529" s="307"/>
      <c r="R1529" s="307"/>
      <c r="S1529" s="307"/>
      <c r="T1529" s="307"/>
      <c r="U1529" s="307"/>
      <c r="V1529" s="307"/>
    </row>
    <row r="1530" ht="15.75" customHeight="1">
      <c r="A1530" s="307"/>
      <c r="B1530" s="298">
        <v>45299.0</v>
      </c>
      <c r="C1530" s="299" t="s">
        <v>4236</v>
      </c>
      <c r="D1530" s="305" t="s">
        <v>3676</v>
      </c>
      <c r="E1530" s="301" t="s">
        <v>179</v>
      </c>
      <c r="F1530" s="302">
        <v>5809.0</v>
      </c>
      <c r="G1530" s="302">
        <f t="shared" si="22"/>
        <v>68.42313651</v>
      </c>
      <c r="H1530" s="302">
        <v>3974.7</v>
      </c>
      <c r="I1530" s="324">
        <v>-70.03</v>
      </c>
      <c r="J1530" s="322">
        <v>1779235.0</v>
      </c>
      <c r="K1530" s="308">
        <f t="shared" si="4"/>
        <v>306.2893786</v>
      </c>
      <c r="L1530" s="305" t="s">
        <v>2595</v>
      </c>
      <c r="M1530" s="306" t="s">
        <v>40</v>
      </c>
      <c r="N1530" s="297">
        <f t="shared" si="3"/>
        <v>5.809</v>
      </c>
      <c r="O1530" s="307"/>
      <c r="P1530" s="307"/>
      <c r="Q1530" s="307"/>
      <c r="R1530" s="307"/>
      <c r="S1530" s="307"/>
      <c r="T1530" s="307"/>
      <c r="U1530" s="307"/>
      <c r="V1530" s="307"/>
    </row>
    <row r="1531" ht="15.75" customHeight="1">
      <c r="A1531" s="307"/>
      <c r="B1531" s="298">
        <v>45302.0</v>
      </c>
      <c r="C1531" s="299" t="s">
        <v>4237</v>
      </c>
      <c r="D1531" s="305" t="s">
        <v>3676</v>
      </c>
      <c r="E1531" s="301" t="s">
        <v>177</v>
      </c>
      <c r="F1531" s="302">
        <v>9538.0</v>
      </c>
      <c r="G1531" s="302">
        <f t="shared" si="22"/>
        <v>70.97399874</v>
      </c>
      <c r="H1531" s="302">
        <v>6769.5</v>
      </c>
      <c r="I1531" s="324">
        <v>-66.85</v>
      </c>
      <c r="J1531" s="322">
        <v>3216120.0</v>
      </c>
      <c r="K1531" s="308">
        <f t="shared" si="4"/>
        <v>337.1901866</v>
      </c>
      <c r="L1531" s="305" t="s">
        <v>2595</v>
      </c>
      <c r="M1531" s="306" t="s">
        <v>94</v>
      </c>
      <c r="N1531" s="297">
        <f t="shared" si="3"/>
        <v>9.538</v>
      </c>
      <c r="O1531" s="307"/>
      <c r="P1531" s="307"/>
      <c r="Q1531" s="307"/>
      <c r="R1531" s="307"/>
      <c r="S1531" s="307"/>
      <c r="T1531" s="307"/>
      <c r="U1531" s="307"/>
      <c r="V1531" s="307"/>
    </row>
    <row r="1532" ht="15.75" customHeight="1">
      <c r="A1532" s="307"/>
      <c r="B1532" s="298">
        <v>45303.0</v>
      </c>
      <c r="C1532" s="299" t="s">
        <v>4238</v>
      </c>
      <c r="D1532" s="305" t="s">
        <v>3676</v>
      </c>
      <c r="E1532" s="301" t="s">
        <v>181</v>
      </c>
      <c r="F1532" s="302">
        <v>5375.0</v>
      </c>
      <c r="G1532" s="302">
        <f t="shared" si="22"/>
        <v>68.52093023</v>
      </c>
      <c r="H1532" s="302">
        <v>3683.0</v>
      </c>
      <c r="I1532" s="324">
        <v>-52.6</v>
      </c>
      <c r="J1532" s="322">
        <v>1555000.0</v>
      </c>
      <c r="K1532" s="308">
        <f t="shared" si="4"/>
        <v>289.3023256</v>
      </c>
      <c r="L1532" s="305" t="s">
        <v>2595</v>
      </c>
      <c r="M1532" s="306" t="s">
        <v>2584</v>
      </c>
      <c r="N1532" s="297">
        <f t="shared" si="3"/>
        <v>5.375</v>
      </c>
      <c r="O1532" s="307"/>
      <c r="P1532" s="307"/>
      <c r="Q1532" s="307"/>
      <c r="R1532" s="307"/>
      <c r="S1532" s="307"/>
      <c r="T1532" s="307"/>
      <c r="U1532" s="307"/>
      <c r="V1532" s="307"/>
    </row>
    <row r="1533" ht="15.75" customHeight="1">
      <c r="A1533" s="307"/>
      <c r="B1533" s="298">
        <v>45319.0</v>
      </c>
      <c r="C1533" s="299" t="s">
        <v>4239</v>
      </c>
      <c r="D1533" s="305" t="s">
        <v>3676</v>
      </c>
      <c r="E1533" s="301" t="s">
        <v>172</v>
      </c>
      <c r="F1533" s="302">
        <v>9729.0</v>
      </c>
      <c r="G1533" s="302">
        <f t="shared" si="22"/>
        <v>69.83245966</v>
      </c>
      <c r="H1533" s="302">
        <v>6794.0</v>
      </c>
      <c r="I1533" s="324">
        <v>-117.09</v>
      </c>
      <c r="J1533" s="303">
        <v>3988890.0</v>
      </c>
      <c r="K1533" s="304">
        <f t="shared" si="4"/>
        <v>410</v>
      </c>
      <c r="L1533" s="305" t="s">
        <v>2595</v>
      </c>
      <c r="M1533" s="306" t="s">
        <v>75</v>
      </c>
      <c r="N1533" s="297">
        <f t="shared" si="3"/>
        <v>9.729</v>
      </c>
      <c r="O1533" s="307"/>
      <c r="P1533" s="307"/>
      <c r="Q1533" s="307"/>
      <c r="R1533" s="307"/>
      <c r="S1533" s="307"/>
      <c r="T1533" s="307"/>
      <c r="U1533" s="307"/>
      <c r="V1533" s="307"/>
    </row>
    <row r="1534" ht="15.75" customHeight="1">
      <c r="A1534" s="307"/>
      <c r="B1534" s="298">
        <v>45292.0</v>
      </c>
      <c r="C1534" s="299" t="s">
        <v>4240</v>
      </c>
      <c r="D1534" s="305" t="s">
        <v>115</v>
      </c>
      <c r="E1534" s="301" t="s">
        <v>177</v>
      </c>
      <c r="F1534" s="302">
        <v>114.0</v>
      </c>
      <c r="G1534" s="302">
        <f t="shared" si="22"/>
        <v>70</v>
      </c>
      <c r="H1534" s="302">
        <v>79.8</v>
      </c>
      <c r="I1534" s="324">
        <v>-43.45</v>
      </c>
      <c r="J1534" s="303">
        <v>36480.0</v>
      </c>
      <c r="K1534" s="304">
        <f t="shared" si="4"/>
        <v>320</v>
      </c>
      <c r="L1534" s="305" t="s">
        <v>2582</v>
      </c>
      <c r="M1534" s="306" t="s">
        <v>40</v>
      </c>
      <c r="N1534" s="297">
        <f t="shared" si="3"/>
        <v>0.114</v>
      </c>
      <c r="O1534" s="307"/>
      <c r="P1534" s="307"/>
      <c r="Q1534" s="307"/>
      <c r="R1534" s="307"/>
      <c r="S1534" s="307"/>
      <c r="T1534" s="307"/>
      <c r="U1534" s="307"/>
      <c r="V1534" s="307"/>
    </row>
    <row r="1535" ht="15.75" customHeight="1">
      <c r="A1535" s="307"/>
      <c r="B1535" s="298">
        <v>45297.0</v>
      </c>
      <c r="C1535" s="299" t="s">
        <v>4241</v>
      </c>
      <c r="D1535" s="305" t="s">
        <v>4033</v>
      </c>
      <c r="E1535" s="301" t="s">
        <v>179</v>
      </c>
      <c r="F1535" s="302">
        <v>10128.0</v>
      </c>
      <c r="G1535" s="302">
        <f t="shared" si="22"/>
        <v>68.82503949</v>
      </c>
      <c r="H1535" s="302">
        <v>6970.6</v>
      </c>
      <c r="I1535" s="324">
        <v>-72.25</v>
      </c>
      <c r="J1535" s="322">
        <v>3255322.0</v>
      </c>
      <c r="K1535" s="308">
        <f t="shared" si="4"/>
        <v>321.418049</v>
      </c>
      <c r="L1535" s="305" t="s">
        <v>2595</v>
      </c>
      <c r="M1535" s="306" t="s">
        <v>94</v>
      </c>
      <c r="N1535" s="297">
        <f t="shared" si="3"/>
        <v>10.128</v>
      </c>
      <c r="O1535" s="307"/>
      <c r="P1535" s="307"/>
      <c r="Q1535" s="307"/>
      <c r="R1535" s="307"/>
      <c r="S1535" s="307"/>
      <c r="T1535" s="307"/>
      <c r="U1535" s="307"/>
      <c r="V1535" s="307"/>
    </row>
    <row r="1536" ht="15.75" customHeight="1">
      <c r="A1536" s="307"/>
      <c r="B1536" s="298">
        <v>45299.0</v>
      </c>
      <c r="C1536" s="299" t="s">
        <v>4242</v>
      </c>
      <c r="D1536" s="305" t="s">
        <v>4033</v>
      </c>
      <c r="E1536" s="301" t="s">
        <v>2591</v>
      </c>
      <c r="F1536" s="302">
        <v>7489.0</v>
      </c>
      <c r="G1536" s="302">
        <f t="shared" si="22"/>
        <v>68.66871411</v>
      </c>
      <c r="H1536" s="302">
        <v>5142.6</v>
      </c>
      <c r="I1536" s="324">
        <v>-43.55</v>
      </c>
      <c r="J1536" s="322">
        <v>2098247.0</v>
      </c>
      <c r="K1536" s="308">
        <f t="shared" si="4"/>
        <v>280.1771932</v>
      </c>
      <c r="L1536" s="305" t="s">
        <v>2595</v>
      </c>
      <c r="M1536" s="306" t="s">
        <v>2584</v>
      </c>
      <c r="N1536" s="297">
        <f t="shared" si="3"/>
        <v>7.489</v>
      </c>
      <c r="O1536" s="307"/>
      <c r="P1536" s="307"/>
      <c r="Q1536" s="307"/>
      <c r="R1536" s="307"/>
      <c r="S1536" s="307"/>
      <c r="T1536" s="307"/>
      <c r="U1536" s="307"/>
      <c r="V1536" s="307"/>
    </row>
    <row r="1537" ht="15.75" customHeight="1">
      <c r="A1537" s="307"/>
      <c r="B1537" s="298">
        <v>45299.0</v>
      </c>
      <c r="C1537" s="299" t="s">
        <v>4243</v>
      </c>
      <c r="D1537" s="305" t="s">
        <v>4033</v>
      </c>
      <c r="E1537" s="301" t="s">
        <v>177</v>
      </c>
      <c r="F1537" s="302">
        <v>5815.0</v>
      </c>
      <c r="G1537" s="302">
        <f t="shared" si="22"/>
        <v>71.51676698</v>
      </c>
      <c r="H1537" s="302">
        <v>4158.7</v>
      </c>
      <c r="I1537" s="324">
        <v>-72.52</v>
      </c>
      <c r="J1537" s="322">
        <v>1982915.0</v>
      </c>
      <c r="K1537" s="308">
        <f t="shared" si="4"/>
        <v>341</v>
      </c>
      <c r="L1537" s="305" t="s">
        <v>2595</v>
      </c>
      <c r="M1537" s="306" t="s">
        <v>75</v>
      </c>
      <c r="N1537" s="297">
        <f t="shared" si="3"/>
        <v>5.815</v>
      </c>
      <c r="O1537" s="307"/>
      <c r="P1537" s="307"/>
      <c r="Q1537" s="307"/>
      <c r="R1537" s="307"/>
      <c r="S1537" s="307"/>
      <c r="T1537" s="307"/>
      <c r="U1537" s="307"/>
      <c r="V1537" s="307"/>
    </row>
    <row r="1538" ht="15.75" customHeight="1">
      <c r="A1538" s="307"/>
      <c r="B1538" s="298">
        <v>45300.0</v>
      </c>
      <c r="C1538" s="299" t="s">
        <v>4244</v>
      </c>
      <c r="D1538" s="305" t="s">
        <v>4033</v>
      </c>
      <c r="E1538" s="301" t="s">
        <v>181</v>
      </c>
      <c r="F1538" s="302">
        <v>10119.0</v>
      </c>
      <c r="G1538" s="302">
        <f t="shared" si="22"/>
        <v>67.10248048</v>
      </c>
      <c r="H1538" s="302">
        <v>6790.1</v>
      </c>
      <c r="I1538" s="324">
        <v>-75.46</v>
      </c>
      <c r="J1538" s="322">
        <v>2894034.0</v>
      </c>
      <c r="K1538" s="308">
        <f t="shared" si="4"/>
        <v>286</v>
      </c>
      <c r="L1538" s="305" t="s">
        <v>2595</v>
      </c>
      <c r="M1538" s="306" t="s">
        <v>40</v>
      </c>
      <c r="N1538" s="297">
        <f t="shared" si="3"/>
        <v>10.119</v>
      </c>
      <c r="O1538" s="307"/>
      <c r="P1538" s="307"/>
      <c r="Q1538" s="307"/>
      <c r="R1538" s="307"/>
      <c r="S1538" s="307"/>
      <c r="T1538" s="307"/>
      <c r="U1538" s="307"/>
      <c r="V1538" s="307"/>
    </row>
    <row r="1539" ht="15.75" customHeight="1">
      <c r="A1539" s="307"/>
      <c r="B1539" s="298">
        <v>45302.0</v>
      </c>
      <c r="C1539" s="299" t="s">
        <v>4245</v>
      </c>
      <c r="D1539" s="305" t="s">
        <v>4033</v>
      </c>
      <c r="E1539" s="301" t="s">
        <v>181</v>
      </c>
      <c r="F1539" s="302">
        <v>6237.0</v>
      </c>
      <c r="G1539" s="302">
        <f t="shared" si="22"/>
        <v>69.54304954</v>
      </c>
      <c r="H1539" s="302">
        <v>4337.4</v>
      </c>
      <c r="I1539" s="324">
        <v>-58.44</v>
      </c>
      <c r="J1539" s="322">
        <v>1899808.0</v>
      </c>
      <c r="K1539" s="308">
        <f t="shared" si="4"/>
        <v>304.6028539</v>
      </c>
      <c r="L1539" s="305" t="s">
        <v>2595</v>
      </c>
      <c r="M1539" s="306" t="s">
        <v>94</v>
      </c>
      <c r="N1539" s="297">
        <f t="shared" si="3"/>
        <v>6.237</v>
      </c>
      <c r="O1539" s="307"/>
      <c r="P1539" s="307"/>
      <c r="Q1539" s="307"/>
      <c r="R1539" s="307"/>
      <c r="S1539" s="307"/>
      <c r="T1539" s="307"/>
      <c r="U1539" s="307"/>
      <c r="V1539" s="307"/>
    </row>
    <row r="1540" ht="15.75" customHeight="1">
      <c r="A1540" s="307"/>
      <c r="B1540" s="298">
        <v>45304.0</v>
      </c>
      <c r="C1540" s="299" t="s">
        <v>4246</v>
      </c>
      <c r="D1540" s="305" t="s">
        <v>4033</v>
      </c>
      <c r="E1540" s="301" t="s">
        <v>181</v>
      </c>
      <c r="F1540" s="302">
        <v>11787.0</v>
      </c>
      <c r="G1540" s="302">
        <f t="shared" si="22"/>
        <v>69.39509629</v>
      </c>
      <c r="H1540" s="302">
        <v>8179.6</v>
      </c>
      <c r="I1540" s="324">
        <v>-53.8</v>
      </c>
      <c r="J1540" s="322">
        <v>3524313.0</v>
      </c>
      <c r="K1540" s="308">
        <f t="shared" si="4"/>
        <v>299</v>
      </c>
      <c r="L1540" s="305" t="s">
        <v>2595</v>
      </c>
      <c r="M1540" s="306" t="s">
        <v>2584</v>
      </c>
      <c r="N1540" s="297">
        <f t="shared" si="3"/>
        <v>11.787</v>
      </c>
      <c r="O1540" s="307"/>
      <c r="P1540" s="307"/>
      <c r="Q1540" s="307"/>
      <c r="R1540" s="307"/>
      <c r="S1540" s="307"/>
      <c r="T1540" s="307"/>
      <c r="U1540" s="307"/>
      <c r="V1540" s="307"/>
    </row>
    <row r="1541" ht="15.75" customHeight="1">
      <c r="A1541" s="307"/>
      <c r="B1541" s="298">
        <v>45306.0</v>
      </c>
      <c r="C1541" s="299" t="s">
        <v>4247</v>
      </c>
      <c r="D1541" s="346" t="s">
        <v>4033</v>
      </c>
      <c r="E1541" s="301" t="s">
        <v>179</v>
      </c>
      <c r="F1541" s="302">
        <v>9315.0</v>
      </c>
      <c r="G1541" s="302">
        <f t="shared" si="22"/>
        <v>69.70585078</v>
      </c>
      <c r="H1541" s="302">
        <v>6493.1</v>
      </c>
      <c r="I1541" s="324">
        <v>-68.68</v>
      </c>
      <c r="J1541" s="322">
        <v>2990115.0</v>
      </c>
      <c r="K1541" s="308">
        <f t="shared" si="4"/>
        <v>321</v>
      </c>
      <c r="L1541" s="305" t="s">
        <v>2595</v>
      </c>
      <c r="M1541" s="306" t="s">
        <v>75</v>
      </c>
      <c r="N1541" s="297">
        <f t="shared" si="3"/>
        <v>9.315</v>
      </c>
      <c r="O1541" s="307"/>
      <c r="P1541" s="307"/>
      <c r="Q1541" s="307"/>
      <c r="R1541" s="307"/>
      <c r="S1541" s="307"/>
      <c r="T1541" s="307"/>
      <c r="U1541" s="307"/>
      <c r="V1541" s="307"/>
    </row>
    <row r="1542" ht="15.75" customHeight="1">
      <c r="A1542" s="307"/>
      <c r="B1542" s="298">
        <v>45310.0</v>
      </c>
      <c r="C1542" s="299" t="s">
        <v>4248</v>
      </c>
      <c r="D1542" s="305" t="s">
        <v>4033</v>
      </c>
      <c r="E1542" s="301" t="s">
        <v>177</v>
      </c>
      <c r="F1542" s="302">
        <v>7135.0</v>
      </c>
      <c r="G1542" s="302">
        <f t="shared" si="22"/>
        <v>72.29152067</v>
      </c>
      <c r="H1542" s="302">
        <v>5158.0</v>
      </c>
      <c r="I1542" s="324">
        <v>-60.2</v>
      </c>
      <c r="J1542" s="322">
        <v>2468710.0</v>
      </c>
      <c r="K1542" s="308">
        <f t="shared" si="4"/>
        <v>346</v>
      </c>
      <c r="L1542" s="305" t="s">
        <v>2595</v>
      </c>
      <c r="M1542" s="306" t="s">
        <v>40</v>
      </c>
      <c r="N1542" s="297">
        <f t="shared" si="3"/>
        <v>7.135</v>
      </c>
      <c r="O1542" s="307"/>
      <c r="P1542" s="307"/>
      <c r="Q1542" s="307"/>
      <c r="R1542" s="307"/>
      <c r="S1542" s="307"/>
      <c r="T1542" s="307"/>
      <c r="U1542" s="307"/>
      <c r="V1542" s="307"/>
    </row>
    <row r="1543" ht="15.75" customHeight="1">
      <c r="A1543" s="307"/>
      <c r="B1543" s="298">
        <v>45311.0</v>
      </c>
      <c r="C1543" s="299" t="s">
        <v>4249</v>
      </c>
      <c r="D1543" s="305" t="s">
        <v>4033</v>
      </c>
      <c r="E1543" s="301" t="s">
        <v>181</v>
      </c>
      <c r="F1543" s="302">
        <v>11453.0</v>
      </c>
      <c r="G1543" s="302">
        <f t="shared" si="22"/>
        <v>70.91155156</v>
      </c>
      <c r="H1543" s="302">
        <v>8121.5</v>
      </c>
      <c r="I1543" s="324">
        <v>-44.56</v>
      </c>
      <c r="J1543" s="322">
        <v>3425313.0</v>
      </c>
      <c r="K1543" s="308">
        <f t="shared" si="4"/>
        <v>299.0756134</v>
      </c>
      <c r="L1543" s="305" t="s">
        <v>2595</v>
      </c>
      <c r="M1543" s="306" t="s">
        <v>94</v>
      </c>
      <c r="N1543" s="297">
        <f t="shared" si="3"/>
        <v>11.453</v>
      </c>
      <c r="O1543" s="307"/>
      <c r="P1543" s="307"/>
      <c r="Q1543" s="307"/>
      <c r="R1543" s="307"/>
      <c r="S1543" s="307"/>
      <c r="T1543" s="307"/>
      <c r="U1543" s="307"/>
      <c r="V1543" s="307"/>
    </row>
    <row r="1544" ht="15.75" customHeight="1">
      <c r="A1544" s="307"/>
      <c r="B1544" s="298">
        <v>45312.0</v>
      </c>
      <c r="C1544" s="299" t="s">
        <v>4250</v>
      </c>
      <c r="D1544" s="305" t="s">
        <v>4033</v>
      </c>
      <c r="E1544" s="301" t="s">
        <v>179</v>
      </c>
      <c r="F1544" s="302">
        <v>10925.0</v>
      </c>
      <c r="G1544" s="302">
        <f t="shared" si="22"/>
        <v>69.49199085</v>
      </c>
      <c r="H1544" s="302">
        <v>7592.0</v>
      </c>
      <c r="I1544" s="324">
        <v>-60.14</v>
      </c>
      <c r="J1544" s="322">
        <v>3484338.0</v>
      </c>
      <c r="K1544" s="308">
        <f t="shared" si="4"/>
        <v>318.93254</v>
      </c>
      <c r="L1544" s="305" t="s">
        <v>2595</v>
      </c>
      <c r="M1544" s="306" t="s">
        <v>2584</v>
      </c>
      <c r="N1544" s="297">
        <f t="shared" si="3"/>
        <v>10.925</v>
      </c>
      <c r="O1544" s="307"/>
      <c r="P1544" s="307"/>
      <c r="Q1544" s="307"/>
      <c r="R1544" s="307"/>
      <c r="S1544" s="307"/>
      <c r="T1544" s="307"/>
      <c r="U1544" s="307"/>
      <c r="V1544" s="307"/>
    </row>
    <row r="1545" ht="15.75" customHeight="1">
      <c r="A1545" s="307"/>
      <c r="B1545" s="298">
        <v>45314.0</v>
      </c>
      <c r="C1545" s="299" t="s">
        <v>4251</v>
      </c>
      <c r="D1545" s="305" t="s">
        <v>4033</v>
      </c>
      <c r="E1545" s="301" t="s">
        <v>181</v>
      </c>
      <c r="F1545" s="302">
        <v>10752.0</v>
      </c>
      <c r="G1545" s="302">
        <f t="shared" si="22"/>
        <v>69.15550595</v>
      </c>
      <c r="H1545" s="302">
        <v>7435.6</v>
      </c>
      <c r="I1545" s="324">
        <v>-45.54</v>
      </c>
      <c r="J1545" s="322">
        <v>3113662.0</v>
      </c>
      <c r="K1545" s="308">
        <f t="shared" si="4"/>
        <v>289.5890997</v>
      </c>
      <c r="L1545" s="305" t="s">
        <v>2595</v>
      </c>
      <c r="M1545" s="306" t="s">
        <v>75</v>
      </c>
      <c r="N1545" s="297">
        <f t="shared" si="3"/>
        <v>10.752</v>
      </c>
      <c r="O1545" s="307"/>
      <c r="P1545" s="307"/>
      <c r="Q1545" s="307"/>
      <c r="R1545" s="307"/>
      <c r="S1545" s="307"/>
      <c r="T1545" s="307"/>
      <c r="U1545" s="307"/>
      <c r="V1545" s="307"/>
    </row>
    <row r="1546" ht="15.75" customHeight="1">
      <c r="A1546" s="307"/>
      <c r="B1546" s="298">
        <v>45314.0</v>
      </c>
      <c r="C1546" s="299" t="s">
        <v>4252</v>
      </c>
      <c r="D1546" s="305" t="s">
        <v>4033</v>
      </c>
      <c r="E1546" s="301" t="s">
        <v>177</v>
      </c>
      <c r="F1546" s="302">
        <v>9526.0</v>
      </c>
      <c r="G1546" s="302">
        <f t="shared" si="22"/>
        <v>70.88704598</v>
      </c>
      <c r="H1546" s="302">
        <v>6752.7</v>
      </c>
      <c r="I1546" s="324">
        <v>-95.51</v>
      </c>
      <c r="J1546" s="303">
        <v>3537076.0</v>
      </c>
      <c r="K1546" s="304">
        <f t="shared" si="4"/>
        <v>371.3075793</v>
      </c>
      <c r="L1546" s="305" t="s">
        <v>2595</v>
      </c>
      <c r="M1546" s="306" t="s">
        <v>40</v>
      </c>
      <c r="N1546" s="297">
        <f t="shared" si="3"/>
        <v>9.526</v>
      </c>
      <c r="O1546" s="307"/>
      <c r="P1546" s="307"/>
      <c r="Q1546" s="307"/>
      <c r="R1546" s="307"/>
      <c r="S1546" s="307"/>
      <c r="T1546" s="307"/>
      <c r="U1546" s="307"/>
      <c r="V1546" s="307"/>
    </row>
    <row r="1547" ht="15.75" customHeight="1">
      <c r="A1547" s="307"/>
      <c r="B1547" s="298">
        <v>45315.0</v>
      </c>
      <c r="C1547" s="299" t="s">
        <v>4253</v>
      </c>
      <c r="D1547" s="305" t="s">
        <v>4033</v>
      </c>
      <c r="E1547" s="301" t="s">
        <v>181</v>
      </c>
      <c r="F1547" s="302">
        <v>11160.0</v>
      </c>
      <c r="G1547" s="302">
        <f t="shared" si="22"/>
        <v>69.54480287</v>
      </c>
      <c r="H1547" s="302">
        <v>7761.2</v>
      </c>
      <c r="I1547" s="324">
        <v>-41.91</v>
      </c>
      <c r="J1547" s="322">
        <v>3255520.0</v>
      </c>
      <c r="K1547" s="308">
        <f t="shared" si="4"/>
        <v>291.7132616</v>
      </c>
      <c r="L1547" s="305" t="s">
        <v>2595</v>
      </c>
      <c r="M1547" s="306" t="s">
        <v>94</v>
      </c>
      <c r="N1547" s="297">
        <f t="shared" si="3"/>
        <v>11.16</v>
      </c>
      <c r="O1547" s="307"/>
      <c r="P1547" s="307"/>
      <c r="Q1547" s="307"/>
      <c r="R1547" s="307"/>
      <c r="S1547" s="307"/>
      <c r="T1547" s="307"/>
      <c r="U1547" s="307"/>
      <c r="V1547" s="307"/>
    </row>
    <row r="1548" ht="15.75" customHeight="1">
      <c r="A1548" s="307"/>
      <c r="B1548" s="298" t="s">
        <v>4202</v>
      </c>
      <c r="C1548" s="299" t="s">
        <v>4254</v>
      </c>
      <c r="D1548" s="305" t="s">
        <v>4033</v>
      </c>
      <c r="E1548" s="301" t="s">
        <v>177</v>
      </c>
      <c r="F1548" s="302">
        <v>11650.0</v>
      </c>
      <c r="G1548" s="302">
        <f t="shared" si="22"/>
        <v>70.80171674</v>
      </c>
      <c r="H1548" s="302">
        <v>8248.4</v>
      </c>
      <c r="I1548" s="324">
        <v>-98.34</v>
      </c>
      <c r="J1548" s="303">
        <v>4587586.5</v>
      </c>
      <c r="K1548" s="304">
        <f t="shared" si="4"/>
        <v>393.7842489</v>
      </c>
      <c r="L1548" s="305" t="s">
        <v>2595</v>
      </c>
      <c r="M1548" s="306" t="s">
        <v>2584</v>
      </c>
      <c r="N1548" s="297">
        <f t="shared" si="3"/>
        <v>11.65</v>
      </c>
      <c r="O1548" s="307"/>
      <c r="P1548" s="307"/>
      <c r="Q1548" s="307"/>
      <c r="R1548" s="307"/>
      <c r="S1548" s="307"/>
      <c r="T1548" s="307"/>
      <c r="U1548" s="307"/>
      <c r="V1548" s="307"/>
    </row>
    <row r="1549" ht="15.75" customHeight="1">
      <c r="A1549" s="307"/>
      <c r="B1549" s="298" t="s">
        <v>4202</v>
      </c>
      <c r="C1549" s="299" t="s">
        <v>4255</v>
      </c>
      <c r="D1549" s="305" t="s">
        <v>4033</v>
      </c>
      <c r="E1549" s="301" t="s">
        <v>172</v>
      </c>
      <c r="F1549" s="302">
        <v>6817.0</v>
      </c>
      <c r="G1549" s="302">
        <f t="shared" si="22"/>
        <v>69.75942497</v>
      </c>
      <c r="H1549" s="302">
        <v>4755.5</v>
      </c>
      <c r="I1549" s="324">
        <v>-112.48</v>
      </c>
      <c r="J1549" s="303">
        <v>2752109.5</v>
      </c>
      <c r="K1549" s="304">
        <f t="shared" si="4"/>
        <v>403.7127035</v>
      </c>
      <c r="L1549" s="305" t="s">
        <v>2595</v>
      </c>
      <c r="M1549" s="306" t="s">
        <v>75</v>
      </c>
      <c r="N1549" s="297">
        <f t="shared" si="3"/>
        <v>6.817</v>
      </c>
      <c r="O1549" s="307"/>
      <c r="P1549" s="307"/>
      <c r="Q1549" s="307"/>
      <c r="R1549" s="307"/>
      <c r="S1549" s="307"/>
      <c r="T1549" s="307"/>
      <c r="U1549" s="307"/>
      <c r="V1549" s="307"/>
    </row>
    <row r="1550" ht="15.75" customHeight="1">
      <c r="A1550" s="307"/>
      <c r="B1550" s="298">
        <v>45318.0</v>
      </c>
      <c r="C1550" s="299" t="s">
        <v>4256</v>
      </c>
      <c r="D1550" s="305" t="s">
        <v>4033</v>
      </c>
      <c r="E1550" s="301" t="s">
        <v>177</v>
      </c>
      <c r="F1550" s="302">
        <v>10847.0</v>
      </c>
      <c r="G1550" s="302">
        <f t="shared" si="22"/>
        <v>69.76030239</v>
      </c>
      <c r="H1550" s="302">
        <v>7566.9</v>
      </c>
      <c r="I1550" s="324">
        <v>-60.03</v>
      </c>
      <c r="J1550" s="322">
        <v>3783062.0</v>
      </c>
      <c r="K1550" s="308">
        <f t="shared" si="4"/>
        <v>348.7657417</v>
      </c>
      <c r="L1550" s="305" t="s">
        <v>2595</v>
      </c>
      <c r="M1550" s="306" t="s">
        <v>40</v>
      </c>
      <c r="N1550" s="297">
        <f t="shared" si="3"/>
        <v>10.847</v>
      </c>
      <c r="O1550" s="307"/>
      <c r="P1550" s="307"/>
      <c r="Q1550" s="307"/>
      <c r="R1550" s="307"/>
      <c r="S1550" s="307"/>
      <c r="T1550" s="307"/>
      <c r="U1550" s="307"/>
      <c r="V1550" s="307"/>
    </row>
    <row r="1551" ht="15.75" customHeight="1">
      <c r="A1551" s="307"/>
      <c r="B1551" s="298">
        <v>45320.0</v>
      </c>
      <c r="C1551" s="299" t="s">
        <v>4257</v>
      </c>
      <c r="D1551" s="305" t="s">
        <v>4033</v>
      </c>
      <c r="E1551" s="301" t="s">
        <v>177</v>
      </c>
      <c r="F1551" s="302">
        <v>10480.0</v>
      </c>
      <c r="G1551" s="302">
        <f t="shared" si="22"/>
        <v>68.40362595</v>
      </c>
      <c r="H1551" s="302">
        <v>7168.7</v>
      </c>
      <c r="I1551" s="324">
        <v>-108.58</v>
      </c>
      <c r="J1551" s="322">
        <v>3862025.0</v>
      </c>
      <c r="K1551" s="308">
        <f t="shared" si="4"/>
        <v>368.5138359</v>
      </c>
      <c r="L1551" s="305" t="s">
        <v>2595</v>
      </c>
      <c r="M1551" s="306" t="s">
        <v>94</v>
      </c>
      <c r="N1551" s="297">
        <f t="shared" si="3"/>
        <v>10.48</v>
      </c>
      <c r="O1551" s="307"/>
      <c r="P1551" s="307"/>
      <c r="Q1551" s="307"/>
      <c r="R1551" s="307"/>
      <c r="S1551" s="307"/>
      <c r="T1551" s="307"/>
      <c r="U1551" s="307"/>
      <c r="V1551" s="307"/>
    </row>
    <row r="1552" ht="15.75" customHeight="1">
      <c r="A1552" s="307"/>
      <c r="B1552" s="298">
        <v>45300.0</v>
      </c>
      <c r="C1552" s="299" t="s">
        <v>4258</v>
      </c>
      <c r="D1552" s="305" t="s">
        <v>3532</v>
      </c>
      <c r="E1552" s="301" t="s">
        <v>181</v>
      </c>
      <c r="F1552" s="302">
        <v>5767.0</v>
      </c>
      <c r="G1552" s="302">
        <f t="shared" si="22"/>
        <v>67.49609849</v>
      </c>
      <c r="H1552" s="302">
        <v>3892.5</v>
      </c>
      <c r="I1552" s="324">
        <v>-60.26</v>
      </c>
      <c r="J1552" s="322">
        <v>1693780.0</v>
      </c>
      <c r="K1552" s="308">
        <f t="shared" si="4"/>
        <v>293.7020981</v>
      </c>
      <c r="L1552" s="305" t="s">
        <v>2595</v>
      </c>
      <c r="M1552" s="306" t="s">
        <v>2584</v>
      </c>
      <c r="N1552" s="297">
        <f t="shared" si="3"/>
        <v>5.767</v>
      </c>
      <c r="O1552" s="307"/>
      <c r="P1552" s="307"/>
      <c r="Q1552" s="307"/>
      <c r="R1552" s="307"/>
      <c r="S1552" s="307"/>
      <c r="T1552" s="307"/>
      <c r="U1552" s="307"/>
      <c r="V1552" s="307"/>
    </row>
    <row r="1553" ht="15.75" customHeight="1">
      <c r="A1553" s="307"/>
      <c r="B1553" s="298">
        <v>45304.0</v>
      </c>
      <c r="C1553" s="299" t="s">
        <v>4259</v>
      </c>
      <c r="D1553" s="305" t="s">
        <v>3532</v>
      </c>
      <c r="E1553" s="301" t="s">
        <v>2591</v>
      </c>
      <c r="F1553" s="302">
        <v>7066.0</v>
      </c>
      <c r="G1553" s="302">
        <f t="shared" si="22"/>
        <v>69.05745825</v>
      </c>
      <c r="H1553" s="302">
        <v>4879.6</v>
      </c>
      <c r="I1553" s="324">
        <v>-42.06</v>
      </c>
      <c r="J1553" s="322">
        <v>1972190.0</v>
      </c>
      <c r="K1553" s="308">
        <f t="shared" si="4"/>
        <v>279.1098217</v>
      </c>
      <c r="L1553" s="305" t="s">
        <v>2595</v>
      </c>
      <c r="M1553" s="306" t="s">
        <v>75</v>
      </c>
      <c r="N1553" s="297">
        <f t="shared" si="3"/>
        <v>7.066</v>
      </c>
      <c r="O1553" s="307"/>
      <c r="P1553" s="307"/>
      <c r="Q1553" s="307"/>
      <c r="R1553" s="307"/>
      <c r="S1553" s="307"/>
      <c r="T1553" s="307"/>
      <c r="U1553" s="307"/>
      <c r="V1553" s="307"/>
    </row>
    <row r="1554" ht="15.75" customHeight="1">
      <c r="A1554" s="307"/>
      <c r="B1554" s="298">
        <v>45313.0</v>
      </c>
      <c r="C1554" s="299" t="s">
        <v>4260</v>
      </c>
      <c r="D1554" s="305" t="s">
        <v>3532</v>
      </c>
      <c r="E1554" s="301" t="s">
        <v>179</v>
      </c>
      <c r="F1554" s="302">
        <v>5916.0</v>
      </c>
      <c r="G1554" s="302">
        <f t="shared" si="22"/>
        <v>68.21670047</v>
      </c>
      <c r="H1554" s="302">
        <v>4035.7</v>
      </c>
      <c r="I1554" s="324">
        <v>-78.73</v>
      </c>
      <c r="J1554" s="322">
        <v>1861704.0</v>
      </c>
      <c r="K1554" s="308">
        <f t="shared" si="4"/>
        <v>314.6896552</v>
      </c>
      <c r="L1554" s="305" t="s">
        <v>2595</v>
      </c>
      <c r="M1554" s="306" t="s">
        <v>40</v>
      </c>
      <c r="N1554" s="297">
        <f t="shared" si="3"/>
        <v>5.916</v>
      </c>
      <c r="O1554" s="307"/>
      <c r="P1554" s="307"/>
      <c r="Q1554" s="307"/>
      <c r="R1554" s="307"/>
      <c r="S1554" s="307"/>
      <c r="T1554" s="307"/>
      <c r="U1554" s="307"/>
      <c r="V1554" s="307"/>
    </row>
    <row r="1555" ht="15.75" customHeight="1">
      <c r="A1555" s="307"/>
      <c r="B1555" s="298">
        <v>45315.0</v>
      </c>
      <c r="C1555" s="299" t="s">
        <v>4261</v>
      </c>
      <c r="D1555" s="305" t="s">
        <v>3532</v>
      </c>
      <c r="E1555" s="301" t="s">
        <v>181</v>
      </c>
      <c r="F1555" s="302">
        <v>11239.0</v>
      </c>
      <c r="G1555" s="302">
        <f t="shared" si="22"/>
        <v>67.48999021</v>
      </c>
      <c r="H1555" s="302">
        <v>7585.2</v>
      </c>
      <c r="I1555" s="324">
        <v>-55.32</v>
      </c>
      <c r="J1555" s="322">
        <v>3207525.0</v>
      </c>
      <c r="K1555" s="308">
        <f t="shared" si="4"/>
        <v>285.3923837</v>
      </c>
      <c r="L1555" s="305" t="s">
        <v>2595</v>
      </c>
      <c r="M1555" s="306" t="s">
        <v>94</v>
      </c>
      <c r="N1555" s="297">
        <f t="shared" si="3"/>
        <v>11.239</v>
      </c>
      <c r="O1555" s="307"/>
      <c r="P1555" s="307"/>
      <c r="Q1555" s="307"/>
      <c r="R1555" s="307"/>
      <c r="S1555" s="307"/>
      <c r="T1555" s="307"/>
      <c r="U1555" s="307"/>
      <c r="V1555" s="307"/>
    </row>
    <row r="1556" ht="15.75" customHeight="1">
      <c r="A1556" s="307"/>
      <c r="B1556" s="298">
        <v>45322.0</v>
      </c>
      <c r="C1556" s="299" t="s">
        <v>4262</v>
      </c>
      <c r="D1556" s="305" t="s">
        <v>65</v>
      </c>
      <c r="E1556" s="301" t="s">
        <v>179</v>
      </c>
      <c r="F1556" s="302">
        <v>3484.0</v>
      </c>
      <c r="G1556" s="302">
        <f t="shared" si="22"/>
        <v>68.96670494</v>
      </c>
      <c r="H1556" s="302">
        <v>2402.8</v>
      </c>
      <c r="I1556" s="327">
        <v>-84.22</v>
      </c>
      <c r="J1556" s="328">
        <v>1114880.0</v>
      </c>
      <c r="K1556" s="308">
        <f t="shared" si="4"/>
        <v>320</v>
      </c>
      <c r="L1556" s="305" t="s">
        <v>2595</v>
      </c>
      <c r="M1556" s="306" t="s">
        <v>2584</v>
      </c>
      <c r="N1556" s="297">
        <f t="shared" si="3"/>
        <v>3.484</v>
      </c>
      <c r="O1556" s="307"/>
      <c r="P1556" s="307"/>
      <c r="Q1556" s="307"/>
      <c r="R1556" s="307"/>
      <c r="S1556" s="307"/>
      <c r="T1556" s="307"/>
      <c r="U1556" s="307"/>
      <c r="V1556" s="307"/>
    </row>
    <row r="1557" ht="15.75" customHeight="1">
      <c r="A1557" s="307"/>
      <c r="B1557" s="298">
        <v>45322.0</v>
      </c>
      <c r="C1557" s="299" t="s">
        <v>4263</v>
      </c>
      <c r="D1557" s="305" t="s">
        <v>113</v>
      </c>
      <c r="E1557" s="301" t="s">
        <v>181</v>
      </c>
      <c r="F1557" s="302">
        <v>3076.0</v>
      </c>
      <c r="G1557" s="302">
        <f t="shared" si="22"/>
        <v>69.24902471</v>
      </c>
      <c r="H1557" s="302">
        <v>2130.1</v>
      </c>
      <c r="I1557" s="324">
        <v>-59.44</v>
      </c>
      <c r="J1557" s="322">
        <v>892040.0</v>
      </c>
      <c r="K1557" s="308">
        <f t="shared" si="4"/>
        <v>290</v>
      </c>
      <c r="L1557" s="305" t="s">
        <v>2580</v>
      </c>
      <c r="M1557" s="306" t="s">
        <v>75</v>
      </c>
      <c r="N1557" s="297">
        <f t="shared" si="3"/>
        <v>3.076</v>
      </c>
      <c r="O1557" s="307"/>
      <c r="P1557" s="307"/>
      <c r="Q1557" s="307"/>
      <c r="R1557" s="307"/>
      <c r="S1557" s="307"/>
      <c r="T1557" s="307"/>
      <c r="U1557" s="307"/>
      <c r="V1557" s="307"/>
    </row>
    <row r="1558" ht="15.75" customHeight="1">
      <c r="A1558" s="307"/>
      <c r="B1558" s="298">
        <v>45323.0</v>
      </c>
      <c r="C1558" s="299" t="s">
        <v>4264</v>
      </c>
      <c r="D1558" s="305" t="s">
        <v>4182</v>
      </c>
      <c r="E1558" s="301" t="s">
        <v>181</v>
      </c>
      <c r="F1558" s="302">
        <v>3319.0</v>
      </c>
      <c r="G1558" s="302">
        <f t="shared" si="22"/>
        <v>71.50045194</v>
      </c>
      <c r="H1558" s="302">
        <v>2373.1</v>
      </c>
      <c r="I1558" s="324">
        <v>-49.17</v>
      </c>
      <c r="J1558" s="322">
        <v>1060210.0</v>
      </c>
      <c r="K1558" s="308">
        <f t="shared" si="4"/>
        <v>319.4365773</v>
      </c>
      <c r="L1558" s="305" t="s">
        <v>2595</v>
      </c>
      <c r="M1558" s="306" t="s">
        <v>40</v>
      </c>
      <c r="N1558" s="297">
        <f t="shared" si="3"/>
        <v>3.319</v>
      </c>
      <c r="O1558" s="307"/>
      <c r="P1558" s="307"/>
      <c r="Q1558" s="307"/>
      <c r="R1558" s="307"/>
      <c r="S1558" s="307"/>
      <c r="T1558" s="307"/>
      <c r="U1558" s="307"/>
      <c r="V1558" s="307"/>
    </row>
    <row r="1559" ht="15.75" customHeight="1">
      <c r="A1559" s="307"/>
      <c r="B1559" s="298">
        <v>45323.0</v>
      </c>
      <c r="C1559" s="299" t="s">
        <v>4265</v>
      </c>
      <c r="D1559" s="305" t="s">
        <v>4221</v>
      </c>
      <c r="E1559" s="301" t="s">
        <v>177</v>
      </c>
      <c r="F1559" s="302">
        <v>6885.0</v>
      </c>
      <c r="G1559" s="302">
        <f t="shared" si="22"/>
        <v>69.76615832</v>
      </c>
      <c r="H1559" s="302">
        <v>4803.4</v>
      </c>
      <c r="I1559" s="324">
        <v>-105.73</v>
      </c>
      <c r="J1559" s="322">
        <v>2553615.0</v>
      </c>
      <c r="K1559" s="308">
        <f t="shared" si="4"/>
        <v>370.8954248</v>
      </c>
      <c r="L1559" s="305" t="s">
        <v>2595</v>
      </c>
      <c r="M1559" s="306" t="s">
        <v>94</v>
      </c>
      <c r="N1559" s="297">
        <f t="shared" si="3"/>
        <v>6.885</v>
      </c>
      <c r="O1559" s="307"/>
      <c r="P1559" s="307"/>
      <c r="Q1559" s="307"/>
      <c r="R1559" s="307"/>
      <c r="S1559" s="307"/>
      <c r="T1559" s="307"/>
      <c r="U1559" s="307"/>
      <c r="V1559" s="307"/>
    </row>
    <row r="1560" ht="15.75" customHeight="1">
      <c r="A1560" s="307"/>
      <c r="B1560" s="298">
        <v>45326.0</v>
      </c>
      <c r="C1560" s="299" t="s">
        <v>4266</v>
      </c>
      <c r="D1560" s="300" t="s">
        <v>65</v>
      </c>
      <c r="E1560" s="301" t="s">
        <v>172</v>
      </c>
      <c r="F1560" s="302">
        <v>2443.0</v>
      </c>
      <c r="G1560" s="302">
        <f t="shared" si="22"/>
        <v>71.30577159</v>
      </c>
      <c r="H1560" s="302">
        <v>1742.0</v>
      </c>
      <c r="I1560" s="324">
        <v>-137.81</v>
      </c>
      <c r="J1560" s="303">
        <v>1037059.0</v>
      </c>
      <c r="K1560" s="304">
        <f t="shared" si="4"/>
        <v>424.5022513</v>
      </c>
      <c r="L1560" s="305" t="s">
        <v>2595</v>
      </c>
      <c r="M1560" s="306" t="s">
        <v>2584</v>
      </c>
      <c r="N1560" s="297">
        <f t="shared" si="3"/>
        <v>2.443</v>
      </c>
      <c r="O1560" s="307"/>
      <c r="P1560" s="307"/>
      <c r="Q1560" s="307"/>
      <c r="R1560" s="307"/>
      <c r="S1560" s="307"/>
      <c r="T1560" s="307"/>
      <c r="U1560" s="307"/>
      <c r="V1560" s="307"/>
    </row>
    <row r="1561" ht="15.75" customHeight="1">
      <c r="A1561" s="307"/>
      <c r="B1561" s="298">
        <v>45326.0</v>
      </c>
      <c r="C1561" s="299" t="s">
        <v>4267</v>
      </c>
      <c r="D1561" s="300" t="s">
        <v>65</v>
      </c>
      <c r="E1561" s="301" t="s">
        <v>177</v>
      </c>
      <c r="F1561" s="302">
        <v>4323.0</v>
      </c>
      <c r="G1561" s="302">
        <f t="shared" si="22"/>
        <v>70.37011335</v>
      </c>
      <c r="H1561" s="302">
        <v>3042.1</v>
      </c>
      <c r="I1561" s="324">
        <v>-124.95</v>
      </c>
      <c r="J1561" s="303">
        <v>1642740.0</v>
      </c>
      <c r="K1561" s="304">
        <f t="shared" si="4"/>
        <v>380</v>
      </c>
      <c r="L1561" s="305" t="s">
        <v>2595</v>
      </c>
      <c r="M1561" s="306" t="s">
        <v>75</v>
      </c>
      <c r="N1561" s="297">
        <f t="shared" si="3"/>
        <v>4.323</v>
      </c>
      <c r="O1561" s="307"/>
      <c r="P1561" s="307"/>
      <c r="Q1561" s="307"/>
      <c r="R1561" s="307"/>
      <c r="S1561" s="307"/>
      <c r="T1561" s="307"/>
      <c r="U1561" s="307"/>
      <c r="V1561" s="307"/>
    </row>
    <row r="1562" ht="15.75" customHeight="1">
      <c r="A1562" s="307"/>
      <c r="B1562" s="298">
        <v>45327.0</v>
      </c>
      <c r="C1562" s="299" t="s">
        <v>4268</v>
      </c>
      <c r="D1562" s="300" t="s">
        <v>65</v>
      </c>
      <c r="E1562" s="301" t="s">
        <v>2643</v>
      </c>
      <c r="F1562" s="302">
        <v>4199.0</v>
      </c>
      <c r="G1562" s="302">
        <f t="shared" si="22"/>
        <v>67.08263872</v>
      </c>
      <c r="H1562" s="302">
        <v>2816.8</v>
      </c>
      <c r="I1562" s="324">
        <v>-51.54</v>
      </c>
      <c r="J1562" s="322">
        <v>1130255.0</v>
      </c>
      <c r="K1562" s="308">
        <f t="shared" si="4"/>
        <v>269.172422</v>
      </c>
      <c r="L1562" s="305" t="s">
        <v>2595</v>
      </c>
      <c r="M1562" s="306" t="s">
        <v>40</v>
      </c>
      <c r="N1562" s="297">
        <f t="shared" si="3"/>
        <v>4.199</v>
      </c>
      <c r="O1562" s="307"/>
      <c r="P1562" s="307"/>
      <c r="Q1562" s="307"/>
      <c r="R1562" s="307"/>
      <c r="S1562" s="307"/>
      <c r="T1562" s="307"/>
      <c r="U1562" s="307"/>
      <c r="V1562" s="307"/>
    </row>
    <row r="1563" ht="15.75" customHeight="1">
      <c r="A1563" s="307"/>
      <c r="B1563" s="298">
        <v>45328.0</v>
      </c>
      <c r="C1563" s="299" t="s">
        <v>4269</v>
      </c>
      <c r="D1563" s="300" t="s">
        <v>96</v>
      </c>
      <c r="E1563" s="301" t="s">
        <v>181</v>
      </c>
      <c r="F1563" s="302">
        <v>6981.0</v>
      </c>
      <c r="G1563" s="302">
        <f t="shared" si="22"/>
        <v>68.79959891</v>
      </c>
      <c r="H1563" s="302">
        <v>4802.9</v>
      </c>
      <c r="I1563" s="324">
        <v>-86.29</v>
      </c>
      <c r="J1563" s="322">
        <v>2140610.0</v>
      </c>
      <c r="K1563" s="308">
        <f t="shared" si="4"/>
        <v>306.6337201</v>
      </c>
      <c r="L1563" s="305" t="s">
        <v>2595</v>
      </c>
      <c r="M1563" s="306" t="s">
        <v>94</v>
      </c>
      <c r="N1563" s="297">
        <f t="shared" si="3"/>
        <v>6.981</v>
      </c>
      <c r="O1563" s="307"/>
      <c r="P1563" s="307"/>
      <c r="Q1563" s="307"/>
      <c r="R1563" s="307"/>
      <c r="S1563" s="307"/>
      <c r="T1563" s="307"/>
      <c r="U1563" s="307"/>
      <c r="V1563" s="307"/>
    </row>
    <row r="1564" ht="15.75" customHeight="1">
      <c r="A1564" s="307"/>
      <c r="B1564" s="298">
        <v>45328.0</v>
      </c>
      <c r="C1564" s="299" t="s">
        <v>4270</v>
      </c>
      <c r="D1564" s="305" t="s">
        <v>4182</v>
      </c>
      <c r="E1564" s="301" t="s">
        <v>179</v>
      </c>
      <c r="F1564" s="302">
        <v>7136.0</v>
      </c>
      <c r="G1564" s="302">
        <f t="shared" si="22"/>
        <v>70.63901345</v>
      </c>
      <c r="H1564" s="302">
        <v>5040.8</v>
      </c>
      <c r="I1564" s="324">
        <v>-93.45</v>
      </c>
      <c r="J1564" s="322">
        <v>2412237.0</v>
      </c>
      <c r="K1564" s="308">
        <f t="shared" si="4"/>
        <v>338.0376962</v>
      </c>
      <c r="L1564" s="300" t="s">
        <v>2595</v>
      </c>
      <c r="M1564" s="306" t="s">
        <v>2584</v>
      </c>
      <c r="N1564" s="297">
        <f t="shared" si="3"/>
        <v>7.136</v>
      </c>
      <c r="O1564" s="307"/>
      <c r="P1564" s="307"/>
      <c r="Q1564" s="307"/>
      <c r="R1564" s="307"/>
      <c r="S1564" s="307"/>
      <c r="T1564" s="307"/>
      <c r="U1564" s="307"/>
      <c r="V1564" s="307"/>
    </row>
    <row r="1565" ht="15.75" customHeight="1">
      <c r="A1565" s="307"/>
      <c r="B1565" s="298">
        <v>45328.0</v>
      </c>
      <c r="C1565" s="299" t="s">
        <v>4271</v>
      </c>
      <c r="D1565" s="300" t="s">
        <v>113</v>
      </c>
      <c r="E1565" s="301" t="s">
        <v>181</v>
      </c>
      <c r="F1565" s="302">
        <v>1970.1</v>
      </c>
      <c r="G1565" s="302">
        <f t="shared" si="22"/>
        <v>68.93051114</v>
      </c>
      <c r="H1565" s="302">
        <v>1358.0</v>
      </c>
      <c r="I1565" s="324">
        <v>-65.47</v>
      </c>
      <c r="J1565" s="322">
        <v>594897.5</v>
      </c>
      <c r="K1565" s="308">
        <f t="shared" si="4"/>
        <v>301.9630983</v>
      </c>
      <c r="L1565" s="305" t="s">
        <v>2580</v>
      </c>
      <c r="M1565" s="306" t="s">
        <v>75</v>
      </c>
      <c r="N1565" s="297">
        <f t="shared" si="3"/>
        <v>1.9701</v>
      </c>
      <c r="O1565" s="307"/>
      <c r="P1565" s="307"/>
      <c r="Q1565" s="307"/>
      <c r="R1565" s="307"/>
      <c r="S1565" s="307"/>
      <c r="T1565" s="307"/>
      <c r="U1565" s="307"/>
      <c r="V1565" s="307"/>
    </row>
    <row r="1566" ht="15.75" customHeight="1">
      <c r="A1566" s="307"/>
      <c r="B1566" s="298">
        <v>45330.0</v>
      </c>
      <c r="C1566" s="299" t="s">
        <v>4272</v>
      </c>
      <c r="D1566" s="300" t="s">
        <v>65</v>
      </c>
      <c r="E1566" s="301" t="s">
        <v>181</v>
      </c>
      <c r="F1566" s="302">
        <v>5388.0</v>
      </c>
      <c r="G1566" s="302">
        <f t="shared" si="22"/>
        <v>68.07906459</v>
      </c>
      <c r="H1566" s="302">
        <v>3668.1</v>
      </c>
      <c r="I1566" s="324">
        <v>-82.22</v>
      </c>
      <c r="J1566" s="322">
        <v>1724160.0</v>
      </c>
      <c r="K1566" s="308">
        <f t="shared" si="4"/>
        <v>320</v>
      </c>
      <c r="L1566" s="300" t="s">
        <v>2595</v>
      </c>
      <c r="M1566" s="306" t="s">
        <v>40</v>
      </c>
      <c r="N1566" s="297">
        <f t="shared" si="3"/>
        <v>5.388</v>
      </c>
      <c r="O1566" s="307"/>
      <c r="P1566" s="307"/>
      <c r="Q1566" s="307"/>
      <c r="R1566" s="307"/>
      <c r="S1566" s="307"/>
      <c r="T1566" s="307"/>
      <c r="U1566" s="307"/>
      <c r="V1566" s="307"/>
    </row>
    <row r="1567" ht="15.75" customHeight="1">
      <c r="A1567" s="307"/>
      <c r="B1567" s="298">
        <v>45331.0</v>
      </c>
      <c r="C1567" s="299" t="s">
        <v>4273</v>
      </c>
      <c r="D1567" s="300" t="s">
        <v>65</v>
      </c>
      <c r="E1567" s="301" t="s">
        <v>172</v>
      </c>
      <c r="F1567" s="302">
        <v>3794.0</v>
      </c>
      <c r="G1567" s="302">
        <f t="shared" si="22"/>
        <v>70.18977333</v>
      </c>
      <c r="H1567" s="302">
        <v>2663.0</v>
      </c>
      <c r="I1567" s="324">
        <v>-138.43</v>
      </c>
      <c r="J1567" s="303">
        <v>1650390.0</v>
      </c>
      <c r="K1567" s="304">
        <f t="shared" si="4"/>
        <v>435</v>
      </c>
      <c r="L1567" s="300" t="s">
        <v>2595</v>
      </c>
      <c r="M1567" s="306" t="s">
        <v>94</v>
      </c>
      <c r="N1567" s="297">
        <f t="shared" si="3"/>
        <v>3.794</v>
      </c>
      <c r="O1567" s="307"/>
      <c r="P1567" s="307"/>
      <c r="Q1567" s="307"/>
      <c r="R1567" s="307"/>
      <c r="S1567" s="307"/>
      <c r="T1567" s="307"/>
      <c r="U1567" s="307"/>
      <c r="V1567" s="307"/>
    </row>
    <row r="1568" ht="15.75" customHeight="1">
      <c r="A1568" s="307"/>
      <c r="B1568" s="298">
        <v>45331.0</v>
      </c>
      <c r="C1568" s="299" t="s">
        <v>4274</v>
      </c>
      <c r="D1568" s="305" t="s">
        <v>4182</v>
      </c>
      <c r="E1568" s="301" t="s">
        <v>177</v>
      </c>
      <c r="F1568" s="302">
        <v>8139.0</v>
      </c>
      <c r="G1568" s="302">
        <f t="shared" si="22"/>
        <v>70.91780317</v>
      </c>
      <c r="H1568" s="302">
        <v>5772.0</v>
      </c>
      <c r="I1568" s="324">
        <v>-121.07</v>
      </c>
      <c r="J1568" s="322">
        <v>3116520.0</v>
      </c>
      <c r="K1568" s="308">
        <f t="shared" si="4"/>
        <v>382.9119056</v>
      </c>
      <c r="L1568" s="300" t="s">
        <v>2595</v>
      </c>
      <c r="M1568" s="306" t="s">
        <v>2584</v>
      </c>
      <c r="N1568" s="297">
        <f t="shared" si="3"/>
        <v>8.139</v>
      </c>
      <c r="O1568" s="307"/>
      <c r="P1568" s="307"/>
      <c r="Q1568" s="307"/>
      <c r="R1568" s="307"/>
      <c r="S1568" s="307"/>
      <c r="T1568" s="307"/>
      <c r="U1568" s="307"/>
      <c r="V1568" s="307"/>
    </row>
    <row r="1569" ht="15.75" customHeight="1">
      <c r="A1569" s="307"/>
      <c r="B1569" s="298">
        <v>45332.0</v>
      </c>
      <c r="C1569" s="299" t="s">
        <v>4275</v>
      </c>
      <c r="D1569" s="305" t="s">
        <v>65</v>
      </c>
      <c r="E1569" s="301" t="s">
        <v>179</v>
      </c>
      <c r="F1569" s="302">
        <v>6244.0</v>
      </c>
      <c r="G1569" s="302">
        <f t="shared" si="22"/>
        <v>71.48142217</v>
      </c>
      <c r="H1569" s="302">
        <v>4463.3</v>
      </c>
      <c r="I1569" s="324">
        <v>-105.5</v>
      </c>
      <c r="J1569" s="322">
        <v>2159680.0</v>
      </c>
      <c r="K1569" s="308">
        <f t="shared" si="4"/>
        <v>345.8808456</v>
      </c>
      <c r="L1569" s="300" t="s">
        <v>2595</v>
      </c>
      <c r="M1569" s="306" t="s">
        <v>75</v>
      </c>
      <c r="N1569" s="297">
        <f t="shared" si="3"/>
        <v>6.244</v>
      </c>
      <c r="O1569" s="307"/>
      <c r="P1569" s="307"/>
      <c r="Q1569" s="307"/>
      <c r="R1569" s="307"/>
      <c r="S1569" s="307"/>
      <c r="T1569" s="307"/>
      <c r="U1569" s="307"/>
      <c r="V1569" s="307"/>
    </row>
    <row r="1570" ht="15.75" customHeight="1">
      <c r="A1570" s="307"/>
      <c r="B1570" s="298">
        <v>45332.0</v>
      </c>
      <c r="C1570" s="299" t="s">
        <v>4276</v>
      </c>
      <c r="D1570" s="305" t="s">
        <v>65</v>
      </c>
      <c r="E1570" s="301" t="s">
        <v>177</v>
      </c>
      <c r="F1570" s="302">
        <v>6511.0</v>
      </c>
      <c r="G1570" s="302">
        <f t="shared" si="22"/>
        <v>70.30410075</v>
      </c>
      <c r="H1570" s="302">
        <v>4577.5</v>
      </c>
      <c r="I1570" s="324">
        <v>-146.17</v>
      </c>
      <c r="J1570" s="303">
        <v>2635575.0</v>
      </c>
      <c r="K1570" s="304">
        <f t="shared" si="4"/>
        <v>404.788051</v>
      </c>
      <c r="L1570" s="300" t="s">
        <v>2595</v>
      </c>
      <c r="M1570" s="306" t="s">
        <v>40</v>
      </c>
      <c r="N1570" s="297">
        <f t="shared" si="3"/>
        <v>6.511</v>
      </c>
      <c r="O1570" s="307"/>
      <c r="P1570" s="307"/>
      <c r="Q1570" s="307"/>
      <c r="R1570" s="307"/>
      <c r="S1570" s="307"/>
      <c r="T1570" s="307"/>
      <c r="U1570" s="307"/>
      <c r="V1570" s="307"/>
    </row>
    <row r="1571" ht="15.75" customHeight="1">
      <c r="A1571" s="307"/>
      <c r="B1571" s="298">
        <v>45332.0</v>
      </c>
      <c r="C1571" s="299" t="s">
        <v>4277</v>
      </c>
      <c r="D1571" s="305" t="s">
        <v>65</v>
      </c>
      <c r="E1571" s="301" t="s">
        <v>177</v>
      </c>
      <c r="F1571" s="302">
        <v>5566.0</v>
      </c>
      <c r="G1571" s="302">
        <f t="shared" si="22"/>
        <v>71.89543658</v>
      </c>
      <c r="H1571" s="302">
        <v>4001.7</v>
      </c>
      <c r="I1571" s="324">
        <v>-129.33</v>
      </c>
      <c r="J1571" s="322">
        <v>2087250.0</v>
      </c>
      <c r="K1571" s="308">
        <f t="shared" si="4"/>
        <v>375</v>
      </c>
      <c r="L1571" s="300" t="s">
        <v>2595</v>
      </c>
      <c r="M1571" s="306" t="s">
        <v>94</v>
      </c>
      <c r="N1571" s="297">
        <f t="shared" si="3"/>
        <v>5.566</v>
      </c>
      <c r="O1571" s="307"/>
      <c r="P1571" s="307"/>
      <c r="Q1571" s="307"/>
      <c r="R1571" s="307"/>
      <c r="S1571" s="307"/>
      <c r="T1571" s="307"/>
      <c r="U1571" s="307"/>
      <c r="V1571" s="307"/>
    </row>
    <row r="1572" ht="15.75" customHeight="1">
      <c r="A1572" s="307"/>
      <c r="B1572" s="298">
        <v>45333.0</v>
      </c>
      <c r="C1572" s="299" t="s">
        <v>4278</v>
      </c>
      <c r="D1572" s="339" t="s">
        <v>96</v>
      </c>
      <c r="E1572" s="301" t="s">
        <v>179</v>
      </c>
      <c r="F1572" s="302">
        <v>6911.0</v>
      </c>
      <c r="G1572" s="302">
        <f t="shared" si="22"/>
        <v>68.67023586</v>
      </c>
      <c r="H1572" s="302">
        <v>4745.8</v>
      </c>
      <c r="I1572" s="324">
        <v>-145.46</v>
      </c>
      <c r="J1572" s="322">
        <v>2529736.0</v>
      </c>
      <c r="K1572" s="308">
        <f t="shared" si="4"/>
        <v>366.044856</v>
      </c>
      <c r="L1572" s="300" t="s">
        <v>2595</v>
      </c>
      <c r="M1572" s="306" t="s">
        <v>2584</v>
      </c>
      <c r="N1572" s="297">
        <f t="shared" si="3"/>
        <v>6.911</v>
      </c>
      <c r="O1572" s="307"/>
      <c r="P1572" s="307"/>
      <c r="Q1572" s="307"/>
      <c r="R1572" s="307"/>
      <c r="S1572" s="307"/>
      <c r="T1572" s="307"/>
      <c r="U1572" s="307"/>
      <c r="V1572" s="307"/>
    </row>
    <row r="1573" ht="15.75" customHeight="1">
      <c r="A1573" s="307"/>
      <c r="B1573" s="298">
        <v>45334.0</v>
      </c>
      <c r="C1573" s="299" t="s">
        <v>4279</v>
      </c>
      <c r="D1573" s="339" t="s">
        <v>65</v>
      </c>
      <c r="E1573" s="301" t="s">
        <v>177</v>
      </c>
      <c r="F1573" s="302">
        <v>6833.0</v>
      </c>
      <c r="G1573" s="302">
        <f t="shared" si="22"/>
        <v>70.04829504</v>
      </c>
      <c r="H1573" s="302">
        <v>4786.4</v>
      </c>
      <c r="I1573" s="324">
        <v>-148.48</v>
      </c>
      <c r="J1573" s="303">
        <v>2744765.0</v>
      </c>
      <c r="K1573" s="304">
        <f t="shared" si="4"/>
        <v>401.6925216</v>
      </c>
      <c r="L1573" s="300" t="s">
        <v>2595</v>
      </c>
      <c r="M1573" s="306" t="s">
        <v>75</v>
      </c>
      <c r="N1573" s="297">
        <f t="shared" si="3"/>
        <v>6.833</v>
      </c>
      <c r="O1573" s="307"/>
      <c r="P1573" s="307"/>
      <c r="Q1573" s="307"/>
      <c r="R1573" s="307"/>
      <c r="S1573" s="307"/>
      <c r="T1573" s="307"/>
      <c r="U1573" s="307"/>
      <c r="V1573" s="307"/>
    </row>
    <row r="1574" ht="15.75" customHeight="1">
      <c r="A1574" s="307"/>
      <c r="B1574" s="298">
        <v>45334.0</v>
      </c>
      <c r="C1574" s="299" t="s">
        <v>4280</v>
      </c>
      <c r="D1574" s="305" t="s">
        <v>4221</v>
      </c>
      <c r="E1574" s="301" t="s">
        <v>179</v>
      </c>
      <c r="F1574" s="302">
        <v>5236.0</v>
      </c>
      <c r="G1574" s="302">
        <f t="shared" si="22"/>
        <v>70.14514897</v>
      </c>
      <c r="H1574" s="302">
        <v>3672.8</v>
      </c>
      <c r="I1574" s="324">
        <v>-114.95</v>
      </c>
      <c r="J1574" s="322">
        <v>1828255.0</v>
      </c>
      <c r="K1574" s="308">
        <f t="shared" si="4"/>
        <v>349.1701681</v>
      </c>
      <c r="L1574" s="300" t="s">
        <v>2595</v>
      </c>
      <c r="M1574" s="306" t="s">
        <v>40</v>
      </c>
      <c r="N1574" s="297">
        <f t="shared" si="3"/>
        <v>5.236</v>
      </c>
      <c r="O1574" s="307"/>
      <c r="P1574" s="307"/>
      <c r="Q1574" s="307"/>
      <c r="R1574" s="307"/>
      <c r="S1574" s="307"/>
      <c r="T1574" s="307"/>
      <c r="U1574" s="307"/>
      <c r="V1574" s="307"/>
    </row>
    <row r="1575" ht="15.75" customHeight="1">
      <c r="A1575" s="307"/>
      <c r="B1575" s="298">
        <v>45335.0</v>
      </c>
      <c r="C1575" s="299" t="s">
        <v>4281</v>
      </c>
      <c r="D1575" s="305" t="s">
        <v>4182</v>
      </c>
      <c r="E1575" s="301" t="s">
        <v>181</v>
      </c>
      <c r="F1575" s="302">
        <v>6044.0</v>
      </c>
      <c r="G1575" s="302">
        <f t="shared" si="22"/>
        <v>70.37888815</v>
      </c>
      <c r="H1575" s="302">
        <v>4253.7</v>
      </c>
      <c r="I1575" s="324">
        <v>-96.64</v>
      </c>
      <c r="J1575" s="322">
        <v>1959080.0</v>
      </c>
      <c r="K1575" s="308">
        <f t="shared" si="4"/>
        <v>324.1363336</v>
      </c>
      <c r="L1575" s="300" t="s">
        <v>2595</v>
      </c>
      <c r="M1575" s="306" t="s">
        <v>94</v>
      </c>
      <c r="N1575" s="297">
        <f t="shared" si="3"/>
        <v>6.044</v>
      </c>
      <c r="O1575" s="307"/>
      <c r="P1575" s="307"/>
      <c r="Q1575" s="307"/>
      <c r="R1575" s="307"/>
      <c r="S1575" s="307"/>
      <c r="T1575" s="307"/>
      <c r="U1575" s="307"/>
      <c r="V1575" s="307"/>
    </row>
    <row r="1576" ht="15.75" customHeight="1">
      <c r="A1576" s="307"/>
      <c r="B1576" s="298">
        <v>45336.0</v>
      </c>
      <c r="C1576" s="299" t="s">
        <v>4282</v>
      </c>
      <c r="D1576" s="305" t="s">
        <v>4182</v>
      </c>
      <c r="E1576" s="301" t="s">
        <v>177</v>
      </c>
      <c r="F1576" s="302">
        <v>8853.0</v>
      </c>
      <c r="G1576" s="302">
        <f t="shared" si="22"/>
        <v>72.00271095</v>
      </c>
      <c r="H1576" s="302">
        <v>6374.4</v>
      </c>
      <c r="I1576" s="324">
        <v>-93.64</v>
      </c>
      <c r="J1576" s="322">
        <v>3307598.75</v>
      </c>
      <c r="K1576" s="308">
        <f t="shared" si="4"/>
        <v>373.6133232</v>
      </c>
      <c r="L1576" s="305" t="s">
        <v>2595</v>
      </c>
      <c r="M1576" s="306" t="s">
        <v>2584</v>
      </c>
      <c r="N1576" s="297">
        <f t="shared" si="3"/>
        <v>8.853</v>
      </c>
      <c r="O1576" s="307"/>
      <c r="P1576" s="307"/>
      <c r="Q1576" s="307"/>
      <c r="R1576" s="307"/>
      <c r="S1576" s="307"/>
      <c r="T1576" s="307"/>
      <c r="U1576" s="307"/>
      <c r="V1576" s="307"/>
    </row>
    <row r="1577" ht="15.75" customHeight="1">
      <c r="A1577" s="307"/>
      <c r="B1577" s="298">
        <v>45336.0</v>
      </c>
      <c r="C1577" s="299" t="s">
        <v>4283</v>
      </c>
      <c r="D1577" s="300" t="s">
        <v>65</v>
      </c>
      <c r="E1577" s="301" t="s">
        <v>177</v>
      </c>
      <c r="F1577" s="302">
        <v>5780.0</v>
      </c>
      <c r="G1577" s="302">
        <f t="shared" si="22"/>
        <v>70.88754325</v>
      </c>
      <c r="H1577" s="302">
        <v>4097.3</v>
      </c>
      <c r="I1577" s="324">
        <v>-112.2</v>
      </c>
      <c r="J1577" s="303">
        <v>2218565.0</v>
      </c>
      <c r="K1577" s="304">
        <f t="shared" si="4"/>
        <v>383.8347751</v>
      </c>
      <c r="L1577" s="305" t="s">
        <v>2595</v>
      </c>
      <c r="M1577" s="306" t="s">
        <v>75</v>
      </c>
      <c r="N1577" s="297">
        <f t="shared" si="3"/>
        <v>5.78</v>
      </c>
      <c r="O1577" s="307"/>
      <c r="P1577" s="307"/>
      <c r="Q1577" s="307"/>
      <c r="R1577" s="307"/>
      <c r="S1577" s="307"/>
      <c r="T1577" s="307"/>
      <c r="U1577" s="307"/>
      <c r="V1577" s="307"/>
    </row>
    <row r="1578" ht="15.75" customHeight="1">
      <c r="A1578" s="307"/>
      <c r="B1578" s="298">
        <v>45337.0</v>
      </c>
      <c r="C1578" s="299" t="s">
        <v>4284</v>
      </c>
      <c r="D1578" s="305" t="s">
        <v>4285</v>
      </c>
      <c r="E1578" s="301" t="s">
        <v>179</v>
      </c>
      <c r="F1578" s="302">
        <v>9443.0</v>
      </c>
      <c r="G1578" s="302">
        <f t="shared" si="22"/>
        <v>68.36386742</v>
      </c>
      <c r="H1578" s="302">
        <v>6455.6</v>
      </c>
      <c r="I1578" s="324">
        <v>-105.21</v>
      </c>
      <c r="J1578" s="322">
        <v>3267973.5</v>
      </c>
      <c r="K1578" s="308">
        <f t="shared" si="4"/>
        <v>346.0736524</v>
      </c>
      <c r="L1578" s="305" t="s">
        <v>2595</v>
      </c>
      <c r="M1578" s="306" t="s">
        <v>40</v>
      </c>
      <c r="N1578" s="297">
        <f t="shared" si="3"/>
        <v>9.443</v>
      </c>
      <c r="O1578" s="307"/>
      <c r="P1578" s="307"/>
      <c r="Q1578" s="307"/>
      <c r="R1578" s="307"/>
      <c r="S1578" s="307"/>
      <c r="T1578" s="307"/>
      <c r="U1578" s="307"/>
      <c r="V1578" s="307"/>
    </row>
    <row r="1579" ht="15.75" customHeight="1">
      <c r="A1579" s="307"/>
      <c r="B1579" s="298">
        <v>45337.0</v>
      </c>
      <c r="C1579" s="299" t="s">
        <v>4286</v>
      </c>
      <c r="D1579" s="305" t="s">
        <v>96</v>
      </c>
      <c r="E1579" s="301" t="s">
        <v>179</v>
      </c>
      <c r="F1579" s="302">
        <v>11473.0</v>
      </c>
      <c r="G1579" s="302">
        <f t="shared" si="22"/>
        <v>69.16935414</v>
      </c>
      <c r="H1579" s="302">
        <v>7935.8</v>
      </c>
      <c r="I1579" s="324">
        <v>-120.45</v>
      </c>
      <c r="J1579" s="322">
        <v>4048050.0</v>
      </c>
      <c r="K1579" s="308">
        <f t="shared" si="4"/>
        <v>352.8327377</v>
      </c>
      <c r="L1579" s="305" t="s">
        <v>2595</v>
      </c>
      <c r="M1579" s="306" t="s">
        <v>94</v>
      </c>
      <c r="N1579" s="297">
        <f t="shared" si="3"/>
        <v>11.473</v>
      </c>
      <c r="O1579" s="307"/>
      <c r="P1579" s="307"/>
      <c r="Q1579" s="307"/>
      <c r="R1579" s="307"/>
      <c r="S1579" s="307"/>
      <c r="T1579" s="307"/>
      <c r="U1579" s="307"/>
      <c r="V1579" s="307"/>
    </row>
    <row r="1580" ht="15.75" customHeight="1">
      <c r="A1580" s="307"/>
      <c r="B1580" s="298">
        <v>45337.0</v>
      </c>
      <c r="C1580" s="299" t="s">
        <v>4287</v>
      </c>
      <c r="D1580" s="300" t="s">
        <v>4221</v>
      </c>
      <c r="E1580" s="301" t="s">
        <v>2643</v>
      </c>
      <c r="F1580" s="302">
        <v>4838.0</v>
      </c>
      <c r="G1580" s="302">
        <f t="shared" si="22"/>
        <v>68.20380322</v>
      </c>
      <c r="H1580" s="302">
        <v>3299.7</v>
      </c>
      <c r="I1580" s="324">
        <v>-68.95</v>
      </c>
      <c r="J1580" s="322">
        <v>1388636.0</v>
      </c>
      <c r="K1580" s="308">
        <f t="shared" si="4"/>
        <v>287.0268706</v>
      </c>
      <c r="L1580" s="305" t="s">
        <v>2595</v>
      </c>
      <c r="M1580" s="306" t="s">
        <v>2584</v>
      </c>
      <c r="N1580" s="297">
        <f t="shared" si="3"/>
        <v>4.838</v>
      </c>
      <c r="O1580" s="307"/>
      <c r="P1580" s="307"/>
      <c r="Q1580" s="307"/>
      <c r="R1580" s="307"/>
      <c r="S1580" s="307"/>
      <c r="T1580" s="307"/>
      <c r="U1580" s="307"/>
      <c r="V1580" s="307"/>
    </row>
    <row r="1581" ht="15.75" customHeight="1">
      <c r="A1581" s="307"/>
      <c r="B1581" s="298">
        <v>45337.0</v>
      </c>
      <c r="C1581" s="299" t="s">
        <v>4288</v>
      </c>
      <c r="D1581" s="305" t="s">
        <v>4285</v>
      </c>
      <c r="E1581" s="301" t="s">
        <v>179</v>
      </c>
      <c r="F1581" s="302">
        <v>5979.0</v>
      </c>
      <c r="G1581" s="302">
        <f t="shared" si="22"/>
        <v>70.32279645</v>
      </c>
      <c r="H1581" s="302">
        <v>4204.6</v>
      </c>
      <c r="I1581" s="324">
        <v>-95.1</v>
      </c>
      <c r="J1581" s="322">
        <v>2094244.0</v>
      </c>
      <c r="K1581" s="308">
        <f t="shared" si="4"/>
        <v>350.2665998</v>
      </c>
      <c r="L1581" s="305" t="s">
        <v>2595</v>
      </c>
      <c r="M1581" s="306" t="s">
        <v>75</v>
      </c>
      <c r="N1581" s="297">
        <f t="shared" si="3"/>
        <v>5.979</v>
      </c>
      <c r="O1581" s="307"/>
      <c r="P1581" s="307"/>
      <c r="Q1581" s="307"/>
      <c r="R1581" s="307"/>
      <c r="S1581" s="307"/>
      <c r="T1581" s="307"/>
      <c r="U1581" s="307"/>
      <c r="V1581" s="307"/>
    </row>
    <row r="1582" ht="15.75" customHeight="1">
      <c r="A1582" s="307"/>
      <c r="B1582" s="298">
        <v>45338.0</v>
      </c>
      <c r="C1582" s="299" t="s">
        <v>4289</v>
      </c>
      <c r="D1582" s="305" t="s">
        <v>65</v>
      </c>
      <c r="E1582" s="301" t="s">
        <v>179</v>
      </c>
      <c r="F1582" s="302">
        <v>4010.0</v>
      </c>
      <c r="G1582" s="302">
        <f t="shared" si="22"/>
        <v>69.03241895</v>
      </c>
      <c r="H1582" s="302">
        <v>2768.2</v>
      </c>
      <c r="I1582" s="324">
        <v>-129.17</v>
      </c>
      <c r="J1582" s="322">
        <v>1489070.0</v>
      </c>
      <c r="K1582" s="308">
        <f t="shared" si="4"/>
        <v>371.3391521</v>
      </c>
      <c r="L1582" s="305" t="s">
        <v>2595</v>
      </c>
      <c r="M1582" s="306" t="s">
        <v>40</v>
      </c>
      <c r="N1582" s="297">
        <f t="shared" si="3"/>
        <v>4.01</v>
      </c>
      <c r="O1582" s="307"/>
      <c r="P1582" s="307"/>
      <c r="Q1582" s="307"/>
      <c r="R1582" s="307"/>
      <c r="S1582" s="307"/>
      <c r="T1582" s="307"/>
      <c r="U1582" s="307"/>
      <c r="V1582" s="307"/>
    </row>
    <row r="1583" ht="15.75" customHeight="1">
      <c r="A1583" s="307"/>
      <c r="B1583" s="298">
        <v>45339.0</v>
      </c>
      <c r="C1583" s="299" t="s">
        <v>4290</v>
      </c>
      <c r="D1583" s="305" t="s">
        <v>4291</v>
      </c>
      <c r="E1583" s="301" t="s">
        <v>2643</v>
      </c>
      <c r="F1583" s="302">
        <v>6910.0</v>
      </c>
      <c r="G1583" s="302">
        <f t="shared" si="22"/>
        <v>65.78002894</v>
      </c>
      <c r="H1583" s="302">
        <v>4545.4</v>
      </c>
      <c r="I1583" s="324">
        <v>-74.76</v>
      </c>
      <c r="J1583" s="322">
        <v>1877690.0</v>
      </c>
      <c r="K1583" s="308">
        <f t="shared" si="4"/>
        <v>271.7351664</v>
      </c>
      <c r="L1583" s="305" t="s">
        <v>2595</v>
      </c>
      <c r="M1583" s="306" t="s">
        <v>94</v>
      </c>
      <c r="N1583" s="297">
        <f t="shared" si="3"/>
        <v>6.91</v>
      </c>
      <c r="O1583" s="307"/>
      <c r="P1583" s="307"/>
      <c r="Q1583" s="307"/>
      <c r="R1583" s="307"/>
      <c r="S1583" s="307"/>
      <c r="T1583" s="307"/>
      <c r="U1583" s="307"/>
      <c r="V1583" s="307"/>
    </row>
    <row r="1584" ht="15.75" customHeight="1">
      <c r="A1584" s="307"/>
      <c r="B1584" s="298">
        <v>45339.0</v>
      </c>
      <c r="C1584" s="299" t="s">
        <v>4292</v>
      </c>
      <c r="D1584" s="305" t="s">
        <v>65</v>
      </c>
      <c r="E1584" s="301" t="s">
        <v>177</v>
      </c>
      <c r="F1584" s="302">
        <v>6203.0</v>
      </c>
      <c r="G1584" s="302">
        <f t="shared" si="22"/>
        <v>68.79090763</v>
      </c>
      <c r="H1584" s="302">
        <v>4267.1</v>
      </c>
      <c r="I1584" s="324">
        <v>-132.43</v>
      </c>
      <c r="J1584" s="303">
        <v>2327413.0</v>
      </c>
      <c r="K1584" s="304">
        <f t="shared" si="4"/>
        <v>375.2076415</v>
      </c>
      <c r="L1584" s="305" t="s">
        <v>2595</v>
      </c>
      <c r="M1584" s="306" t="s">
        <v>2584</v>
      </c>
      <c r="N1584" s="297">
        <f t="shared" si="3"/>
        <v>6.203</v>
      </c>
      <c r="O1584" s="307"/>
      <c r="P1584" s="307"/>
      <c r="Q1584" s="307"/>
      <c r="R1584" s="307"/>
      <c r="S1584" s="307"/>
      <c r="T1584" s="307"/>
      <c r="U1584" s="307"/>
      <c r="V1584" s="307"/>
    </row>
    <row r="1585" ht="15.75" customHeight="1">
      <c r="A1585" s="307"/>
      <c r="B1585" s="298">
        <v>45344.0</v>
      </c>
      <c r="C1585" s="299" t="s">
        <v>4293</v>
      </c>
      <c r="D1585" s="305" t="s">
        <v>65</v>
      </c>
      <c r="E1585" s="301" t="s">
        <v>177</v>
      </c>
      <c r="F1585" s="302">
        <v>5693.0</v>
      </c>
      <c r="G1585" s="302">
        <f t="shared" si="22"/>
        <v>69.20779905</v>
      </c>
      <c r="H1585" s="302">
        <v>3940.0</v>
      </c>
      <c r="I1585" s="324">
        <v>-157.69</v>
      </c>
      <c r="J1585" s="303">
        <v>2324187.5</v>
      </c>
      <c r="K1585" s="304">
        <f t="shared" si="4"/>
        <v>408.253557</v>
      </c>
      <c r="L1585" s="305" t="s">
        <v>2595</v>
      </c>
      <c r="M1585" s="306" t="s">
        <v>75</v>
      </c>
      <c r="N1585" s="297">
        <f t="shared" si="3"/>
        <v>5.693</v>
      </c>
      <c r="O1585" s="307"/>
      <c r="P1585" s="307"/>
      <c r="Q1585" s="307"/>
      <c r="R1585" s="307"/>
      <c r="S1585" s="307"/>
      <c r="T1585" s="307"/>
      <c r="U1585" s="307"/>
      <c r="V1585" s="307"/>
    </row>
    <row r="1586" ht="15.75" customHeight="1">
      <c r="A1586" s="307"/>
      <c r="B1586" s="298">
        <v>45345.0</v>
      </c>
      <c r="C1586" s="299" t="s">
        <v>4294</v>
      </c>
      <c r="D1586" s="305" t="s">
        <v>96</v>
      </c>
      <c r="E1586" s="301" t="s">
        <v>179</v>
      </c>
      <c r="F1586" s="302">
        <v>8320.0</v>
      </c>
      <c r="G1586" s="302">
        <f t="shared" si="22"/>
        <v>68.61298077</v>
      </c>
      <c r="H1586" s="302">
        <v>5708.6</v>
      </c>
      <c r="I1586" s="324">
        <v>-92.54</v>
      </c>
      <c r="J1586" s="322">
        <v>2729386.5</v>
      </c>
      <c r="K1586" s="308">
        <f t="shared" si="4"/>
        <v>328.051262</v>
      </c>
      <c r="L1586" s="305" t="s">
        <v>2595</v>
      </c>
      <c r="M1586" s="306" t="s">
        <v>40</v>
      </c>
      <c r="N1586" s="297">
        <f t="shared" si="3"/>
        <v>8.32</v>
      </c>
      <c r="O1586" s="307"/>
      <c r="P1586" s="307"/>
      <c r="Q1586" s="307"/>
      <c r="R1586" s="307"/>
      <c r="S1586" s="307"/>
      <c r="T1586" s="307"/>
      <c r="U1586" s="307"/>
      <c r="V1586" s="307"/>
    </row>
    <row r="1587" ht="15.75" customHeight="1">
      <c r="A1587" s="307"/>
      <c r="B1587" s="298">
        <v>45346.0</v>
      </c>
      <c r="C1587" s="299" t="s">
        <v>4295</v>
      </c>
      <c r="D1587" s="305" t="s">
        <v>4221</v>
      </c>
      <c r="E1587" s="301" t="s">
        <v>179</v>
      </c>
      <c r="F1587" s="302">
        <v>4218.0</v>
      </c>
      <c r="G1587" s="302">
        <f t="shared" si="22"/>
        <v>70.92460882</v>
      </c>
      <c r="H1587" s="302">
        <v>2991.6</v>
      </c>
      <c r="I1587" s="324">
        <v>-87.75</v>
      </c>
      <c r="J1587" s="322">
        <v>1433980.0</v>
      </c>
      <c r="K1587" s="308">
        <f t="shared" si="4"/>
        <v>339.9668089</v>
      </c>
      <c r="L1587" s="305" t="s">
        <v>2595</v>
      </c>
      <c r="M1587" s="306" t="s">
        <v>94</v>
      </c>
      <c r="N1587" s="297">
        <f t="shared" si="3"/>
        <v>4.218</v>
      </c>
      <c r="O1587" s="307"/>
      <c r="P1587" s="307"/>
      <c r="Q1587" s="307"/>
      <c r="R1587" s="307"/>
      <c r="S1587" s="307"/>
      <c r="T1587" s="307"/>
      <c r="U1587" s="307"/>
      <c r="V1587" s="307"/>
    </row>
    <row r="1588" ht="15.75" customHeight="1">
      <c r="A1588" s="307"/>
      <c r="B1588" s="298">
        <v>45346.0</v>
      </c>
      <c r="C1588" s="299" t="s">
        <v>4296</v>
      </c>
      <c r="D1588" s="305" t="s">
        <v>4291</v>
      </c>
      <c r="E1588" s="301" t="s">
        <v>179</v>
      </c>
      <c r="F1588" s="302">
        <v>6000.0</v>
      </c>
      <c r="G1588" s="302">
        <f t="shared" si="22"/>
        <v>70.23666667</v>
      </c>
      <c r="H1588" s="302">
        <v>4214.2</v>
      </c>
      <c r="I1588" s="324">
        <v>-112.15</v>
      </c>
      <c r="J1588" s="322">
        <v>2146405.0</v>
      </c>
      <c r="K1588" s="308">
        <f t="shared" si="4"/>
        <v>357.7341667</v>
      </c>
      <c r="L1588" s="305" t="s">
        <v>2595</v>
      </c>
      <c r="M1588" s="306" t="s">
        <v>2584</v>
      </c>
      <c r="N1588" s="297">
        <f t="shared" si="3"/>
        <v>6</v>
      </c>
      <c r="O1588" s="307"/>
      <c r="P1588" s="307"/>
      <c r="Q1588" s="307"/>
      <c r="R1588" s="307"/>
      <c r="S1588" s="307"/>
      <c r="T1588" s="307"/>
      <c r="U1588" s="307"/>
      <c r="V1588" s="307"/>
    </row>
    <row r="1589" ht="15.75" customHeight="1">
      <c r="A1589" s="307"/>
      <c r="B1589" s="298">
        <v>45348.0</v>
      </c>
      <c r="C1589" s="299" t="s">
        <v>4297</v>
      </c>
      <c r="D1589" s="339" t="s">
        <v>65</v>
      </c>
      <c r="E1589" s="301" t="s">
        <v>177</v>
      </c>
      <c r="F1589" s="302">
        <v>5705.0</v>
      </c>
      <c r="G1589" s="302">
        <f t="shared" si="22"/>
        <v>69.85977213</v>
      </c>
      <c r="H1589" s="302">
        <v>3985.5</v>
      </c>
      <c r="I1589" s="324">
        <v>-151.15</v>
      </c>
      <c r="J1589" s="303">
        <v>2285848.25</v>
      </c>
      <c r="K1589" s="304">
        <f t="shared" si="4"/>
        <v>400.6745399</v>
      </c>
      <c r="L1589" s="305" t="s">
        <v>2595</v>
      </c>
      <c r="M1589" s="306" t="s">
        <v>75</v>
      </c>
      <c r="N1589" s="297">
        <f t="shared" si="3"/>
        <v>5.705</v>
      </c>
      <c r="O1589" s="307"/>
      <c r="P1589" s="307"/>
      <c r="Q1589" s="307"/>
      <c r="R1589" s="307"/>
      <c r="S1589" s="307"/>
      <c r="T1589" s="307"/>
      <c r="U1589" s="307"/>
      <c r="V1589" s="307"/>
    </row>
    <row r="1590" ht="15.75" customHeight="1">
      <c r="A1590" s="307"/>
      <c r="B1590" s="298">
        <v>45349.0</v>
      </c>
      <c r="C1590" s="299" t="s">
        <v>4298</v>
      </c>
      <c r="D1590" s="305" t="s">
        <v>4182</v>
      </c>
      <c r="E1590" s="301" t="s">
        <v>177</v>
      </c>
      <c r="F1590" s="302">
        <v>4089.0</v>
      </c>
      <c r="G1590" s="302">
        <f t="shared" si="22"/>
        <v>70.4622157</v>
      </c>
      <c r="H1590" s="302">
        <v>2881.2</v>
      </c>
      <c r="I1590" s="324">
        <v>-124.85</v>
      </c>
      <c r="J1590" s="303">
        <v>1530482.5</v>
      </c>
      <c r="K1590" s="304">
        <f t="shared" si="4"/>
        <v>374.2926143</v>
      </c>
      <c r="L1590" s="305" t="s">
        <v>2595</v>
      </c>
      <c r="M1590" s="306" t="s">
        <v>40</v>
      </c>
      <c r="N1590" s="297">
        <f t="shared" si="3"/>
        <v>4.089</v>
      </c>
      <c r="O1590" s="307"/>
      <c r="P1590" s="307"/>
      <c r="Q1590" s="307"/>
      <c r="R1590" s="307"/>
      <c r="S1590" s="307"/>
      <c r="T1590" s="307"/>
      <c r="U1590" s="307"/>
      <c r="V1590" s="307"/>
    </row>
    <row r="1591" ht="15.75" customHeight="1">
      <c r="A1591" s="307"/>
      <c r="B1591" s="298">
        <v>45349.0</v>
      </c>
      <c r="C1591" s="299" t="s">
        <v>4299</v>
      </c>
      <c r="D1591" s="305" t="s">
        <v>65</v>
      </c>
      <c r="E1591" s="301" t="s">
        <v>179</v>
      </c>
      <c r="F1591" s="302">
        <v>8660.0</v>
      </c>
      <c r="G1591" s="302">
        <f t="shared" si="22"/>
        <v>73.06235566</v>
      </c>
      <c r="H1591" s="302">
        <v>6327.2</v>
      </c>
      <c r="I1591" s="324">
        <v>-77.16</v>
      </c>
      <c r="J1591" s="322">
        <v>2955049.0</v>
      </c>
      <c r="K1591" s="308">
        <f t="shared" si="4"/>
        <v>341.2296767</v>
      </c>
      <c r="L1591" s="305" t="s">
        <v>2595</v>
      </c>
      <c r="M1591" s="306" t="s">
        <v>94</v>
      </c>
      <c r="N1591" s="297">
        <f t="shared" si="3"/>
        <v>8.66</v>
      </c>
      <c r="O1591" s="307"/>
      <c r="P1591" s="307"/>
      <c r="Q1591" s="307"/>
      <c r="R1591" s="307"/>
      <c r="S1591" s="307"/>
      <c r="T1591" s="307"/>
      <c r="U1591" s="307"/>
      <c r="V1591" s="307"/>
    </row>
    <row r="1592" ht="15.75" customHeight="1">
      <c r="A1592" s="307"/>
      <c r="B1592" s="298">
        <v>45351.0</v>
      </c>
      <c r="C1592" s="299" t="s">
        <v>4300</v>
      </c>
      <c r="D1592" s="305" t="s">
        <v>4182</v>
      </c>
      <c r="E1592" s="301" t="s">
        <v>179</v>
      </c>
      <c r="F1592" s="302">
        <v>5412.0</v>
      </c>
      <c r="G1592" s="302">
        <f t="shared" si="22"/>
        <v>69.454915</v>
      </c>
      <c r="H1592" s="302">
        <v>3758.9</v>
      </c>
      <c r="I1592" s="324">
        <v>-86.78</v>
      </c>
      <c r="J1592" s="322">
        <v>1753235.0</v>
      </c>
      <c r="K1592" s="308">
        <f t="shared" si="4"/>
        <v>323.953252</v>
      </c>
      <c r="L1592" s="305" t="s">
        <v>2595</v>
      </c>
      <c r="M1592" s="306" t="s">
        <v>2584</v>
      </c>
      <c r="N1592" s="297">
        <f t="shared" si="3"/>
        <v>5.412</v>
      </c>
      <c r="O1592" s="307"/>
      <c r="P1592" s="307"/>
      <c r="Q1592" s="307"/>
      <c r="R1592" s="307"/>
      <c r="S1592" s="307"/>
      <c r="T1592" s="307"/>
      <c r="U1592" s="307"/>
      <c r="V1592" s="307"/>
    </row>
    <row r="1593" ht="15.75" customHeight="1">
      <c r="A1593" s="307"/>
      <c r="B1593" s="298">
        <v>45351.0</v>
      </c>
      <c r="C1593" s="299" t="s">
        <v>4301</v>
      </c>
      <c r="D1593" s="300" t="s">
        <v>96</v>
      </c>
      <c r="E1593" s="301" t="s">
        <v>179</v>
      </c>
      <c r="F1593" s="302">
        <v>7851.0</v>
      </c>
      <c r="G1593" s="302">
        <f t="shared" si="22"/>
        <v>68.92243026</v>
      </c>
      <c r="H1593" s="302">
        <v>5411.1</v>
      </c>
      <c r="I1593" s="327">
        <v>-114.83</v>
      </c>
      <c r="J1593" s="328">
        <v>2746240.0</v>
      </c>
      <c r="K1593" s="308">
        <f t="shared" si="4"/>
        <v>349.7949306</v>
      </c>
      <c r="L1593" s="305" t="s">
        <v>2595</v>
      </c>
      <c r="M1593" s="306" t="s">
        <v>75</v>
      </c>
      <c r="N1593" s="297">
        <f t="shared" si="3"/>
        <v>7.851</v>
      </c>
      <c r="O1593" s="307"/>
      <c r="P1593" s="307"/>
      <c r="Q1593" s="307"/>
      <c r="R1593" s="307"/>
      <c r="S1593" s="307"/>
      <c r="T1593" s="307"/>
      <c r="U1593" s="307"/>
      <c r="V1593" s="307"/>
    </row>
    <row r="1594" ht="15.75" customHeight="1">
      <c r="A1594" s="307"/>
      <c r="B1594" s="298">
        <v>45352.0</v>
      </c>
      <c r="C1594" s="299" t="s">
        <v>4302</v>
      </c>
      <c r="D1594" s="305" t="s">
        <v>4033</v>
      </c>
      <c r="E1594" s="301" t="s">
        <v>179</v>
      </c>
      <c r="F1594" s="302">
        <v>10819.0</v>
      </c>
      <c r="G1594" s="302">
        <f t="shared" si="22"/>
        <v>70.41778353</v>
      </c>
      <c r="H1594" s="302">
        <v>7618.5</v>
      </c>
      <c r="I1594" s="324">
        <v>-92.05</v>
      </c>
      <c r="J1594" s="322">
        <v>3581089.0</v>
      </c>
      <c r="K1594" s="308">
        <f t="shared" si="4"/>
        <v>331</v>
      </c>
      <c r="L1594" s="305" t="s">
        <v>2595</v>
      </c>
      <c r="M1594" s="306" t="s">
        <v>40</v>
      </c>
      <c r="N1594" s="297">
        <f t="shared" si="3"/>
        <v>10.819</v>
      </c>
      <c r="O1594" s="307"/>
      <c r="P1594" s="307"/>
      <c r="Q1594" s="307"/>
      <c r="R1594" s="307"/>
      <c r="S1594" s="307"/>
      <c r="T1594" s="307"/>
      <c r="U1594" s="307"/>
      <c r="V1594" s="307"/>
    </row>
    <row r="1595" ht="15.75" customHeight="1">
      <c r="A1595" s="307"/>
      <c r="B1595" s="298">
        <v>45352.0</v>
      </c>
      <c r="C1595" s="299" t="s">
        <v>4303</v>
      </c>
      <c r="D1595" s="305" t="s">
        <v>4182</v>
      </c>
      <c r="E1595" s="301" t="s">
        <v>2643</v>
      </c>
      <c r="F1595" s="302">
        <v>5406.0</v>
      </c>
      <c r="G1595" s="302">
        <f t="shared" si="22"/>
        <v>65.7954125</v>
      </c>
      <c r="H1595" s="302">
        <v>3556.9</v>
      </c>
      <c r="I1595" s="324">
        <v>-62.61</v>
      </c>
      <c r="J1595" s="322">
        <v>1441307.0</v>
      </c>
      <c r="K1595" s="308">
        <f t="shared" si="4"/>
        <v>266.6124676</v>
      </c>
      <c r="L1595" s="305" t="s">
        <v>2595</v>
      </c>
      <c r="M1595" s="306" t="s">
        <v>94</v>
      </c>
      <c r="N1595" s="297">
        <f t="shared" si="3"/>
        <v>5.406</v>
      </c>
      <c r="O1595" s="307"/>
      <c r="P1595" s="307"/>
      <c r="Q1595" s="307"/>
      <c r="R1595" s="307"/>
      <c r="S1595" s="307"/>
      <c r="T1595" s="307"/>
      <c r="U1595" s="307"/>
      <c r="V1595" s="307"/>
    </row>
    <row r="1596" ht="15.75" customHeight="1">
      <c r="A1596" s="307"/>
      <c r="B1596" s="298">
        <v>45352.0</v>
      </c>
      <c r="C1596" s="299" t="s">
        <v>4304</v>
      </c>
      <c r="D1596" s="305" t="s">
        <v>3676</v>
      </c>
      <c r="E1596" s="301" t="s">
        <v>179</v>
      </c>
      <c r="F1596" s="302">
        <v>5339.0</v>
      </c>
      <c r="G1596" s="302">
        <f t="shared" si="22"/>
        <v>68.17381532</v>
      </c>
      <c r="H1596" s="302">
        <v>3639.8</v>
      </c>
      <c r="I1596" s="324">
        <v>-128.52</v>
      </c>
      <c r="J1596" s="322">
        <v>1899889.0</v>
      </c>
      <c r="K1596" s="308">
        <f t="shared" si="4"/>
        <v>355.8510957</v>
      </c>
      <c r="L1596" s="305" t="s">
        <v>2595</v>
      </c>
      <c r="M1596" s="306" t="s">
        <v>2584</v>
      </c>
      <c r="N1596" s="297">
        <f t="shared" si="3"/>
        <v>5.339</v>
      </c>
      <c r="O1596" s="307"/>
      <c r="P1596" s="307"/>
      <c r="Q1596" s="307"/>
      <c r="R1596" s="307"/>
      <c r="S1596" s="307"/>
      <c r="T1596" s="307"/>
      <c r="U1596" s="307"/>
      <c r="V1596" s="307"/>
    </row>
    <row r="1597" ht="15.75" customHeight="1">
      <c r="A1597" s="307"/>
      <c r="B1597" s="298">
        <v>45352.0</v>
      </c>
      <c r="C1597" s="299" t="s">
        <v>4305</v>
      </c>
      <c r="D1597" s="305" t="s">
        <v>65</v>
      </c>
      <c r="E1597" s="301" t="s">
        <v>177</v>
      </c>
      <c r="F1597" s="302">
        <v>6928.0</v>
      </c>
      <c r="G1597" s="302">
        <f t="shared" si="22"/>
        <v>67.41772517</v>
      </c>
      <c r="H1597" s="302">
        <v>4670.7</v>
      </c>
      <c r="I1597" s="324">
        <v>-172.61</v>
      </c>
      <c r="J1597" s="303">
        <v>2723948.0</v>
      </c>
      <c r="K1597" s="304">
        <f t="shared" si="4"/>
        <v>393.1795612</v>
      </c>
      <c r="L1597" s="305" t="s">
        <v>2595</v>
      </c>
      <c r="M1597" s="306" t="s">
        <v>75</v>
      </c>
      <c r="N1597" s="297">
        <f t="shared" si="3"/>
        <v>6.928</v>
      </c>
      <c r="O1597" s="307"/>
      <c r="P1597" s="307"/>
      <c r="Q1597" s="307"/>
      <c r="R1597" s="307"/>
      <c r="S1597" s="307"/>
      <c r="T1597" s="307"/>
      <c r="U1597" s="307"/>
      <c r="V1597" s="307"/>
    </row>
    <row r="1598" ht="15.75" customHeight="1">
      <c r="A1598" s="307"/>
      <c r="B1598" s="298">
        <v>45360.0</v>
      </c>
      <c r="C1598" s="299" t="s">
        <v>4306</v>
      </c>
      <c r="D1598" s="300" t="s">
        <v>113</v>
      </c>
      <c r="E1598" s="301" t="s">
        <v>177</v>
      </c>
      <c r="F1598" s="302">
        <v>3614.3</v>
      </c>
      <c r="G1598" s="302">
        <f t="shared" si="22"/>
        <v>71.66809617</v>
      </c>
      <c r="H1598" s="302">
        <v>2590.3</v>
      </c>
      <c r="I1598" s="324">
        <v>-74.42</v>
      </c>
      <c r="J1598" s="322">
        <v>1218399.0</v>
      </c>
      <c r="K1598" s="308">
        <f t="shared" si="4"/>
        <v>337.1051103</v>
      </c>
      <c r="L1598" s="305" t="s">
        <v>2580</v>
      </c>
      <c r="M1598" s="306" t="s">
        <v>40</v>
      </c>
      <c r="N1598" s="297">
        <f t="shared" si="3"/>
        <v>3.6143</v>
      </c>
      <c r="O1598" s="307"/>
      <c r="P1598" s="307"/>
      <c r="Q1598" s="307"/>
      <c r="R1598" s="307"/>
      <c r="S1598" s="307"/>
      <c r="T1598" s="307"/>
      <c r="U1598" s="307"/>
      <c r="V1598" s="307"/>
    </row>
    <row r="1599" ht="15.75" customHeight="1">
      <c r="A1599" s="307"/>
      <c r="B1599" s="298">
        <v>45361.0</v>
      </c>
      <c r="C1599" s="299" t="s">
        <v>4307</v>
      </c>
      <c r="D1599" s="300" t="s">
        <v>113</v>
      </c>
      <c r="E1599" s="301" t="s">
        <v>177</v>
      </c>
      <c r="F1599" s="302">
        <v>3873.2</v>
      </c>
      <c r="G1599" s="302">
        <f t="shared" si="22"/>
        <v>68.75968192</v>
      </c>
      <c r="H1599" s="302">
        <v>2663.2</v>
      </c>
      <c r="I1599" s="324">
        <v>-92.61</v>
      </c>
      <c r="J1599" s="303">
        <v>1350285.0</v>
      </c>
      <c r="K1599" s="304">
        <f t="shared" si="4"/>
        <v>348.622586</v>
      </c>
      <c r="L1599" s="305" t="s">
        <v>2580</v>
      </c>
      <c r="M1599" s="306" t="s">
        <v>94</v>
      </c>
      <c r="N1599" s="297">
        <f t="shared" si="3"/>
        <v>3.8732</v>
      </c>
      <c r="O1599" s="307"/>
      <c r="P1599" s="307"/>
      <c r="Q1599" s="307"/>
      <c r="R1599" s="307"/>
      <c r="S1599" s="307"/>
      <c r="T1599" s="307"/>
      <c r="U1599" s="307"/>
      <c r="V1599" s="307"/>
    </row>
    <row r="1600" ht="15.75" customHeight="1">
      <c r="A1600" s="307"/>
      <c r="B1600" s="298">
        <v>45364.0</v>
      </c>
      <c r="C1600" s="299" t="s">
        <v>4308</v>
      </c>
      <c r="D1600" s="300" t="s">
        <v>113</v>
      </c>
      <c r="E1600" s="301" t="s">
        <v>172</v>
      </c>
      <c r="F1600" s="302">
        <v>1170.0</v>
      </c>
      <c r="G1600" s="302">
        <f t="shared" si="22"/>
        <v>71.09401709</v>
      </c>
      <c r="H1600" s="302">
        <v>831.8</v>
      </c>
      <c r="I1600" s="324">
        <v>-41.45</v>
      </c>
      <c r="J1600" s="303">
        <v>417315.0</v>
      </c>
      <c r="K1600" s="304">
        <f t="shared" si="4"/>
        <v>356.6794872</v>
      </c>
      <c r="L1600" s="305" t="s">
        <v>2580</v>
      </c>
      <c r="M1600" s="306" t="s">
        <v>2584</v>
      </c>
      <c r="N1600" s="297">
        <f t="shared" si="3"/>
        <v>1.17</v>
      </c>
      <c r="O1600" s="307"/>
      <c r="P1600" s="307"/>
      <c r="Q1600" s="307"/>
      <c r="R1600" s="307"/>
      <c r="S1600" s="307"/>
      <c r="T1600" s="307"/>
      <c r="U1600" s="307"/>
      <c r="V1600" s="307"/>
    </row>
    <row r="1601" ht="15.75" customHeight="1">
      <c r="A1601" s="307"/>
      <c r="B1601" s="298">
        <v>45365.0</v>
      </c>
      <c r="C1601" s="299" t="s">
        <v>4309</v>
      </c>
      <c r="D1601" s="300" t="s">
        <v>113</v>
      </c>
      <c r="E1601" s="301" t="s">
        <v>177</v>
      </c>
      <c r="F1601" s="302">
        <v>4285.8</v>
      </c>
      <c r="G1601" s="302">
        <f t="shared" si="22"/>
        <v>70.71491903</v>
      </c>
      <c r="H1601" s="302">
        <v>3030.7</v>
      </c>
      <c r="I1601" s="324">
        <v>-61.82</v>
      </c>
      <c r="J1601" s="322">
        <v>1429958.0</v>
      </c>
      <c r="K1601" s="308">
        <f t="shared" si="4"/>
        <v>333.6501937</v>
      </c>
      <c r="L1601" s="305" t="s">
        <v>2580</v>
      </c>
      <c r="M1601" s="306" t="s">
        <v>75</v>
      </c>
      <c r="N1601" s="297">
        <f t="shared" si="3"/>
        <v>4.2858</v>
      </c>
      <c r="O1601" s="307"/>
      <c r="P1601" s="307"/>
      <c r="Q1601" s="307"/>
      <c r="R1601" s="307"/>
      <c r="S1601" s="307"/>
      <c r="T1601" s="307"/>
      <c r="U1601" s="307"/>
      <c r="V1601" s="307"/>
    </row>
    <row r="1602" ht="15.75" customHeight="1">
      <c r="A1602" s="307"/>
      <c r="B1602" s="298">
        <v>45376.0</v>
      </c>
      <c r="C1602" s="299" t="s">
        <v>4310</v>
      </c>
      <c r="D1602" s="300" t="s">
        <v>4033</v>
      </c>
      <c r="E1602" s="301" t="s">
        <v>4</v>
      </c>
      <c r="F1602" s="302">
        <v>10783.0</v>
      </c>
      <c r="G1602" s="302">
        <f t="shared" si="22"/>
        <v>70.43123435</v>
      </c>
      <c r="H1602" s="302">
        <v>7594.6</v>
      </c>
      <c r="I1602" s="324">
        <v>-99.59</v>
      </c>
      <c r="J1602" s="303">
        <v>5348368.0</v>
      </c>
      <c r="K1602" s="304">
        <f t="shared" si="4"/>
        <v>496</v>
      </c>
      <c r="L1602" s="305" t="s">
        <v>2595</v>
      </c>
      <c r="M1602" s="306" t="s">
        <v>40</v>
      </c>
      <c r="N1602" s="297">
        <f t="shared" si="3"/>
        <v>10.783</v>
      </c>
      <c r="O1602" s="307"/>
      <c r="P1602" s="307"/>
      <c r="Q1602" s="307"/>
      <c r="R1602" s="307"/>
      <c r="S1602" s="307"/>
      <c r="T1602" s="307"/>
      <c r="U1602" s="307"/>
      <c r="V1602" s="307"/>
    </row>
    <row r="1603" ht="15.75" customHeight="1">
      <c r="A1603" s="307"/>
      <c r="B1603" s="298">
        <v>45376.0</v>
      </c>
      <c r="C1603" s="299" t="s">
        <v>4311</v>
      </c>
      <c r="D1603" s="300" t="s">
        <v>4033</v>
      </c>
      <c r="E1603" s="301" t="s">
        <v>4</v>
      </c>
      <c r="F1603" s="302">
        <v>11252.0</v>
      </c>
      <c r="G1603" s="302">
        <f t="shared" si="22"/>
        <v>70.24084607</v>
      </c>
      <c r="H1603" s="302">
        <v>7903.5</v>
      </c>
      <c r="I1603" s="324">
        <v>-91.5</v>
      </c>
      <c r="J1603" s="303">
        <v>5580992.0</v>
      </c>
      <c r="K1603" s="304">
        <f t="shared" si="4"/>
        <v>496</v>
      </c>
      <c r="L1603" s="305" t="s">
        <v>2595</v>
      </c>
      <c r="M1603" s="306" t="s">
        <v>94</v>
      </c>
      <c r="N1603" s="297">
        <f t="shared" si="3"/>
        <v>11.252</v>
      </c>
      <c r="O1603" s="307"/>
      <c r="P1603" s="307"/>
      <c r="Q1603" s="307"/>
      <c r="R1603" s="307"/>
      <c r="S1603" s="307"/>
      <c r="T1603" s="307"/>
      <c r="U1603" s="307"/>
      <c r="V1603" s="307"/>
    </row>
    <row r="1604" ht="15.75" customHeight="1">
      <c r="A1604" s="307"/>
      <c r="B1604" s="298">
        <v>45377.0</v>
      </c>
      <c r="C1604" s="299" t="s">
        <v>4312</v>
      </c>
      <c r="D1604" s="300" t="s">
        <v>4033</v>
      </c>
      <c r="E1604" s="301" t="s">
        <v>172</v>
      </c>
      <c r="F1604" s="302">
        <v>9102.0</v>
      </c>
      <c r="G1604" s="302">
        <f t="shared" si="22"/>
        <v>72.1039332</v>
      </c>
      <c r="H1604" s="302">
        <v>6562.9</v>
      </c>
      <c r="I1604" s="324">
        <v>-23.07</v>
      </c>
      <c r="J1604" s="303">
        <v>3601505.5</v>
      </c>
      <c r="K1604" s="304">
        <f t="shared" si="4"/>
        <v>395.6828719</v>
      </c>
      <c r="L1604" s="305" t="s">
        <v>2595</v>
      </c>
      <c r="M1604" s="306" t="s">
        <v>2584</v>
      </c>
      <c r="N1604" s="297">
        <f t="shared" si="3"/>
        <v>9.102</v>
      </c>
      <c r="O1604" s="307"/>
      <c r="P1604" s="307"/>
      <c r="Q1604" s="307"/>
      <c r="R1604" s="307"/>
      <c r="S1604" s="307"/>
      <c r="T1604" s="307"/>
      <c r="U1604" s="307"/>
      <c r="V1604" s="307"/>
    </row>
    <row r="1605" ht="15.75" customHeight="1">
      <c r="A1605" s="307"/>
      <c r="B1605" s="298">
        <v>45378.0</v>
      </c>
      <c r="C1605" s="299" t="s">
        <v>4313</v>
      </c>
      <c r="D1605" s="300" t="s">
        <v>4033</v>
      </c>
      <c r="E1605" s="301" t="s">
        <v>172</v>
      </c>
      <c r="F1605" s="302">
        <v>11385.0</v>
      </c>
      <c r="G1605" s="302">
        <f t="shared" si="22"/>
        <v>72.08607817</v>
      </c>
      <c r="H1605" s="302">
        <v>8207.0</v>
      </c>
      <c r="I1605" s="324">
        <v>-20.89</v>
      </c>
      <c r="J1605" s="303">
        <v>4319255.0</v>
      </c>
      <c r="K1605" s="304">
        <f t="shared" si="4"/>
        <v>379.3812033</v>
      </c>
      <c r="L1605" s="305" t="s">
        <v>2595</v>
      </c>
      <c r="M1605" s="306" t="s">
        <v>75</v>
      </c>
      <c r="N1605" s="297">
        <f t="shared" si="3"/>
        <v>11.385</v>
      </c>
      <c r="O1605" s="307"/>
      <c r="P1605" s="307"/>
      <c r="Q1605" s="307"/>
      <c r="R1605" s="307"/>
      <c r="S1605" s="307"/>
      <c r="T1605" s="307"/>
      <c r="U1605" s="307"/>
      <c r="V1605" s="307"/>
    </row>
    <row r="1606" ht="15.75" customHeight="1">
      <c r="A1606" s="307"/>
      <c r="B1606" s="298">
        <v>45379.0</v>
      </c>
      <c r="C1606" s="299" t="s">
        <v>4314</v>
      </c>
      <c r="D1606" s="300" t="s">
        <v>4033</v>
      </c>
      <c r="E1606" s="301" t="s">
        <v>177</v>
      </c>
      <c r="F1606" s="302">
        <v>11432.0</v>
      </c>
      <c r="G1606" s="302">
        <f t="shared" si="22"/>
        <v>70.73303009</v>
      </c>
      <c r="H1606" s="302">
        <v>8086.2</v>
      </c>
      <c r="I1606" s="324">
        <v>-50.8</v>
      </c>
      <c r="J1606" s="303">
        <v>4139472.0</v>
      </c>
      <c r="K1606" s="304">
        <f t="shared" si="4"/>
        <v>362.0951714</v>
      </c>
      <c r="L1606" s="305" t="s">
        <v>2595</v>
      </c>
      <c r="M1606" s="306" t="s">
        <v>40</v>
      </c>
      <c r="N1606" s="297">
        <f t="shared" si="3"/>
        <v>11.432</v>
      </c>
      <c r="O1606" s="307"/>
      <c r="P1606" s="307"/>
      <c r="Q1606" s="307"/>
      <c r="R1606" s="307"/>
      <c r="S1606" s="307"/>
      <c r="T1606" s="307"/>
      <c r="U1606" s="307"/>
      <c r="V1606" s="307"/>
    </row>
    <row r="1607" ht="15.75" customHeight="1">
      <c r="A1607" s="307"/>
      <c r="B1607" s="298">
        <v>45379.0</v>
      </c>
      <c r="C1607" s="299" t="s">
        <v>4315</v>
      </c>
      <c r="D1607" s="300" t="s">
        <v>4033</v>
      </c>
      <c r="E1607" s="301" t="s">
        <v>177</v>
      </c>
      <c r="F1607" s="302">
        <v>7060.0</v>
      </c>
      <c r="G1607" s="302">
        <f t="shared" si="22"/>
        <v>71.76770538</v>
      </c>
      <c r="H1607" s="302">
        <v>5066.8</v>
      </c>
      <c r="I1607" s="324">
        <v>-47.88</v>
      </c>
      <c r="J1607" s="303">
        <v>2549775.0</v>
      </c>
      <c r="K1607" s="304">
        <f t="shared" si="4"/>
        <v>361.157932</v>
      </c>
      <c r="L1607" s="305" t="s">
        <v>2595</v>
      </c>
      <c r="M1607" s="306" t="s">
        <v>94</v>
      </c>
      <c r="N1607" s="297">
        <f t="shared" si="3"/>
        <v>7.06</v>
      </c>
      <c r="O1607" s="307"/>
      <c r="P1607" s="307"/>
      <c r="Q1607" s="307"/>
      <c r="R1607" s="307"/>
      <c r="S1607" s="307"/>
      <c r="T1607" s="307"/>
      <c r="U1607" s="307"/>
      <c r="V1607" s="307"/>
    </row>
    <row r="1608" ht="15.75" customHeight="1">
      <c r="A1608" s="307"/>
      <c r="B1608" s="298">
        <v>45379.0</v>
      </c>
      <c r="C1608" s="299" t="s">
        <v>4316</v>
      </c>
      <c r="D1608" s="300" t="s">
        <v>4033</v>
      </c>
      <c r="E1608" s="301" t="s">
        <v>177</v>
      </c>
      <c r="F1608" s="302">
        <v>11320.0</v>
      </c>
      <c r="G1608" s="302">
        <f t="shared" si="22"/>
        <v>70.94699647</v>
      </c>
      <c r="H1608" s="302">
        <v>8031.2</v>
      </c>
      <c r="I1608" s="324">
        <v>-61.93</v>
      </c>
      <c r="J1608" s="303">
        <v>4053210.0</v>
      </c>
      <c r="K1608" s="304">
        <f t="shared" si="4"/>
        <v>358.0574205</v>
      </c>
      <c r="L1608" s="305" t="s">
        <v>2595</v>
      </c>
      <c r="M1608" s="306" t="s">
        <v>2584</v>
      </c>
      <c r="N1608" s="297">
        <f t="shared" si="3"/>
        <v>11.32</v>
      </c>
      <c r="O1608" s="307"/>
      <c r="P1608" s="307"/>
      <c r="Q1608" s="307"/>
      <c r="R1608" s="307"/>
      <c r="S1608" s="307"/>
      <c r="T1608" s="307"/>
      <c r="U1608" s="307"/>
      <c r="V1608" s="307"/>
    </row>
    <row r="1609" ht="15.75" customHeight="1">
      <c r="A1609" s="307"/>
      <c r="B1609" s="298">
        <v>45381.0</v>
      </c>
      <c r="C1609" s="299" t="s">
        <v>4317</v>
      </c>
      <c r="D1609" s="300" t="s">
        <v>4033</v>
      </c>
      <c r="E1609" s="301" t="s">
        <v>181</v>
      </c>
      <c r="F1609" s="302">
        <v>12420.0</v>
      </c>
      <c r="G1609" s="302">
        <f t="shared" si="22"/>
        <v>68.67310789</v>
      </c>
      <c r="H1609" s="302">
        <v>8529.2</v>
      </c>
      <c r="I1609" s="324">
        <v>-50.69</v>
      </c>
      <c r="J1609" s="322">
        <v>3501946.0</v>
      </c>
      <c r="K1609" s="308">
        <f t="shared" si="4"/>
        <v>281.9602254</v>
      </c>
      <c r="L1609" s="305" t="s">
        <v>2595</v>
      </c>
      <c r="M1609" s="306" t="s">
        <v>75</v>
      </c>
      <c r="N1609" s="297">
        <f t="shared" si="3"/>
        <v>12.42</v>
      </c>
      <c r="O1609" s="307"/>
      <c r="P1609" s="307"/>
      <c r="Q1609" s="307"/>
      <c r="R1609" s="307"/>
      <c r="S1609" s="307"/>
      <c r="T1609" s="307"/>
      <c r="U1609" s="307"/>
      <c r="V1609" s="307"/>
    </row>
    <row r="1610" ht="15.75" customHeight="1">
      <c r="A1610" s="307"/>
      <c r="B1610" s="298">
        <v>45382.0</v>
      </c>
      <c r="C1610" s="299" t="s">
        <v>4318</v>
      </c>
      <c r="D1610" s="300" t="s">
        <v>4033</v>
      </c>
      <c r="E1610" s="301" t="s">
        <v>179</v>
      </c>
      <c r="F1610" s="302">
        <v>12293.0</v>
      </c>
      <c r="G1610" s="302">
        <f t="shared" si="22"/>
        <v>71.7383877</v>
      </c>
      <c r="H1610" s="302">
        <v>8818.8</v>
      </c>
      <c r="I1610" s="324">
        <v>-44.74</v>
      </c>
      <c r="J1610" s="322">
        <v>4377149.0</v>
      </c>
      <c r="K1610" s="308">
        <f t="shared" si="4"/>
        <v>356.0684129</v>
      </c>
      <c r="L1610" s="305" t="s">
        <v>2595</v>
      </c>
      <c r="M1610" s="306" t="s">
        <v>40</v>
      </c>
      <c r="N1610" s="297">
        <f t="shared" si="3"/>
        <v>12.293</v>
      </c>
      <c r="O1610" s="307"/>
      <c r="P1610" s="307"/>
      <c r="Q1610" s="307"/>
      <c r="R1610" s="307"/>
      <c r="S1610" s="307"/>
      <c r="T1610" s="307"/>
      <c r="U1610" s="307"/>
      <c r="V1610" s="307"/>
    </row>
    <row r="1611" ht="15.75" customHeight="1">
      <c r="A1611" s="307"/>
      <c r="B1611" s="298">
        <v>45386.0</v>
      </c>
      <c r="C1611" s="299" t="s">
        <v>4319</v>
      </c>
      <c r="D1611" s="300" t="s">
        <v>4033</v>
      </c>
      <c r="E1611" s="301" t="s">
        <v>2591</v>
      </c>
      <c r="F1611" s="302">
        <v>7183.0</v>
      </c>
      <c r="G1611" s="302">
        <v>70.47612418209663</v>
      </c>
      <c r="H1611" s="302">
        <v>5062.3</v>
      </c>
      <c r="I1611" s="324">
        <v>-7.18</v>
      </c>
      <c r="J1611" s="322">
        <v>1891018.0</v>
      </c>
      <c r="K1611" s="308">
        <v>263.26298204092996</v>
      </c>
      <c r="L1611" s="305" t="s">
        <v>2595</v>
      </c>
      <c r="M1611" s="306" t="s">
        <v>94</v>
      </c>
      <c r="N1611" s="297">
        <f t="shared" si="3"/>
        <v>7.183</v>
      </c>
      <c r="O1611" s="307"/>
      <c r="P1611" s="307"/>
      <c r="Q1611" s="307"/>
      <c r="R1611" s="307"/>
      <c r="S1611" s="307"/>
      <c r="T1611" s="307"/>
      <c r="U1611" s="307"/>
      <c r="V1611" s="307"/>
    </row>
    <row r="1612" ht="15.75" customHeight="1">
      <c r="A1612" s="307"/>
      <c r="B1612" s="298">
        <v>45388.0</v>
      </c>
      <c r="C1612" s="299" t="s">
        <v>4320</v>
      </c>
      <c r="D1612" s="300" t="s">
        <v>4033</v>
      </c>
      <c r="E1612" s="301" t="s">
        <v>179</v>
      </c>
      <c r="F1612" s="302">
        <v>9876.0</v>
      </c>
      <c r="G1612" s="302">
        <v>71.10976103685702</v>
      </c>
      <c r="H1612" s="302">
        <v>7022.8</v>
      </c>
      <c r="I1612" s="324">
        <v>-18.66</v>
      </c>
      <c r="J1612" s="322">
        <v>2853076.0</v>
      </c>
      <c r="K1612" s="308">
        <v>288.88983394086677</v>
      </c>
      <c r="L1612" s="305" t="s">
        <v>2595</v>
      </c>
      <c r="M1612" s="306" t="s">
        <v>2584</v>
      </c>
      <c r="N1612" s="297">
        <f t="shared" si="3"/>
        <v>9.876</v>
      </c>
      <c r="O1612" s="307"/>
      <c r="P1612" s="307"/>
      <c r="Q1612" s="307"/>
      <c r="R1612" s="307"/>
      <c r="S1612" s="307"/>
      <c r="T1612" s="307"/>
      <c r="U1612" s="307"/>
      <c r="V1612" s="307"/>
    </row>
    <row r="1613" ht="15.75" customHeight="1">
      <c r="A1613" s="307"/>
      <c r="B1613" s="298">
        <v>45388.0</v>
      </c>
      <c r="C1613" s="299" t="s">
        <v>4321</v>
      </c>
      <c r="D1613" s="300" t="s">
        <v>4033</v>
      </c>
      <c r="E1613" s="301" t="s">
        <v>179</v>
      </c>
      <c r="F1613" s="302">
        <v>5924.0</v>
      </c>
      <c r="G1613" s="302">
        <v>70.89972991222147</v>
      </c>
      <c r="H1613" s="302">
        <v>4200.1</v>
      </c>
      <c r="I1613" s="324">
        <v>-50.58</v>
      </c>
      <c r="J1613" s="322">
        <v>1900832.0</v>
      </c>
      <c r="K1613" s="308">
        <v>320.8696826468602</v>
      </c>
      <c r="L1613" s="305" t="s">
        <v>2595</v>
      </c>
      <c r="M1613" s="306" t="s">
        <v>75</v>
      </c>
      <c r="N1613" s="297">
        <f t="shared" si="3"/>
        <v>5.924</v>
      </c>
      <c r="O1613" s="307"/>
      <c r="P1613" s="307"/>
      <c r="Q1613" s="307"/>
      <c r="R1613" s="307"/>
      <c r="S1613" s="307"/>
      <c r="T1613" s="307"/>
      <c r="U1613" s="307"/>
      <c r="V1613" s="307"/>
    </row>
    <row r="1614" ht="15.75" customHeight="1">
      <c r="A1614" s="307"/>
      <c r="B1614" s="298">
        <v>45388.0</v>
      </c>
      <c r="C1614" s="299" t="s">
        <v>4322</v>
      </c>
      <c r="D1614" s="300" t="s">
        <v>4033</v>
      </c>
      <c r="E1614" s="301" t="s">
        <v>179</v>
      </c>
      <c r="F1614" s="302">
        <v>11447.0</v>
      </c>
      <c r="G1614" s="302">
        <v>70.75478291255351</v>
      </c>
      <c r="H1614" s="302">
        <v>8099.3</v>
      </c>
      <c r="I1614" s="324">
        <v>-11.48</v>
      </c>
      <c r="J1614" s="322">
        <v>3656720.0</v>
      </c>
      <c r="K1614" s="308">
        <v>319.44789027692843</v>
      </c>
      <c r="L1614" s="305" t="s">
        <v>2595</v>
      </c>
      <c r="M1614" s="306" t="s">
        <v>40</v>
      </c>
      <c r="N1614" s="297">
        <f t="shared" si="3"/>
        <v>11.447</v>
      </c>
      <c r="O1614" s="307"/>
      <c r="P1614" s="307"/>
      <c r="Q1614" s="307"/>
      <c r="R1614" s="307"/>
      <c r="S1614" s="307"/>
      <c r="T1614" s="307"/>
      <c r="U1614" s="307"/>
      <c r="V1614" s="307"/>
    </row>
    <row r="1615" ht="15.75" customHeight="1">
      <c r="A1615" s="307"/>
      <c r="B1615" s="298">
        <v>45389.0</v>
      </c>
      <c r="C1615" s="299" t="s">
        <v>4323</v>
      </c>
      <c r="D1615" s="300" t="s">
        <v>4033</v>
      </c>
      <c r="E1615" s="301" t="s">
        <v>177</v>
      </c>
      <c r="F1615" s="302">
        <v>10877.0</v>
      </c>
      <c r="G1615" s="302">
        <v>71.20529557782477</v>
      </c>
      <c r="H1615" s="302">
        <v>7745.0</v>
      </c>
      <c r="I1615" s="324">
        <v>-32.15</v>
      </c>
      <c r="J1615" s="303">
        <v>4155586.0</v>
      </c>
      <c r="K1615" s="304">
        <v>382.0525880297876</v>
      </c>
      <c r="L1615" s="305" t="s">
        <v>2595</v>
      </c>
      <c r="M1615" s="306" t="s">
        <v>94</v>
      </c>
      <c r="N1615" s="297">
        <f t="shared" si="3"/>
        <v>10.877</v>
      </c>
      <c r="O1615" s="307"/>
      <c r="P1615" s="307"/>
      <c r="Q1615" s="307"/>
      <c r="R1615" s="307"/>
      <c r="S1615" s="307"/>
      <c r="T1615" s="307"/>
      <c r="U1615" s="307"/>
      <c r="V1615" s="307"/>
    </row>
    <row r="1616" ht="15.75" customHeight="1">
      <c r="A1616" s="307"/>
      <c r="B1616" s="298">
        <v>45390.0</v>
      </c>
      <c r="C1616" s="299" t="s">
        <v>4324</v>
      </c>
      <c r="D1616" s="300" t="s">
        <v>4033</v>
      </c>
      <c r="E1616" s="301" t="s">
        <v>179</v>
      </c>
      <c r="F1616" s="302">
        <v>11226.0</v>
      </c>
      <c r="G1616" s="302">
        <v>70.06680919294494</v>
      </c>
      <c r="H1616" s="302">
        <v>7865.7</v>
      </c>
      <c r="I1616" s="324">
        <v>-5.14</v>
      </c>
      <c r="J1616" s="322">
        <v>3532172.0</v>
      </c>
      <c r="K1616" s="308">
        <v>314.6420808836629</v>
      </c>
      <c r="L1616" s="305" t="s">
        <v>2595</v>
      </c>
      <c r="M1616" s="306" t="s">
        <v>2584</v>
      </c>
      <c r="N1616" s="297">
        <f t="shared" si="3"/>
        <v>11.226</v>
      </c>
      <c r="O1616" s="307"/>
      <c r="P1616" s="307"/>
      <c r="Q1616" s="307"/>
      <c r="R1616" s="307"/>
      <c r="S1616" s="307"/>
      <c r="T1616" s="307"/>
      <c r="U1616" s="307"/>
      <c r="V1616" s="307"/>
    </row>
    <row r="1617" ht="15.75" customHeight="1">
      <c r="A1617" s="307"/>
      <c r="B1617" s="298">
        <v>45395.0</v>
      </c>
      <c r="C1617" s="299" t="s">
        <v>4325</v>
      </c>
      <c r="D1617" s="300" t="s">
        <v>65</v>
      </c>
      <c r="E1617" s="301" t="s">
        <v>172</v>
      </c>
      <c r="F1617" s="302">
        <v>906.0</v>
      </c>
      <c r="G1617" s="302">
        <v>70.26490066225165</v>
      </c>
      <c r="H1617" s="302">
        <v>636.6</v>
      </c>
      <c r="I1617" s="324">
        <v>-75.66</v>
      </c>
      <c r="J1617" s="303">
        <v>421290.0</v>
      </c>
      <c r="K1617" s="304">
        <v>465.0</v>
      </c>
      <c r="L1617" s="305" t="s">
        <v>2595</v>
      </c>
      <c r="M1617" s="306" t="s">
        <v>75</v>
      </c>
      <c r="N1617" s="297">
        <f t="shared" si="3"/>
        <v>0.906</v>
      </c>
      <c r="O1617" s="307"/>
      <c r="P1617" s="307"/>
      <c r="Q1617" s="307"/>
      <c r="R1617" s="307"/>
      <c r="S1617" s="307"/>
      <c r="T1617" s="307"/>
      <c r="U1617" s="307"/>
      <c r="V1617" s="307"/>
    </row>
    <row r="1618" ht="15.75" customHeight="1">
      <c r="A1618" s="307"/>
      <c r="B1618" s="298">
        <v>45399.0</v>
      </c>
      <c r="C1618" s="299" t="s">
        <v>4326</v>
      </c>
      <c r="D1618" s="300" t="s">
        <v>4033</v>
      </c>
      <c r="E1618" s="301" t="s">
        <v>177</v>
      </c>
      <c r="F1618" s="302">
        <v>11541.0</v>
      </c>
      <c r="G1618" s="302">
        <v>71.24079369205441</v>
      </c>
      <c r="H1618" s="302">
        <v>8221.9</v>
      </c>
      <c r="I1618" s="324">
        <v>-51.53</v>
      </c>
      <c r="J1618" s="303">
        <v>4669874.0</v>
      </c>
      <c r="K1618" s="304">
        <v>404.63339398665624</v>
      </c>
      <c r="L1618" s="305" t="s">
        <v>2595</v>
      </c>
      <c r="M1618" s="306" t="s">
        <v>40</v>
      </c>
      <c r="N1618" s="297">
        <f t="shared" si="3"/>
        <v>11.541</v>
      </c>
      <c r="O1618" s="307"/>
      <c r="P1618" s="307"/>
      <c r="Q1618" s="307"/>
      <c r="R1618" s="307"/>
      <c r="S1618" s="307"/>
      <c r="T1618" s="307"/>
      <c r="U1618" s="307"/>
      <c r="V1618" s="307"/>
    </row>
    <row r="1619" ht="15.75" customHeight="1">
      <c r="A1619" s="307"/>
      <c r="B1619" s="298">
        <v>45399.0</v>
      </c>
      <c r="C1619" s="299" t="s">
        <v>4327</v>
      </c>
      <c r="D1619" s="300" t="s">
        <v>113</v>
      </c>
      <c r="E1619" s="301" t="s">
        <v>2643</v>
      </c>
      <c r="F1619" s="302">
        <v>3403.5</v>
      </c>
      <c r="G1619" s="302">
        <v>64.31614514470398</v>
      </c>
      <c r="H1619" s="302">
        <v>2189.0</v>
      </c>
      <c r="I1619" s="324">
        <v>-6.8</v>
      </c>
      <c r="J1619" s="322">
        <v>708914.0</v>
      </c>
      <c r="K1619" s="308">
        <v>208.2897017775819</v>
      </c>
      <c r="L1619" s="305" t="s">
        <v>2580</v>
      </c>
      <c r="M1619" s="306" t="s">
        <v>94</v>
      </c>
      <c r="N1619" s="297">
        <f t="shared" si="3"/>
        <v>3.4035</v>
      </c>
      <c r="O1619" s="307"/>
      <c r="P1619" s="307"/>
      <c r="Q1619" s="307"/>
      <c r="R1619" s="307"/>
      <c r="S1619" s="307"/>
      <c r="T1619" s="307"/>
      <c r="U1619" s="307"/>
      <c r="V1619" s="307"/>
    </row>
    <row r="1620" ht="15.75" customHeight="1">
      <c r="A1620" s="307"/>
      <c r="B1620" s="298">
        <v>45402.0</v>
      </c>
      <c r="C1620" s="299" t="s">
        <v>4328</v>
      </c>
      <c r="D1620" s="300" t="s">
        <v>4033</v>
      </c>
      <c r="E1620" s="301" t="s">
        <v>2591</v>
      </c>
      <c r="F1620" s="302">
        <v>11290.0</v>
      </c>
      <c r="G1620" s="302">
        <v>69.29229406554472</v>
      </c>
      <c r="H1620" s="302">
        <v>7823.1</v>
      </c>
      <c r="I1620" s="324">
        <v>-22.4</v>
      </c>
      <c r="J1620" s="322">
        <v>3039812.0</v>
      </c>
      <c r="K1620" s="308">
        <v>269.2481842338353</v>
      </c>
      <c r="L1620" s="305" t="s">
        <v>2595</v>
      </c>
      <c r="M1620" s="306" t="s">
        <v>2584</v>
      </c>
      <c r="N1620" s="297">
        <f t="shared" si="3"/>
        <v>11.29</v>
      </c>
      <c r="O1620" s="307"/>
      <c r="P1620" s="307"/>
      <c r="Q1620" s="307"/>
      <c r="R1620" s="307"/>
      <c r="S1620" s="307"/>
      <c r="T1620" s="307"/>
      <c r="U1620" s="307"/>
      <c r="V1620" s="307"/>
    </row>
    <row r="1621" ht="15.75" customHeight="1">
      <c r="A1621" s="307"/>
      <c r="B1621" s="298">
        <v>45402.0</v>
      </c>
      <c r="C1621" s="299" t="s">
        <v>4329</v>
      </c>
      <c r="D1621" s="300" t="s">
        <v>102</v>
      </c>
      <c r="E1621" s="301" t="s">
        <v>181</v>
      </c>
      <c r="F1621" s="302">
        <v>996.0</v>
      </c>
      <c r="G1621" s="302">
        <v>70.98393574297188</v>
      </c>
      <c r="H1621" s="302">
        <v>707.0</v>
      </c>
      <c r="I1621" s="302">
        <v>11.04</v>
      </c>
      <c r="J1621" s="322">
        <v>261000.0</v>
      </c>
      <c r="K1621" s="308">
        <v>262.04819277108436</v>
      </c>
      <c r="L1621" s="305" t="s">
        <v>2580</v>
      </c>
      <c r="M1621" s="306" t="s">
        <v>75</v>
      </c>
      <c r="N1621" s="297">
        <f t="shared" si="3"/>
        <v>0.996</v>
      </c>
      <c r="O1621" s="307"/>
      <c r="P1621" s="307"/>
      <c r="Q1621" s="307"/>
      <c r="R1621" s="307"/>
      <c r="S1621" s="307"/>
      <c r="T1621" s="307"/>
      <c r="U1621" s="307"/>
      <c r="V1621" s="307"/>
    </row>
    <row r="1622" ht="15.75" customHeight="1">
      <c r="A1622" s="307"/>
      <c r="B1622" s="298">
        <v>45403.0</v>
      </c>
      <c r="C1622" s="299" t="s">
        <v>4330</v>
      </c>
      <c r="D1622" s="300" t="s">
        <v>4033</v>
      </c>
      <c r="E1622" s="301" t="s">
        <v>4</v>
      </c>
      <c r="F1622" s="302">
        <v>12356.0</v>
      </c>
      <c r="G1622" s="302">
        <v>72.2612495953383</v>
      </c>
      <c r="H1622" s="302">
        <v>8928.6</v>
      </c>
      <c r="I1622" s="324">
        <v>-61.41</v>
      </c>
      <c r="J1622" s="303">
        <v>5939976.0</v>
      </c>
      <c r="K1622" s="304">
        <v>480.7361605697637</v>
      </c>
      <c r="L1622" s="305" t="s">
        <v>2595</v>
      </c>
      <c r="M1622" s="306" t="s">
        <v>40</v>
      </c>
      <c r="N1622" s="297">
        <f t="shared" si="3"/>
        <v>12.356</v>
      </c>
      <c r="O1622" s="307"/>
      <c r="P1622" s="307"/>
      <c r="Q1622" s="307"/>
      <c r="R1622" s="307"/>
      <c r="S1622" s="307"/>
      <c r="T1622" s="307"/>
      <c r="U1622" s="307"/>
      <c r="V1622" s="307"/>
    </row>
    <row r="1623" ht="15.75" customHeight="1">
      <c r="A1623" s="307"/>
      <c r="B1623" s="298">
        <v>45402.0</v>
      </c>
      <c r="C1623" s="299" t="s">
        <v>4331</v>
      </c>
      <c r="D1623" s="300" t="s">
        <v>65</v>
      </c>
      <c r="E1623" s="301" t="s">
        <v>177</v>
      </c>
      <c r="F1623" s="302">
        <v>5497.0</v>
      </c>
      <c r="G1623" s="302">
        <v>70.4329634346007</v>
      </c>
      <c r="H1623" s="302">
        <v>3871.7</v>
      </c>
      <c r="I1623" s="324">
        <v>-43.15</v>
      </c>
      <c r="J1623" s="322">
        <v>1810654.0</v>
      </c>
      <c r="K1623" s="308">
        <v>329.38948517373115</v>
      </c>
      <c r="L1623" s="305" t="s">
        <v>2595</v>
      </c>
      <c r="M1623" s="306" t="s">
        <v>94</v>
      </c>
      <c r="N1623" s="297">
        <f t="shared" si="3"/>
        <v>5.497</v>
      </c>
      <c r="O1623" s="307"/>
      <c r="P1623" s="307"/>
      <c r="Q1623" s="307"/>
      <c r="R1623" s="307"/>
      <c r="S1623" s="307"/>
      <c r="T1623" s="307"/>
      <c r="U1623" s="307"/>
      <c r="V1623" s="307"/>
    </row>
    <row r="1624" ht="15.75" customHeight="1">
      <c r="A1624" s="307"/>
      <c r="B1624" s="298">
        <v>45402.0</v>
      </c>
      <c r="C1624" s="299" t="s">
        <v>4332</v>
      </c>
      <c r="D1624" s="300" t="s">
        <v>102</v>
      </c>
      <c r="E1624" s="301" t="s">
        <v>2591</v>
      </c>
      <c r="F1624" s="302">
        <v>4041.5</v>
      </c>
      <c r="G1624" s="302">
        <v>68.6329333168378</v>
      </c>
      <c r="H1624" s="302">
        <v>2773.8</v>
      </c>
      <c r="I1624" s="302">
        <v>2.94</v>
      </c>
      <c r="J1624" s="322">
        <v>965592.5</v>
      </c>
      <c r="K1624" s="308">
        <v>238.91933687987134</v>
      </c>
      <c r="L1624" s="305" t="s">
        <v>2580</v>
      </c>
      <c r="M1624" s="306" t="s">
        <v>2584</v>
      </c>
      <c r="N1624" s="297">
        <f t="shared" si="3"/>
        <v>4.0415</v>
      </c>
      <c r="O1624" s="307"/>
      <c r="P1624" s="307"/>
      <c r="Q1624" s="307"/>
      <c r="R1624" s="307"/>
      <c r="S1624" s="307"/>
      <c r="T1624" s="307"/>
      <c r="U1624" s="307"/>
      <c r="V1624" s="307"/>
    </row>
    <row r="1625" ht="15.75" customHeight="1">
      <c r="A1625" s="307"/>
      <c r="B1625" s="298">
        <v>45403.0</v>
      </c>
      <c r="C1625" s="299" t="s">
        <v>4333</v>
      </c>
      <c r="D1625" s="300" t="s">
        <v>4033</v>
      </c>
      <c r="E1625" s="301" t="s">
        <v>172</v>
      </c>
      <c r="F1625" s="302">
        <v>10114.0</v>
      </c>
      <c r="G1625" s="302">
        <v>69.08641487047656</v>
      </c>
      <c r="H1625" s="302">
        <v>6987.4</v>
      </c>
      <c r="I1625" s="324">
        <v>-69.86</v>
      </c>
      <c r="J1625" s="303">
        <v>3972054.0</v>
      </c>
      <c r="K1625" s="304">
        <v>392.72829740953136</v>
      </c>
      <c r="L1625" s="305" t="s">
        <v>2595</v>
      </c>
      <c r="M1625" s="306" t="s">
        <v>75</v>
      </c>
      <c r="N1625" s="297">
        <f t="shared" si="3"/>
        <v>10.114</v>
      </c>
      <c r="O1625" s="307"/>
      <c r="P1625" s="307"/>
      <c r="Q1625" s="307"/>
      <c r="R1625" s="307"/>
      <c r="S1625" s="307"/>
      <c r="T1625" s="307"/>
      <c r="U1625" s="307"/>
      <c r="V1625" s="307"/>
    </row>
    <row r="1626" ht="15.75" customHeight="1">
      <c r="A1626" s="307"/>
      <c r="B1626" s="298">
        <v>45403.0</v>
      </c>
      <c r="C1626" s="299" t="s">
        <v>4334</v>
      </c>
      <c r="D1626" s="300" t="s">
        <v>4335</v>
      </c>
      <c r="E1626" s="301" t="s">
        <v>179</v>
      </c>
      <c r="F1626" s="302">
        <v>5179.0</v>
      </c>
      <c r="G1626" s="302">
        <v>68.084572311257</v>
      </c>
      <c r="H1626" s="302">
        <v>3526.1</v>
      </c>
      <c r="I1626" s="324">
        <v>-46.35</v>
      </c>
      <c r="J1626" s="322">
        <v>1597455.0</v>
      </c>
      <c r="K1626" s="308">
        <v>308.4485421896119</v>
      </c>
      <c r="L1626" s="305" t="s">
        <v>2595</v>
      </c>
      <c r="M1626" s="306" t="s">
        <v>40</v>
      </c>
      <c r="N1626" s="297">
        <f t="shared" si="3"/>
        <v>5.179</v>
      </c>
      <c r="O1626" s="307"/>
      <c r="P1626" s="307"/>
      <c r="Q1626" s="307"/>
      <c r="R1626" s="307"/>
      <c r="S1626" s="307"/>
      <c r="T1626" s="307"/>
      <c r="U1626" s="307"/>
      <c r="V1626" s="307"/>
    </row>
    <row r="1627" ht="15.75" customHeight="1">
      <c r="A1627" s="307"/>
      <c r="B1627" s="298">
        <v>45403.0</v>
      </c>
      <c r="C1627" s="299" t="s">
        <v>4336</v>
      </c>
      <c r="D1627" s="300" t="s">
        <v>4033</v>
      </c>
      <c r="E1627" s="301" t="s">
        <v>172</v>
      </c>
      <c r="F1627" s="302">
        <v>10095.0</v>
      </c>
      <c r="G1627" s="302">
        <v>70.49133234274393</v>
      </c>
      <c r="H1627" s="302">
        <v>7116.1</v>
      </c>
      <c r="I1627" s="324">
        <v>-53.28</v>
      </c>
      <c r="J1627" s="303">
        <v>4265500.0</v>
      </c>
      <c r="K1627" s="304">
        <v>422.5359088657751</v>
      </c>
      <c r="L1627" s="305" t="s">
        <v>2595</v>
      </c>
      <c r="M1627" s="306" t="s">
        <v>94</v>
      </c>
      <c r="N1627" s="297">
        <f t="shared" si="3"/>
        <v>10.095</v>
      </c>
      <c r="O1627" s="307"/>
      <c r="P1627" s="307"/>
      <c r="Q1627" s="307"/>
      <c r="R1627" s="307"/>
      <c r="S1627" s="307"/>
      <c r="T1627" s="307"/>
      <c r="U1627" s="307"/>
      <c r="V1627" s="307"/>
    </row>
    <row r="1628" ht="15.75" customHeight="1">
      <c r="A1628" s="307"/>
      <c r="B1628" s="298">
        <v>45406.0</v>
      </c>
      <c r="C1628" s="299" t="s">
        <v>4337</v>
      </c>
      <c r="D1628" s="300" t="s">
        <v>65</v>
      </c>
      <c r="E1628" s="301" t="s">
        <v>177</v>
      </c>
      <c r="F1628" s="302">
        <v>1378.0</v>
      </c>
      <c r="G1628" s="302">
        <v>69.14368650217706</v>
      </c>
      <c r="H1628" s="302">
        <v>952.8</v>
      </c>
      <c r="I1628" s="324">
        <v>-32.47</v>
      </c>
      <c r="J1628" s="322">
        <v>434070.0</v>
      </c>
      <c r="K1628" s="308">
        <v>315.0</v>
      </c>
      <c r="L1628" s="305" t="s">
        <v>2595</v>
      </c>
      <c r="M1628" s="306" t="s">
        <v>2584</v>
      </c>
      <c r="N1628" s="297">
        <f t="shared" si="3"/>
        <v>1.378</v>
      </c>
      <c r="O1628" s="307"/>
      <c r="P1628" s="307"/>
      <c r="Q1628" s="307"/>
      <c r="R1628" s="307"/>
      <c r="S1628" s="307"/>
      <c r="T1628" s="307"/>
      <c r="U1628" s="307"/>
      <c r="V1628" s="307"/>
    </row>
    <row r="1629" ht="15.75" customHeight="1">
      <c r="A1629" s="307"/>
      <c r="B1629" s="298">
        <v>45408.0</v>
      </c>
      <c r="C1629" s="299" t="s">
        <v>4338</v>
      </c>
      <c r="D1629" s="300" t="s">
        <v>96</v>
      </c>
      <c r="E1629" s="301" t="s">
        <v>177</v>
      </c>
      <c r="F1629" s="302">
        <v>9172.0</v>
      </c>
      <c r="G1629" s="302">
        <v>70.44919319668557</v>
      </c>
      <c r="H1629" s="302">
        <v>6461.6</v>
      </c>
      <c r="I1629" s="324">
        <v>-47.2</v>
      </c>
      <c r="J1629" s="322">
        <v>3073690.0</v>
      </c>
      <c r="K1629" s="308">
        <v>335.11665939816834</v>
      </c>
      <c r="L1629" s="305" t="s">
        <v>2595</v>
      </c>
      <c r="M1629" s="306" t="s">
        <v>75</v>
      </c>
      <c r="N1629" s="297">
        <f t="shared" si="3"/>
        <v>9.172</v>
      </c>
      <c r="O1629" s="307"/>
      <c r="P1629" s="307"/>
      <c r="Q1629" s="307"/>
      <c r="R1629" s="307"/>
      <c r="S1629" s="307"/>
      <c r="T1629" s="307"/>
      <c r="U1629" s="307"/>
      <c r="V1629" s="307"/>
    </row>
    <row r="1630" ht="15.75" customHeight="1">
      <c r="A1630" s="307"/>
      <c r="B1630" s="298">
        <v>45409.0</v>
      </c>
      <c r="C1630" s="299" t="s">
        <v>4339</v>
      </c>
      <c r="D1630" s="300" t="s">
        <v>65</v>
      </c>
      <c r="E1630" s="301" t="s">
        <v>177</v>
      </c>
      <c r="F1630" s="302">
        <v>11637.0</v>
      </c>
      <c r="G1630" s="302">
        <v>69.1140328263298</v>
      </c>
      <c r="H1630" s="302">
        <v>8042.8</v>
      </c>
      <c r="I1630" s="324">
        <v>-49.88</v>
      </c>
      <c r="J1630" s="322">
        <v>3857650.0</v>
      </c>
      <c r="K1630" s="308">
        <v>331.4986680415915</v>
      </c>
      <c r="L1630" s="305" t="s">
        <v>2595</v>
      </c>
      <c r="M1630" s="306" t="s">
        <v>40</v>
      </c>
      <c r="N1630" s="297">
        <f t="shared" si="3"/>
        <v>11.637</v>
      </c>
      <c r="O1630" s="307"/>
      <c r="P1630" s="307"/>
      <c r="Q1630" s="307"/>
      <c r="R1630" s="307"/>
      <c r="S1630" s="307"/>
      <c r="T1630" s="307"/>
      <c r="U1630" s="307"/>
      <c r="V1630" s="307"/>
    </row>
    <row r="1631" ht="15.75" customHeight="1">
      <c r="A1631" s="307"/>
      <c r="B1631" s="298">
        <v>45409.0</v>
      </c>
      <c r="C1631" s="299" t="s">
        <v>4340</v>
      </c>
      <c r="D1631" s="300" t="s">
        <v>65</v>
      </c>
      <c r="E1631" s="301" t="s">
        <v>177</v>
      </c>
      <c r="F1631" s="302">
        <v>4781.95</v>
      </c>
      <c r="G1631" s="302">
        <v>68.49925239703468</v>
      </c>
      <c r="H1631" s="302">
        <v>3275.6</v>
      </c>
      <c r="I1631" s="324">
        <v>-58.02</v>
      </c>
      <c r="J1631" s="303">
        <v>1597364.75</v>
      </c>
      <c r="K1631" s="304">
        <v>334.0404542080114</v>
      </c>
      <c r="L1631" s="305" t="s">
        <v>2595</v>
      </c>
      <c r="M1631" s="306" t="s">
        <v>94</v>
      </c>
      <c r="N1631" s="297">
        <f t="shared" si="3"/>
        <v>4.78195</v>
      </c>
      <c r="O1631" s="307"/>
      <c r="P1631" s="307"/>
      <c r="Q1631" s="307"/>
      <c r="R1631" s="307"/>
      <c r="S1631" s="307"/>
      <c r="T1631" s="307"/>
      <c r="U1631" s="307"/>
      <c r="V1631" s="307"/>
    </row>
    <row r="1632" ht="15.75" customHeight="1">
      <c r="A1632" s="307"/>
      <c r="B1632" s="298">
        <v>45409.0</v>
      </c>
      <c r="C1632" s="299" t="s">
        <v>4340</v>
      </c>
      <c r="D1632" s="300" t="s">
        <v>4335</v>
      </c>
      <c r="E1632" s="301" t="s">
        <v>177</v>
      </c>
      <c r="F1632" s="302">
        <v>8095.05</v>
      </c>
      <c r="G1632" s="302">
        <v>68.49988573263909</v>
      </c>
      <c r="H1632" s="302">
        <v>5545.1</v>
      </c>
      <c r="I1632" s="324">
        <v>-58.02</v>
      </c>
      <c r="J1632" s="303">
        <v>2765612.25</v>
      </c>
      <c r="K1632" s="304">
        <v>341.6423925732392</v>
      </c>
      <c r="L1632" s="305" t="s">
        <v>2595</v>
      </c>
      <c r="M1632" s="306" t="s">
        <v>2584</v>
      </c>
      <c r="N1632" s="297">
        <f t="shared" si="3"/>
        <v>8.09505</v>
      </c>
      <c r="O1632" s="307"/>
      <c r="P1632" s="307"/>
      <c r="Q1632" s="307"/>
      <c r="R1632" s="307"/>
      <c r="S1632" s="307"/>
      <c r="T1632" s="307"/>
      <c r="U1632" s="307"/>
      <c r="V1632" s="307"/>
    </row>
    <row r="1633" ht="15.75" customHeight="1">
      <c r="A1633" s="307"/>
      <c r="B1633" s="298">
        <v>45411.0</v>
      </c>
      <c r="C1633" s="299" t="s">
        <v>4341</v>
      </c>
      <c r="D1633" s="300" t="s">
        <v>4033</v>
      </c>
      <c r="E1633" s="301" t="s">
        <v>181</v>
      </c>
      <c r="F1633" s="302">
        <v>13951.0</v>
      </c>
      <c r="G1633" s="302">
        <v>67.4080711060139</v>
      </c>
      <c r="H1633" s="302">
        <v>9404.1</v>
      </c>
      <c r="I1633" s="324">
        <v>-44.7</v>
      </c>
      <c r="J1633" s="322">
        <v>4028656.0</v>
      </c>
      <c r="K1633" s="308">
        <v>288.77184431223566</v>
      </c>
      <c r="L1633" s="305" t="s">
        <v>2595</v>
      </c>
      <c r="M1633" s="306" t="s">
        <v>75</v>
      </c>
      <c r="N1633" s="297">
        <f t="shared" si="3"/>
        <v>13.951</v>
      </c>
      <c r="O1633" s="307"/>
      <c r="P1633" s="307"/>
      <c r="Q1633" s="307"/>
      <c r="R1633" s="307"/>
      <c r="S1633" s="307"/>
      <c r="T1633" s="307"/>
      <c r="U1633" s="307"/>
      <c r="V1633" s="307"/>
    </row>
    <row r="1634" ht="15.75" customHeight="1">
      <c r="A1634" s="307"/>
      <c r="B1634" s="298">
        <v>45411.0</v>
      </c>
      <c r="C1634" s="299" t="s">
        <v>4342</v>
      </c>
      <c r="D1634" s="300" t="s">
        <v>4033</v>
      </c>
      <c r="E1634" s="301" t="s">
        <v>4</v>
      </c>
      <c r="F1634" s="302">
        <v>10542.0</v>
      </c>
      <c r="G1634" s="302">
        <v>70.01612597230127</v>
      </c>
      <c r="H1634" s="302">
        <v>7381.1</v>
      </c>
      <c r="I1634" s="324">
        <v>-73.71</v>
      </c>
      <c r="J1634" s="303">
        <v>5217992.0</v>
      </c>
      <c r="K1634" s="304">
        <v>494.9717321191425</v>
      </c>
      <c r="L1634" s="305" t="s">
        <v>2595</v>
      </c>
      <c r="M1634" s="306" t="s">
        <v>40</v>
      </c>
      <c r="N1634" s="297">
        <f t="shared" si="3"/>
        <v>10.542</v>
      </c>
      <c r="O1634" s="307"/>
      <c r="P1634" s="307"/>
      <c r="Q1634" s="307"/>
      <c r="R1634" s="307"/>
      <c r="S1634" s="307"/>
      <c r="T1634" s="307"/>
      <c r="U1634" s="307"/>
      <c r="V1634" s="307"/>
    </row>
    <row r="1635" ht="15.75" customHeight="1">
      <c r="A1635" s="307"/>
      <c r="B1635" s="298">
        <v>45411.0</v>
      </c>
      <c r="C1635" s="299" t="s">
        <v>4343</v>
      </c>
      <c r="D1635" s="300" t="s">
        <v>65</v>
      </c>
      <c r="E1635" s="301" t="s">
        <v>177</v>
      </c>
      <c r="F1635" s="302">
        <v>5295.0</v>
      </c>
      <c r="G1635" s="302">
        <v>69.24645892351275</v>
      </c>
      <c r="H1635" s="302">
        <v>3666.6</v>
      </c>
      <c r="I1635" s="324">
        <v>-62.82</v>
      </c>
      <c r="J1635" s="322">
        <v>1701482.0</v>
      </c>
      <c r="K1635" s="308">
        <v>321.3374881964117</v>
      </c>
      <c r="L1635" s="305" t="s">
        <v>2595</v>
      </c>
      <c r="M1635" s="306" t="s">
        <v>94</v>
      </c>
      <c r="N1635" s="297">
        <f t="shared" si="3"/>
        <v>5.295</v>
      </c>
      <c r="O1635" s="307"/>
      <c r="P1635" s="307"/>
      <c r="Q1635" s="307"/>
      <c r="R1635" s="307"/>
      <c r="S1635" s="307"/>
      <c r="T1635" s="307"/>
      <c r="U1635" s="307"/>
      <c r="V1635" s="307"/>
    </row>
    <row r="1636" ht="15.75" customHeight="1">
      <c r="A1636" s="307"/>
      <c r="B1636" s="298">
        <v>45412.0</v>
      </c>
      <c r="C1636" s="299" t="s">
        <v>4344</v>
      </c>
      <c r="D1636" s="300" t="s">
        <v>4033</v>
      </c>
      <c r="E1636" s="301" t="s">
        <v>172</v>
      </c>
      <c r="F1636" s="302">
        <v>13789.0</v>
      </c>
      <c r="G1636" s="302">
        <v>69.97316701718762</v>
      </c>
      <c r="H1636" s="302">
        <v>9648.6</v>
      </c>
      <c r="I1636" s="324">
        <v>-73.44</v>
      </c>
      <c r="J1636" s="303">
        <v>5699374.0</v>
      </c>
      <c r="K1636" s="304">
        <v>413.32757995503664</v>
      </c>
      <c r="L1636" s="305" t="s">
        <v>2595</v>
      </c>
      <c r="M1636" s="306" t="s">
        <v>2584</v>
      </c>
      <c r="N1636" s="297">
        <f t="shared" si="3"/>
        <v>13.789</v>
      </c>
      <c r="O1636" s="307"/>
      <c r="P1636" s="307"/>
      <c r="Q1636" s="307"/>
      <c r="R1636" s="307"/>
      <c r="S1636" s="307"/>
      <c r="T1636" s="307"/>
      <c r="U1636" s="307"/>
      <c r="V1636" s="307"/>
    </row>
    <row r="1637" ht="15.75" customHeight="1">
      <c r="A1637" s="307"/>
      <c r="B1637" s="298">
        <v>45412.0</v>
      </c>
      <c r="C1637" s="299" t="s">
        <v>4345</v>
      </c>
      <c r="D1637" s="300" t="s">
        <v>39</v>
      </c>
      <c r="E1637" s="301" t="s">
        <v>2591</v>
      </c>
      <c r="F1637" s="302">
        <v>5740.0</v>
      </c>
      <c r="G1637" s="302">
        <f t="shared" ref="G1637:G2067" si="23">H1637/F1637%</f>
        <v>66.44425087</v>
      </c>
      <c r="H1637" s="302">
        <v>3813.9</v>
      </c>
      <c r="I1637" s="319">
        <v>5.15</v>
      </c>
      <c r="J1637" s="328">
        <v>1289917.0</v>
      </c>
      <c r="K1637" s="308">
        <f t="shared" ref="K1637:K2067" si="24">J1637/F1637</f>
        <v>224.724216</v>
      </c>
      <c r="L1637" s="305" t="s">
        <v>2582</v>
      </c>
      <c r="M1637" s="306" t="s">
        <v>75</v>
      </c>
      <c r="N1637" s="297">
        <f t="shared" si="3"/>
        <v>5.74</v>
      </c>
      <c r="O1637" s="307"/>
      <c r="P1637" s="307"/>
      <c r="Q1637" s="307"/>
      <c r="R1637" s="307"/>
      <c r="S1637" s="307"/>
      <c r="T1637" s="307"/>
      <c r="U1637" s="307"/>
      <c r="V1637" s="307"/>
    </row>
    <row r="1638" ht="15.75" customHeight="1">
      <c r="A1638" s="307"/>
      <c r="B1638" s="298">
        <v>45412.0</v>
      </c>
      <c r="C1638" s="299" t="s">
        <v>4346</v>
      </c>
      <c r="D1638" s="300" t="s">
        <v>106</v>
      </c>
      <c r="E1638" s="301" t="s">
        <v>177</v>
      </c>
      <c r="F1638" s="302">
        <v>399.0</v>
      </c>
      <c r="G1638" s="302">
        <f t="shared" si="23"/>
        <v>66.76691729</v>
      </c>
      <c r="H1638" s="302">
        <v>266.4</v>
      </c>
      <c r="I1638" s="324">
        <v>-30.16</v>
      </c>
      <c r="J1638" s="322">
        <v>115710.0</v>
      </c>
      <c r="K1638" s="308">
        <f t="shared" si="24"/>
        <v>290</v>
      </c>
      <c r="L1638" s="305" t="s">
        <v>2582</v>
      </c>
      <c r="M1638" s="306" t="s">
        <v>40</v>
      </c>
      <c r="N1638" s="297">
        <f t="shared" si="3"/>
        <v>0.399</v>
      </c>
      <c r="O1638" s="307"/>
      <c r="P1638" s="307"/>
      <c r="Q1638" s="307"/>
      <c r="R1638" s="307"/>
      <c r="S1638" s="307"/>
      <c r="T1638" s="307"/>
      <c r="U1638" s="307"/>
      <c r="V1638" s="307"/>
    </row>
    <row r="1639" ht="15.75" customHeight="1">
      <c r="A1639" s="307"/>
      <c r="B1639" s="298">
        <v>45413.0</v>
      </c>
      <c r="C1639" s="299" t="s">
        <v>4347</v>
      </c>
      <c r="D1639" s="300" t="s">
        <v>39</v>
      </c>
      <c r="E1639" s="301" t="s">
        <v>2591</v>
      </c>
      <c r="F1639" s="302">
        <v>21881.0</v>
      </c>
      <c r="G1639" s="302">
        <f t="shared" si="23"/>
        <v>66.59110644</v>
      </c>
      <c r="H1639" s="302">
        <v>14570.8</v>
      </c>
      <c r="I1639" s="324">
        <v>-1.2</v>
      </c>
      <c r="J1639" s="322">
        <v>5050040.0</v>
      </c>
      <c r="K1639" s="308">
        <f t="shared" si="24"/>
        <v>230.7956675</v>
      </c>
      <c r="L1639" s="305" t="s">
        <v>2582</v>
      </c>
      <c r="M1639" s="306" t="s">
        <v>94</v>
      </c>
      <c r="N1639" s="297">
        <f t="shared" si="3"/>
        <v>21.881</v>
      </c>
      <c r="O1639" s="307"/>
      <c r="P1639" s="307"/>
      <c r="Q1639" s="307"/>
      <c r="R1639" s="307"/>
      <c r="S1639" s="307"/>
      <c r="T1639" s="307"/>
      <c r="U1639" s="307"/>
      <c r="V1639" s="307"/>
    </row>
    <row r="1640" ht="15.75" customHeight="1">
      <c r="A1640" s="307"/>
      <c r="B1640" s="298">
        <v>45413.0</v>
      </c>
      <c r="C1640" s="299" t="s">
        <v>4348</v>
      </c>
      <c r="D1640" s="300" t="s">
        <v>116</v>
      </c>
      <c r="E1640" s="301" t="s">
        <v>2591</v>
      </c>
      <c r="F1640" s="302">
        <v>180.0</v>
      </c>
      <c r="G1640" s="302">
        <f t="shared" si="23"/>
        <v>66.55555556</v>
      </c>
      <c r="H1640" s="302">
        <v>119.8</v>
      </c>
      <c r="I1640" s="324">
        <v>-14.71</v>
      </c>
      <c r="J1640" s="322">
        <v>43200.0</v>
      </c>
      <c r="K1640" s="308">
        <f t="shared" si="24"/>
        <v>240</v>
      </c>
      <c r="L1640" s="305" t="s">
        <v>2582</v>
      </c>
      <c r="M1640" s="306" t="s">
        <v>2584</v>
      </c>
      <c r="N1640" s="297">
        <f t="shared" si="3"/>
        <v>0.18</v>
      </c>
      <c r="O1640" s="307"/>
      <c r="P1640" s="307"/>
      <c r="Q1640" s="307"/>
      <c r="R1640" s="307"/>
      <c r="S1640" s="307"/>
      <c r="T1640" s="307"/>
      <c r="U1640" s="307"/>
      <c r="V1640" s="307"/>
    </row>
    <row r="1641" ht="15.75" customHeight="1">
      <c r="A1641" s="307"/>
      <c r="B1641" s="298">
        <v>45413.0</v>
      </c>
      <c r="C1641" s="299" t="s">
        <v>4349</v>
      </c>
      <c r="D1641" s="300" t="s">
        <v>65</v>
      </c>
      <c r="E1641" s="301" t="s">
        <v>179</v>
      </c>
      <c r="F1641" s="302">
        <v>7976.0</v>
      </c>
      <c r="G1641" s="302">
        <f t="shared" si="23"/>
        <v>65.44257773</v>
      </c>
      <c r="H1641" s="302">
        <v>5219.7</v>
      </c>
      <c r="I1641" s="324">
        <v>-70.45</v>
      </c>
      <c r="J1641" s="322">
        <v>2443614.0</v>
      </c>
      <c r="K1641" s="308">
        <f t="shared" si="24"/>
        <v>306.3708626</v>
      </c>
      <c r="L1641" s="305" t="s">
        <v>2595</v>
      </c>
      <c r="M1641" s="306" t="s">
        <v>75</v>
      </c>
      <c r="N1641" s="297">
        <f t="shared" si="3"/>
        <v>7.976</v>
      </c>
      <c r="O1641" s="307"/>
      <c r="P1641" s="307"/>
      <c r="Q1641" s="307"/>
      <c r="R1641" s="307"/>
      <c r="S1641" s="307"/>
      <c r="T1641" s="307"/>
      <c r="U1641" s="307"/>
      <c r="V1641" s="307"/>
    </row>
    <row r="1642" ht="15.75" customHeight="1">
      <c r="A1642" s="307"/>
      <c r="B1642" s="298">
        <v>45414.0</v>
      </c>
      <c r="C1642" s="299" t="s">
        <v>4350</v>
      </c>
      <c r="D1642" s="300" t="s">
        <v>4033</v>
      </c>
      <c r="E1642" s="301" t="s">
        <v>177</v>
      </c>
      <c r="F1642" s="302">
        <v>6964.0</v>
      </c>
      <c r="G1642" s="302">
        <f t="shared" si="23"/>
        <v>68.84261918</v>
      </c>
      <c r="H1642" s="302">
        <v>4794.2</v>
      </c>
      <c r="I1642" s="324">
        <v>-86.33</v>
      </c>
      <c r="J1642" s="322">
        <v>2353129.0</v>
      </c>
      <c r="K1642" s="308">
        <f t="shared" si="24"/>
        <v>337.8990523</v>
      </c>
      <c r="L1642" s="305" t="s">
        <v>2595</v>
      </c>
      <c r="M1642" s="306" t="s">
        <v>40</v>
      </c>
      <c r="N1642" s="297">
        <f t="shared" si="3"/>
        <v>6.964</v>
      </c>
      <c r="O1642" s="307"/>
      <c r="P1642" s="307"/>
      <c r="Q1642" s="307"/>
      <c r="R1642" s="307"/>
      <c r="S1642" s="307"/>
      <c r="T1642" s="307"/>
      <c r="U1642" s="307"/>
      <c r="V1642" s="307"/>
    </row>
    <row r="1643" ht="15.75" customHeight="1">
      <c r="A1643" s="307"/>
      <c r="B1643" s="298">
        <v>45414.0</v>
      </c>
      <c r="C1643" s="299" t="s">
        <v>4351</v>
      </c>
      <c r="D1643" s="300" t="s">
        <v>65</v>
      </c>
      <c r="E1643" s="301" t="s">
        <v>177</v>
      </c>
      <c r="F1643" s="302">
        <v>6258.0</v>
      </c>
      <c r="G1643" s="302">
        <f t="shared" si="23"/>
        <v>70.47778843</v>
      </c>
      <c r="H1643" s="302">
        <v>4410.5</v>
      </c>
      <c r="I1643" s="324">
        <v>-51.13</v>
      </c>
      <c r="J1643" s="322">
        <v>2094330.0</v>
      </c>
      <c r="K1643" s="308">
        <f t="shared" si="24"/>
        <v>334.6644295</v>
      </c>
      <c r="L1643" s="305" t="s">
        <v>2595</v>
      </c>
      <c r="M1643" s="306" t="s">
        <v>94</v>
      </c>
      <c r="N1643" s="297">
        <f t="shared" si="3"/>
        <v>6.258</v>
      </c>
      <c r="O1643" s="307"/>
      <c r="P1643" s="307"/>
      <c r="Q1643" s="307"/>
      <c r="R1643" s="307"/>
      <c r="S1643" s="307"/>
      <c r="T1643" s="307"/>
      <c r="U1643" s="307"/>
      <c r="V1643" s="307"/>
    </row>
    <row r="1644" ht="15.75" customHeight="1">
      <c r="A1644" s="307"/>
      <c r="B1644" s="298">
        <v>45414.0</v>
      </c>
      <c r="C1644" s="299" t="s">
        <v>4352</v>
      </c>
      <c r="D1644" s="300" t="s">
        <v>39</v>
      </c>
      <c r="E1644" s="301" t="s">
        <v>181</v>
      </c>
      <c r="F1644" s="302">
        <v>6848.0</v>
      </c>
      <c r="G1644" s="302">
        <f t="shared" si="23"/>
        <v>67.68545561</v>
      </c>
      <c r="H1644" s="302">
        <v>4635.1</v>
      </c>
      <c r="I1644" s="324">
        <v>-10.03</v>
      </c>
      <c r="J1644" s="322">
        <v>1738250.0</v>
      </c>
      <c r="K1644" s="308">
        <f t="shared" si="24"/>
        <v>253.833236</v>
      </c>
      <c r="L1644" s="305" t="s">
        <v>2582</v>
      </c>
      <c r="M1644" s="306" t="s">
        <v>2584</v>
      </c>
      <c r="N1644" s="297">
        <f t="shared" si="3"/>
        <v>6.848</v>
      </c>
      <c r="O1644" s="307"/>
      <c r="P1644" s="307"/>
      <c r="Q1644" s="307"/>
      <c r="R1644" s="307"/>
      <c r="S1644" s="307"/>
      <c r="T1644" s="307"/>
      <c r="U1644" s="307"/>
      <c r="V1644" s="307"/>
    </row>
    <row r="1645" ht="15.75" customHeight="1">
      <c r="A1645" s="307"/>
      <c r="B1645" s="298">
        <v>45414.0</v>
      </c>
      <c r="C1645" s="299" t="s">
        <v>4353</v>
      </c>
      <c r="D1645" s="300" t="s">
        <v>4033</v>
      </c>
      <c r="E1645" s="301" t="s">
        <v>177</v>
      </c>
      <c r="F1645" s="302">
        <v>10764.0</v>
      </c>
      <c r="G1645" s="302">
        <f t="shared" si="23"/>
        <v>68.68171683</v>
      </c>
      <c r="H1645" s="302">
        <v>7392.9</v>
      </c>
      <c r="I1645" s="324">
        <v>-74.8</v>
      </c>
      <c r="J1645" s="303">
        <v>3958389.0</v>
      </c>
      <c r="K1645" s="304">
        <f t="shared" si="24"/>
        <v>367.743311</v>
      </c>
      <c r="L1645" s="305" t="s">
        <v>2595</v>
      </c>
      <c r="M1645" s="306" t="s">
        <v>75</v>
      </c>
      <c r="N1645" s="297">
        <f t="shared" si="3"/>
        <v>10.764</v>
      </c>
      <c r="O1645" s="307"/>
      <c r="P1645" s="307"/>
      <c r="Q1645" s="307"/>
      <c r="R1645" s="307"/>
      <c r="S1645" s="307"/>
      <c r="T1645" s="307"/>
      <c r="U1645" s="307"/>
      <c r="V1645" s="307"/>
    </row>
    <row r="1646" ht="15.75" customHeight="1">
      <c r="A1646" s="307"/>
      <c r="B1646" s="298">
        <v>45414.0</v>
      </c>
      <c r="C1646" s="299" t="s">
        <v>4354</v>
      </c>
      <c r="D1646" s="300" t="s">
        <v>39</v>
      </c>
      <c r="E1646" s="301" t="s">
        <v>179</v>
      </c>
      <c r="F1646" s="302">
        <v>10219.0</v>
      </c>
      <c r="G1646" s="302">
        <f t="shared" si="23"/>
        <v>68.73079558</v>
      </c>
      <c r="H1646" s="302">
        <v>7023.6</v>
      </c>
      <c r="I1646" s="324">
        <v>-5.25</v>
      </c>
      <c r="J1646" s="322">
        <v>2630360.0</v>
      </c>
      <c r="K1646" s="308">
        <f t="shared" si="24"/>
        <v>257.3989627</v>
      </c>
      <c r="L1646" s="305" t="s">
        <v>2582</v>
      </c>
      <c r="M1646" s="306" t="s">
        <v>40</v>
      </c>
      <c r="N1646" s="297">
        <f t="shared" si="3"/>
        <v>10.219</v>
      </c>
      <c r="O1646" s="307"/>
      <c r="P1646" s="307"/>
      <c r="Q1646" s="307"/>
      <c r="R1646" s="307"/>
      <c r="S1646" s="307"/>
      <c r="T1646" s="307"/>
      <c r="U1646" s="307"/>
      <c r="V1646" s="307"/>
    </row>
    <row r="1647" ht="15.75" customHeight="1">
      <c r="A1647" s="307"/>
      <c r="B1647" s="298">
        <v>45414.0</v>
      </c>
      <c r="C1647" s="299" t="s">
        <v>4355</v>
      </c>
      <c r="D1647" s="300" t="s">
        <v>71</v>
      </c>
      <c r="E1647" s="301" t="s">
        <v>2643</v>
      </c>
      <c r="F1647" s="302">
        <v>1503.0</v>
      </c>
      <c r="G1647" s="302">
        <f t="shared" si="23"/>
        <v>71.53027279</v>
      </c>
      <c r="H1647" s="302">
        <v>1075.1</v>
      </c>
      <c r="I1647" s="324">
        <v>-42.86</v>
      </c>
      <c r="J1647" s="322">
        <v>293085.0</v>
      </c>
      <c r="K1647" s="308">
        <f t="shared" si="24"/>
        <v>195</v>
      </c>
      <c r="L1647" s="305" t="s">
        <v>2582</v>
      </c>
      <c r="M1647" s="306" t="s">
        <v>94</v>
      </c>
      <c r="N1647" s="297">
        <f t="shared" si="3"/>
        <v>1.503</v>
      </c>
      <c r="O1647" s="307"/>
      <c r="P1647" s="307"/>
      <c r="Q1647" s="307"/>
      <c r="R1647" s="307"/>
      <c r="S1647" s="307"/>
      <c r="T1647" s="307"/>
      <c r="U1647" s="307"/>
      <c r="V1647" s="307"/>
    </row>
    <row r="1648" ht="15.75" customHeight="1">
      <c r="A1648" s="307"/>
      <c r="B1648" s="298">
        <v>45415.0</v>
      </c>
      <c r="C1648" s="299" t="s">
        <v>4356</v>
      </c>
      <c r="D1648" s="300" t="s">
        <v>65</v>
      </c>
      <c r="E1648" s="301" t="s">
        <v>177</v>
      </c>
      <c r="F1648" s="302">
        <v>9707.0</v>
      </c>
      <c r="G1648" s="302">
        <f t="shared" si="23"/>
        <v>68.57731534</v>
      </c>
      <c r="H1648" s="302">
        <v>6656.8</v>
      </c>
      <c r="I1648" s="324">
        <v>-70.31</v>
      </c>
      <c r="J1648" s="322">
        <v>3141495.0</v>
      </c>
      <c r="K1648" s="308">
        <f t="shared" si="24"/>
        <v>323.6319151</v>
      </c>
      <c r="L1648" s="305" t="s">
        <v>2595</v>
      </c>
      <c r="M1648" s="306" t="s">
        <v>2584</v>
      </c>
      <c r="N1648" s="297">
        <f t="shared" si="3"/>
        <v>9.707</v>
      </c>
      <c r="O1648" s="307"/>
      <c r="P1648" s="307"/>
      <c r="Q1648" s="307"/>
      <c r="R1648" s="307"/>
      <c r="S1648" s="307"/>
      <c r="T1648" s="307"/>
      <c r="U1648" s="307"/>
      <c r="V1648" s="307"/>
    </row>
    <row r="1649" ht="15.75" customHeight="1">
      <c r="A1649" s="307"/>
      <c r="B1649" s="298">
        <v>45415.0</v>
      </c>
      <c r="C1649" s="299" t="s">
        <v>4357</v>
      </c>
      <c r="D1649" s="300" t="s">
        <v>96</v>
      </c>
      <c r="E1649" s="301" t="s">
        <v>177</v>
      </c>
      <c r="F1649" s="302">
        <v>8275.0</v>
      </c>
      <c r="G1649" s="302">
        <f t="shared" si="23"/>
        <v>67.04773414</v>
      </c>
      <c r="H1649" s="302">
        <v>5548.2</v>
      </c>
      <c r="I1649" s="324">
        <v>-134.65</v>
      </c>
      <c r="J1649" s="322">
        <v>2989375.0</v>
      </c>
      <c r="K1649" s="308">
        <f t="shared" si="24"/>
        <v>361.2537764</v>
      </c>
      <c r="L1649" s="305" t="s">
        <v>2595</v>
      </c>
      <c r="M1649" s="306" t="s">
        <v>75</v>
      </c>
      <c r="N1649" s="297">
        <f t="shared" si="3"/>
        <v>8.275</v>
      </c>
      <c r="O1649" s="307"/>
      <c r="P1649" s="307"/>
      <c r="Q1649" s="307"/>
      <c r="R1649" s="307"/>
      <c r="S1649" s="307"/>
      <c r="T1649" s="307"/>
      <c r="U1649" s="307"/>
      <c r="V1649" s="307"/>
    </row>
    <row r="1650" ht="15.75" customHeight="1">
      <c r="A1650" s="307"/>
      <c r="B1650" s="298">
        <v>45415.0</v>
      </c>
      <c r="C1650" s="299" t="s">
        <v>4358</v>
      </c>
      <c r="D1650" s="300" t="s">
        <v>39</v>
      </c>
      <c r="E1650" s="301" t="s">
        <v>2591</v>
      </c>
      <c r="F1650" s="302">
        <v>18592.0</v>
      </c>
      <c r="G1650" s="302">
        <f t="shared" si="23"/>
        <v>68.09595525</v>
      </c>
      <c r="H1650" s="302">
        <v>12660.4</v>
      </c>
      <c r="I1650" s="302">
        <v>9.57</v>
      </c>
      <c r="J1650" s="322">
        <v>4294780.0</v>
      </c>
      <c r="K1650" s="308">
        <f t="shared" si="24"/>
        <v>231.001506</v>
      </c>
      <c r="L1650" s="305" t="s">
        <v>2582</v>
      </c>
      <c r="M1650" s="306" t="s">
        <v>40</v>
      </c>
      <c r="N1650" s="297">
        <f t="shared" si="3"/>
        <v>18.592</v>
      </c>
      <c r="O1650" s="307"/>
      <c r="P1650" s="307"/>
      <c r="Q1650" s="307"/>
      <c r="R1650" s="307"/>
      <c r="S1650" s="307"/>
      <c r="T1650" s="307"/>
      <c r="U1650" s="307"/>
      <c r="V1650" s="307"/>
    </row>
    <row r="1651" ht="15.75" customHeight="1">
      <c r="A1651" s="307"/>
      <c r="B1651" s="298">
        <v>45415.0</v>
      </c>
      <c r="C1651" s="299" t="s">
        <v>4359</v>
      </c>
      <c r="D1651" s="300" t="s">
        <v>71</v>
      </c>
      <c r="E1651" s="301" t="s">
        <v>2591</v>
      </c>
      <c r="F1651" s="302">
        <v>823.0</v>
      </c>
      <c r="G1651" s="302">
        <f t="shared" si="23"/>
        <v>68.35965978</v>
      </c>
      <c r="H1651" s="302">
        <v>562.6</v>
      </c>
      <c r="I1651" s="302">
        <v>16.76</v>
      </c>
      <c r="J1651" s="322">
        <v>181060.0</v>
      </c>
      <c r="K1651" s="308">
        <f t="shared" si="24"/>
        <v>220</v>
      </c>
      <c r="L1651" s="305" t="s">
        <v>2582</v>
      </c>
      <c r="M1651" s="306" t="s">
        <v>94</v>
      </c>
      <c r="N1651" s="297">
        <f t="shared" si="3"/>
        <v>0.823</v>
      </c>
      <c r="O1651" s="307"/>
      <c r="P1651" s="307"/>
      <c r="Q1651" s="307"/>
      <c r="R1651" s="307"/>
      <c r="S1651" s="307"/>
      <c r="T1651" s="307"/>
      <c r="U1651" s="307"/>
      <c r="V1651" s="307"/>
    </row>
    <row r="1652" ht="15.75" customHeight="1">
      <c r="A1652" s="307"/>
      <c r="B1652" s="298">
        <v>45415.0</v>
      </c>
      <c r="C1652" s="299" t="s">
        <v>4360</v>
      </c>
      <c r="D1652" s="300" t="s">
        <v>106</v>
      </c>
      <c r="E1652" s="301" t="s">
        <v>179</v>
      </c>
      <c r="F1652" s="302">
        <v>1336.0</v>
      </c>
      <c r="G1652" s="302">
        <f t="shared" si="23"/>
        <v>68.43562874</v>
      </c>
      <c r="H1652" s="302">
        <v>914.3</v>
      </c>
      <c r="I1652" s="302">
        <v>26.2</v>
      </c>
      <c r="J1652" s="322">
        <v>277360.0</v>
      </c>
      <c r="K1652" s="308">
        <f t="shared" si="24"/>
        <v>207.6047904</v>
      </c>
      <c r="L1652" s="305" t="s">
        <v>2582</v>
      </c>
      <c r="M1652" s="306" t="s">
        <v>2584</v>
      </c>
      <c r="N1652" s="297">
        <f t="shared" si="3"/>
        <v>1.336</v>
      </c>
      <c r="O1652" s="307"/>
      <c r="P1652" s="307"/>
      <c r="Q1652" s="307"/>
      <c r="R1652" s="307"/>
      <c r="S1652" s="307"/>
      <c r="T1652" s="307"/>
      <c r="U1652" s="307"/>
      <c r="V1652" s="307"/>
    </row>
    <row r="1653" ht="15.75" customHeight="1">
      <c r="A1653" s="307"/>
      <c r="B1653" s="298">
        <v>45416.0</v>
      </c>
      <c r="C1653" s="299" t="s">
        <v>4361</v>
      </c>
      <c r="D1653" s="300" t="s">
        <v>65</v>
      </c>
      <c r="E1653" s="301" t="s">
        <v>177</v>
      </c>
      <c r="F1653" s="302">
        <v>8499.0</v>
      </c>
      <c r="G1653" s="302">
        <f t="shared" si="23"/>
        <v>68.18096247</v>
      </c>
      <c r="H1653" s="302">
        <v>5794.7</v>
      </c>
      <c r="I1653" s="324">
        <v>-60.75</v>
      </c>
      <c r="J1653" s="303">
        <v>2902242.0</v>
      </c>
      <c r="K1653" s="304">
        <f t="shared" si="24"/>
        <v>341.4804095</v>
      </c>
      <c r="L1653" s="305" t="s">
        <v>2595</v>
      </c>
      <c r="M1653" s="306" t="s">
        <v>75</v>
      </c>
      <c r="N1653" s="297">
        <f t="shared" si="3"/>
        <v>8.499</v>
      </c>
      <c r="O1653" s="307"/>
      <c r="P1653" s="307"/>
      <c r="Q1653" s="307"/>
      <c r="R1653" s="307"/>
      <c r="S1653" s="307"/>
      <c r="T1653" s="307"/>
      <c r="U1653" s="307"/>
      <c r="V1653" s="307"/>
    </row>
    <row r="1654" ht="15.75" customHeight="1">
      <c r="A1654" s="307"/>
      <c r="B1654" s="298">
        <v>45416.0</v>
      </c>
      <c r="C1654" s="299" t="s">
        <v>4362</v>
      </c>
      <c r="D1654" s="300" t="s">
        <v>39</v>
      </c>
      <c r="E1654" s="301" t="s">
        <v>181</v>
      </c>
      <c r="F1654" s="302">
        <v>40466.5</v>
      </c>
      <c r="G1654" s="302">
        <f t="shared" si="23"/>
        <v>67.17680056</v>
      </c>
      <c r="H1654" s="302">
        <v>27184.1</v>
      </c>
      <c r="I1654" s="302">
        <v>4.18</v>
      </c>
      <c r="J1654" s="322">
        <v>9645225.0</v>
      </c>
      <c r="K1654" s="308">
        <f t="shared" si="24"/>
        <v>238.3508581</v>
      </c>
      <c r="L1654" s="305" t="s">
        <v>2582</v>
      </c>
      <c r="M1654" s="306" t="s">
        <v>40</v>
      </c>
      <c r="N1654" s="297">
        <f t="shared" si="3"/>
        <v>40.4665</v>
      </c>
      <c r="O1654" s="307"/>
      <c r="P1654" s="307"/>
      <c r="Q1654" s="307"/>
      <c r="R1654" s="307"/>
      <c r="S1654" s="307"/>
      <c r="T1654" s="307"/>
      <c r="U1654" s="307"/>
      <c r="V1654" s="307"/>
    </row>
    <row r="1655" ht="15.75" customHeight="1">
      <c r="A1655" s="307"/>
      <c r="B1655" s="298">
        <v>45417.0</v>
      </c>
      <c r="C1655" s="299" t="s">
        <v>4363</v>
      </c>
      <c r="D1655" s="300" t="s">
        <v>4033</v>
      </c>
      <c r="E1655" s="301" t="s">
        <v>179</v>
      </c>
      <c r="F1655" s="302">
        <v>6172.0</v>
      </c>
      <c r="G1655" s="302">
        <f t="shared" si="23"/>
        <v>67.59883344</v>
      </c>
      <c r="H1655" s="302">
        <v>4172.2</v>
      </c>
      <c r="I1655" s="324">
        <v>-82.73</v>
      </c>
      <c r="J1655" s="322">
        <v>1972225.0</v>
      </c>
      <c r="K1655" s="308">
        <f t="shared" si="24"/>
        <v>319.543908</v>
      </c>
      <c r="L1655" s="305" t="s">
        <v>2595</v>
      </c>
      <c r="M1655" s="306" t="s">
        <v>94</v>
      </c>
      <c r="N1655" s="297">
        <f t="shared" si="3"/>
        <v>6.172</v>
      </c>
      <c r="O1655" s="307"/>
      <c r="P1655" s="307"/>
      <c r="Q1655" s="307"/>
      <c r="R1655" s="307"/>
      <c r="S1655" s="307"/>
      <c r="T1655" s="307"/>
      <c r="U1655" s="307"/>
      <c r="V1655" s="307"/>
    </row>
    <row r="1656" ht="15.75" customHeight="1">
      <c r="A1656" s="307"/>
      <c r="B1656" s="298">
        <v>45417.0</v>
      </c>
      <c r="C1656" s="299" t="s">
        <v>4364</v>
      </c>
      <c r="D1656" s="300" t="s">
        <v>65</v>
      </c>
      <c r="E1656" s="301" t="s">
        <v>179</v>
      </c>
      <c r="F1656" s="302">
        <v>10042.0</v>
      </c>
      <c r="G1656" s="302">
        <f t="shared" si="23"/>
        <v>68.26229835</v>
      </c>
      <c r="H1656" s="302">
        <v>6854.9</v>
      </c>
      <c r="I1656" s="324">
        <v>-51.09</v>
      </c>
      <c r="J1656" s="322">
        <v>2974990.0</v>
      </c>
      <c r="K1656" s="308">
        <f t="shared" si="24"/>
        <v>296.2547301</v>
      </c>
      <c r="L1656" s="305" t="s">
        <v>2595</v>
      </c>
      <c r="M1656" s="306" t="s">
        <v>2584</v>
      </c>
      <c r="N1656" s="297">
        <f t="shared" si="3"/>
        <v>10.042</v>
      </c>
      <c r="O1656" s="307"/>
      <c r="P1656" s="307"/>
      <c r="Q1656" s="307"/>
      <c r="R1656" s="307"/>
      <c r="S1656" s="307"/>
      <c r="T1656" s="307"/>
      <c r="U1656" s="307"/>
      <c r="V1656" s="307"/>
    </row>
    <row r="1657" ht="15.75" customHeight="1">
      <c r="A1657" s="307"/>
      <c r="B1657" s="298">
        <v>45417.0</v>
      </c>
      <c r="C1657" s="299" t="s">
        <v>4365</v>
      </c>
      <c r="D1657" s="300" t="s">
        <v>39</v>
      </c>
      <c r="E1657" s="301" t="s">
        <v>181</v>
      </c>
      <c r="F1657" s="302">
        <v>26663.0</v>
      </c>
      <c r="G1657" s="302">
        <f t="shared" si="23"/>
        <v>67.0378427</v>
      </c>
      <c r="H1657" s="302">
        <v>17874.3</v>
      </c>
      <c r="I1657" s="324">
        <v>-4.9</v>
      </c>
      <c r="J1657" s="322">
        <v>6455362.5</v>
      </c>
      <c r="K1657" s="308">
        <f t="shared" si="24"/>
        <v>242.1093838</v>
      </c>
      <c r="L1657" s="305" t="s">
        <v>2582</v>
      </c>
      <c r="M1657" s="306" t="s">
        <v>75</v>
      </c>
      <c r="N1657" s="297">
        <f t="shared" si="3"/>
        <v>26.663</v>
      </c>
      <c r="O1657" s="307"/>
      <c r="P1657" s="307"/>
      <c r="Q1657" s="307"/>
      <c r="R1657" s="307"/>
      <c r="S1657" s="307"/>
      <c r="T1657" s="307"/>
      <c r="U1657" s="307"/>
      <c r="V1657" s="307"/>
    </row>
    <row r="1658" ht="15.75" customHeight="1">
      <c r="A1658" s="307"/>
      <c r="B1658" s="298">
        <v>45417.0</v>
      </c>
      <c r="C1658" s="299" t="s">
        <v>4366</v>
      </c>
      <c r="D1658" s="300" t="s">
        <v>71</v>
      </c>
      <c r="E1658" s="301" t="s">
        <v>2591</v>
      </c>
      <c r="F1658" s="302">
        <v>2185.0</v>
      </c>
      <c r="G1658" s="302">
        <f t="shared" si="23"/>
        <v>71.07551487</v>
      </c>
      <c r="H1658" s="302">
        <v>1553.0</v>
      </c>
      <c r="I1658" s="302">
        <v>22.99</v>
      </c>
      <c r="J1658" s="322">
        <v>502550.0</v>
      </c>
      <c r="K1658" s="308">
        <f t="shared" si="24"/>
        <v>230</v>
      </c>
      <c r="L1658" s="305" t="s">
        <v>2582</v>
      </c>
      <c r="M1658" s="306" t="s">
        <v>40</v>
      </c>
      <c r="N1658" s="297">
        <f t="shared" si="3"/>
        <v>2.185</v>
      </c>
      <c r="O1658" s="307"/>
      <c r="P1658" s="307"/>
      <c r="Q1658" s="307"/>
      <c r="R1658" s="307"/>
      <c r="S1658" s="307"/>
      <c r="T1658" s="307"/>
      <c r="U1658" s="307"/>
      <c r="V1658" s="307"/>
    </row>
    <row r="1659" ht="15.75" customHeight="1">
      <c r="A1659" s="307"/>
      <c r="B1659" s="298">
        <v>45418.0</v>
      </c>
      <c r="C1659" s="299" t="s">
        <v>4367</v>
      </c>
      <c r="D1659" s="300" t="s">
        <v>39</v>
      </c>
      <c r="E1659" s="301" t="s">
        <v>181</v>
      </c>
      <c r="F1659" s="302">
        <v>22375.0</v>
      </c>
      <c r="G1659" s="302">
        <f t="shared" si="23"/>
        <v>68.50458101</v>
      </c>
      <c r="H1659" s="302">
        <v>15327.9</v>
      </c>
      <c r="I1659" s="302">
        <v>2.91</v>
      </c>
      <c r="J1659" s="322">
        <v>5484140.0</v>
      </c>
      <c r="K1659" s="308">
        <f t="shared" si="24"/>
        <v>245.1012291</v>
      </c>
      <c r="L1659" s="305" t="s">
        <v>2582</v>
      </c>
      <c r="M1659" s="306" t="s">
        <v>94</v>
      </c>
      <c r="N1659" s="297">
        <f t="shared" si="3"/>
        <v>22.375</v>
      </c>
      <c r="O1659" s="307"/>
      <c r="P1659" s="307"/>
      <c r="Q1659" s="307"/>
      <c r="R1659" s="307"/>
      <c r="S1659" s="307"/>
      <c r="T1659" s="307"/>
      <c r="U1659" s="307"/>
      <c r="V1659" s="307"/>
    </row>
    <row r="1660" ht="15.75" customHeight="1">
      <c r="A1660" s="307"/>
      <c r="B1660" s="298">
        <v>45418.0</v>
      </c>
      <c r="C1660" s="299" t="s">
        <v>4368</v>
      </c>
      <c r="D1660" s="300" t="s">
        <v>71</v>
      </c>
      <c r="E1660" s="301" t="s">
        <v>181</v>
      </c>
      <c r="F1660" s="302">
        <v>5180.0</v>
      </c>
      <c r="G1660" s="302">
        <f t="shared" si="23"/>
        <v>65.43050193</v>
      </c>
      <c r="H1660" s="302">
        <v>3389.3</v>
      </c>
      <c r="I1660" s="324">
        <v>-24.27</v>
      </c>
      <c r="J1660" s="322">
        <v>1287910.0</v>
      </c>
      <c r="K1660" s="308">
        <f t="shared" si="24"/>
        <v>248.6312741</v>
      </c>
      <c r="L1660" s="305" t="s">
        <v>2582</v>
      </c>
      <c r="M1660" s="306" t="s">
        <v>2584</v>
      </c>
      <c r="N1660" s="297">
        <f t="shared" si="3"/>
        <v>5.18</v>
      </c>
      <c r="O1660" s="307"/>
      <c r="P1660" s="307"/>
      <c r="Q1660" s="307"/>
      <c r="R1660" s="307"/>
      <c r="S1660" s="307"/>
      <c r="T1660" s="307"/>
      <c r="U1660" s="307"/>
      <c r="V1660" s="307"/>
    </row>
    <row r="1661" ht="15.75" customHeight="1">
      <c r="A1661" s="307"/>
      <c r="B1661" s="298">
        <v>45419.0</v>
      </c>
      <c r="C1661" s="299" t="s">
        <v>4369</v>
      </c>
      <c r="D1661" s="300" t="s">
        <v>39</v>
      </c>
      <c r="E1661" s="301" t="s">
        <v>181</v>
      </c>
      <c r="F1661" s="302">
        <v>22190.0</v>
      </c>
      <c r="G1661" s="302">
        <f t="shared" si="23"/>
        <v>67.03199639</v>
      </c>
      <c r="H1661" s="302">
        <v>14874.4</v>
      </c>
      <c r="I1661" s="324">
        <v>4.36</v>
      </c>
      <c r="J1661" s="322">
        <v>5146975.0</v>
      </c>
      <c r="K1661" s="308">
        <f t="shared" si="24"/>
        <v>231.9502028</v>
      </c>
      <c r="L1661" s="305" t="s">
        <v>2582</v>
      </c>
      <c r="M1661" s="306" t="s">
        <v>75</v>
      </c>
      <c r="N1661" s="297">
        <f t="shared" si="3"/>
        <v>22.19</v>
      </c>
      <c r="O1661" s="307"/>
      <c r="P1661" s="307"/>
      <c r="Q1661" s="307"/>
      <c r="R1661" s="307"/>
      <c r="S1661" s="307"/>
      <c r="T1661" s="307"/>
      <c r="U1661" s="307"/>
      <c r="V1661" s="307"/>
    </row>
    <row r="1662" ht="15.75" customHeight="1">
      <c r="A1662" s="307"/>
      <c r="B1662" s="298">
        <v>45419.0</v>
      </c>
      <c r="C1662" s="299" t="s">
        <v>4370</v>
      </c>
      <c r="D1662" s="300" t="s">
        <v>39</v>
      </c>
      <c r="E1662" s="301" t="s">
        <v>181</v>
      </c>
      <c r="F1662" s="302">
        <v>496.0</v>
      </c>
      <c r="G1662" s="302">
        <f t="shared" si="23"/>
        <v>68.00403226</v>
      </c>
      <c r="H1662" s="302">
        <v>337.3</v>
      </c>
      <c r="I1662" s="324">
        <v>40.62</v>
      </c>
      <c r="J1662" s="322">
        <v>105200.0</v>
      </c>
      <c r="K1662" s="308">
        <f t="shared" si="24"/>
        <v>212.0967742</v>
      </c>
      <c r="L1662" s="305" t="s">
        <v>2582</v>
      </c>
      <c r="M1662" s="306" t="s">
        <v>40</v>
      </c>
      <c r="N1662" s="297">
        <f t="shared" si="3"/>
        <v>0.496</v>
      </c>
      <c r="O1662" s="307"/>
      <c r="P1662" s="307"/>
      <c r="Q1662" s="307"/>
      <c r="R1662" s="307"/>
      <c r="S1662" s="307"/>
      <c r="T1662" s="307"/>
      <c r="U1662" s="307"/>
      <c r="V1662" s="307"/>
    </row>
    <row r="1663" ht="15.75" customHeight="1">
      <c r="A1663" s="307"/>
      <c r="B1663" s="298">
        <v>45419.0</v>
      </c>
      <c r="C1663" s="299" t="s">
        <v>4371</v>
      </c>
      <c r="D1663" s="300" t="s">
        <v>89</v>
      </c>
      <c r="E1663" s="301" t="s">
        <v>2697</v>
      </c>
      <c r="F1663" s="302">
        <v>1385.0</v>
      </c>
      <c r="G1663" s="302">
        <f t="shared" si="23"/>
        <v>65.53068592</v>
      </c>
      <c r="H1663" s="302">
        <v>907.6</v>
      </c>
      <c r="I1663" s="302">
        <v>33.87</v>
      </c>
      <c r="J1663" s="322">
        <v>248537.0</v>
      </c>
      <c r="K1663" s="308">
        <f t="shared" si="24"/>
        <v>179.4490975</v>
      </c>
      <c r="L1663" s="305" t="s">
        <v>2582</v>
      </c>
      <c r="M1663" s="306" t="s">
        <v>94</v>
      </c>
      <c r="N1663" s="297">
        <f t="shared" si="3"/>
        <v>1.385</v>
      </c>
      <c r="O1663" s="307"/>
      <c r="P1663" s="307"/>
      <c r="Q1663" s="307"/>
      <c r="R1663" s="307"/>
      <c r="S1663" s="307"/>
      <c r="T1663" s="307"/>
      <c r="U1663" s="307"/>
      <c r="V1663" s="307"/>
    </row>
    <row r="1664" ht="15.75" customHeight="1">
      <c r="A1664" s="307"/>
      <c r="B1664" s="298">
        <v>45419.0</v>
      </c>
      <c r="C1664" s="299" t="s">
        <v>4372</v>
      </c>
      <c r="D1664" s="300" t="s">
        <v>71</v>
      </c>
      <c r="E1664" s="301" t="s">
        <v>179</v>
      </c>
      <c r="F1664" s="302">
        <v>3635.5</v>
      </c>
      <c r="G1664" s="302">
        <f t="shared" si="23"/>
        <v>69.02764407</v>
      </c>
      <c r="H1664" s="302">
        <v>2509.5</v>
      </c>
      <c r="I1664" s="324">
        <v>-4.01</v>
      </c>
      <c r="J1664" s="322">
        <v>964155.0</v>
      </c>
      <c r="K1664" s="308">
        <f t="shared" si="24"/>
        <v>265.2056113</v>
      </c>
      <c r="L1664" s="305" t="s">
        <v>2582</v>
      </c>
      <c r="M1664" s="306" t="s">
        <v>2584</v>
      </c>
      <c r="N1664" s="297">
        <f t="shared" si="3"/>
        <v>3.6355</v>
      </c>
      <c r="O1664" s="307"/>
      <c r="P1664" s="307"/>
      <c r="Q1664" s="307"/>
      <c r="R1664" s="307"/>
      <c r="S1664" s="307"/>
      <c r="T1664" s="307"/>
      <c r="U1664" s="307"/>
      <c r="V1664" s="307"/>
    </row>
    <row r="1665" ht="15.75" customHeight="1">
      <c r="A1665" s="307"/>
      <c r="B1665" s="298">
        <v>45420.0</v>
      </c>
      <c r="C1665" s="299" t="s">
        <v>4373</v>
      </c>
      <c r="D1665" s="300" t="s">
        <v>83</v>
      </c>
      <c r="E1665" s="301" t="s">
        <v>179</v>
      </c>
      <c r="F1665" s="302">
        <v>935.0</v>
      </c>
      <c r="G1665" s="302">
        <f t="shared" si="23"/>
        <v>69.12299465</v>
      </c>
      <c r="H1665" s="302">
        <v>646.3</v>
      </c>
      <c r="I1665" s="302">
        <v>7.73</v>
      </c>
      <c r="J1665" s="322">
        <v>242050.0</v>
      </c>
      <c r="K1665" s="308">
        <f t="shared" si="24"/>
        <v>258.8770053</v>
      </c>
      <c r="L1665" s="305" t="s">
        <v>2595</v>
      </c>
      <c r="M1665" s="306" t="s">
        <v>75</v>
      </c>
      <c r="N1665" s="297">
        <f t="shared" si="3"/>
        <v>0.935</v>
      </c>
      <c r="O1665" s="307"/>
      <c r="P1665" s="307"/>
      <c r="Q1665" s="307"/>
      <c r="R1665" s="307"/>
      <c r="S1665" s="307"/>
      <c r="T1665" s="307"/>
      <c r="U1665" s="307"/>
      <c r="V1665" s="307"/>
    </row>
    <row r="1666" ht="15.75" customHeight="1">
      <c r="A1666" s="307"/>
      <c r="B1666" s="298">
        <v>45420.0</v>
      </c>
      <c r="C1666" s="299" t="s">
        <v>4374</v>
      </c>
      <c r="D1666" s="300" t="s">
        <v>39</v>
      </c>
      <c r="E1666" s="301" t="s">
        <v>179</v>
      </c>
      <c r="F1666" s="302">
        <v>22682.0</v>
      </c>
      <c r="G1666" s="302">
        <f t="shared" si="23"/>
        <v>68.95688211</v>
      </c>
      <c r="H1666" s="302">
        <v>15640.8</v>
      </c>
      <c r="I1666" s="324">
        <v>-3.96</v>
      </c>
      <c r="J1666" s="322">
        <v>5825165.0</v>
      </c>
      <c r="K1666" s="308">
        <f t="shared" si="24"/>
        <v>256.8188431</v>
      </c>
      <c r="L1666" s="305" t="s">
        <v>2582</v>
      </c>
      <c r="M1666" s="306" t="s">
        <v>40</v>
      </c>
      <c r="N1666" s="297">
        <f t="shared" si="3"/>
        <v>22.682</v>
      </c>
      <c r="O1666" s="307"/>
      <c r="P1666" s="307"/>
      <c r="Q1666" s="307"/>
      <c r="R1666" s="307"/>
      <c r="S1666" s="307"/>
      <c r="T1666" s="307"/>
      <c r="U1666" s="307"/>
      <c r="V1666" s="307"/>
    </row>
    <row r="1667" ht="15.75" customHeight="1">
      <c r="A1667" s="307"/>
      <c r="B1667" s="298">
        <v>45420.0</v>
      </c>
      <c r="C1667" s="299" t="s">
        <v>4375</v>
      </c>
      <c r="D1667" s="300" t="s">
        <v>71</v>
      </c>
      <c r="E1667" s="301" t="s">
        <v>179</v>
      </c>
      <c r="F1667" s="302">
        <v>5127.0</v>
      </c>
      <c r="G1667" s="302">
        <f t="shared" si="23"/>
        <v>71.07665301</v>
      </c>
      <c r="H1667" s="302">
        <v>3644.1</v>
      </c>
      <c r="I1667" s="302">
        <v>10.57</v>
      </c>
      <c r="J1667" s="322">
        <v>1327240.0</v>
      </c>
      <c r="K1667" s="308">
        <f t="shared" si="24"/>
        <v>258.8726351</v>
      </c>
      <c r="L1667" s="305" t="s">
        <v>2582</v>
      </c>
      <c r="M1667" s="306" t="s">
        <v>94</v>
      </c>
      <c r="N1667" s="297">
        <f t="shared" si="3"/>
        <v>5.127</v>
      </c>
      <c r="O1667" s="307"/>
      <c r="P1667" s="307"/>
      <c r="Q1667" s="307"/>
      <c r="R1667" s="307"/>
      <c r="S1667" s="307"/>
      <c r="T1667" s="307"/>
      <c r="U1667" s="307"/>
      <c r="V1667" s="307"/>
    </row>
    <row r="1668" ht="15.75" customHeight="1">
      <c r="A1668" s="307"/>
      <c r="B1668" s="298">
        <v>45420.0</v>
      </c>
      <c r="C1668" s="299" t="s">
        <v>4376</v>
      </c>
      <c r="D1668" s="300" t="s">
        <v>89</v>
      </c>
      <c r="E1668" s="301" t="s">
        <v>2591</v>
      </c>
      <c r="F1668" s="302">
        <v>1777.0</v>
      </c>
      <c r="G1668" s="302">
        <f t="shared" si="23"/>
        <v>67.6589758</v>
      </c>
      <c r="H1668" s="302">
        <v>1202.3</v>
      </c>
      <c r="I1668" s="302">
        <v>5.18</v>
      </c>
      <c r="J1668" s="322">
        <v>417390.0</v>
      </c>
      <c r="K1668" s="308">
        <f t="shared" si="24"/>
        <v>234.884637</v>
      </c>
      <c r="L1668" s="305" t="s">
        <v>2582</v>
      </c>
      <c r="M1668" s="306" t="s">
        <v>2584</v>
      </c>
      <c r="N1668" s="297">
        <f t="shared" si="3"/>
        <v>1.777</v>
      </c>
      <c r="O1668" s="307"/>
      <c r="P1668" s="307"/>
      <c r="Q1668" s="307"/>
      <c r="R1668" s="307"/>
      <c r="S1668" s="307"/>
      <c r="T1668" s="307"/>
      <c r="U1668" s="307"/>
      <c r="V1668" s="307"/>
    </row>
    <row r="1669" ht="15.75" customHeight="1">
      <c r="A1669" s="307"/>
      <c r="B1669" s="298">
        <v>45421.0</v>
      </c>
      <c r="C1669" s="299" t="s">
        <v>4377</v>
      </c>
      <c r="D1669" s="300" t="s">
        <v>83</v>
      </c>
      <c r="E1669" s="301" t="s">
        <v>2643</v>
      </c>
      <c r="F1669" s="302">
        <v>2729.0</v>
      </c>
      <c r="G1669" s="302">
        <f t="shared" si="23"/>
        <v>62.09234152</v>
      </c>
      <c r="H1669" s="302">
        <v>1694.5</v>
      </c>
      <c r="I1669" s="302">
        <v>10.99</v>
      </c>
      <c r="J1669" s="322">
        <v>539340.0</v>
      </c>
      <c r="K1669" s="308">
        <f t="shared" si="24"/>
        <v>197.6328325</v>
      </c>
      <c r="L1669" s="305" t="s">
        <v>2595</v>
      </c>
      <c r="M1669" s="306" t="s">
        <v>75</v>
      </c>
      <c r="N1669" s="297">
        <f t="shared" si="3"/>
        <v>2.729</v>
      </c>
      <c r="O1669" s="307"/>
      <c r="P1669" s="307"/>
      <c r="Q1669" s="307"/>
      <c r="R1669" s="307"/>
      <c r="S1669" s="307"/>
      <c r="T1669" s="307"/>
      <c r="U1669" s="307"/>
      <c r="V1669" s="307"/>
    </row>
    <row r="1670" ht="15.75" customHeight="1">
      <c r="A1670" s="307"/>
      <c r="B1670" s="298">
        <v>45421.0</v>
      </c>
      <c r="C1670" s="299" t="s">
        <v>4378</v>
      </c>
      <c r="D1670" s="300" t="s">
        <v>39</v>
      </c>
      <c r="E1670" s="301" t="s">
        <v>179</v>
      </c>
      <c r="F1670" s="302">
        <v>28692.0</v>
      </c>
      <c r="G1670" s="302">
        <f t="shared" si="23"/>
        <v>68.92966681</v>
      </c>
      <c r="H1670" s="302">
        <v>19777.3</v>
      </c>
      <c r="I1670" s="324">
        <v>-4.63</v>
      </c>
      <c r="J1670" s="322">
        <v>7701270.0</v>
      </c>
      <c r="K1670" s="308">
        <f t="shared" si="24"/>
        <v>268.4117524</v>
      </c>
      <c r="L1670" s="305" t="s">
        <v>2582</v>
      </c>
      <c r="M1670" s="306" t="s">
        <v>40</v>
      </c>
      <c r="N1670" s="297">
        <f t="shared" si="3"/>
        <v>28.692</v>
      </c>
      <c r="O1670" s="307"/>
      <c r="P1670" s="307"/>
      <c r="Q1670" s="307"/>
      <c r="R1670" s="307"/>
      <c r="S1670" s="307"/>
      <c r="T1670" s="307"/>
      <c r="U1670" s="307"/>
      <c r="V1670" s="307"/>
    </row>
    <row r="1671" ht="15.75" customHeight="1">
      <c r="A1671" s="307"/>
      <c r="B1671" s="298">
        <v>45422.0</v>
      </c>
      <c r="C1671" s="299" t="s">
        <v>4379</v>
      </c>
      <c r="D1671" s="300" t="s">
        <v>39</v>
      </c>
      <c r="E1671" s="301" t="s">
        <v>2591</v>
      </c>
      <c r="F1671" s="302">
        <v>31765.0</v>
      </c>
      <c r="G1671" s="302">
        <f t="shared" si="23"/>
        <v>67.05524949</v>
      </c>
      <c r="H1671" s="302">
        <v>21300.1</v>
      </c>
      <c r="I1671" s="302">
        <v>11.24</v>
      </c>
      <c r="J1671" s="322">
        <v>7553556.0</v>
      </c>
      <c r="K1671" s="308">
        <f t="shared" si="24"/>
        <v>237.7949315</v>
      </c>
      <c r="L1671" s="305" t="s">
        <v>2582</v>
      </c>
      <c r="M1671" s="306" t="s">
        <v>94</v>
      </c>
      <c r="N1671" s="297">
        <f t="shared" si="3"/>
        <v>31.765</v>
      </c>
      <c r="O1671" s="307"/>
      <c r="P1671" s="307"/>
      <c r="Q1671" s="307"/>
      <c r="R1671" s="307"/>
      <c r="S1671" s="307"/>
      <c r="T1671" s="307"/>
      <c r="U1671" s="307"/>
      <c r="V1671" s="307"/>
    </row>
    <row r="1672" ht="15.75" customHeight="1">
      <c r="A1672" s="307"/>
      <c r="B1672" s="298">
        <v>45422.0</v>
      </c>
      <c r="C1672" s="299" t="s">
        <v>4380</v>
      </c>
      <c r="D1672" s="300" t="s">
        <v>71</v>
      </c>
      <c r="E1672" s="301" t="s">
        <v>2643</v>
      </c>
      <c r="F1672" s="302">
        <v>3394.0</v>
      </c>
      <c r="G1672" s="302">
        <f t="shared" si="23"/>
        <v>70.12669417</v>
      </c>
      <c r="H1672" s="302">
        <v>2380.1</v>
      </c>
      <c r="I1672" s="324">
        <v>41.24</v>
      </c>
      <c r="J1672" s="322">
        <v>690405.0</v>
      </c>
      <c r="K1672" s="308">
        <f t="shared" si="24"/>
        <v>203.4192693</v>
      </c>
      <c r="L1672" s="305" t="s">
        <v>2582</v>
      </c>
      <c r="M1672" s="306" t="s">
        <v>2584</v>
      </c>
      <c r="N1672" s="297">
        <f t="shared" si="3"/>
        <v>3.394</v>
      </c>
      <c r="O1672" s="307"/>
      <c r="P1672" s="307"/>
      <c r="Q1672" s="307"/>
      <c r="R1672" s="307"/>
      <c r="S1672" s="307"/>
      <c r="T1672" s="307"/>
      <c r="U1672" s="307"/>
      <c r="V1672" s="307"/>
    </row>
    <row r="1673" ht="15.75" customHeight="1">
      <c r="A1673" s="307"/>
      <c r="B1673" s="298">
        <v>45422.0</v>
      </c>
      <c r="C1673" s="299" t="s">
        <v>4381</v>
      </c>
      <c r="D1673" s="300" t="s">
        <v>106</v>
      </c>
      <c r="E1673" s="301" t="s">
        <v>179</v>
      </c>
      <c r="F1673" s="302">
        <v>1374.0</v>
      </c>
      <c r="G1673" s="302">
        <f t="shared" si="23"/>
        <v>68.15866084</v>
      </c>
      <c r="H1673" s="302">
        <v>936.5</v>
      </c>
      <c r="I1673" s="324">
        <v>-9.25</v>
      </c>
      <c r="J1673" s="322">
        <v>370980.0</v>
      </c>
      <c r="K1673" s="308">
        <f t="shared" si="24"/>
        <v>270</v>
      </c>
      <c r="L1673" s="305" t="s">
        <v>2582</v>
      </c>
      <c r="M1673" s="306" t="s">
        <v>75</v>
      </c>
      <c r="N1673" s="297">
        <f t="shared" si="3"/>
        <v>1.374</v>
      </c>
      <c r="O1673" s="307"/>
      <c r="P1673" s="307"/>
      <c r="Q1673" s="307"/>
      <c r="R1673" s="307"/>
      <c r="S1673" s="307"/>
      <c r="T1673" s="307"/>
      <c r="U1673" s="307"/>
      <c r="V1673" s="307"/>
    </row>
    <row r="1674" ht="15.75" customHeight="1">
      <c r="A1674" s="307"/>
      <c r="B1674" s="298">
        <v>45423.0</v>
      </c>
      <c r="C1674" s="299" t="s">
        <v>4382</v>
      </c>
      <c r="D1674" s="300" t="s">
        <v>65</v>
      </c>
      <c r="E1674" s="301" t="s">
        <v>172</v>
      </c>
      <c r="F1674" s="302">
        <v>3730.0</v>
      </c>
      <c r="G1674" s="302">
        <f t="shared" si="23"/>
        <v>71.17426273</v>
      </c>
      <c r="H1674" s="302">
        <v>2654.8</v>
      </c>
      <c r="I1674" s="324">
        <v>-18.71</v>
      </c>
      <c r="J1674" s="303">
        <v>1376555.0</v>
      </c>
      <c r="K1674" s="304">
        <f t="shared" si="24"/>
        <v>369.0495979</v>
      </c>
      <c r="L1674" s="305" t="s">
        <v>2595</v>
      </c>
      <c r="M1674" s="306" t="s">
        <v>40</v>
      </c>
      <c r="N1674" s="297">
        <f t="shared" si="3"/>
        <v>3.73</v>
      </c>
      <c r="O1674" s="307"/>
      <c r="P1674" s="307"/>
      <c r="Q1674" s="307"/>
      <c r="R1674" s="307"/>
      <c r="S1674" s="307"/>
      <c r="T1674" s="307"/>
      <c r="U1674" s="307"/>
      <c r="V1674" s="307"/>
    </row>
    <row r="1675" ht="15.75" customHeight="1">
      <c r="A1675" s="307"/>
      <c r="B1675" s="298">
        <v>45423.0</v>
      </c>
      <c r="C1675" s="299" t="s">
        <v>4383</v>
      </c>
      <c r="D1675" s="300" t="s">
        <v>65</v>
      </c>
      <c r="E1675" s="301" t="s">
        <v>4</v>
      </c>
      <c r="F1675" s="302">
        <v>11370.0</v>
      </c>
      <c r="G1675" s="302">
        <f t="shared" si="23"/>
        <v>69.17150396</v>
      </c>
      <c r="H1675" s="302">
        <v>7864.8</v>
      </c>
      <c r="I1675" s="324">
        <v>-67.08</v>
      </c>
      <c r="J1675" s="303">
        <v>5398350.0</v>
      </c>
      <c r="K1675" s="304">
        <f t="shared" si="24"/>
        <v>474.7889182</v>
      </c>
      <c r="L1675" s="305" t="s">
        <v>2595</v>
      </c>
      <c r="M1675" s="306" t="s">
        <v>94</v>
      </c>
      <c r="N1675" s="297">
        <f t="shared" si="3"/>
        <v>11.37</v>
      </c>
      <c r="O1675" s="307"/>
      <c r="P1675" s="307"/>
      <c r="Q1675" s="307"/>
      <c r="R1675" s="307"/>
      <c r="S1675" s="307"/>
      <c r="T1675" s="307"/>
      <c r="U1675" s="307"/>
      <c r="V1675" s="307"/>
    </row>
    <row r="1676" ht="15.75" customHeight="1">
      <c r="A1676" s="307"/>
      <c r="B1676" s="298">
        <v>45423.0</v>
      </c>
      <c r="C1676" s="299" t="s">
        <v>4384</v>
      </c>
      <c r="D1676" s="300" t="s">
        <v>39</v>
      </c>
      <c r="E1676" s="301" t="s">
        <v>181</v>
      </c>
      <c r="F1676" s="302">
        <v>40498.0</v>
      </c>
      <c r="G1676" s="302">
        <f t="shared" si="23"/>
        <v>66.88898217</v>
      </c>
      <c r="H1676" s="302">
        <v>27088.7</v>
      </c>
      <c r="I1676" s="324">
        <v>-2.41</v>
      </c>
      <c r="J1676" s="322">
        <v>9883550.0</v>
      </c>
      <c r="K1676" s="308">
        <f t="shared" si="24"/>
        <v>244.0503235</v>
      </c>
      <c r="L1676" s="305" t="s">
        <v>2582</v>
      </c>
      <c r="M1676" s="306" t="s">
        <v>2584</v>
      </c>
      <c r="N1676" s="297">
        <f t="shared" si="3"/>
        <v>40.498</v>
      </c>
      <c r="O1676" s="307"/>
      <c r="P1676" s="307"/>
      <c r="Q1676" s="307"/>
      <c r="R1676" s="307"/>
      <c r="S1676" s="307"/>
      <c r="T1676" s="307"/>
      <c r="U1676" s="307"/>
      <c r="V1676" s="307"/>
    </row>
    <row r="1677" ht="15.75" customHeight="1">
      <c r="A1677" s="307"/>
      <c r="B1677" s="298">
        <v>45423.0</v>
      </c>
      <c r="C1677" s="299" t="s">
        <v>4385</v>
      </c>
      <c r="D1677" s="300" t="s">
        <v>71</v>
      </c>
      <c r="E1677" s="301" t="s">
        <v>177</v>
      </c>
      <c r="F1677" s="302">
        <v>4185.5</v>
      </c>
      <c r="G1677" s="302">
        <f t="shared" si="23"/>
        <v>69.23426114</v>
      </c>
      <c r="H1677" s="302">
        <v>2897.8</v>
      </c>
      <c r="I1677" s="324">
        <v>-14.87</v>
      </c>
      <c r="J1677" s="303">
        <v>1233100.0</v>
      </c>
      <c r="K1677" s="304">
        <f t="shared" si="24"/>
        <v>294.6123522</v>
      </c>
      <c r="L1677" s="305" t="s">
        <v>2582</v>
      </c>
      <c r="M1677" s="306" t="s">
        <v>75</v>
      </c>
      <c r="N1677" s="297">
        <f t="shared" si="3"/>
        <v>4.1855</v>
      </c>
      <c r="O1677" s="307"/>
      <c r="P1677" s="307"/>
      <c r="Q1677" s="307"/>
      <c r="R1677" s="307"/>
      <c r="S1677" s="307"/>
      <c r="T1677" s="307"/>
      <c r="U1677" s="307"/>
      <c r="V1677" s="307"/>
    </row>
    <row r="1678" ht="15.75" customHeight="1">
      <c r="A1678" s="307"/>
      <c r="B1678" s="298">
        <v>45424.0</v>
      </c>
      <c r="C1678" s="299" t="s">
        <v>4386</v>
      </c>
      <c r="D1678" s="300" t="s">
        <v>39</v>
      </c>
      <c r="E1678" s="301" t="s">
        <v>181</v>
      </c>
      <c r="F1678" s="302">
        <v>28802.0</v>
      </c>
      <c r="G1678" s="302">
        <f t="shared" si="23"/>
        <v>67.91021457</v>
      </c>
      <c r="H1678" s="302">
        <v>19559.5</v>
      </c>
      <c r="I1678" s="324">
        <v>-4.88</v>
      </c>
      <c r="J1678" s="322">
        <v>7454460.0</v>
      </c>
      <c r="K1678" s="308">
        <f t="shared" si="24"/>
        <v>258.8174432</v>
      </c>
      <c r="L1678" s="305" t="s">
        <v>2582</v>
      </c>
      <c r="M1678" s="306" t="s">
        <v>40</v>
      </c>
      <c r="N1678" s="297">
        <f t="shared" si="3"/>
        <v>28.802</v>
      </c>
      <c r="O1678" s="307"/>
      <c r="P1678" s="307"/>
      <c r="Q1678" s="307"/>
      <c r="R1678" s="307"/>
      <c r="S1678" s="307"/>
      <c r="T1678" s="307"/>
      <c r="U1678" s="307"/>
      <c r="V1678" s="307"/>
    </row>
    <row r="1679" ht="15.75" customHeight="1">
      <c r="A1679" s="307"/>
      <c r="B1679" s="298">
        <v>45425.0</v>
      </c>
      <c r="C1679" s="299" t="s">
        <v>4387</v>
      </c>
      <c r="D1679" s="300" t="s">
        <v>83</v>
      </c>
      <c r="E1679" s="301" t="s">
        <v>177</v>
      </c>
      <c r="F1679" s="302">
        <v>2123.0</v>
      </c>
      <c r="G1679" s="302">
        <f t="shared" si="23"/>
        <v>72.21384833</v>
      </c>
      <c r="H1679" s="302">
        <v>1533.1</v>
      </c>
      <c r="I1679" s="302">
        <v>3.71</v>
      </c>
      <c r="J1679" s="322">
        <v>621628.5</v>
      </c>
      <c r="K1679" s="308">
        <f t="shared" si="24"/>
        <v>292.8066415</v>
      </c>
      <c r="L1679" s="305" t="s">
        <v>2595</v>
      </c>
      <c r="M1679" s="306" t="s">
        <v>94</v>
      </c>
      <c r="N1679" s="297">
        <f t="shared" si="3"/>
        <v>2.123</v>
      </c>
      <c r="O1679" s="307"/>
      <c r="P1679" s="307"/>
      <c r="Q1679" s="307"/>
      <c r="R1679" s="307"/>
      <c r="S1679" s="307"/>
      <c r="T1679" s="307"/>
      <c r="U1679" s="307"/>
      <c r="V1679" s="307"/>
    </row>
    <row r="1680" ht="15.75" customHeight="1">
      <c r="A1680" s="307"/>
      <c r="B1680" s="298">
        <v>45425.0</v>
      </c>
      <c r="C1680" s="299" t="s">
        <v>4388</v>
      </c>
      <c r="D1680" s="300" t="s">
        <v>39</v>
      </c>
      <c r="E1680" s="301" t="s">
        <v>179</v>
      </c>
      <c r="F1680" s="302">
        <v>44557.0</v>
      </c>
      <c r="G1680" s="302">
        <f t="shared" si="23"/>
        <v>67.03615594</v>
      </c>
      <c r="H1680" s="302">
        <v>29869.3</v>
      </c>
      <c r="I1680" s="324">
        <v>-16.0</v>
      </c>
      <c r="J1680" s="322">
        <v>1.1560015E7</v>
      </c>
      <c r="K1680" s="308">
        <f t="shared" si="24"/>
        <v>259.4432973</v>
      </c>
      <c r="L1680" s="305" t="s">
        <v>2582</v>
      </c>
      <c r="M1680" s="306" t="s">
        <v>2584</v>
      </c>
      <c r="N1680" s="297">
        <f t="shared" si="3"/>
        <v>44.557</v>
      </c>
      <c r="O1680" s="307"/>
      <c r="P1680" s="307"/>
      <c r="Q1680" s="307"/>
      <c r="R1680" s="307"/>
      <c r="S1680" s="307"/>
      <c r="T1680" s="307"/>
      <c r="U1680" s="307"/>
      <c r="V1680" s="307"/>
    </row>
    <row r="1681" ht="15.75" customHeight="1">
      <c r="A1681" s="307"/>
      <c r="B1681" s="298">
        <v>45425.0</v>
      </c>
      <c r="C1681" s="299" t="s">
        <v>4389</v>
      </c>
      <c r="D1681" s="300" t="s">
        <v>89</v>
      </c>
      <c r="E1681" s="301" t="s">
        <v>2643</v>
      </c>
      <c r="F1681" s="302">
        <v>1457.0</v>
      </c>
      <c r="G1681" s="302">
        <f t="shared" si="23"/>
        <v>69.96568291</v>
      </c>
      <c r="H1681" s="302">
        <v>1019.4</v>
      </c>
      <c r="I1681" s="302">
        <v>34.49</v>
      </c>
      <c r="J1681" s="322">
        <v>295600.0</v>
      </c>
      <c r="K1681" s="308">
        <f t="shared" si="24"/>
        <v>202.8826356</v>
      </c>
      <c r="L1681" s="305" t="s">
        <v>2582</v>
      </c>
      <c r="M1681" s="306" t="s">
        <v>75</v>
      </c>
      <c r="N1681" s="297">
        <f t="shared" si="3"/>
        <v>1.457</v>
      </c>
      <c r="O1681" s="307"/>
      <c r="P1681" s="307"/>
      <c r="Q1681" s="307"/>
      <c r="R1681" s="307"/>
      <c r="S1681" s="307"/>
      <c r="T1681" s="307"/>
      <c r="U1681" s="307"/>
      <c r="V1681" s="307"/>
    </row>
    <row r="1682" ht="15.75" customHeight="1">
      <c r="A1682" s="307"/>
      <c r="B1682" s="298">
        <v>45426.0</v>
      </c>
      <c r="C1682" s="299" t="s">
        <v>4390</v>
      </c>
      <c r="D1682" s="300" t="s">
        <v>77</v>
      </c>
      <c r="E1682" s="301" t="s">
        <v>179</v>
      </c>
      <c r="F1682" s="302">
        <v>1591.0</v>
      </c>
      <c r="G1682" s="302">
        <f t="shared" si="23"/>
        <v>68.07039598</v>
      </c>
      <c r="H1682" s="302">
        <v>1083.0</v>
      </c>
      <c r="I1682" s="302">
        <v>13.96</v>
      </c>
      <c r="J1682" s="322">
        <v>391500.0</v>
      </c>
      <c r="K1682" s="308">
        <f t="shared" si="24"/>
        <v>246.071653</v>
      </c>
      <c r="L1682" s="305" t="s">
        <v>2595</v>
      </c>
      <c r="M1682" s="306" t="s">
        <v>40</v>
      </c>
      <c r="N1682" s="297">
        <f t="shared" si="3"/>
        <v>1.591</v>
      </c>
      <c r="O1682" s="307"/>
      <c r="P1682" s="307"/>
      <c r="Q1682" s="307"/>
      <c r="R1682" s="307"/>
      <c r="S1682" s="307"/>
      <c r="T1682" s="307"/>
      <c r="U1682" s="307"/>
      <c r="V1682" s="307"/>
    </row>
    <row r="1683" ht="15.75" customHeight="1">
      <c r="A1683" s="307"/>
      <c r="B1683" s="298">
        <v>45426.0</v>
      </c>
      <c r="C1683" s="299" t="s">
        <v>4391</v>
      </c>
      <c r="D1683" s="300" t="s">
        <v>39</v>
      </c>
      <c r="E1683" s="301" t="s">
        <v>179</v>
      </c>
      <c r="F1683" s="302">
        <v>39234.5</v>
      </c>
      <c r="G1683" s="302">
        <f t="shared" si="23"/>
        <v>74.08785635</v>
      </c>
      <c r="H1683" s="302">
        <v>29068.0</v>
      </c>
      <c r="I1683" s="302">
        <v>17.06</v>
      </c>
      <c r="J1683" s="322">
        <v>1.0577025E7</v>
      </c>
      <c r="K1683" s="308">
        <f t="shared" si="24"/>
        <v>269.5848042</v>
      </c>
      <c r="L1683" s="305" t="s">
        <v>2582</v>
      </c>
      <c r="M1683" s="306" t="s">
        <v>94</v>
      </c>
      <c r="N1683" s="297">
        <f t="shared" si="3"/>
        <v>39.2345</v>
      </c>
      <c r="O1683" s="307"/>
      <c r="P1683" s="307"/>
      <c r="Q1683" s="307"/>
      <c r="R1683" s="307"/>
      <c r="S1683" s="307"/>
      <c r="T1683" s="307"/>
      <c r="U1683" s="307"/>
      <c r="V1683" s="307"/>
    </row>
    <row r="1684" ht="15.75" customHeight="1">
      <c r="A1684" s="307"/>
      <c r="B1684" s="298">
        <v>45426.0</v>
      </c>
      <c r="C1684" s="299" t="s">
        <v>4392</v>
      </c>
      <c r="D1684" s="300" t="s">
        <v>71</v>
      </c>
      <c r="E1684" s="301" t="s">
        <v>2591</v>
      </c>
      <c r="F1684" s="302">
        <v>7270.0</v>
      </c>
      <c r="G1684" s="302">
        <f t="shared" si="23"/>
        <v>67.35488308</v>
      </c>
      <c r="H1684" s="302">
        <v>4896.7</v>
      </c>
      <c r="I1684" s="302">
        <v>15.99</v>
      </c>
      <c r="J1684" s="322">
        <v>1671590.0</v>
      </c>
      <c r="K1684" s="308">
        <f t="shared" si="24"/>
        <v>229.9298487</v>
      </c>
      <c r="L1684" s="305" t="s">
        <v>2582</v>
      </c>
      <c r="M1684" s="306" t="s">
        <v>2584</v>
      </c>
      <c r="N1684" s="297">
        <f t="shared" si="3"/>
        <v>7.27</v>
      </c>
      <c r="O1684" s="307"/>
      <c r="P1684" s="307"/>
      <c r="Q1684" s="307"/>
      <c r="R1684" s="307"/>
      <c r="S1684" s="307"/>
      <c r="T1684" s="307"/>
      <c r="U1684" s="307"/>
      <c r="V1684" s="307"/>
    </row>
    <row r="1685" ht="15.75" customHeight="1">
      <c r="A1685" s="307"/>
      <c r="B1685" s="298">
        <v>45427.0</v>
      </c>
      <c r="C1685" s="299" t="s">
        <v>4393</v>
      </c>
      <c r="D1685" s="300" t="s">
        <v>83</v>
      </c>
      <c r="E1685" s="301" t="s">
        <v>177</v>
      </c>
      <c r="F1685" s="302">
        <v>1441.0</v>
      </c>
      <c r="G1685" s="302">
        <f t="shared" si="23"/>
        <v>72.64399722</v>
      </c>
      <c r="H1685" s="302">
        <v>1046.8</v>
      </c>
      <c r="I1685" s="324">
        <v>-6.93</v>
      </c>
      <c r="J1685" s="303">
        <v>457185.0</v>
      </c>
      <c r="K1685" s="304">
        <f t="shared" si="24"/>
        <v>317.2692575</v>
      </c>
      <c r="L1685" s="305" t="s">
        <v>2595</v>
      </c>
      <c r="M1685" s="306" t="s">
        <v>75</v>
      </c>
      <c r="N1685" s="297">
        <f t="shared" si="3"/>
        <v>1.441</v>
      </c>
      <c r="O1685" s="307"/>
      <c r="P1685" s="307"/>
      <c r="Q1685" s="307"/>
      <c r="R1685" s="307"/>
      <c r="S1685" s="307"/>
      <c r="T1685" s="307"/>
      <c r="U1685" s="307"/>
      <c r="V1685" s="307"/>
    </row>
    <row r="1686" ht="15.75" customHeight="1">
      <c r="A1686" s="307"/>
      <c r="B1686" s="298">
        <v>45427.0</v>
      </c>
      <c r="C1686" s="299" t="s">
        <v>4394</v>
      </c>
      <c r="D1686" s="300" t="s">
        <v>77</v>
      </c>
      <c r="E1686" s="301" t="s">
        <v>179</v>
      </c>
      <c r="F1686" s="302">
        <v>2727.9</v>
      </c>
      <c r="G1686" s="302">
        <f t="shared" si="23"/>
        <v>71.3772499</v>
      </c>
      <c r="H1686" s="302">
        <v>1947.1</v>
      </c>
      <c r="I1686" s="302">
        <v>27.09</v>
      </c>
      <c r="J1686" s="322">
        <v>680774.0</v>
      </c>
      <c r="K1686" s="308">
        <f t="shared" si="24"/>
        <v>249.5597346</v>
      </c>
      <c r="L1686" s="305" t="s">
        <v>2580</v>
      </c>
      <c r="M1686" s="306" t="s">
        <v>40</v>
      </c>
      <c r="N1686" s="297">
        <f t="shared" si="3"/>
        <v>2.7279</v>
      </c>
      <c r="O1686" s="307"/>
      <c r="P1686" s="307"/>
      <c r="Q1686" s="307"/>
      <c r="R1686" s="307"/>
      <c r="S1686" s="307"/>
      <c r="T1686" s="307"/>
      <c r="U1686" s="307"/>
      <c r="V1686" s="307"/>
    </row>
    <row r="1687" ht="15.75" customHeight="1">
      <c r="A1687" s="307"/>
      <c r="B1687" s="298">
        <v>45427.0</v>
      </c>
      <c r="C1687" s="299" t="s">
        <v>4395</v>
      </c>
      <c r="D1687" s="300" t="s">
        <v>39</v>
      </c>
      <c r="E1687" s="301" t="s">
        <v>179</v>
      </c>
      <c r="F1687" s="302">
        <v>54663.0</v>
      </c>
      <c r="G1687" s="302">
        <f t="shared" si="23"/>
        <v>67.23780254</v>
      </c>
      <c r="H1687" s="302">
        <v>36754.2</v>
      </c>
      <c r="I1687" s="324">
        <v>-26.28</v>
      </c>
      <c r="J1687" s="322">
        <v>1.487662E7</v>
      </c>
      <c r="K1687" s="308">
        <f t="shared" si="24"/>
        <v>272.1515468</v>
      </c>
      <c r="L1687" s="305" t="s">
        <v>2582</v>
      </c>
      <c r="M1687" s="306" t="s">
        <v>94</v>
      </c>
      <c r="N1687" s="297">
        <f t="shared" si="3"/>
        <v>54.663</v>
      </c>
      <c r="O1687" s="307"/>
      <c r="P1687" s="307"/>
      <c r="Q1687" s="307"/>
      <c r="R1687" s="307"/>
      <c r="S1687" s="307"/>
      <c r="T1687" s="307"/>
      <c r="U1687" s="307"/>
      <c r="V1687" s="307"/>
    </row>
    <row r="1688" ht="15.75" customHeight="1">
      <c r="A1688" s="307"/>
      <c r="B1688" s="298">
        <v>45427.0</v>
      </c>
      <c r="C1688" s="299" t="s">
        <v>4396</v>
      </c>
      <c r="D1688" s="300" t="s">
        <v>89</v>
      </c>
      <c r="E1688" s="301" t="s">
        <v>2697</v>
      </c>
      <c r="F1688" s="302">
        <v>622.5</v>
      </c>
      <c r="G1688" s="302">
        <f t="shared" si="23"/>
        <v>64.88353414</v>
      </c>
      <c r="H1688" s="302">
        <v>403.9</v>
      </c>
      <c r="I1688" s="302">
        <v>29.57</v>
      </c>
      <c r="J1688" s="322">
        <v>110182.5</v>
      </c>
      <c r="K1688" s="308">
        <f t="shared" si="24"/>
        <v>177</v>
      </c>
      <c r="L1688" s="305" t="s">
        <v>2582</v>
      </c>
      <c r="M1688" s="306" t="s">
        <v>2584</v>
      </c>
      <c r="N1688" s="297">
        <f t="shared" si="3"/>
        <v>0.6225</v>
      </c>
      <c r="O1688" s="307"/>
      <c r="P1688" s="307"/>
      <c r="Q1688" s="307"/>
      <c r="R1688" s="307"/>
      <c r="S1688" s="307"/>
      <c r="T1688" s="307"/>
      <c r="U1688" s="307"/>
      <c r="V1688" s="307"/>
    </row>
    <row r="1689" ht="15.75" customHeight="1">
      <c r="A1689" s="307"/>
      <c r="B1689" s="298">
        <v>45427.0</v>
      </c>
      <c r="C1689" s="299" t="s">
        <v>4397</v>
      </c>
      <c r="D1689" s="300" t="s">
        <v>71</v>
      </c>
      <c r="E1689" s="301" t="s">
        <v>181</v>
      </c>
      <c r="F1689" s="302">
        <v>3061.0</v>
      </c>
      <c r="G1689" s="302">
        <f t="shared" si="23"/>
        <v>67.0140477</v>
      </c>
      <c r="H1689" s="302">
        <v>2051.3</v>
      </c>
      <c r="I1689" s="324">
        <v>-6.67</v>
      </c>
      <c r="J1689" s="322">
        <v>745860.0</v>
      </c>
      <c r="K1689" s="308">
        <f t="shared" si="24"/>
        <v>243.6654688</v>
      </c>
      <c r="L1689" s="305" t="s">
        <v>2582</v>
      </c>
      <c r="M1689" s="306" t="s">
        <v>75</v>
      </c>
      <c r="N1689" s="297">
        <f t="shared" si="3"/>
        <v>3.061</v>
      </c>
      <c r="O1689" s="307"/>
      <c r="P1689" s="307"/>
      <c r="Q1689" s="307"/>
      <c r="R1689" s="307"/>
      <c r="S1689" s="307"/>
      <c r="T1689" s="307"/>
      <c r="U1689" s="307"/>
      <c r="V1689" s="307"/>
    </row>
    <row r="1690" ht="15.75" customHeight="1">
      <c r="A1690" s="307"/>
      <c r="B1690" s="298">
        <v>45428.0</v>
      </c>
      <c r="C1690" s="299" t="s">
        <v>4398</v>
      </c>
      <c r="D1690" s="300" t="s">
        <v>65</v>
      </c>
      <c r="E1690" s="301" t="s">
        <v>172</v>
      </c>
      <c r="F1690" s="302">
        <v>5477.0</v>
      </c>
      <c r="G1690" s="302">
        <f t="shared" si="23"/>
        <v>70.93299251</v>
      </c>
      <c r="H1690" s="302">
        <v>3885.0</v>
      </c>
      <c r="I1690" s="324">
        <v>-7.72</v>
      </c>
      <c r="J1690" s="303">
        <v>2026490.0</v>
      </c>
      <c r="K1690" s="304">
        <f t="shared" si="24"/>
        <v>370</v>
      </c>
      <c r="L1690" s="305" t="s">
        <v>2595</v>
      </c>
      <c r="M1690" s="306" t="s">
        <v>40</v>
      </c>
      <c r="N1690" s="297">
        <f t="shared" si="3"/>
        <v>5.477</v>
      </c>
      <c r="O1690" s="307"/>
      <c r="P1690" s="307"/>
      <c r="Q1690" s="307"/>
      <c r="R1690" s="307"/>
      <c r="S1690" s="307"/>
      <c r="T1690" s="307"/>
      <c r="U1690" s="307"/>
      <c r="V1690" s="307"/>
    </row>
    <row r="1691" ht="15.75" customHeight="1">
      <c r="A1691" s="307"/>
      <c r="B1691" s="298">
        <v>45428.0</v>
      </c>
      <c r="C1691" s="299" t="s">
        <v>4399</v>
      </c>
      <c r="D1691" s="300" t="s">
        <v>83</v>
      </c>
      <c r="E1691" s="301" t="s">
        <v>177</v>
      </c>
      <c r="F1691" s="302">
        <v>2778.0</v>
      </c>
      <c r="G1691" s="302">
        <f t="shared" si="23"/>
        <v>66.65226782</v>
      </c>
      <c r="H1691" s="302">
        <v>1851.6</v>
      </c>
      <c r="I1691" s="324">
        <v>-46.8</v>
      </c>
      <c r="J1691" s="322">
        <v>819510.0</v>
      </c>
      <c r="K1691" s="308">
        <f t="shared" si="24"/>
        <v>295</v>
      </c>
      <c r="L1691" s="305" t="s">
        <v>2595</v>
      </c>
      <c r="M1691" s="306" t="s">
        <v>94</v>
      </c>
      <c r="N1691" s="297">
        <f t="shared" si="3"/>
        <v>2.778</v>
      </c>
      <c r="O1691" s="307"/>
      <c r="P1691" s="307"/>
      <c r="Q1691" s="307"/>
      <c r="R1691" s="307"/>
      <c r="S1691" s="307"/>
      <c r="T1691" s="307"/>
      <c r="U1691" s="307"/>
      <c r="V1691" s="307"/>
    </row>
    <row r="1692" ht="15.75" customHeight="1">
      <c r="A1692" s="307"/>
      <c r="B1692" s="298">
        <v>45428.0</v>
      </c>
      <c r="C1692" s="299" t="s">
        <v>4400</v>
      </c>
      <c r="D1692" s="300" t="s">
        <v>71</v>
      </c>
      <c r="E1692" s="301" t="s">
        <v>2591</v>
      </c>
      <c r="F1692" s="302">
        <v>7241.0</v>
      </c>
      <c r="G1692" s="302">
        <f t="shared" si="23"/>
        <v>64.98411822</v>
      </c>
      <c r="H1692" s="302">
        <v>4705.5</v>
      </c>
      <c r="I1692" s="324">
        <v>-3.36</v>
      </c>
      <c r="J1692" s="322">
        <v>1610350.0</v>
      </c>
      <c r="K1692" s="308">
        <f t="shared" si="24"/>
        <v>222.3933158</v>
      </c>
      <c r="L1692" s="305" t="s">
        <v>2582</v>
      </c>
      <c r="M1692" s="306" t="s">
        <v>2584</v>
      </c>
      <c r="N1692" s="297">
        <f t="shared" si="3"/>
        <v>7.241</v>
      </c>
      <c r="O1692" s="307"/>
      <c r="P1692" s="307"/>
      <c r="Q1692" s="307"/>
      <c r="R1692" s="307"/>
      <c r="S1692" s="307"/>
      <c r="T1692" s="307"/>
      <c r="U1692" s="307"/>
      <c r="V1692" s="307"/>
    </row>
    <row r="1693" ht="15.75" customHeight="1">
      <c r="A1693" s="307"/>
      <c r="B1693" s="298">
        <v>45428.0</v>
      </c>
      <c r="C1693" s="299" t="s">
        <v>4401</v>
      </c>
      <c r="D1693" s="300" t="s">
        <v>39</v>
      </c>
      <c r="E1693" s="301" t="s">
        <v>181</v>
      </c>
      <c r="F1693" s="302">
        <v>34360.0</v>
      </c>
      <c r="G1693" s="302">
        <f t="shared" si="23"/>
        <v>67.39464494</v>
      </c>
      <c r="H1693" s="302">
        <v>23156.8</v>
      </c>
      <c r="I1693" s="324">
        <v>-7.13</v>
      </c>
      <c r="J1693" s="322">
        <v>8658010.0</v>
      </c>
      <c r="K1693" s="308">
        <f t="shared" si="24"/>
        <v>251.9793364</v>
      </c>
      <c r="L1693" s="305" t="s">
        <v>2582</v>
      </c>
      <c r="M1693" s="306" t="s">
        <v>75</v>
      </c>
      <c r="N1693" s="297">
        <f t="shared" si="3"/>
        <v>34.36</v>
      </c>
      <c r="O1693" s="307"/>
      <c r="P1693" s="307"/>
      <c r="Q1693" s="307"/>
      <c r="R1693" s="307"/>
      <c r="S1693" s="307"/>
      <c r="T1693" s="307"/>
      <c r="U1693" s="307"/>
      <c r="V1693" s="307"/>
    </row>
    <row r="1694" ht="15.75" customHeight="1">
      <c r="A1694" s="307"/>
      <c r="B1694" s="298">
        <v>45428.0</v>
      </c>
      <c r="C1694" s="299" t="s">
        <v>4402</v>
      </c>
      <c r="D1694" s="300" t="s">
        <v>91</v>
      </c>
      <c r="E1694" s="301" t="s">
        <v>2591</v>
      </c>
      <c r="F1694" s="302">
        <v>1131.0</v>
      </c>
      <c r="G1694" s="302">
        <f t="shared" si="23"/>
        <v>67.56852343</v>
      </c>
      <c r="H1694" s="302">
        <v>764.2</v>
      </c>
      <c r="I1694" s="302">
        <v>16.0</v>
      </c>
      <c r="J1694" s="322">
        <v>248820.0</v>
      </c>
      <c r="K1694" s="308">
        <f t="shared" si="24"/>
        <v>220</v>
      </c>
      <c r="L1694" s="305" t="s">
        <v>2582</v>
      </c>
      <c r="M1694" s="306" t="s">
        <v>40</v>
      </c>
      <c r="N1694" s="297">
        <f t="shared" si="3"/>
        <v>1.131</v>
      </c>
      <c r="O1694" s="307"/>
      <c r="P1694" s="307"/>
      <c r="Q1694" s="307"/>
      <c r="R1694" s="307"/>
      <c r="S1694" s="307"/>
      <c r="T1694" s="307"/>
      <c r="U1694" s="307"/>
      <c r="V1694" s="307"/>
    </row>
    <row r="1695" ht="15.75" customHeight="1">
      <c r="A1695" s="307"/>
      <c r="B1695" s="298">
        <v>45428.0</v>
      </c>
      <c r="C1695" s="299" t="s">
        <v>4403</v>
      </c>
      <c r="D1695" s="300" t="s">
        <v>89</v>
      </c>
      <c r="E1695" s="301" t="s">
        <v>181</v>
      </c>
      <c r="F1695" s="302">
        <v>1746.0</v>
      </c>
      <c r="G1695" s="302">
        <f t="shared" si="23"/>
        <v>68.75143184</v>
      </c>
      <c r="H1695" s="302">
        <v>1200.4</v>
      </c>
      <c r="I1695" s="302">
        <v>4.12</v>
      </c>
      <c r="J1695" s="322">
        <v>419040.0</v>
      </c>
      <c r="K1695" s="308">
        <f t="shared" si="24"/>
        <v>240</v>
      </c>
      <c r="L1695" s="305" t="s">
        <v>2582</v>
      </c>
      <c r="M1695" s="306" t="s">
        <v>94</v>
      </c>
      <c r="N1695" s="297">
        <f t="shared" si="3"/>
        <v>1.746</v>
      </c>
      <c r="O1695" s="307"/>
      <c r="P1695" s="307"/>
      <c r="Q1695" s="307"/>
      <c r="R1695" s="307"/>
      <c r="S1695" s="307"/>
      <c r="T1695" s="307"/>
      <c r="U1695" s="307"/>
      <c r="V1695" s="307"/>
    </row>
    <row r="1696" ht="15.75" customHeight="1">
      <c r="A1696" s="307"/>
      <c r="B1696" s="298">
        <v>45429.0</v>
      </c>
      <c r="C1696" s="299" t="s">
        <v>4404</v>
      </c>
      <c r="D1696" s="300" t="s">
        <v>39</v>
      </c>
      <c r="E1696" s="301" t="s">
        <v>179</v>
      </c>
      <c r="F1696" s="302">
        <v>47122.5</v>
      </c>
      <c r="G1696" s="302">
        <f t="shared" si="23"/>
        <v>66.41010133</v>
      </c>
      <c r="H1696" s="302">
        <v>31294.1</v>
      </c>
      <c r="I1696" s="324">
        <v>-19.13</v>
      </c>
      <c r="J1696" s="322">
        <v>1.266759E7</v>
      </c>
      <c r="K1696" s="308">
        <f t="shared" si="24"/>
        <v>268.822537</v>
      </c>
      <c r="L1696" s="305" t="s">
        <v>2582</v>
      </c>
      <c r="M1696" s="306" t="s">
        <v>2584</v>
      </c>
      <c r="N1696" s="297">
        <f t="shared" si="3"/>
        <v>47.1225</v>
      </c>
      <c r="O1696" s="307"/>
      <c r="P1696" s="307"/>
      <c r="Q1696" s="307"/>
      <c r="R1696" s="307"/>
      <c r="S1696" s="307"/>
      <c r="T1696" s="307"/>
      <c r="U1696" s="307"/>
      <c r="V1696" s="307"/>
    </row>
    <row r="1697" ht="15.75" customHeight="1">
      <c r="A1697" s="307"/>
      <c r="B1697" s="298">
        <v>45429.0</v>
      </c>
      <c r="C1697" s="299" t="s">
        <v>4405</v>
      </c>
      <c r="D1697" s="300" t="s">
        <v>106</v>
      </c>
      <c r="E1697" s="301" t="s">
        <v>181</v>
      </c>
      <c r="F1697" s="302">
        <v>841.5</v>
      </c>
      <c r="G1697" s="302">
        <f t="shared" si="23"/>
        <v>66.20320856</v>
      </c>
      <c r="H1697" s="302">
        <v>557.1</v>
      </c>
      <c r="I1697" s="324">
        <v>-14.81</v>
      </c>
      <c r="J1697" s="322">
        <v>201960.0</v>
      </c>
      <c r="K1697" s="308">
        <f t="shared" si="24"/>
        <v>240</v>
      </c>
      <c r="L1697" s="305" t="s">
        <v>2582</v>
      </c>
      <c r="M1697" s="306" t="s">
        <v>75</v>
      </c>
      <c r="N1697" s="297">
        <f t="shared" si="3"/>
        <v>0.8415</v>
      </c>
      <c r="O1697" s="307"/>
      <c r="P1697" s="307"/>
      <c r="Q1697" s="307"/>
      <c r="R1697" s="307"/>
      <c r="S1697" s="307"/>
      <c r="T1697" s="307"/>
      <c r="U1697" s="307"/>
      <c r="V1697" s="307"/>
    </row>
    <row r="1698" ht="15.75" customHeight="1">
      <c r="A1698" s="307"/>
      <c r="B1698" s="298">
        <v>45429.0</v>
      </c>
      <c r="C1698" s="299" t="s">
        <v>4406</v>
      </c>
      <c r="D1698" s="300" t="s">
        <v>71</v>
      </c>
      <c r="E1698" s="301" t="s">
        <v>179</v>
      </c>
      <c r="F1698" s="302">
        <v>1910.0</v>
      </c>
      <c r="G1698" s="302">
        <f t="shared" si="23"/>
        <v>69.76963351</v>
      </c>
      <c r="H1698" s="302">
        <v>1332.6</v>
      </c>
      <c r="I1698" s="324">
        <v>-8.64</v>
      </c>
      <c r="J1698" s="322">
        <v>496600.0</v>
      </c>
      <c r="K1698" s="308">
        <f t="shared" si="24"/>
        <v>260</v>
      </c>
      <c r="L1698" s="305" t="s">
        <v>2582</v>
      </c>
      <c r="M1698" s="306" t="s">
        <v>40</v>
      </c>
      <c r="N1698" s="297">
        <f t="shared" si="3"/>
        <v>1.91</v>
      </c>
      <c r="O1698" s="307"/>
      <c r="P1698" s="307"/>
      <c r="Q1698" s="307"/>
      <c r="R1698" s="307"/>
      <c r="S1698" s="307"/>
      <c r="T1698" s="307"/>
      <c r="U1698" s="307"/>
      <c r="V1698" s="307"/>
    </row>
    <row r="1699" ht="15.75" customHeight="1">
      <c r="A1699" s="307"/>
      <c r="B1699" s="298">
        <v>45430.0</v>
      </c>
      <c r="C1699" s="299" t="s">
        <v>4407</v>
      </c>
      <c r="D1699" s="300" t="s">
        <v>83</v>
      </c>
      <c r="E1699" s="301" t="s">
        <v>177</v>
      </c>
      <c r="F1699" s="302">
        <v>1937.0</v>
      </c>
      <c r="G1699" s="302">
        <f t="shared" si="23"/>
        <v>68.16210635</v>
      </c>
      <c r="H1699" s="302">
        <v>1320.3</v>
      </c>
      <c r="I1699" s="324">
        <v>-32.44</v>
      </c>
      <c r="J1699" s="322">
        <v>571415.0</v>
      </c>
      <c r="K1699" s="308">
        <f t="shared" si="24"/>
        <v>295</v>
      </c>
      <c r="L1699" s="305" t="s">
        <v>2595</v>
      </c>
      <c r="M1699" s="306" t="s">
        <v>94</v>
      </c>
      <c r="N1699" s="297">
        <f t="shared" si="3"/>
        <v>1.937</v>
      </c>
      <c r="O1699" s="307"/>
      <c r="P1699" s="307"/>
      <c r="Q1699" s="307"/>
      <c r="R1699" s="307"/>
      <c r="S1699" s="307"/>
      <c r="T1699" s="307"/>
      <c r="U1699" s="307"/>
      <c r="V1699" s="307"/>
    </row>
    <row r="1700" ht="15.75" customHeight="1">
      <c r="A1700" s="307"/>
      <c r="B1700" s="298">
        <v>45430.0</v>
      </c>
      <c r="C1700" s="299" t="s">
        <v>4408</v>
      </c>
      <c r="D1700" s="300" t="s">
        <v>100</v>
      </c>
      <c r="E1700" s="301" t="s">
        <v>2643</v>
      </c>
      <c r="F1700" s="302">
        <v>1306.4</v>
      </c>
      <c r="G1700" s="302">
        <f t="shared" si="23"/>
        <v>70.7134109</v>
      </c>
      <c r="H1700" s="302">
        <v>923.8</v>
      </c>
      <c r="I1700" s="302">
        <v>35.18</v>
      </c>
      <c r="J1700" s="322">
        <v>274344.0</v>
      </c>
      <c r="K1700" s="308">
        <f t="shared" si="24"/>
        <v>210</v>
      </c>
      <c r="L1700" s="305" t="s">
        <v>2580</v>
      </c>
      <c r="M1700" s="306" t="s">
        <v>2584</v>
      </c>
      <c r="N1700" s="297">
        <f t="shared" si="3"/>
        <v>1.3064</v>
      </c>
      <c r="O1700" s="307"/>
      <c r="P1700" s="307"/>
      <c r="Q1700" s="307"/>
      <c r="R1700" s="307"/>
      <c r="S1700" s="307"/>
      <c r="T1700" s="307"/>
      <c r="U1700" s="307"/>
      <c r="V1700" s="307"/>
    </row>
    <row r="1701" ht="15.75" customHeight="1">
      <c r="A1701" s="307"/>
      <c r="B1701" s="298">
        <v>45430.0</v>
      </c>
      <c r="C1701" s="299" t="s">
        <v>4409</v>
      </c>
      <c r="D1701" s="300" t="s">
        <v>91</v>
      </c>
      <c r="E1701" s="301" t="s">
        <v>2697</v>
      </c>
      <c r="F1701" s="302">
        <v>2742.0</v>
      </c>
      <c r="G1701" s="302">
        <f t="shared" si="23"/>
        <v>63.80014588</v>
      </c>
      <c r="H1701" s="302">
        <v>1749.4</v>
      </c>
      <c r="I1701" s="302">
        <v>12.58</v>
      </c>
      <c r="J1701" s="322">
        <v>526464.0</v>
      </c>
      <c r="K1701" s="308">
        <f t="shared" si="24"/>
        <v>192</v>
      </c>
      <c r="L1701" s="305" t="s">
        <v>2582</v>
      </c>
      <c r="M1701" s="306" t="s">
        <v>75</v>
      </c>
      <c r="N1701" s="297">
        <f t="shared" si="3"/>
        <v>2.742</v>
      </c>
      <c r="O1701" s="307"/>
      <c r="P1701" s="307"/>
      <c r="Q1701" s="307"/>
      <c r="R1701" s="307"/>
      <c r="S1701" s="307"/>
      <c r="T1701" s="307"/>
      <c r="U1701" s="307"/>
      <c r="V1701" s="307"/>
    </row>
    <row r="1702" ht="15.75" customHeight="1">
      <c r="A1702" s="307"/>
      <c r="B1702" s="298">
        <v>45430.0</v>
      </c>
      <c r="C1702" s="299" t="s">
        <v>4410</v>
      </c>
      <c r="D1702" s="300" t="s">
        <v>39</v>
      </c>
      <c r="E1702" s="301" t="s">
        <v>179</v>
      </c>
      <c r="F1702" s="302">
        <v>47131.0</v>
      </c>
      <c r="G1702" s="302">
        <f t="shared" si="23"/>
        <v>67.86658463</v>
      </c>
      <c r="H1702" s="302">
        <v>31986.2</v>
      </c>
      <c r="I1702" s="324">
        <v>-8.55</v>
      </c>
      <c r="J1702" s="322">
        <v>1.2732415E7</v>
      </c>
      <c r="K1702" s="308">
        <f t="shared" si="24"/>
        <v>270.149477</v>
      </c>
      <c r="L1702" s="305" t="s">
        <v>2582</v>
      </c>
      <c r="M1702" s="306" t="s">
        <v>40</v>
      </c>
      <c r="N1702" s="297">
        <f t="shared" si="3"/>
        <v>47.131</v>
      </c>
      <c r="O1702" s="307"/>
      <c r="P1702" s="307"/>
      <c r="Q1702" s="307"/>
      <c r="R1702" s="307"/>
      <c r="S1702" s="307"/>
      <c r="T1702" s="307"/>
      <c r="U1702" s="307"/>
      <c r="V1702" s="307"/>
    </row>
    <row r="1703" ht="15.75" customHeight="1">
      <c r="A1703" s="307"/>
      <c r="B1703" s="298">
        <v>45431.0</v>
      </c>
      <c r="C1703" s="299" t="s">
        <v>4411</v>
      </c>
      <c r="D1703" s="300" t="s">
        <v>71</v>
      </c>
      <c r="E1703" s="301" t="s">
        <v>179</v>
      </c>
      <c r="F1703" s="302">
        <v>3560.0</v>
      </c>
      <c r="G1703" s="302">
        <f t="shared" si="23"/>
        <v>66.59550562</v>
      </c>
      <c r="H1703" s="302">
        <v>2370.8</v>
      </c>
      <c r="I1703" s="324">
        <v>-14.11</v>
      </c>
      <c r="J1703" s="322">
        <v>925600.0</v>
      </c>
      <c r="K1703" s="308">
        <f t="shared" si="24"/>
        <v>260</v>
      </c>
      <c r="L1703" s="305" t="s">
        <v>2582</v>
      </c>
      <c r="M1703" s="306" t="s">
        <v>94</v>
      </c>
      <c r="N1703" s="297">
        <f t="shared" si="3"/>
        <v>3.56</v>
      </c>
      <c r="O1703" s="307"/>
      <c r="P1703" s="307"/>
      <c r="Q1703" s="307"/>
      <c r="R1703" s="307"/>
      <c r="S1703" s="307"/>
      <c r="T1703" s="307"/>
      <c r="U1703" s="307"/>
      <c r="V1703" s="307"/>
    </row>
    <row r="1704" ht="15.75" customHeight="1">
      <c r="A1704" s="307"/>
      <c r="B1704" s="298">
        <v>45431.0</v>
      </c>
      <c r="C1704" s="299" t="s">
        <v>4412</v>
      </c>
      <c r="D1704" s="300" t="s">
        <v>91</v>
      </c>
      <c r="E1704" s="301" t="s">
        <v>2591</v>
      </c>
      <c r="F1704" s="302">
        <v>2884.0</v>
      </c>
      <c r="G1704" s="302">
        <f t="shared" si="23"/>
        <v>67.1185853</v>
      </c>
      <c r="H1704" s="302">
        <v>1935.7</v>
      </c>
      <c r="I1704" s="302">
        <v>3.52</v>
      </c>
      <c r="J1704" s="322">
        <v>663320.0</v>
      </c>
      <c r="K1704" s="308">
        <f t="shared" si="24"/>
        <v>230</v>
      </c>
      <c r="L1704" s="305" t="s">
        <v>2582</v>
      </c>
      <c r="M1704" s="306" t="s">
        <v>2584</v>
      </c>
      <c r="N1704" s="297">
        <f t="shared" si="3"/>
        <v>2.884</v>
      </c>
      <c r="O1704" s="307"/>
      <c r="P1704" s="307"/>
      <c r="Q1704" s="307"/>
      <c r="R1704" s="307"/>
      <c r="S1704" s="307"/>
      <c r="T1704" s="307"/>
      <c r="U1704" s="307"/>
      <c r="V1704" s="307"/>
    </row>
    <row r="1705" ht="15.75" customHeight="1">
      <c r="A1705" s="307"/>
      <c r="B1705" s="298">
        <v>45431.0</v>
      </c>
      <c r="C1705" s="299" t="s">
        <v>4413</v>
      </c>
      <c r="D1705" s="300" t="s">
        <v>91</v>
      </c>
      <c r="E1705" s="301" t="s">
        <v>2643</v>
      </c>
      <c r="F1705" s="302">
        <v>3177.0</v>
      </c>
      <c r="G1705" s="302">
        <f t="shared" si="23"/>
        <v>64.39093484</v>
      </c>
      <c r="H1705" s="302">
        <v>2045.7</v>
      </c>
      <c r="I1705" s="302">
        <v>4.22</v>
      </c>
      <c r="J1705" s="322">
        <v>667170.0</v>
      </c>
      <c r="K1705" s="308">
        <f t="shared" si="24"/>
        <v>210</v>
      </c>
      <c r="L1705" s="305" t="s">
        <v>2582</v>
      </c>
      <c r="M1705" s="306" t="s">
        <v>75</v>
      </c>
      <c r="N1705" s="297">
        <f t="shared" si="3"/>
        <v>3.177</v>
      </c>
      <c r="O1705" s="307"/>
      <c r="P1705" s="307"/>
      <c r="Q1705" s="307"/>
      <c r="R1705" s="307"/>
      <c r="S1705" s="307"/>
      <c r="T1705" s="307"/>
      <c r="U1705" s="307"/>
      <c r="V1705" s="307"/>
    </row>
    <row r="1706" ht="15.75" customHeight="1">
      <c r="A1706" s="307"/>
      <c r="B1706" s="298">
        <v>45431.0</v>
      </c>
      <c r="C1706" s="299" t="s">
        <v>4414</v>
      </c>
      <c r="D1706" s="300" t="s">
        <v>39</v>
      </c>
      <c r="E1706" s="301" t="s">
        <v>179</v>
      </c>
      <c r="F1706" s="302">
        <v>36629.0</v>
      </c>
      <c r="G1706" s="302">
        <f t="shared" si="23"/>
        <v>66.87215048</v>
      </c>
      <c r="H1706" s="302">
        <v>24494.6</v>
      </c>
      <c r="I1706" s="324">
        <v>-25.05</v>
      </c>
      <c r="J1706" s="322">
        <v>9765995.0</v>
      </c>
      <c r="K1706" s="308">
        <f t="shared" si="24"/>
        <v>266.6192088</v>
      </c>
      <c r="L1706" s="305" t="s">
        <v>2582</v>
      </c>
      <c r="M1706" s="306" t="s">
        <v>40</v>
      </c>
      <c r="N1706" s="297">
        <f t="shared" si="3"/>
        <v>36.629</v>
      </c>
      <c r="O1706" s="307"/>
      <c r="P1706" s="307"/>
      <c r="Q1706" s="307"/>
      <c r="R1706" s="307"/>
      <c r="S1706" s="307"/>
      <c r="T1706" s="307"/>
      <c r="U1706" s="307"/>
      <c r="V1706" s="307"/>
    </row>
    <row r="1707" ht="15.75" customHeight="1">
      <c r="A1707" s="307"/>
      <c r="B1707" s="298">
        <v>45432.0</v>
      </c>
      <c r="C1707" s="299" t="s">
        <v>4415</v>
      </c>
      <c r="D1707" s="300" t="s">
        <v>77</v>
      </c>
      <c r="E1707" s="301" t="s">
        <v>181</v>
      </c>
      <c r="F1707" s="302">
        <v>2099.9</v>
      </c>
      <c r="G1707" s="302">
        <f t="shared" si="23"/>
        <v>67.97466546</v>
      </c>
      <c r="H1707" s="302">
        <v>1427.4</v>
      </c>
      <c r="I1707" s="302">
        <v>11.3</v>
      </c>
      <c r="J1707" s="322">
        <v>504210.0</v>
      </c>
      <c r="K1707" s="308">
        <f t="shared" si="24"/>
        <v>240.1114339</v>
      </c>
      <c r="L1707" s="305" t="s">
        <v>2580</v>
      </c>
      <c r="M1707" s="306" t="s">
        <v>94</v>
      </c>
      <c r="N1707" s="297">
        <f t="shared" si="3"/>
        <v>2.0999</v>
      </c>
      <c r="O1707" s="307"/>
      <c r="P1707" s="307"/>
      <c r="Q1707" s="307"/>
      <c r="R1707" s="307"/>
      <c r="S1707" s="307"/>
      <c r="T1707" s="307"/>
      <c r="U1707" s="307"/>
      <c r="V1707" s="307"/>
    </row>
    <row r="1708" ht="15.75" customHeight="1">
      <c r="A1708" s="307"/>
      <c r="B1708" s="298">
        <v>45432.0</v>
      </c>
      <c r="C1708" s="299" t="s">
        <v>4416</v>
      </c>
      <c r="D1708" s="300" t="s">
        <v>89</v>
      </c>
      <c r="E1708" s="301" t="s">
        <v>181</v>
      </c>
      <c r="F1708" s="302">
        <v>2767.0</v>
      </c>
      <c r="G1708" s="302">
        <f t="shared" si="23"/>
        <v>68.4351283</v>
      </c>
      <c r="H1708" s="302">
        <v>1893.6</v>
      </c>
      <c r="I1708" s="324">
        <v>-0.46</v>
      </c>
      <c r="J1708" s="322">
        <v>675480.0</v>
      </c>
      <c r="K1708" s="308">
        <f t="shared" si="24"/>
        <v>244.1199855</v>
      </c>
      <c r="L1708" s="305" t="s">
        <v>2582</v>
      </c>
      <c r="M1708" s="306" t="s">
        <v>2584</v>
      </c>
      <c r="N1708" s="297">
        <f t="shared" si="3"/>
        <v>2.767</v>
      </c>
      <c r="O1708" s="307"/>
      <c r="P1708" s="307"/>
      <c r="Q1708" s="307"/>
      <c r="R1708" s="307"/>
      <c r="S1708" s="307"/>
      <c r="T1708" s="307"/>
      <c r="U1708" s="307"/>
      <c r="V1708" s="307"/>
    </row>
    <row r="1709" ht="15.75" customHeight="1">
      <c r="A1709" s="307"/>
      <c r="B1709" s="298">
        <v>45432.0</v>
      </c>
      <c r="C1709" s="299" t="s">
        <v>4417</v>
      </c>
      <c r="D1709" s="300" t="s">
        <v>39</v>
      </c>
      <c r="E1709" s="301" t="s">
        <v>181</v>
      </c>
      <c r="F1709" s="302">
        <v>35722.0</v>
      </c>
      <c r="G1709" s="302">
        <f t="shared" si="23"/>
        <v>65.81070489</v>
      </c>
      <c r="H1709" s="302">
        <v>23508.9</v>
      </c>
      <c r="I1709" s="324">
        <v>-11.62</v>
      </c>
      <c r="J1709" s="322">
        <v>9284955.0</v>
      </c>
      <c r="K1709" s="308">
        <f t="shared" si="24"/>
        <v>259.9225967</v>
      </c>
      <c r="L1709" s="305" t="s">
        <v>2582</v>
      </c>
      <c r="M1709" s="306" t="s">
        <v>75</v>
      </c>
      <c r="N1709" s="297">
        <f t="shared" si="3"/>
        <v>35.722</v>
      </c>
      <c r="O1709" s="307"/>
      <c r="P1709" s="307"/>
      <c r="Q1709" s="307"/>
      <c r="R1709" s="307"/>
      <c r="S1709" s="307"/>
      <c r="T1709" s="307"/>
      <c r="U1709" s="307"/>
      <c r="V1709" s="307"/>
    </row>
    <row r="1710" ht="15.75" customHeight="1">
      <c r="A1710" s="307"/>
      <c r="B1710" s="298">
        <v>45433.0</v>
      </c>
      <c r="C1710" s="299" t="s">
        <v>4418</v>
      </c>
      <c r="D1710" s="300" t="s">
        <v>83</v>
      </c>
      <c r="E1710" s="301" t="s">
        <v>181</v>
      </c>
      <c r="F1710" s="302">
        <v>2761.0</v>
      </c>
      <c r="G1710" s="302">
        <f t="shared" si="23"/>
        <v>67.68924303</v>
      </c>
      <c r="H1710" s="302">
        <v>1868.9</v>
      </c>
      <c r="I1710" s="324">
        <v>-12.49</v>
      </c>
      <c r="J1710" s="322">
        <v>704055.0</v>
      </c>
      <c r="K1710" s="308">
        <f t="shared" si="24"/>
        <v>255</v>
      </c>
      <c r="L1710" s="305" t="s">
        <v>2595</v>
      </c>
      <c r="M1710" s="306" t="s">
        <v>40</v>
      </c>
      <c r="N1710" s="297">
        <f t="shared" si="3"/>
        <v>2.761</v>
      </c>
      <c r="O1710" s="307"/>
      <c r="P1710" s="307"/>
      <c r="Q1710" s="307"/>
      <c r="R1710" s="307"/>
      <c r="S1710" s="307"/>
      <c r="T1710" s="307"/>
      <c r="U1710" s="307"/>
      <c r="V1710" s="307"/>
    </row>
    <row r="1711" ht="15.75" customHeight="1">
      <c r="A1711" s="307"/>
      <c r="B1711" s="298">
        <v>45433.0</v>
      </c>
      <c r="C1711" s="299" t="s">
        <v>4419</v>
      </c>
      <c r="D1711" s="300" t="s">
        <v>71</v>
      </c>
      <c r="E1711" s="301" t="s">
        <v>179</v>
      </c>
      <c r="F1711" s="302">
        <v>7435.0</v>
      </c>
      <c r="G1711" s="302">
        <f t="shared" si="23"/>
        <v>66.37928716</v>
      </c>
      <c r="H1711" s="302">
        <v>4935.3</v>
      </c>
      <c r="I1711" s="324">
        <v>-9.65</v>
      </c>
      <c r="J1711" s="322">
        <v>1948910.0</v>
      </c>
      <c r="K1711" s="308">
        <f t="shared" si="24"/>
        <v>262.1264291</v>
      </c>
      <c r="L1711" s="305" t="s">
        <v>2582</v>
      </c>
      <c r="M1711" s="306" t="s">
        <v>94</v>
      </c>
      <c r="N1711" s="297">
        <f t="shared" si="3"/>
        <v>7.435</v>
      </c>
      <c r="O1711" s="307"/>
      <c r="P1711" s="307"/>
      <c r="Q1711" s="307"/>
      <c r="R1711" s="307"/>
      <c r="S1711" s="307"/>
      <c r="T1711" s="307"/>
      <c r="U1711" s="307"/>
      <c r="V1711" s="307"/>
    </row>
    <row r="1712" ht="15.75" customHeight="1">
      <c r="A1712" s="307"/>
      <c r="B1712" s="298">
        <v>45433.0</v>
      </c>
      <c r="C1712" s="299" t="s">
        <v>4420</v>
      </c>
      <c r="D1712" s="300" t="s">
        <v>89</v>
      </c>
      <c r="E1712" s="301" t="s">
        <v>177</v>
      </c>
      <c r="F1712" s="302">
        <v>1067.0</v>
      </c>
      <c r="G1712" s="302">
        <f t="shared" si="23"/>
        <v>66.0918463</v>
      </c>
      <c r="H1712" s="302">
        <v>705.2</v>
      </c>
      <c r="I1712" s="324">
        <v>-43.24</v>
      </c>
      <c r="J1712" s="322">
        <v>302990.0</v>
      </c>
      <c r="K1712" s="308">
        <f t="shared" si="24"/>
        <v>283.9643861</v>
      </c>
      <c r="L1712" s="305" t="s">
        <v>2582</v>
      </c>
      <c r="M1712" s="306" t="s">
        <v>2584</v>
      </c>
      <c r="N1712" s="297">
        <f t="shared" si="3"/>
        <v>1.067</v>
      </c>
      <c r="O1712" s="307"/>
      <c r="P1712" s="307"/>
      <c r="Q1712" s="307"/>
      <c r="R1712" s="307"/>
      <c r="S1712" s="307"/>
      <c r="T1712" s="307"/>
      <c r="U1712" s="307"/>
      <c r="V1712" s="307"/>
    </row>
    <row r="1713" ht="15.75" customHeight="1">
      <c r="A1713" s="307"/>
      <c r="B1713" s="298">
        <v>45433.0</v>
      </c>
      <c r="C1713" s="299" t="s">
        <v>4421</v>
      </c>
      <c r="D1713" s="300" t="s">
        <v>39</v>
      </c>
      <c r="E1713" s="301" t="s">
        <v>179</v>
      </c>
      <c r="F1713" s="302">
        <v>42832.0</v>
      </c>
      <c r="G1713" s="302">
        <f t="shared" si="23"/>
        <v>66.64456481</v>
      </c>
      <c r="H1713" s="302">
        <v>28545.2</v>
      </c>
      <c r="I1713" s="324">
        <v>-9.63</v>
      </c>
      <c r="J1713" s="322">
        <v>1.209007E7</v>
      </c>
      <c r="K1713" s="308">
        <f t="shared" si="24"/>
        <v>282.2672301</v>
      </c>
      <c r="L1713" s="305" t="s">
        <v>2582</v>
      </c>
      <c r="M1713" s="306" t="s">
        <v>75</v>
      </c>
      <c r="N1713" s="297">
        <f t="shared" si="3"/>
        <v>42.832</v>
      </c>
      <c r="O1713" s="307"/>
      <c r="P1713" s="307"/>
      <c r="Q1713" s="307"/>
      <c r="R1713" s="307"/>
      <c r="S1713" s="307"/>
      <c r="T1713" s="307"/>
      <c r="U1713" s="307"/>
      <c r="V1713" s="307"/>
    </row>
    <row r="1714" ht="15.75" customHeight="1">
      <c r="A1714" s="307"/>
      <c r="B1714" s="298">
        <v>45433.0</v>
      </c>
      <c r="C1714" s="299" t="s">
        <v>4422</v>
      </c>
      <c r="D1714" s="300" t="s">
        <v>91</v>
      </c>
      <c r="E1714" s="301" t="s">
        <v>181</v>
      </c>
      <c r="F1714" s="302">
        <v>4769.0</v>
      </c>
      <c r="G1714" s="302">
        <f t="shared" si="23"/>
        <v>66.78129587</v>
      </c>
      <c r="H1714" s="302">
        <v>3184.8</v>
      </c>
      <c r="I1714" s="324">
        <v>-21.87</v>
      </c>
      <c r="J1714" s="322">
        <v>1192250.0</v>
      </c>
      <c r="K1714" s="308">
        <f t="shared" si="24"/>
        <v>250</v>
      </c>
      <c r="L1714" s="305" t="s">
        <v>2582</v>
      </c>
      <c r="M1714" s="306" t="s">
        <v>40</v>
      </c>
      <c r="N1714" s="297">
        <f t="shared" si="3"/>
        <v>4.769</v>
      </c>
      <c r="O1714" s="307"/>
      <c r="P1714" s="307"/>
      <c r="Q1714" s="307"/>
      <c r="R1714" s="307"/>
      <c r="S1714" s="307"/>
      <c r="T1714" s="307"/>
      <c r="U1714" s="307"/>
      <c r="V1714" s="307"/>
    </row>
    <row r="1715" ht="15.75" customHeight="1">
      <c r="A1715" s="307"/>
      <c r="B1715" s="298">
        <v>45434.0</v>
      </c>
      <c r="C1715" s="299" t="s">
        <v>4423</v>
      </c>
      <c r="D1715" s="300" t="s">
        <v>83</v>
      </c>
      <c r="E1715" s="301" t="s">
        <v>179</v>
      </c>
      <c r="F1715" s="302">
        <v>4823.0</v>
      </c>
      <c r="G1715" s="302">
        <f t="shared" si="23"/>
        <v>66.91063653</v>
      </c>
      <c r="H1715" s="302">
        <v>3227.1</v>
      </c>
      <c r="I1715" s="324">
        <v>-15.79</v>
      </c>
      <c r="J1715" s="322">
        <v>1312728.0</v>
      </c>
      <c r="K1715" s="308">
        <f t="shared" si="24"/>
        <v>272.1808003</v>
      </c>
      <c r="L1715" s="305" t="s">
        <v>2595</v>
      </c>
      <c r="M1715" s="306" t="s">
        <v>94</v>
      </c>
      <c r="N1715" s="297">
        <f t="shared" si="3"/>
        <v>4.823</v>
      </c>
      <c r="O1715" s="307"/>
      <c r="P1715" s="307"/>
      <c r="Q1715" s="307"/>
      <c r="R1715" s="307"/>
      <c r="S1715" s="307"/>
      <c r="T1715" s="307"/>
      <c r="U1715" s="307"/>
      <c r="V1715" s="307"/>
    </row>
    <row r="1716" ht="15.75" customHeight="1">
      <c r="A1716" s="307"/>
      <c r="B1716" s="298">
        <v>45434.0</v>
      </c>
      <c r="C1716" s="299" t="s">
        <v>4424</v>
      </c>
      <c r="D1716" s="300" t="s">
        <v>77</v>
      </c>
      <c r="E1716" s="301" t="s">
        <v>181</v>
      </c>
      <c r="F1716" s="302">
        <v>2349.5</v>
      </c>
      <c r="G1716" s="302">
        <f t="shared" si="23"/>
        <v>67.70802298</v>
      </c>
      <c r="H1716" s="302">
        <v>1590.8</v>
      </c>
      <c r="I1716" s="302">
        <v>13.59</v>
      </c>
      <c r="J1716" s="322">
        <v>555327.0</v>
      </c>
      <c r="K1716" s="308">
        <f t="shared" si="24"/>
        <v>236.359651</v>
      </c>
      <c r="L1716" s="305" t="s">
        <v>2580</v>
      </c>
      <c r="M1716" s="306" t="s">
        <v>2584</v>
      </c>
      <c r="N1716" s="297">
        <f t="shared" si="3"/>
        <v>2.3495</v>
      </c>
      <c r="O1716" s="307"/>
      <c r="P1716" s="307"/>
      <c r="Q1716" s="307"/>
      <c r="R1716" s="307"/>
      <c r="S1716" s="307"/>
      <c r="T1716" s="307"/>
      <c r="U1716" s="307"/>
      <c r="V1716" s="307"/>
    </row>
    <row r="1717" ht="15.75" customHeight="1">
      <c r="A1717" s="307"/>
      <c r="B1717" s="298">
        <v>45434.0</v>
      </c>
      <c r="C1717" s="299" t="s">
        <v>4425</v>
      </c>
      <c r="D1717" s="300" t="s">
        <v>39</v>
      </c>
      <c r="E1717" s="301" t="s">
        <v>179</v>
      </c>
      <c r="F1717" s="302">
        <v>56444.0</v>
      </c>
      <c r="G1717" s="302">
        <f t="shared" si="23"/>
        <v>67.59389838</v>
      </c>
      <c r="H1717" s="302">
        <v>38152.7</v>
      </c>
      <c r="I1717" s="324">
        <v>-4.29</v>
      </c>
      <c r="J1717" s="322">
        <v>1.55084E7</v>
      </c>
      <c r="K1717" s="308">
        <f t="shared" si="24"/>
        <v>274.7572816</v>
      </c>
      <c r="L1717" s="305" t="s">
        <v>2582</v>
      </c>
      <c r="M1717" s="306" t="s">
        <v>75</v>
      </c>
      <c r="N1717" s="297">
        <f t="shared" si="3"/>
        <v>56.444</v>
      </c>
      <c r="O1717" s="307"/>
      <c r="P1717" s="307"/>
      <c r="Q1717" s="307"/>
      <c r="R1717" s="307"/>
      <c r="S1717" s="307"/>
      <c r="T1717" s="307"/>
      <c r="U1717" s="307"/>
      <c r="V1717" s="307"/>
    </row>
    <row r="1718" ht="15.75" customHeight="1">
      <c r="A1718" s="307"/>
      <c r="B1718" s="298">
        <v>45434.0</v>
      </c>
      <c r="C1718" s="299" t="s">
        <v>4426</v>
      </c>
      <c r="D1718" s="300" t="s">
        <v>71</v>
      </c>
      <c r="E1718" s="301" t="s">
        <v>179</v>
      </c>
      <c r="F1718" s="302">
        <v>2075.0</v>
      </c>
      <c r="G1718" s="302">
        <f t="shared" si="23"/>
        <v>70.91566265</v>
      </c>
      <c r="H1718" s="302">
        <v>1471.5</v>
      </c>
      <c r="I1718" s="302">
        <v>9.71</v>
      </c>
      <c r="J1718" s="322">
        <v>560250.0</v>
      </c>
      <c r="K1718" s="308">
        <f t="shared" si="24"/>
        <v>270</v>
      </c>
      <c r="L1718" s="305" t="s">
        <v>2582</v>
      </c>
      <c r="M1718" s="306" t="s">
        <v>40</v>
      </c>
      <c r="N1718" s="297">
        <f t="shared" si="3"/>
        <v>2.075</v>
      </c>
      <c r="O1718" s="307"/>
      <c r="P1718" s="307"/>
      <c r="Q1718" s="307"/>
      <c r="R1718" s="307"/>
      <c r="S1718" s="307"/>
      <c r="T1718" s="307"/>
      <c r="U1718" s="307"/>
      <c r="V1718" s="307"/>
    </row>
    <row r="1719" ht="15.75" customHeight="1">
      <c r="A1719" s="307"/>
      <c r="B1719" s="298">
        <v>45434.0</v>
      </c>
      <c r="C1719" s="299" t="s">
        <v>4427</v>
      </c>
      <c r="D1719" s="300" t="s">
        <v>77</v>
      </c>
      <c r="E1719" s="301" t="s">
        <v>2643</v>
      </c>
      <c r="F1719" s="302">
        <v>3506.1</v>
      </c>
      <c r="G1719" s="302">
        <f t="shared" si="23"/>
        <v>65.56858047</v>
      </c>
      <c r="H1719" s="302">
        <v>2298.9</v>
      </c>
      <c r="I1719" s="302">
        <v>38.88</v>
      </c>
      <c r="J1719" s="322">
        <v>638274.8</v>
      </c>
      <c r="K1719" s="308">
        <f t="shared" si="24"/>
        <v>182.0469467</v>
      </c>
      <c r="L1719" s="305" t="s">
        <v>2580</v>
      </c>
      <c r="M1719" s="306" t="s">
        <v>94</v>
      </c>
      <c r="N1719" s="297">
        <f t="shared" si="3"/>
        <v>3.5061</v>
      </c>
      <c r="O1719" s="307"/>
      <c r="P1719" s="307"/>
      <c r="Q1719" s="307"/>
      <c r="R1719" s="307"/>
      <c r="S1719" s="307"/>
      <c r="T1719" s="307"/>
      <c r="U1719" s="307"/>
      <c r="V1719" s="307"/>
    </row>
    <row r="1720" ht="15.75" customHeight="1">
      <c r="A1720" s="307"/>
      <c r="B1720" s="298">
        <v>45434.0</v>
      </c>
      <c r="C1720" s="299" t="s">
        <v>4428</v>
      </c>
      <c r="D1720" s="300" t="s">
        <v>83</v>
      </c>
      <c r="E1720" s="301" t="s">
        <v>2591</v>
      </c>
      <c r="F1720" s="302">
        <v>3627.0</v>
      </c>
      <c r="G1720" s="302">
        <f t="shared" si="23"/>
        <v>69.21146953</v>
      </c>
      <c r="H1720" s="302">
        <v>2510.3</v>
      </c>
      <c r="I1720" s="302">
        <v>20.87</v>
      </c>
      <c r="J1720" s="322">
        <v>840845.0</v>
      </c>
      <c r="K1720" s="308">
        <f t="shared" si="24"/>
        <v>231.8293355</v>
      </c>
      <c r="L1720" s="305" t="s">
        <v>2595</v>
      </c>
      <c r="M1720" s="306" t="s">
        <v>2584</v>
      </c>
      <c r="N1720" s="297">
        <f t="shared" si="3"/>
        <v>3.627</v>
      </c>
      <c r="O1720" s="307"/>
      <c r="P1720" s="307"/>
      <c r="Q1720" s="307"/>
      <c r="R1720" s="307"/>
      <c r="S1720" s="307"/>
      <c r="T1720" s="307"/>
      <c r="U1720" s="307"/>
      <c r="V1720" s="307"/>
    </row>
    <row r="1721" ht="15.75" customHeight="1">
      <c r="A1721" s="307"/>
      <c r="B1721" s="298">
        <v>45434.0</v>
      </c>
      <c r="C1721" s="299" t="s">
        <v>4429</v>
      </c>
      <c r="D1721" s="300" t="s">
        <v>65</v>
      </c>
      <c r="E1721" s="301" t="s">
        <v>4</v>
      </c>
      <c r="F1721" s="302">
        <v>4793.0</v>
      </c>
      <c r="G1721" s="302">
        <f t="shared" si="23"/>
        <v>71.37492176</v>
      </c>
      <c r="H1721" s="302">
        <v>3421.0</v>
      </c>
      <c r="I1721" s="324">
        <v>-50.38</v>
      </c>
      <c r="J1721" s="303">
        <v>2276675.0</v>
      </c>
      <c r="K1721" s="304">
        <f t="shared" si="24"/>
        <v>475</v>
      </c>
      <c r="L1721" s="305" t="s">
        <v>2595</v>
      </c>
      <c r="M1721" s="306" t="s">
        <v>75</v>
      </c>
      <c r="N1721" s="297">
        <f t="shared" si="3"/>
        <v>4.793</v>
      </c>
      <c r="O1721" s="307"/>
      <c r="P1721" s="307"/>
      <c r="Q1721" s="307"/>
      <c r="R1721" s="307"/>
      <c r="S1721" s="307"/>
      <c r="T1721" s="307"/>
      <c r="U1721" s="307"/>
      <c r="V1721" s="307"/>
    </row>
    <row r="1722" ht="15.75" customHeight="1">
      <c r="A1722" s="307"/>
      <c r="B1722" s="298">
        <v>45435.0</v>
      </c>
      <c r="C1722" s="299" t="s">
        <v>4430</v>
      </c>
      <c r="D1722" s="300" t="s">
        <v>85</v>
      </c>
      <c r="E1722" s="301" t="s">
        <v>2591</v>
      </c>
      <c r="F1722" s="302">
        <v>2679.5</v>
      </c>
      <c r="G1722" s="302">
        <f t="shared" si="23"/>
        <v>69.55775331</v>
      </c>
      <c r="H1722" s="302">
        <v>1863.8</v>
      </c>
      <c r="I1722" s="302">
        <v>34.9</v>
      </c>
      <c r="J1722" s="322">
        <v>575317.0</v>
      </c>
      <c r="K1722" s="308">
        <f t="shared" si="24"/>
        <v>214.7105803</v>
      </c>
      <c r="L1722" s="305" t="s">
        <v>2580</v>
      </c>
      <c r="M1722" s="306" t="s">
        <v>40</v>
      </c>
      <c r="N1722" s="297">
        <f t="shared" si="3"/>
        <v>2.6795</v>
      </c>
      <c r="O1722" s="307"/>
      <c r="P1722" s="307"/>
      <c r="Q1722" s="307"/>
      <c r="R1722" s="307"/>
      <c r="S1722" s="307"/>
      <c r="T1722" s="307"/>
      <c r="U1722" s="307"/>
      <c r="V1722" s="307"/>
    </row>
    <row r="1723" ht="15.75" customHeight="1">
      <c r="A1723" s="307"/>
      <c r="B1723" s="298">
        <v>45435.0</v>
      </c>
      <c r="C1723" s="299" t="s">
        <v>4431</v>
      </c>
      <c r="D1723" s="300" t="s">
        <v>65</v>
      </c>
      <c r="E1723" s="301" t="s">
        <v>4</v>
      </c>
      <c r="F1723" s="302">
        <v>3756.0</v>
      </c>
      <c r="G1723" s="302">
        <f t="shared" si="23"/>
        <v>69.59265176</v>
      </c>
      <c r="H1723" s="302">
        <v>2613.9</v>
      </c>
      <c r="I1723" s="324">
        <v>-57.04</v>
      </c>
      <c r="J1723" s="303">
        <v>1746540.0</v>
      </c>
      <c r="K1723" s="304">
        <f t="shared" si="24"/>
        <v>465</v>
      </c>
      <c r="L1723" s="305" t="s">
        <v>2595</v>
      </c>
      <c r="M1723" s="306" t="s">
        <v>94</v>
      </c>
      <c r="N1723" s="297">
        <f t="shared" si="3"/>
        <v>3.756</v>
      </c>
      <c r="O1723" s="307"/>
      <c r="P1723" s="307"/>
      <c r="Q1723" s="307"/>
      <c r="R1723" s="307"/>
      <c r="S1723" s="307"/>
      <c r="T1723" s="307"/>
      <c r="U1723" s="307"/>
      <c r="V1723" s="307"/>
    </row>
    <row r="1724" ht="15.75" customHeight="1">
      <c r="A1724" s="307"/>
      <c r="B1724" s="298">
        <v>45435.0</v>
      </c>
      <c r="C1724" s="299" t="s">
        <v>4432</v>
      </c>
      <c r="D1724" s="300" t="s">
        <v>39</v>
      </c>
      <c r="E1724" s="301" t="s">
        <v>179</v>
      </c>
      <c r="F1724" s="302">
        <v>45902.0</v>
      </c>
      <c r="G1724" s="302">
        <f t="shared" si="23"/>
        <v>66.16421942</v>
      </c>
      <c r="H1724" s="302">
        <v>30370.7</v>
      </c>
      <c r="I1724" s="324">
        <v>-23.49</v>
      </c>
      <c r="J1724" s="322">
        <v>1.3100732E7</v>
      </c>
      <c r="K1724" s="308">
        <f t="shared" si="24"/>
        <v>285.4065618</v>
      </c>
      <c r="L1724" s="305" t="s">
        <v>2582</v>
      </c>
      <c r="M1724" s="306" t="s">
        <v>2584</v>
      </c>
      <c r="N1724" s="297">
        <f t="shared" si="3"/>
        <v>45.902</v>
      </c>
      <c r="O1724" s="307"/>
      <c r="P1724" s="307"/>
      <c r="Q1724" s="307"/>
      <c r="R1724" s="307"/>
      <c r="S1724" s="307"/>
      <c r="T1724" s="307"/>
      <c r="U1724" s="307"/>
      <c r="V1724" s="307"/>
    </row>
    <row r="1725" ht="15.75" customHeight="1">
      <c r="A1725" s="307"/>
      <c r="B1725" s="298">
        <v>45435.0</v>
      </c>
      <c r="C1725" s="299" t="s">
        <v>4433</v>
      </c>
      <c r="D1725" s="300" t="s">
        <v>89</v>
      </c>
      <c r="E1725" s="301" t="s">
        <v>179</v>
      </c>
      <c r="F1725" s="302">
        <v>1908.0</v>
      </c>
      <c r="G1725" s="302">
        <f t="shared" si="23"/>
        <v>69.71174004</v>
      </c>
      <c r="H1725" s="302">
        <v>1330.1</v>
      </c>
      <c r="I1725" s="302">
        <v>4.3</v>
      </c>
      <c r="J1725" s="322">
        <v>486420.0</v>
      </c>
      <c r="K1725" s="308">
        <f t="shared" si="24"/>
        <v>254.9371069</v>
      </c>
      <c r="L1725" s="305" t="s">
        <v>2582</v>
      </c>
      <c r="M1725" s="306" t="s">
        <v>75</v>
      </c>
      <c r="N1725" s="297">
        <f t="shared" si="3"/>
        <v>1.908</v>
      </c>
      <c r="O1725" s="307"/>
      <c r="P1725" s="307"/>
      <c r="Q1725" s="307"/>
      <c r="R1725" s="307"/>
      <c r="S1725" s="307"/>
      <c r="T1725" s="307"/>
      <c r="U1725" s="307"/>
      <c r="V1725" s="307"/>
    </row>
    <row r="1726" ht="15.75" customHeight="1">
      <c r="A1726" s="307"/>
      <c r="B1726" s="298">
        <v>45435.0</v>
      </c>
      <c r="C1726" s="299" t="s">
        <v>4434</v>
      </c>
      <c r="D1726" s="300" t="s">
        <v>71</v>
      </c>
      <c r="E1726" s="301" t="s">
        <v>172</v>
      </c>
      <c r="F1726" s="302">
        <v>3191.0</v>
      </c>
      <c r="G1726" s="302">
        <f t="shared" si="23"/>
        <v>67.26104669</v>
      </c>
      <c r="H1726" s="302">
        <v>2146.3</v>
      </c>
      <c r="I1726" s="302">
        <v>12.41</v>
      </c>
      <c r="J1726" s="303">
        <v>1021120.0</v>
      </c>
      <c r="K1726" s="304">
        <f t="shared" si="24"/>
        <v>320</v>
      </c>
      <c r="L1726" s="305" t="s">
        <v>2582</v>
      </c>
      <c r="M1726" s="306" t="s">
        <v>40</v>
      </c>
      <c r="N1726" s="297">
        <f t="shared" si="3"/>
        <v>3.191</v>
      </c>
      <c r="O1726" s="307"/>
      <c r="P1726" s="307"/>
      <c r="Q1726" s="307"/>
      <c r="R1726" s="307"/>
      <c r="S1726" s="307"/>
      <c r="T1726" s="307"/>
      <c r="U1726" s="307"/>
      <c r="V1726" s="307"/>
    </row>
    <row r="1727" ht="15.75" customHeight="1">
      <c r="A1727" s="307"/>
      <c r="B1727" s="298">
        <v>45436.0</v>
      </c>
      <c r="C1727" s="299" t="s">
        <v>4435</v>
      </c>
      <c r="D1727" s="300" t="s">
        <v>83</v>
      </c>
      <c r="E1727" s="301" t="s">
        <v>181</v>
      </c>
      <c r="F1727" s="302">
        <v>12154.0</v>
      </c>
      <c r="G1727" s="302">
        <f t="shared" si="23"/>
        <v>65.62530854</v>
      </c>
      <c r="H1727" s="302">
        <v>7976.1</v>
      </c>
      <c r="I1727" s="324">
        <v>-4.44</v>
      </c>
      <c r="J1727" s="322">
        <v>2905265.0</v>
      </c>
      <c r="K1727" s="308">
        <f t="shared" si="24"/>
        <v>239.0377653</v>
      </c>
      <c r="L1727" s="305" t="s">
        <v>2595</v>
      </c>
      <c r="M1727" s="306" t="s">
        <v>94</v>
      </c>
      <c r="N1727" s="297">
        <f t="shared" si="3"/>
        <v>12.154</v>
      </c>
      <c r="O1727" s="307"/>
      <c r="P1727" s="307"/>
      <c r="Q1727" s="307"/>
      <c r="R1727" s="307"/>
      <c r="S1727" s="307"/>
      <c r="T1727" s="307"/>
      <c r="U1727" s="307"/>
      <c r="V1727" s="307"/>
    </row>
    <row r="1728" ht="15.75" customHeight="1">
      <c r="A1728" s="307"/>
      <c r="B1728" s="298">
        <v>45436.0</v>
      </c>
      <c r="C1728" s="299" t="s">
        <v>4436</v>
      </c>
      <c r="D1728" s="300" t="s">
        <v>85</v>
      </c>
      <c r="E1728" s="301" t="s">
        <v>2643</v>
      </c>
      <c r="F1728" s="302">
        <v>2615.9</v>
      </c>
      <c r="G1728" s="302">
        <f t="shared" si="23"/>
        <v>68.65705876</v>
      </c>
      <c r="H1728" s="302">
        <v>1796.0</v>
      </c>
      <c r="I1728" s="302">
        <v>53.34</v>
      </c>
      <c r="J1728" s="322">
        <v>500300.5</v>
      </c>
      <c r="K1728" s="308">
        <f t="shared" si="24"/>
        <v>191.2536794</v>
      </c>
      <c r="L1728" s="305" t="s">
        <v>2580</v>
      </c>
      <c r="M1728" s="306" t="s">
        <v>2584</v>
      </c>
      <c r="N1728" s="297">
        <f t="shared" si="3"/>
        <v>2.6159</v>
      </c>
      <c r="O1728" s="307"/>
      <c r="P1728" s="307"/>
      <c r="Q1728" s="307"/>
      <c r="R1728" s="307"/>
      <c r="S1728" s="307"/>
      <c r="T1728" s="307"/>
      <c r="U1728" s="307"/>
      <c r="V1728" s="307"/>
    </row>
    <row r="1729" ht="15.75" customHeight="1">
      <c r="A1729" s="307"/>
      <c r="B1729" s="298">
        <v>45436.0</v>
      </c>
      <c r="C1729" s="299" t="s">
        <v>4437</v>
      </c>
      <c r="D1729" s="300" t="s">
        <v>39</v>
      </c>
      <c r="E1729" s="301" t="s">
        <v>177</v>
      </c>
      <c r="F1729" s="302">
        <v>36920.0</v>
      </c>
      <c r="G1729" s="302">
        <f t="shared" si="23"/>
        <v>67.53873239</v>
      </c>
      <c r="H1729" s="302">
        <v>24935.3</v>
      </c>
      <c r="I1729" s="302">
        <v>3.07</v>
      </c>
      <c r="J1729" s="322">
        <v>1.104263E7</v>
      </c>
      <c r="K1729" s="308">
        <f t="shared" si="24"/>
        <v>299.0961538</v>
      </c>
      <c r="L1729" s="305" t="s">
        <v>2582</v>
      </c>
      <c r="M1729" s="306" t="s">
        <v>75</v>
      </c>
      <c r="N1729" s="297">
        <f t="shared" si="3"/>
        <v>36.92</v>
      </c>
      <c r="O1729" s="307"/>
      <c r="P1729" s="307"/>
      <c r="Q1729" s="307"/>
      <c r="R1729" s="307"/>
      <c r="S1729" s="307"/>
      <c r="T1729" s="307"/>
      <c r="U1729" s="307"/>
      <c r="V1729" s="307"/>
    </row>
    <row r="1730" ht="15.75" customHeight="1">
      <c r="A1730" s="307"/>
      <c r="B1730" s="298">
        <v>45436.0</v>
      </c>
      <c r="C1730" s="299" t="s">
        <v>4438</v>
      </c>
      <c r="D1730" s="300" t="s">
        <v>71</v>
      </c>
      <c r="E1730" s="301" t="s">
        <v>172</v>
      </c>
      <c r="F1730" s="302">
        <v>5893.0</v>
      </c>
      <c r="G1730" s="302">
        <f t="shared" si="23"/>
        <v>68.12659087</v>
      </c>
      <c r="H1730" s="302">
        <v>4014.7</v>
      </c>
      <c r="I1730" s="302">
        <v>22.96</v>
      </c>
      <c r="J1730" s="303">
        <v>2121480.0</v>
      </c>
      <c r="K1730" s="304">
        <f t="shared" si="24"/>
        <v>360</v>
      </c>
      <c r="L1730" s="305" t="s">
        <v>2582</v>
      </c>
      <c r="M1730" s="306" t="s">
        <v>40</v>
      </c>
      <c r="N1730" s="297">
        <f t="shared" si="3"/>
        <v>5.893</v>
      </c>
      <c r="O1730" s="307"/>
      <c r="P1730" s="307"/>
      <c r="Q1730" s="307"/>
      <c r="R1730" s="307"/>
      <c r="S1730" s="307"/>
      <c r="T1730" s="307"/>
      <c r="U1730" s="307"/>
      <c r="V1730" s="307"/>
    </row>
    <row r="1731" ht="15.75" customHeight="1">
      <c r="A1731" s="307"/>
      <c r="B1731" s="298">
        <v>45436.0</v>
      </c>
      <c r="C1731" s="299" t="s">
        <v>4439</v>
      </c>
      <c r="D1731" s="300" t="s">
        <v>117</v>
      </c>
      <c r="E1731" s="301" t="s">
        <v>4</v>
      </c>
      <c r="F1731" s="302">
        <v>2420.0</v>
      </c>
      <c r="G1731" s="302">
        <f t="shared" si="23"/>
        <v>69.7107438</v>
      </c>
      <c r="H1731" s="302">
        <v>1687.0</v>
      </c>
      <c r="I1731" s="324">
        <v>-51.13</v>
      </c>
      <c r="J1731" s="303">
        <v>1081740.0</v>
      </c>
      <c r="K1731" s="304">
        <f t="shared" si="24"/>
        <v>447</v>
      </c>
      <c r="L1731" s="305" t="s">
        <v>2580</v>
      </c>
      <c r="M1731" s="306" t="s">
        <v>94</v>
      </c>
      <c r="N1731" s="297">
        <f t="shared" si="3"/>
        <v>2.42</v>
      </c>
      <c r="O1731" s="307"/>
      <c r="P1731" s="307"/>
      <c r="Q1731" s="307"/>
      <c r="R1731" s="307"/>
      <c r="S1731" s="307"/>
      <c r="T1731" s="307"/>
      <c r="U1731" s="307"/>
      <c r="V1731" s="307"/>
    </row>
    <row r="1732" ht="15.75" customHeight="1">
      <c r="A1732" s="307"/>
      <c r="B1732" s="298">
        <v>45437.0</v>
      </c>
      <c r="C1732" s="299" t="s">
        <v>4440</v>
      </c>
      <c r="D1732" s="300" t="s">
        <v>100</v>
      </c>
      <c r="E1732" s="301" t="s">
        <v>2643</v>
      </c>
      <c r="F1732" s="302">
        <v>2163.1</v>
      </c>
      <c r="G1732" s="302">
        <f t="shared" si="23"/>
        <v>66.49715686</v>
      </c>
      <c r="H1732" s="302">
        <v>1438.4</v>
      </c>
      <c r="I1732" s="302">
        <v>38.62</v>
      </c>
      <c r="J1732" s="322">
        <v>423258.5</v>
      </c>
      <c r="K1732" s="308">
        <f t="shared" si="24"/>
        <v>195.6721834</v>
      </c>
      <c r="L1732" s="305" t="s">
        <v>2580</v>
      </c>
      <c r="M1732" s="306" t="s">
        <v>2584</v>
      </c>
      <c r="N1732" s="297">
        <f t="shared" si="3"/>
        <v>2.1631</v>
      </c>
      <c r="O1732" s="307"/>
      <c r="P1732" s="307"/>
      <c r="Q1732" s="307"/>
      <c r="R1732" s="307"/>
      <c r="S1732" s="307"/>
      <c r="T1732" s="307"/>
      <c r="U1732" s="307"/>
      <c r="V1732" s="307"/>
    </row>
    <row r="1733" ht="15.75" customHeight="1">
      <c r="A1733" s="307"/>
      <c r="B1733" s="298">
        <v>45437.0</v>
      </c>
      <c r="C1733" s="299" t="s">
        <v>4441</v>
      </c>
      <c r="D1733" s="300" t="s">
        <v>39</v>
      </c>
      <c r="E1733" s="301" t="s">
        <v>179</v>
      </c>
      <c r="F1733" s="302">
        <v>40462.0</v>
      </c>
      <c r="G1733" s="302">
        <f t="shared" si="23"/>
        <v>64.81142801</v>
      </c>
      <c r="H1733" s="302">
        <v>26224.0</v>
      </c>
      <c r="I1733" s="324">
        <v>5.86</v>
      </c>
      <c r="J1733" s="322">
        <v>1.116585E7</v>
      </c>
      <c r="K1733" s="308">
        <f t="shared" si="24"/>
        <v>275.9589244</v>
      </c>
      <c r="L1733" s="305" t="s">
        <v>2582</v>
      </c>
      <c r="M1733" s="306" t="s">
        <v>75</v>
      </c>
      <c r="N1733" s="297">
        <f t="shared" si="3"/>
        <v>40.462</v>
      </c>
      <c r="O1733" s="307"/>
      <c r="P1733" s="307"/>
      <c r="Q1733" s="307"/>
      <c r="R1733" s="307"/>
      <c r="S1733" s="307"/>
      <c r="T1733" s="307"/>
      <c r="U1733" s="307"/>
      <c r="V1733" s="307"/>
    </row>
    <row r="1734" ht="15.75" customHeight="1">
      <c r="A1734" s="307"/>
      <c r="B1734" s="298">
        <v>45437.0</v>
      </c>
      <c r="C1734" s="299" t="s">
        <v>4442</v>
      </c>
      <c r="D1734" s="300" t="s">
        <v>89</v>
      </c>
      <c r="E1734" s="301" t="s">
        <v>179</v>
      </c>
      <c r="F1734" s="302">
        <f>1249+6934</f>
        <v>8183</v>
      </c>
      <c r="G1734" s="302">
        <f t="shared" si="23"/>
        <v>67.21617989</v>
      </c>
      <c r="H1734" s="302">
        <v>5500.3</v>
      </c>
      <c r="I1734" s="324">
        <v>-2.75</v>
      </c>
      <c r="J1734" s="322">
        <f>293515+1785200</f>
        <v>2078715</v>
      </c>
      <c r="K1734" s="308">
        <f t="shared" si="24"/>
        <v>254.0284737</v>
      </c>
      <c r="L1734" s="305" t="s">
        <v>2582</v>
      </c>
      <c r="M1734" s="306" t="s">
        <v>40</v>
      </c>
      <c r="N1734" s="297">
        <f t="shared" si="3"/>
        <v>8.183</v>
      </c>
      <c r="O1734" s="307"/>
      <c r="P1734" s="307"/>
      <c r="Q1734" s="307"/>
      <c r="R1734" s="307"/>
      <c r="S1734" s="307"/>
      <c r="T1734" s="307"/>
      <c r="U1734" s="307"/>
      <c r="V1734" s="307"/>
    </row>
    <row r="1735" ht="15.75" customHeight="1">
      <c r="A1735" s="307"/>
      <c r="B1735" s="298">
        <v>45437.0</v>
      </c>
      <c r="C1735" s="299" t="s">
        <v>4443</v>
      </c>
      <c r="D1735" s="300" t="s">
        <v>71</v>
      </c>
      <c r="E1735" s="301" t="s">
        <v>177</v>
      </c>
      <c r="F1735" s="302">
        <v>14319.0</v>
      </c>
      <c r="G1735" s="302">
        <f t="shared" si="23"/>
        <v>67.36015085</v>
      </c>
      <c r="H1735" s="302">
        <v>9645.3</v>
      </c>
      <c r="I1735" s="302">
        <v>17.43</v>
      </c>
      <c r="J1735" s="303">
        <v>4445135.0</v>
      </c>
      <c r="K1735" s="304">
        <f t="shared" si="24"/>
        <v>310.4361338</v>
      </c>
      <c r="L1735" s="305" t="s">
        <v>2582</v>
      </c>
      <c r="M1735" s="306" t="s">
        <v>94</v>
      </c>
      <c r="N1735" s="297">
        <f t="shared" si="3"/>
        <v>14.319</v>
      </c>
      <c r="O1735" s="307"/>
      <c r="P1735" s="307"/>
      <c r="Q1735" s="307"/>
      <c r="R1735" s="307"/>
      <c r="S1735" s="307"/>
      <c r="T1735" s="307"/>
      <c r="U1735" s="307"/>
      <c r="V1735" s="307"/>
    </row>
    <row r="1736" ht="15.75" customHeight="1">
      <c r="A1736" s="307"/>
      <c r="B1736" s="298">
        <v>45437.0</v>
      </c>
      <c r="C1736" s="299" t="s">
        <v>4444</v>
      </c>
      <c r="D1736" s="300" t="s">
        <v>83</v>
      </c>
      <c r="E1736" s="301" t="s">
        <v>177</v>
      </c>
      <c r="F1736" s="302">
        <v>3721.0</v>
      </c>
      <c r="G1736" s="302">
        <f t="shared" si="23"/>
        <v>67.2534265</v>
      </c>
      <c r="H1736" s="302">
        <v>2502.5</v>
      </c>
      <c r="I1736" s="324">
        <v>-16.81</v>
      </c>
      <c r="J1736" s="303">
        <v>1101055.0</v>
      </c>
      <c r="K1736" s="304">
        <f t="shared" si="24"/>
        <v>295.9029831</v>
      </c>
      <c r="L1736" s="305" t="s">
        <v>2595</v>
      </c>
      <c r="M1736" s="306" t="s">
        <v>2584</v>
      </c>
      <c r="N1736" s="297">
        <f t="shared" si="3"/>
        <v>3.721</v>
      </c>
      <c r="O1736" s="307"/>
      <c r="P1736" s="307"/>
      <c r="Q1736" s="307"/>
      <c r="R1736" s="307"/>
      <c r="S1736" s="307"/>
      <c r="T1736" s="307"/>
      <c r="U1736" s="307"/>
      <c r="V1736" s="307"/>
    </row>
    <row r="1737" ht="15.75" customHeight="1">
      <c r="A1737" s="307"/>
      <c r="B1737" s="298">
        <v>45438.0</v>
      </c>
      <c r="C1737" s="299" t="s">
        <v>4445</v>
      </c>
      <c r="D1737" s="300" t="s">
        <v>65</v>
      </c>
      <c r="E1737" s="301" t="s">
        <v>4</v>
      </c>
      <c r="F1737" s="302">
        <v>3472.0</v>
      </c>
      <c r="G1737" s="302">
        <f t="shared" si="23"/>
        <v>69.14170507</v>
      </c>
      <c r="H1737" s="302">
        <v>2400.6</v>
      </c>
      <c r="I1737" s="324">
        <v>-13.68</v>
      </c>
      <c r="J1737" s="303">
        <v>1490277.0</v>
      </c>
      <c r="K1737" s="304">
        <f t="shared" si="24"/>
        <v>429.2272465</v>
      </c>
      <c r="L1737" s="305" t="s">
        <v>2595</v>
      </c>
      <c r="M1737" s="306" t="s">
        <v>75</v>
      </c>
      <c r="N1737" s="297">
        <f t="shared" si="3"/>
        <v>3.472</v>
      </c>
      <c r="O1737" s="307"/>
      <c r="P1737" s="307"/>
      <c r="Q1737" s="307"/>
      <c r="R1737" s="307"/>
      <c r="S1737" s="307"/>
      <c r="T1737" s="307"/>
      <c r="U1737" s="307"/>
      <c r="V1737" s="307"/>
    </row>
    <row r="1738" ht="15.75" customHeight="1">
      <c r="A1738" s="307"/>
      <c r="B1738" s="298">
        <v>45438.0</v>
      </c>
      <c r="C1738" s="299" t="s">
        <v>4446</v>
      </c>
      <c r="D1738" s="300" t="s">
        <v>83</v>
      </c>
      <c r="E1738" s="301" t="s">
        <v>177</v>
      </c>
      <c r="F1738" s="302">
        <v>4219.0</v>
      </c>
      <c r="G1738" s="302">
        <f t="shared" si="23"/>
        <v>68.15596113</v>
      </c>
      <c r="H1738" s="302">
        <v>2875.5</v>
      </c>
      <c r="I1738" s="302">
        <v>22.25</v>
      </c>
      <c r="J1738" s="322">
        <v>1250040.0</v>
      </c>
      <c r="K1738" s="308">
        <f t="shared" si="24"/>
        <v>296.28822</v>
      </c>
      <c r="L1738" s="305" t="s">
        <v>2595</v>
      </c>
      <c r="M1738" s="306" t="s">
        <v>40</v>
      </c>
      <c r="N1738" s="297">
        <f t="shared" si="3"/>
        <v>4.219</v>
      </c>
      <c r="O1738" s="307"/>
      <c r="P1738" s="307"/>
      <c r="Q1738" s="307"/>
      <c r="R1738" s="307"/>
      <c r="S1738" s="307"/>
      <c r="T1738" s="307"/>
      <c r="U1738" s="307"/>
      <c r="V1738" s="307"/>
    </row>
    <row r="1739" ht="15.75" customHeight="1">
      <c r="A1739" s="307"/>
      <c r="B1739" s="298">
        <v>45438.0</v>
      </c>
      <c r="C1739" s="299" t="s">
        <v>4447</v>
      </c>
      <c r="D1739" s="300" t="s">
        <v>65</v>
      </c>
      <c r="E1739" s="301" t="s">
        <v>172</v>
      </c>
      <c r="F1739" s="302">
        <v>2509.0</v>
      </c>
      <c r="G1739" s="302">
        <f t="shared" si="23"/>
        <v>71.08409725</v>
      </c>
      <c r="H1739" s="302">
        <v>1783.5</v>
      </c>
      <c r="I1739" s="324">
        <v>-8.62</v>
      </c>
      <c r="J1739" s="303">
        <v>1070283.0</v>
      </c>
      <c r="K1739" s="304">
        <f t="shared" si="24"/>
        <v>426.5775209</v>
      </c>
      <c r="L1739" s="305" t="s">
        <v>2595</v>
      </c>
      <c r="M1739" s="306" t="s">
        <v>94</v>
      </c>
      <c r="N1739" s="297">
        <f t="shared" si="3"/>
        <v>2.509</v>
      </c>
      <c r="O1739" s="307"/>
      <c r="P1739" s="307"/>
      <c r="Q1739" s="307"/>
      <c r="R1739" s="307"/>
      <c r="S1739" s="307"/>
      <c r="T1739" s="307"/>
      <c r="U1739" s="307"/>
      <c r="V1739" s="307"/>
    </row>
    <row r="1740" ht="15.75" customHeight="1">
      <c r="A1740" s="307"/>
      <c r="B1740" s="298">
        <v>45438.0</v>
      </c>
      <c r="C1740" s="299" t="s">
        <v>4448</v>
      </c>
      <c r="D1740" s="300" t="s">
        <v>39</v>
      </c>
      <c r="E1740" s="301" t="s">
        <v>179</v>
      </c>
      <c r="F1740" s="302">
        <v>12449.0</v>
      </c>
      <c r="G1740" s="302">
        <f t="shared" si="23"/>
        <v>65.75869548</v>
      </c>
      <c r="H1740" s="302">
        <v>8186.3</v>
      </c>
      <c r="I1740" s="324">
        <v>-4.3</v>
      </c>
      <c r="J1740" s="322">
        <v>3184460.0</v>
      </c>
      <c r="K1740" s="308">
        <f t="shared" si="24"/>
        <v>255.8004659</v>
      </c>
      <c r="L1740" s="305" t="s">
        <v>2582</v>
      </c>
      <c r="M1740" s="306" t="s">
        <v>2584</v>
      </c>
      <c r="N1740" s="297">
        <f t="shared" si="3"/>
        <v>12.449</v>
      </c>
      <c r="O1740" s="307"/>
      <c r="P1740" s="307"/>
      <c r="Q1740" s="307"/>
      <c r="R1740" s="307"/>
      <c r="S1740" s="307"/>
      <c r="T1740" s="307"/>
      <c r="U1740" s="307"/>
      <c r="V1740" s="307"/>
    </row>
    <row r="1741" ht="15.75" customHeight="1">
      <c r="A1741" s="307"/>
      <c r="B1741" s="298">
        <v>45438.0</v>
      </c>
      <c r="C1741" s="299" t="s">
        <v>4449</v>
      </c>
      <c r="D1741" s="300" t="s">
        <v>71</v>
      </c>
      <c r="E1741" s="301" t="s">
        <v>172</v>
      </c>
      <c r="F1741" s="302">
        <v>3114.0</v>
      </c>
      <c r="G1741" s="302">
        <f t="shared" si="23"/>
        <v>68.69299936</v>
      </c>
      <c r="H1741" s="302">
        <v>2139.1</v>
      </c>
      <c r="I1741" s="302">
        <v>1.72</v>
      </c>
      <c r="J1741" s="303">
        <v>1030880.0</v>
      </c>
      <c r="K1741" s="304">
        <f t="shared" si="24"/>
        <v>331.046885</v>
      </c>
      <c r="L1741" s="305" t="s">
        <v>2582</v>
      </c>
      <c r="M1741" s="306" t="s">
        <v>75</v>
      </c>
      <c r="N1741" s="297">
        <f t="shared" si="3"/>
        <v>3.114</v>
      </c>
      <c r="O1741" s="307"/>
      <c r="P1741" s="307"/>
      <c r="Q1741" s="307"/>
      <c r="R1741" s="307"/>
      <c r="S1741" s="307"/>
      <c r="T1741" s="307"/>
      <c r="U1741" s="307"/>
      <c r="V1741" s="307"/>
    </row>
    <row r="1742" ht="15.75" customHeight="1">
      <c r="A1742" s="307"/>
      <c r="B1742" s="298">
        <v>45439.0</v>
      </c>
      <c r="C1742" s="299" t="s">
        <v>4450</v>
      </c>
      <c r="D1742" s="300" t="s">
        <v>45</v>
      </c>
      <c r="E1742" s="301" t="s">
        <v>177</v>
      </c>
      <c r="F1742" s="302">
        <v>29454.0</v>
      </c>
      <c r="G1742" s="302">
        <f t="shared" si="23"/>
        <v>65.68683371</v>
      </c>
      <c r="H1742" s="302">
        <v>19347.4</v>
      </c>
      <c r="I1742" s="302">
        <v>13.44</v>
      </c>
      <c r="J1742" s="322">
        <v>8587420.0</v>
      </c>
      <c r="K1742" s="308">
        <f t="shared" si="24"/>
        <v>291.553609</v>
      </c>
      <c r="L1742" s="305" t="s">
        <v>2582</v>
      </c>
      <c r="M1742" s="306" t="s">
        <v>40</v>
      </c>
      <c r="N1742" s="297">
        <f t="shared" si="3"/>
        <v>29.454</v>
      </c>
      <c r="O1742" s="307"/>
      <c r="P1742" s="307"/>
      <c r="Q1742" s="307"/>
      <c r="R1742" s="307"/>
      <c r="S1742" s="307"/>
      <c r="T1742" s="307"/>
      <c r="U1742" s="307"/>
      <c r="V1742" s="307"/>
    </row>
    <row r="1743" ht="15.75" customHeight="1">
      <c r="A1743" s="307"/>
      <c r="B1743" s="298">
        <v>45439.0</v>
      </c>
      <c r="C1743" s="299" t="s">
        <v>4451</v>
      </c>
      <c r="D1743" s="300" t="s">
        <v>83</v>
      </c>
      <c r="E1743" s="301" t="s">
        <v>179</v>
      </c>
      <c r="F1743" s="302">
        <v>1254.0</v>
      </c>
      <c r="G1743" s="302">
        <f t="shared" si="23"/>
        <v>66.02870813</v>
      </c>
      <c r="H1743" s="302">
        <v>828.0</v>
      </c>
      <c r="I1743" s="324">
        <v>-17.8</v>
      </c>
      <c r="J1743" s="322">
        <v>332310.0</v>
      </c>
      <c r="K1743" s="308">
        <f t="shared" si="24"/>
        <v>265</v>
      </c>
      <c r="L1743" s="305" t="s">
        <v>2595</v>
      </c>
      <c r="M1743" s="306" t="s">
        <v>94</v>
      </c>
      <c r="N1743" s="297">
        <f t="shared" si="3"/>
        <v>1.254</v>
      </c>
      <c r="O1743" s="307"/>
      <c r="P1743" s="307"/>
      <c r="Q1743" s="307"/>
      <c r="R1743" s="307"/>
      <c r="S1743" s="307"/>
      <c r="T1743" s="307"/>
      <c r="U1743" s="307"/>
      <c r="V1743" s="307"/>
    </row>
    <row r="1744" ht="15.75" customHeight="1">
      <c r="A1744" s="307"/>
      <c r="B1744" s="298">
        <v>45440.0</v>
      </c>
      <c r="C1744" s="299" t="s">
        <v>4452</v>
      </c>
      <c r="D1744" s="300" t="s">
        <v>91</v>
      </c>
      <c r="E1744" s="301" t="s">
        <v>181</v>
      </c>
      <c r="F1744" s="302">
        <v>2527.0</v>
      </c>
      <c r="G1744" s="302">
        <f t="shared" si="23"/>
        <v>68.27859121</v>
      </c>
      <c r="H1744" s="302">
        <v>1725.4</v>
      </c>
      <c r="I1744" s="302">
        <v>23.23</v>
      </c>
      <c r="J1744" s="322">
        <v>629100.0</v>
      </c>
      <c r="K1744" s="308">
        <f t="shared" si="24"/>
        <v>248.9513257</v>
      </c>
      <c r="L1744" s="305" t="s">
        <v>2582</v>
      </c>
      <c r="M1744" s="306" t="s">
        <v>2584</v>
      </c>
      <c r="N1744" s="297">
        <f t="shared" si="3"/>
        <v>2.527</v>
      </c>
      <c r="O1744" s="307"/>
      <c r="P1744" s="307"/>
      <c r="Q1744" s="307"/>
      <c r="R1744" s="307"/>
      <c r="S1744" s="307"/>
      <c r="T1744" s="307"/>
      <c r="U1744" s="307"/>
      <c r="V1744" s="307"/>
    </row>
    <row r="1745" ht="15.75" customHeight="1">
      <c r="A1745" s="307"/>
      <c r="B1745" s="298">
        <v>45440.0</v>
      </c>
      <c r="C1745" s="299" t="s">
        <v>4453</v>
      </c>
      <c r="D1745" s="300" t="s">
        <v>71</v>
      </c>
      <c r="E1745" s="301" t="s">
        <v>177</v>
      </c>
      <c r="F1745" s="302">
        <v>11583.0</v>
      </c>
      <c r="G1745" s="302">
        <f t="shared" si="23"/>
        <v>66.83588017</v>
      </c>
      <c r="H1745" s="302">
        <v>7741.6</v>
      </c>
      <c r="I1745" s="302">
        <v>15.31</v>
      </c>
      <c r="J1745" s="322">
        <v>3617810.0</v>
      </c>
      <c r="K1745" s="308">
        <f t="shared" si="24"/>
        <v>312.337909</v>
      </c>
      <c r="L1745" s="305" t="s">
        <v>2582</v>
      </c>
      <c r="M1745" s="306" t="s">
        <v>75</v>
      </c>
      <c r="N1745" s="297">
        <f t="shared" si="3"/>
        <v>11.583</v>
      </c>
      <c r="O1745" s="307"/>
      <c r="P1745" s="307"/>
      <c r="Q1745" s="307"/>
      <c r="R1745" s="307"/>
      <c r="S1745" s="307"/>
      <c r="T1745" s="307"/>
      <c r="U1745" s="307"/>
      <c r="V1745" s="307"/>
    </row>
    <row r="1746" ht="15.75" customHeight="1">
      <c r="A1746" s="307"/>
      <c r="B1746" s="298">
        <v>45440.0</v>
      </c>
      <c r="C1746" s="299" t="s">
        <v>4454</v>
      </c>
      <c r="D1746" s="300" t="s">
        <v>45</v>
      </c>
      <c r="E1746" s="301" t="s">
        <v>172</v>
      </c>
      <c r="F1746" s="302">
        <v>16490.0</v>
      </c>
      <c r="G1746" s="302">
        <f t="shared" si="23"/>
        <v>67.33656762</v>
      </c>
      <c r="H1746" s="302">
        <v>11103.8</v>
      </c>
      <c r="I1746" s="324">
        <v>-2.16</v>
      </c>
      <c r="J1746" s="303">
        <v>5506870.0</v>
      </c>
      <c r="K1746" s="304">
        <f t="shared" si="24"/>
        <v>333.9520922</v>
      </c>
      <c r="L1746" s="305" t="s">
        <v>2582</v>
      </c>
      <c r="M1746" s="306" t="s">
        <v>40</v>
      </c>
      <c r="N1746" s="297">
        <f t="shared" si="3"/>
        <v>16.49</v>
      </c>
      <c r="O1746" s="307"/>
      <c r="P1746" s="307"/>
      <c r="Q1746" s="307"/>
      <c r="R1746" s="307"/>
      <c r="S1746" s="307"/>
      <c r="T1746" s="307"/>
      <c r="U1746" s="307"/>
      <c r="V1746" s="307"/>
    </row>
    <row r="1747" ht="15.75" customHeight="1">
      <c r="A1747" s="307"/>
      <c r="B1747" s="298">
        <v>45440.0</v>
      </c>
      <c r="C1747" s="299" t="s">
        <v>4455</v>
      </c>
      <c r="D1747" s="300" t="s">
        <v>89</v>
      </c>
      <c r="E1747" s="301" t="s">
        <v>181</v>
      </c>
      <c r="F1747" s="302">
        <v>3590.0</v>
      </c>
      <c r="G1747" s="302">
        <f t="shared" si="23"/>
        <v>66.29526462</v>
      </c>
      <c r="H1747" s="302">
        <f>767.9+1612.1</f>
        <v>2380</v>
      </c>
      <c r="I1747" s="302">
        <v>3.43</v>
      </c>
      <c r="J1747" s="322">
        <v>866870.0</v>
      </c>
      <c r="K1747" s="308">
        <f t="shared" si="24"/>
        <v>241.4679666</v>
      </c>
      <c r="L1747" s="305" t="s">
        <v>2582</v>
      </c>
      <c r="M1747" s="306" t="s">
        <v>94</v>
      </c>
      <c r="N1747" s="297">
        <f t="shared" si="3"/>
        <v>3.59</v>
      </c>
      <c r="O1747" s="307"/>
      <c r="P1747" s="307"/>
      <c r="Q1747" s="307"/>
      <c r="R1747" s="307"/>
      <c r="S1747" s="307"/>
      <c r="T1747" s="307"/>
      <c r="U1747" s="307"/>
      <c r="V1747" s="307"/>
    </row>
    <row r="1748" ht="15.75" customHeight="1">
      <c r="A1748" s="307"/>
      <c r="B1748" s="298">
        <v>45441.0</v>
      </c>
      <c r="C1748" s="299" t="s">
        <v>4456</v>
      </c>
      <c r="D1748" s="300" t="s">
        <v>100</v>
      </c>
      <c r="E1748" s="301" t="s">
        <v>2697</v>
      </c>
      <c r="F1748" s="302">
        <v>1056.0</v>
      </c>
      <c r="G1748" s="302">
        <f t="shared" si="23"/>
        <v>66.15530303</v>
      </c>
      <c r="H1748" s="302">
        <v>698.6</v>
      </c>
      <c r="I1748" s="302">
        <v>41.5</v>
      </c>
      <c r="J1748" s="322">
        <v>191136.0</v>
      </c>
      <c r="K1748" s="308">
        <f t="shared" si="24"/>
        <v>181</v>
      </c>
      <c r="L1748" s="305" t="s">
        <v>2580</v>
      </c>
      <c r="M1748" s="306" t="s">
        <v>2584</v>
      </c>
      <c r="N1748" s="297">
        <f t="shared" si="3"/>
        <v>1.056</v>
      </c>
      <c r="O1748" s="307"/>
      <c r="P1748" s="307"/>
      <c r="Q1748" s="307"/>
      <c r="R1748" s="307"/>
      <c r="S1748" s="307"/>
      <c r="T1748" s="307"/>
      <c r="U1748" s="307"/>
      <c r="V1748" s="307"/>
    </row>
    <row r="1749" ht="15.75" customHeight="1">
      <c r="A1749" s="307"/>
      <c r="B1749" s="298">
        <v>45441.0</v>
      </c>
      <c r="C1749" s="299" t="s">
        <v>4457</v>
      </c>
      <c r="D1749" s="300" t="s">
        <v>71</v>
      </c>
      <c r="E1749" s="301" t="s">
        <v>177</v>
      </c>
      <c r="F1749" s="302">
        <v>1959.0</v>
      </c>
      <c r="G1749" s="302">
        <f t="shared" si="23"/>
        <v>66.38591118</v>
      </c>
      <c r="H1749" s="302">
        <v>1300.5</v>
      </c>
      <c r="I1749" s="324">
        <v>-15.22</v>
      </c>
      <c r="J1749" s="322">
        <v>548520.0</v>
      </c>
      <c r="K1749" s="308">
        <f t="shared" si="24"/>
        <v>280</v>
      </c>
      <c r="L1749" s="305" t="s">
        <v>2582</v>
      </c>
      <c r="M1749" s="306" t="s">
        <v>75</v>
      </c>
      <c r="N1749" s="297">
        <f t="shared" si="3"/>
        <v>1.959</v>
      </c>
      <c r="O1749" s="307"/>
      <c r="P1749" s="307"/>
      <c r="Q1749" s="307"/>
      <c r="R1749" s="307"/>
      <c r="S1749" s="307"/>
      <c r="T1749" s="307"/>
      <c r="U1749" s="307"/>
      <c r="V1749" s="307"/>
    </row>
    <row r="1750" ht="15.75" customHeight="1">
      <c r="A1750" s="307"/>
      <c r="B1750" s="298">
        <v>45441.0</v>
      </c>
      <c r="C1750" s="299" t="s">
        <v>4458</v>
      </c>
      <c r="D1750" s="300" t="s">
        <v>45</v>
      </c>
      <c r="E1750" s="301" t="s">
        <v>179</v>
      </c>
      <c r="F1750" s="302">
        <v>14564.0</v>
      </c>
      <c r="G1750" s="302">
        <f t="shared" si="23"/>
        <v>69.45276023</v>
      </c>
      <c r="H1750" s="302">
        <v>10115.1</v>
      </c>
      <c r="I1750" s="324">
        <v>13.6</v>
      </c>
      <c r="J1750" s="322">
        <v>3745560.0</v>
      </c>
      <c r="K1750" s="308">
        <f t="shared" si="24"/>
        <v>257.1793463</v>
      </c>
      <c r="L1750" s="305" t="s">
        <v>2582</v>
      </c>
      <c r="M1750" s="306" t="s">
        <v>40</v>
      </c>
      <c r="N1750" s="297">
        <f t="shared" si="3"/>
        <v>14.564</v>
      </c>
      <c r="O1750" s="307"/>
      <c r="P1750" s="307"/>
      <c r="Q1750" s="307"/>
      <c r="R1750" s="307"/>
      <c r="S1750" s="307"/>
      <c r="T1750" s="307"/>
      <c r="U1750" s="307"/>
      <c r="V1750" s="307"/>
    </row>
    <row r="1751" ht="15.75" customHeight="1">
      <c r="A1751" s="307"/>
      <c r="B1751" s="298">
        <v>45442.0</v>
      </c>
      <c r="C1751" s="299" t="s">
        <v>4459</v>
      </c>
      <c r="D1751" s="300" t="s">
        <v>83</v>
      </c>
      <c r="E1751" s="301" t="s">
        <v>179</v>
      </c>
      <c r="F1751" s="302">
        <v>3469.0</v>
      </c>
      <c r="G1751" s="302">
        <f t="shared" si="23"/>
        <v>70.00864803</v>
      </c>
      <c r="H1751" s="302">
        <v>2428.6</v>
      </c>
      <c r="I1751" s="324">
        <v>3.45</v>
      </c>
      <c r="J1751" s="322">
        <v>919285.0</v>
      </c>
      <c r="K1751" s="308">
        <f t="shared" si="24"/>
        <v>265</v>
      </c>
      <c r="L1751" s="305" t="s">
        <v>2595</v>
      </c>
      <c r="M1751" s="306" t="s">
        <v>94</v>
      </c>
      <c r="N1751" s="297">
        <f t="shared" si="3"/>
        <v>3.469</v>
      </c>
      <c r="O1751" s="307"/>
      <c r="P1751" s="307"/>
      <c r="Q1751" s="307"/>
      <c r="R1751" s="307"/>
      <c r="S1751" s="307"/>
      <c r="T1751" s="307"/>
      <c r="U1751" s="307"/>
      <c r="V1751" s="307"/>
    </row>
    <row r="1752" ht="15.75" customHeight="1">
      <c r="A1752" s="307"/>
      <c r="B1752" s="298">
        <v>45442.0</v>
      </c>
      <c r="C1752" s="299" t="s">
        <v>4460</v>
      </c>
      <c r="D1752" s="300" t="s">
        <v>71</v>
      </c>
      <c r="E1752" s="301" t="s">
        <v>2591</v>
      </c>
      <c r="F1752" s="302">
        <v>8042.0</v>
      </c>
      <c r="G1752" s="302">
        <f t="shared" si="23"/>
        <v>65.75976125</v>
      </c>
      <c r="H1752" s="302">
        <v>5288.4</v>
      </c>
      <c r="I1752" s="324">
        <v>-0.57</v>
      </c>
      <c r="J1752" s="322">
        <v>1907055.0</v>
      </c>
      <c r="K1752" s="308">
        <f t="shared" si="24"/>
        <v>237.1369062</v>
      </c>
      <c r="L1752" s="305" t="s">
        <v>2582</v>
      </c>
      <c r="M1752" s="306" t="s">
        <v>2584</v>
      </c>
      <c r="N1752" s="297">
        <f t="shared" si="3"/>
        <v>8.042</v>
      </c>
      <c r="O1752" s="307"/>
      <c r="P1752" s="307"/>
      <c r="Q1752" s="307"/>
      <c r="R1752" s="307"/>
      <c r="S1752" s="307"/>
      <c r="T1752" s="307"/>
      <c r="U1752" s="307"/>
      <c r="V1752" s="307"/>
    </row>
    <row r="1753" ht="15.75" customHeight="1">
      <c r="A1753" s="307"/>
      <c r="B1753" s="298">
        <v>45442.0</v>
      </c>
      <c r="C1753" s="299" t="s">
        <v>4461</v>
      </c>
      <c r="D1753" s="300" t="s">
        <v>89</v>
      </c>
      <c r="E1753" s="301" t="s">
        <v>177</v>
      </c>
      <c r="F1753" s="302">
        <v>1017.0</v>
      </c>
      <c r="G1753" s="302">
        <f t="shared" si="23"/>
        <v>67.00098328</v>
      </c>
      <c r="H1753" s="302">
        <v>681.4</v>
      </c>
      <c r="I1753" s="302">
        <v>9.83</v>
      </c>
      <c r="J1753" s="303">
        <v>294930.0</v>
      </c>
      <c r="K1753" s="304">
        <f t="shared" si="24"/>
        <v>290</v>
      </c>
      <c r="L1753" s="305" t="s">
        <v>2582</v>
      </c>
      <c r="M1753" s="306" t="s">
        <v>75</v>
      </c>
      <c r="N1753" s="297">
        <f t="shared" si="3"/>
        <v>1.017</v>
      </c>
      <c r="O1753" s="307"/>
      <c r="P1753" s="307"/>
      <c r="Q1753" s="307"/>
      <c r="R1753" s="307"/>
      <c r="S1753" s="307"/>
      <c r="T1753" s="307"/>
      <c r="U1753" s="307"/>
      <c r="V1753" s="307"/>
    </row>
    <row r="1754" ht="15.75" customHeight="1">
      <c r="A1754" s="307"/>
      <c r="B1754" s="298">
        <v>45442.0</v>
      </c>
      <c r="C1754" s="299" t="s">
        <v>4462</v>
      </c>
      <c r="D1754" s="300" t="s">
        <v>91</v>
      </c>
      <c r="E1754" s="301" t="s">
        <v>179</v>
      </c>
      <c r="F1754" s="302">
        <v>1677.0</v>
      </c>
      <c r="G1754" s="302">
        <f t="shared" si="23"/>
        <v>67.26296959</v>
      </c>
      <c r="H1754" s="302">
        <v>1128.0</v>
      </c>
      <c r="I1754" s="324">
        <v>1.12</v>
      </c>
      <c r="J1754" s="322">
        <v>436020.0</v>
      </c>
      <c r="K1754" s="308">
        <f t="shared" si="24"/>
        <v>260</v>
      </c>
      <c r="L1754" s="305" t="s">
        <v>2582</v>
      </c>
      <c r="M1754" s="306" t="s">
        <v>40</v>
      </c>
      <c r="N1754" s="297">
        <f t="shared" si="3"/>
        <v>1.677</v>
      </c>
      <c r="O1754" s="307"/>
      <c r="P1754" s="307"/>
      <c r="Q1754" s="307"/>
      <c r="R1754" s="307"/>
      <c r="S1754" s="307"/>
      <c r="T1754" s="307"/>
      <c r="U1754" s="307"/>
      <c r="V1754" s="307"/>
    </row>
    <row r="1755" ht="15.75" customHeight="1">
      <c r="A1755" s="307"/>
      <c r="B1755" s="298">
        <v>45442.0</v>
      </c>
      <c r="C1755" s="299" t="s">
        <v>4463</v>
      </c>
      <c r="D1755" s="300" t="s">
        <v>45</v>
      </c>
      <c r="E1755" s="301" t="s">
        <v>179</v>
      </c>
      <c r="F1755" s="302">
        <v>26399.0</v>
      </c>
      <c r="G1755" s="302">
        <f t="shared" si="23"/>
        <v>66.7510133</v>
      </c>
      <c r="H1755" s="302">
        <v>17621.6</v>
      </c>
      <c r="I1755" s="324">
        <v>-2.3</v>
      </c>
      <c r="J1755" s="322">
        <v>7290880.0</v>
      </c>
      <c r="K1755" s="308">
        <f t="shared" si="24"/>
        <v>276.1801583</v>
      </c>
      <c r="L1755" s="305" t="s">
        <v>2582</v>
      </c>
      <c r="M1755" s="306" t="s">
        <v>94</v>
      </c>
      <c r="N1755" s="297">
        <f t="shared" si="3"/>
        <v>26.399</v>
      </c>
      <c r="O1755" s="307"/>
      <c r="P1755" s="307"/>
      <c r="Q1755" s="307"/>
      <c r="R1755" s="307"/>
      <c r="S1755" s="307"/>
      <c r="T1755" s="307"/>
      <c r="U1755" s="307"/>
      <c r="V1755" s="307"/>
    </row>
    <row r="1756" ht="15.75" customHeight="1">
      <c r="A1756" s="307"/>
      <c r="B1756" s="298">
        <v>45443.0</v>
      </c>
      <c r="C1756" s="299" t="s">
        <v>4464</v>
      </c>
      <c r="D1756" s="300" t="s">
        <v>100</v>
      </c>
      <c r="E1756" s="301" t="s">
        <v>2643</v>
      </c>
      <c r="F1756" s="302">
        <v>1098.9</v>
      </c>
      <c r="G1756" s="302">
        <f t="shared" si="23"/>
        <v>66.11156611</v>
      </c>
      <c r="H1756" s="302">
        <v>726.5</v>
      </c>
      <c r="I1756" s="324">
        <v>27.27</v>
      </c>
      <c r="J1756" s="322">
        <v>219780.0</v>
      </c>
      <c r="K1756" s="308">
        <f t="shared" si="24"/>
        <v>200</v>
      </c>
      <c r="L1756" s="305" t="s">
        <v>2580</v>
      </c>
      <c r="M1756" s="306" t="s">
        <v>2584</v>
      </c>
      <c r="N1756" s="297">
        <f t="shared" si="3"/>
        <v>1.0989</v>
      </c>
      <c r="O1756" s="307"/>
      <c r="P1756" s="307"/>
      <c r="Q1756" s="307"/>
      <c r="R1756" s="307"/>
      <c r="S1756" s="307"/>
      <c r="T1756" s="307"/>
      <c r="U1756" s="307"/>
      <c r="V1756" s="307"/>
    </row>
    <row r="1757" ht="15.75" customHeight="1">
      <c r="A1757" s="307"/>
      <c r="B1757" s="298">
        <v>45443.0</v>
      </c>
      <c r="C1757" s="299" t="s">
        <v>4465</v>
      </c>
      <c r="D1757" s="300" t="s">
        <v>77</v>
      </c>
      <c r="E1757" s="301" t="s">
        <v>179</v>
      </c>
      <c r="F1757" s="302">
        <v>1653.5</v>
      </c>
      <c r="G1757" s="302">
        <f t="shared" si="23"/>
        <v>66.01149078</v>
      </c>
      <c r="H1757" s="302">
        <v>1091.5</v>
      </c>
      <c r="I1757" s="324">
        <v>-9.22</v>
      </c>
      <c r="J1757" s="322">
        <v>396840.0</v>
      </c>
      <c r="K1757" s="308">
        <f t="shared" si="24"/>
        <v>240</v>
      </c>
      <c r="L1757" s="305" t="s">
        <v>2580</v>
      </c>
      <c r="M1757" s="306" t="s">
        <v>75</v>
      </c>
      <c r="N1757" s="297">
        <f t="shared" si="3"/>
        <v>1.6535</v>
      </c>
      <c r="O1757" s="307"/>
      <c r="P1757" s="307"/>
      <c r="Q1757" s="307"/>
      <c r="R1757" s="307"/>
      <c r="S1757" s="307"/>
      <c r="T1757" s="307"/>
      <c r="U1757" s="307"/>
      <c r="V1757" s="307"/>
    </row>
    <row r="1758" ht="15.75" customHeight="1">
      <c r="A1758" s="307"/>
      <c r="B1758" s="298">
        <v>45443.0</v>
      </c>
      <c r="C1758" s="299" t="s">
        <v>4466</v>
      </c>
      <c r="D1758" s="300" t="s">
        <v>83</v>
      </c>
      <c r="E1758" s="301" t="s">
        <v>172</v>
      </c>
      <c r="F1758" s="302">
        <v>5032.0</v>
      </c>
      <c r="G1758" s="302">
        <f t="shared" si="23"/>
        <v>68.48171701</v>
      </c>
      <c r="H1758" s="302">
        <v>3446.0</v>
      </c>
      <c r="I1758" s="324">
        <v>-13.16</v>
      </c>
      <c r="J1758" s="303">
        <v>1855120.0</v>
      </c>
      <c r="K1758" s="304">
        <f t="shared" si="24"/>
        <v>368.6645469</v>
      </c>
      <c r="L1758" s="305" t="s">
        <v>2595</v>
      </c>
      <c r="M1758" s="306" t="s">
        <v>40</v>
      </c>
      <c r="N1758" s="297">
        <f t="shared" si="3"/>
        <v>5.032</v>
      </c>
      <c r="O1758" s="307"/>
      <c r="P1758" s="307"/>
      <c r="Q1758" s="307"/>
      <c r="R1758" s="307"/>
      <c r="S1758" s="307"/>
      <c r="T1758" s="307"/>
      <c r="U1758" s="307"/>
      <c r="V1758" s="307"/>
    </row>
    <row r="1759" ht="15.75" customHeight="1">
      <c r="A1759" s="307"/>
      <c r="B1759" s="298">
        <v>45443.0</v>
      </c>
      <c r="C1759" s="299" t="s">
        <v>4467</v>
      </c>
      <c r="D1759" s="300" t="s">
        <v>89</v>
      </c>
      <c r="E1759" s="301" t="s">
        <v>2591</v>
      </c>
      <c r="F1759" s="302">
        <v>2456.0</v>
      </c>
      <c r="G1759" s="302">
        <f t="shared" si="23"/>
        <v>67.752443</v>
      </c>
      <c r="H1759" s="302">
        <v>1664.0</v>
      </c>
      <c r="I1759" s="319">
        <v>14.08</v>
      </c>
      <c r="J1759" s="328">
        <v>552415.0</v>
      </c>
      <c r="K1759" s="308">
        <f t="shared" si="24"/>
        <v>224.9246743</v>
      </c>
      <c r="L1759" s="305" t="s">
        <v>2582</v>
      </c>
      <c r="M1759" s="306" t="s">
        <v>94</v>
      </c>
      <c r="N1759" s="297">
        <f t="shared" si="3"/>
        <v>2.456</v>
      </c>
      <c r="O1759" s="307"/>
      <c r="P1759" s="307"/>
      <c r="Q1759" s="307"/>
      <c r="R1759" s="307"/>
      <c r="S1759" s="307"/>
      <c r="T1759" s="307"/>
      <c r="U1759" s="307"/>
      <c r="V1759" s="307"/>
    </row>
    <row r="1760" ht="15.75" customHeight="1">
      <c r="A1760" s="307"/>
      <c r="B1760" s="298">
        <v>45443.0</v>
      </c>
      <c r="C1760" s="299" t="s">
        <v>4468</v>
      </c>
      <c r="D1760" s="300" t="s">
        <v>45</v>
      </c>
      <c r="E1760" s="301" t="s">
        <v>177</v>
      </c>
      <c r="F1760" s="302">
        <v>16609.0</v>
      </c>
      <c r="G1760" s="302">
        <f t="shared" si="23"/>
        <v>64.94310314</v>
      </c>
      <c r="H1760" s="302">
        <v>10786.4</v>
      </c>
      <c r="I1760" s="324">
        <v>-5.75</v>
      </c>
      <c r="J1760" s="322">
        <v>4607590.0</v>
      </c>
      <c r="K1760" s="308">
        <f t="shared" si="24"/>
        <v>277.4152568</v>
      </c>
      <c r="L1760" s="305" t="s">
        <v>2582</v>
      </c>
      <c r="M1760" s="306" t="s">
        <v>2584</v>
      </c>
      <c r="N1760" s="297">
        <f t="shared" si="3"/>
        <v>16.609</v>
      </c>
      <c r="O1760" s="307"/>
      <c r="P1760" s="307"/>
      <c r="Q1760" s="307"/>
      <c r="R1760" s="307"/>
      <c r="S1760" s="307"/>
      <c r="T1760" s="307"/>
      <c r="U1760" s="307"/>
      <c r="V1760" s="307"/>
    </row>
    <row r="1761" ht="15.75" customHeight="1">
      <c r="A1761" s="307"/>
      <c r="B1761" s="298">
        <v>45444.0</v>
      </c>
      <c r="C1761" s="299" t="s">
        <v>4469</v>
      </c>
      <c r="D1761" s="300" t="s">
        <v>71</v>
      </c>
      <c r="E1761" s="301" t="s">
        <v>172</v>
      </c>
      <c r="F1761" s="302">
        <v>10887.0</v>
      </c>
      <c r="G1761" s="302">
        <f t="shared" si="23"/>
        <v>69.13750344</v>
      </c>
      <c r="H1761" s="302">
        <v>7527.0</v>
      </c>
      <c r="I1761" s="302">
        <v>28.11</v>
      </c>
      <c r="J1761" s="303">
        <v>3570500.0</v>
      </c>
      <c r="K1761" s="304">
        <f t="shared" si="24"/>
        <v>327.9599522</v>
      </c>
      <c r="L1761" s="305" t="s">
        <v>2582</v>
      </c>
      <c r="M1761" s="306" t="s">
        <v>75</v>
      </c>
      <c r="N1761" s="297">
        <f t="shared" si="3"/>
        <v>10.887</v>
      </c>
      <c r="O1761" s="307"/>
      <c r="P1761" s="307"/>
      <c r="Q1761" s="307"/>
      <c r="R1761" s="307"/>
      <c r="S1761" s="307"/>
      <c r="T1761" s="307"/>
      <c r="U1761" s="307"/>
      <c r="V1761" s="307"/>
    </row>
    <row r="1762" ht="15.75" customHeight="1">
      <c r="A1762" s="307"/>
      <c r="B1762" s="298">
        <v>45444.0</v>
      </c>
      <c r="C1762" s="299" t="s">
        <v>4470</v>
      </c>
      <c r="D1762" s="300" t="s">
        <v>45</v>
      </c>
      <c r="E1762" s="301" t="s">
        <v>177</v>
      </c>
      <c r="F1762" s="302">
        <v>12334.0</v>
      </c>
      <c r="G1762" s="302">
        <f t="shared" si="23"/>
        <v>66.69774607</v>
      </c>
      <c r="H1762" s="302">
        <v>8226.5</v>
      </c>
      <c r="I1762" s="324">
        <v>-8.27</v>
      </c>
      <c r="J1762" s="322">
        <v>3467700.0</v>
      </c>
      <c r="K1762" s="308">
        <f t="shared" si="24"/>
        <v>281.1496676</v>
      </c>
      <c r="L1762" s="305" t="s">
        <v>2582</v>
      </c>
      <c r="M1762" s="306" t="s">
        <v>40</v>
      </c>
      <c r="N1762" s="297">
        <f t="shared" si="3"/>
        <v>12.334</v>
      </c>
      <c r="O1762" s="307"/>
      <c r="P1762" s="307"/>
      <c r="Q1762" s="307"/>
      <c r="R1762" s="307"/>
      <c r="S1762" s="307"/>
      <c r="T1762" s="307"/>
      <c r="U1762" s="307"/>
      <c r="V1762" s="307"/>
    </row>
    <row r="1763" ht="15.75" customHeight="1">
      <c r="A1763" s="307"/>
      <c r="B1763" s="298">
        <v>45445.0</v>
      </c>
      <c r="C1763" s="299" t="s">
        <v>4471</v>
      </c>
      <c r="D1763" s="300" t="s">
        <v>77</v>
      </c>
      <c r="E1763" s="301" t="s">
        <v>172</v>
      </c>
      <c r="F1763" s="302">
        <v>3138.7</v>
      </c>
      <c r="G1763" s="302">
        <f t="shared" si="23"/>
        <v>72.92828241</v>
      </c>
      <c r="H1763" s="302">
        <v>2289.0</v>
      </c>
      <c r="I1763" s="302">
        <v>86.17</v>
      </c>
      <c r="J1763" s="303">
        <v>928254.0</v>
      </c>
      <c r="K1763" s="304">
        <f t="shared" si="24"/>
        <v>295.7447351</v>
      </c>
      <c r="L1763" s="305" t="s">
        <v>2580</v>
      </c>
      <c r="M1763" s="306" t="s">
        <v>94</v>
      </c>
      <c r="N1763" s="297">
        <f t="shared" si="3"/>
        <v>3.1387</v>
      </c>
      <c r="O1763" s="307"/>
      <c r="P1763" s="307"/>
      <c r="Q1763" s="307"/>
      <c r="R1763" s="307"/>
      <c r="S1763" s="307"/>
      <c r="T1763" s="307"/>
      <c r="U1763" s="307"/>
      <c r="V1763" s="307"/>
    </row>
    <row r="1764" ht="15.75" customHeight="1">
      <c r="A1764" s="307"/>
      <c r="B1764" s="298">
        <v>45445.0</v>
      </c>
      <c r="C1764" s="299" t="s">
        <v>4472</v>
      </c>
      <c r="D1764" s="300" t="s">
        <v>55</v>
      </c>
      <c r="E1764" s="301" t="s">
        <v>181</v>
      </c>
      <c r="F1764" s="302">
        <v>1923.0</v>
      </c>
      <c r="G1764" s="302">
        <f t="shared" si="23"/>
        <v>67.72230889</v>
      </c>
      <c r="H1764" s="302">
        <v>1302.3</v>
      </c>
      <c r="I1764" s="302">
        <v>8.97</v>
      </c>
      <c r="J1764" s="322">
        <v>451905.0</v>
      </c>
      <c r="K1764" s="308">
        <f t="shared" si="24"/>
        <v>235</v>
      </c>
      <c r="L1764" s="305" t="s">
        <v>2580</v>
      </c>
      <c r="M1764" s="306" t="s">
        <v>2584</v>
      </c>
      <c r="N1764" s="297">
        <f t="shared" si="3"/>
        <v>1.923</v>
      </c>
      <c r="O1764" s="307"/>
      <c r="P1764" s="307"/>
      <c r="Q1764" s="307"/>
      <c r="R1764" s="307"/>
      <c r="S1764" s="307"/>
      <c r="T1764" s="307"/>
      <c r="U1764" s="307"/>
      <c r="V1764" s="307"/>
    </row>
    <row r="1765" ht="15.75" customHeight="1">
      <c r="A1765" s="307"/>
      <c r="B1765" s="298">
        <v>45445.0</v>
      </c>
      <c r="C1765" s="299" t="s">
        <v>4473</v>
      </c>
      <c r="D1765" s="300" t="s">
        <v>4033</v>
      </c>
      <c r="E1765" s="301" t="s">
        <v>172</v>
      </c>
      <c r="F1765" s="302">
        <v>6526.0</v>
      </c>
      <c r="G1765" s="302">
        <f t="shared" si="23"/>
        <v>68.46000613</v>
      </c>
      <c r="H1765" s="302">
        <v>4467.7</v>
      </c>
      <c r="I1765" s="302">
        <v>2.22</v>
      </c>
      <c r="J1765" s="303">
        <v>2200816.9</v>
      </c>
      <c r="K1765" s="304">
        <f t="shared" si="24"/>
        <v>337.2382623</v>
      </c>
      <c r="L1765" s="305" t="s">
        <v>2595</v>
      </c>
      <c r="M1765" s="306" t="s">
        <v>75</v>
      </c>
      <c r="N1765" s="297">
        <f t="shared" si="3"/>
        <v>6.526</v>
      </c>
      <c r="O1765" s="307"/>
      <c r="P1765" s="307"/>
      <c r="Q1765" s="307"/>
      <c r="R1765" s="307"/>
      <c r="S1765" s="307"/>
      <c r="T1765" s="307"/>
      <c r="U1765" s="307"/>
      <c r="V1765" s="307"/>
    </row>
    <row r="1766" ht="15.75" customHeight="1">
      <c r="A1766" s="307"/>
      <c r="B1766" s="298">
        <v>45445.0</v>
      </c>
      <c r="C1766" s="299" t="s">
        <v>4474</v>
      </c>
      <c r="D1766" s="300" t="s">
        <v>45</v>
      </c>
      <c r="E1766" s="301" t="s">
        <v>177</v>
      </c>
      <c r="F1766" s="302">
        <v>6075.0</v>
      </c>
      <c r="G1766" s="302">
        <f t="shared" si="23"/>
        <v>67.21481481</v>
      </c>
      <c r="H1766" s="302">
        <v>4083.3</v>
      </c>
      <c r="I1766" s="302">
        <v>12.38</v>
      </c>
      <c r="J1766" s="322">
        <v>1722940.0</v>
      </c>
      <c r="K1766" s="308">
        <f t="shared" si="24"/>
        <v>283.6115226</v>
      </c>
      <c r="L1766" s="305" t="s">
        <v>2582</v>
      </c>
      <c r="M1766" s="306" t="s">
        <v>40</v>
      </c>
      <c r="N1766" s="297">
        <f t="shared" si="3"/>
        <v>6.075</v>
      </c>
      <c r="O1766" s="307"/>
      <c r="P1766" s="307"/>
      <c r="Q1766" s="307"/>
      <c r="R1766" s="307"/>
      <c r="S1766" s="307"/>
      <c r="T1766" s="307"/>
      <c r="U1766" s="307"/>
      <c r="V1766" s="307"/>
    </row>
    <row r="1767" ht="15.75" customHeight="1">
      <c r="A1767" s="307"/>
      <c r="B1767" s="298">
        <v>45445.0</v>
      </c>
      <c r="C1767" s="299" t="s">
        <v>4475</v>
      </c>
      <c r="D1767" s="300" t="s">
        <v>89</v>
      </c>
      <c r="E1767" s="301" t="s">
        <v>177</v>
      </c>
      <c r="F1767" s="302">
        <v>3105.0</v>
      </c>
      <c r="G1767" s="302">
        <f t="shared" si="23"/>
        <v>66.71497585</v>
      </c>
      <c r="H1767" s="302">
        <v>2071.5</v>
      </c>
      <c r="I1767" s="324">
        <v>-22.97</v>
      </c>
      <c r="J1767" s="322">
        <v>869400.0</v>
      </c>
      <c r="K1767" s="308">
        <f t="shared" si="24"/>
        <v>280</v>
      </c>
      <c r="L1767" s="305" t="s">
        <v>2582</v>
      </c>
      <c r="M1767" s="306" t="s">
        <v>94</v>
      </c>
      <c r="N1767" s="297">
        <f t="shared" si="3"/>
        <v>3.105</v>
      </c>
      <c r="O1767" s="307"/>
      <c r="P1767" s="307"/>
      <c r="Q1767" s="307"/>
      <c r="R1767" s="307"/>
      <c r="S1767" s="307"/>
      <c r="T1767" s="307"/>
      <c r="U1767" s="307"/>
      <c r="V1767" s="307"/>
    </row>
    <row r="1768" ht="15.75" customHeight="1">
      <c r="A1768" s="307"/>
      <c r="B1768" s="298">
        <v>45445.0</v>
      </c>
      <c r="C1768" s="299" t="s">
        <v>4476</v>
      </c>
      <c r="D1768" s="300" t="s">
        <v>91</v>
      </c>
      <c r="E1768" s="301" t="s">
        <v>177</v>
      </c>
      <c r="F1768" s="302">
        <v>1629.0</v>
      </c>
      <c r="G1768" s="302">
        <f t="shared" si="23"/>
        <v>67.51995089</v>
      </c>
      <c r="H1768" s="302">
        <v>1099.9</v>
      </c>
      <c r="I1768" s="324">
        <v>-6.32</v>
      </c>
      <c r="J1768" s="322">
        <v>458605.0</v>
      </c>
      <c r="K1768" s="308">
        <f t="shared" si="24"/>
        <v>281.5254758</v>
      </c>
      <c r="L1768" s="305" t="s">
        <v>2582</v>
      </c>
      <c r="M1768" s="306" t="s">
        <v>2584</v>
      </c>
      <c r="N1768" s="297">
        <f t="shared" si="3"/>
        <v>1.629</v>
      </c>
      <c r="O1768" s="307"/>
      <c r="P1768" s="307"/>
      <c r="Q1768" s="307"/>
      <c r="R1768" s="307"/>
      <c r="S1768" s="307"/>
      <c r="T1768" s="307"/>
      <c r="U1768" s="307"/>
      <c r="V1768" s="307"/>
    </row>
    <row r="1769" ht="15.75" customHeight="1">
      <c r="A1769" s="307"/>
      <c r="B1769" s="298">
        <v>45446.0</v>
      </c>
      <c r="C1769" s="299" t="s">
        <v>4477</v>
      </c>
      <c r="D1769" s="300" t="s">
        <v>89</v>
      </c>
      <c r="E1769" s="301" t="s">
        <v>172</v>
      </c>
      <c r="F1769" s="302">
        <v>9391.5</v>
      </c>
      <c r="G1769" s="302">
        <f t="shared" si="23"/>
        <v>69.09758824</v>
      </c>
      <c r="H1769" s="302">
        <v>6489.3</v>
      </c>
      <c r="I1769" s="302">
        <v>16.25</v>
      </c>
      <c r="J1769" s="303">
        <v>2967355.0</v>
      </c>
      <c r="K1769" s="304">
        <f t="shared" si="24"/>
        <v>315.9617739</v>
      </c>
      <c r="L1769" s="305" t="s">
        <v>2582</v>
      </c>
      <c r="M1769" s="306" t="s">
        <v>75</v>
      </c>
      <c r="N1769" s="297">
        <f t="shared" si="3"/>
        <v>9.3915</v>
      </c>
      <c r="O1769" s="307"/>
      <c r="P1769" s="307"/>
      <c r="Q1769" s="307"/>
      <c r="R1769" s="307"/>
      <c r="S1769" s="307"/>
      <c r="T1769" s="307"/>
      <c r="U1769" s="307"/>
      <c r="V1769" s="307"/>
    </row>
    <row r="1770" ht="15.75" customHeight="1">
      <c r="A1770" s="307"/>
      <c r="B1770" s="298">
        <v>45446.0</v>
      </c>
      <c r="C1770" s="299" t="s">
        <v>4478</v>
      </c>
      <c r="D1770" s="300" t="s">
        <v>85</v>
      </c>
      <c r="E1770" s="301" t="s">
        <v>181</v>
      </c>
      <c r="F1770" s="302">
        <v>2626.6</v>
      </c>
      <c r="G1770" s="302">
        <f t="shared" si="23"/>
        <v>71.52973426</v>
      </c>
      <c r="H1770" s="302">
        <v>1878.8</v>
      </c>
      <c r="I1770" s="302">
        <v>53.05</v>
      </c>
      <c r="J1770" s="322">
        <v>594869.0</v>
      </c>
      <c r="K1770" s="308">
        <f t="shared" si="24"/>
        <v>226.4787177</v>
      </c>
      <c r="L1770" s="305" t="s">
        <v>2580</v>
      </c>
      <c r="M1770" s="306" t="s">
        <v>40</v>
      </c>
      <c r="N1770" s="297">
        <f t="shared" si="3"/>
        <v>2.6266</v>
      </c>
      <c r="O1770" s="307"/>
      <c r="P1770" s="307"/>
      <c r="Q1770" s="307"/>
      <c r="R1770" s="307"/>
      <c r="S1770" s="307"/>
      <c r="T1770" s="307"/>
      <c r="U1770" s="307"/>
      <c r="V1770" s="307"/>
    </row>
    <row r="1771" ht="15.75" customHeight="1">
      <c r="A1771" s="307"/>
      <c r="B1771" s="298">
        <v>45446.0</v>
      </c>
      <c r="C1771" s="299" t="s">
        <v>4479</v>
      </c>
      <c r="D1771" s="300" t="s">
        <v>45</v>
      </c>
      <c r="E1771" s="301" t="s">
        <v>172</v>
      </c>
      <c r="F1771" s="302">
        <v>46080.0</v>
      </c>
      <c r="G1771" s="302">
        <f t="shared" si="23"/>
        <v>67.80013021</v>
      </c>
      <c r="H1771" s="302">
        <v>31242.3</v>
      </c>
      <c r="I1771" s="324">
        <v>-27.77</v>
      </c>
      <c r="J1771" s="303">
        <v>1.464357E7</v>
      </c>
      <c r="K1771" s="304">
        <f t="shared" si="24"/>
        <v>317.7858073</v>
      </c>
      <c r="L1771" s="305" t="s">
        <v>2582</v>
      </c>
      <c r="M1771" s="306" t="s">
        <v>94</v>
      </c>
      <c r="N1771" s="297">
        <f t="shared" si="3"/>
        <v>46.08</v>
      </c>
      <c r="O1771" s="307"/>
      <c r="P1771" s="307"/>
      <c r="Q1771" s="307"/>
      <c r="R1771" s="307"/>
      <c r="S1771" s="307"/>
      <c r="T1771" s="307"/>
      <c r="U1771" s="307"/>
      <c r="V1771" s="307"/>
    </row>
    <row r="1772" ht="15.75" customHeight="1">
      <c r="A1772" s="307"/>
      <c r="B1772" s="298">
        <v>45446.0</v>
      </c>
      <c r="C1772" s="299" t="s">
        <v>4480</v>
      </c>
      <c r="D1772" s="300" t="s">
        <v>55</v>
      </c>
      <c r="E1772" s="301" t="s">
        <v>172</v>
      </c>
      <c r="F1772" s="302">
        <v>6409.0</v>
      </c>
      <c r="G1772" s="302">
        <f t="shared" si="23"/>
        <v>65.86518958</v>
      </c>
      <c r="H1772" s="302">
        <v>4221.3</v>
      </c>
      <c r="I1772" s="302">
        <v>34.17</v>
      </c>
      <c r="J1772" s="303">
        <v>1986790.0</v>
      </c>
      <c r="K1772" s="304">
        <f t="shared" si="24"/>
        <v>310</v>
      </c>
      <c r="L1772" s="305" t="s">
        <v>2580</v>
      </c>
      <c r="M1772" s="306" t="s">
        <v>2584</v>
      </c>
      <c r="N1772" s="297">
        <f t="shared" si="3"/>
        <v>6.409</v>
      </c>
      <c r="O1772" s="307"/>
      <c r="P1772" s="307"/>
      <c r="Q1772" s="307"/>
      <c r="R1772" s="307"/>
      <c r="S1772" s="307"/>
      <c r="T1772" s="307"/>
      <c r="U1772" s="307"/>
      <c r="V1772" s="307"/>
    </row>
    <row r="1773" ht="15.75" customHeight="1">
      <c r="A1773" s="307"/>
      <c r="B1773" s="298">
        <v>45446.0</v>
      </c>
      <c r="C1773" s="299" t="s">
        <v>4481</v>
      </c>
      <c r="D1773" s="300" t="s">
        <v>71</v>
      </c>
      <c r="E1773" s="301" t="s">
        <v>4</v>
      </c>
      <c r="F1773" s="302">
        <v>5914.0</v>
      </c>
      <c r="G1773" s="302">
        <f t="shared" si="23"/>
        <v>67.36895502</v>
      </c>
      <c r="H1773" s="302">
        <v>3984.2</v>
      </c>
      <c r="I1773" s="302">
        <v>12.85</v>
      </c>
      <c r="J1773" s="303">
        <v>2424740.0</v>
      </c>
      <c r="K1773" s="304">
        <f t="shared" si="24"/>
        <v>410</v>
      </c>
      <c r="L1773" s="305" t="s">
        <v>2582</v>
      </c>
      <c r="M1773" s="306" t="s">
        <v>75</v>
      </c>
      <c r="N1773" s="297">
        <f t="shared" si="3"/>
        <v>5.914</v>
      </c>
      <c r="O1773" s="307"/>
      <c r="P1773" s="307"/>
      <c r="Q1773" s="307"/>
      <c r="R1773" s="307"/>
      <c r="S1773" s="307"/>
      <c r="T1773" s="307"/>
      <c r="U1773" s="307"/>
      <c r="V1773" s="307"/>
    </row>
    <row r="1774" ht="15.75" customHeight="1">
      <c r="A1774" s="307"/>
      <c r="B1774" s="298">
        <v>45447.0</v>
      </c>
      <c r="C1774" s="299" t="s">
        <v>4482</v>
      </c>
      <c r="D1774" s="300" t="s">
        <v>83</v>
      </c>
      <c r="E1774" s="301" t="s">
        <v>177</v>
      </c>
      <c r="F1774" s="302">
        <v>1869.0</v>
      </c>
      <c r="G1774" s="302">
        <f t="shared" si="23"/>
        <v>68.05243446</v>
      </c>
      <c r="H1774" s="302">
        <v>1271.9</v>
      </c>
      <c r="I1774" s="324">
        <v>-33.23</v>
      </c>
      <c r="J1774" s="322">
        <v>520185.0</v>
      </c>
      <c r="K1774" s="308">
        <f t="shared" si="24"/>
        <v>278.3226324</v>
      </c>
      <c r="L1774" s="305" t="s">
        <v>2595</v>
      </c>
      <c r="M1774" s="306" t="s">
        <v>40</v>
      </c>
      <c r="N1774" s="297">
        <f t="shared" si="3"/>
        <v>1.869</v>
      </c>
      <c r="O1774" s="307"/>
      <c r="P1774" s="307"/>
      <c r="Q1774" s="307"/>
      <c r="R1774" s="307"/>
      <c r="S1774" s="307"/>
      <c r="T1774" s="307"/>
      <c r="U1774" s="307"/>
      <c r="V1774" s="307"/>
    </row>
    <row r="1775" ht="15.75" customHeight="1">
      <c r="A1775" s="307"/>
      <c r="B1775" s="298">
        <v>45447.0</v>
      </c>
      <c r="C1775" s="299" t="s">
        <v>4483</v>
      </c>
      <c r="D1775" s="300" t="s">
        <v>85</v>
      </c>
      <c r="E1775" s="301" t="s">
        <v>2591</v>
      </c>
      <c r="F1775" s="302">
        <v>3038.6</v>
      </c>
      <c r="G1775" s="302">
        <f t="shared" si="23"/>
        <v>70.59830185</v>
      </c>
      <c r="H1775" s="302">
        <v>2145.2</v>
      </c>
      <c r="I1775" s="302">
        <v>51.74</v>
      </c>
      <c r="J1775" s="322">
        <v>655947.5</v>
      </c>
      <c r="K1775" s="308">
        <f t="shared" si="24"/>
        <v>215.8716185</v>
      </c>
      <c r="L1775" s="305" t="s">
        <v>2580</v>
      </c>
      <c r="M1775" s="306" t="s">
        <v>94</v>
      </c>
      <c r="N1775" s="297">
        <f t="shared" si="3"/>
        <v>3.0386</v>
      </c>
      <c r="O1775" s="307"/>
      <c r="P1775" s="307"/>
      <c r="Q1775" s="307"/>
      <c r="R1775" s="307"/>
      <c r="S1775" s="307"/>
      <c r="T1775" s="307"/>
      <c r="U1775" s="307"/>
      <c r="V1775" s="307"/>
    </row>
    <row r="1776" ht="15.75" customHeight="1">
      <c r="A1776" s="307"/>
      <c r="B1776" s="298">
        <v>45447.0</v>
      </c>
      <c r="C1776" s="299" t="s">
        <v>4484</v>
      </c>
      <c r="D1776" s="300" t="s">
        <v>71</v>
      </c>
      <c r="E1776" s="301" t="s">
        <v>172</v>
      </c>
      <c r="F1776" s="302">
        <v>4562.0</v>
      </c>
      <c r="G1776" s="302">
        <f t="shared" si="23"/>
        <v>65</v>
      </c>
      <c r="H1776" s="302">
        <v>2965.3</v>
      </c>
      <c r="I1776" s="324">
        <v>-33.37</v>
      </c>
      <c r="J1776" s="303">
        <v>1414220.0</v>
      </c>
      <c r="K1776" s="304">
        <f t="shared" si="24"/>
        <v>310</v>
      </c>
      <c r="L1776" s="305" t="s">
        <v>2582</v>
      </c>
      <c r="M1776" s="306" t="s">
        <v>2584</v>
      </c>
      <c r="N1776" s="297">
        <f t="shared" si="3"/>
        <v>4.562</v>
      </c>
      <c r="O1776" s="307"/>
      <c r="P1776" s="307"/>
      <c r="Q1776" s="307"/>
      <c r="R1776" s="307"/>
      <c r="S1776" s="307"/>
      <c r="T1776" s="307"/>
      <c r="U1776" s="307"/>
      <c r="V1776" s="307"/>
    </row>
    <row r="1777" ht="15.75" customHeight="1">
      <c r="A1777" s="307"/>
      <c r="B1777" s="298">
        <v>45447.0</v>
      </c>
      <c r="C1777" s="299" t="s">
        <v>4485</v>
      </c>
      <c r="D1777" s="300" t="s">
        <v>89</v>
      </c>
      <c r="E1777" s="301" t="s">
        <v>2591</v>
      </c>
      <c r="F1777" s="302">
        <v>655.0</v>
      </c>
      <c r="G1777" s="302">
        <f t="shared" si="23"/>
        <v>74.44274809</v>
      </c>
      <c r="H1777" s="302">
        <v>487.6</v>
      </c>
      <c r="I1777" s="302">
        <v>32.17</v>
      </c>
      <c r="J1777" s="322">
        <v>144100.0</v>
      </c>
      <c r="K1777" s="308">
        <f t="shared" si="24"/>
        <v>220</v>
      </c>
      <c r="L1777" s="305" t="s">
        <v>2582</v>
      </c>
      <c r="M1777" s="306" t="s">
        <v>75</v>
      </c>
      <c r="N1777" s="297">
        <f t="shared" si="3"/>
        <v>0.655</v>
      </c>
      <c r="O1777" s="307"/>
      <c r="P1777" s="307"/>
      <c r="Q1777" s="307"/>
      <c r="R1777" s="307"/>
      <c r="S1777" s="307"/>
      <c r="T1777" s="307"/>
      <c r="U1777" s="307"/>
      <c r="V1777" s="307"/>
    </row>
    <row r="1778" ht="15.75" customHeight="1">
      <c r="A1778" s="307"/>
      <c r="B1778" s="298">
        <v>45447.0</v>
      </c>
      <c r="C1778" s="299" t="s">
        <v>4486</v>
      </c>
      <c r="D1778" s="300" t="s">
        <v>45</v>
      </c>
      <c r="E1778" s="301" t="s">
        <v>177</v>
      </c>
      <c r="F1778" s="302">
        <v>8672.0</v>
      </c>
      <c r="G1778" s="302">
        <f t="shared" si="23"/>
        <v>67.28897601</v>
      </c>
      <c r="H1778" s="302">
        <v>5835.3</v>
      </c>
      <c r="I1778" s="324">
        <v>-11.58</v>
      </c>
      <c r="J1778" s="322">
        <v>2364250.0</v>
      </c>
      <c r="K1778" s="308">
        <f t="shared" si="24"/>
        <v>272.6303044</v>
      </c>
      <c r="L1778" s="305" t="s">
        <v>2582</v>
      </c>
      <c r="M1778" s="306" t="s">
        <v>40</v>
      </c>
      <c r="N1778" s="297">
        <f t="shared" si="3"/>
        <v>8.672</v>
      </c>
      <c r="O1778" s="307"/>
      <c r="P1778" s="307"/>
      <c r="Q1778" s="307"/>
      <c r="R1778" s="307"/>
      <c r="S1778" s="307"/>
      <c r="T1778" s="307"/>
      <c r="U1778" s="307"/>
      <c r="V1778" s="307"/>
    </row>
    <row r="1779" ht="15.75" customHeight="1">
      <c r="A1779" s="307"/>
      <c r="B1779" s="298">
        <v>45448.0</v>
      </c>
      <c r="C1779" s="299" t="s">
        <v>4487</v>
      </c>
      <c r="D1779" s="300" t="s">
        <v>4488</v>
      </c>
      <c r="E1779" s="301" t="s">
        <v>2591</v>
      </c>
      <c r="F1779" s="302">
        <v>6196.0</v>
      </c>
      <c r="G1779" s="302">
        <f t="shared" si="23"/>
        <v>68.77017431</v>
      </c>
      <c r="H1779" s="302">
        <v>4261.0</v>
      </c>
      <c r="I1779" s="324">
        <v>3.06</v>
      </c>
      <c r="J1779" s="322">
        <v>1576587.0</v>
      </c>
      <c r="K1779" s="308">
        <f t="shared" si="24"/>
        <v>254.4523886</v>
      </c>
      <c r="L1779" s="305" t="s">
        <v>2595</v>
      </c>
      <c r="M1779" s="306" t="s">
        <v>94</v>
      </c>
      <c r="N1779" s="297">
        <f t="shared" si="3"/>
        <v>6.196</v>
      </c>
      <c r="O1779" s="307"/>
      <c r="P1779" s="307"/>
      <c r="Q1779" s="307"/>
      <c r="R1779" s="307"/>
      <c r="S1779" s="307"/>
      <c r="T1779" s="307"/>
      <c r="U1779" s="307"/>
      <c r="V1779" s="307"/>
    </row>
    <row r="1780" ht="15.75" customHeight="1">
      <c r="A1780" s="307"/>
      <c r="B1780" s="298">
        <v>45448.0</v>
      </c>
      <c r="C1780" s="299" t="s">
        <v>4489</v>
      </c>
      <c r="D1780" s="300" t="s">
        <v>83</v>
      </c>
      <c r="E1780" s="301" t="s">
        <v>172</v>
      </c>
      <c r="F1780" s="302">
        <v>4895.0</v>
      </c>
      <c r="G1780" s="302">
        <f t="shared" si="23"/>
        <v>68.6639428</v>
      </c>
      <c r="H1780" s="302">
        <v>3361.1</v>
      </c>
      <c r="I1780" s="302">
        <v>34.36</v>
      </c>
      <c r="J1780" s="303">
        <v>1688755.0</v>
      </c>
      <c r="K1780" s="304">
        <f t="shared" si="24"/>
        <v>344.9959142</v>
      </c>
      <c r="L1780" s="305" t="s">
        <v>2595</v>
      </c>
      <c r="M1780" s="306" t="s">
        <v>2584</v>
      </c>
      <c r="N1780" s="297">
        <f t="shared" si="3"/>
        <v>4.895</v>
      </c>
      <c r="O1780" s="307"/>
      <c r="P1780" s="307"/>
      <c r="Q1780" s="307"/>
      <c r="R1780" s="307"/>
      <c r="S1780" s="307"/>
      <c r="T1780" s="307"/>
      <c r="U1780" s="307"/>
      <c r="V1780" s="307"/>
    </row>
    <row r="1781" ht="15.75" customHeight="1">
      <c r="A1781" s="307"/>
      <c r="B1781" s="298">
        <v>45448.0</v>
      </c>
      <c r="C1781" s="299" t="s">
        <v>4490</v>
      </c>
      <c r="D1781" s="300" t="s">
        <v>71</v>
      </c>
      <c r="E1781" s="301" t="s">
        <v>177</v>
      </c>
      <c r="F1781" s="302">
        <v>14956.0</v>
      </c>
      <c r="G1781" s="302">
        <f t="shared" si="23"/>
        <v>66.25568334</v>
      </c>
      <c r="H1781" s="302">
        <v>9909.2</v>
      </c>
      <c r="I1781" s="302">
        <v>5.45</v>
      </c>
      <c r="J1781" s="322">
        <v>4601285.0</v>
      </c>
      <c r="K1781" s="308">
        <f t="shared" si="24"/>
        <v>307.6547874</v>
      </c>
      <c r="L1781" s="305" t="s">
        <v>2582</v>
      </c>
      <c r="M1781" s="306" t="s">
        <v>75</v>
      </c>
      <c r="N1781" s="297">
        <f t="shared" si="3"/>
        <v>14.956</v>
      </c>
      <c r="O1781" s="307"/>
      <c r="P1781" s="307"/>
      <c r="Q1781" s="307"/>
      <c r="R1781" s="307"/>
      <c r="S1781" s="307"/>
      <c r="T1781" s="307"/>
      <c r="U1781" s="307"/>
      <c r="V1781" s="307"/>
    </row>
    <row r="1782" ht="15.75" customHeight="1">
      <c r="A1782" s="307"/>
      <c r="B1782" s="298">
        <v>45448.0</v>
      </c>
      <c r="C1782" s="299" t="s">
        <v>4491</v>
      </c>
      <c r="D1782" s="300" t="s">
        <v>45</v>
      </c>
      <c r="E1782" s="301" t="s">
        <v>177</v>
      </c>
      <c r="F1782" s="302">
        <v>48043.5</v>
      </c>
      <c r="G1782" s="302">
        <f t="shared" si="23"/>
        <v>64.91179868</v>
      </c>
      <c r="H1782" s="302">
        <v>31185.9</v>
      </c>
      <c r="I1782" s="302">
        <v>6.01</v>
      </c>
      <c r="J1782" s="322">
        <v>1.441698E7</v>
      </c>
      <c r="K1782" s="308">
        <f t="shared" si="24"/>
        <v>300.0818009</v>
      </c>
      <c r="L1782" s="305" t="s">
        <v>2582</v>
      </c>
      <c r="M1782" s="306" t="s">
        <v>40</v>
      </c>
      <c r="N1782" s="297">
        <f t="shared" si="3"/>
        <v>48.0435</v>
      </c>
      <c r="O1782" s="307"/>
      <c r="P1782" s="307"/>
      <c r="Q1782" s="307"/>
      <c r="R1782" s="307"/>
      <c r="S1782" s="307"/>
      <c r="T1782" s="307"/>
      <c r="U1782" s="307"/>
      <c r="V1782" s="307"/>
    </row>
    <row r="1783" ht="15.75" customHeight="1">
      <c r="A1783" s="307"/>
      <c r="B1783" s="298">
        <v>45448.0</v>
      </c>
      <c r="C1783" s="299" t="s">
        <v>4492</v>
      </c>
      <c r="D1783" s="300" t="s">
        <v>77</v>
      </c>
      <c r="E1783" s="301" t="s">
        <v>177</v>
      </c>
      <c r="F1783" s="302">
        <v>4081.3</v>
      </c>
      <c r="G1783" s="302">
        <f t="shared" si="23"/>
        <v>69.34065126</v>
      </c>
      <c r="H1783" s="302">
        <v>2830.0</v>
      </c>
      <c r="I1783" s="302">
        <v>57.03</v>
      </c>
      <c r="J1783" s="303">
        <v>1165185.0</v>
      </c>
      <c r="K1783" s="304">
        <f t="shared" si="24"/>
        <v>285.4935927</v>
      </c>
      <c r="L1783" s="305" t="s">
        <v>2580</v>
      </c>
      <c r="M1783" s="306" t="s">
        <v>94</v>
      </c>
      <c r="N1783" s="297">
        <f t="shared" si="3"/>
        <v>4.0813</v>
      </c>
      <c r="O1783" s="307"/>
      <c r="P1783" s="307"/>
      <c r="Q1783" s="307"/>
      <c r="R1783" s="307"/>
      <c r="S1783" s="307"/>
      <c r="T1783" s="307"/>
      <c r="U1783" s="307"/>
      <c r="V1783" s="307"/>
    </row>
    <row r="1784" ht="15.75" customHeight="1">
      <c r="A1784" s="307"/>
      <c r="B1784" s="298">
        <v>45448.0</v>
      </c>
      <c r="C1784" s="299" t="s">
        <v>4493</v>
      </c>
      <c r="D1784" s="300" t="s">
        <v>55</v>
      </c>
      <c r="E1784" s="301" t="s">
        <v>179</v>
      </c>
      <c r="F1784" s="302">
        <v>3299.0</v>
      </c>
      <c r="G1784" s="302">
        <f t="shared" si="23"/>
        <v>68.12670506</v>
      </c>
      <c r="H1784" s="302">
        <v>2247.5</v>
      </c>
      <c r="I1784" s="302">
        <v>30.42</v>
      </c>
      <c r="J1784" s="322">
        <v>824750.0</v>
      </c>
      <c r="K1784" s="308">
        <f t="shared" si="24"/>
        <v>250</v>
      </c>
      <c r="L1784" s="305" t="s">
        <v>2580</v>
      </c>
      <c r="M1784" s="306" t="s">
        <v>2584</v>
      </c>
      <c r="N1784" s="297">
        <f t="shared" si="3"/>
        <v>3.299</v>
      </c>
      <c r="O1784" s="307"/>
      <c r="P1784" s="307"/>
      <c r="Q1784" s="307"/>
      <c r="R1784" s="307"/>
      <c r="S1784" s="307"/>
      <c r="T1784" s="307"/>
      <c r="U1784" s="307"/>
      <c r="V1784" s="307"/>
    </row>
    <row r="1785" ht="15.75" customHeight="1">
      <c r="A1785" s="307"/>
      <c r="B1785" s="298">
        <v>45448.0</v>
      </c>
      <c r="C1785" s="299" t="s">
        <v>4494</v>
      </c>
      <c r="D1785" s="300" t="s">
        <v>91</v>
      </c>
      <c r="E1785" s="301" t="s">
        <v>179</v>
      </c>
      <c r="F1785" s="302">
        <v>4977.5</v>
      </c>
      <c r="G1785" s="302">
        <f t="shared" si="23"/>
        <v>68.69311904</v>
      </c>
      <c r="H1785" s="302">
        <v>3419.2</v>
      </c>
      <c r="I1785" s="302">
        <v>22.75</v>
      </c>
      <c r="J1785" s="322">
        <v>1244375.0</v>
      </c>
      <c r="K1785" s="308">
        <f t="shared" si="24"/>
        <v>250</v>
      </c>
      <c r="L1785" s="305" t="s">
        <v>2582</v>
      </c>
      <c r="M1785" s="306" t="s">
        <v>75</v>
      </c>
      <c r="N1785" s="297">
        <f t="shared" si="3"/>
        <v>4.9775</v>
      </c>
      <c r="O1785" s="307"/>
      <c r="P1785" s="307"/>
      <c r="Q1785" s="307"/>
      <c r="R1785" s="307"/>
      <c r="S1785" s="307"/>
      <c r="T1785" s="307"/>
      <c r="U1785" s="307"/>
      <c r="V1785" s="307"/>
    </row>
    <row r="1786" ht="15.75" customHeight="1">
      <c r="A1786" s="307"/>
      <c r="B1786" s="298">
        <v>45448.0</v>
      </c>
      <c r="C1786" s="299" t="s">
        <v>4495</v>
      </c>
      <c r="D1786" s="300" t="s">
        <v>83</v>
      </c>
      <c r="E1786" s="301" t="s">
        <v>177</v>
      </c>
      <c r="F1786" s="302">
        <v>7820.0</v>
      </c>
      <c r="G1786" s="302">
        <f t="shared" si="23"/>
        <v>69.06393862</v>
      </c>
      <c r="H1786" s="302">
        <v>5400.8</v>
      </c>
      <c r="I1786" s="302">
        <v>10.72</v>
      </c>
      <c r="J1786" s="303">
        <v>2479380.0</v>
      </c>
      <c r="K1786" s="304">
        <f t="shared" si="24"/>
        <v>317.056266</v>
      </c>
      <c r="L1786" s="305" t="s">
        <v>2595</v>
      </c>
      <c r="M1786" s="306" t="s">
        <v>40</v>
      </c>
      <c r="N1786" s="297">
        <f t="shared" si="3"/>
        <v>7.82</v>
      </c>
      <c r="O1786" s="307"/>
      <c r="P1786" s="307"/>
      <c r="Q1786" s="307"/>
      <c r="R1786" s="307"/>
      <c r="S1786" s="307"/>
      <c r="T1786" s="307"/>
      <c r="U1786" s="307"/>
      <c r="V1786" s="307"/>
    </row>
    <row r="1787" ht="15.75" customHeight="1">
      <c r="A1787" s="307"/>
      <c r="B1787" s="298">
        <v>45448.0</v>
      </c>
      <c r="C1787" s="299" t="s">
        <v>4496</v>
      </c>
      <c r="D1787" s="300" t="s">
        <v>55</v>
      </c>
      <c r="E1787" s="301" t="s">
        <v>172</v>
      </c>
      <c r="F1787" s="302">
        <v>7417.0</v>
      </c>
      <c r="G1787" s="302">
        <f t="shared" si="23"/>
        <v>69.83551301</v>
      </c>
      <c r="H1787" s="302">
        <v>5179.7</v>
      </c>
      <c r="I1787" s="302">
        <v>43.6</v>
      </c>
      <c r="J1787" s="303">
        <v>2225100.0</v>
      </c>
      <c r="K1787" s="304">
        <f t="shared" si="24"/>
        <v>300</v>
      </c>
      <c r="L1787" s="305" t="s">
        <v>2580</v>
      </c>
      <c r="M1787" s="306" t="s">
        <v>94</v>
      </c>
      <c r="N1787" s="297">
        <f t="shared" si="3"/>
        <v>7.417</v>
      </c>
      <c r="O1787" s="307"/>
      <c r="P1787" s="307"/>
      <c r="Q1787" s="307"/>
      <c r="R1787" s="307"/>
      <c r="S1787" s="307"/>
      <c r="T1787" s="307"/>
      <c r="U1787" s="307"/>
      <c r="V1787" s="307"/>
    </row>
    <row r="1788" ht="15.75" customHeight="1">
      <c r="A1788" s="307"/>
      <c r="B1788" s="298">
        <v>45449.0</v>
      </c>
      <c r="C1788" s="299" t="s">
        <v>4497</v>
      </c>
      <c r="D1788" s="300" t="s">
        <v>77</v>
      </c>
      <c r="E1788" s="301" t="s">
        <v>177</v>
      </c>
      <c r="F1788" s="302">
        <v>5333.2</v>
      </c>
      <c r="G1788" s="302">
        <f t="shared" si="23"/>
        <v>71.88554714</v>
      </c>
      <c r="H1788" s="302">
        <v>3833.8</v>
      </c>
      <c r="I1788" s="302">
        <v>69.23</v>
      </c>
      <c r="J1788" s="303">
        <v>1406164.0</v>
      </c>
      <c r="K1788" s="304">
        <f t="shared" si="24"/>
        <v>263.6623416</v>
      </c>
      <c r="L1788" s="305" t="s">
        <v>2580</v>
      </c>
      <c r="M1788" s="306" t="s">
        <v>2584</v>
      </c>
      <c r="N1788" s="297">
        <f t="shared" si="3"/>
        <v>5.3332</v>
      </c>
      <c r="O1788" s="307"/>
      <c r="P1788" s="307"/>
      <c r="Q1788" s="307"/>
      <c r="R1788" s="307"/>
      <c r="S1788" s="307"/>
      <c r="T1788" s="307"/>
      <c r="U1788" s="307"/>
      <c r="V1788" s="307"/>
    </row>
    <row r="1789" ht="15.75" customHeight="1">
      <c r="A1789" s="307"/>
      <c r="B1789" s="298">
        <v>45449.0</v>
      </c>
      <c r="C1789" s="299" t="s">
        <v>4498</v>
      </c>
      <c r="D1789" s="300" t="s">
        <v>55</v>
      </c>
      <c r="E1789" s="301" t="s">
        <v>179</v>
      </c>
      <c r="F1789" s="302">
        <v>3860.0</v>
      </c>
      <c r="G1789" s="302">
        <f t="shared" si="23"/>
        <v>69.7357513</v>
      </c>
      <c r="H1789" s="302">
        <v>2691.8</v>
      </c>
      <c r="I1789" s="302">
        <v>62.84</v>
      </c>
      <c r="J1789" s="322">
        <v>946965.0</v>
      </c>
      <c r="K1789" s="308">
        <f t="shared" si="24"/>
        <v>245.3277202</v>
      </c>
      <c r="L1789" s="305" t="s">
        <v>2580</v>
      </c>
      <c r="M1789" s="306" t="s">
        <v>75</v>
      </c>
      <c r="N1789" s="297">
        <f t="shared" si="3"/>
        <v>3.86</v>
      </c>
      <c r="O1789" s="307"/>
      <c r="P1789" s="307"/>
      <c r="Q1789" s="307"/>
      <c r="R1789" s="307"/>
      <c r="S1789" s="307"/>
      <c r="T1789" s="307"/>
      <c r="U1789" s="307"/>
      <c r="V1789" s="307"/>
    </row>
    <row r="1790" ht="15.75" customHeight="1">
      <c r="A1790" s="307"/>
      <c r="B1790" s="298">
        <v>45449.0</v>
      </c>
      <c r="C1790" s="299" t="s">
        <v>4499</v>
      </c>
      <c r="D1790" s="300" t="s">
        <v>60</v>
      </c>
      <c r="E1790" s="301" t="s">
        <v>172</v>
      </c>
      <c r="F1790" s="302">
        <v>1379.0</v>
      </c>
      <c r="G1790" s="302">
        <f t="shared" si="23"/>
        <v>71.9724438</v>
      </c>
      <c r="H1790" s="302">
        <v>992.5</v>
      </c>
      <c r="I1790" s="302">
        <v>47.1</v>
      </c>
      <c r="J1790" s="303">
        <v>434385.0</v>
      </c>
      <c r="K1790" s="304">
        <f t="shared" si="24"/>
        <v>315</v>
      </c>
      <c r="L1790" s="305" t="s">
        <v>2595</v>
      </c>
      <c r="M1790" s="306" t="s">
        <v>40</v>
      </c>
      <c r="N1790" s="297">
        <f t="shared" si="3"/>
        <v>1.379</v>
      </c>
      <c r="O1790" s="307"/>
      <c r="P1790" s="307"/>
      <c r="Q1790" s="307"/>
      <c r="R1790" s="307"/>
      <c r="S1790" s="307"/>
      <c r="T1790" s="307"/>
      <c r="U1790" s="307"/>
      <c r="V1790" s="307"/>
    </row>
    <row r="1791" ht="15.75" customHeight="1">
      <c r="A1791" s="307"/>
      <c r="B1791" s="298">
        <v>45449.0</v>
      </c>
      <c r="C1791" s="299" t="s">
        <v>4500</v>
      </c>
      <c r="D1791" s="300" t="s">
        <v>89</v>
      </c>
      <c r="E1791" s="301" t="s">
        <v>179</v>
      </c>
      <c r="F1791" s="302">
        <v>3895.0</v>
      </c>
      <c r="G1791" s="302">
        <f t="shared" si="23"/>
        <v>65.55840822</v>
      </c>
      <c r="H1791" s="302">
        <v>2553.5</v>
      </c>
      <c r="I1791" s="302">
        <v>9.19</v>
      </c>
      <c r="J1791" s="322">
        <v>1023960.0</v>
      </c>
      <c r="K1791" s="308">
        <f t="shared" si="24"/>
        <v>262.8908858</v>
      </c>
      <c r="L1791" s="305" t="s">
        <v>2582</v>
      </c>
      <c r="M1791" s="306" t="s">
        <v>94</v>
      </c>
      <c r="N1791" s="297">
        <f t="shared" si="3"/>
        <v>3.895</v>
      </c>
      <c r="O1791" s="307"/>
      <c r="P1791" s="307"/>
      <c r="Q1791" s="307"/>
      <c r="R1791" s="307"/>
      <c r="S1791" s="307"/>
      <c r="T1791" s="307"/>
      <c r="U1791" s="307"/>
      <c r="V1791" s="307"/>
    </row>
    <row r="1792" ht="15.75" customHeight="1">
      <c r="A1792" s="307"/>
      <c r="B1792" s="298">
        <v>45449.0</v>
      </c>
      <c r="C1792" s="299" t="s">
        <v>4501</v>
      </c>
      <c r="D1792" s="300" t="s">
        <v>45</v>
      </c>
      <c r="E1792" s="301" t="s">
        <v>179</v>
      </c>
      <c r="F1792" s="302">
        <v>33468.0</v>
      </c>
      <c r="G1792" s="302">
        <f t="shared" si="23"/>
        <v>67.73425362</v>
      </c>
      <c r="H1792" s="302">
        <v>22669.3</v>
      </c>
      <c r="I1792" s="302">
        <v>26.13</v>
      </c>
      <c r="J1792" s="322">
        <f>3254202+6643345</f>
        <v>9897547</v>
      </c>
      <c r="K1792" s="308">
        <f t="shared" si="24"/>
        <v>295.7316541</v>
      </c>
      <c r="L1792" s="305" t="s">
        <v>2582</v>
      </c>
      <c r="M1792" s="306" t="s">
        <v>2584</v>
      </c>
      <c r="N1792" s="297">
        <f t="shared" si="3"/>
        <v>33.468</v>
      </c>
      <c r="O1792" s="307"/>
      <c r="P1792" s="307"/>
      <c r="Q1792" s="307"/>
      <c r="R1792" s="307"/>
      <c r="S1792" s="307"/>
      <c r="T1792" s="307"/>
      <c r="U1792" s="307"/>
      <c r="V1792" s="307"/>
    </row>
    <row r="1793" ht="15.75" customHeight="1">
      <c r="A1793" s="307"/>
      <c r="B1793" s="298">
        <v>45449.0</v>
      </c>
      <c r="C1793" s="299" t="s">
        <v>4502</v>
      </c>
      <c r="D1793" s="300" t="s">
        <v>45</v>
      </c>
      <c r="E1793" s="301" t="s">
        <v>181</v>
      </c>
      <c r="F1793" s="302">
        <v>1117.0</v>
      </c>
      <c r="G1793" s="302">
        <f t="shared" si="23"/>
        <v>63.24977619</v>
      </c>
      <c r="H1793" s="302">
        <v>706.5</v>
      </c>
      <c r="I1793" s="324">
        <v>-17.65</v>
      </c>
      <c r="J1793" s="322">
        <v>233860.0</v>
      </c>
      <c r="K1793" s="308">
        <f t="shared" si="24"/>
        <v>209.3643688</v>
      </c>
      <c r="L1793" s="305" t="s">
        <v>2582</v>
      </c>
      <c r="M1793" s="306" t="s">
        <v>75</v>
      </c>
      <c r="N1793" s="297">
        <f t="shared" si="3"/>
        <v>1.117</v>
      </c>
      <c r="O1793" s="307"/>
      <c r="P1793" s="307"/>
      <c r="Q1793" s="307"/>
      <c r="R1793" s="307"/>
      <c r="S1793" s="307"/>
      <c r="T1793" s="307"/>
      <c r="U1793" s="307"/>
      <c r="V1793" s="307"/>
    </row>
    <row r="1794" ht="15.75" customHeight="1">
      <c r="A1794" s="307"/>
      <c r="B1794" s="298">
        <v>45449.0</v>
      </c>
      <c r="C1794" s="299" t="s">
        <v>4503</v>
      </c>
      <c r="D1794" s="300" t="s">
        <v>55</v>
      </c>
      <c r="E1794" s="301" t="s">
        <v>172</v>
      </c>
      <c r="F1794" s="302">
        <v>5976.8</v>
      </c>
      <c r="G1794" s="302">
        <f t="shared" si="23"/>
        <v>68.21543301</v>
      </c>
      <c r="H1794" s="302">
        <v>4077.1</v>
      </c>
      <c r="I1794" s="302">
        <v>28.51</v>
      </c>
      <c r="J1794" s="303">
        <v>1849536.0</v>
      </c>
      <c r="K1794" s="304">
        <f t="shared" si="24"/>
        <v>309.4525499</v>
      </c>
      <c r="L1794" s="305" t="s">
        <v>2580</v>
      </c>
      <c r="M1794" s="306" t="s">
        <v>40</v>
      </c>
      <c r="N1794" s="297">
        <f t="shared" si="3"/>
        <v>5.9768</v>
      </c>
      <c r="O1794" s="307"/>
      <c r="P1794" s="307"/>
      <c r="Q1794" s="307"/>
      <c r="R1794" s="307"/>
      <c r="S1794" s="307"/>
      <c r="T1794" s="307"/>
      <c r="U1794" s="307"/>
      <c r="V1794" s="307"/>
    </row>
    <row r="1795" ht="15.75" customHeight="1">
      <c r="A1795" s="307"/>
      <c r="B1795" s="298">
        <v>45450.0</v>
      </c>
      <c r="C1795" s="299" t="s">
        <v>4504</v>
      </c>
      <c r="D1795" s="300" t="s">
        <v>45</v>
      </c>
      <c r="E1795" s="301" t="s">
        <v>177</v>
      </c>
      <c r="F1795" s="302">
        <v>49910.0</v>
      </c>
      <c r="G1795" s="302">
        <f t="shared" si="23"/>
        <v>67.49589261</v>
      </c>
      <c r="H1795" s="302">
        <v>33687.2</v>
      </c>
      <c r="I1795" s="324">
        <v>20.53</v>
      </c>
      <c r="J1795" s="303">
        <v>1.4355575E7</v>
      </c>
      <c r="K1795" s="304">
        <f t="shared" si="24"/>
        <v>287.6292326</v>
      </c>
      <c r="L1795" s="305" t="s">
        <v>2582</v>
      </c>
      <c r="M1795" s="306" t="s">
        <v>94</v>
      </c>
      <c r="N1795" s="297">
        <f t="shared" si="3"/>
        <v>49.91</v>
      </c>
      <c r="O1795" s="307"/>
      <c r="P1795" s="307"/>
      <c r="Q1795" s="307"/>
      <c r="R1795" s="307"/>
      <c r="S1795" s="307"/>
      <c r="T1795" s="307"/>
      <c r="U1795" s="307"/>
      <c r="V1795" s="307"/>
    </row>
    <row r="1796" ht="15.75" customHeight="1">
      <c r="A1796" s="307"/>
      <c r="B1796" s="298">
        <v>45450.0</v>
      </c>
      <c r="C1796" s="299" t="s">
        <v>4505</v>
      </c>
      <c r="D1796" s="300" t="s">
        <v>71</v>
      </c>
      <c r="E1796" s="301" t="s">
        <v>177</v>
      </c>
      <c r="F1796" s="302">
        <v>700.0</v>
      </c>
      <c r="G1796" s="302">
        <f t="shared" si="23"/>
        <v>70.05714286</v>
      </c>
      <c r="H1796" s="302">
        <v>490.4</v>
      </c>
      <c r="I1796" s="324">
        <v>30.7</v>
      </c>
      <c r="J1796" s="322">
        <v>191140.0</v>
      </c>
      <c r="K1796" s="308">
        <f t="shared" si="24"/>
        <v>273.0571429</v>
      </c>
      <c r="L1796" s="305" t="s">
        <v>2582</v>
      </c>
      <c r="M1796" s="306" t="s">
        <v>2584</v>
      </c>
      <c r="N1796" s="297">
        <f t="shared" si="3"/>
        <v>0.7</v>
      </c>
      <c r="O1796" s="307"/>
      <c r="P1796" s="307"/>
      <c r="Q1796" s="307"/>
      <c r="R1796" s="307"/>
      <c r="S1796" s="307"/>
      <c r="T1796" s="307"/>
      <c r="U1796" s="307"/>
      <c r="V1796" s="307"/>
    </row>
    <row r="1797" ht="15.75" customHeight="1">
      <c r="A1797" s="307"/>
      <c r="B1797" s="298">
        <v>45450.0</v>
      </c>
      <c r="C1797" s="299" t="s">
        <v>4506</v>
      </c>
      <c r="D1797" s="300" t="s">
        <v>83</v>
      </c>
      <c r="E1797" s="301" t="s">
        <v>179</v>
      </c>
      <c r="F1797" s="302">
        <v>5345.0</v>
      </c>
      <c r="G1797" s="302">
        <f t="shared" si="23"/>
        <v>66.71468662</v>
      </c>
      <c r="H1797" s="302">
        <v>3565.9</v>
      </c>
      <c r="I1797" s="324">
        <v>5.74</v>
      </c>
      <c r="J1797" s="322">
        <v>1438210.0</v>
      </c>
      <c r="K1797" s="308">
        <f t="shared" si="24"/>
        <v>269.0757717</v>
      </c>
      <c r="L1797" s="305" t="s">
        <v>2595</v>
      </c>
      <c r="M1797" s="306" t="s">
        <v>75</v>
      </c>
      <c r="N1797" s="297">
        <f t="shared" si="3"/>
        <v>5.345</v>
      </c>
      <c r="O1797" s="307"/>
      <c r="P1797" s="307"/>
      <c r="Q1797" s="307"/>
      <c r="R1797" s="307"/>
      <c r="S1797" s="307"/>
      <c r="T1797" s="307"/>
      <c r="U1797" s="307"/>
      <c r="V1797" s="307"/>
    </row>
    <row r="1798" ht="15.75" customHeight="1">
      <c r="A1798" s="307"/>
      <c r="B1798" s="298">
        <v>45450.0</v>
      </c>
      <c r="C1798" s="299" t="s">
        <v>4507</v>
      </c>
      <c r="D1798" s="300" t="s">
        <v>55</v>
      </c>
      <c r="E1798" s="301" t="s">
        <v>172</v>
      </c>
      <c r="F1798" s="302">
        <v>10115.0</v>
      </c>
      <c r="G1798" s="302">
        <f t="shared" si="23"/>
        <v>66.688087</v>
      </c>
      <c r="H1798" s="302">
        <v>6745.5</v>
      </c>
      <c r="I1798" s="324">
        <v>16.74</v>
      </c>
      <c r="J1798" s="303">
        <v>3158860.0</v>
      </c>
      <c r="K1798" s="304">
        <f t="shared" si="24"/>
        <v>312.294612</v>
      </c>
      <c r="L1798" s="305" t="s">
        <v>2580</v>
      </c>
      <c r="M1798" s="306" t="s">
        <v>40</v>
      </c>
      <c r="N1798" s="297">
        <f t="shared" si="3"/>
        <v>10.115</v>
      </c>
      <c r="O1798" s="307"/>
      <c r="P1798" s="307"/>
      <c r="Q1798" s="307"/>
      <c r="R1798" s="307"/>
      <c r="S1798" s="307"/>
      <c r="T1798" s="307"/>
      <c r="U1798" s="307"/>
      <c r="V1798" s="307"/>
    </row>
    <row r="1799" ht="15.75" customHeight="1">
      <c r="A1799" s="307"/>
      <c r="B1799" s="298">
        <v>45450.0</v>
      </c>
      <c r="C1799" s="299" t="s">
        <v>4508</v>
      </c>
      <c r="D1799" s="300" t="s">
        <v>77</v>
      </c>
      <c r="E1799" s="301" t="s">
        <v>177</v>
      </c>
      <c r="F1799" s="302">
        <v>1307.6</v>
      </c>
      <c r="G1799" s="302">
        <f t="shared" si="23"/>
        <v>70.20495564</v>
      </c>
      <c r="H1799" s="302">
        <v>918.0</v>
      </c>
      <c r="I1799" s="324">
        <v>35.65</v>
      </c>
      <c r="J1799" s="322">
        <v>339976.0</v>
      </c>
      <c r="K1799" s="308">
        <f t="shared" si="24"/>
        <v>260</v>
      </c>
      <c r="L1799" s="305" t="s">
        <v>2580</v>
      </c>
      <c r="M1799" s="306" t="s">
        <v>94</v>
      </c>
      <c r="N1799" s="297">
        <f t="shared" si="3"/>
        <v>1.3076</v>
      </c>
      <c r="O1799" s="307"/>
      <c r="P1799" s="307"/>
      <c r="Q1799" s="307"/>
      <c r="R1799" s="307"/>
      <c r="S1799" s="307"/>
      <c r="T1799" s="307"/>
      <c r="U1799" s="307"/>
      <c r="V1799" s="307"/>
    </row>
    <row r="1800" ht="15.75" customHeight="1">
      <c r="A1800" s="307"/>
      <c r="B1800" s="298">
        <v>45451.0</v>
      </c>
      <c r="C1800" s="299" t="s">
        <v>4509</v>
      </c>
      <c r="D1800" s="300" t="s">
        <v>60</v>
      </c>
      <c r="E1800" s="301" t="s">
        <v>179</v>
      </c>
      <c r="F1800" s="302">
        <v>995.0</v>
      </c>
      <c r="G1800" s="302">
        <f t="shared" si="23"/>
        <v>68.18090452</v>
      </c>
      <c r="H1800" s="302">
        <v>678.4</v>
      </c>
      <c r="I1800" s="324">
        <v>9.67</v>
      </c>
      <c r="J1800" s="322">
        <v>262625.0</v>
      </c>
      <c r="K1800" s="308">
        <f t="shared" si="24"/>
        <v>263.9447236</v>
      </c>
      <c r="L1800" s="305" t="s">
        <v>2595</v>
      </c>
      <c r="M1800" s="306" t="s">
        <v>2584</v>
      </c>
      <c r="N1800" s="297">
        <f t="shared" si="3"/>
        <v>0.995</v>
      </c>
      <c r="O1800" s="307"/>
      <c r="P1800" s="307"/>
      <c r="Q1800" s="307"/>
      <c r="R1800" s="307"/>
      <c r="S1800" s="307"/>
      <c r="T1800" s="307"/>
      <c r="U1800" s="307"/>
      <c r="V1800" s="307"/>
    </row>
    <row r="1801" ht="15.75" customHeight="1">
      <c r="A1801" s="307"/>
      <c r="B1801" s="298">
        <v>45451.0</v>
      </c>
      <c r="C1801" s="299" t="s">
        <v>4510</v>
      </c>
      <c r="D1801" s="300" t="s">
        <v>100</v>
      </c>
      <c r="E1801" s="301" t="s">
        <v>2591</v>
      </c>
      <c r="F1801" s="302">
        <v>3981.8</v>
      </c>
      <c r="G1801" s="302">
        <f t="shared" si="23"/>
        <v>68.30327992</v>
      </c>
      <c r="H1801" s="302">
        <v>2719.7</v>
      </c>
      <c r="I1801" s="302">
        <v>44.95</v>
      </c>
      <c r="J1801" s="322">
        <v>830727.0</v>
      </c>
      <c r="K1801" s="308">
        <f t="shared" si="24"/>
        <v>208.6310211</v>
      </c>
      <c r="L1801" s="305" t="s">
        <v>2580</v>
      </c>
      <c r="M1801" s="306" t="s">
        <v>75</v>
      </c>
      <c r="N1801" s="297">
        <f t="shared" si="3"/>
        <v>3.9818</v>
      </c>
      <c r="O1801" s="307"/>
      <c r="P1801" s="307"/>
      <c r="Q1801" s="307"/>
      <c r="R1801" s="307"/>
      <c r="S1801" s="307"/>
      <c r="T1801" s="307"/>
      <c r="U1801" s="307"/>
      <c r="V1801" s="307"/>
    </row>
    <row r="1802" ht="15.75" customHeight="1">
      <c r="A1802" s="307"/>
      <c r="B1802" s="298">
        <v>45451.0</v>
      </c>
      <c r="C1802" s="299" t="s">
        <v>4511</v>
      </c>
      <c r="D1802" s="300" t="s">
        <v>45</v>
      </c>
      <c r="E1802" s="301" t="s">
        <v>177</v>
      </c>
      <c r="F1802" s="302">
        <v>38904.0</v>
      </c>
      <c r="G1802" s="302">
        <f t="shared" si="23"/>
        <v>66.20887312</v>
      </c>
      <c r="H1802" s="302">
        <v>25757.9</v>
      </c>
      <c r="I1802" s="324">
        <v>10.87</v>
      </c>
      <c r="J1802" s="322">
        <v>1.043503E7</v>
      </c>
      <c r="K1802" s="308">
        <f t="shared" si="24"/>
        <v>268.2251182</v>
      </c>
      <c r="L1802" s="305" t="s">
        <v>2582</v>
      </c>
      <c r="M1802" s="306" t="s">
        <v>40</v>
      </c>
      <c r="N1802" s="297">
        <f t="shared" si="3"/>
        <v>38.904</v>
      </c>
      <c r="O1802" s="307"/>
      <c r="P1802" s="307"/>
      <c r="Q1802" s="307"/>
      <c r="R1802" s="307"/>
      <c r="S1802" s="307"/>
      <c r="T1802" s="307"/>
      <c r="U1802" s="307"/>
      <c r="V1802" s="307"/>
    </row>
    <row r="1803" ht="15.75" customHeight="1">
      <c r="A1803" s="307"/>
      <c r="B1803" s="298">
        <v>45452.0</v>
      </c>
      <c r="C1803" s="299" t="s">
        <v>4512</v>
      </c>
      <c r="D1803" s="300" t="s">
        <v>60</v>
      </c>
      <c r="E1803" s="301" t="s">
        <v>172</v>
      </c>
      <c r="F1803" s="302">
        <v>4583.0</v>
      </c>
      <c r="G1803" s="302">
        <f t="shared" si="23"/>
        <v>67.1132446</v>
      </c>
      <c r="H1803" s="302">
        <v>3075.8</v>
      </c>
      <c r="I1803" s="302"/>
      <c r="J1803" s="303">
        <v>1541755.0</v>
      </c>
      <c r="K1803" s="304">
        <f t="shared" si="24"/>
        <v>336.4073751</v>
      </c>
      <c r="L1803" s="305" t="s">
        <v>2595</v>
      </c>
      <c r="M1803" s="306" t="s">
        <v>94</v>
      </c>
      <c r="N1803" s="297">
        <f t="shared" si="3"/>
        <v>4.583</v>
      </c>
      <c r="O1803" s="307"/>
      <c r="P1803" s="307"/>
      <c r="Q1803" s="307"/>
      <c r="R1803" s="307"/>
      <c r="S1803" s="307"/>
      <c r="T1803" s="307"/>
      <c r="U1803" s="307"/>
      <c r="V1803" s="307"/>
    </row>
    <row r="1804" ht="15.75" customHeight="1">
      <c r="A1804" s="307"/>
      <c r="B1804" s="298">
        <v>45452.0</v>
      </c>
      <c r="C1804" s="299" t="s">
        <v>4513</v>
      </c>
      <c r="D1804" s="300" t="s">
        <v>45</v>
      </c>
      <c r="E1804" s="301" t="s">
        <v>177</v>
      </c>
      <c r="F1804" s="302">
        <v>28703.0</v>
      </c>
      <c r="G1804" s="302">
        <f t="shared" si="23"/>
        <v>68.27962234</v>
      </c>
      <c r="H1804" s="302">
        <v>19598.3</v>
      </c>
      <c r="I1804" s="302">
        <v>30.73</v>
      </c>
      <c r="J1804" s="322">
        <v>7899751.0</v>
      </c>
      <c r="K1804" s="308">
        <f t="shared" si="24"/>
        <v>275.223879</v>
      </c>
      <c r="L1804" s="305" t="s">
        <v>2582</v>
      </c>
      <c r="M1804" s="306" t="s">
        <v>2584</v>
      </c>
      <c r="N1804" s="297">
        <f t="shared" si="3"/>
        <v>28.703</v>
      </c>
      <c r="O1804" s="307"/>
      <c r="P1804" s="307"/>
      <c r="Q1804" s="307"/>
      <c r="R1804" s="307"/>
      <c r="S1804" s="307"/>
      <c r="T1804" s="307"/>
      <c r="U1804" s="307"/>
      <c r="V1804" s="307"/>
    </row>
    <row r="1805" ht="15.75" customHeight="1">
      <c r="A1805" s="307"/>
      <c r="B1805" s="298">
        <v>45452.0</v>
      </c>
      <c r="C1805" s="299" t="s">
        <v>4514</v>
      </c>
      <c r="D1805" s="300" t="s">
        <v>71</v>
      </c>
      <c r="E1805" s="301" t="s">
        <v>179</v>
      </c>
      <c r="F1805" s="302">
        <v>8872.0</v>
      </c>
      <c r="G1805" s="302">
        <f t="shared" si="23"/>
        <v>67.82236249</v>
      </c>
      <c r="H1805" s="302">
        <v>6017.2</v>
      </c>
      <c r="I1805" s="302">
        <v>35.61</v>
      </c>
      <c r="J1805" s="322">
        <v>2283880.0</v>
      </c>
      <c r="K1805" s="308">
        <f t="shared" si="24"/>
        <v>257.4256087</v>
      </c>
      <c r="L1805" s="305" t="s">
        <v>2582</v>
      </c>
      <c r="M1805" s="306" t="s">
        <v>75</v>
      </c>
      <c r="N1805" s="297">
        <f t="shared" si="3"/>
        <v>8.872</v>
      </c>
      <c r="O1805" s="307"/>
      <c r="P1805" s="307"/>
      <c r="Q1805" s="307"/>
      <c r="R1805" s="307"/>
      <c r="S1805" s="307"/>
      <c r="T1805" s="307"/>
      <c r="U1805" s="307"/>
      <c r="V1805" s="307"/>
    </row>
    <row r="1806" ht="15.75" customHeight="1">
      <c r="A1806" s="307"/>
      <c r="B1806" s="298">
        <v>45452.0</v>
      </c>
      <c r="C1806" s="299" t="s">
        <v>4515</v>
      </c>
      <c r="D1806" s="300" t="s">
        <v>109</v>
      </c>
      <c r="E1806" s="301" t="s">
        <v>172</v>
      </c>
      <c r="F1806" s="302">
        <v>1398.0</v>
      </c>
      <c r="G1806" s="302">
        <f t="shared" si="23"/>
        <v>69.02718169</v>
      </c>
      <c r="H1806" s="302">
        <v>965.0</v>
      </c>
      <c r="I1806" s="302">
        <v>22.3</v>
      </c>
      <c r="J1806" s="303">
        <v>412410.0</v>
      </c>
      <c r="K1806" s="304">
        <f t="shared" si="24"/>
        <v>295</v>
      </c>
      <c r="L1806" s="305" t="s">
        <v>2582</v>
      </c>
      <c r="M1806" s="306" t="s">
        <v>40</v>
      </c>
      <c r="N1806" s="297">
        <f t="shared" si="3"/>
        <v>1.398</v>
      </c>
      <c r="O1806" s="307"/>
      <c r="P1806" s="307"/>
      <c r="Q1806" s="307"/>
      <c r="R1806" s="307"/>
      <c r="S1806" s="307"/>
      <c r="T1806" s="307"/>
      <c r="U1806" s="307"/>
      <c r="V1806" s="307"/>
    </row>
    <row r="1807" ht="15.75" customHeight="1">
      <c r="A1807" s="307"/>
      <c r="B1807" s="298">
        <v>45452.0</v>
      </c>
      <c r="C1807" s="299" t="s">
        <v>4516</v>
      </c>
      <c r="D1807" s="300" t="s">
        <v>98</v>
      </c>
      <c r="E1807" s="301" t="s">
        <v>172</v>
      </c>
      <c r="F1807" s="302">
        <v>1589.0</v>
      </c>
      <c r="G1807" s="302">
        <f t="shared" si="23"/>
        <v>66.01636249</v>
      </c>
      <c r="H1807" s="302">
        <v>1049.0</v>
      </c>
      <c r="I1807" s="324">
        <v>-3.8</v>
      </c>
      <c r="J1807" s="303">
        <v>500535.0</v>
      </c>
      <c r="K1807" s="304">
        <f t="shared" si="24"/>
        <v>315</v>
      </c>
      <c r="L1807" s="305" t="s">
        <v>2595</v>
      </c>
      <c r="M1807" s="306" t="s">
        <v>94</v>
      </c>
      <c r="N1807" s="297">
        <f t="shared" si="3"/>
        <v>1.589</v>
      </c>
      <c r="O1807" s="307"/>
      <c r="P1807" s="307"/>
      <c r="Q1807" s="307"/>
      <c r="R1807" s="307"/>
      <c r="S1807" s="307"/>
      <c r="T1807" s="307"/>
      <c r="U1807" s="307"/>
      <c r="V1807" s="307"/>
    </row>
    <row r="1808" ht="15.75" customHeight="1">
      <c r="A1808" s="307"/>
      <c r="B1808" s="298">
        <v>45452.0</v>
      </c>
      <c r="C1808" s="299" t="s">
        <v>4517</v>
      </c>
      <c r="D1808" s="300" t="s">
        <v>89</v>
      </c>
      <c r="E1808" s="301" t="s">
        <v>179</v>
      </c>
      <c r="F1808" s="302">
        <v>1388.0</v>
      </c>
      <c r="G1808" s="302">
        <f t="shared" si="23"/>
        <v>67.60086455</v>
      </c>
      <c r="H1808" s="302">
        <v>938.3</v>
      </c>
      <c r="I1808" s="302">
        <v>12.61</v>
      </c>
      <c r="J1808" s="322">
        <v>360880.0</v>
      </c>
      <c r="K1808" s="308">
        <f t="shared" si="24"/>
        <v>260</v>
      </c>
      <c r="L1808" s="305" t="s">
        <v>2582</v>
      </c>
      <c r="M1808" s="306" t="s">
        <v>2584</v>
      </c>
      <c r="N1808" s="297">
        <f t="shared" si="3"/>
        <v>1.388</v>
      </c>
      <c r="O1808" s="307"/>
      <c r="P1808" s="307"/>
      <c r="Q1808" s="307"/>
      <c r="R1808" s="307"/>
      <c r="S1808" s="307"/>
      <c r="T1808" s="307"/>
      <c r="U1808" s="307"/>
      <c r="V1808" s="307"/>
    </row>
    <row r="1809" ht="15.75" customHeight="1">
      <c r="A1809" s="307"/>
      <c r="B1809" s="298">
        <v>45452.0</v>
      </c>
      <c r="C1809" s="299" t="s">
        <v>4518</v>
      </c>
      <c r="D1809" s="300" t="s">
        <v>85</v>
      </c>
      <c r="E1809" s="301" t="s">
        <v>2591</v>
      </c>
      <c r="F1809" s="302">
        <v>3252.0</v>
      </c>
      <c r="G1809" s="302">
        <f t="shared" si="23"/>
        <v>68.91451415</v>
      </c>
      <c r="H1809" s="302">
        <v>2241.1</v>
      </c>
      <c r="I1809" s="324">
        <v>52.46</v>
      </c>
      <c r="J1809" s="322">
        <v>660240.0</v>
      </c>
      <c r="K1809" s="308">
        <f t="shared" si="24"/>
        <v>203.0258303</v>
      </c>
      <c r="L1809" s="305" t="s">
        <v>2580</v>
      </c>
      <c r="M1809" s="306" t="s">
        <v>75</v>
      </c>
      <c r="N1809" s="297">
        <f t="shared" si="3"/>
        <v>3.252</v>
      </c>
      <c r="O1809" s="307"/>
      <c r="P1809" s="307"/>
      <c r="Q1809" s="307"/>
      <c r="R1809" s="307"/>
      <c r="S1809" s="307"/>
      <c r="T1809" s="307"/>
      <c r="U1809" s="307"/>
      <c r="V1809" s="307"/>
    </row>
    <row r="1810" ht="15.75" customHeight="1">
      <c r="A1810" s="307"/>
      <c r="B1810" s="298">
        <v>45453.0</v>
      </c>
      <c r="C1810" s="299" t="s">
        <v>4519</v>
      </c>
      <c r="D1810" s="300" t="s">
        <v>60</v>
      </c>
      <c r="E1810" s="301" t="s">
        <v>172</v>
      </c>
      <c r="F1810" s="302">
        <v>4909.0</v>
      </c>
      <c r="G1810" s="302">
        <f t="shared" si="23"/>
        <v>67.95273987</v>
      </c>
      <c r="H1810" s="302">
        <v>3335.8</v>
      </c>
      <c r="I1810" s="302">
        <v>0.02</v>
      </c>
      <c r="J1810" s="303">
        <v>1546335.0</v>
      </c>
      <c r="K1810" s="304">
        <f t="shared" si="24"/>
        <v>315</v>
      </c>
      <c r="L1810" s="305" t="s">
        <v>2595</v>
      </c>
      <c r="M1810" s="306" t="s">
        <v>40</v>
      </c>
      <c r="N1810" s="297">
        <f t="shared" si="3"/>
        <v>4.909</v>
      </c>
      <c r="O1810" s="307"/>
      <c r="P1810" s="307"/>
      <c r="Q1810" s="307"/>
      <c r="R1810" s="307"/>
      <c r="S1810" s="307"/>
      <c r="T1810" s="307"/>
      <c r="U1810" s="307"/>
      <c r="V1810" s="307"/>
    </row>
    <row r="1811" ht="15.75" customHeight="1">
      <c r="A1811" s="307"/>
      <c r="B1811" s="298">
        <v>45453.0</v>
      </c>
      <c r="C1811" s="299" t="s">
        <v>4520</v>
      </c>
      <c r="D1811" s="300" t="s">
        <v>45</v>
      </c>
      <c r="E1811" s="301" t="s">
        <v>177</v>
      </c>
      <c r="F1811" s="302">
        <v>45932.0</v>
      </c>
      <c r="G1811" s="302">
        <f t="shared" si="23"/>
        <v>67.18627536</v>
      </c>
      <c r="H1811" s="302">
        <v>30860.0</v>
      </c>
      <c r="I1811" s="324">
        <v>19.01</v>
      </c>
      <c r="J1811" s="303">
        <v>1.332992E7</v>
      </c>
      <c r="K1811" s="304">
        <f t="shared" si="24"/>
        <v>290.2098755</v>
      </c>
      <c r="L1811" s="305" t="s">
        <v>2582</v>
      </c>
      <c r="M1811" s="306" t="s">
        <v>94</v>
      </c>
      <c r="N1811" s="297">
        <f t="shared" si="3"/>
        <v>45.932</v>
      </c>
      <c r="O1811" s="307"/>
      <c r="P1811" s="307"/>
      <c r="Q1811" s="307"/>
      <c r="R1811" s="307"/>
      <c r="S1811" s="307"/>
      <c r="T1811" s="307"/>
      <c r="U1811" s="307"/>
      <c r="V1811" s="307"/>
    </row>
    <row r="1812" ht="15.75" customHeight="1">
      <c r="A1812" s="307"/>
      <c r="B1812" s="298">
        <v>45453.0</v>
      </c>
      <c r="C1812" s="299" t="s">
        <v>4521</v>
      </c>
      <c r="D1812" s="300" t="s">
        <v>109</v>
      </c>
      <c r="E1812" s="301" t="s">
        <v>172</v>
      </c>
      <c r="F1812" s="302">
        <v>597.5</v>
      </c>
      <c r="G1812" s="302">
        <f t="shared" si="23"/>
        <v>66.94560669</v>
      </c>
      <c r="H1812" s="302">
        <v>400.0</v>
      </c>
      <c r="I1812" s="324">
        <v>-14.62</v>
      </c>
      <c r="J1812" s="303">
        <v>185225.0</v>
      </c>
      <c r="K1812" s="304">
        <f t="shared" si="24"/>
        <v>310</v>
      </c>
      <c r="L1812" s="305" t="s">
        <v>2582</v>
      </c>
      <c r="M1812" s="306" t="s">
        <v>2584</v>
      </c>
      <c r="N1812" s="297">
        <f t="shared" si="3"/>
        <v>0.5975</v>
      </c>
      <c r="O1812" s="307"/>
      <c r="P1812" s="307"/>
      <c r="Q1812" s="307"/>
      <c r="R1812" s="307"/>
      <c r="S1812" s="307"/>
      <c r="T1812" s="307"/>
      <c r="U1812" s="307"/>
      <c r="V1812" s="307"/>
    </row>
    <row r="1813" ht="15.75" customHeight="1">
      <c r="A1813" s="307"/>
      <c r="B1813" s="298">
        <v>45453.0</v>
      </c>
      <c r="C1813" s="299" t="s">
        <v>4522</v>
      </c>
      <c r="D1813" s="300" t="s">
        <v>65</v>
      </c>
      <c r="E1813" s="301" t="s">
        <v>177</v>
      </c>
      <c r="F1813" s="302">
        <v>1408.5</v>
      </c>
      <c r="G1813" s="302">
        <f t="shared" si="23"/>
        <v>67.51863685</v>
      </c>
      <c r="H1813" s="302">
        <v>951.0</v>
      </c>
      <c r="I1813" s="324">
        <v>23.22</v>
      </c>
      <c r="J1813" s="303">
        <v>421236.0</v>
      </c>
      <c r="K1813" s="304">
        <f t="shared" si="24"/>
        <v>299.0670927</v>
      </c>
      <c r="L1813" s="305" t="s">
        <v>2595</v>
      </c>
      <c r="M1813" s="306" t="s">
        <v>75</v>
      </c>
      <c r="N1813" s="297">
        <f t="shared" si="3"/>
        <v>1.4085</v>
      </c>
      <c r="O1813" s="307"/>
      <c r="P1813" s="307"/>
      <c r="Q1813" s="307"/>
      <c r="R1813" s="307"/>
      <c r="S1813" s="307"/>
      <c r="T1813" s="307"/>
      <c r="U1813" s="307"/>
      <c r="V1813" s="307"/>
    </row>
    <row r="1814" ht="15.75" customHeight="1">
      <c r="A1814" s="307"/>
      <c r="B1814" s="298">
        <v>45453.0</v>
      </c>
      <c r="C1814" s="299" t="s">
        <v>4523</v>
      </c>
      <c r="D1814" s="300" t="s">
        <v>71</v>
      </c>
      <c r="E1814" s="301" t="s">
        <v>177</v>
      </c>
      <c r="F1814" s="302">
        <v>2426.5</v>
      </c>
      <c r="G1814" s="302">
        <f t="shared" si="23"/>
        <v>68.56377498</v>
      </c>
      <c r="H1814" s="302">
        <v>1663.7</v>
      </c>
      <c r="I1814" s="324">
        <v>14.66</v>
      </c>
      <c r="J1814" s="322">
        <v>680505.0</v>
      </c>
      <c r="K1814" s="308">
        <f t="shared" si="24"/>
        <v>280.4471461</v>
      </c>
      <c r="L1814" s="305" t="s">
        <v>2582</v>
      </c>
      <c r="M1814" s="306" t="s">
        <v>40</v>
      </c>
      <c r="N1814" s="297">
        <f t="shared" si="3"/>
        <v>2.4265</v>
      </c>
      <c r="O1814" s="307"/>
      <c r="P1814" s="307"/>
      <c r="Q1814" s="307"/>
      <c r="R1814" s="307"/>
      <c r="S1814" s="307"/>
      <c r="T1814" s="307"/>
      <c r="U1814" s="307"/>
      <c r="V1814" s="307"/>
    </row>
    <row r="1815" ht="15.75" customHeight="1">
      <c r="A1815" s="307"/>
      <c r="B1815" s="298">
        <v>45453.0</v>
      </c>
      <c r="C1815" s="299" t="s">
        <v>4524</v>
      </c>
      <c r="D1815" s="300" t="s">
        <v>85</v>
      </c>
      <c r="E1815" s="301" t="s">
        <v>181</v>
      </c>
      <c r="F1815" s="302">
        <v>3365.0</v>
      </c>
      <c r="G1815" s="302">
        <f t="shared" si="23"/>
        <v>72.49034175</v>
      </c>
      <c r="H1815" s="302">
        <v>2439.3</v>
      </c>
      <c r="I1815" s="324">
        <v>68.17</v>
      </c>
      <c r="J1815" s="322">
        <v>731830.0</v>
      </c>
      <c r="K1815" s="308">
        <f t="shared" si="24"/>
        <v>217.4829123</v>
      </c>
      <c r="L1815" s="305" t="s">
        <v>2580</v>
      </c>
      <c r="M1815" s="306" t="s">
        <v>94</v>
      </c>
      <c r="N1815" s="297">
        <f t="shared" si="3"/>
        <v>3.365</v>
      </c>
      <c r="O1815" s="307"/>
      <c r="P1815" s="307"/>
      <c r="Q1815" s="307"/>
      <c r="R1815" s="307"/>
      <c r="S1815" s="307"/>
      <c r="T1815" s="307"/>
      <c r="U1815" s="307"/>
      <c r="V1815" s="307"/>
    </row>
    <row r="1816" ht="15.75" customHeight="1">
      <c r="A1816" s="307"/>
      <c r="B1816" s="298">
        <v>45453.0</v>
      </c>
      <c r="C1816" s="299" t="s">
        <v>4525</v>
      </c>
      <c r="D1816" s="300" t="s">
        <v>77</v>
      </c>
      <c r="E1816" s="301" t="s">
        <v>181</v>
      </c>
      <c r="F1816" s="302">
        <v>754.0</v>
      </c>
      <c r="G1816" s="302">
        <f t="shared" si="23"/>
        <v>70.70291777</v>
      </c>
      <c r="H1816" s="302">
        <v>533.1</v>
      </c>
      <c r="I1816" s="302">
        <v>52.77</v>
      </c>
      <c r="J1816" s="322">
        <v>165880.0</v>
      </c>
      <c r="K1816" s="308">
        <f t="shared" si="24"/>
        <v>220</v>
      </c>
      <c r="L1816" s="305" t="s">
        <v>2580</v>
      </c>
      <c r="M1816" s="306" t="s">
        <v>2584</v>
      </c>
      <c r="N1816" s="297">
        <f t="shared" si="3"/>
        <v>0.754</v>
      </c>
      <c r="O1816" s="307"/>
      <c r="P1816" s="307"/>
      <c r="Q1816" s="307"/>
      <c r="R1816" s="307"/>
      <c r="S1816" s="307"/>
      <c r="T1816" s="307"/>
      <c r="U1816" s="307"/>
      <c r="V1816" s="307"/>
    </row>
    <row r="1817" ht="15.75" customHeight="1">
      <c r="A1817" s="307"/>
      <c r="B1817" s="298">
        <v>45453.0</v>
      </c>
      <c r="C1817" s="299" t="s">
        <v>4526</v>
      </c>
      <c r="D1817" s="300" t="s">
        <v>55</v>
      </c>
      <c r="E1817" s="301" t="s">
        <v>177</v>
      </c>
      <c r="F1817" s="302">
        <v>4096.0</v>
      </c>
      <c r="G1817" s="302">
        <f t="shared" si="23"/>
        <v>69.62158203</v>
      </c>
      <c r="H1817" s="302">
        <v>2851.7</v>
      </c>
      <c r="I1817" s="302">
        <v>32.78</v>
      </c>
      <c r="J1817" s="303">
        <v>1126400.0</v>
      </c>
      <c r="K1817" s="304">
        <f t="shared" si="24"/>
        <v>275</v>
      </c>
      <c r="L1817" s="305" t="s">
        <v>2580</v>
      </c>
      <c r="M1817" s="306" t="s">
        <v>75</v>
      </c>
      <c r="N1817" s="297">
        <f t="shared" si="3"/>
        <v>4.096</v>
      </c>
      <c r="O1817" s="307"/>
      <c r="P1817" s="307"/>
      <c r="Q1817" s="307"/>
      <c r="R1817" s="307"/>
      <c r="S1817" s="307"/>
      <c r="T1817" s="307"/>
      <c r="U1817" s="307"/>
      <c r="V1817" s="307"/>
    </row>
    <row r="1818" ht="15.75" customHeight="1">
      <c r="A1818" s="307"/>
      <c r="B1818" s="298">
        <v>45453.0</v>
      </c>
      <c r="C1818" s="299" t="s">
        <v>4527</v>
      </c>
      <c r="D1818" s="300" t="s">
        <v>83</v>
      </c>
      <c r="E1818" s="301" t="s">
        <v>177</v>
      </c>
      <c r="F1818" s="302">
        <v>4549.0</v>
      </c>
      <c r="G1818" s="302">
        <f t="shared" si="23"/>
        <v>67.8566718</v>
      </c>
      <c r="H1818" s="302">
        <v>3086.8</v>
      </c>
      <c r="I1818" s="324">
        <v>7.56</v>
      </c>
      <c r="J1818" s="303">
        <v>1353610.0</v>
      </c>
      <c r="K1818" s="304">
        <f t="shared" si="24"/>
        <v>297.5621016</v>
      </c>
      <c r="L1818" s="305" t="s">
        <v>2595</v>
      </c>
      <c r="M1818" s="306" t="s">
        <v>40</v>
      </c>
      <c r="N1818" s="297">
        <f t="shared" si="3"/>
        <v>4.549</v>
      </c>
      <c r="O1818" s="307"/>
      <c r="P1818" s="307"/>
      <c r="Q1818" s="307"/>
      <c r="R1818" s="307"/>
      <c r="S1818" s="307"/>
      <c r="T1818" s="307"/>
      <c r="U1818" s="307"/>
      <c r="V1818" s="307"/>
    </row>
    <row r="1819" ht="15.75" customHeight="1">
      <c r="A1819" s="307"/>
      <c r="B1819" s="298">
        <v>45453.0</v>
      </c>
      <c r="C1819" s="299" t="s">
        <v>4528</v>
      </c>
      <c r="D1819" s="300" t="s">
        <v>98</v>
      </c>
      <c r="E1819" s="301" t="s">
        <v>172</v>
      </c>
      <c r="F1819" s="302">
        <v>4034.0</v>
      </c>
      <c r="G1819" s="302">
        <f t="shared" si="23"/>
        <v>68.2201289</v>
      </c>
      <c r="H1819" s="302">
        <v>2752.0</v>
      </c>
      <c r="I1819" s="324">
        <v>7.54</v>
      </c>
      <c r="J1819" s="303">
        <v>1162170.5</v>
      </c>
      <c r="K1819" s="304">
        <f t="shared" si="24"/>
        <v>288.0938275</v>
      </c>
      <c r="L1819" s="305" t="s">
        <v>2595</v>
      </c>
      <c r="M1819" s="306" t="s">
        <v>94</v>
      </c>
      <c r="N1819" s="297">
        <f t="shared" si="3"/>
        <v>4.034</v>
      </c>
      <c r="O1819" s="307"/>
      <c r="P1819" s="307"/>
      <c r="Q1819" s="307"/>
      <c r="R1819" s="307"/>
      <c r="S1819" s="307"/>
      <c r="T1819" s="307"/>
      <c r="U1819" s="307"/>
      <c r="V1819" s="307"/>
    </row>
    <row r="1820" ht="15.75" customHeight="1">
      <c r="A1820" s="307"/>
      <c r="B1820" s="298">
        <v>45454.0</v>
      </c>
      <c r="C1820" s="299" t="s">
        <v>4529</v>
      </c>
      <c r="D1820" s="300" t="s">
        <v>65</v>
      </c>
      <c r="E1820" s="301" t="s">
        <v>162</v>
      </c>
      <c r="F1820" s="302">
        <v>283.0</v>
      </c>
      <c r="G1820" s="302">
        <f t="shared" si="23"/>
        <v>72.01413428</v>
      </c>
      <c r="H1820" s="302">
        <v>203.8</v>
      </c>
      <c r="I1820" s="324">
        <v>3.19</v>
      </c>
      <c r="J1820" s="303">
        <v>123200.0</v>
      </c>
      <c r="K1820" s="304">
        <f t="shared" si="24"/>
        <v>435.335689</v>
      </c>
      <c r="L1820" s="305" t="s">
        <v>2595</v>
      </c>
      <c r="M1820" s="306" t="s">
        <v>2584</v>
      </c>
      <c r="N1820" s="297">
        <f t="shared" si="3"/>
        <v>0.283</v>
      </c>
      <c r="O1820" s="307"/>
      <c r="P1820" s="307"/>
      <c r="Q1820" s="307"/>
      <c r="R1820" s="307"/>
      <c r="S1820" s="307"/>
      <c r="T1820" s="307"/>
      <c r="U1820" s="307"/>
      <c r="V1820" s="307"/>
    </row>
    <row r="1821" ht="15.75" customHeight="1">
      <c r="A1821" s="307"/>
      <c r="B1821" s="298">
        <v>45454.0</v>
      </c>
      <c r="C1821" s="299" t="s">
        <v>4530</v>
      </c>
      <c r="D1821" s="300" t="s">
        <v>114</v>
      </c>
      <c r="E1821" s="301" t="s">
        <v>179</v>
      </c>
      <c r="F1821" s="302">
        <v>3225.0</v>
      </c>
      <c r="G1821" s="302">
        <f t="shared" si="23"/>
        <v>68.67596899</v>
      </c>
      <c r="H1821" s="302">
        <v>2214.8</v>
      </c>
      <c r="I1821" s="324">
        <v>13.49</v>
      </c>
      <c r="J1821" s="322">
        <v>838500.0</v>
      </c>
      <c r="K1821" s="308">
        <f t="shared" si="24"/>
        <v>260</v>
      </c>
      <c r="L1821" s="305" t="s">
        <v>2595</v>
      </c>
      <c r="M1821" s="306" t="s">
        <v>75</v>
      </c>
      <c r="N1821" s="297">
        <f t="shared" si="3"/>
        <v>3.225</v>
      </c>
      <c r="O1821" s="307"/>
      <c r="P1821" s="307"/>
      <c r="Q1821" s="307"/>
      <c r="R1821" s="307"/>
      <c r="S1821" s="307"/>
      <c r="T1821" s="307"/>
      <c r="U1821" s="307"/>
      <c r="V1821" s="307"/>
    </row>
    <row r="1822" ht="15.75" customHeight="1">
      <c r="A1822" s="307"/>
      <c r="B1822" s="298">
        <v>45454.0</v>
      </c>
      <c r="C1822" s="299" t="s">
        <v>4531</v>
      </c>
      <c r="D1822" s="300" t="s">
        <v>60</v>
      </c>
      <c r="E1822" s="301" t="s">
        <v>177</v>
      </c>
      <c r="F1822" s="302">
        <v>4413.0</v>
      </c>
      <c r="G1822" s="302">
        <f t="shared" si="23"/>
        <v>69.40629957</v>
      </c>
      <c r="H1822" s="302">
        <v>3062.9</v>
      </c>
      <c r="I1822" s="302">
        <v>38.78</v>
      </c>
      <c r="J1822" s="303">
        <v>1378450.0</v>
      </c>
      <c r="K1822" s="304">
        <f t="shared" si="24"/>
        <v>312.3612055</v>
      </c>
      <c r="L1822" s="305" t="s">
        <v>2595</v>
      </c>
      <c r="M1822" s="306" t="s">
        <v>40</v>
      </c>
      <c r="N1822" s="297">
        <f t="shared" si="3"/>
        <v>4.413</v>
      </c>
      <c r="O1822" s="307"/>
      <c r="P1822" s="307"/>
      <c r="Q1822" s="307"/>
      <c r="R1822" s="307"/>
      <c r="S1822" s="307"/>
      <c r="T1822" s="307"/>
      <c r="U1822" s="307"/>
      <c r="V1822" s="307"/>
    </row>
    <row r="1823" ht="15.75" customHeight="1">
      <c r="A1823" s="307"/>
      <c r="B1823" s="298">
        <v>45454.0</v>
      </c>
      <c r="C1823" s="299" t="s">
        <v>4532</v>
      </c>
      <c r="D1823" s="300" t="s">
        <v>45</v>
      </c>
      <c r="E1823" s="301" t="s">
        <v>172</v>
      </c>
      <c r="F1823" s="302">
        <v>21361.0</v>
      </c>
      <c r="G1823" s="302">
        <f t="shared" si="23"/>
        <v>67.77351248</v>
      </c>
      <c r="H1823" s="302">
        <v>14477.1</v>
      </c>
      <c r="I1823" s="302">
        <v>56.76</v>
      </c>
      <c r="J1823" s="303">
        <v>6572860.0</v>
      </c>
      <c r="K1823" s="304">
        <f t="shared" si="24"/>
        <v>307.7037592</v>
      </c>
      <c r="L1823" s="305" t="s">
        <v>2582</v>
      </c>
      <c r="M1823" s="306" t="s">
        <v>94</v>
      </c>
      <c r="N1823" s="297">
        <f t="shared" si="3"/>
        <v>21.361</v>
      </c>
      <c r="O1823" s="307"/>
      <c r="P1823" s="307"/>
      <c r="Q1823" s="307"/>
      <c r="R1823" s="307"/>
      <c r="S1823" s="307"/>
      <c r="T1823" s="307"/>
      <c r="U1823" s="307"/>
      <c r="V1823" s="307"/>
    </row>
    <row r="1824" ht="15.75" customHeight="1">
      <c r="A1824" s="307"/>
      <c r="B1824" s="298">
        <v>45454.0</v>
      </c>
      <c r="C1824" s="299" t="s">
        <v>4533</v>
      </c>
      <c r="D1824" s="300" t="s">
        <v>89</v>
      </c>
      <c r="E1824" s="301" t="s">
        <v>179</v>
      </c>
      <c r="F1824" s="302">
        <v>1923.0</v>
      </c>
      <c r="G1824" s="302">
        <f t="shared" si="23"/>
        <v>64.57098284</v>
      </c>
      <c r="H1824" s="302">
        <v>1241.7</v>
      </c>
      <c r="I1824" s="324">
        <v>21.77</v>
      </c>
      <c r="J1824" s="322">
        <v>435455.0</v>
      </c>
      <c r="K1824" s="308">
        <f t="shared" si="24"/>
        <v>226.4456578</v>
      </c>
      <c r="L1824" s="305" t="s">
        <v>2582</v>
      </c>
      <c r="M1824" s="306" t="s">
        <v>2584</v>
      </c>
      <c r="N1824" s="297">
        <f t="shared" si="3"/>
        <v>1.923</v>
      </c>
      <c r="O1824" s="307"/>
      <c r="P1824" s="307"/>
      <c r="Q1824" s="307"/>
      <c r="R1824" s="307"/>
      <c r="S1824" s="307"/>
      <c r="T1824" s="307"/>
      <c r="U1824" s="307"/>
      <c r="V1824" s="307"/>
    </row>
    <row r="1825" ht="15.75" customHeight="1">
      <c r="A1825" s="307"/>
      <c r="B1825" s="298">
        <v>45454.0</v>
      </c>
      <c r="C1825" s="299" t="s">
        <v>4534</v>
      </c>
      <c r="D1825" s="300" t="s">
        <v>71</v>
      </c>
      <c r="E1825" s="301" t="s">
        <v>177</v>
      </c>
      <c r="F1825" s="302">
        <v>12060.0</v>
      </c>
      <c r="G1825" s="302">
        <f t="shared" si="23"/>
        <v>66.52819237</v>
      </c>
      <c r="H1825" s="302">
        <v>8023.3</v>
      </c>
      <c r="I1825" s="324">
        <v>44.83</v>
      </c>
      <c r="J1825" s="322">
        <v>3341915.0</v>
      </c>
      <c r="K1825" s="308">
        <f t="shared" si="24"/>
        <v>277.1073798</v>
      </c>
      <c r="L1825" s="305" t="s">
        <v>2582</v>
      </c>
      <c r="M1825" s="306" t="s">
        <v>75</v>
      </c>
      <c r="N1825" s="297">
        <f t="shared" si="3"/>
        <v>12.06</v>
      </c>
      <c r="O1825" s="307"/>
      <c r="P1825" s="307"/>
      <c r="Q1825" s="307"/>
      <c r="R1825" s="307"/>
      <c r="S1825" s="307"/>
      <c r="T1825" s="307"/>
      <c r="U1825" s="307"/>
      <c r="V1825" s="307"/>
    </row>
    <row r="1826" ht="15.75" customHeight="1">
      <c r="A1826" s="307"/>
      <c r="B1826" s="298">
        <v>45454.0</v>
      </c>
      <c r="C1826" s="299" t="s">
        <v>4535</v>
      </c>
      <c r="D1826" s="300" t="s">
        <v>85</v>
      </c>
      <c r="E1826" s="301" t="s">
        <v>181</v>
      </c>
      <c r="F1826" s="302">
        <v>3675.3</v>
      </c>
      <c r="G1826" s="302">
        <f t="shared" si="23"/>
        <v>71.09895791</v>
      </c>
      <c r="H1826" s="302">
        <v>2613.1</v>
      </c>
      <c r="I1826" s="302">
        <v>66.94</v>
      </c>
      <c r="J1826" s="322">
        <v>778408.5</v>
      </c>
      <c r="K1826" s="308">
        <f t="shared" si="24"/>
        <v>211.7945474</v>
      </c>
      <c r="L1826" s="305" t="s">
        <v>2580</v>
      </c>
      <c r="M1826" s="306" t="s">
        <v>40</v>
      </c>
      <c r="N1826" s="297">
        <f t="shared" si="3"/>
        <v>3.6753</v>
      </c>
      <c r="O1826" s="307"/>
      <c r="P1826" s="307"/>
      <c r="Q1826" s="307"/>
      <c r="R1826" s="307"/>
      <c r="S1826" s="307"/>
      <c r="T1826" s="307"/>
      <c r="U1826" s="307"/>
      <c r="V1826" s="307"/>
    </row>
    <row r="1827" ht="15.75" customHeight="1">
      <c r="A1827" s="307"/>
      <c r="B1827" s="298">
        <v>45454.0</v>
      </c>
      <c r="C1827" s="299" t="s">
        <v>4536</v>
      </c>
      <c r="D1827" s="300" t="s">
        <v>83</v>
      </c>
      <c r="E1827" s="301" t="s">
        <v>172</v>
      </c>
      <c r="F1827" s="302">
        <v>5901.0</v>
      </c>
      <c r="G1827" s="302">
        <f t="shared" si="23"/>
        <v>68.18166412</v>
      </c>
      <c r="H1827" s="302">
        <v>4023.4</v>
      </c>
      <c r="I1827" s="302">
        <v>47.53</v>
      </c>
      <c r="J1827" s="303">
        <v>2123555.0</v>
      </c>
      <c r="K1827" s="304">
        <f t="shared" si="24"/>
        <v>359.8635824</v>
      </c>
      <c r="L1827" s="305" t="s">
        <v>2595</v>
      </c>
      <c r="M1827" s="306" t="s">
        <v>94</v>
      </c>
      <c r="N1827" s="297">
        <f t="shared" si="3"/>
        <v>5.901</v>
      </c>
      <c r="O1827" s="307"/>
      <c r="P1827" s="307"/>
      <c r="Q1827" s="307"/>
      <c r="R1827" s="307"/>
      <c r="S1827" s="307"/>
      <c r="T1827" s="307"/>
      <c r="U1827" s="307"/>
      <c r="V1827" s="307"/>
    </row>
    <row r="1828" ht="15.75" customHeight="1">
      <c r="A1828" s="307"/>
      <c r="B1828" s="298">
        <v>45454.0</v>
      </c>
      <c r="C1828" s="299" t="s">
        <v>4537</v>
      </c>
      <c r="D1828" s="300" t="s">
        <v>65</v>
      </c>
      <c r="E1828" s="301" t="s">
        <v>172</v>
      </c>
      <c r="F1828" s="302">
        <v>1641.0</v>
      </c>
      <c r="G1828" s="302">
        <f t="shared" si="23"/>
        <v>67.27605119</v>
      </c>
      <c r="H1828" s="302">
        <v>1104.0</v>
      </c>
      <c r="I1828" s="324">
        <v>75.46</v>
      </c>
      <c r="J1828" s="303">
        <v>590760.0</v>
      </c>
      <c r="K1828" s="304">
        <f t="shared" si="24"/>
        <v>360</v>
      </c>
      <c r="L1828" s="305" t="s">
        <v>2595</v>
      </c>
      <c r="M1828" s="306" t="s">
        <v>2584</v>
      </c>
      <c r="N1828" s="297">
        <f t="shared" si="3"/>
        <v>1.641</v>
      </c>
      <c r="O1828" s="307"/>
      <c r="P1828" s="307"/>
      <c r="Q1828" s="307"/>
      <c r="R1828" s="307"/>
      <c r="S1828" s="307"/>
      <c r="T1828" s="307"/>
      <c r="U1828" s="307"/>
      <c r="V1828" s="307"/>
    </row>
    <row r="1829" ht="15.75" customHeight="1">
      <c r="A1829" s="307"/>
      <c r="B1829" s="298">
        <v>45455.0</v>
      </c>
      <c r="C1829" s="299" t="s">
        <v>4538</v>
      </c>
      <c r="D1829" s="300" t="s">
        <v>60</v>
      </c>
      <c r="E1829" s="301" t="s">
        <v>177</v>
      </c>
      <c r="F1829" s="302">
        <v>1689.0</v>
      </c>
      <c r="G1829" s="302">
        <f t="shared" si="23"/>
        <v>67.53700414</v>
      </c>
      <c r="H1829" s="302">
        <v>1140.7</v>
      </c>
      <c r="I1829" s="302">
        <v>1.08</v>
      </c>
      <c r="J1829" s="322">
        <v>481365.0</v>
      </c>
      <c r="K1829" s="308">
        <f t="shared" si="24"/>
        <v>285</v>
      </c>
      <c r="L1829" s="305" t="s">
        <v>2595</v>
      </c>
      <c r="M1829" s="306" t="s">
        <v>75</v>
      </c>
      <c r="N1829" s="297">
        <f t="shared" si="3"/>
        <v>1.689</v>
      </c>
      <c r="O1829" s="307"/>
      <c r="P1829" s="307"/>
      <c r="Q1829" s="307"/>
      <c r="R1829" s="307"/>
      <c r="S1829" s="307"/>
      <c r="T1829" s="307"/>
      <c r="U1829" s="307"/>
      <c r="V1829" s="307"/>
    </row>
    <row r="1830" ht="15.75" customHeight="1">
      <c r="A1830" s="307"/>
      <c r="B1830" s="298">
        <v>45455.0</v>
      </c>
      <c r="C1830" s="299" t="s">
        <v>4539</v>
      </c>
      <c r="D1830" s="300" t="s">
        <v>98</v>
      </c>
      <c r="E1830" s="301" t="s">
        <v>172</v>
      </c>
      <c r="F1830" s="302">
        <v>2225.0</v>
      </c>
      <c r="G1830" s="302">
        <f t="shared" si="23"/>
        <v>68.56629213</v>
      </c>
      <c r="H1830" s="302">
        <v>1525.6</v>
      </c>
      <c r="I1830" s="324">
        <v>42.89</v>
      </c>
      <c r="J1830" s="303">
        <v>745375.0</v>
      </c>
      <c r="K1830" s="304">
        <f t="shared" si="24"/>
        <v>335</v>
      </c>
      <c r="L1830" s="305" t="s">
        <v>2595</v>
      </c>
      <c r="M1830" s="306" t="s">
        <v>40</v>
      </c>
      <c r="N1830" s="297">
        <f t="shared" si="3"/>
        <v>2.225</v>
      </c>
      <c r="O1830" s="307"/>
      <c r="P1830" s="307"/>
      <c r="Q1830" s="307"/>
      <c r="R1830" s="307"/>
      <c r="S1830" s="307"/>
      <c r="T1830" s="307"/>
      <c r="U1830" s="307"/>
      <c r="V1830" s="307"/>
    </row>
    <row r="1831" ht="15.75" customHeight="1">
      <c r="A1831" s="307"/>
      <c r="B1831" s="298">
        <v>45455.0</v>
      </c>
      <c r="C1831" s="299" t="s">
        <v>4540</v>
      </c>
      <c r="D1831" s="300" t="s">
        <v>60</v>
      </c>
      <c r="E1831" s="301" t="s">
        <v>177</v>
      </c>
      <c r="F1831" s="302">
        <v>4506.0</v>
      </c>
      <c r="G1831" s="302">
        <f t="shared" si="23"/>
        <v>66.08521971</v>
      </c>
      <c r="H1831" s="302">
        <v>2977.8</v>
      </c>
      <c r="I1831" s="324">
        <v>-10.13</v>
      </c>
      <c r="J1831" s="322">
        <v>1291695.0</v>
      </c>
      <c r="K1831" s="308">
        <f t="shared" si="24"/>
        <v>286.6611185</v>
      </c>
      <c r="L1831" s="305" t="s">
        <v>2595</v>
      </c>
      <c r="M1831" s="306" t="s">
        <v>94</v>
      </c>
      <c r="N1831" s="297">
        <f t="shared" si="3"/>
        <v>4.506</v>
      </c>
      <c r="O1831" s="307"/>
      <c r="P1831" s="307"/>
      <c r="Q1831" s="307"/>
      <c r="R1831" s="307"/>
      <c r="S1831" s="307"/>
      <c r="T1831" s="307"/>
      <c r="U1831" s="307"/>
      <c r="V1831" s="307"/>
    </row>
    <row r="1832" ht="15.75" customHeight="1">
      <c r="A1832" s="307"/>
      <c r="B1832" s="298">
        <v>45455.0</v>
      </c>
      <c r="C1832" s="299" t="s">
        <v>4541</v>
      </c>
      <c r="D1832" s="300" t="s">
        <v>83</v>
      </c>
      <c r="E1832" s="301" t="s">
        <v>177</v>
      </c>
      <c r="F1832" s="302">
        <v>3519.0</v>
      </c>
      <c r="G1832" s="302">
        <f t="shared" si="23"/>
        <v>67.504973</v>
      </c>
      <c r="H1832" s="302">
        <v>2375.5</v>
      </c>
      <c r="I1832" s="324">
        <v>17.89</v>
      </c>
      <c r="J1832" s="303">
        <v>1071855.0</v>
      </c>
      <c r="K1832" s="304">
        <f t="shared" si="24"/>
        <v>304.5907928</v>
      </c>
      <c r="L1832" s="305" t="s">
        <v>2595</v>
      </c>
      <c r="M1832" s="306" t="s">
        <v>2584</v>
      </c>
      <c r="N1832" s="297">
        <f t="shared" si="3"/>
        <v>3.519</v>
      </c>
      <c r="O1832" s="307"/>
      <c r="P1832" s="307"/>
      <c r="Q1832" s="307"/>
      <c r="R1832" s="307"/>
      <c r="S1832" s="307"/>
      <c r="T1832" s="307"/>
      <c r="U1832" s="307"/>
      <c r="V1832" s="307"/>
    </row>
    <row r="1833" ht="15.75" customHeight="1">
      <c r="A1833" s="307"/>
      <c r="B1833" s="298">
        <v>45455.0</v>
      </c>
      <c r="C1833" s="299" t="s">
        <v>4542</v>
      </c>
      <c r="D1833" s="300" t="s">
        <v>65</v>
      </c>
      <c r="E1833" s="301" t="s">
        <v>172</v>
      </c>
      <c r="F1833" s="302">
        <v>3504.0</v>
      </c>
      <c r="G1833" s="302">
        <f t="shared" si="23"/>
        <v>67.69406393</v>
      </c>
      <c r="H1833" s="302">
        <v>2372.0</v>
      </c>
      <c r="I1833" s="324">
        <v>11.42</v>
      </c>
      <c r="J1833" s="303">
        <v>1276740.0</v>
      </c>
      <c r="K1833" s="304">
        <f t="shared" si="24"/>
        <v>364.3664384</v>
      </c>
      <c r="L1833" s="305" t="s">
        <v>2595</v>
      </c>
      <c r="M1833" s="306" t="s">
        <v>75</v>
      </c>
      <c r="N1833" s="297">
        <f t="shared" si="3"/>
        <v>3.504</v>
      </c>
      <c r="O1833" s="307"/>
      <c r="P1833" s="307"/>
      <c r="Q1833" s="307"/>
      <c r="R1833" s="307"/>
      <c r="S1833" s="307"/>
      <c r="T1833" s="307"/>
      <c r="U1833" s="307"/>
      <c r="V1833" s="307"/>
    </row>
    <row r="1834" ht="15.75" customHeight="1">
      <c r="A1834" s="307"/>
      <c r="B1834" s="298">
        <v>45455.0</v>
      </c>
      <c r="C1834" s="299" t="s">
        <v>4543</v>
      </c>
      <c r="D1834" s="300" t="s">
        <v>45</v>
      </c>
      <c r="E1834" s="301" t="s">
        <v>177</v>
      </c>
      <c r="F1834" s="302">
        <v>42052.0</v>
      </c>
      <c r="G1834" s="302">
        <f t="shared" si="23"/>
        <v>67.77037953</v>
      </c>
      <c r="H1834" s="302">
        <v>28498.8</v>
      </c>
      <c r="I1834" s="324">
        <v>36.87</v>
      </c>
      <c r="J1834" s="322">
        <v>1.1386681E7</v>
      </c>
      <c r="K1834" s="308">
        <f t="shared" si="24"/>
        <v>270.7762057</v>
      </c>
      <c r="L1834" s="305" t="s">
        <v>2582</v>
      </c>
      <c r="M1834" s="306" t="s">
        <v>40</v>
      </c>
      <c r="N1834" s="297">
        <f t="shared" si="3"/>
        <v>42.052</v>
      </c>
      <c r="O1834" s="307"/>
      <c r="P1834" s="307"/>
      <c r="Q1834" s="307"/>
      <c r="R1834" s="307"/>
      <c r="S1834" s="307"/>
      <c r="T1834" s="307"/>
      <c r="U1834" s="307"/>
      <c r="V1834" s="307"/>
    </row>
    <row r="1835" ht="15.75" customHeight="1">
      <c r="A1835" s="307"/>
      <c r="B1835" s="298">
        <v>45455.0</v>
      </c>
      <c r="C1835" s="299" t="s">
        <v>4544</v>
      </c>
      <c r="D1835" s="300" t="s">
        <v>115</v>
      </c>
      <c r="E1835" s="301" t="s">
        <v>179</v>
      </c>
      <c r="F1835" s="302">
        <v>285.0</v>
      </c>
      <c r="G1835" s="302">
        <f t="shared" si="23"/>
        <v>68.07017544</v>
      </c>
      <c r="H1835" s="302">
        <v>194.0</v>
      </c>
      <c r="I1835" s="324">
        <v>0.66</v>
      </c>
      <c r="J1835" s="322">
        <v>74400.0</v>
      </c>
      <c r="K1835" s="308">
        <f t="shared" si="24"/>
        <v>261.0526316</v>
      </c>
      <c r="L1835" s="305" t="s">
        <v>2582</v>
      </c>
      <c r="M1835" s="306" t="s">
        <v>94</v>
      </c>
      <c r="N1835" s="297">
        <f t="shared" si="3"/>
        <v>0.285</v>
      </c>
      <c r="O1835" s="307"/>
      <c r="P1835" s="307"/>
      <c r="Q1835" s="307"/>
      <c r="R1835" s="307"/>
      <c r="S1835" s="307"/>
      <c r="T1835" s="307"/>
      <c r="U1835" s="307"/>
      <c r="V1835" s="307"/>
    </row>
    <row r="1836" ht="15.75" customHeight="1">
      <c r="A1836" s="307"/>
      <c r="B1836" s="298">
        <v>45456.0</v>
      </c>
      <c r="C1836" s="299" t="s">
        <v>4545</v>
      </c>
      <c r="D1836" s="300" t="s">
        <v>98</v>
      </c>
      <c r="E1836" s="301" t="s">
        <v>4</v>
      </c>
      <c r="F1836" s="302">
        <v>1173.0</v>
      </c>
      <c r="G1836" s="302">
        <f t="shared" si="23"/>
        <v>69.56521739</v>
      </c>
      <c r="H1836" s="302">
        <v>816.0</v>
      </c>
      <c r="I1836" s="324">
        <v>59.83</v>
      </c>
      <c r="J1836" s="303">
        <v>463335.0</v>
      </c>
      <c r="K1836" s="304">
        <f t="shared" si="24"/>
        <v>395</v>
      </c>
      <c r="L1836" s="305" t="s">
        <v>2595</v>
      </c>
      <c r="M1836" s="306" t="s">
        <v>2584</v>
      </c>
      <c r="N1836" s="297">
        <f t="shared" si="3"/>
        <v>1.173</v>
      </c>
      <c r="O1836" s="307"/>
      <c r="P1836" s="307"/>
      <c r="Q1836" s="307"/>
      <c r="R1836" s="307"/>
      <c r="S1836" s="307"/>
      <c r="T1836" s="307"/>
      <c r="U1836" s="307"/>
      <c r="V1836" s="307"/>
    </row>
    <row r="1837" ht="15.75" customHeight="1">
      <c r="A1837" s="307"/>
      <c r="B1837" s="298">
        <v>45456.0</v>
      </c>
      <c r="C1837" s="299" t="s">
        <v>4546</v>
      </c>
      <c r="D1837" s="300" t="s">
        <v>60</v>
      </c>
      <c r="E1837" s="301" t="s">
        <v>177</v>
      </c>
      <c r="F1837" s="302">
        <v>6341.0</v>
      </c>
      <c r="G1837" s="302">
        <f t="shared" si="23"/>
        <v>68.50969879</v>
      </c>
      <c r="H1837" s="302">
        <v>4344.2</v>
      </c>
      <c r="I1837" s="324">
        <v>20.41</v>
      </c>
      <c r="J1837" s="303">
        <v>1829590.0</v>
      </c>
      <c r="K1837" s="304">
        <f t="shared" si="24"/>
        <v>288.5333544</v>
      </c>
      <c r="L1837" s="305" t="s">
        <v>2595</v>
      </c>
      <c r="M1837" s="306" t="s">
        <v>75</v>
      </c>
      <c r="N1837" s="297">
        <f t="shared" si="3"/>
        <v>6.341</v>
      </c>
      <c r="O1837" s="307"/>
      <c r="P1837" s="307"/>
      <c r="Q1837" s="307"/>
      <c r="R1837" s="307"/>
      <c r="S1837" s="307"/>
      <c r="T1837" s="307"/>
      <c r="U1837" s="307"/>
      <c r="V1837" s="307"/>
    </row>
    <row r="1838" ht="15.75" customHeight="1">
      <c r="A1838" s="307"/>
      <c r="B1838" s="298">
        <v>45456.0</v>
      </c>
      <c r="C1838" s="299" t="s">
        <v>4547</v>
      </c>
      <c r="D1838" s="300" t="s">
        <v>65</v>
      </c>
      <c r="E1838" s="301" t="s">
        <v>172</v>
      </c>
      <c r="F1838" s="302">
        <v>2331.0</v>
      </c>
      <c r="G1838" s="302">
        <f t="shared" si="23"/>
        <v>68.68296868</v>
      </c>
      <c r="H1838" s="302">
        <v>1601.0</v>
      </c>
      <c r="I1838" s="302">
        <v>-6.76</v>
      </c>
      <c r="J1838" s="303">
        <v>913275.0</v>
      </c>
      <c r="K1838" s="304">
        <f t="shared" si="24"/>
        <v>391.7953668</v>
      </c>
      <c r="L1838" s="305" t="s">
        <v>2595</v>
      </c>
      <c r="M1838" s="306" t="s">
        <v>40</v>
      </c>
      <c r="N1838" s="297">
        <f t="shared" si="3"/>
        <v>2.331</v>
      </c>
      <c r="O1838" s="307"/>
      <c r="P1838" s="307"/>
      <c r="Q1838" s="307"/>
      <c r="R1838" s="307"/>
      <c r="S1838" s="307"/>
      <c r="T1838" s="307"/>
      <c r="U1838" s="307"/>
      <c r="V1838" s="307"/>
    </row>
    <row r="1839" ht="15.75" customHeight="1">
      <c r="A1839" s="307"/>
      <c r="B1839" s="298">
        <v>45456.0</v>
      </c>
      <c r="C1839" s="299" t="s">
        <v>4548</v>
      </c>
      <c r="D1839" s="300" t="s">
        <v>77</v>
      </c>
      <c r="E1839" s="301" t="s">
        <v>177</v>
      </c>
      <c r="F1839" s="302">
        <v>3980.1</v>
      </c>
      <c r="G1839" s="302">
        <f t="shared" si="23"/>
        <v>70.78214115</v>
      </c>
      <c r="H1839" s="302">
        <v>2817.2</v>
      </c>
      <c r="I1839" s="324">
        <v>78.28</v>
      </c>
      <c r="J1839" s="303">
        <v>1094527.0</v>
      </c>
      <c r="K1839" s="304">
        <f t="shared" si="24"/>
        <v>274.9998744</v>
      </c>
      <c r="L1839" s="305" t="s">
        <v>2580</v>
      </c>
      <c r="M1839" s="306" t="s">
        <v>94</v>
      </c>
      <c r="N1839" s="297">
        <f t="shared" si="3"/>
        <v>3.9801</v>
      </c>
      <c r="O1839" s="307"/>
      <c r="P1839" s="307"/>
      <c r="Q1839" s="307"/>
      <c r="R1839" s="307"/>
      <c r="S1839" s="307"/>
      <c r="T1839" s="307"/>
      <c r="U1839" s="307"/>
      <c r="V1839" s="307"/>
    </row>
    <row r="1840" ht="15.75" customHeight="1">
      <c r="A1840" s="307"/>
      <c r="B1840" s="298">
        <v>45456.0</v>
      </c>
      <c r="C1840" s="299" t="s">
        <v>4549</v>
      </c>
      <c r="D1840" s="300" t="s">
        <v>55</v>
      </c>
      <c r="E1840" s="301" t="s">
        <v>179</v>
      </c>
      <c r="F1840" s="302">
        <v>3340.4</v>
      </c>
      <c r="G1840" s="302">
        <f t="shared" si="23"/>
        <v>68.89594061</v>
      </c>
      <c r="H1840" s="302">
        <v>2301.4</v>
      </c>
      <c r="I1840" s="302">
        <v>26.29</v>
      </c>
      <c r="J1840" s="322">
        <v>868504.0</v>
      </c>
      <c r="K1840" s="308">
        <f t="shared" si="24"/>
        <v>260</v>
      </c>
      <c r="L1840" s="305" t="s">
        <v>2580</v>
      </c>
      <c r="M1840" s="306" t="s">
        <v>2584</v>
      </c>
      <c r="N1840" s="297">
        <f t="shared" si="3"/>
        <v>3.3404</v>
      </c>
      <c r="O1840" s="307"/>
      <c r="P1840" s="307"/>
      <c r="Q1840" s="307"/>
      <c r="R1840" s="307"/>
      <c r="S1840" s="307"/>
      <c r="T1840" s="307"/>
      <c r="U1840" s="307"/>
      <c r="V1840" s="307"/>
    </row>
    <row r="1841" ht="15.75" customHeight="1">
      <c r="A1841" s="307"/>
      <c r="B1841" s="298">
        <v>45456.0</v>
      </c>
      <c r="C1841" s="299" t="s">
        <v>4550</v>
      </c>
      <c r="D1841" s="300" t="s">
        <v>89</v>
      </c>
      <c r="E1841" s="301" t="s">
        <v>179</v>
      </c>
      <c r="F1841" s="302">
        <v>7025.0</v>
      </c>
      <c r="G1841" s="302">
        <f t="shared" si="23"/>
        <v>67.08754448</v>
      </c>
      <c r="H1841" s="302">
        <v>4712.9</v>
      </c>
      <c r="I1841" s="302">
        <v>25.74</v>
      </c>
      <c r="J1841" s="322">
        <v>1967220.0</v>
      </c>
      <c r="K1841" s="308">
        <f t="shared" si="24"/>
        <v>280.0313167</v>
      </c>
      <c r="L1841" s="305" t="s">
        <v>2582</v>
      </c>
      <c r="M1841" s="306" t="s">
        <v>75</v>
      </c>
      <c r="N1841" s="297">
        <f t="shared" si="3"/>
        <v>7.025</v>
      </c>
      <c r="O1841" s="307"/>
      <c r="P1841" s="307"/>
      <c r="Q1841" s="307"/>
      <c r="R1841" s="307"/>
      <c r="S1841" s="307"/>
      <c r="T1841" s="307"/>
      <c r="U1841" s="307"/>
      <c r="V1841" s="307"/>
    </row>
    <row r="1842" ht="15.75" customHeight="1">
      <c r="A1842" s="307"/>
      <c r="B1842" s="298">
        <v>45456.0</v>
      </c>
      <c r="C1842" s="299" t="s">
        <v>4551</v>
      </c>
      <c r="D1842" s="300" t="s">
        <v>45</v>
      </c>
      <c r="E1842" s="301" t="s">
        <v>172</v>
      </c>
      <c r="F1842" s="302">
        <v>9544.0</v>
      </c>
      <c r="G1842" s="302">
        <f t="shared" si="23"/>
        <v>67.15108969</v>
      </c>
      <c r="H1842" s="302">
        <v>6408.9</v>
      </c>
      <c r="I1842" s="302">
        <v>45.65</v>
      </c>
      <c r="J1842" s="303">
        <v>2707665.0</v>
      </c>
      <c r="K1842" s="304">
        <f t="shared" si="24"/>
        <v>283.7033738</v>
      </c>
      <c r="L1842" s="305" t="s">
        <v>2582</v>
      </c>
      <c r="M1842" s="306" t="s">
        <v>40</v>
      </c>
      <c r="N1842" s="297">
        <f t="shared" si="3"/>
        <v>9.544</v>
      </c>
      <c r="O1842" s="307"/>
      <c r="P1842" s="307"/>
      <c r="Q1842" s="307"/>
      <c r="R1842" s="307"/>
      <c r="S1842" s="307"/>
      <c r="T1842" s="307"/>
      <c r="U1842" s="307"/>
      <c r="V1842" s="307"/>
    </row>
    <row r="1843" ht="15.75" customHeight="1">
      <c r="A1843" s="307"/>
      <c r="B1843" s="298">
        <v>45456.0</v>
      </c>
      <c r="C1843" s="299" t="s">
        <v>4552</v>
      </c>
      <c r="D1843" s="300" t="s">
        <v>115</v>
      </c>
      <c r="E1843" s="301" t="s">
        <v>177</v>
      </c>
      <c r="F1843" s="302">
        <v>1851.0</v>
      </c>
      <c r="G1843" s="302">
        <f t="shared" si="23"/>
        <v>65.05672609</v>
      </c>
      <c r="H1843" s="302">
        <v>1204.2</v>
      </c>
      <c r="I1843" s="324">
        <v>6.76</v>
      </c>
      <c r="J1843" s="322">
        <v>490158.0</v>
      </c>
      <c r="K1843" s="308">
        <f t="shared" si="24"/>
        <v>264.8071313</v>
      </c>
      <c r="L1843" s="305" t="s">
        <v>2582</v>
      </c>
      <c r="M1843" s="306" t="s">
        <v>94</v>
      </c>
      <c r="N1843" s="297">
        <f t="shared" si="3"/>
        <v>1.851</v>
      </c>
      <c r="O1843" s="307"/>
      <c r="P1843" s="307"/>
      <c r="Q1843" s="307"/>
      <c r="R1843" s="307"/>
      <c r="S1843" s="307"/>
      <c r="T1843" s="307"/>
      <c r="U1843" s="307"/>
      <c r="V1843" s="307"/>
    </row>
    <row r="1844" ht="15.75" customHeight="1">
      <c r="A1844" s="307"/>
      <c r="B1844" s="298">
        <v>45457.0</v>
      </c>
      <c r="C1844" s="299" t="s">
        <v>4553</v>
      </c>
      <c r="D1844" s="300" t="s">
        <v>65</v>
      </c>
      <c r="E1844" s="301" t="s">
        <v>4</v>
      </c>
      <c r="F1844" s="302">
        <v>4428.0</v>
      </c>
      <c r="G1844" s="302">
        <f t="shared" si="23"/>
        <v>70.2100271</v>
      </c>
      <c r="H1844" s="302">
        <v>3108.9</v>
      </c>
      <c r="I1844" s="302">
        <v>6.0</v>
      </c>
      <c r="J1844" s="303">
        <v>1778230.0</v>
      </c>
      <c r="K1844" s="304">
        <f t="shared" si="24"/>
        <v>401.5876242</v>
      </c>
      <c r="L1844" s="305" t="s">
        <v>2595</v>
      </c>
      <c r="M1844" s="306" t="s">
        <v>2584</v>
      </c>
      <c r="N1844" s="297">
        <f t="shared" si="3"/>
        <v>4.428</v>
      </c>
      <c r="O1844" s="307"/>
      <c r="P1844" s="307"/>
      <c r="Q1844" s="307"/>
      <c r="R1844" s="307"/>
      <c r="S1844" s="307"/>
      <c r="T1844" s="307"/>
      <c r="U1844" s="307"/>
      <c r="V1844" s="307"/>
    </row>
    <row r="1845" ht="15.75" customHeight="1">
      <c r="A1845" s="307"/>
      <c r="B1845" s="298">
        <v>45457.0</v>
      </c>
      <c r="C1845" s="299" t="s">
        <v>4554</v>
      </c>
      <c r="D1845" s="300" t="s">
        <v>83</v>
      </c>
      <c r="E1845" s="301" t="s">
        <v>177</v>
      </c>
      <c r="F1845" s="302">
        <v>3038.0</v>
      </c>
      <c r="G1845" s="302">
        <f t="shared" si="23"/>
        <v>68.24884793</v>
      </c>
      <c r="H1845" s="302">
        <v>2073.4</v>
      </c>
      <c r="I1845" s="324">
        <v>32.42</v>
      </c>
      <c r="J1845" s="322">
        <v>806580.0</v>
      </c>
      <c r="K1845" s="308">
        <f t="shared" si="24"/>
        <v>265.4970375</v>
      </c>
      <c r="L1845" s="305" t="s">
        <v>2595</v>
      </c>
      <c r="M1845" s="306" t="s">
        <v>75</v>
      </c>
      <c r="N1845" s="297">
        <f t="shared" si="3"/>
        <v>3.038</v>
      </c>
      <c r="O1845" s="307"/>
      <c r="P1845" s="307"/>
      <c r="Q1845" s="307"/>
      <c r="R1845" s="307"/>
      <c r="S1845" s="307"/>
      <c r="T1845" s="307"/>
      <c r="U1845" s="307"/>
      <c r="V1845" s="307"/>
    </row>
    <row r="1846" ht="15.75" customHeight="1">
      <c r="A1846" s="307"/>
      <c r="B1846" s="298">
        <v>45457.0</v>
      </c>
      <c r="C1846" s="299" t="s">
        <v>4555</v>
      </c>
      <c r="D1846" s="300" t="s">
        <v>89</v>
      </c>
      <c r="E1846" s="301" t="s">
        <v>177</v>
      </c>
      <c r="F1846" s="302">
        <v>388.0</v>
      </c>
      <c r="G1846" s="302">
        <f t="shared" si="23"/>
        <v>71.39175258</v>
      </c>
      <c r="H1846" s="302">
        <v>277.0</v>
      </c>
      <c r="I1846" s="324">
        <v>-55.21</v>
      </c>
      <c r="J1846" s="303">
        <v>104760.0</v>
      </c>
      <c r="K1846" s="304">
        <f t="shared" si="24"/>
        <v>270</v>
      </c>
      <c r="L1846" s="305" t="s">
        <v>2582</v>
      </c>
      <c r="M1846" s="306" t="s">
        <v>40</v>
      </c>
      <c r="N1846" s="297">
        <f t="shared" si="3"/>
        <v>0.388</v>
      </c>
      <c r="O1846" s="307"/>
      <c r="P1846" s="307"/>
      <c r="Q1846" s="307"/>
      <c r="R1846" s="307"/>
      <c r="S1846" s="307"/>
      <c r="T1846" s="307"/>
      <c r="U1846" s="307"/>
      <c r="V1846" s="307"/>
    </row>
    <row r="1847" ht="15.75" customHeight="1">
      <c r="A1847" s="307"/>
      <c r="B1847" s="298">
        <v>45457.0</v>
      </c>
      <c r="C1847" s="299" t="s">
        <v>4556</v>
      </c>
      <c r="D1847" s="300" t="s">
        <v>45</v>
      </c>
      <c r="E1847" s="301" t="s">
        <v>172</v>
      </c>
      <c r="F1847" s="302">
        <v>17913.0</v>
      </c>
      <c r="G1847" s="302">
        <f t="shared" si="23"/>
        <v>70.76759895</v>
      </c>
      <c r="H1847" s="302">
        <v>12676.6</v>
      </c>
      <c r="I1847" s="302">
        <v>62.94</v>
      </c>
      <c r="J1847" s="303">
        <v>5006395.0</v>
      </c>
      <c r="K1847" s="304">
        <f t="shared" si="24"/>
        <v>279.4838944</v>
      </c>
      <c r="L1847" s="305" t="s">
        <v>2582</v>
      </c>
      <c r="M1847" s="306" t="s">
        <v>94</v>
      </c>
      <c r="N1847" s="297">
        <f t="shared" si="3"/>
        <v>17.913</v>
      </c>
      <c r="O1847" s="307"/>
      <c r="P1847" s="307"/>
      <c r="Q1847" s="307"/>
      <c r="R1847" s="307"/>
      <c r="S1847" s="307"/>
      <c r="T1847" s="307"/>
      <c r="U1847" s="307"/>
      <c r="V1847" s="307"/>
    </row>
    <row r="1848" ht="15.75" customHeight="1">
      <c r="A1848" s="307"/>
      <c r="B1848" s="298">
        <v>45457.0</v>
      </c>
      <c r="C1848" s="299" t="s">
        <v>4557</v>
      </c>
      <c r="D1848" s="300" t="s">
        <v>45</v>
      </c>
      <c r="E1848" s="301" t="s">
        <v>177</v>
      </c>
      <c r="F1848" s="302">
        <v>31633.0</v>
      </c>
      <c r="G1848" s="302">
        <f t="shared" si="23"/>
        <v>69.09524863</v>
      </c>
      <c r="H1848" s="302">
        <v>21856.9</v>
      </c>
      <c r="I1848" s="302">
        <v>25.83</v>
      </c>
      <c r="J1848" s="303">
        <v>9746190.0</v>
      </c>
      <c r="K1848" s="304">
        <f t="shared" si="24"/>
        <v>308.1019821</v>
      </c>
      <c r="L1848" s="305" t="s">
        <v>2582</v>
      </c>
      <c r="M1848" s="306" t="s">
        <v>2584</v>
      </c>
      <c r="N1848" s="297">
        <f t="shared" si="3"/>
        <v>31.633</v>
      </c>
      <c r="O1848" s="307"/>
      <c r="P1848" s="307"/>
      <c r="Q1848" s="307"/>
      <c r="R1848" s="307"/>
      <c r="S1848" s="307"/>
      <c r="T1848" s="307"/>
      <c r="U1848" s="307"/>
      <c r="V1848" s="307"/>
    </row>
    <row r="1849" ht="15.75" customHeight="1">
      <c r="A1849" s="307"/>
      <c r="B1849" s="298">
        <v>45457.0</v>
      </c>
      <c r="C1849" s="299" t="s">
        <v>4558</v>
      </c>
      <c r="D1849" s="300" t="s">
        <v>115</v>
      </c>
      <c r="E1849" s="301" t="s">
        <v>177</v>
      </c>
      <c r="F1849" s="302">
        <v>3162.0</v>
      </c>
      <c r="G1849" s="302">
        <f t="shared" si="23"/>
        <v>67.61543327</v>
      </c>
      <c r="H1849" s="302">
        <v>2138.0</v>
      </c>
      <c r="I1849" s="324">
        <v>62.81</v>
      </c>
      <c r="J1849" s="303">
        <v>977245.0</v>
      </c>
      <c r="K1849" s="304">
        <f t="shared" si="24"/>
        <v>309.0591398</v>
      </c>
      <c r="L1849" s="305" t="s">
        <v>2582</v>
      </c>
      <c r="M1849" s="306" t="s">
        <v>75</v>
      </c>
      <c r="N1849" s="297">
        <f t="shared" si="3"/>
        <v>3.162</v>
      </c>
      <c r="O1849" s="307"/>
      <c r="P1849" s="307"/>
      <c r="Q1849" s="307"/>
      <c r="R1849" s="307"/>
      <c r="S1849" s="307"/>
      <c r="T1849" s="307"/>
      <c r="U1849" s="307"/>
      <c r="V1849" s="307"/>
    </row>
    <row r="1850" ht="15.75" customHeight="1">
      <c r="A1850" s="307"/>
      <c r="B1850" s="298">
        <v>45457.0</v>
      </c>
      <c r="C1850" s="299" t="s">
        <v>4559</v>
      </c>
      <c r="D1850" s="300" t="s">
        <v>71</v>
      </c>
      <c r="E1850" s="301" t="s">
        <v>177</v>
      </c>
      <c r="F1850" s="302">
        <v>400.0</v>
      </c>
      <c r="G1850" s="302">
        <f t="shared" si="23"/>
        <v>67.7</v>
      </c>
      <c r="H1850" s="302">
        <v>270.8</v>
      </c>
      <c r="I1850" s="302">
        <v>12.4</v>
      </c>
      <c r="J1850" s="303">
        <v>114000.0</v>
      </c>
      <c r="K1850" s="304">
        <f t="shared" si="24"/>
        <v>285</v>
      </c>
      <c r="L1850" s="305" t="s">
        <v>2582</v>
      </c>
      <c r="M1850" s="306" t="s">
        <v>40</v>
      </c>
      <c r="N1850" s="297">
        <f t="shared" si="3"/>
        <v>0.4</v>
      </c>
      <c r="O1850" s="307"/>
      <c r="P1850" s="307"/>
      <c r="Q1850" s="307"/>
      <c r="R1850" s="307"/>
      <c r="S1850" s="307"/>
      <c r="T1850" s="307"/>
      <c r="U1850" s="307"/>
      <c r="V1850" s="307"/>
    </row>
    <row r="1851" ht="15.75" customHeight="1">
      <c r="A1851" s="307"/>
      <c r="B1851" s="298">
        <v>45457.0</v>
      </c>
      <c r="C1851" s="299" t="s">
        <v>4560</v>
      </c>
      <c r="D1851" s="300" t="s">
        <v>55</v>
      </c>
      <c r="E1851" s="301" t="s">
        <v>172</v>
      </c>
      <c r="F1851" s="302">
        <v>18501.3</v>
      </c>
      <c r="G1851" s="302">
        <f t="shared" si="23"/>
        <v>66.64612757</v>
      </c>
      <c r="H1851" s="302">
        <v>12330.4</v>
      </c>
      <c r="I1851" s="302">
        <v>73.16</v>
      </c>
      <c r="J1851" s="303">
        <v>6475455.0</v>
      </c>
      <c r="K1851" s="304">
        <f t="shared" si="24"/>
        <v>350</v>
      </c>
      <c r="L1851" s="305" t="s">
        <v>2580</v>
      </c>
      <c r="M1851" s="306" t="s">
        <v>94</v>
      </c>
      <c r="N1851" s="297">
        <f t="shared" si="3"/>
        <v>18.5013</v>
      </c>
      <c r="O1851" s="307"/>
      <c r="P1851" s="307"/>
      <c r="Q1851" s="307"/>
      <c r="R1851" s="307"/>
      <c r="S1851" s="307"/>
      <c r="T1851" s="307"/>
      <c r="U1851" s="307"/>
      <c r="V1851" s="307"/>
    </row>
    <row r="1852" ht="15.75" customHeight="1">
      <c r="A1852" s="307"/>
      <c r="B1852" s="298">
        <v>45457.0</v>
      </c>
      <c r="C1852" s="299" t="s">
        <v>4561</v>
      </c>
      <c r="D1852" s="300" t="s">
        <v>77</v>
      </c>
      <c r="E1852" s="301" t="s">
        <v>177</v>
      </c>
      <c r="F1852" s="302">
        <v>4258.0</v>
      </c>
      <c r="G1852" s="302">
        <f t="shared" si="23"/>
        <v>69.41756693</v>
      </c>
      <c r="H1852" s="302">
        <v>2955.8</v>
      </c>
      <c r="I1852" s="302">
        <v>68.71</v>
      </c>
      <c r="J1852" s="303">
        <v>1232676.0</v>
      </c>
      <c r="K1852" s="304">
        <f t="shared" si="24"/>
        <v>289.4964772</v>
      </c>
      <c r="L1852" s="305" t="s">
        <v>2580</v>
      </c>
      <c r="M1852" s="306" t="s">
        <v>2584</v>
      </c>
      <c r="N1852" s="297">
        <f t="shared" si="3"/>
        <v>4.258</v>
      </c>
      <c r="O1852" s="307"/>
      <c r="P1852" s="307"/>
      <c r="Q1852" s="307"/>
      <c r="R1852" s="307"/>
      <c r="S1852" s="307"/>
      <c r="T1852" s="307"/>
      <c r="U1852" s="307"/>
      <c r="V1852" s="307"/>
    </row>
    <row r="1853" ht="15.75" customHeight="1">
      <c r="A1853" s="307"/>
      <c r="B1853" s="298">
        <v>45458.0</v>
      </c>
      <c r="C1853" s="299" t="s">
        <v>4562</v>
      </c>
      <c r="D1853" s="300" t="s">
        <v>60</v>
      </c>
      <c r="E1853" s="301" t="s">
        <v>177</v>
      </c>
      <c r="F1853" s="302">
        <v>5225.0</v>
      </c>
      <c r="G1853" s="302">
        <f t="shared" si="23"/>
        <v>69.7722488</v>
      </c>
      <c r="H1853" s="302">
        <v>3645.6</v>
      </c>
      <c r="I1853" s="324">
        <v>1.44</v>
      </c>
      <c r="J1853" s="322">
        <v>1814525.0</v>
      </c>
      <c r="K1853" s="308">
        <f t="shared" si="24"/>
        <v>347.277512</v>
      </c>
      <c r="L1853" s="305" t="s">
        <v>2595</v>
      </c>
      <c r="M1853" s="306" t="s">
        <v>75</v>
      </c>
      <c r="N1853" s="297">
        <f t="shared" si="3"/>
        <v>5.225</v>
      </c>
      <c r="O1853" s="307"/>
      <c r="P1853" s="307"/>
      <c r="Q1853" s="307"/>
      <c r="R1853" s="307"/>
      <c r="S1853" s="307"/>
      <c r="T1853" s="307"/>
      <c r="U1853" s="307"/>
      <c r="V1853" s="307"/>
    </row>
    <row r="1854" ht="15.75" customHeight="1">
      <c r="A1854" s="307"/>
      <c r="B1854" s="298">
        <v>45458.0</v>
      </c>
      <c r="C1854" s="299" t="s">
        <v>4563</v>
      </c>
      <c r="D1854" s="300" t="s">
        <v>77</v>
      </c>
      <c r="E1854" s="301" t="s">
        <v>181</v>
      </c>
      <c r="F1854" s="302">
        <v>1989.5</v>
      </c>
      <c r="G1854" s="302">
        <f t="shared" si="23"/>
        <v>67.81603418</v>
      </c>
      <c r="H1854" s="302">
        <v>1349.2</v>
      </c>
      <c r="I1854" s="302">
        <v>40.86</v>
      </c>
      <c r="J1854" s="322">
        <v>422486.0</v>
      </c>
      <c r="K1854" s="308">
        <f t="shared" si="24"/>
        <v>212.3578789</v>
      </c>
      <c r="L1854" s="305" t="s">
        <v>2580</v>
      </c>
      <c r="M1854" s="306" t="s">
        <v>40</v>
      </c>
      <c r="N1854" s="297">
        <f t="shared" si="3"/>
        <v>1.9895</v>
      </c>
      <c r="O1854" s="307"/>
      <c r="P1854" s="307"/>
      <c r="Q1854" s="307"/>
      <c r="R1854" s="307"/>
      <c r="S1854" s="307"/>
      <c r="T1854" s="307"/>
      <c r="U1854" s="307"/>
      <c r="V1854" s="307"/>
    </row>
    <row r="1855" ht="15.75" customHeight="1">
      <c r="A1855" s="307"/>
      <c r="B1855" s="298">
        <v>45458.0</v>
      </c>
      <c r="C1855" s="299" t="s">
        <v>4564</v>
      </c>
      <c r="D1855" s="300" t="s">
        <v>77</v>
      </c>
      <c r="E1855" s="301" t="s">
        <v>172</v>
      </c>
      <c r="F1855" s="302">
        <v>2250.5</v>
      </c>
      <c r="G1855" s="302">
        <f t="shared" si="23"/>
        <v>69.26460786</v>
      </c>
      <c r="H1855" s="302">
        <v>1558.8</v>
      </c>
      <c r="I1855" s="324">
        <v>70.03</v>
      </c>
      <c r="J1855" s="303">
        <v>765170.0</v>
      </c>
      <c r="K1855" s="304">
        <f t="shared" si="24"/>
        <v>340</v>
      </c>
      <c r="L1855" s="305" t="s">
        <v>2580</v>
      </c>
      <c r="M1855" s="306" t="s">
        <v>94</v>
      </c>
      <c r="N1855" s="297">
        <f t="shared" si="3"/>
        <v>2.2505</v>
      </c>
      <c r="O1855" s="307"/>
      <c r="P1855" s="307"/>
      <c r="Q1855" s="307"/>
      <c r="R1855" s="307"/>
      <c r="S1855" s="307"/>
      <c r="T1855" s="307"/>
      <c r="U1855" s="307"/>
      <c r="V1855" s="307"/>
    </row>
    <row r="1856" ht="15.75" customHeight="1">
      <c r="A1856" s="307"/>
      <c r="B1856" s="298">
        <v>45458.0</v>
      </c>
      <c r="C1856" s="299" t="s">
        <v>4565</v>
      </c>
      <c r="D1856" s="300" t="s">
        <v>115</v>
      </c>
      <c r="E1856" s="301" t="s">
        <v>172</v>
      </c>
      <c r="F1856" s="302">
        <v>120.0</v>
      </c>
      <c r="G1856" s="302">
        <f t="shared" si="23"/>
        <v>67.5</v>
      </c>
      <c r="H1856" s="302">
        <v>81.0</v>
      </c>
      <c r="I1856" s="324">
        <v>4.12</v>
      </c>
      <c r="J1856" s="303">
        <v>37900.0</v>
      </c>
      <c r="K1856" s="304">
        <f t="shared" si="24"/>
        <v>315.8333333</v>
      </c>
      <c r="L1856" s="305" t="s">
        <v>2582</v>
      </c>
      <c r="M1856" s="306" t="s">
        <v>2584</v>
      </c>
      <c r="N1856" s="297">
        <f t="shared" si="3"/>
        <v>0.12</v>
      </c>
      <c r="O1856" s="307"/>
      <c r="P1856" s="307"/>
      <c r="Q1856" s="307"/>
      <c r="R1856" s="307"/>
      <c r="S1856" s="307"/>
      <c r="T1856" s="307"/>
      <c r="U1856" s="307"/>
      <c r="V1856" s="307"/>
    </row>
    <row r="1857" ht="15.75" customHeight="1">
      <c r="A1857" s="307"/>
      <c r="B1857" s="298">
        <v>45458.0</v>
      </c>
      <c r="C1857" s="299" t="s">
        <v>4566</v>
      </c>
      <c r="D1857" s="300" t="s">
        <v>45</v>
      </c>
      <c r="E1857" s="301" t="s">
        <v>172</v>
      </c>
      <c r="F1857" s="302">
        <v>3396.5</v>
      </c>
      <c r="G1857" s="302">
        <f t="shared" si="23"/>
        <v>67.96996909</v>
      </c>
      <c r="H1857" s="302">
        <v>2308.6</v>
      </c>
      <c r="I1857" s="302">
        <v>21.1</v>
      </c>
      <c r="J1857" s="303">
        <v>1005240.0</v>
      </c>
      <c r="K1857" s="304">
        <f t="shared" si="24"/>
        <v>295.9634918</v>
      </c>
      <c r="L1857" s="305" t="s">
        <v>2582</v>
      </c>
      <c r="M1857" s="306" t="s">
        <v>75</v>
      </c>
      <c r="N1857" s="297">
        <f t="shared" si="3"/>
        <v>3.3965</v>
      </c>
      <c r="O1857" s="307"/>
      <c r="P1857" s="307"/>
      <c r="Q1857" s="307"/>
      <c r="R1857" s="307"/>
      <c r="S1857" s="307"/>
      <c r="T1857" s="307"/>
      <c r="U1857" s="307"/>
      <c r="V1857" s="307"/>
    </row>
    <row r="1858" ht="15.75" customHeight="1">
      <c r="A1858" s="307"/>
      <c r="B1858" s="298">
        <v>45458.0</v>
      </c>
      <c r="C1858" s="323" t="s">
        <v>4567</v>
      </c>
      <c r="D1858" s="347" t="s">
        <v>55</v>
      </c>
      <c r="E1858" s="301" t="s">
        <v>172</v>
      </c>
      <c r="F1858" s="302">
        <v>10141.0</v>
      </c>
      <c r="G1858" s="302">
        <f t="shared" si="23"/>
        <v>0</v>
      </c>
      <c r="H1858" s="302"/>
      <c r="I1858" s="324"/>
      <c r="J1858" s="303">
        <v>2914235.0</v>
      </c>
      <c r="K1858" s="304">
        <f t="shared" si="24"/>
        <v>287.371561</v>
      </c>
      <c r="L1858" s="305" t="s">
        <v>4567</v>
      </c>
      <c r="M1858" s="306" t="s">
        <v>40</v>
      </c>
      <c r="N1858" s="297">
        <f t="shared" si="3"/>
        <v>10.141</v>
      </c>
      <c r="O1858" s="307"/>
      <c r="P1858" s="307"/>
      <c r="Q1858" s="307"/>
      <c r="R1858" s="307"/>
      <c r="S1858" s="307"/>
      <c r="T1858" s="307"/>
      <c r="U1858" s="307"/>
      <c r="V1858" s="307"/>
    </row>
    <row r="1859" ht="15.75" customHeight="1">
      <c r="A1859" s="307"/>
      <c r="B1859" s="298">
        <v>45458.0</v>
      </c>
      <c r="C1859" s="323" t="s">
        <v>4567</v>
      </c>
      <c r="D1859" s="347" t="s">
        <v>71</v>
      </c>
      <c r="E1859" s="301" t="s">
        <v>2591</v>
      </c>
      <c r="F1859" s="302">
        <v>1225.0</v>
      </c>
      <c r="G1859" s="302">
        <f t="shared" si="23"/>
        <v>0</v>
      </c>
      <c r="H1859" s="302"/>
      <c r="I1859" s="324"/>
      <c r="J1859" s="322">
        <v>269500.0</v>
      </c>
      <c r="K1859" s="308">
        <f t="shared" si="24"/>
        <v>220</v>
      </c>
      <c r="L1859" s="305" t="s">
        <v>4567</v>
      </c>
      <c r="M1859" s="306" t="s">
        <v>94</v>
      </c>
      <c r="N1859" s="297">
        <f t="shared" si="3"/>
        <v>1.225</v>
      </c>
      <c r="O1859" s="307"/>
      <c r="P1859" s="307"/>
      <c r="Q1859" s="307"/>
      <c r="R1859" s="307"/>
      <c r="S1859" s="307"/>
      <c r="T1859" s="307"/>
      <c r="U1859" s="307"/>
      <c r="V1859" s="307"/>
    </row>
    <row r="1860" ht="15.75" customHeight="1">
      <c r="A1860" s="307"/>
      <c r="B1860" s="298">
        <v>45458.0</v>
      </c>
      <c r="C1860" s="323" t="s">
        <v>4567</v>
      </c>
      <c r="D1860" s="347" t="s">
        <v>45</v>
      </c>
      <c r="E1860" s="301" t="s">
        <v>2591</v>
      </c>
      <c r="F1860" s="302">
        <v>127.0</v>
      </c>
      <c r="G1860" s="302">
        <f t="shared" si="23"/>
        <v>0</v>
      </c>
      <c r="H1860" s="302"/>
      <c r="I1860" s="302"/>
      <c r="J1860" s="322">
        <v>27940.0</v>
      </c>
      <c r="K1860" s="308">
        <f t="shared" si="24"/>
        <v>220</v>
      </c>
      <c r="L1860" s="305" t="s">
        <v>4567</v>
      </c>
      <c r="M1860" s="306" t="s">
        <v>2584</v>
      </c>
      <c r="N1860" s="297">
        <f t="shared" si="3"/>
        <v>0.127</v>
      </c>
      <c r="O1860" s="307"/>
      <c r="P1860" s="307"/>
      <c r="Q1860" s="307"/>
      <c r="R1860" s="307"/>
      <c r="S1860" s="307"/>
      <c r="T1860" s="307"/>
      <c r="U1860" s="307"/>
      <c r="V1860" s="307"/>
    </row>
    <row r="1861" ht="15.75" customHeight="1">
      <c r="A1861" s="307"/>
      <c r="B1861" s="298">
        <v>45458.0</v>
      </c>
      <c r="C1861" s="323" t="s">
        <v>4567</v>
      </c>
      <c r="D1861" s="347" t="s">
        <v>107</v>
      </c>
      <c r="E1861" s="301" t="s">
        <v>177</v>
      </c>
      <c r="F1861" s="302">
        <v>1563.0</v>
      </c>
      <c r="G1861" s="302">
        <f t="shared" si="23"/>
        <v>0</v>
      </c>
      <c r="H1861" s="302"/>
      <c r="I1861" s="324"/>
      <c r="J1861" s="303">
        <v>445455.0</v>
      </c>
      <c r="K1861" s="304">
        <f t="shared" si="24"/>
        <v>285</v>
      </c>
      <c r="L1861" s="305" t="s">
        <v>4567</v>
      </c>
      <c r="M1861" s="306" t="s">
        <v>75</v>
      </c>
      <c r="N1861" s="297">
        <f t="shared" si="3"/>
        <v>1.563</v>
      </c>
      <c r="O1861" s="307"/>
      <c r="P1861" s="307"/>
      <c r="Q1861" s="307"/>
      <c r="R1861" s="307"/>
      <c r="S1861" s="307"/>
      <c r="T1861" s="307"/>
      <c r="U1861" s="307"/>
      <c r="V1861" s="307"/>
    </row>
    <row r="1862" ht="15.75" customHeight="1">
      <c r="A1862" s="307"/>
      <c r="B1862" s="298">
        <v>45458.0</v>
      </c>
      <c r="C1862" s="323" t="s">
        <v>4567</v>
      </c>
      <c r="D1862" s="347" t="s">
        <v>45</v>
      </c>
      <c r="E1862" s="301" t="s">
        <v>179</v>
      </c>
      <c r="F1862" s="302">
        <v>8091.0</v>
      </c>
      <c r="G1862" s="302">
        <f t="shared" si="23"/>
        <v>0</v>
      </c>
      <c r="H1862" s="302"/>
      <c r="I1862" s="324"/>
      <c r="J1862" s="322">
        <v>2089405.0</v>
      </c>
      <c r="K1862" s="308">
        <f t="shared" si="24"/>
        <v>258.2381659</v>
      </c>
      <c r="L1862" s="305" t="s">
        <v>4567</v>
      </c>
      <c r="M1862" s="306" t="s">
        <v>40</v>
      </c>
      <c r="N1862" s="297">
        <f t="shared" si="3"/>
        <v>8.091</v>
      </c>
      <c r="O1862" s="307"/>
      <c r="P1862" s="307"/>
      <c r="Q1862" s="307"/>
      <c r="R1862" s="307"/>
      <c r="S1862" s="307"/>
      <c r="T1862" s="307"/>
      <c r="U1862" s="307"/>
      <c r="V1862" s="307"/>
    </row>
    <row r="1863" ht="15.75" customHeight="1">
      <c r="A1863" s="307"/>
      <c r="B1863" s="298">
        <v>45458.0</v>
      </c>
      <c r="C1863" s="323" t="s">
        <v>4567</v>
      </c>
      <c r="D1863" s="347" t="s">
        <v>71</v>
      </c>
      <c r="E1863" s="301" t="s">
        <v>177</v>
      </c>
      <c r="F1863" s="302">
        <v>5000.0</v>
      </c>
      <c r="G1863" s="302">
        <f t="shared" si="23"/>
        <v>0</v>
      </c>
      <c r="H1863" s="302"/>
      <c r="I1863" s="302"/>
      <c r="J1863" s="303">
        <v>1375000.0</v>
      </c>
      <c r="K1863" s="304">
        <f t="shared" si="24"/>
        <v>275</v>
      </c>
      <c r="L1863" s="305" t="s">
        <v>4567</v>
      </c>
      <c r="M1863" s="306" t="s">
        <v>94</v>
      </c>
      <c r="N1863" s="297">
        <f t="shared" si="3"/>
        <v>5</v>
      </c>
      <c r="O1863" s="307"/>
      <c r="P1863" s="307"/>
      <c r="Q1863" s="307"/>
      <c r="R1863" s="307"/>
      <c r="S1863" s="307"/>
      <c r="T1863" s="307"/>
      <c r="U1863" s="307"/>
      <c r="V1863" s="307"/>
    </row>
    <row r="1864" ht="15.75" customHeight="1">
      <c r="A1864" s="307"/>
      <c r="B1864" s="298">
        <v>45458.0</v>
      </c>
      <c r="C1864" s="299" t="s">
        <v>4568</v>
      </c>
      <c r="D1864" s="300" t="s">
        <v>107</v>
      </c>
      <c r="E1864" s="301" t="s">
        <v>177</v>
      </c>
      <c r="F1864" s="302">
        <v>3760.5</v>
      </c>
      <c r="G1864" s="302">
        <f t="shared" si="23"/>
        <v>67.90054514</v>
      </c>
      <c r="H1864" s="302">
        <v>2553.4</v>
      </c>
      <c r="I1864" s="302">
        <v>20.6</v>
      </c>
      <c r="J1864" s="303">
        <v>1108125.0</v>
      </c>
      <c r="K1864" s="304">
        <f t="shared" si="24"/>
        <v>294.6749103</v>
      </c>
      <c r="L1864" s="305" t="s">
        <v>2582</v>
      </c>
      <c r="M1864" s="306" t="s">
        <v>2584</v>
      </c>
      <c r="N1864" s="297">
        <f t="shared" si="3"/>
        <v>3.7605</v>
      </c>
      <c r="O1864" s="307"/>
      <c r="P1864" s="307"/>
      <c r="Q1864" s="307"/>
      <c r="R1864" s="307"/>
      <c r="S1864" s="307"/>
      <c r="T1864" s="307"/>
      <c r="U1864" s="307"/>
      <c r="V1864" s="307"/>
    </row>
    <row r="1865" ht="15.75" customHeight="1">
      <c r="A1865" s="307"/>
      <c r="B1865" s="298">
        <v>45459.0</v>
      </c>
      <c r="C1865" s="299" t="s">
        <v>4569</v>
      </c>
      <c r="D1865" s="300" t="s">
        <v>60</v>
      </c>
      <c r="E1865" s="301" t="s">
        <v>4</v>
      </c>
      <c r="F1865" s="302">
        <v>4109.0</v>
      </c>
      <c r="G1865" s="302">
        <f t="shared" si="23"/>
        <v>69.50596252</v>
      </c>
      <c r="H1865" s="302">
        <v>2856.0</v>
      </c>
      <c r="I1865" s="324">
        <v>16.67</v>
      </c>
      <c r="J1865" s="303">
        <v>1623055.0</v>
      </c>
      <c r="K1865" s="304">
        <f t="shared" si="24"/>
        <v>395</v>
      </c>
      <c r="L1865" s="305" t="s">
        <v>2595</v>
      </c>
      <c r="M1865" s="306" t="s">
        <v>75</v>
      </c>
      <c r="N1865" s="297">
        <f t="shared" si="3"/>
        <v>4.109</v>
      </c>
      <c r="O1865" s="307"/>
      <c r="P1865" s="307"/>
      <c r="Q1865" s="307"/>
      <c r="R1865" s="307"/>
      <c r="S1865" s="307"/>
      <c r="T1865" s="307"/>
      <c r="U1865" s="307"/>
      <c r="V1865" s="307"/>
    </row>
    <row r="1866" ht="15.75" customHeight="1">
      <c r="A1866" s="307"/>
      <c r="B1866" s="298">
        <v>45459.0</v>
      </c>
      <c r="C1866" s="299" t="s">
        <v>4570</v>
      </c>
      <c r="D1866" s="300" t="s">
        <v>65</v>
      </c>
      <c r="E1866" s="301" t="s">
        <v>177</v>
      </c>
      <c r="F1866" s="302">
        <v>3577.0</v>
      </c>
      <c r="G1866" s="302">
        <f t="shared" si="23"/>
        <v>68.08498742</v>
      </c>
      <c r="H1866" s="302">
        <v>2435.4</v>
      </c>
      <c r="I1866" s="302">
        <v>8.44</v>
      </c>
      <c r="J1866" s="303">
        <v>1047252.0</v>
      </c>
      <c r="K1866" s="304">
        <f t="shared" si="24"/>
        <v>292.7738328</v>
      </c>
      <c r="L1866" s="305" t="s">
        <v>2595</v>
      </c>
      <c r="M1866" s="306" t="s">
        <v>40</v>
      </c>
      <c r="N1866" s="297">
        <f t="shared" si="3"/>
        <v>3.577</v>
      </c>
      <c r="O1866" s="307"/>
      <c r="P1866" s="307"/>
      <c r="Q1866" s="307"/>
      <c r="R1866" s="307"/>
      <c r="S1866" s="307"/>
      <c r="T1866" s="307"/>
      <c r="U1866" s="307"/>
      <c r="V1866" s="307"/>
    </row>
    <row r="1867" ht="15.75" customHeight="1">
      <c r="A1867" s="307"/>
      <c r="B1867" s="298">
        <v>45459.0</v>
      </c>
      <c r="C1867" s="299" t="s">
        <v>4571</v>
      </c>
      <c r="D1867" s="300" t="s">
        <v>71</v>
      </c>
      <c r="E1867" s="301" t="s">
        <v>177</v>
      </c>
      <c r="F1867" s="302">
        <v>2366.0</v>
      </c>
      <c r="G1867" s="302">
        <f t="shared" si="23"/>
        <v>71.94420964</v>
      </c>
      <c r="H1867" s="302">
        <v>1702.2</v>
      </c>
      <c r="I1867" s="302">
        <v>44.16</v>
      </c>
      <c r="J1867" s="303">
        <v>693625.0</v>
      </c>
      <c r="K1867" s="304">
        <f t="shared" si="24"/>
        <v>293.1635672</v>
      </c>
      <c r="L1867" s="305" t="s">
        <v>2582</v>
      </c>
      <c r="M1867" s="306" t="s">
        <v>94</v>
      </c>
      <c r="N1867" s="297">
        <f t="shared" si="3"/>
        <v>2.366</v>
      </c>
      <c r="O1867" s="307"/>
      <c r="P1867" s="307"/>
      <c r="Q1867" s="307"/>
      <c r="R1867" s="307"/>
      <c r="S1867" s="307"/>
      <c r="T1867" s="307"/>
      <c r="U1867" s="307"/>
      <c r="V1867" s="307"/>
    </row>
    <row r="1868" ht="15.75" customHeight="1">
      <c r="A1868" s="307"/>
      <c r="B1868" s="298">
        <v>45459.0</v>
      </c>
      <c r="C1868" s="299" t="s">
        <v>4572</v>
      </c>
      <c r="D1868" s="300" t="s">
        <v>45</v>
      </c>
      <c r="E1868" s="301" t="s">
        <v>177</v>
      </c>
      <c r="F1868" s="302">
        <v>2418.5</v>
      </c>
      <c r="G1868" s="302">
        <f t="shared" si="23"/>
        <v>67.31031631</v>
      </c>
      <c r="H1868" s="302">
        <v>1627.9</v>
      </c>
      <c r="I1868" s="324">
        <v>21.4</v>
      </c>
      <c r="J1868" s="322">
        <v>652995.0</v>
      </c>
      <c r="K1868" s="308">
        <f t="shared" si="24"/>
        <v>270</v>
      </c>
      <c r="L1868" s="305" t="s">
        <v>2582</v>
      </c>
      <c r="M1868" s="306" t="s">
        <v>2584</v>
      </c>
      <c r="N1868" s="297">
        <f t="shared" si="3"/>
        <v>2.4185</v>
      </c>
      <c r="O1868" s="307"/>
      <c r="P1868" s="307"/>
      <c r="Q1868" s="307"/>
      <c r="R1868" s="307"/>
      <c r="S1868" s="307"/>
      <c r="T1868" s="307"/>
      <c r="U1868" s="307"/>
      <c r="V1868" s="307"/>
    </row>
    <row r="1869" ht="15.75" customHeight="1">
      <c r="A1869" s="307"/>
      <c r="B1869" s="298">
        <v>45460.0</v>
      </c>
      <c r="C1869" s="299" t="s">
        <v>4573</v>
      </c>
      <c r="D1869" s="300" t="s">
        <v>60</v>
      </c>
      <c r="E1869" s="301" t="s">
        <v>177</v>
      </c>
      <c r="F1869" s="302">
        <v>597.0</v>
      </c>
      <c r="G1869" s="302">
        <f t="shared" si="23"/>
        <v>69.68174204</v>
      </c>
      <c r="H1869" s="302">
        <v>416.0</v>
      </c>
      <c r="I1869" s="302">
        <v>29.9</v>
      </c>
      <c r="J1869" s="303">
        <v>173130.0</v>
      </c>
      <c r="K1869" s="304">
        <f t="shared" si="24"/>
        <v>290</v>
      </c>
      <c r="L1869" s="305" t="s">
        <v>2595</v>
      </c>
      <c r="M1869" s="306" t="s">
        <v>75</v>
      </c>
      <c r="N1869" s="297">
        <f t="shared" si="3"/>
        <v>0.597</v>
      </c>
      <c r="O1869" s="307"/>
      <c r="P1869" s="307"/>
      <c r="Q1869" s="307"/>
      <c r="R1869" s="307"/>
      <c r="S1869" s="307"/>
      <c r="T1869" s="307"/>
      <c r="U1869" s="307"/>
      <c r="V1869" s="307"/>
    </row>
    <row r="1870" ht="15.75" customHeight="1">
      <c r="A1870" s="307"/>
      <c r="B1870" s="298">
        <v>45460.0</v>
      </c>
      <c r="C1870" s="299" t="s">
        <v>4574</v>
      </c>
      <c r="D1870" s="300" t="s">
        <v>60</v>
      </c>
      <c r="E1870" s="301" t="s">
        <v>172</v>
      </c>
      <c r="F1870" s="302">
        <v>2725.0</v>
      </c>
      <c r="G1870" s="302">
        <f t="shared" si="23"/>
        <v>69.53027523</v>
      </c>
      <c r="H1870" s="302">
        <v>1894.7</v>
      </c>
      <c r="I1870" s="324">
        <v>18.63</v>
      </c>
      <c r="J1870" s="303">
        <v>917215.0</v>
      </c>
      <c r="K1870" s="304">
        <f t="shared" si="24"/>
        <v>336.5926606</v>
      </c>
      <c r="L1870" s="305" t="s">
        <v>2595</v>
      </c>
      <c r="M1870" s="306" t="s">
        <v>40</v>
      </c>
      <c r="N1870" s="297">
        <f t="shared" si="3"/>
        <v>2.725</v>
      </c>
      <c r="O1870" s="307"/>
      <c r="P1870" s="307"/>
      <c r="Q1870" s="307"/>
      <c r="R1870" s="307"/>
      <c r="S1870" s="307"/>
      <c r="T1870" s="307"/>
      <c r="U1870" s="307"/>
      <c r="V1870" s="307"/>
    </row>
    <row r="1871" ht="15.75" customHeight="1">
      <c r="A1871" s="307"/>
      <c r="B1871" s="298">
        <v>45460.0</v>
      </c>
      <c r="C1871" s="299" t="s">
        <v>4575</v>
      </c>
      <c r="D1871" s="300" t="s">
        <v>83</v>
      </c>
      <c r="E1871" s="301" t="s">
        <v>177</v>
      </c>
      <c r="F1871" s="302">
        <v>5346.0</v>
      </c>
      <c r="G1871" s="302">
        <f t="shared" si="23"/>
        <v>70.3516648</v>
      </c>
      <c r="H1871" s="302">
        <v>3761.0</v>
      </c>
      <c r="I1871" s="324">
        <v>53.36</v>
      </c>
      <c r="J1871" s="303">
        <v>1549530.0</v>
      </c>
      <c r="K1871" s="304">
        <f t="shared" si="24"/>
        <v>289.8484848</v>
      </c>
      <c r="L1871" s="305" t="s">
        <v>2595</v>
      </c>
      <c r="M1871" s="306" t="s">
        <v>94</v>
      </c>
      <c r="N1871" s="297">
        <f t="shared" si="3"/>
        <v>5.346</v>
      </c>
      <c r="O1871" s="307"/>
      <c r="P1871" s="307"/>
      <c r="Q1871" s="307"/>
      <c r="R1871" s="307"/>
      <c r="S1871" s="307"/>
      <c r="T1871" s="307"/>
      <c r="U1871" s="307"/>
      <c r="V1871" s="307"/>
    </row>
    <row r="1872" ht="15.75" customHeight="1">
      <c r="A1872" s="307"/>
      <c r="B1872" s="298">
        <v>45460.0</v>
      </c>
      <c r="C1872" s="299" t="s">
        <v>4576</v>
      </c>
      <c r="D1872" s="300" t="s">
        <v>77</v>
      </c>
      <c r="E1872" s="301" t="s">
        <v>172</v>
      </c>
      <c r="F1872" s="302">
        <v>3870.9</v>
      </c>
      <c r="G1872" s="302">
        <f t="shared" si="23"/>
        <v>70.33248082</v>
      </c>
      <c r="H1872" s="302">
        <v>2722.5</v>
      </c>
      <c r="I1872" s="324">
        <v>82.33</v>
      </c>
      <c r="J1872" s="303">
        <v>1223986.0</v>
      </c>
      <c r="K1872" s="304">
        <f t="shared" si="24"/>
        <v>316.2019169</v>
      </c>
      <c r="L1872" s="305" t="s">
        <v>2580</v>
      </c>
      <c r="M1872" s="306" t="s">
        <v>2584</v>
      </c>
      <c r="N1872" s="297">
        <f t="shared" si="3"/>
        <v>3.8709</v>
      </c>
      <c r="O1872" s="307"/>
      <c r="P1872" s="307"/>
      <c r="Q1872" s="307"/>
      <c r="R1872" s="307"/>
      <c r="S1872" s="307"/>
      <c r="T1872" s="307"/>
      <c r="U1872" s="307"/>
      <c r="V1872" s="307"/>
    </row>
    <row r="1873" ht="15.75" customHeight="1">
      <c r="A1873" s="307"/>
      <c r="B1873" s="298">
        <v>45460.0</v>
      </c>
      <c r="C1873" s="299" t="s">
        <v>4577</v>
      </c>
      <c r="D1873" s="300" t="s">
        <v>85</v>
      </c>
      <c r="E1873" s="301" t="s">
        <v>2591</v>
      </c>
      <c r="F1873" s="302">
        <v>2218.0</v>
      </c>
      <c r="G1873" s="302">
        <f t="shared" si="23"/>
        <v>68.07033363</v>
      </c>
      <c r="H1873" s="302">
        <v>1509.8</v>
      </c>
      <c r="I1873" s="324">
        <v>41.98</v>
      </c>
      <c r="J1873" s="322">
        <v>463230.0</v>
      </c>
      <c r="K1873" s="308">
        <f t="shared" si="24"/>
        <v>208.8503156</v>
      </c>
      <c r="L1873" s="305" t="s">
        <v>2580</v>
      </c>
      <c r="M1873" s="306" t="s">
        <v>75</v>
      </c>
      <c r="N1873" s="297">
        <f t="shared" si="3"/>
        <v>2.218</v>
      </c>
      <c r="O1873" s="307"/>
      <c r="P1873" s="307"/>
      <c r="Q1873" s="307"/>
      <c r="R1873" s="307"/>
      <c r="S1873" s="307"/>
      <c r="T1873" s="307"/>
      <c r="U1873" s="307"/>
      <c r="V1873" s="307"/>
    </row>
    <row r="1874" ht="15.75" customHeight="1">
      <c r="A1874" s="307"/>
      <c r="B1874" s="298">
        <v>45460.0</v>
      </c>
      <c r="C1874" s="299" t="s">
        <v>4578</v>
      </c>
      <c r="D1874" s="300" t="s">
        <v>45</v>
      </c>
      <c r="E1874" s="301" t="s">
        <v>177</v>
      </c>
      <c r="F1874" s="302">
        <v>15832.0</v>
      </c>
      <c r="G1874" s="302">
        <f t="shared" si="23"/>
        <v>67.20692269</v>
      </c>
      <c r="H1874" s="302">
        <v>10640.2</v>
      </c>
      <c r="I1874" s="324">
        <v>12.63</v>
      </c>
      <c r="J1874" s="322">
        <v>4183702.0</v>
      </c>
      <c r="K1874" s="308">
        <f t="shared" si="24"/>
        <v>264.2560637</v>
      </c>
      <c r="L1874" s="305" t="s">
        <v>2582</v>
      </c>
      <c r="M1874" s="306" t="s">
        <v>40</v>
      </c>
      <c r="N1874" s="297">
        <f t="shared" si="3"/>
        <v>15.832</v>
      </c>
      <c r="O1874" s="307"/>
      <c r="P1874" s="307"/>
      <c r="Q1874" s="307"/>
      <c r="R1874" s="307"/>
      <c r="S1874" s="307"/>
      <c r="T1874" s="307"/>
      <c r="U1874" s="307"/>
      <c r="V1874" s="307"/>
    </row>
    <row r="1875" ht="15.75" customHeight="1">
      <c r="A1875" s="307"/>
      <c r="B1875" s="298">
        <v>45460.0</v>
      </c>
      <c r="C1875" s="299" t="s">
        <v>4579</v>
      </c>
      <c r="D1875" s="300" t="s">
        <v>71</v>
      </c>
      <c r="E1875" s="301" t="s">
        <v>2591</v>
      </c>
      <c r="F1875" s="302">
        <v>1100.0</v>
      </c>
      <c r="G1875" s="302">
        <f t="shared" si="23"/>
        <v>64.45454545</v>
      </c>
      <c r="H1875" s="302">
        <v>709.0</v>
      </c>
      <c r="I1875" s="324">
        <v>-2.98</v>
      </c>
      <c r="J1875" s="322">
        <v>242000.0</v>
      </c>
      <c r="K1875" s="308">
        <f t="shared" si="24"/>
        <v>220</v>
      </c>
      <c r="L1875" s="305" t="s">
        <v>2582</v>
      </c>
      <c r="M1875" s="306" t="s">
        <v>94</v>
      </c>
      <c r="N1875" s="297">
        <f t="shared" si="3"/>
        <v>1.1</v>
      </c>
      <c r="O1875" s="307"/>
      <c r="P1875" s="307"/>
      <c r="Q1875" s="307"/>
      <c r="R1875" s="307"/>
      <c r="S1875" s="307"/>
      <c r="T1875" s="307"/>
      <c r="U1875" s="307"/>
      <c r="V1875" s="307"/>
    </row>
    <row r="1876" ht="15.75" customHeight="1">
      <c r="A1876" s="307"/>
      <c r="B1876" s="298">
        <v>45460.0</v>
      </c>
      <c r="C1876" s="299" t="s">
        <v>4580</v>
      </c>
      <c r="D1876" s="300" t="s">
        <v>115</v>
      </c>
      <c r="E1876" s="301" t="s">
        <v>177</v>
      </c>
      <c r="F1876" s="302">
        <v>241.0</v>
      </c>
      <c r="G1876" s="302">
        <f t="shared" si="23"/>
        <v>69.08713693</v>
      </c>
      <c r="H1876" s="302">
        <v>166.5</v>
      </c>
      <c r="I1876" s="324">
        <v>40.6</v>
      </c>
      <c r="J1876" s="303">
        <v>72035.0</v>
      </c>
      <c r="K1876" s="304">
        <f t="shared" si="24"/>
        <v>298.9004149</v>
      </c>
      <c r="L1876" s="305" t="s">
        <v>2582</v>
      </c>
      <c r="M1876" s="306" t="s">
        <v>2584</v>
      </c>
      <c r="N1876" s="297">
        <f t="shared" si="3"/>
        <v>0.241</v>
      </c>
      <c r="O1876" s="307"/>
      <c r="P1876" s="307"/>
      <c r="Q1876" s="307"/>
      <c r="R1876" s="307"/>
      <c r="S1876" s="307"/>
      <c r="T1876" s="307"/>
      <c r="U1876" s="307"/>
      <c r="V1876" s="307"/>
    </row>
    <row r="1877" ht="15.75" customHeight="1">
      <c r="A1877" s="307"/>
      <c r="B1877" s="298">
        <v>45461.0</v>
      </c>
      <c r="C1877" s="299" t="s">
        <v>4581</v>
      </c>
      <c r="D1877" s="300" t="s">
        <v>65</v>
      </c>
      <c r="E1877" s="301" t="s">
        <v>4</v>
      </c>
      <c r="F1877" s="302">
        <v>3387.0</v>
      </c>
      <c r="G1877" s="302">
        <f t="shared" si="23"/>
        <v>70.77059345</v>
      </c>
      <c r="H1877" s="302">
        <v>2397.0</v>
      </c>
      <c r="I1877" s="324">
        <v>30.43</v>
      </c>
      <c r="J1877" s="303">
        <v>1337865.0</v>
      </c>
      <c r="K1877" s="304">
        <f t="shared" si="24"/>
        <v>395</v>
      </c>
      <c r="L1877" s="305" t="s">
        <v>2595</v>
      </c>
      <c r="M1877" s="306" t="s">
        <v>75</v>
      </c>
      <c r="N1877" s="297">
        <f t="shared" si="3"/>
        <v>3.387</v>
      </c>
      <c r="O1877" s="307"/>
      <c r="P1877" s="307"/>
      <c r="Q1877" s="307"/>
      <c r="R1877" s="307"/>
      <c r="S1877" s="307"/>
      <c r="T1877" s="307"/>
      <c r="U1877" s="307"/>
      <c r="V1877" s="307"/>
    </row>
    <row r="1878" ht="15.75" customHeight="1">
      <c r="A1878" s="307"/>
      <c r="B1878" s="298">
        <v>45461.0</v>
      </c>
      <c r="C1878" s="299" t="s">
        <v>4582</v>
      </c>
      <c r="D1878" s="300" t="s">
        <v>98</v>
      </c>
      <c r="E1878" s="301" t="s">
        <v>4</v>
      </c>
      <c r="F1878" s="302">
        <v>1438.0</v>
      </c>
      <c r="G1878" s="302">
        <f t="shared" si="23"/>
        <v>68.05285118</v>
      </c>
      <c r="H1878" s="302">
        <v>978.6</v>
      </c>
      <c r="I1878" s="324">
        <v>28.59</v>
      </c>
      <c r="J1878" s="303">
        <v>563981.0</v>
      </c>
      <c r="K1878" s="304">
        <f t="shared" si="24"/>
        <v>392.1981919</v>
      </c>
      <c r="L1878" s="305" t="s">
        <v>2595</v>
      </c>
      <c r="M1878" s="306" t="s">
        <v>40</v>
      </c>
      <c r="N1878" s="297">
        <f t="shared" si="3"/>
        <v>1.438</v>
      </c>
      <c r="O1878" s="307"/>
      <c r="P1878" s="307"/>
      <c r="Q1878" s="307"/>
      <c r="R1878" s="307"/>
      <c r="S1878" s="307"/>
      <c r="T1878" s="307"/>
      <c r="U1878" s="307"/>
      <c r="V1878" s="307"/>
    </row>
    <row r="1879" ht="15.75" customHeight="1">
      <c r="A1879" s="307"/>
      <c r="B1879" s="298">
        <v>45461.0</v>
      </c>
      <c r="C1879" s="299" t="s">
        <v>4583</v>
      </c>
      <c r="D1879" s="300" t="s">
        <v>65</v>
      </c>
      <c r="E1879" s="301" t="s">
        <v>177</v>
      </c>
      <c r="F1879" s="302">
        <v>5288.0</v>
      </c>
      <c r="G1879" s="302">
        <f t="shared" si="23"/>
        <v>65.63540091</v>
      </c>
      <c r="H1879" s="302">
        <v>3470.8</v>
      </c>
      <c r="I1879" s="324">
        <v>-6.92</v>
      </c>
      <c r="J1879" s="303">
        <v>1777480.0</v>
      </c>
      <c r="K1879" s="304">
        <f t="shared" si="24"/>
        <v>336.1346445</v>
      </c>
      <c r="L1879" s="305" t="s">
        <v>2595</v>
      </c>
      <c r="M1879" s="306" t="s">
        <v>94</v>
      </c>
      <c r="N1879" s="297">
        <f t="shared" si="3"/>
        <v>5.288</v>
      </c>
      <c r="O1879" s="307"/>
      <c r="P1879" s="307"/>
      <c r="Q1879" s="307"/>
      <c r="R1879" s="307"/>
      <c r="S1879" s="307"/>
      <c r="T1879" s="307"/>
      <c r="U1879" s="307"/>
      <c r="V1879" s="307"/>
    </row>
    <row r="1880" ht="15.75" customHeight="1">
      <c r="A1880" s="307"/>
      <c r="B1880" s="298">
        <v>45461.0</v>
      </c>
      <c r="C1880" s="299" t="s">
        <v>4584</v>
      </c>
      <c r="D1880" s="300" t="s">
        <v>4585</v>
      </c>
      <c r="E1880" s="301" t="s">
        <v>181</v>
      </c>
      <c r="F1880" s="302">
        <v>1537.0</v>
      </c>
      <c r="G1880" s="302">
        <f t="shared" si="23"/>
        <v>66.05725439</v>
      </c>
      <c r="H1880" s="302">
        <v>1015.3</v>
      </c>
      <c r="I1880" s="324">
        <v>-3.28</v>
      </c>
      <c r="J1880" s="322">
        <v>376565.0</v>
      </c>
      <c r="K1880" s="308">
        <f t="shared" si="24"/>
        <v>245</v>
      </c>
      <c r="L1880" s="305" t="s">
        <v>2595</v>
      </c>
      <c r="M1880" s="306" t="s">
        <v>2584</v>
      </c>
      <c r="N1880" s="297">
        <f t="shared" si="3"/>
        <v>1.537</v>
      </c>
      <c r="O1880" s="307"/>
      <c r="P1880" s="307"/>
      <c r="Q1880" s="307"/>
      <c r="R1880" s="307"/>
      <c r="S1880" s="307"/>
      <c r="T1880" s="307"/>
      <c r="U1880" s="307"/>
      <c r="V1880" s="307"/>
    </row>
    <row r="1881" ht="15.75" customHeight="1">
      <c r="A1881" s="307"/>
      <c r="B1881" s="298">
        <v>45461.0</v>
      </c>
      <c r="C1881" s="299" t="s">
        <v>4586</v>
      </c>
      <c r="D1881" s="300" t="s">
        <v>55</v>
      </c>
      <c r="E1881" s="301" t="s">
        <v>2591</v>
      </c>
      <c r="F1881" s="302">
        <v>1957.4</v>
      </c>
      <c r="G1881" s="302">
        <f t="shared" si="23"/>
        <v>66.74670481</v>
      </c>
      <c r="H1881" s="302">
        <v>1306.5</v>
      </c>
      <c r="I1881" s="324">
        <v>17.99</v>
      </c>
      <c r="J1881" s="322">
        <v>431072.0</v>
      </c>
      <c r="K1881" s="308">
        <f t="shared" si="24"/>
        <v>220.2268315</v>
      </c>
      <c r="L1881" s="305" t="s">
        <v>2580</v>
      </c>
      <c r="M1881" s="306" t="s">
        <v>75</v>
      </c>
      <c r="N1881" s="297">
        <f t="shared" si="3"/>
        <v>1.9574</v>
      </c>
      <c r="O1881" s="307"/>
      <c r="P1881" s="307"/>
      <c r="Q1881" s="307"/>
      <c r="R1881" s="307"/>
      <c r="S1881" s="307"/>
      <c r="T1881" s="307"/>
      <c r="U1881" s="307"/>
      <c r="V1881" s="307"/>
    </row>
    <row r="1882" ht="15.75" customHeight="1">
      <c r="A1882" s="307"/>
      <c r="B1882" s="298">
        <v>45461.0</v>
      </c>
      <c r="C1882" s="299" t="s">
        <v>4587</v>
      </c>
      <c r="D1882" s="300" t="s">
        <v>45</v>
      </c>
      <c r="E1882" s="301" t="s">
        <v>172</v>
      </c>
      <c r="F1882" s="302">
        <f>5661+25062.5</f>
        <v>30723.5</v>
      </c>
      <c r="G1882" s="302">
        <f t="shared" si="23"/>
        <v>53.7025404</v>
      </c>
      <c r="H1882" s="302">
        <v>16499.3</v>
      </c>
      <c r="I1882" s="324">
        <v>22.8</v>
      </c>
      <c r="J1882" s="303">
        <f>8039535+1767760</f>
        <v>9807295</v>
      </c>
      <c r="K1882" s="304">
        <f t="shared" si="24"/>
        <v>319.2115156</v>
      </c>
      <c r="L1882" s="305" t="s">
        <v>2582</v>
      </c>
      <c r="M1882" s="306" t="s">
        <v>40</v>
      </c>
      <c r="N1882" s="297">
        <f t="shared" si="3"/>
        <v>30.7235</v>
      </c>
      <c r="O1882" s="307"/>
      <c r="P1882" s="307"/>
      <c r="Q1882" s="307"/>
      <c r="R1882" s="307"/>
      <c r="S1882" s="307"/>
      <c r="T1882" s="307"/>
      <c r="U1882" s="307"/>
      <c r="V1882" s="307"/>
    </row>
    <row r="1883" ht="15.75" customHeight="1">
      <c r="A1883" s="307"/>
      <c r="B1883" s="298">
        <v>45461.0</v>
      </c>
      <c r="C1883" s="299" t="s">
        <v>4588</v>
      </c>
      <c r="D1883" s="300" t="s">
        <v>115</v>
      </c>
      <c r="E1883" s="301" t="s">
        <v>179</v>
      </c>
      <c r="F1883" s="302">
        <v>258.0</v>
      </c>
      <c r="G1883" s="302">
        <f t="shared" si="23"/>
        <v>68.02325581</v>
      </c>
      <c r="H1883" s="302">
        <v>175.5</v>
      </c>
      <c r="I1883" s="324">
        <v>18.9</v>
      </c>
      <c r="J1883" s="322">
        <v>65790.0</v>
      </c>
      <c r="K1883" s="308">
        <f t="shared" si="24"/>
        <v>255</v>
      </c>
      <c r="L1883" s="305" t="s">
        <v>2582</v>
      </c>
      <c r="M1883" s="306" t="s">
        <v>94</v>
      </c>
      <c r="N1883" s="297">
        <f t="shared" si="3"/>
        <v>0.258</v>
      </c>
      <c r="O1883" s="307"/>
      <c r="P1883" s="307"/>
      <c r="Q1883" s="307"/>
      <c r="R1883" s="307"/>
      <c r="S1883" s="307"/>
      <c r="T1883" s="307"/>
      <c r="U1883" s="307"/>
      <c r="V1883" s="307"/>
    </row>
    <row r="1884" ht="15.75" customHeight="1">
      <c r="A1884" s="307"/>
      <c r="B1884" s="298">
        <v>45461.0</v>
      </c>
      <c r="C1884" s="299" t="s">
        <v>4589</v>
      </c>
      <c r="D1884" s="300" t="s">
        <v>71</v>
      </c>
      <c r="E1884" s="301" t="s">
        <v>2643</v>
      </c>
      <c r="F1884" s="302">
        <f>4233+2068</f>
        <v>6301</v>
      </c>
      <c r="G1884" s="302">
        <f t="shared" si="23"/>
        <v>21.53785113</v>
      </c>
      <c r="H1884" s="302">
        <v>1357.1</v>
      </c>
      <c r="I1884" s="324">
        <v>13.09</v>
      </c>
      <c r="J1884" s="322">
        <f>455410+841765</f>
        <v>1297175</v>
      </c>
      <c r="K1884" s="308">
        <f t="shared" si="24"/>
        <v>205.8681162</v>
      </c>
      <c r="L1884" s="305" t="s">
        <v>2582</v>
      </c>
      <c r="M1884" s="306" t="s">
        <v>2584</v>
      </c>
      <c r="N1884" s="297">
        <f t="shared" si="3"/>
        <v>6.301</v>
      </c>
      <c r="O1884" s="307"/>
      <c r="P1884" s="307"/>
      <c r="Q1884" s="307"/>
      <c r="R1884" s="307"/>
      <c r="S1884" s="307"/>
      <c r="T1884" s="307"/>
      <c r="U1884" s="307"/>
      <c r="V1884" s="307"/>
    </row>
    <row r="1885" ht="15.75" customHeight="1">
      <c r="A1885" s="307"/>
      <c r="B1885" s="298">
        <v>45462.0</v>
      </c>
      <c r="C1885" s="299" t="s">
        <v>4590</v>
      </c>
      <c r="D1885" s="300" t="s">
        <v>60</v>
      </c>
      <c r="E1885" s="301" t="s">
        <v>4</v>
      </c>
      <c r="F1885" s="302">
        <v>9416.0</v>
      </c>
      <c r="G1885" s="302">
        <f t="shared" si="23"/>
        <v>69.63785047</v>
      </c>
      <c r="H1885" s="302">
        <v>6557.1</v>
      </c>
      <c r="I1885" s="324">
        <v>15.56</v>
      </c>
      <c r="J1885" s="303">
        <v>4105670.0</v>
      </c>
      <c r="K1885" s="304">
        <f t="shared" si="24"/>
        <v>436.0312234</v>
      </c>
      <c r="L1885" s="305" t="s">
        <v>2595</v>
      </c>
      <c r="M1885" s="306" t="s">
        <v>75</v>
      </c>
      <c r="N1885" s="297">
        <f t="shared" si="3"/>
        <v>9.416</v>
      </c>
      <c r="O1885" s="307"/>
      <c r="P1885" s="307"/>
      <c r="Q1885" s="307"/>
      <c r="R1885" s="307"/>
      <c r="S1885" s="307"/>
      <c r="T1885" s="307"/>
      <c r="U1885" s="307"/>
      <c r="V1885" s="307"/>
    </row>
    <row r="1886" ht="15.75" customHeight="1">
      <c r="A1886" s="307"/>
      <c r="B1886" s="298">
        <v>45462.0</v>
      </c>
      <c r="C1886" s="299" t="s">
        <v>4591</v>
      </c>
      <c r="D1886" s="300" t="s">
        <v>77</v>
      </c>
      <c r="E1886" s="301" t="s">
        <v>179</v>
      </c>
      <c r="F1886" s="302">
        <v>3863.1</v>
      </c>
      <c r="G1886" s="302">
        <f t="shared" si="23"/>
        <v>68.439854</v>
      </c>
      <c r="H1886" s="302">
        <v>2643.9</v>
      </c>
      <c r="I1886" s="324">
        <v>36.87</v>
      </c>
      <c r="J1886" s="322">
        <v>972950.5</v>
      </c>
      <c r="K1886" s="308">
        <f t="shared" si="24"/>
        <v>251.8574461</v>
      </c>
      <c r="L1886" s="305" t="s">
        <v>2580</v>
      </c>
      <c r="M1886" s="306" t="s">
        <v>40</v>
      </c>
      <c r="N1886" s="297">
        <f t="shared" si="3"/>
        <v>3.8631</v>
      </c>
      <c r="O1886" s="307"/>
      <c r="P1886" s="307"/>
      <c r="Q1886" s="307"/>
      <c r="R1886" s="307"/>
      <c r="S1886" s="307"/>
      <c r="T1886" s="307"/>
      <c r="U1886" s="307"/>
      <c r="V1886" s="307"/>
    </row>
    <row r="1887" ht="15.75" customHeight="1">
      <c r="A1887" s="307"/>
      <c r="B1887" s="298">
        <v>45462.0</v>
      </c>
      <c r="C1887" s="299" t="s">
        <v>4592</v>
      </c>
      <c r="D1887" s="300" t="s">
        <v>55</v>
      </c>
      <c r="E1887" s="301" t="s">
        <v>172</v>
      </c>
      <c r="F1887" s="302">
        <v>1771.0</v>
      </c>
      <c r="G1887" s="302">
        <f t="shared" si="23"/>
        <v>71.15189159</v>
      </c>
      <c r="H1887" s="302">
        <v>1260.1</v>
      </c>
      <c r="I1887" s="324">
        <v>96.27</v>
      </c>
      <c r="J1887" s="303">
        <v>549010.0</v>
      </c>
      <c r="K1887" s="304">
        <f t="shared" si="24"/>
        <v>310</v>
      </c>
      <c r="L1887" s="305" t="s">
        <v>2580</v>
      </c>
      <c r="M1887" s="306" t="s">
        <v>94</v>
      </c>
      <c r="N1887" s="297">
        <f t="shared" si="3"/>
        <v>1.771</v>
      </c>
      <c r="O1887" s="307"/>
      <c r="P1887" s="307"/>
      <c r="Q1887" s="307"/>
      <c r="R1887" s="307"/>
      <c r="S1887" s="307"/>
      <c r="T1887" s="307"/>
      <c r="U1887" s="307"/>
      <c r="V1887" s="307"/>
    </row>
    <row r="1888" ht="15.75" customHeight="1">
      <c r="A1888" s="307"/>
      <c r="B1888" s="298">
        <v>45462.0</v>
      </c>
      <c r="C1888" s="299" t="s">
        <v>4593</v>
      </c>
      <c r="D1888" s="300" t="s">
        <v>45</v>
      </c>
      <c r="E1888" s="301" t="s">
        <v>179</v>
      </c>
      <c r="F1888" s="302">
        <v>17533.5</v>
      </c>
      <c r="G1888" s="302">
        <f t="shared" si="23"/>
        <v>68.99991445</v>
      </c>
      <c r="H1888" s="302">
        <v>12098.1</v>
      </c>
      <c r="I1888" s="324">
        <v>13.28</v>
      </c>
      <c r="J1888" s="322">
        <v>4573125.0</v>
      </c>
      <c r="K1888" s="308">
        <f t="shared" si="24"/>
        <v>260.8221405</v>
      </c>
      <c r="L1888" s="305" t="s">
        <v>2582</v>
      </c>
      <c r="M1888" s="306" t="s">
        <v>2584</v>
      </c>
      <c r="N1888" s="297">
        <f t="shared" si="3"/>
        <v>17.5335</v>
      </c>
      <c r="O1888" s="307"/>
      <c r="P1888" s="307"/>
      <c r="Q1888" s="307"/>
      <c r="R1888" s="307"/>
      <c r="S1888" s="307"/>
      <c r="T1888" s="307"/>
      <c r="U1888" s="307"/>
      <c r="V1888" s="307"/>
    </row>
    <row r="1889" ht="15.75" customHeight="1">
      <c r="A1889" s="307"/>
      <c r="B1889" s="298">
        <v>45462.0</v>
      </c>
      <c r="C1889" s="299" t="s">
        <v>4594</v>
      </c>
      <c r="D1889" s="300" t="s">
        <v>91</v>
      </c>
      <c r="E1889" s="301" t="s">
        <v>2591</v>
      </c>
      <c r="F1889" s="302">
        <v>2244.0</v>
      </c>
      <c r="G1889" s="302">
        <f t="shared" si="23"/>
        <v>68.48484848</v>
      </c>
      <c r="H1889" s="302">
        <v>1536.8</v>
      </c>
      <c r="I1889" s="324">
        <v>26.67</v>
      </c>
      <c r="J1889" s="322">
        <v>497210.0</v>
      </c>
      <c r="K1889" s="308">
        <f t="shared" si="24"/>
        <v>221.5730838</v>
      </c>
      <c r="L1889" s="305" t="s">
        <v>2582</v>
      </c>
      <c r="M1889" s="306" t="s">
        <v>75</v>
      </c>
      <c r="N1889" s="297">
        <f t="shared" si="3"/>
        <v>2.244</v>
      </c>
      <c r="O1889" s="307"/>
      <c r="P1889" s="307"/>
      <c r="Q1889" s="307"/>
      <c r="R1889" s="307"/>
      <c r="S1889" s="307"/>
      <c r="T1889" s="307"/>
      <c r="U1889" s="307"/>
      <c r="V1889" s="307"/>
    </row>
    <row r="1890" ht="15.75" customHeight="1">
      <c r="A1890" s="307"/>
      <c r="B1890" s="298">
        <v>45462.0</v>
      </c>
      <c r="C1890" s="299" t="s">
        <v>4595</v>
      </c>
      <c r="D1890" s="300" t="s">
        <v>71</v>
      </c>
      <c r="E1890" s="301" t="s">
        <v>181</v>
      </c>
      <c r="F1890" s="302">
        <v>2778.0</v>
      </c>
      <c r="G1890" s="302">
        <f t="shared" si="23"/>
        <v>66.42908567</v>
      </c>
      <c r="H1890" s="302">
        <v>1845.4</v>
      </c>
      <c r="I1890" s="324">
        <v>4.77</v>
      </c>
      <c r="J1890" s="322">
        <v>663875.0</v>
      </c>
      <c r="K1890" s="308">
        <f t="shared" si="24"/>
        <v>238.9758819</v>
      </c>
      <c r="L1890" s="305" t="s">
        <v>2582</v>
      </c>
      <c r="M1890" s="306" t="s">
        <v>40</v>
      </c>
      <c r="N1890" s="297">
        <f t="shared" si="3"/>
        <v>2.778</v>
      </c>
      <c r="O1890" s="307"/>
      <c r="P1890" s="307"/>
      <c r="Q1890" s="307"/>
      <c r="R1890" s="307"/>
      <c r="S1890" s="307"/>
      <c r="T1890" s="307"/>
      <c r="U1890" s="307"/>
      <c r="V1890" s="307"/>
    </row>
    <row r="1891" ht="15.75" customHeight="1">
      <c r="A1891" s="307"/>
      <c r="B1891" s="298">
        <v>45462.0</v>
      </c>
      <c r="C1891" s="299" t="s">
        <v>4596</v>
      </c>
      <c r="D1891" s="300" t="s">
        <v>89</v>
      </c>
      <c r="E1891" s="301" t="s">
        <v>177</v>
      </c>
      <c r="F1891" s="302">
        <v>1788.5</v>
      </c>
      <c r="G1891" s="302">
        <f t="shared" si="23"/>
        <v>67.70478054</v>
      </c>
      <c r="H1891" s="302">
        <v>1210.9</v>
      </c>
      <c r="I1891" s="324">
        <v>28.12</v>
      </c>
      <c r="J1891" s="303">
        <v>528785.0</v>
      </c>
      <c r="K1891" s="304">
        <f t="shared" si="24"/>
        <v>295.6583729</v>
      </c>
      <c r="L1891" s="305" t="s">
        <v>2582</v>
      </c>
      <c r="M1891" s="306" t="s">
        <v>94</v>
      </c>
      <c r="N1891" s="297">
        <f t="shared" si="3"/>
        <v>1.7885</v>
      </c>
      <c r="O1891" s="307"/>
      <c r="P1891" s="307"/>
      <c r="Q1891" s="307"/>
      <c r="R1891" s="307"/>
      <c r="S1891" s="307"/>
      <c r="T1891" s="307"/>
      <c r="U1891" s="307"/>
      <c r="V1891" s="307"/>
    </row>
    <row r="1892" ht="15.75" customHeight="1">
      <c r="A1892" s="307"/>
      <c r="B1892" s="298">
        <v>45462.0</v>
      </c>
      <c r="C1892" s="299" t="s">
        <v>4597</v>
      </c>
      <c r="D1892" s="300" t="s">
        <v>115</v>
      </c>
      <c r="E1892" s="301" t="s">
        <v>177</v>
      </c>
      <c r="F1892" s="302">
        <v>301.0</v>
      </c>
      <c r="G1892" s="302">
        <f t="shared" si="23"/>
        <v>66.41196013</v>
      </c>
      <c r="H1892" s="302">
        <v>199.9</v>
      </c>
      <c r="I1892" s="324">
        <v>7.14</v>
      </c>
      <c r="J1892" s="303">
        <v>88830.0</v>
      </c>
      <c r="K1892" s="304">
        <f t="shared" si="24"/>
        <v>295.1162791</v>
      </c>
      <c r="L1892" s="305" t="s">
        <v>2582</v>
      </c>
      <c r="M1892" s="306" t="s">
        <v>2584</v>
      </c>
      <c r="N1892" s="297">
        <f t="shared" si="3"/>
        <v>0.301</v>
      </c>
      <c r="O1892" s="307"/>
      <c r="P1892" s="307"/>
      <c r="Q1892" s="307"/>
      <c r="R1892" s="307"/>
      <c r="S1892" s="307"/>
      <c r="T1892" s="307"/>
      <c r="U1892" s="307"/>
      <c r="V1892" s="307"/>
    </row>
    <row r="1893" ht="15.75" customHeight="1">
      <c r="A1893" s="307"/>
      <c r="B1893" s="298">
        <v>45463.0</v>
      </c>
      <c r="C1893" s="299" t="s">
        <v>4598</v>
      </c>
      <c r="D1893" s="300" t="s">
        <v>77</v>
      </c>
      <c r="E1893" s="301" t="s">
        <v>181</v>
      </c>
      <c r="F1893" s="302">
        <v>3533.0</v>
      </c>
      <c r="G1893" s="302">
        <f t="shared" si="23"/>
        <v>66.90348146</v>
      </c>
      <c r="H1893" s="302">
        <v>2363.7</v>
      </c>
      <c r="I1893" s="324">
        <v>38.21</v>
      </c>
      <c r="J1893" s="322">
        <v>797605.0</v>
      </c>
      <c r="K1893" s="308">
        <f t="shared" si="24"/>
        <v>225.7585621</v>
      </c>
      <c r="L1893" s="305" t="s">
        <v>2580</v>
      </c>
      <c r="M1893" s="306" t="s">
        <v>75</v>
      </c>
      <c r="N1893" s="297">
        <f t="shared" si="3"/>
        <v>3.533</v>
      </c>
      <c r="O1893" s="307"/>
      <c r="P1893" s="307"/>
      <c r="Q1893" s="307"/>
      <c r="R1893" s="307"/>
      <c r="S1893" s="307"/>
      <c r="T1893" s="307"/>
      <c r="U1893" s="307"/>
      <c r="V1893" s="307"/>
    </row>
    <row r="1894" ht="15.75" customHeight="1">
      <c r="A1894" s="307"/>
      <c r="B1894" s="298">
        <v>45463.0</v>
      </c>
      <c r="C1894" s="299" t="s">
        <v>4599</v>
      </c>
      <c r="D1894" s="300" t="s">
        <v>85</v>
      </c>
      <c r="E1894" s="301" t="s">
        <v>181</v>
      </c>
      <c r="F1894" s="302">
        <v>14.5</v>
      </c>
      <c r="G1894" s="302">
        <f t="shared" si="23"/>
        <v>68.96551724</v>
      </c>
      <c r="H1894" s="302">
        <v>10.0</v>
      </c>
      <c r="I1894" s="324">
        <v>-11.19</v>
      </c>
      <c r="J1894" s="322">
        <v>3262.5</v>
      </c>
      <c r="K1894" s="308">
        <f t="shared" si="24"/>
        <v>225</v>
      </c>
      <c r="L1894" s="305" t="s">
        <v>2580</v>
      </c>
      <c r="M1894" s="306" t="s">
        <v>40</v>
      </c>
      <c r="N1894" s="297">
        <f t="shared" si="3"/>
        <v>0.0145</v>
      </c>
      <c r="O1894" s="307"/>
      <c r="P1894" s="307"/>
      <c r="Q1894" s="307"/>
      <c r="R1894" s="307"/>
      <c r="S1894" s="307"/>
      <c r="T1894" s="307"/>
      <c r="U1894" s="307"/>
      <c r="V1894" s="307"/>
    </row>
    <row r="1895" ht="15.75" customHeight="1">
      <c r="A1895" s="307"/>
      <c r="B1895" s="298">
        <v>45463.0</v>
      </c>
      <c r="C1895" s="299" t="s">
        <v>4600</v>
      </c>
      <c r="D1895" s="300" t="s">
        <v>83</v>
      </c>
      <c r="E1895" s="301" t="s">
        <v>172</v>
      </c>
      <c r="F1895" s="302">
        <v>1581.9</v>
      </c>
      <c r="G1895" s="302">
        <f t="shared" si="23"/>
        <v>66.09140907</v>
      </c>
      <c r="H1895" s="302">
        <v>1045.5</v>
      </c>
      <c r="I1895" s="324">
        <v>25.01</v>
      </c>
      <c r="J1895" s="303">
        <v>482479.5</v>
      </c>
      <c r="K1895" s="304">
        <f t="shared" si="24"/>
        <v>305</v>
      </c>
      <c r="L1895" s="305" t="s">
        <v>2595</v>
      </c>
      <c r="M1895" s="306" t="s">
        <v>94</v>
      </c>
      <c r="N1895" s="297">
        <f t="shared" si="3"/>
        <v>1.5819</v>
      </c>
      <c r="O1895" s="307"/>
      <c r="P1895" s="307"/>
      <c r="Q1895" s="307"/>
      <c r="R1895" s="307"/>
      <c r="S1895" s="307"/>
      <c r="T1895" s="307"/>
      <c r="U1895" s="307"/>
      <c r="V1895" s="307"/>
    </row>
    <row r="1896" ht="15.75" customHeight="1">
      <c r="A1896" s="307"/>
      <c r="B1896" s="298">
        <v>45463.0</v>
      </c>
      <c r="C1896" s="299" t="s">
        <v>4601</v>
      </c>
      <c r="D1896" s="300" t="s">
        <v>55</v>
      </c>
      <c r="E1896" s="301" t="s">
        <v>177</v>
      </c>
      <c r="F1896" s="302">
        <v>3307.0</v>
      </c>
      <c r="G1896" s="302">
        <f t="shared" si="23"/>
        <v>68.01028122</v>
      </c>
      <c r="H1896" s="302">
        <v>2249.1</v>
      </c>
      <c r="I1896" s="324">
        <v>50.49</v>
      </c>
      <c r="J1896" s="322">
        <v>892890.0</v>
      </c>
      <c r="K1896" s="308">
        <f t="shared" si="24"/>
        <v>270</v>
      </c>
      <c r="L1896" s="305" t="s">
        <v>2580</v>
      </c>
      <c r="M1896" s="306" t="s">
        <v>2584</v>
      </c>
      <c r="N1896" s="297">
        <f t="shared" si="3"/>
        <v>3.307</v>
      </c>
      <c r="O1896" s="307"/>
      <c r="P1896" s="307"/>
      <c r="Q1896" s="307"/>
      <c r="R1896" s="307"/>
      <c r="S1896" s="307"/>
      <c r="T1896" s="307"/>
      <c r="U1896" s="307"/>
      <c r="V1896" s="307"/>
    </row>
    <row r="1897" ht="15.75" customHeight="1">
      <c r="A1897" s="307"/>
      <c r="B1897" s="298">
        <v>45463.0</v>
      </c>
      <c r="C1897" s="299" t="s">
        <v>4602</v>
      </c>
      <c r="D1897" s="300" t="s">
        <v>50</v>
      </c>
      <c r="E1897" s="301" t="s">
        <v>179</v>
      </c>
      <c r="F1897" s="302">
        <v>20115.0</v>
      </c>
      <c r="G1897" s="302">
        <f t="shared" si="23"/>
        <v>66.54934129</v>
      </c>
      <c r="H1897" s="302">
        <v>13386.4</v>
      </c>
      <c r="I1897" s="324">
        <v>38.39</v>
      </c>
      <c r="J1897" s="322">
        <v>5252440.0</v>
      </c>
      <c r="K1897" s="308">
        <f t="shared" si="24"/>
        <v>261.1205568</v>
      </c>
      <c r="L1897" s="305" t="s">
        <v>2582</v>
      </c>
      <c r="M1897" s="306" t="s">
        <v>75</v>
      </c>
      <c r="N1897" s="297">
        <f t="shared" si="3"/>
        <v>20.115</v>
      </c>
      <c r="O1897" s="307"/>
      <c r="P1897" s="307"/>
      <c r="Q1897" s="307"/>
      <c r="R1897" s="307"/>
      <c r="S1897" s="307"/>
      <c r="T1897" s="307"/>
      <c r="U1897" s="307"/>
      <c r="V1897" s="307"/>
    </row>
    <row r="1898" ht="15.75" customHeight="1">
      <c r="A1898" s="307"/>
      <c r="B1898" s="298">
        <v>45463.0</v>
      </c>
      <c r="C1898" s="299" t="s">
        <v>4603</v>
      </c>
      <c r="D1898" s="300" t="s">
        <v>45</v>
      </c>
      <c r="E1898" s="301" t="s">
        <v>4</v>
      </c>
      <c r="F1898" s="302">
        <v>5516.0</v>
      </c>
      <c r="G1898" s="302">
        <f t="shared" si="23"/>
        <v>68.64213198</v>
      </c>
      <c r="H1898" s="302">
        <v>3786.3</v>
      </c>
      <c r="I1898" s="324">
        <v>63.1</v>
      </c>
      <c r="J1898" s="303">
        <v>1989580.0</v>
      </c>
      <c r="K1898" s="304">
        <f t="shared" si="24"/>
        <v>360.6925308</v>
      </c>
      <c r="L1898" s="305" t="s">
        <v>2582</v>
      </c>
      <c r="M1898" s="306" t="s">
        <v>40</v>
      </c>
      <c r="N1898" s="297">
        <f t="shared" si="3"/>
        <v>5.516</v>
      </c>
      <c r="O1898" s="307"/>
      <c r="P1898" s="307"/>
      <c r="Q1898" s="307"/>
      <c r="R1898" s="307"/>
      <c r="S1898" s="307"/>
      <c r="T1898" s="307"/>
      <c r="U1898" s="307"/>
      <c r="V1898" s="307"/>
    </row>
    <row r="1899" ht="15.75" customHeight="1">
      <c r="A1899" s="307"/>
      <c r="B1899" s="298">
        <v>45463.0</v>
      </c>
      <c r="C1899" s="299" t="s">
        <v>4604</v>
      </c>
      <c r="D1899" s="300" t="s">
        <v>71</v>
      </c>
      <c r="E1899" s="301" t="s">
        <v>179</v>
      </c>
      <c r="F1899" s="302">
        <v>3135.5</v>
      </c>
      <c r="G1899" s="302">
        <f t="shared" si="23"/>
        <v>67.68617445</v>
      </c>
      <c r="H1899" s="302">
        <v>2122.3</v>
      </c>
      <c r="I1899" s="324">
        <v>22.85</v>
      </c>
      <c r="J1899" s="322">
        <v>779262.5</v>
      </c>
      <c r="K1899" s="308">
        <f t="shared" si="24"/>
        <v>248.5289428</v>
      </c>
      <c r="L1899" s="305" t="s">
        <v>2582</v>
      </c>
      <c r="M1899" s="306" t="s">
        <v>94</v>
      </c>
      <c r="N1899" s="297">
        <f t="shared" si="3"/>
        <v>3.1355</v>
      </c>
      <c r="O1899" s="307"/>
      <c r="P1899" s="307"/>
      <c r="Q1899" s="307"/>
      <c r="R1899" s="307"/>
      <c r="S1899" s="307"/>
      <c r="T1899" s="307"/>
      <c r="U1899" s="307"/>
      <c r="V1899" s="307"/>
    </row>
    <row r="1900" ht="15.75" customHeight="1">
      <c r="A1900" s="307"/>
      <c r="B1900" s="298">
        <v>45463.0</v>
      </c>
      <c r="C1900" s="299" t="s">
        <v>4605</v>
      </c>
      <c r="D1900" s="300" t="s">
        <v>89</v>
      </c>
      <c r="E1900" s="301" t="s">
        <v>177</v>
      </c>
      <c r="F1900" s="302">
        <v>2332.5</v>
      </c>
      <c r="G1900" s="302">
        <f t="shared" si="23"/>
        <v>68.21436227</v>
      </c>
      <c r="H1900" s="302">
        <v>1591.1</v>
      </c>
      <c r="I1900" s="324">
        <v>17.15</v>
      </c>
      <c r="J1900" s="322">
        <v>617510.0</v>
      </c>
      <c r="K1900" s="308">
        <f t="shared" si="24"/>
        <v>264.7416935</v>
      </c>
      <c r="L1900" s="305" t="s">
        <v>2582</v>
      </c>
      <c r="M1900" s="306" t="s">
        <v>2584</v>
      </c>
      <c r="N1900" s="297">
        <f t="shared" si="3"/>
        <v>2.3325</v>
      </c>
      <c r="O1900" s="307"/>
      <c r="P1900" s="307"/>
      <c r="Q1900" s="307"/>
      <c r="R1900" s="307"/>
      <c r="S1900" s="307"/>
      <c r="T1900" s="307"/>
      <c r="U1900" s="307"/>
      <c r="V1900" s="307"/>
    </row>
    <row r="1901" ht="15.75" customHeight="1">
      <c r="A1901" s="307"/>
      <c r="B1901" s="298">
        <v>45464.0</v>
      </c>
      <c r="C1901" s="299" t="s">
        <v>4606</v>
      </c>
      <c r="D1901" s="300" t="s">
        <v>65</v>
      </c>
      <c r="E1901" s="301" t="s">
        <v>172</v>
      </c>
      <c r="F1901" s="302">
        <v>5602.0</v>
      </c>
      <c r="G1901" s="302">
        <f t="shared" si="23"/>
        <v>70.69082471</v>
      </c>
      <c r="H1901" s="302">
        <v>3960.1</v>
      </c>
      <c r="I1901" s="324">
        <v>51.85</v>
      </c>
      <c r="J1901" s="303">
        <v>2095710.0</v>
      </c>
      <c r="K1901" s="304">
        <f t="shared" si="24"/>
        <v>374.1003213</v>
      </c>
      <c r="L1901" s="305" t="s">
        <v>2595</v>
      </c>
      <c r="M1901" s="306" t="s">
        <v>75</v>
      </c>
      <c r="N1901" s="297">
        <f t="shared" si="3"/>
        <v>5.602</v>
      </c>
      <c r="O1901" s="307"/>
      <c r="P1901" s="307"/>
      <c r="Q1901" s="307"/>
      <c r="R1901" s="307"/>
      <c r="S1901" s="307"/>
      <c r="T1901" s="307"/>
      <c r="U1901" s="307"/>
      <c r="V1901" s="307"/>
    </row>
    <row r="1902" ht="15.75" customHeight="1">
      <c r="A1902" s="307"/>
      <c r="B1902" s="298">
        <v>45464.0</v>
      </c>
      <c r="C1902" s="299" t="s">
        <v>4607</v>
      </c>
      <c r="D1902" s="300" t="s">
        <v>50</v>
      </c>
      <c r="E1902" s="301" t="s">
        <v>177</v>
      </c>
      <c r="F1902" s="302">
        <v>20175.0</v>
      </c>
      <c r="G1902" s="302">
        <f t="shared" si="23"/>
        <v>68.1016109</v>
      </c>
      <c r="H1902" s="302">
        <v>13739.5</v>
      </c>
      <c r="I1902" s="324">
        <v>24.41</v>
      </c>
      <c r="J1902" s="322">
        <v>5536275.0</v>
      </c>
      <c r="K1902" s="308">
        <f t="shared" si="24"/>
        <v>274.4126394</v>
      </c>
      <c r="L1902" s="305" t="s">
        <v>2582</v>
      </c>
      <c r="M1902" s="306" t="s">
        <v>40</v>
      </c>
      <c r="N1902" s="297">
        <f t="shared" si="3"/>
        <v>20.175</v>
      </c>
      <c r="O1902" s="307"/>
      <c r="P1902" s="307"/>
      <c r="Q1902" s="307"/>
      <c r="R1902" s="307"/>
      <c r="S1902" s="307"/>
      <c r="T1902" s="307"/>
      <c r="U1902" s="307"/>
      <c r="V1902" s="307"/>
    </row>
    <row r="1903" ht="15.75" customHeight="1">
      <c r="A1903" s="307"/>
      <c r="B1903" s="298">
        <v>45464.0</v>
      </c>
      <c r="C1903" s="299" t="s">
        <v>4608</v>
      </c>
      <c r="D1903" s="300" t="s">
        <v>107</v>
      </c>
      <c r="E1903" s="301" t="s">
        <v>172</v>
      </c>
      <c r="F1903" s="302">
        <v>5290.0</v>
      </c>
      <c r="G1903" s="302">
        <f t="shared" si="23"/>
        <v>68.10586011</v>
      </c>
      <c r="H1903" s="302">
        <v>3602.8</v>
      </c>
      <c r="I1903" s="324">
        <v>18.84</v>
      </c>
      <c r="J1903" s="303">
        <v>1672570.0</v>
      </c>
      <c r="K1903" s="304">
        <f t="shared" si="24"/>
        <v>316.1758034</v>
      </c>
      <c r="L1903" s="305" t="s">
        <v>2582</v>
      </c>
      <c r="M1903" s="306" t="s">
        <v>94</v>
      </c>
      <c r="N1903" s="297">
        <f t="shared" si="3"/>
        <v>5.29</v>
      </c>
      <c r="O1903" s="307"/>
      <c r="P1903" s="307"/>
      <c r="Q1903" s="307"/>
      <c r="R1903" s="307"/>
      <c r="S1903" s="307"/>
      <c r="T1903" s="307"/>
      <c r="U1903" s="307"/>
      <c r="V1903" s="307"/>
    </row>
    <row r="1904" ht="15.75" customHeight="1">
      <c r="A1904" s="307"/>
      <c r="B1904" s="298">
        <v>45464.0</v>
      </c>
      <c r="C1904" s="299" t="s">
        <v>4609</v>
      </c>
      <c r="D1904" s="300" t="s">
        <v>91</v>
      </c>
      <c r="E1904" s="301" t="s">
        <v>172</v>
      </c>
      <c r="F1904" s="302">
        <v>3742.0</v>
      </c>
      <c r="G1904" s="302">
        <f t="shared" si="23"/>
        <v>70.40085516</v>
      </c>
      <c r="H1904" s="302">
        <v>2634.4</v>
      </c>
      <c r="I1904" s="324">
        <v>51.51</v>
      </c>
      <c r="J1904" s="303">
        <v>1092135.0</v>
      </c>
      <c r="K1904" s="304">
        <f t="shared" si="24"/>
        <v>291.8586317</v>
      </c>
      <c r="L1904" s="305" t="s">
        <v>2582</v>
      </c>
      <c r="M1904" s="306" t="s">
        <v>2584</v>
      </c>
      <c r="N1904" s="297">
        <f t="shared" si="3"/>
        <v>3.742</v>
      </c>
      <c r="O1904" s="307"/>
      <c r="P1904" s="307"/>
      <c r="Q1904" s="307"/>
      <c r="R1904" s="307"/>
      <c r="S1904" s="307"/>
      <c r="T1904" s="307"/>
      <c r="U1904" s="307"/>
      <c r="V1904" s="307"/>
    </row>
    <row r="1905" ht="15.75" customHeight="1">
      <c r="A1905" s="307"/>
      <c r="B1905" s="298">
        <v>45464.0</v>
      </c>
      <c r="C1905" s="299" t="s">
        <v>4610</v>
      </c>
      <c r="D1905" s="300" t="s">
        <v>55</v>
      </c>
      <c r="E1905" s="301" t="s">
        <v>172</v>
      </c>
      <c r="F1905" s="302">
        <v>4435.0</v>
      </c>
      <c r="G1905" s="302">
        <f t="shared" si="23"/>
        <v>70.34498309</v>
      </c>
      <c r="H1905" s="302">
        <v>3119.8</v>
      </c>
      <c r="I1905" s="324">
        <v>48.43</v>
      </c>
      <c r="J1905" s="303">
        <v>1354040.0</v>
      </c>
      <c r="K1905" s="304">
        <f t="shared" si="24"/>
        <v>305.307779</v>
      </c>
      <c r="L1905" s="305" t="s">
        <v>2580</v>
      </c>
      <c r="M1905" s="306" t="s">
        <v>75</v>
      </c>
      <c r="N1905" s="297">
        <f t="shared" si="3"/>
        <v>4.435</v>
      </c>
      <c r="O1905" s="307"/>
      <c r="P1905" s="307"/>
      <c r="Q1905" s="307"/>
      <c r="R1905" s="307"/>
      <c r="S1905" s="307"/>
      <c r="T1905" s="307"/>
      <c r="U1905" s="307"/>
      <c r="V1905" s="307"/>
    </row>
    <row r="1906" ht="15.75" customHeight="1">
      <c r="A1906" s="307"/>
      <c r="B1906" s="298">
        <v>45465.0</v>
      </c>
      <c r="C1906" s="299" t="s">
        <v>4611</v>
      </c>
      <c r="D1906" s="300" t="s">
        <v>60</v>
      </c>
      <c r="E1906" s="301" t="s">
        <v>177</v>
      </c>
      <c r="F1906" s="302">
        <v>3386.0</v>
      </c>
      <c r="G1906" s="302">
        <f t="shared" si="23"/>
        <v>69.82279976</v>
      </c>
      <c r="H1906" s="302">
        <v>2364.2</v>
      </c>
      <c r="I1906" s="324">
        <v>16.64</v>
      </c>
      <c r="J1906" s="322">
        <v>967980.0</v>
      </c>
      <c r="K1906" s="308">
        <f t="shared" si="24"/>
        <v>285.8771412</v>
      </c>
      <c r="L1906" s="305" t="s">
        <v>2595</v>
      </c>
      <c r="M1906" s="306" t="s">
        <v>40</v>
      </c>
      <c r="N1906" s="297">
        <f t="shared" si="3"/>
        <v>3.386</v>
      </c>
      <c r="O1906" s="307"/>
      <c r="P1906" s="307"/>
      <c r="Q1906" s="307"/>
      <c r="R1906" s="307"/>
      <c r="S1906" s="307"/>
      <c r="T1906" s="307"/>
      <c r="U1906" s="307"/>
      <c r="V1906" s="307"/>
    </row>
    <row r="1907" ht="15.75" customHeight="1">
      <c r="A1907" s="307"/>
      <c r="B1907" s="298">
        <v>45465.0</v>
      </c>
      <c r="C1907" s="299" t="s">
        <v>4612</v>
      </c>
      <c r="D1907" s="300" t="s">
        <v>77</v>
      </c>
      <c r="E1907" s="301" t="s">
        <v>177</v>
      </c>
      <c r="F1907" s="302">
        <v>2964.5</v>
      </c>
      <c r="G1907" s="302">
        <f t="shared" si="23"/>
        <v>70.6257379</v>
      </c>
      <c r="H1907" s="302">
        <v>2093.7</v>
      </c>
      <c r="I1907" s="324">
        <v>100.39</v>
      </c>
      <c r="J1907" s="303">
        <v>791493.0</v>
      </c>
      <c r="K1907" s="304">
        <f t="shared" si="24"/>
        <v>266.9903862</v>
      </c>
      <c r="L1907" s="305" t="s">
        <v>2580</v>
      </c>
      <c r="M1907" s="306" t="s">
        <v>94</v>
      </c>
      <c r="N1907" s="297">
        <f t="shared" si="3"/>
        <v>2.9645</v>
      </c>
      <c r="O1907" s="307"/>
      <c r="P1907" s="307"/>
      <c r="Q1907" s="307"/>
      <c r="R1907" s="307"/>
      <c r="S1907" s="307"/>
      <c r="T1907" s="307"/>
      <c r="U1907" s="307"/>
      <c r="V1907" s="307"/>
    </row>
    <row r="1908" ht="15.75" customHeight="1">
      <c r="A1908" s="307"/>
      <c r="B1908" s="298">
        <v>45465.0</v>
      </c>
      <c r="C1908" s="299" t="s">
        <v>4613</v>
      </c>
      <c r="D1908" s="300" t="s">
        <v>98</v>
      </c>
      <c r="E1908" s="301" t="s">
        <v>172</v>
      </c>
      <c r="F1908" s="302">
        <v>1414.0</v>
      </c>
      <c r="G1908" s="302">
        <f t="shared" si="23"/>
        <v>68.78359264</v>
      </c>
      <c r="H1908" s="302">
        <v>972.6</v>
      </c>
      <c r="I1908" s="324">
        <v>37.31</v>
      </c>
      <c r="J1908" s="303">
        <v>478230.0</v>
      </c>
      <c r="K1908" s="304">
        <f t="shared" si="24"/>
        <v>338.2107496</v>
      </c>
      <c r="L1908" s="305" t="s">
        <v>2595</v>
      </c>
      <c r="M1908" s="306" t="s">
        <v>2584</v>
      </c>
      <c r="N1908" s="297">
        <f t="shared" si="3"/>
        <v>1.414</v>
      </c>
      <c r="O1908" s="307"/>
      <c r="P1908" s="307"/>
      <c r="Q1908" s="307"/>
      <c r="R1908" s="307"/>
      <c r="S1908" s="307"/>
      <c r="T1908" s="307"/>
      <c r="U1908" s="307"/>
      <c r="V1908" s="307"/>
    </row>
    <row r="1909" ht="15.75" customHeight="1">
      <c r="A1909" s="307"/>
      <c r="B1909" s="298">
        <v>45465.0</v>
      </c>
      <c r="C1909" s="299" t="s">
        <v>4614</v>
      </c>
      <c r="D1909" s="300" t="s">
        <v>83</v>
      </c>
      <c r="E1909" s="301" t="s">
        <v>177</v>
      </c>
      <c r="F1909" s="302">
        <v>3916.0</v>
      </c>
      <c r="G1909" s="302">
        <f t="shared" si="23"/>
        <v>68.91470889</v>
      </c>
      <c r="H1909" s="302">
        <v>2698.7</v>
      </c>
      <c r="I1909" s="324">
        <v>35.89</v>
      </c>
      <c r="J1909" s="303">
        <v>1123656.25</v>
      </c>
      <c r="K1909" s="304">
        <f t="shared" si="24"/>
        <v>286.9397983</v>
      </c>
      <c r="L1909" s="305" t="s">
        <v>2595</v>
      </c>
      <c r="M1909" s="306" t="s">
        <v>75</v>
      </c>
      <c r="N1909" s="297">
        <f t="shared" si="3"/>
        <v>3.916</v>
      </c>
      <c r="O1909" s="307"/>
      <c r="P1909" s="307"/>
      <c r="Q1909" s="307"/>
      <c r="R1909" s="307"/>
      <c r="S1909" s="307"/>
      <c r="T1909" s="307"/>
      <c r="U1909" s="307"/>
      <c r="V1909" s="307"/>
    </row>
    <row r="1910" ht="15.75" customHeight="1">
      <c r="A1910" s="307"/>
      <c r="B1910" s="298">
        <v>45466.0</v>
      </c>
      <c r="C1910" s="299" t="s">
        <v>4615</v>
      </c>
      <c r="D1910" s="300" t="s">
        <v>65</v>
      </c>
      <c r="E1910" s="301" t="s">
        <v>172</v>
      </c>
      <c r="F1910" s="302">
        <v>2818.0</v>
      </c>
      <c r="G1910" s="302">
        <f t="shared" si="23"/>
        <v>69.78353442</v>
      </c>
      <c r="H1910" s="302">
        <v>1966.5</v>
      </c>
      <c r="I1910" s="324">
        <v>44.99</v>
      </c>
      <c r="J1910" s="303">
        <v>1025297.25</v>
      </c>
      <c r="K1910" s="304">
        <f t="shared" si="24"/>
        <v>363.8386267</v>
      </c>
      <c r="L1910" s="305" t="s">
        <v>2595</v>
      </c>
      <c r="M1910" s="306" t="s">
        <v>40</v>
      </c>
      <c r="N1910" s="297">
        <f t="shared" si="3"/>
        <v>2.818</v>
      </c>
      <c r="O1910" s="307"/>
      <c r="P1910" s="307"/>
      <c r="Q1910" s="307"/>
      <c r="R1910" s="307"/>
      <c r="S1910" s="307"/>
      <c r="T1910" s="307"/>
      <c r="U1910" s="307"/>
      <c r="V1910" s="307"/>
    </row>
    <row r="1911" ht="15.75" customHeight="1">
      <c r="A1911" s="307"/>
      <c r="B1911" s="298">
        <v>45465.0</v>
      </c>
      <c r="C1911" s="299" t="s">
        <v>4616</v>
      </c>
      <c r="D1911" s="300" t="s">
        <v>50</v>
      </c>
      <c r="E1911" s="301" t="s">
        <v>172</v>
      </c>
      <c r="F1911" s="302">
        <v>17584.0</v>
      </c>
      <c r="G1911" s="302">
        <f t="shared" si="23"/>
        <v>67.79856688</v>
      </c>
      <c r="H1911" s="302">
        <v>11921.7</v>
      </c>
      <c r="I1911" s="324">
        <v>-6.91</v>
      </c>
      <c r="J1911" s="303">
        <v>5345345.0</v>
      </c>
      <c r="K1911" s="304">
        <f t="shared" si="24"/>
        <v>303.9891379</v>
      </c>
      <c r="L1911" s="305" t="s">
        <v>2582</v>
      </c>
      <c r="M1911" s="306" t="s">
        <v>94</v>
      </c>
      <c r="N1911" s="297">
        <f t="shared" si="3"/>
        <v>17.584</v>
      </c>
      <c r="O1911" s="307"/>
      <c r="P1911" s="307"/>
      <c r="Q1911" s="307"/>
      <c r="R1911" s="307"/>
      <c r="S1911" s="307"/>
      <c r="T1911" s="307"/>
      <c r="U1911" s="307"/>
      <c r="V1911" s="307"/>
    </row>
    <row r="1912" ht="15.75" customHeight="1">
      <c r="A1912" s="307"/>
      <c r="B1912" s="298">
        <v>45465.0</v>
      </c>
      <c r="C1912" s="299" t="s">
        <v>4617</v>
      </c>
      <c r="D1912" s="300" t="s">
        <v>71</v>
      </c>
      <c r="E1912" s="301" t="s">
        <v>177</v>
      </c>
      <c r="F1912" s="302">
        <v>3238.0</v>
      </c>
      <c r="G1912" s="302">
        <f t="shared" si="23"/>
        <v>66.85917233</v>
      </c>
      <c r="H1912" s="302">
        <v>2164.9</v>
      </c>
      <c r="I1912" s="324">
        <v>59.68</v>
      </c>
      <c r="J1912" s="303">
        <v>933570.0</v>
      </c>
      <c r="K1912" s="304">
        <f t="shared" si="24"/>
        <v>288.3168623</v>
      </c>
      <c r="L1912" s="305" t="s">
        <v>2582</v>
      </c>
      <c r="M1912" s="306" t="s">
        <v>2584</v>
      </c>
      <c r="N1912" s="297">
        <f t="shared" si="3"/>
        <v>3.238</v>
      </c>
      <c r="O1912" s="307"/>
      <c r="P1912" s="307"/>
      <c r="Q1912" s="307"/>
      <c r="R1912" s="307"/>
      <c r="S1912" s="307"/>
      <c r="T1912" s="307"/>
      <c r="U1912" s="307"/>
      <c r="V1912" s="307"/>
    </row>
    <row r="1913" ht="15.75" customHeight="1">
      <c r="A1913" s="307"/>
      <c r="B1913" s="298">
        <v>45465.0</v>
      </c>
      <c r="C1913" s="299" t="s">
        <v>4618</v>
      </c>
      <c r="D1913" s="300" t="s">
        <v>91</v>
      </c>
      <c r="E1913" s="301" t="s">
        <v>177</v>
      </c>
      <c r="F1913" s="302">
        <v>6663.5</v>
      </c>
      <c r="G1913" s="302">
        <f t="shared" si="23"/>
        <v>67.24994372</v>
      </c>
      <c r="H1913" s="302">
        <v>4481.2</v>
      </c>
      <c r="I1913" s="324">
        <v>35.66</v>
      </c>
      <c r="J1913" s="322">
        <v>1836587.0</v>
      </c>
      <c r="K1913" s="308">
        <f t="shared" si="24"/>
        <v>275.618969</v>
      </c>
      <c r="L1913" s="305" t="s">
        <v>2582</v>
      </c>
      <c r="M1913" s="306" t="s">
        <v>75</v>
      </c>
      <c r="N1913" s="297">
        <f t="shared" si="3"/>
        <v>6.6635</v>
      </c>
      <c r="O1913" s="307"/>
      <c r="P1913" s="307"/>
      <c r="Q1913" s="307"/>
      <c r="R1913" s="307"/>
      <c r="S1913" s="307"/>
      <c r="T1913" s="307"/>
      <c r="U1913" s="307"/>
      <c r="V1913" s="307"/>
    </row>
    <row r="1914" ht="15.75" customHeight="1">
      <c r="A1914" s="307"/>
      <c r="B1914" s="298">
        <v>45465.0</v>
      </c>
      <c r="C1914" s="299" t="s">
        <v>4619</v>
      </c>
      <c r="D1914" s="300" t="s">
        <v>115</v>
      </c>
      <c r="E1914" s="301" t="s">
        <v>179</v>
      </c>
      <c r="F1914" s="302">
        <v>39.0</v>
      </c>
      <c r="G1914" s="302">
        <f t="shared" si="23"/>
        <v>69.74358974</v>
      </c>
      <c r="H1914" s="302">
        <v>27.2</v>
      </c>
      <c r="I1914" s="324">
        <v>10.11</v>
      </c>
      <c r="J1914" s="322">
        <v>9945.0</v>
      </c>
      <c r="K1914" s="308">
        <f t="shared" si="24"/>
        <v>255</v>
      </c>
      <c r="L1914" s="305" t="s">
        <v>2582</v>
      </c>
      <c r="M1914" s="306" t="s">
        <v>40</v>
      </c>
      <c r="N1914" s="297">
        <f t="shared" si="3"/>
        <v>0.039</v>
      </c>
      <c r="O1914" s="307"/>
      <c r="P1914" s="307"/>
      <c r="Q1914" s="307"/>
      <c r="R1914" s="307"/>
      <c r="S1914" s="307"/>
      <c r="T1914" s="307"/>
      <c r="U1914" s="307"/>
      <c r="V1914" s="307"/>
    </row>
    <row r="1915" ht="15.75" customHeight="1">
      <c r="A1915" s="307"/>
      <c r="B1915" s="298">
        <v>45466.0</v>
      </c>
      <c r="C1915" s="299" t="s">
        <v>4620</v>
      </c>
      <c r="D1915" s="300" t="s">
        <v>60</v>
      </c>
      <c r="E1915" s="301" t="s">
        <v>4</v>
      </c>
      <c r="F1915" s="302">
        <v>2759.0</v>
      </c>
      <c r="G1915" s="302">
        <f t="shared" si="23"/>
        <v>70.30083364</v>
      </c>
      <c r="H1915" s="302">
        <v>1939.6</v>
      </c>
      <c r="I1915" s="324">
        <v>63.77</v>
      </c>
      <c r="J1915" s="303">
        <v>1089915.0</v>
      </c>
      <c r="K1915" s="304">
        <f t="shared" si="24"/>
        <v>395.0398695</v>
      </c>
      <c r="L1915" s="305" t="s">
        <v>2595</v>
      </c>
      <c r="M1915" s="306" t="s">
        <v>94</v>
      </c>
      <c r="N1915" s="297">
        <f t="shared" si="3"/>
        <v>2.759</v>
      </c>
      <c r="O1915" s="307"/>
      <c r="P1915" s="307"/>
      <c r="Q1915" s="307"/>
      <c r="R1915" s="307"/>
      <c r="S1915" s="307"/>
      <c r="T1915" s="307"/>
      <c r="U1915" s="307"/>
      <c r="V1915" s="307"/>
    </row>
    <row r="1916" ht="15.75" customHeight="1">
      <c r="A1916" s="307"/>
      <c r="B1916" s="298">
        <v>45466.0</v>
      </c>
      <c r="C1916" s="299" t="s">
        <v>4621</v>
      </c>
      <c r="D1916" s="300" t="s">
        <v>71</v>
      </c>
      <c r="E1916" s="301" t="s">
        <v>177</v>
      </c>
      <c r="F1916" s="302">
        <v>5767.0</v>
      </c>
      <c r="G1916" s="302">
        <f t="shared" si="23"/>
        <v>68.17582799</v>
      </c>
      <c r="H1916" s="302">
        <v>3931.7</v>
      </c>
      <c r="I1916" s="324">
        <v>39.08</v>
      </c>
      <c r="J1916" s="303">
        <v>1687680.0</v>
      </c>
      <c r="K1916" s="304">
        <f t="shared" si="24"/>
        <v>292.6443558</v>
      </c>
      <c r="L1916" s="305" t="s">
        <v>2582</v>
      </c>
      <c r="M1916" s="306" t="s">
        <v>2584</v>
      </c>
      <c r="N1916" s="297">
        <f t="shared" si="3"/>
        <v>5.767</v>
      </c>
      <c r="O1916" s="307"/>
      <c r="P1916" s="307"/>
      <c r="Q1916" s="307"/>
      <c r="R1916" s="307"/>
      <c r="S1916" s="307"/>
      <c r="T1916" s="307"/>
      <c r="U1916" s="307"/>
      <c r="V1916" s="307"/>
    </row>
    <row r="1917" ht="15.75" customHeight="1">
      <c r="A1917" s="307"/>
      <c r="B1917" s="298">
        <v>45466.0</v>
      </c>
      <c r="C1917" s="299" t="s">
        <v>4622</v>
      </c>
      <c r="D1917" s="300" t="s">
        <v>50</v>
      </c>
      <c r="E1917" s="301" t="s">
        <v>177</v>
      </c>
      <c r="F1917" s="302">
        <v>9362.0</v>
      </c>
      <c r="G1917" s="302">
        <f t="shared" si="23"/>
        <v>67.16193121</v>
      </c>
      <c r="H1917" s="302">
        <v>6287.7</v>
      </c>
      <c r="I1917" s="324">
        <v>10.74</v>
      </c>
      <c r="J1917" s="322">
        <v>2514150.0</v>
      </c>
      <c r="K1917" s="308">
        <f t="shared" si="24"/>
        <v>268.5483871</v>
      </c>
      <c r="L1917" s="305" t="s">
        <v>2582</v>
      </c>
      <c r="M1917" s="306" t="s">
        <v>75</v>
      </c>
      <c r="N1917" s="297">
        <f t="shared" si="3"/>
        <v>9.362</v>
      </c>
      <c r="O1917" s="307"/>
      <c r="P1917" s="307"/>
      <c r="Q1917" s="307"/>
      <c r="R1917" s="307"/>
      <c r="S1917" s="307"/>
      <c r="T1917" s="307"/>
      <c r="U1917" s="307"/>
      <c r="V1917" s="307"/>
    </row>
    <row r="1918" ht="15.75" customHeight="1">
      <c r="A1918" s="307"/>
      <c r="B1918" s="298">
        <v>45466.0</v>
      </c>
      <c r="C1918" s="299" t="s">
        <v>4623</v>
      </c>
      <c r="D1918" s="300" t="s">
        <v>91</v>
      </c>
      <c r="E1918" s="301" t="s">
        <v>2591</v>
      </c>
      <c r="F1918" s="302">
        <v>3395.0</v>
      </c>
      <c r="G1918" s="302">
        <f t="shared" si="23"/>
        <v>65.37849779</v>
      </c>
      <c r="H1918" s="302">
        <v>2219.6</v>
      </c>
      <c r="I1918" s="324">
        <v>16.31</v>
      </c>
      <c r="J1918" s="322">
        <v>742720.0</v>
      </c>
      <c r="K1918" s="308">
        <f t="shared" si="24"/>
        <v>218.7687776</v>
      </c>
      <c r="L1918" s="305" t="s">
        <v>2582</v>
      </c>
      <c r="M1918" s="306" t="s">
        <v>40</v>
      </c>
      <c r="N1918" s="297">
        <f t="shared" si="3"/>
        <v>3.395</v>
      </c>
      <c r="O1918" s="307"/>
      <c r="P1918" s="307"/>
      <c r="Q1918" s="307"/>
      <c r="R1918" s="307"/>
      <c r="S1918" s="307"/>
      <c r="T1918" s="307"/>
      <c r="U1918" s="307"/>
      <c r="V1918" s="307"/>
    </row>
    <row r="1919" ht="15.75" customHeight="1">
      <c r="A1919" s="307"/>
      <c r="B1919" s="298">
        <v>45466.0</v>
      </c>
      <c r="C1919" s="299" t="s">
        <v>4624</v>
      </c>
      <c r="D1919" s="300" t="s">
        <v>115</v>
      </c>
      <c r="E1919" s="301" t="s">
        <v>177</v>
      </c>
      <c r="F1919" s="302">
        <v>3262.5</v>
      </c>
      <c r="G1919" s="302">
        <f t="shared" si="23"/>
        <v>64.34022989</v>
      </c>
      <c r="H1919" s="302">
        <v>2099.1</v>
      </c>
      <c r="I1919" s="324">
        <v>-26.59</v>
      </c>
      <c r="J1919" s="322">
        <v>923030.0</v>
      </c>
      <c r="K1919" s="308">
        <f t="shared" si="24"/>
        <v>282.9210728</v>
      </c>
      <c r="L1919" s="305" t="s">
        <v>2582</v>
      </c>
      <c r="M1919" s="306" t="s">
        <v>94</v>
      </c>
      <c r="N1919" s="297">
        <f t="shared" si="3"/>
        <v>3.2625</v>
      </c>
      <c r="O1919" s="307"/>
      <c r="P1919" s="307"/>
      <c r="Q1919" s="307"/>
      <c r="R1919" s="307"/>
      <c r="S1919" s="307"/>
      <c r="T1919" s="307"/>
      <c r="U1919" s="307"/>
      <c r="V1919" s="307"/>
    </row>
    <row r="1920" ht="15.75" customHeight="1">
      <c r="A1920" s="307"/>
      <c r="B1920" s="298">
        <v>45466.0</v>
      </c>
      <c r="C1920" s="299" t="s">
        <v>4625</v>
      </c>
      <c r="D1920" s="300" t="s">
        <v>55</v>
      </c>
      <c r="E1920" s="301" t="s">
        <v>177</v>
      </c>
      <c r="F1920" s="302">
        <v>8941.9</v>
      </c>
      <c r="G1920" s="302">
        <f t="shared" si="23"/>
        <v>67.46664579</v>
      </c>
      <c r="H1920" s="302">
        <v>6032.8</v>
      </c>
      <c r="I1920" s="324">
        <v>22.45</v>
      </c>
      <c r="J1920" s="322">
        <v>2443386.0</v>
      </c>
      <c r="K1920" s="308">
        <f t="shared" si="24"/>
        <v>273.2513224</v>
      </c>
      <c r="L1920" s="305" t="s">
        <v>2580</v>
      </c>
      <c r="M1920" s="306" t="s">
        <v>2584</v>
      </c>
      <c r="N1920" s="297">
        <f t="shared" si="3"/>
        <v>8.9419</v>
      </c>
      <c r="O1920" s="307"/>
      <c r="P1920" s="307"/>
      <c r="Q1920" s="307"/>
      <c r="R1920" s="307"/>
      <c r="S1920" s="307"/>
      <c r="T1920" s="307"/>
      <c r="U1920" s="307"/>
      <c r="V1920" s="307"/>
    </row>
    <row r="1921" ht="15.75" customHeight="1">
      <c r="A1921" s="307"/>
      <c r="B1921" s="298">
        <v>45466.0</v>
      </c>
      <c r="C1921" s="299" t="s">
        <v>4626</v>
      </c>
      <c r="D1921" s="300" t="s">
        <v>113</v>
      </c>
      <c r="E1921" s="301" t="s">
        <v>179</v>
      </c>
      <c r="F1921" s="302">
        <v>1808.3</v>
      </c>
      <c r="G1921" s="302">
        <f t="shared" si="23"/>
        <v>69.40220096</v>
      </c>
      <c r="H1921" s="302">
        <v>1255.0</v>
      </c>
      <c r="I1921" s="324">
        <v>27.37</v>
      </c>
      <c r="J1921" s="322">
        <v>519555.0</v>
      </c>
      <c r="K1921" s="308">
        <f t="shared" si="24"/>
        <v>287.3168169</v>
      </c>
      <c r="L1921" s="305" t="s">
        <v>2580</v>
      </c>
      <c r="M1921" s="306" t="s">
        <v>75</v>
      </c>
      <c r="N1921" s="297">
        <f t="shared" si="3"/>
        <v>1.8083</v>
      </c>
      <c r="O1921" s="307"/>
      <c r="P1921" s="307"/>
      <c r="Q1921" s="307"/>
      <c r="R1921" s="307"/>
      <c r="S1921" s="307"/>
      <c r="T1921" s="307"/>
      <c r="U1921" s="307"/>
      <c r="V1921" s="307"/>
    </row>
    <row r="1922" ht="15.75" customHeight="1">
      <c r="A1922" s="307"/>
      <c r="B1922" s="298">
        <v>45466.0</v>
      </c>
      <c r="C1922" s="299" t="s">
        <v>4627</v>
      </c>
      <c r="D1922" s="300" t="s">
        <v>113</v>
      </c>
      <c r="E1922" s="301" t="s">
        <v>172</v>
      </c>
      <c r="F1922" s="302">
        <v>670.0</v>
      </c>
      <c r="G1922" s="302">
        <f t="shared" si="23"/>
        <v>70.31343284</v>
      </c>
      <c r="H1922" s="302">
        <v>471.1</v>
      </c>
      <c r="I1922" s="324">
        <v>6.64</v>
      </c>
      <c r="J1922" s="303">
        <v>241200.0</v>
      </c>
      <c r="K1922" s="304">
        <f t="shared" si="24"/>
        <v>360</v>
      </c>
      <c r="L1922" s="305" t="s">
        <v>2580</v>
      </c>
      <c r="M1922" s="306" t="s">
        <v>40</v>
      </c>
      <c r="N1922" s="297">
        <f t="shared" si="3"/>
        <v>0.67</v>
      </c>
      <c r="O1922" s="307"/>
      <c r="P1922" s="307"/>
      <c r="Q1922" s="307"/>
      <c r="R1922" s="307"/>
      <c r="S1922" s="307"/>
      <c r="T1922" s="307"/>
      <c r="U1922" s="307"/>
      <c r="V1922" s="307"/>
    </row>
    <row r="1923" ht="15.75" customHeight="1">
      <c r="A1923" s="307"/>
      <c r="B1923" s="298">
        <v>45466.0</v>
      </c>
      <c r="C1923" s="299" t="s">
        <v>4628</v>
      </c>
      <c r="D1923" s="300" t="s">
        <v>102</v>
      </c>
      <c r="E1923" s="301" t="s">
        <v>172</v>
      </c>
      <c r="F1923" s="302">
        <v>2981.8</v>
      </c>
      <c r="G1923" s="302">
        <f t="shared" si="23"/>
        <v>69.52511906</v>
      </c>
      <c r="H1923" s="302">
        <v>2073.1</v>
      </c>
      <c r="I1923" s="324">
        <v>17.19</v>
      </c>
      <c r="J1923" s="303">
        <v>1017204.0</v>
      </c>
      <c r="K1923" s="304">
        <f t="shared" si="24"/>
        <v>341.1375679</v>
      </c>
      <c r="L1923" s="305" t="s">
        <v>2580</v>
      </c>
      <c r="M1923" s="306" t="s">
        <v>94</v>
      </c>
      <c r="N1923" s="297">
        <f t="shared" si="3"/>
        <v>2.9818</v>
      </c>
      <c r="O1923" s="307"/>
      <c r="P1923" s="307"/>
      <c r="Q1923" s="307"/>
      <c r="R1923" s="307"/>
      <c r="S1923" s="307"/>
      <c r="T1923" s="307"/>
      <c r="U1923" s="307"/>
      <c r="V1923" s="307"/>
    </row>
    <row r="1924" ht="15.75" customHeight="1">
      <c r="A1924" s="307"/>
      <c r="B1924" s="298">
        <v>45466.0</v>
      </c>
      <c r="C1924" s="299" t="s">
        <v>4629</v>
      </c>
      <c r="D1924" s="300" t="s">
        <v>2587</v>
      </c>
      <c r="E1924" s="301" t="s">
        <v>181</v>
      </c>
      <c r="F1924" s="302">
        <v>6023.5</v>
      </c>
      <c r="G1924" s="302">
        <f t="shared" si="23"/>
        <v>69.62231261</v>
      </c>
      <c r="H1924" s="302">
        <v>4193.7</v>
      </c>
      <c r="I1924" s="324">
        <v>8.94</v>
      </c>
      <c r="J1924" s="322">
        <v>1747648.0</v>
      </c>
      <c r="K1924" s="308">
        <f t="shared" si="24"/>
        <v>290.1382917</v>
      </c>
      <c r="L1924" s="305" t="s">
        <v>2580</v>
      </c>
      <c r="M1924" s="306" t="s">
        <v>2584</v>
      </c>
      <c r="N1924" s="297">
        <f t="shared" si="3"/>
        <v>6.0235</v>
      </c>
      <c r="O1924" s="307"/>
      <c r="P1924" s="307"/>
      <c r="Q1924" s="307"/>
      <c r="R1924" s="307"/>
      <c r="S1924" s="307"/>
      <c r="T1924" s="307"/>
      <c r="U1924" s="307"/>
      <c r="V1924" s="307"/>
    </row>
    <row r="1925" ht="15.75" customHeight="1">
      <c r="A1925" s="307"/>
      <c r="B1925" s="298">
        <v>45467.0</v>
      </c>
      <c r="C1925" s="299" t="s">
        <v>4630</v>
      </c>
      <c r="D1925" s="300" t="s">
        <v>83</v>
      </c>
      <c r="E1925" s="301" t="s">
        <v>177</v>
      </c>
      <c r="F1925" s="302">
        <v>1812.0</v>
      </c>
      <c r="G1925" s="302">
        <f t="shared" si="23"/>
        <v>68.08498896</v>
      </c>
      <c r="H1925" s="302">
        <v>1233.7</v>
      </c>
      <c r="I1925" s="324">
        <v>21.84</v>
      </c>
      <c r="J1925" s="303">
        <v>506990.0</v>
      </c>
      <c r="K1925" s="304">
        <f t="shared" si="24"/>
        <v>279.7958057</v>
      </c>
      <c r="L1925" s="305" t="s">
        <v>2595</v>
      </c>
      <c r="M1925" s="306" t="s">
        <v>75</v>
      </c>
      <c r="N1925" s="297">
        <f t="shared" si="3"/>
        <v>1.812</v>
      </c>
      <c r="O1925" s="307"/>
      <c r="P1925" s="307"/>
      <c r="Q1925" s="307"/>
      <c r="R1925" s="307"/>
      <c r="S1925" s="307"/>
      <c r="T1925" s="307"/>
      <c r="U1925" s="307"/>
      <c r="V1925" s="307"/>
    </row>
    <row r="1926" ht="15.75" customHeight="1">
      <c r="A1926" s="307"/>
      <c r="B1926" s="298">
        <v>45467.0</v>
      </c>
      <c r="C1926" s="299" t="s">
        <v>4631</v>
      </c>
      <c r="D1926" s="300" t="s">
        <v>60</v>
      </c>
      <c r="E1926" s="325" t="s">
        <v>179</v>
      </c>
      <c r="F1926" s="302">
        <v>7153.0</v>
      </c>
      <c r="G1926" s="302">
        <f t="shared" si="23"/>
        <v>68.29442192</v>
      </c>
      <c r="H1926" s="302">
        <v>4885.1</v>
      </c>
      <c r="I1926" s="324">
        <v>-0.1</v>
      </c>
      <c r="J1926" s="322">
        <v>1875965.0</v>
      </c>
      <c r="K1926" s="308">
        <f t="shared" si="24"/>
        <v>262.262687</v>
      </c>
      <c r="L1926" s="305" t="s">
        <v>2595</v>
      </c>
      <c r="M1926" s="306" t="s">
        <v>40</v>
      </c>
      <c r="N1926" s="297">
        <f t="shared" si="3"/>
        <v>7.153</v>
      </c>
      <c r="O1926" s="307"/>
      <c r="P1926" s="307"/>
      <c r="Q1926" s="307"/>
      <c r="R1926" s="307"/>
      <c r="S1926" s="307"/>
      <c r="T1926" s="307"/>
      <c r="U1926" s="307"/>
      <c r="V1926" s="307"/>
    </row>
    <row r="1927" ht="15.75" customHeight="1">
      <c r="A1927" s="307"/>
      <c r="B1927" s="298">
        <v>45467.0</v>
      </c>
      <c r="C1927" s="299" t="s">
        <v>4632</v>
      </c>
      <c r="D1927" s="300" t="s">
        <v>50</v>
      </c>
      <c r="E1927" s="325" t="s">
        <v>177</v>
      </c>
      <c r="F1927" s="302">
        <v>24990.5</v>
      </c>
      <c r="G1927" s="302">
        <f t="shared" si="23"/>
        <v>67.50445169</v>
      </c>
      <c r="H1927" s="302">
        <v>16869.7</v>
      </c>
      <c r="I1927" s="324">
        <v>2.89</v>
      </c>
      <c r="J1927" s="303">
        <v>8036746.0</v>
      </c>
      <c r="K1927" s="304">
        <f t="shared" si="24"/>
        <v>321.592045</v>
      </c>
      <c r="L1927" s="305" t="s">
        <v>2582</v>
      </c>
      <c r="M1927" s="306" t="s">
        <v>94</v>
      </c>
      <c r="N1927" s="297">
        <f t="shared" si="3"/>
        <v>24.9905</v>
      </c>
      <c r="O1927" s="307"/>
      <c r="P1927" s="307"/>
      <c r="Q1927" s="307"/>
      <c r="R1927" s="307"/>
      <c r="S1927" s="307"/>
      <c r="T1927" s="307"/>
      <c r="U1927" s="307"/>
      <c r="V1927" s="307"/>
    </row>
    <row r="1928" ht="15.75" customHeight="1">
      <c r="A1928" s="307"/>
      <c r="B1928" s="298">
        <v>45467.0</v>
      </c>
      <c r="C1928" s="299" t="s">
        <v>4633</v>
      </c>
      <c r="D1928" s="300" t="s">
        <v>71</v>
      </c>
      <c r="E1928" s="325" t="s">
        <v>172</v>
      </c>
      <c r="F1928" s="302">
        <v>4752.0</v>
      </c>
      <c r="G1928" s="302">
        <f t="shared" si="23"/>
        <v>69.79377104</v>
      </c>
      <c r="H1928" s="302">
        <v>3316.6</v>
      </c>
      <c r="I1928" s="324">
        <v>77.61</v>
      </c>
      <c r="J1928" s="303">
        <v>1539925.0</v>
      </c>
      <c r="K1928" s="304">
        <f t="shared" si="24"/>
        <v>324.0582912</v>
      </c>
      <c r="L1928" s="305" t="s">
        <v>2582</v>
      </c>
      <c r="M1928" s="306" t="s">
        <v>2584</v>
      </c>
      <c r="N1928" s="297">
        <f t="shared" si="3"/>
        <v>4.752</v>
      </c>
      <c r="O1928" s="307"/>
      <c r="P1928" s="307"/>
      <c r="Q1928" s="307"/>
      <c r="R1928" s="307"/>
      <c r="S1928" s="307"/>
      <c r="T1928" s="307"/>
      <c r="U1928" s="307"/>
      <c r="V1928" s="307"/>
    </row>
    <row r="1929" ht="15.75" customHeight="1">
      <c r="A1929" s="307"/>
      <c r="B1929" s="298">
        <v>45467.0</v>
      </c>
      <c r="C1929" s="299" t="s">
        <v>4634</v>
      </c>
      <c r="D1929" s="300" t="s">
        <v>111</v>
      </c>
      <c r="E1929" s="325" t="s">
        <v>181</v>
      </c>
      <c r="F1929" s="302">
        <v>1233.0</v>
      </c>
      <c r="G1929" s="302">
        <f t="shared" si="23"/>
        <v>69.47283049</v>
      </c>
      <c r="H1929" s="302">
        <v>856.6</v>
      </c>
      <c r="I1929" s="324">
        <v>33.33</v>
      </c>
      <c r="J1929" s="322">
        <v>289755.0</v>
      </c>
      <c r="K1929" s="308">
        <f t="shared" si="24"/>
        <v>235</v>
      </c>
      <c r="L1929" s="305" t="s">
        <v>2582</v>
      </c>
      <c r="M1929" s="306" t="s">
        <v>75</v>
      </c>
      <c r="N1929" s="297">
        <f t="shared" si="3"/>
        <v>1.233</v>
      </c>
      <c r="O1929" s="307"/>
      <c r="P1929" s="307"/>
      <c r="Q1929" s="307"/>
      <c r="R1929" s="307"/>
      <c r="S1929" s="307"/>
      <c r="T1929" s="307"/>
      <c r="U1929" s="307"/>
      <c r="V1929" s="307"/>
    </row>
    <row r="1930" ht="15.75" customHeight="1">
      <c r="A1930" s="307"/>
      <c r="B1930" s="298">
        <v>45467.0</v>
      </c>
      <c r="C1930" s="299" t="s">
        <v>4635</v>
      </c>
      <c r="D1930" s="300" t="s">
        <v>115</v>
      </c>
      <c r="E1930" s="325" t="s">
        <v>177</v>
      </c>
      <c r="F1930" s="302">
        <v>572.0</v>
      </c>
      <c r="G1930" s="302">
        <f t="shared" si="23"/>
        <v>69.0034965</v>
      </c>
      <c r="H1930" s="302">
        <v>394.7</v>
      </c>
      <c r="I1930" s="324">
        <v>50.66</v>
      </c>
      <c r="J1930" s="303">
        <v>174480.0</v>
      </c>
      <c r="K1930" s="304">
        <f t="shared" si="24"/>
        <v>305.034965</v>
      </c>
      <c r="L1930" s="305" t="s">
        <v>2582</v>
      </c>
      <c r="M1930" s="306" t="s">
        <v>40</v>
      </c>
      <c r="N1930" s="297">
        <f t="shared" si="3"/>
        <v>0.572</v>
      </c>
      <c r="O1930" s="307"/>
      <c r="P1930" s="307"/>
      <c r="Q1930" s="307"/>
      <c r="R1930" s="307"/>
      <c r="S1930" s="307"/>
      <c r="T1930" s="307"/>
      <c r="U1930" s="307"/>
      <c r="V1930" s="307"/>
    </row>
    <row r="1931" ht="15.75" customHeight="1">
      <c r="A1931" s="307"/>
      <c r="B1931" s="298">
        <v>45467.0</v>
      </c>
      <c r="C1931" s="299" t="s">
        <v>4636</v>
      </c>
      <c r="D1931" s="300" t="s">
        <v>55</v>
      </c>
      <c r="E1931" s="325" t="s">
        <v>177</v>
      </c>
      <c r="F1931" s="302">
        <v>5223.4</v>
      </c>
      <c r="G1931" s="302">
        <f t="shared" si="23"/>
        <v>69.01252058</v>
      </c>
      <c r="H1931" s="302">
        <v>3604.8</v>
      </c>
      <c r="I1931" s="324">
        <v>27.85</v>
      </c>
      <c r="J1931" s="322">
        <v>1410318.0</v>
      </c>
      <c r="K1931" s="308">
        <f t="shared" si="24"/>
        <v>270</v>
      </c>
      <c r="L1931" s="305" t="s">
        <v>2580</v>
      </c>
      <c r="M1931" s="306" t="s">
        <v>94</v>
      </c>
      <c r="N1931" s="297">
        <f t="shared" si="3"/>
        <v>5.2234</v>
      </c>
      <c r="O1931" s="307"/>
      <c r="P1931" s="307"/>
      <c r="Q1931" s="307"/>
      <c r="R1931" s="307"/>
      <c r="S1931" s="307"/>
      <c r="T1931" s="307"/>
      <c r="U1931" s="307"/>
      <c r="V1931" s="307"/>
    </row>
    <row r="1932" ht="15.75" customHeight="1">
      <c r="A1932" s="307"/>
      <c r="B1932" s="298">
        <v>45467.0</v>
      </c>
      <c r="C1932" s="299" t="s">
        <v>4637</v>
      </c>
      <c r="D1932" s="300" t="s">
        <v>102</v>
      </c>
      <c r="E1932" s="325" t="s">
        <v>179</v>
      </c>
      <c r="F1932" s="302">
        <v>2589.0</v>
      </c>
      <c r="G1932" s="302">
        <f t="shared" si="23"/>
        <v>68.29277713</v>
      </c>
      <c r="H1932" s="302">
        <v>1768.1</v>
      </c>
      <c r="I1932" s="324">
        <v>-10.13</v>
      </c>
      <c r="J1932" s="322">
        <v>720472.5</v>
      </c>
      <c r="K1932" s="308">
        <f t="shared" si="24"/>
        <v>278.2821553</v>
      </c>
      <c r="L1932" s="305" t="s">
        <v>2580</v>
      </c>
      <c r="M1932" s="306" t="s">
        <v>2584</v>
      </c>
      <c r="N1932" s="297">
        <f t="shared" si="3"/>
        <v>2.589</v>
      </c>
      <c r="O1932" s="307"/>
      <c r="P1932" s="307"/>
      <c r="Q1932" s="307"/>
      <c r="R1932" s="307"/>
      <c r="S1932" s="307"/>
      <c r="T1932" s="307"/>
      <c r="U1932" s="307"/>
      <c r="V1932" s="307"/>
    </row>
    <row r="1933" ht="15.75" customHeight="1">
      <c r="A1933" s="307"/>
      <c r="B1933" s="298">
        <v>45467.0</v>
      </c>
      <c r="C1933" s="299" t="s">
        <v>4638</v>
      </c>
      <c r="D1933" s="300" t="s">
        <v>2587</v>
      </c>
      <c r="E1933" s="325" t="s">
        <v>177</v>
      </c>
      <c r="F1933" s="302">
        <v>6682.9</v>
      </c>
      <c r="G1933" s="302">
        <f t="shared" si="23"/>
        <v>68.20841252</v>
      </c>
      <c r="H1933" s="302">
        <v>4558.3</v>
      </c>
      <c r="I1933" s="324">
        <v>7.15</v>
      </c>
      <c r="J1933" s="322">
        <v>2210653.4</v>
      </c>
      <c r="K1933" s="308">
        <f t="shared" si="24"/>
        <v>330.7925302</v>
      </c>
      <c r="L1933" s="305" t="s">
        <v>2580</v>
      </c>
      <c r="M1933" s="306" t="s">
        <v>75</v>
      </c>
      <c r="N1933" s="297">
        <f t="shared" si="3"/>
        <v>6.6829</v>
      </c>
      <c r="O1933" s="307"/>
      <c r="P1933" s="307"/>
      <c r="Q1933" s="307"/>
      <c r="R1933" s="307"/>
      <c r="S1933" s="307"/>
      <c r="T1933" s="307"/>
      <c r="U1933" s="307"/>
      <c r="V1933" s="307"/>
    </row>
    <row r="1934" ht="15.75" customHeight="1">
      <c r="A1934" s="307"/>
      <c r="B1934" s="298">
        <v>45468.0</v>
      </c>
      <c r="C1934" s="299" t="s">
        <v>4639</v>
      </c>
      <c r="D1934" s="300" t="s">
        <v>65</v>
      </c>
      <c r="E1934" s="325" t="s">
        <v>179</v>
      </c>
      <c r="F1934" s="302">
        <v>1569.0</v>
      </c>
      <c r="G1934" s="302">
        <f t="shared" si="23"/>
        <v>66.32887189</v>
      </c>
      <c r="H1934" s="302">
        <v>1040.7</v>
      </c>
      <c r="I1934" s="324">
        <v>-18.09</v>
      </c>
      <c r="J1934" s="322">
        <v>407940.0</v>
      </c>
      <c r="K1934" s="308">
        <f t="shared" si="24"/>
        <v>260</v>
      </c>
      <c r="L1934" s="305" t="s">
        <v>2595</v>
      </c>
      <c r="M1934" s="306" t="s">
        <v>40</v>
      </c>
      <c r="N1934" s="297">
        <f t="shared" si="3"/>
        <v>1.569</v>
      </c>
      <c r="O1934" s="307"/>
      <c r="P1934" s="307"/>
      <c r="Q1934" s="307"/>
      <c r="R1934" s="307"/>
      <c r="S1934" s="307"/>
      <c r="T1934" s="307"/>
      <c r="U1934" s="307"/>
      <c r="V1934" s="307"/>
    </row>
    <row r="1935" ht="15.75" customHeight="1">
      <c r="A1935" s="307"/>
      <c r="B1935" s="298">
        <v>45468.0</v>
      </c>
      <c r="C1935" s="299" t="s">
        <v>4640</v>
      </c>
      <c r="D1935" s="300" t="s">
        <v>50</v>
      </c>
      <c r="E1935" s="325" t="s">
        <v>172</v>
      </c>
      <c r="F1935" s="302">
        <v>19020.0</v>
      </c>
      <c r="G1935" s="302">
        <f t="shared" si="23"/>
        <v>67.31808623</v>
      </c>
      <c r="H1935" s="302">
        <v>12803.9</v>
      </c>
      <c r="I1935" s="324">
        <v>78.48</v>
      </c>
      <c r="J1935" s="303">
        <v>5663174.5</v>
      </c>
      <c r="K1935" s="304">
        <f t="shared" si="24"/>
        <v>297.7483964</v>
      </c>
      <c r="L1935" s="305" t="s">
        <v>2582</v>
      </c>
      <c r="M1935" s="306" t="s">
        <v>94</v>
      </c>
      <c r="N1935" s="297">
        <f t="shared" si="3"/>
        <v>19.02</v>
      </c>
      <c r="O1935" s="307"/>
      <c r="P1935" s="307"/>
      <c r="Q1935" s="307"/>
      <c r="R1935" s="307"/>
      <c r="S1935" s="307"/>
      <c r="T1935" s="307"/>
      <c r="U1935" s="307"/>
      <c r="V1935" s="307"/>
    </row>
    <row r="1936" ht="15.75" customHeight="1">
      <c r="A1936" s="307"/>
      <c r="B1936" s="298">
        <v>45468.0</v>
      </c>
      <c r="C1936" s="299" t="s">
        <v>4641</v>
      </c>
      <c r="D1936" s="300" t="s">
        <v>91</v>
      </c>
      <c r="E1936" s="325" t="s">
        <v>2643</v>
      </c>
      <c r="F1936" s="302">
        <v>1325.0</v>
      </c>
      <c r="G1936" s="302">
        <f t="shared" si="23"/>
        <v>65.09433962</v>
      </c>
      <c r="H1936" s="302">
        <v>862.5</v>
      </c>
      <c r="I1936" s="324">
        <v>33.33</v>
      </c>
      <c r="J1936" s="322">
        <v>251750.0</v>
      </c>
      <c r="K1936" s="308">
        <f t="shared" si="24"/>
        <v>190</v>
      </c>
      <c r="L1936" s="305" t="s">
        <v>2582</v>
      </c>
      <c r="M1936" s="306" t="s">
        <v>2584</v>
      </c>
      <c r="N1936" s="297">
        <f t="shared" si="3"/>
        <v>1.325</v>
      </c>
      <c r="O1936" s="307"/>
      <c r="P1936" s="307"/>
      <c r="Q1936" s="307"/>
      <c r="R1936" s="307"/>
      <c r="S1936" s="307"/>
      <c r="T1936" s="307"/>
      <c r="U1936" s="307"/>
      <c r="V1936" s="307"/>
    </row>
    <row r="1937" ht="15.75" customHeight="1">
      <c r="A1937" s="307"/>
      <c r="B1937" s="298">
        <v>45468.0</v>
      </c>
      <c r="C1937" s="299" t="s">
        <v>4642</v>
      </c>
      <c r="D1937" s="300" t="s">
        <v>55</v>
      </c>
      <c r="E1937" s="325" t="s">
        <v>177</v>
      </c>
      <c r="F1937" s="302">
        <v>10267.5</v>
      </c>
      <c r="G1937" s="302">
        <f t="shared" si="23"/>
        <v>68.14024836</v>
      </c>
      <c r="H1937" s="302">
        <v>6996.3</v>
      </c>
      <c r="I1937" s="324">
        <v>33.7</v>
      </c>
      <c r="J1937" s="303">
        <v>2900321.5</v>
      </c>
      <c r="K1937" s="304">
        <f t="shared" si="24"/>
        <v>282.4759192</v>
      </c>
      <c r="L1937" s="305" t="s">
        <v>2580</v>
      </c>
      <c r="M1937" s="306" t="s">
        <v>75</v>
      </c>
      <c r="N1937" s="297">
        <f t="shared" si="3"/>
        <v>10.2675</v>
      </c>
      <c r="O1937" s="307"/>
      <c r="P1937" s="307"/>
      <c r="Q1937" s="307"/>
      <c r="R1937" s="307"/>
      <c r="S1937" s="307"/>
      <c r="T1937" s="307"/>
      <c r="U1937" s="307"/>
      <c r="V1937" s="307"/>
    </row>
    <row r="1938" ht="15.75" customHeight="1">
      <c r="A1938" s="307"/>
      <c r="B1938" s="298">
        <v>45468.0</v>
      </c>
      <c r="C1938" s="299" t="s">
        <v>4643</v>
      </c>
      <c r="D1938" s="300" t="s">
        <v>2587</v>
      </c>
      <c r="E1938" s="325" t="s">
        <v>181</v>
      </c>
      <c r="F1938" s="302">
        <v>5968.0</v>
      </c>
      <c r="G1938" s="302">
        <f t="shared" si="23"/>
        <v>68.02613941</v>
      </c>
      <c r="H1938" s="302">
        <v>4059.8</v>
      </c>
      <c r="I1938" s="324">
        <v>-1.05</v>
      </c>
      <c r="J1938" s="322">
        <v>1668355.0</v>
      </c>
      <c r="K1938" s="308">
        <f t="shared" si="24"/>
        <v>279.5501005</v>
      </c>
      <c r="L1938" s="305" t="s">
        <v>2580</v>
      </c>
      <c r="M1938" s="306" t="s">
        <v>40</v>
      </c>
      <c r="N1938" s="297">
        <f t="shared" si="3"/>
        <v>5.968</v>
      </c>
      <c r="O1938" s="307"/>
      <c r="P1938" s="307"/>
      <c r="Q1938" s="307"/>
      <c r="R1938" s="307"/>
      <c r="S1938" s="307"/>
      <c r="T1938" s="307"/>
      <c r="U1938" s="307"/>
      <c r="V1938" s="307"/>
    </row>
    <row r="1939" ht="15.75" customHeight="1">
      <c r="A1939" s="307"/>
      <c r="B1939" s="298">
        <v>45469.0</v>
      </c>
      <c r="C1939" s="299" t="s">
        <v>4644</v>
      </c>
      <c r="D1939" s="300" t="s">
        <v>98</v>
      </c>
      <c r="E1939" s="325" t="s">
        <v>177</v>
      </c>
      <c r="F1939" s="302">
        <v>3390.0</v>
      </c>
      <c r="G1939" s="302">
        <f t="shared" si="23"/>
        <v>69.42182891</v>
      </c>
      <c r="H1939" s="302">
        <v>2353.4</v>
      </c>
      <c r="I1939" s="324">
        <v>40.34</v>
      </c>
      <c r="J1939" s="303">
        <v>1106350.0</v>
      </c>
      <c r="K1939" s="304">
        <f t="shared" si="24"/>
        <v>326.3569322</v>
      </c>
      <c r="L1939" s="305" t="s">
        <v>2595</v>
      </c>
      <c r="M1939" s="306" t="s">
        <v>94</v>
      </c>
      <c r="N1939" s="297">
        <f t="shared" si="3"/>
        <v>3.39</v>
      </c>
      <c r="O1939" s="307"/>
      <c r="P1939" s="307"/>
      <c r="Q1939" s="307"/>
      <c r="R1939" s="307"/>
      <c r="S1939" s="307"/>
      <c r="T1939" s="307"/>
      <c r="U1939" s="307"/>
      <c r="V1939" s="307"/>
    </row>
    <row r="1940" ht="15.75" customHeight="1">
      <c r="A1940" s="307"/>
      <c r="B1940" s="298">
        <v>45469.0</v>
      </c>
      <c r="C1940" s="299" t="s">
        <v>4645</v>
      </c>
      <c r="D1940" s="300" t="s">
        <v>65</v>
      </c>
      <c r="E1940" s="325" t="s">
        <v>172</v>
      </c>
      <c r="F1940" s="302">
        <v>506.0</v>
      </c>
      <c r="G1940" s="302">
        <f t="shared" si="23"/>
        <v>69.5256917</v>
      </c>
      <c r="H1940" s="302">
        <v>351.8</v>
      </c>
      <c r="I1940" s="324">
        <v>6.15</v>
      </c>
      <c r="J1940" s="303">
        <v>164450.0</v>
      </c>
      <c r="K1940" s="304">
        <f t="shared" si="24"/>
        <v>325</v>
      </c>
      <c r="L1940" s="305" t="s">
        <v>2595</v>
      </c>
      <c r="M1940" s="306" t="s">
        <v>2584</v>
      </c>
      <c r="N1940" s="297">
        <f t="shared" si="3"/>
        <v>0.506</v>
      </c>
      <c r="O1940" s="307"/>
      <c r="P1940" s="307"/>
      <c r="Q1940" s="307"/>
      <c r="R1940" s="307"/>
      <c r="S1940" s="307"/>
      <c r="T1940" s="307"/>
      <c r="U1940" s="307"/>
      <c r="V1940" s="307"/>
    </row>
    <row r="1941" ht="15.75" customHeight="1">
      <c r="A1941" s="307"/>
      <c r="B1941" s="298">
        <v>45469.0</v>
      </c>
      <c r="C1941" s="299" t="s">
        <v>4646</v>
      </c>
      <c r="D1941" s="300" t="s">
        <v>50</v>
      </c>
      <c r="E1941" s="325" t="s">
        <v>172</v>
      </c>
      <c r="F1941" s="302">
        <v>41164.0</v>
      </c>
      <c r="G1941" s="302">
        <f t="shared" si="23"/>
        <v>67.58551161</v>
      </c>
      <c r="H1941" s="302">
        <v>27820.9</v>
      </c>
      <c r="I1941" s="324">
        <v>44.5</v>
      </c>
      <c r="J1941" s="303">
        <v>1.308806E7</v>
      </c>
      <c r="K1941" s="304">
        <f t="shared" si="24"/>
        <v>317.9491789</v>
      </c>
      <c r="L1941" s="305" t="s">
        <v>2582</v>
      </c>
      <c r="M1941" s="306" t="s">
        <v>75</v>
      </c>
      <c r="N1941" s="297">
        <f t="shared" si="3"/>
        <v>41.164</v>
      </c>
      <c r="O1941" s="307"/>
      <c r="P1941" s="307"/>
      <c r="Q1941" s="307"/>
      <c r="R1941" s="307"/>
      <c r="S1941" s="307"/>
      <c r="T1941" s="307"/>
      <c r="U1941" s="307"/>
      <c r="V1941" s="307"/>
    </row>
    <row r="1942" ht="15.75" customHeight="1">
      <c r="A1942" s="307"/>
      <c r="B1942" s="298">
        <v>45469.0</v>
      </c>
      <c r="C1942" s="299" t="s">
        <v>4647</v>
      </c>
      <c r="D1942" s="300" t="s">
        <v>109</v>
      </c>
      <c r="E1942" s="325" t="s">
        <v>172</v>
      </c>
      <c r="F1942" s="302">
        <v>1606.0</v>
      </c>
      <c r="G1942" s="302">
        <f t="shared" si="23"/>
        <v>69.33374844</v>
      </c>
      <c r="H1942" s="302">
        <v>1113.5</v>
      </c>
      <c r="I1942" s="324">
        <v>40.78</v>
      </c>
      <c r="J1942" s="303">
        <v>610280.0</v>
      </c>
      <c r="K1942" s="304">
        <f t="shared" si="24"/>
        <v>380</v>
      </c>
      <c r="L1942" s="305" t="s">
        <v>2582</v>
      </c>
      <c r="M1942" s="306" t="s">
        <v>40</v>
      </c>
      <c r="N1942" s="297">
        <f t="shared" si="3"/>
        <v>1.606</v>
      </c>
      <c r="O1942" s="307"/>
      <c r="P1942" s="307"/>
      <c r="Q1942" s="307"/>
      <c r="R1942" s="307"/>
      <c r="S1942" s="307"/>
      <c r="T1942" s="307"/>
      <c r="U1942" s="307"/>
      <c r="V1942" s="307"/>
    </row>
    <row r="1943" ht="15.75" customHeight="1">
      <c r="A1943" s="307"/>
      <c r="B1943" s="298">
        <v>45469.0</v>
      </c>
      <c r="C1943" s="299" t="s">
        <v>4648</v>
      </c>
      <c r="D1943" s="300" t="s">
        <v>111</v>
      </c>
      <c r="E1943" s="325" t="s">
        <v>172</v>
      </c>
      <c r="F1943" s="302">
        <v>6878.5</v>
      </c>
      <c r="G1943" s="302">
        <f t="shared" si="23"/>
        <v>68.30413608</v>
      </c>
      <c r="H1943" s="302">
        <v>4698.3</v>
      </c>
      <c r="I1943" s="324">
        <v>34.18</v>
      </c>
      <c r="J1943" s="303">
        <v>2494722.5</v>
      </c>
      <c r="K1943" s="304">
        <f t="shared" si="24"/>
        <v>362.6840881</v>
      </c>
      <c r="L1943" s="305" t="s">
        <v>2582</v>
      </c>
      <c r="M1943" s="306" t="s">
        <v>94</v>
      </c>
      <c r="N1943" s="297">
        <f t="shared" si="3"/>
        <v>6.8785</v>
      </c>
      <c r="O1943" s="307"/>
      <c r="P1943" s="307"/>
      <c r="Q1943" s="307"/>
      <c r="R1943" s="307"/>
      <c r="S1943" s="307"/>
      <c r="T1943" s="307"/>
      <c r="U1943" s="307"/>
      <c r="V1943" s="307"/>
    </row>
    <row r="1944" ht="15.75" customHeight="1">
      <c r="A1944" s="307"/>
      <c r="B1944" s="298">
        <v>45469.0</v>
      </c>
      <c r="C1944" s="299" t="s">
        <v>4649</v>
      </c>
      <c r="D1944" s="300" t="s">
        <v>115</v>
      </c>
      <c r="E1944" s="325" t="s">
        <v>177</v>
      </c>
      <c r="F1944" s="302">
        <v>381.0</v>
      </c>
      <c r="G1944" s="302">
        <f t="shared" si="23"/>
        <v>69.58005249</v>
      </c>
      <c r="H1944" s="302">
        <v>265.1</v>
      </c>
      <c r="I1944" s="324">
        <v>37.06</v>
      </c>
      <c r="J1944" s="322">
        <v>117570.0</v>
      </c>
      <c r="K1944" s="308">
        <f t="shared" si="24"/>
        <v>308.5826772</v>
      </c>
      <c r="L1944" s="305" t="s">
        <v>2582</v>
      </c>
      <c r="M1944" s="306" t="s">
        <v>2584</v>
      </c>
      <c r="N1944" s="297">
        <f t="shared" si="3"/>
        <v>0.381</v>
      </c>
      <c r="O1944" s="307"/>
      <c r="P1944" s="307"/>
      <c r="Q1944" s="307"/>
      <c r="R1944" s="307"/>
      <c r="S1944" s="307"/>
      <c r="T1944" s="307"/>
      <c r="U1944" s="307"/>
      <c r="V1944" s="307"/>
    </row>
    <row r="1945" ht="15.75" customHeight="1">
      <c r="A1945" s="307"/>
      <c r="B1945" s="298">
        <v>45469.0</v>
      </c>
      <c r="C1945" s="299" t="s">
        <v>4650</v>
      </c>
      <c r="D1945" s="300" t="s">
        <v>71</v>
      </c>
      <c r="E1945" s="325" t="s">
        <v>179</v>
      </c>
      <c r="F1945" s="302">
        <v>1148.5</v>
      </c>
      <c r="G1945" s="302">
        <f t="shared" si="23"/>
        <v>68.29777971</v>
      </c>
      <c r="H1945" s="302">
        <v>784.4</v>
      </c>
      <c r="I1945" s="324">
        <v>4.18</v>
      </c>
      <c r="J1945" s="322">
        <v>315837.0</v>
      </c>
      <c r="K1945" s="308">
        <f t="shared" si="24"/>
        <v>274.9995646</v>
      </c>
      <c r="L1945" s="305" t="s">
        <v>2582</v>
      </c>
      <c r="M1945" s="306" t="s">
        <v>75</v>
      </c>
      <c r="N1945" s="297">
        <f t="shared" si="3"/>
        <v>1.1485</v>
      </c>
      <c r="O1945" s="307"/>
      <c r="P1945" s="307"/>
      <c r="Q1945" s="307"/>
      <c r="R1945" s="307"/>
      <c r="S1945" s="307"/>
      <c r="T1945" s="307"/>
      <c r="U1945" s="307"/>
      <c r="V1945" s="307"/>
    </row>
    <row r="1946" ht="15.75" customHeight="1">
      <c r="A1946" s="307"/>
      <c r="B1946" s="298">
        <v>45469.0</v>
      </c>
      <c r="C1946" s="299" t="s">
        <v>4651</v>
      </c>
      <c r="D1946" s="300" t="s">
        <v>65</v>
      </c>
      <c r="E1946" s="325" t="s">
        <v>172</v>
      </c>
      <c r="F1946" s="302">
        <v>2576.0</v>
      </c>
      <c r="G1946" s="302">
        <f t="shared" si="23"/>
        <v>67.69409938</v>
      </c>
      <c r="H1946" s="302">
        <v>1743.8</v>
      </c>
      <c r="I1946" s="324">
        <v>-12.37</v>
      </c>
      <c r="J1946" s="303">
        <v>966000.0</v>
      </c>
      <c r="K1946" s="304">
        <f t="shared" si="24"/>
        <v>375</v>
      </c>
      <c r="L1946" s="305" t="s">
        <v>2595</v>
      </c>
      <c r="M1946" s="306" t="s">
        <v>40</v>
      </c>
      <c r="N1946" s="297">
        <f t="shared" si="3"/>
        <v>2.576</v>
      </c>
      <c r="O1946" s="307"/>
      <c r="P1946" s="307"/>
      <c r="Q1946" s="307"/>
      <c r="R1946" s="307"/>
      <c r="S1946" s="307"/>
      <c r="T1946" s="307"/>
      <c r="U1946" s="307"/>
      <c r="V1946" s="307"/>
    </row>
    <row r="1947" ht="15.75" customHeight="1">
      <c r="A1947" s="307"/>
      <c r="B1947" s="298">
        <v>45469.0</v>
      </c>
      <c r="C1947" s="299" t="s">
        <v>4652</v>
      </c>
      <c r="D1947" s="300" t="s">
        <v>2587</v>
      </c>
      <c r="E1947" s="325" t="s">
        <v>177</v>
      </c>
      <c r="F1947" s="302">
        <v>4424.4</v>
      </c>
      <c r="G1947" s="302">
        <f t="shared" si="23"/>
        <v>67.33116355</v>
      </c>
      <c r="H1947" s="302">
        <v>2979.0</v>
      </c>
      <c r="I1947" s="324">
        <v>-25.39</v>
      </c>
      <c r="J1947" s="322">
        <v>1282174.4</v>
      </c>
      <c r="K1947" s="308">
        <f t="shared" si="24"/>
        <v>289.796221</v>
      </c>
      <c r="L1947" s="305" t="s">
        <v>2580</v>
      </c>
      <c r="M1947" s="306" t="s">
        <v>94</v>
      </c>
      <c r="N1947" s="297">
        <f t="shared" si="3"/>
        <v>4.4244</v>
      </c>
      <c r="O1947" s="307"/>
      <c r="P1947" s="307"/>
      <c r="Q1947" s="307"/>
      <c r="R1947" s="307"/>
      <c r="S1947" s="307"/>
      <c r="T1947" s="307"/>
      <c r="U1947" s="307"/>
      <c r="V1947" s="307"/>
    </row>
    <row r="1948" ht="15.75" customHeight="1">
      <c r="A1948" s="307"/>
      <c r="B1948" s="298">
        <v>45471.0</v>
      </c>
      <c r="C1948" s="299" t="s">
        <v>4653</v>
      </c>
      <c r="D1948" s="300" t="s">
        <v>103</v>
      </c>
      <c r="E1948" s="325" t="s">
        <v>177</v>
      </c>
      <c r="F1948" s="302">
        <v>1429.0</v>
      </c>
      <c r="G1948" s="302">
        <f t="shared" si="23"/>
        <v>68.96431071</v>
      </c>
      <c r="H1948" s="302">
        <v>985.5</v>
      </c>
      <c r="I1948" s="324">
        <v>26.33</v>
      </c>
      <c r="J1948" s="303">
        <v>431660.0</v>
      </c>
      <c r="K1948" s="304">
        <f t="shared" si="24"/>
        <v>302.0713786</v>
      </c>
      <c r="L1948" s="305" t="s">
        <v>2595</v>
      </c>
      <c r="M1948" s="306" t="s">
        <v>2584</v>
      </c>
      <c r="N1948" s="297">
        <f t="shared" si="3"/>
        <v>1.429</v>
      </c>
      <c r="O1948" s="307"/>
      <c r="P1948" s="307"/>
      <c r="Q1948" s="307"/>
      <c r="R1948" s="307"/>
      <c r="S1948" s="307"/>
      <c r="T1948" s="307"/>
      <c r="U1948" s="307"/>
      <c r="V1948" s="307"/>
    </row>
    <row r="1949" ht="15.75" customHeight="1">
      <c r="A1949" s="307"/>
      <c r="B1949" s="298">
        <v>45470.0</v>
      </c>
      <c r="C1949" s="299" t="s">
        <v>4654</v>
      </c>
      <c r="D1949" s="300" t="s">
        <v>50</v>
      </c>
      <c r="E1949" s="325" t="s">
        <v>177</v>
      </c>
      <c r="F1949" s="302">
        <v>14218.0</v>
      </c>
      <c r="G1949" s="302">
        <f t="shared" si="23"/>
        <v>68.15796877</v>
      </c>
      <c r="H1949" s="302">
        <v>9690.7</v>
      </c>
      <c r="I1949" s="324">
        <v>32.92</v>
      </c>
      <c r="J1949" s="303">
        <v>4764480.0</v>
      </c>
      <c r="K1949" s="304">
        <f t="shared" si="24"/>
        <v>335.1019834</v>
      </c>
      <c r="L1949" s="305" t="s">
        <v>2582</v>
      </c>
      <c r="M1949" s="306" t="s">
        <v>75</v>
      </c>
      <c r="N1949" s="297">
        <f t="shared" si="3"/>
        <v>14.218</v>
      </c>
      <c r="O1949" s="307"/>
      <c r="P1949" s="307"/>
      <c r="Q1949" s="307"/>
      <c r="R1949" s="307"/>
      <c r="S1949" s="307"/>
      <c r="T1949" s="307"/>
      <c r="U1949" s="307"/>
      <c r="V1949" s="307"/>
    </row>
    <row r="1950" ht="15.75" customHeight="1">
      <c r="A1950" s="307"/>
      <c r="B1950" s="298">
        <v>45470.0</v>
      </c>
      <c r="C1950" s="299" t="s">
        <v>4655</v>
      </c>
      <c r="D1950" s="300" t="s">
        <v>115</v>
      </c>
      <c r="E1950" s="325" t="s">
        <v>172</v>
      </c>
      <c r="F1950" s="302">
        <v>2529.0</v>
      </c>
      <c r="G1950" s="302">
        <f t="shared" si="23"/>
        <v>67.85686042</v>
      </c>
      <c r="H1950" s="302">
        <v>1716.1</v>
      </c>
      <c r="I1950" s="324">
        <v>40.8</v>
      </c>
      <c r="J1950" s="303">
        <v>824460.0</v>
      </c>
      <c r="K1950" s="304">
        <f t="shared" si="24"/>
        <v>326.0023725</v>
      </c>
      <c r="L1950" s="305" t="s">
        <v>2582</v>
      </c>
      <c r="M1950" s="306" t="s">
        <v>40</v>
      </c>
      <c r="N1950" s="297">
        <f t="shared" si="3"/>
        <v>2.529</v>
      </c>
      <c r="O1950" s="307"/>
      <c r="P1950" s="307"/>
      <c r="Q1950" s="307"/>
      <c r="R1950" s="307"/>
      <c r="S1950" s="307"/>
      <c r="T1950" s="307"/>
      <c r="U1950" s="307"/>
      <c r="V1950" s="307"/>
    </row>
    <row r="1951" ht="15.75" customHeight="1">
      <c r="A1951" s="307"/>
      <c r="B1951" s="298">
        <v>45470.0</v>
      </c>
      <c r="C1951" s="299" t="s">
        <v>4656</v>
      </c>
      <c r="D1951" s="300" t="s">
        <v>71</v>
      </c>
      <c r="E1951" s="325" t="s">
        <v>172</v>
      </c>
      <c r="F1951" s="302">
        <v>4713.0</v>
      </c>
      <c r="G1951" s="302">
        <f t="shared" si="23"/>
        <v>66.72395502</v>
      </c>
      <c r="H1951" s="302">
        <v>3144.7</v>
      </c>
      <c r="I1951" s="324">
        <v>-6.16</v>
      </c>
      <c r="J1951" s="303">
        <v>1707975.0</v>
      </c>
      <c r="K1951" s="304">
        <f t="shared" si="24"/>
        <v>362.3965627</v>
      </c>
      <c r="L1951" s="305" t="s">
        <v>2582</v>
      </c>
      <c r="M1951" s="306" t="s">
        <v>94</v>
      </c>
      <c r="N1951" s="297">
        <f t="shared" si="3"/>
        <v>4.713</v>
      </c>
      <c r="O1951" s="307"/>
      <c r="P1951" s="307"/>
      <c r="Q1951" s="307"/>
      <c r="R1951" s="307"/>
      <c r="S1951" s="307"/>
      <c r="T1951" s="307"/>
      <c r="U1951" s="307"/>
      <c r="V1951" s="307"/>
    </row>
    <row r="1952" ht="15.75" customHeight="1">
      <c r="A1952" s="307"/>
      <c r="B1952" s="298">
        <v>45470.0</v>
      </c>
      <c r="C1952" s="299" t="s">
        <v>4657</v>
      </c>
      <c r="D1952" s="300" t="s">
        <v>109</v>
      </c>
      <c r="E1952" s="325" t="s">
        <v>172</v>
      </c>
      <c r="F1952" s="302">
        <v>1443.0</v>
      </c>
      <c r="G1952" s="302">
        <f t="shared" si="23"/>
        <v>67.94871795</v>
      </c>
      <c r="H1952" s="302">
        <v>980.5</v>
      </c>
      <c r="I1952" s="324">
        <v>-2.48</v>
      </c>
      <c r="J1952" s="303">
        <v>548340.0</v>
      </c>
      <c r="K1952" s="304">
        <f t="shared" si="24"/>
        <v>380</v>
      </c>
      <c r="L1952" s="305" t="s">
        <v>2582</v>
      </c>
      <c r="M1952" s="306" t="s">
        <v>2584</v>
      </c>
      <c r="N1952" s="297">
        <f t="shared" si="3"/>
        <v>1.443</v>
      </c>
      <c r="O1952" s="307"/>
      <c r="P1952" s="307"/>
      <c r="Q1952" s="307"/>
      <c r="R1952" s="307"/>
      <c r="S1952" s="307"/>
      <c r="T1952" s="307"/>
      <c r="U1952" s="307"/>
      <c r="V1952" s="307"/>
    </row>
    <row r="1953" ht="15.75" customHeight="1">
      <c r="A1953" s="307"/>
      <c r="B1953" s="298">
        <v>45470.0</v>
      </c>
      <c r="C1953" s="299" t="s">
        <v>4658</v>
      </c>
      <c r="D1953" s="300" t="s">
        <v>2587</v>
      </c>
      <c r="E1953" s="325" t="s">
        <v>172</v>
      </c>
      <c r="F1953" s="302">
        <v>5314.0</v>
      </c>
      <c r="G1953" s="302">
        <f t="shared" si="23"/>
        <v>69.52201731</v>
      </c>
      <c r="H1953" s="302">
        <v>3694.4</v>
      </c>
      <c r="I1953" s="324">
        <v>0.08</v>
      </c>
      <c r="J1953" s="303">
        <v>1867656.5</v>
      </c>
      <c r="K1953" s="304">
        <f t="shared" si="24"/>
        <v>351.4596349</v>
      </c>
      <c r="L1953" s="305" t="s">
        <v>2580</v>
      </c>
      <c r="M1953" s="306" t="s">
        <v>75</v>
      </c>
      <c r="N1953" s="297">
        <f t="shared" si="3"/>
        <v>5.314</v>
      </c>
      <c r="O1953" s="307"/>
      <c r="P1953" s="307"/>
      <c r="Q1953" s="307"/>
      <c r="R1953" s="307"/>
      <c r="S1953" s="307"/>
      <c r="T1953" s="307"/>
      <c r="U1953" s="307"/>
      <c r="V1953" s="307"/>
    </row>
    <row r="1954" ht="15.75" customHeight="1">
      <c r="A1954" s="307"/>
      <c r="B1954" s="298">
        <v>45471.0</v>
      </c>
      <c r="C1954" s="299" t="s">
        <v>4659</v>
      </c>
      <c r="D1954" s="300" t="s">
        <v>98</v>
      </c>
      <c r="E1954" s="325" t="s">
        <v>172</v>
      </c>
      <c r="F1954" s="302">
        <v>2621.0</v>
      </c>
      <c r="G1954" s="302">
        <f t="shared" si="23"/>
        <v>67.63067531</v>
      </c>
      <c r="H1954" s="302">
        <v>1772.6</v>
      </c>
      <c r="I1954" s="324">
        <v>-22.24</v>
      </c>
      <c r="J1954" s="303">
        <v>848170.0</v>
      </c>
      <c r="K1954" s="304">
        <f t="shared" si="24"/>
        <v>323.6054941</v>
      </c>
      <c r="L1954" s="305" t="s">
        <v>2595</v>
      </c>
      <c r="M1954" s="306" t="s">
        <v>40</v>
      </c>
      <c r="N1954" s="297">
        <f t="shared" si="3"/>
        <v>2.621</v>
      </c>
      <c r="O1954" s="307"/>
      <c r="P1954" s="307"/>
      <c r="Q1954" s="307"/>
      <c r="R1954" s="307"/>
      <c r="S1954" s="307"/>
      <c r="T1954" s="307"/>
      <c r="U1954" s="307"/>
      <c r="V1954" s="307"/>
    </row>
    <row r="1955" ht="15.75" customHeight="1">
      <c r="A1955" s="307"/>
      <c r="B1955" s="298">
        <v>45471.0</v>
      </c>
      <c r="C1955" s="299" t="s">
        <v>4660</v>
      </c>
      <c r="D1955" s="300" t="s">
        <v>83</v>
      </c>
      <c r="E1955" s="325" t="s">
        <v>172</v>
      </c>
      <c r="F1955" s="302">
        <v>1228.0</v>
      </c>
      <c r="G1955" s="302">
        <f t="shared" si="23"/>
        <v>67.31270358</v>
      </c>
      <c r="H1955" s="302">
        <v>826.6</v>
      </c>
      <c r="I1955" s="324">
        <v>4.24</v>
      </c>
      <c r="J1955" s="303">
        <v>411380.0</v>
      </c>
      <c r="K1955" s="304">
        <f t="shared" si="24"/>
        <v>335</v>
      </c>
      <c r="L1955" s="305" t="s">
        <v>2595</v>
      </c>
      <c r="M1955" s="306" t="s">
        <v>94</v>
      </c>
      <c r="N1955" s="297">
        <f t="shared" si="3"/>
        <v>1.228</v>
      </c>
      <c r="O1955" s="307"/>
      <c r="P1955" s="307"/>
      <c r="Q1955" s="307"/>
      <c r="R1955" s="307"/>
      <c r="S1955" s="307"/>
      <c r="T1955" s="307"/>
      <c r="U1955" s="307"/>
      <c r="V1955" s="307"/>
    </row>
    <row r="1956" ht="15.75" customHeight="1">
      <c r="A1956" s="307"/>
      <c r="B1956" s="298">
        <v>45471.0</v>
      </c>
      <c r="C1956" s="299" t="s">
        <v>4661</v>
      </c>
      <c r="D1956" s="300" t="s">
        <v>60</v>
      </c>
      <c r="E1956" s="325" t="s">
        <v>179</v>
      </c>
      <c r="F1956" s="302">
        <v>1452.0</v>
      </c>
      <c r="G1956" s="302">
        <f t="shared" si="23"/>
        <v>66.89393939</v>
      </c>
      <c r="H1956" s="302">
        <v>971.3</v>
      </c>
      <c r="I1956" s="324">
        <v>-16.01</v>
      </c>
      <c r="J1956" s="322">
        <v>406460.0</v>
      </c>
      <c r="K1956" s="308">
        <f t="shared" si="24"/>
        <v>279.9311295</v>
      </c>
      <c r="L1956" s="305" t="s">
        <v>2595</v>
      </c>
      <c r="M1956" s="306" t="s">
        <v>2584</v>
      </c>
      <c r="N1956" s="297">
        <f t="shared" si="3"/>
        <v>1.452</v>
      </c>
      <c r="O1956" s="307"/>
      <c r="P1956" s="307"/>
      <c r="Q1956" s="307"/>
      <c r="R1956" s="307"/>
      <c r="S1956" s="307"/>
      <c r="T1956" s="307"/>
      <c r="U1956" s="307"/>
      <c r="V1956" s="307"/>
    </row>
    <row r="1957" ht="15.75" customHeight="1">
      <c r="A1957" s="307"/>
      <c r="B1957" s="298">
        <v>45471.0</v>
      </c>
      <c r="C1957" s="299" t="s">
        <v>4662</v>
      </c>
      <c r="D1957" s="300" t="s">
        <v>65</v>
      </c>
      <c r="E1957" s="325" t="s">
        <v>172</v>
      </c>
      <c r="F1957" s="302">
        <v>3733.0</v>
      </c>
      <c r="G1957" s="302">
        <f t="shared" si="23"/>
        <v>68.60701848</v>
      </c>
      <c r="H1957" s="302">
        <v>2561.1</v>
      </c>
      <c r="I1957" s="324">
        <v>5.47</v>
      </c>
      <c r="J1957" s="303">
        <v>1437205.0</v>
      </c>
      <c r="K1957" s="304">
        <f t="shared" si="24"/>
        <v>385</v>
      </c>
      <c r="L1957" s="305" t="s">
        <v>2595</v>
      </c>
      <c r="M1957" s="306" t="s">
        <v>75</v>
      </c>
      <c r="N1957" s="297">
        <f t="shared" si="3"/>
        <v>3.733</v>
      </c>
      <c r="O1957" s="307"/>
      <c r="P1957" s="307"/>
      <c r="Q1957" s="307"/>
      <c r="R1957" s="307"/>
      <c r="S1957" s="307"/>
      <c r="T1957" s="307"/>
      <c r="U1957" s="307"/>
      <c r="V1957" s="307"/>
    </row>
    <row r="1958" ht="15.75" customHeight="1">
      <c r="A1958" s="307"/>
      <c r="B1958" s="298">
        <v>45471.0</v>
      </c>
      <c r="C1958" s="299" t="s">
        <v>4663</v>
      </c>
      <c r="D1958" s="300" t="s">
        <v>105</v>
      </c>
      <c r="E1958" s="325" t="s">
        <v>172</v>
      </c>
      <c r="F1958" s="302">
        <v>4928.0</v>
      </c>
      <c r="G1958" s="302">
        <f t="shared" si="23"/>
        <v>70.70211039</v>
      </c>
      <c r="H1958" s="302">
        <v>3484.2</v>
      </c>
      <c r="I1958" s="324">
        <v>32.7</v>
      </c>
      <c r="J1958" s="303">
        <v>1814160.0</v>
      </c>
      <c r="K1958" s="304">
        <f t="shared" si="24"/>
        <v>368.1331169</v>
      </c>
      <c r="L1958" s="305" t="s">
        <v>2595</v>
      </c>
      <c r="M1958" s="306" t="s">
        <v>40</v>
      </c>
      <c r="N1958" s="297">
        <f t="shared" si="3"/>
        <v>4.928</v>
      </c>
      <c r="O1958" s="307"/>
      <c r="P1958" s="307"/>
      <c r="Q1958" s="307"/>
      <c r="R1958" s="307"/>
      <c r="S1958" s="307"/>
      <c r="T1958" s="307"/>
      <c r="U1958" s="307"/>
      <c r="V1958" s="307"/>
    </row>
    <row r="1959" ht="15.75" customHeight="1">
      <c r="A1959" s="307"/>
      <c r="B1959" s="298">
        <v>45471.0</v>
      </c>
      <c r="C1959" s="299" t="s">
        <v>4664</v>
      </c>
      <c r="D1959" s="300" t="s">
        <v>50</v>
      </c>
      <c r="E1959" s="325" t="s">
        <v>172</v>
      </c>
      <c r="F1959" s="302">
        <v>14698.0</v>
      </c>
      <c r="G1959" s="302">
        <f t="shared" si="23"/>
        <v>68.28275956</v>
      </c>
      <c r="H1959" s="302">
        <v>10036.2</v>
      </c>
      <c r="I1959" s="324">
        <v>21.61</v>
      </c>
      <c r="J1959" s="303">
        <v>5614960.0</v>
      </c>
      <c r="K1959" s="304">
        <f t="shared" si="24"/>
        <v>382.0220438</v>
      </c>
      <c r="L1959" s="305" t="s">
        <v>2582</v>
      </c>
      <c r="M1959" s="306" t="s">
        <v>94</v>
      </c>
      <c r="N1959" s="297">
        <f t="shared" si="3"/>
        <v>14.698</v>
      </c>
      <c r="O1959" s="307"/>
      <c r="P1959" s="307"/>
      <c r="Q1959" s="307"/>
      <c r="R1959" s="307"/>
      <c r="S1959" s="307"/>
      <c r="T1959" s="307"/>
      <c r="U1959" s="307"/>
      <c r="V1959" s="307"/>
    </row>
    <row r="1960" ht="15.75" customHeight="1">
      <c r="A1960" s="307"/>
      <c r="B1960" s="298">
        <v>45471.0</v>
      </c>
      <c r="C1960" s="299" t="s">
        <v>4665</v>
      </c>
      <c r="D1960" s="300" t="s">
        <v>89</v>
      </c>
      <c r="E1960" s="325" t="s">
        <v>177</v>
      </c>
      <c r="F1960" s="302">
        <v>1294.0</v>
      </c>
      <c r="G1960" s="302">
        <f t="shared" si="23"/>
        <v>66.42194745</v>
      </c>
      <c r="H1960" s="302">
        <v>859.5</v>
      </c>
      <c r="I1960" s="324">
        <v>-10.31</v>
      </c>
      <c r="J1960" s="322">
        <v>362320.0</v>
      </c>
      <c r="K1960" s="308">
        <f t="shared" si="24"/>
        <v>280</v>
      </c>
      <c r="L1960" s="305" t="s">
        <v>2582</v>
      </c>
      <c r="M1960" s="306" t="s">
        <v>2584</v>
      </c>
      <c r="N1960" s="297">
        <f t="shared" si="3"/>
        <v>1.294</v>
      </c>
      <c r="O1960" s="307"/>
      <c r="P1960" s="307"/>
      <c r="Q1960" s="307"/>
      <c r="R1960" s="307"/>
      <c r="S1960" s="307"/>
      <c r="T1960" s="307"/>
      <c r="U1960" s="307"/>
      <c r="V1960" s="307"/>
    </row>
    <row r="1961" ht="15.75" customHeight="1">
      <c r="A1961" s="307"/>
      <c r="B1961" s="298">
        <v>45471.0</v>
      </c>
      <c r="C1961" s="299" t="s">
        <v>4666</v>
      </c>
      <c r="D1961" s="300" t="s">
        <v>109</v>
      </c>
      <c r="E1961" s="325" t="s">
        <v>181</v>
      </c>
      <c r="F1961" s="302">
        <v>1435.0</v>
      </c>
      <c r="G1961" s="302">
        <f t="shared" si="23"/>
        <v>67.43554007</v>
      </c>
      <c r="H1961" s="302">
        <v>967.7</v>
      </c>
      <c r="I1961" s="324">
        <v>4.5</v>
      </c>
      <c r="J1961" s="322">
        <v>351580.0</v>
      </c>
      <c r="K1961" s="308">
        <f t="shared" si="24"/>
        <v>245.0034843</v>
      </c>
      <c r="L1961" s="305" t="s">
        <v>2582</v>
      </c>
      <c r="M1961" s="306" t="s">
        <v>75</v>
      </c>
      <c r="N1961" s="297">
        <f t="shared" si="3"/>
        <v>1.435</v>
      </c>
      <c r="O1961" s="307"/>
      <c r="P1961" s="307"/>
      <c r="Q1961" s="307"/>
      <c r="R1961" s="307"/>
      <c r="S1961" s="307"/>
      <c r="T1961" s="307"/>
      <c r="U1961" s="307"/>
      <c r="V1961" s="307"/>
    </row>
    <row r="1962" ht="15.75" customHeight="1">
      <c r="A1962" s="307"/>
      <c r="B1962" s="298">
        <v>45471.0</v>
      </c>
      <c r="C1962" s="299" t="s">
        <v>4667</v>
      </c>
      <c r="D1962" s="300" t="s">
        <v>115</v>
      </c>
      <c r="E1962" s="325" t="s">
        <v>177</v>
      </c>
      <c r="F1962" s="302">
        <v>4005.0</v>
      </c>
      <c r="G1962" s="302">
        <f t="shared" si="23"/>
        <v>66.86142322</v>
      </c>
      <c r="H1962" s="302">
        <v>2677.8</v>
      </c>
      <c r="I1962" s="324">
        <v>-6.76</v>
      </c>
      <c r="J1962" s="303">
        <v>1225470.0</v>
      </c>
      <c r="K1962" s="304">
        <f t="shared" si="24"/>
        <v>305.9850187</v>
      </c>
      <c r="L1962" s="305" t="s">
        <v>2582</v>
      </c>
      <c r="M1962" s="306" t="s">
        <v>40</v>
      </c>
      <c r="N1962" s="297">
        <f t="shared" si="3"/>
        <v>4.005</v>
      </c>
      <c r="O1962" s="307"/>
      <c r="P1962" s="307"/>
      <c r="Q1962" s="307"/>
      <c r="R1962" s="307"/>
      <c r="S1962" s="307"/>
      <c r="T1962" s="307"/>
      <c r="U1962" s="307"/>
      <c r="V1962" s="307"/>
    </row>
    <row r="1963" ht="15.75" customHeight="1">
      <c r="A1963" s="307"/>
      <c r="B1963" s="298">
        <v>45471.0</v>
      </c>
      <c r="C1963" s="299" t="s">
        <v>4668</v>
      </c>
      <c r="D1963" s="300" t="s">
        <v>111</v>
      </c>
      <c r="E1963" s="325" t="s">
        <v>172</v>
      </c>
      <c r="F1963" s="302">
        <v>4359.0</v>
      </c>
      <c r="G1963" s="302">
        <f t="shared" si="23"/>
        <v>71.36499197</v>
      </c>
      <c r="H1963" s="302">
        <v>3110.8</v>
      </c>
      <c r="I1963" s="324">
        <v>29.9</v>
      </c>
      <c r="J1963" s="303">
        <v>1702545.0</v>
      </c>
      <c r="K1963" s="304">
        <f t="shared" si="24"/>
        <v>390.5815554</v>
      </c>
      <c r="L1963" s="305" t="s">
        <v>2582</v>
      </c>
      <c r="M1963" s="306" t="s">
        <v>94</v>
      </c>
      <c r="N1963" s="297">
        <f t="shared" si="3"/>
        <v>4.359</v>
      </c>
      <c r="O1963" s="307"/>
      <c r="P1963" s="307"/>
      <c r="Q1963" s="307"/>
      <c r="R1963" s="307"/>
      <c r="S1963" s="307"/>
      <c r="T1963" s="307"/>
      <c r="U1963" s="307"/>
      <c r="V1963" s="307"/>
    </row>
    <row r="1964" ht="15.75" customHeight="1">
      <c r="A1964" s="307"/>
      <c r="B1964" s="298">
        <v>45471.0</v>
      </c>
      <c r="C1964" s="299" t="s">
        <v>4669</v>
      </c>
      <c r="D1964" s="300" t="s">
        <v>71</v>
      </c>
      <c r="E1964" s="325" t="s">
        <v>162</v>
      </c>
      <c r="F1964" s="302">
        <v>6265.0</v>
      </c>
      <c r="G1964" s="302">
        <f t="shared" si="23"/>
        <v>69.13168396</v>
      </c>
      <c r="H1964" s="302">
        <v>4331.1</v>
      </c>
      <c r="I1964" s="324">
        <v>-13.39</v>
      </c>
      <c r="J1964" s="303">
        <v>2881900.0</v>
      </c>
      <c r="K1964" s="304">
        <f t="shared" si="24"/>
        <v>460</v>
      </c>
      <c r="L1964" s="305" t="s">
        <v>2582</v>
      </c>
      <c r="M1964" s="306" t="s">
        <v>2584</v>
      </c>
      <c r="N1964" s="297">
        <f t="shared" si="3"/>
        <v>6.265</v>
      </c>
      <c r="O1964" s="307"/>
      <c r="P1964" s="307"/>
      <c r="Q1964" s="307"/>
      <c r="R1964" s="307"/>
      <c r="S1964" s="307"/>
      <c r="T1964" s="307"/>
      <c r="U1964" s="307"/>
      <c r="V1964" s="307"/>
    </row>
    <row r="1965" ht="15.75" customHeight="1">
      <c r="A1965" s="307"/>
      <c r="B1965" s="298">
        <v>45472.0</v>
      </c>
      <c r="C1965" s="299" t="s">
        <v>4670</v>
      </c>
      <c r="D1965" s="300" t="s">
        <v>60</v>
      </c>
      <c r="E1965" s="325" t="s">
        <v>177</v>
      </c>
      <c r="F1965" s="302">
        <v>8975.0</v>
      </c>
      <c r="G1965" s="302">
        <f t="shared" si="23"/>
        <v>70.15598886</v>
      </c>
      <c r="H1965" s="302">
        <v>6296.5</v>
      </c>
      <c r="I1965" s="324">
        <v>9.91</v>
      </c>
      <c r="J1965" s="322">
        <v>2670855.0</v>
      </c>
      <c r="K1965" s="308">
        <f t="shared" si="24"/>
        <v>297.5883008</v>
      </c>
      <c r="L1965" s="305" t="s">
        <v>2595</v>
      </c>
      <c r="M1965" s="306" t="s">
        <v>75</v>
      </c>
      <c r="N1965" s="297">
        <f t="shared" si="3"/>
        <v>8.975</v>
      </c>
      <c r="O1965" s="307"/>
      <c r="P1965" s="307"/>
      <c r="Q1965" s="307"/>
      <c r="R1965" s="307"/>
      <c r="S1965" s="307"/>
      <c r="T1965" s="307"/>
      <c r="U1965" s="307"/>
      <c r="V1965" s="307"/>
    </row>
    <row r="1966" ht="15.75" customHeight="1">
      <c r="A1966" s="307"/>
      <c r="B1966" s="298">
        <v>45472.0</v>
      </c>
      <c r="C1966" s="299" t="s">
        <v>4671</v>
      </c>
      <c r="D1966" s="300" t="s">
        <v>98</v>
      </c>
      <c r="E1966" s="325" t="s">
        <v>172</v>
      </c>
      <c r="F1966" s="302">
        <v>3475.0</v>
      </c>
      <c r="G1966" s="302">
        <f t="shared" si="23"/>
        <v>69.01007194</v>
      </c>
      <c r="H1966" s="302">
        <v>2398.1</v>
      </c>
      <c r="I1966" s="324">
        <v>-5.04</v>
      </c>
      <c r="J1966" s="303">
        <v>1189175.0</v>
      </c>
      <c r="K1966" s="304">
        <f t="shared" si="24"/>
        <v>342.2086331</v>
      </c>
      <c r="L1966" s="305" t="s">
        <v>2595</v>
      </c>
      <c r="M1966" s="306" t="s">
        <v>40</v>
      </c>
      <c r="N1966" s="297">
        <f t="shared" si="3"/>
        <v>3.475</v>
      </c>
      <c r="O1966" s="307"/>
      <c r="P1966" s="307"/>
      <c r="Q1966" s="307"/>
      <c r="R1966" s="307"/>
      <c r="S1966" s="307"/>
      <c r="T1966" s="307"/>
      <c r="U1966" s="307"/>
      <c r="V1966" s="307"/>
    </row>
    <row r="1967" ht="15.75" customHeight="1">
      <c r="A1967" s="307"/>
      <c r="B1967" s="298">
        <v>45472.0</v>
      </c>
      <c r="C1967" s="299" t="s">
        <v>4672</v>
      </c>
      <c r="D1967" s="300" t="s">
        <v>50</v>
      </c>
      <c r="E1967" s="325" t="s">
        <v>172</v>
      </c>
      <c r="F1967" s="302">
        <v>13477.5</v>
      </c>
      <c r="G1967" s="302">
        <f t="shared" si="23"/>
        <v>68.12687813</v>
      </c>
      <c r="H1967" s="302">
        <v>9181.8</v>
      </c>
      <c r="I1967" s="324">
        <v>14.19</v>
      </c>
      <c r="J1967" s="303">
        <v>4405235.0</v>
      </c>
      <c r="K1967" s="304">
        <f t="shared" si="24"/>
        <v>326.8584678</v>
      </c>
      <c r="L1967" s="305" t="s">
        <v>2582</v>
      </c>
      <c r="M1967" s="306" t="s">
        <v>94</v>
      </c>
      <c r="N1967" s="297">
        <f t="shared" si="3"/>
        <v>13.4775</v>
      </c>
      <c r="O1967" s="307"/>
      <c r="P1967" s="307"/>
      <c r="Q1967" s="307"/>
      <c r="R1967" s="307"/>
      <c r="S1967" s="307"/>
      <c r="T1967" s="307"/>
      <c r="U1967" s="307"/>
      <c r="V1967" s="307"/>
    </row>
    <row r="1968" ht="15.75" customHeight="1">
      <c r="A1968" s="307"/>
      <c r="B1968" s="298">
        <v>45472.0</v>
      </c>
      <c r="C1968" s="299" t="s">
        <v>4673</v>
      </c>
      <c r="D1968" s="300" t="s">
        <v>50</v>
      </c>
      <c r="E1968" s="325" t="s">
        <v>177</v>
      </c>
      <c r="F1968" s="302">
        <v>1381.0</v>
      </c>
      <c r="G1968" s="302">
        <f t="shared" si="23"/>
        <v>68.35626358</v>
      </c>
      <c r="H1968" s="302">
        <v>944.0</v>
      </c>
      <c r="I1968" s="324">
        <v>26.96</v>
      </c>
      <c r="J1968" s="303">
        <v>375825.0</v>
      </c>
      <c r="K1968" s="304">
        <f t="shared" si="24"/>
        <v>272.1397538</v>
      </c>
      <c r="L1968" s="305" t="s">
        <v>2582</v>
      </c>
      <c r="M1968" s="306" t="s">
        <v>2584</v>
      </c>
      <c r="N1968" s="297">
        <f t="shared" si="3"/>
        <v>1.381</v>
      </c>
      <c r="O1968" s="307"/>
      <c r="P1968" s="307"/>
      <c r="Q1968" s="307"/>
      <c r="R1968" s="307"/>
      <c r="S1968" s="307"/>
      <c r="T1968" s="307"/>
      <c r="U1968" s="307"/>
      <c r="V1968" s="307"/>
    </row>
    <row r="1969" ht="15.75" customHeight="1">
      <c r="A1969" s="307"/>
      <c r="B1969" s="298">
        <v>45472.0</v>
      </c>
      <c r="C1969" s="299" t="s">
        <v>4674</v>
      </c>
      <c r="D1969" s="300" t="s">
        <v>111</v>
      </c>
      <c r="E1969" s="325" t="s">
        <v>177</v>
      </c>
      <c r="F1969" s="302">
        <v>1690.0</v>
      </c>
      <c r="G1969" s="302">
        <f t="shared" si="23"/>
        <v>65.92307692</v>
      </c>
      <c r="H1969" s="302">
        <v>1114.1</v>
      </c>
      <c r="I1969" s="324">
        <v>-35.14</v>
      </c>
      <c r="J1969" s="303">
        <v>508900.0</v>
      </c>
      <c r="K1969" s="304">
        <f t="shared" si="24"/>
        <v>301.1242604</v>
      </c>
      <c r="L1969" s="305" t="s">
        <v>2582</v>
      </c>
      <c r="M1969" s="306" t="s">
        <v>75</v>
      </c>
      <c r="N1969" s="297">
        <f t="shared" si="3"/>
        <v>1.69</v>
      </c>
      <c r="O1969" s="307"/>
      <c r="P1969" s="307"/>
      <c r="Q1969" s="307"/>
      <c r="R1969" s="307"/>
      <c r="S1969" s="307"/>
      <c r="T1969" s="307"/>
      <c r="U1969" s="307"/>
      <c r="V1969" s="307"/>
    </row>
    <row r="1970" ht="15.75" customHeight="1">
      <c r="A1970" s="307"/>
      <c r="B1970" s="298">
        <v>45472.0</v>
      </c>
      <c r="C1970" s="299" t="s">
        <v>4675</v>
      </c>
      <c r="D1970" s="300" t="s">
        <v>91</v>
      </c>
      <c r="E1970" s="325" t="s">
        <v>177</v>
      </c>
      <c r="F1970" s="302">
        <v>2916.0</v>
      </c>
      <c r="G1970" s="302">
        <f t="shared" si="23"/>
        <v>69.21467764</v>
      </c>
      <c r="H1970" s="302">
        <v>2018.3</v>
      </c>
      <c r="I1970" s="324">
        <v>35.45</v>
      </c>
      <c r="J1970" s="303">
        <v>845640.0</v>
      </c>
      <c r="K1970" s="304">
        <f t="shared" si="24"/>
        <v>290</v>
      </c>
      <c r="L1970" s="305" t="s">
        <v>2582</v>
      </c>
      <c r="M1970" s="306" t="s">
        <v>40</v>
      </c>
      <c r="N1970" s="297">
        <f t="shared" si="3"/>
        <v>2.916</v>
      </c>
      <c r="O1970" s="307"/>
      <c r="P1970" s="307"/>
      <c r="Q1970" s="307"/>
      <c r="R1970" s="307"/>
      <c r="S1970" s="307"/>
      <c r="T1970" s="307"/>
      <c r="U1970" s="307"/>
      <c r="V1970" s="307"/>
    </row>
    <row r="1971" ht="15.75" customHeight="1">
      <c r="A1971" s="307"/>
      <c r="B1971" s="298">
        <v>45472.0</v>
      </c>
      <c r="C1971" s="299" t="s">
        <v>4676</v>
      </c>
      <c r="D1971" s="300" t="s">
        <v>115</v>
      </c>
      <c r="E1971" s="325" t="s">
        <v>172</v>
      </c>
      <c r="F1971" s="302">
        <v>2646.0</v>
      </c>
      <c r="G1971" s="302">
        <f t="shared" si="23"/>
        <v>66.04686319</v>
      </c>
      <c r="H1971" s="302">
        <v>1747.6</v>
      </c>
      <c r="I1971" s="324">
        <v>-14.21</v>
      </c>
      <c r="J1971" s="303">
        <v>975620.0</v>
      </c>
      <c r="K1971" s="304">
        <f t="shared" si="24"/>
        <v>368.7150416</v>
      </c>
      <c r="L1971" s="305" t="s">
        <v>2582</v>
      </c>
      <c r="M1971" s="306" t="s">
        <v>94</v>
      </c>
      <c r="N1971" s="297">
        <f t="shared" si="3"/>
        <v>2.646</v>
      </c>
      <c r="O1971" s="307"/>
      <c r="P1971" s="307"/>
      <c r="Q1971" s="307"/>
      <c r="R1971" s="307"/>
      <c r="S1971" s="307"/>
      <c r="T1971" s="307"/>
      <c r="U1971" s="307"/>
      <c r="V1971" s="307"/>
    </row>
    <row r="1972" ht="15.75" customHeight="1">
      <c r="A1972" s="307"/>
      <c r="B1972" s="298">
        <v>45472.0</v>
      </c>
      <c r="C1972" s="299" t="s">
        <v>4677</v>
      </c>
      <c r="D1972" s="300" t="s">
        <v>2587</v>
      </c>
      <c r="E1972" s="325" t="s">
        <v>177</v>
      </c>
      <c r="F1972" s="302">
        <v>5228.1</v>
      </c>
      <c r="G1972" s="302">
        <f t="shared" si="23"/>
        <v>66.88663185</v>
      </c>
      <c r="H1972" s="302">
        <v>3496.9</v>
      </c>
      <c r="I1972" s="324">
        <v>-21.36</v>
      </c>
      <c r="J1972" s="303">
        <v>1831622.5</v>
      </c>
      <c r="K1972" s="304">
        <f t="shared" si="24"/>
        <v>350.3419024</v>
      </c>
      <c r="L1972" s="305" t="s">
        <v>2580</v>
      </c>
      <c r="M1972" s="306" t="s">
        <v>2584</v>
      </c>
      <c r="N1972" s="297">
        <f t="shared" si="3"/>
        <v>5.2281</v>
      </c>
      <c r="O1972" s="307"/>
      <c r="P1972" s="307"/>
      <c r="Q1972" s="307"/>
      <c r="R1972" s="307"/>
      <c r="S1972" s="307"/>
      <c r="T1972" s="307"/>
      <c r="U1972" s="307"/>
      <c r="V1972" s="307"/>
    </row>
    <row r="1973" ht="15.75" customHeight="1">
      <c r="A1973" s="307"/>
      <c r="B1973" s="298">
        <v>45472.0</v>
      </c>
      <c r="C1973" s="299" t="s">
        <v>4678</v>
      </c>
      <c r="D1973" s="300" t="s">
        <v>77</v>
      </c>
      <c r="E1973" s="325" t="s">
        <v>177</v>
      </c>
      <c r="F1973" s="302">
        <v>2318.0</v>
      </c>
      <c r="G1973" s="302">
        <f t="shared" si="23"/>
        <v>68.89559965</v>
      </c>
      <c r="H1973" s="302">
        <v>1597.0</v>
      </c>
      <c r="I1973" s="324">
        <v>32.0</v>
      </c>
      <c r="J1973" s="322">
        <v>611900.0</v>
      </c>
      <c r="K1973" s="308">
        <f t="shared" si="24"/>
        <v>263.9775669</v>
      </c>
      <c r="L1973" s="305" t="s">
        <v>2580</v>
      </c>
      <c r="M1973" s="306" t="s">
        <v>75</v>
      </c>
      <c r="N1973" s="297">
        <f t="shared" si="3"/>
        <v>2.318</v>
      </c>
      <c r="O1973" s="307"/>
      <c r="P1973" s="307"/>
      <c r="Q1973" s="307"/>
      <c r="R1973" s="307"/>
      <c r="S1973" s="307"/>
      <c r="T1973" s="307"/>
      <c r="U1973" s="307"/>
      <c r="V1973" s="307"/>
    </row>
    <row r="1974" ht="15.75" customHeight="1">
      <c r="A1974" s="307"/>
      <c r="B1974" s="298">
        <v>45473.0</v>
      </c>
      <c r="C1974" s="299" t="s">
        <v>4679</v>
      </c>
      <c r="D1974" s="300" t="s">
        <v>60</v>
      </c>
      <c r="E1974" s="325" t="s">
        <v>172</v>
      </c>
      <c r="F1974" s="302">
        <v>5754.0</v>
      </c>
      <c r="G1974" s="302">
        <f t="shared" si="23"/>
        <v>68.22732013</v>
      </c>
      <c r="H1974" s="302">
        <v>3925.8</v>
      </c>
      <c r="I1974" s="319">
        <v>-10.35</v>
      </c>
      <c r="J1974" s="320">
        <v>2007210.0</v>
      </c>
      <c r="K1974" s="304">
        <f t="shared" si="24"/>
        <v>348.8373306</v>
      </c>
      <c r="L1974" s="305" t="s">
        <v>2595</v>
      </c>
      <c r="M1974" s="306" t="s">
        <v>40</v>
      </c>
      <c r="N1974" s="297">
        <f t="shared" si="3"/>
        <v>5.754</v>
      </c>
      <c r="O1974" s="307"/>
      <c r="P1974" s="307"/>
      <c r="Q1974" s="307"/>
      <c r="R1974" s="307"/>
      <c r="S1974" s="307"/>
      <c r="T1974" s="307"/>
      <c r="U1974" s="307"/>
      <c r="V1974" s="307"/>
    </row>
    <row r="1975" ht="15.75" customHeight="1">
      <c r="A1975" s="307"/>
      <c r="B1975" s="298">
        <v>45473.0</v>
      </c>
      <c r="C1975" s="299" t="s">
        <v>4680</v>
      </c>
      <c r="D1975" s="300" t="s">
        <v>77</v>
      </c>
      <c r="E1975" s="325" t="s">
        <v>179</v>
      </c>
      <c r="F1975" s="302">
        <v>1745.8</v>
      </c>
      <c r="G1975" s="302">
        <f t="shared" si="23"/>
        <v>68.5416428</v>
      </c>
      <c r="H1975" s="302">
        <v>1196.6</v>
      </c>
      <c r="I1975" s="302">
        <v>27.15</v>
      </c>
      <c r="J1975" s="322">
        <v>453180.0</v>
      </c>
      <c r="K1975" s="308">
        <f t="shared" si="24"/>
        <v>259.5829992</v>
      </c>
      <c r="L1975" s="305" t="s">
        <v>2580</v>
      </c>
      <c r="M1975" s="306" t="s">
        <v>94</v>
      </c>
      <c r="N1975" s="297">
        <f t="shared" si="3"/>
        <v>1.7458</v>
      </c>
      <c r="O1975" s="307"/>
      <c r="P1975" s="307"/>
      <c r="Q1975" s="307"/>
      <c r="R1975" s="307"/>
      <c r="S1975" s="307"/>
      <c r="T1975" s="307"/>
      <c r="U1975" s="307"/>
      <c r="V1975" s="307"/>
    </row>
    <row r="1976" ht="15.75" customHeight="1">
      <c r="A1976" s="307"/>
      <c r="B1976" s="298">
        <v>45473.0</v>
      </c>
      <c r="C1976" s="299" t="s">
        <v>4681</v>
      </c>
      <c r="D1976" s="300" t="s">
        <v>55</v>
      </c>
      <c r="E1976" s="325" t="s">
        <v>172</v>
      </c>
      <c r="F1976" s="302">
        <v>1508.0</v>
      </c>
      <c r="G1976" s="302">
        <f t="shared" si="23"/>
        <v>70.33819629</v>
      </c>
      <c r="H1976" s="302">
        <v>1060.7</v>
      </c>
      <c r="I1976" s="302">
        <v>21.74</v>
      </c>
      <c r="J1976" s="303">
        <v>542880.0</v>
      </c>
      <c r="K1976" s="304">
        <f t="shared" si="24"/>
        <v>360</v>
      </c>
      <c r="L1976" s="305" t="s">
        <v>2580</v>
      </c>
      <c r="M1976" s="306" t="s">
        <v>2584</v>
      </c>
      <c r="N1976" s="297">
        <f t="shared" si="3"/>
        <v>1.508</v>
      </c>
      <c r="O1976" s="307"/>
      <c r="P1976" s="307"/>
      <c r="Q1976" s="307"/>
      <c r="R1976" s="307"/>
      <c r="S1976" s="307"/>
      <c r="T1976" s="307"/>
      <c r="U1976" s="307"/>
      <c r="V1976" s="307"/>
    </row>
    <row r="1977" ht="15.75" customHeight="1">
      <c r="A1977" s="307"/>
      <c r="B1977" s="298">
        <v>45473.0</v>
      </c>
      <c r="C1977" s="299" t="s">
        <v>4682</v>
      </c>
      <c r="D1977" s="300" t="s">
        <v>50</v>
      </c>
      <c r="E1977" s="325" t="s">
        <v>177</v>
      </c>
      <c r="F1977" s="302">
        <v>10941.0</v>
      </c>
      <c r="G1977" s="302">
        <f t="shared" si="23"/>
        <v>67.04414587</v>
      </c>
      <c r="H1977" s="302">
        <v>7335.3</v>
      </c>
      <c r="I1977" s="302">
        <v>10.57</v>
      </c>
      <c r="J1977" s="303">
        <v>3081800.0</v>
      </c>
      <c r="K1977" s="304">
        <f t="shared" si="24"/>
        <v>281.6744356</v>
      </c>
      <c r="L1977" s="305" t="s">
        <v>2582</v>
      </c>
      <c r="M1977" s="306" t="s">
        <v>75</v>
      </c>
      <c r="N1977" s="297">
        <f t="shared" si="3"/>
        <v>10.941</v>
      </c>
      <c r="O1977" s="307"/>
      <c r="P1977" s="307"/>
      <c r="Q1977" s="307"/>
      <c r="R1977" s="307"/>
      <c r="S1977" s="307"/>
      <c r="T1977" s="307"/>
      <c r="U1977" s="307"/>
      <c r="V1977" s="307"/>
    </row>
    <row r="1978" ht="15.75" customHeight="1">
      <c r="A1978" s="307"/>
      <c r="B1978" s="298">
        <v>45473.0</v>
      </c>
      <c r="C1978" s="299" t="s">
        <v>4683</v>
      </c>
      <c r="D1978" s="300" t="s">
        <v>109</v>
      </c>
      <c r="E1978" s="325" t="s">
        <v>172</v>
      </c>
      <c r="F1978" s="302">
        <v>787.5</v>
      </c>
      <c r="G1978" s="302">
        <f t="shared" si="23"/>
        <v>69.40952381</v>
      </c>
      <c r="H1978" s="302">
        <v>546.6</v>
      </c>
      <c r="I1978" s="302">
        <v>-11.51</v>
      </c>
      <c r="J1978" s="303">
        <v>273570.0</v>
      </c>
      <c r="K1978" s="304">
        <f t="shared" si="24"/>
        <v>347.3904762</v>
      </c>
      <c r="L1978" s="305" t="s">
        <v>2582</v>
      </c>
      <c r="M1978" s="306" t="s">
        <v>40</v>
      </c>
      <c r="N1978" s="297">
        <f t="shared" si="3"/>
        <v>0.7875</v>
      </c>
      <c r="O1978" s="307"/>
      <c r="P1978" s="307"/>
      <c r="Q1978" s="307"/>
      <c r="R1978" s="307"/>
      <c r="S1978" s="307"/>
      <c r="T1978" s="307"/>
      <c r="U1978" s="307"/>
      <c r="V1978" s="307"/>
    </row>
    <row r="1979" ht="15.75" customHeight="1">
      <c r="A1979" s="307"/>
      <c r="B1979" s="298">
        <v>45473.0</v>
      </c>
      <c r="C1979" s="299" t="s">
        <v>4684</v>
      </c>
      <c r="D1979" s="300" t="s">
        <v>71</v>
      </c>
      <c r="E1979" s="325" t="s">
        <v>162</v>
      </c>
      <c r="F1979" s="302">
        <v>3071.0</v>
      </c>
      <c r="G1979" s="302">
        <f t="shared" si="23"/>
        <v>68.74308043</v>
      </c>
      <c r="H1979" s="302">
        <v>2111.1</v>
      </c>
      <c r="I1979" s="302">
        <v>-30.85</v>
      </c>
      <c r="J1979" s="303">
        <v>1412660.0</v>
      </c>
      <c r="K1979" s="304">
        <f t="shared" si="24"/>
        <v>460</v>
      </c>
      <c r="L1979" s="305" t="s">
        <v>2582</v>
      </c>
      <c r="M1979" s="306" t="s">
        <v>94</v>
      </c>
      <c r="N1979" s="297">
        <f t="shared" si="3"/>
        <v>3.071</v>
      </c>
      <c r="O1979" s="307"/>
      <c r="P1979" s="307"/>
      <c r="Q1979" s="307"/>
      <c r="R1979" s="307"/>
      <c r="S1979" s="307"/>
      <c r="T1979" s="307"/>
      <c r="U1979" s="307"/>
      <c r="V1979" s="307"/>
    </row>
    <row r="1980" ht="15.75" customHeight="1">
      <c r="A1980" s="307"/>
      <c r="B1980" s="298">
        <v>45473.0</v>
      </c>
      <c r="C1980" s="299" t="s">
        <v>4685</v>
      </c>
      <c r="D1980" s="300" t="s">
        <v>115</v>
      </c>
      <c r="E1980" s="325" t="s">
        <v>177</v>
      </c>
      <c r="F1980" s="302">
        <v>1339.0</v>
      </c>
      <c r="G1980" s="302">
        <f t="shared" si="23"/>
        <v>66.01941748</v>
      </c>
      <c r="H1980" s="302">
        <v>884.0</v>
      </c>
      <c r="I1980" s="302">
        <v>15.25</v>
      </c>
      <c r="J1980" s="322">
        <v>270140.0</v>
      </c>
      <c r="K1980" s="308">
        <f t="shared" si="24"/>
        <v>201.7475728</v>
      </c>
      <c r="L1980" s="305" t="s">
        <v>2582</v>
      </c>
      <c r="M1980" s="306" t="s">
        <v>2584</v>
      </c>
      <c r="N1980" s="297">
        <f t="shared" si="3"/>
        <v>1.339</v>
      </c>
      <c r="O1980" s="307"/>
      <c r="P1980" s="307"/>
      <c r="Q1980" s="307"/>
      <c r="R1980" s="307"/>
      <c r="S1980" s="307"/>
      <c r="T1980" s="307"/>
      <c r="U1980" s="307"/>
      <c r="V1980" s="307"/>
    </row>
    <row r="1981" ht="15.75" customHeight="1">
      <c r="A1981" s="307"/>
      <c r="B1981" s="298">
        <v>45473.0</v>
      </c>
      <c r="C1981" s="299" t="s">
        <v>4686</v>
      </c>
      <c r="D1981" s="300" t="s">
        <v>2587</v>
      </c>
      <c r="E1981" s="325" t="s">
        <v>172</v>
      </c>
      <c r="F1981" s="302">
        <v>5043.6</v>
      </c>
      <c r="G1981" s="302">
        <f t="shared" si="23"/>
        <v>68.24886985</v>
      </c>
      <c r="H1981" s="302">
        <v>3442.2</v>
      </c>
      <c r="I1981" s="302">
        <v>-14.93</v>
      </c>
      <c r="J1981" s="303">
        <v>1849772.6</v>
      </c>
      <c r="K1981" s="304">
        <f t="shared" si="24"/>
        <v>366.7564042</v>
      </c>
      <c r="L1981" s="305" t="s">
        <v>2580</v>
      </c>
      <c r="M1981" s="306" t="s">
        <v>75</v>
      </c>
      <c r="N1981" s="297">
        <f t="shared" si="3"/>
        <v>5.0436</v>
      </c>
      <c r="O1981" s="307"/>
      <c r="P1981" s="307"/>
      <c r="Q1981" s="307"/>
      <c r="R1981" s="307"/>
      <c r="S1981" s="307"/>
      <c r="T1981" s="307"/>
      <c r="U1981" s="307"/>
      <c r="V1981" s="307"/>
    </row>
    <row r="1982" ht="15.75" customHeight="1">
      <c r="A1982" s="307"/>
      <c r="B1982" s="298">
        <v>45474.0</v>
      </c>
      <c r="C1982" s="299" t="s">
        <v>4687</v>
      </c>
      <c r="D1982" s="300" t="s">
        <v>60</v>
      </c>
      <c r="E1982" s="325" t="s">
        <v>4</v>
      </c>
      <c r="F1982" s="302">
        <v>8309.0</v>
      </c>
      <c r="G1982" s="302">
        <f t="shared" si="23"/>
        <v>69.62931761</v>
      </c>
      <c r="H1982" s="302">
        <v>5785.5</v>
      </c>
      <c r="I1982" s="302">
        <v>16.4</v>
      </c>
      <c r="J1982" s="303">
        <v>3385765.0</v>
      </c>
      <c r="K1982" s="304">
        <f t="shared" si="24"/>
        <v>407.4816464</v>
      </c>
      <c r="L1982" s="305" t="s">
        <v>2595</v>
      </c>
      <c r="M1982" s="306" t="s">
        <v>40</v>
      </c>
      <c r="N1982" s="297">
        <f t="shared" si="3"/>
        <v>8.309</v>
      </c>
      <c r="O1982" s="307"/>
      <c r="P1982" s="307"/>
      <c r="Q1982" s="307"/>
      <c r="R1982" s="307"/>
      <c r="S1982" s="307"/>
      <c r="T1982" s="307"/>
      <c r="U1982" s="307"/>
      <c r="V1982" s="307"/>
    </row>
    <row r="1983" ht="15.75" customHeight="1">
      <c r="A1983" s="307"/>
      <c r="B1983" s="298">
        <v>45474.0</v>
      </c>
      <c r="C1983" s="299" t="s">
        <v>4688</v>
      </c>
      <c r="D1983" s="300" t="s">
        <v>83</v>
      </c>
      <c r="E1983" s="325" t="s">
        <v>2643</v>
      </c>
      <c r="F1983" s="302">
        <v>481.0</v>
      </c>
      <c r="G1983" s="302">
        <f t="shared" si="23"/>
        <v>66.25779626</v>
      </c>
      <c r="H1983" s="302">
        <v>318.7</v>
      </c>
      <c r="I1983" s="302">
        <v>42.2</v>
      </c>
      <c r="J1983" s="322">
        <v>96525.0</v>
      </c>
      <c r="K1983" s="308">
        <f t="shared" si="24"/>
        <v>200.6756757</v>
      </c>
      <c r="L1983" s="305" t="s">
        <v>2595</v>
      </c>
      <c r="M1983" s="306" t="s">
        <v>94</v>
      </c>
      <c r="N1983" s="297">
        <f t="shared" si="3"/>
        <v>0.481</v>
      </c>
      <c r="O1983" s="307"/>
      <c r="P1983" s="307"/>
      <c r="Q1983" s="307"/>
      <c r="R1983" s="307"/>
      <c r="S1983" s="307"/>
      <c r="T1983" s="307"/>
      <c r="U1983" s="307"/>
      <c r="V1983" s="307"/>
    </row>
    <row r="1984" ht="15.75" customHeight="1">
      <c r="A1984" s="307"/>
      <c r="B1984" s="298">
        <v>45474.0</v>
      </c>
      <c r="C1984" s="299" t="s">
        <v>4689</v>
      </c>
      <c r="D1984" s="300" t="s">
        <v>77</v>
      </c>
      <c r="E1984" s="325" t="s">
        <v>181</v>
      </c>
      <c r="F1984" s="302">
        <v>1120.0</v>
      </c>
      <c r="G1984" s="302">
        <f t="shared" si="23"/>
        <v>67.9375</v>
      </c>
      <c r="H1984" s="302">
        <v>760.9</v>
      </c>
      <c r="I1984" s="302">
        <v>23.67</v>
      </c>
      <c r="J1984" s="322">
        <v>275130.0</v>
      </c>
      <c r="K1984" s="308">
        <f t="shared" si="24"/>
        <v>245.6517857</v>
      </c>
      <c r="L1984" s="305" t="s">
        <v>2580</v>
      </c>
      <c r="M1984" s="306" t="s">
        <v>2584</v>
      </c>
      <c r="N1984" s="297">
        <f t="shared" si="3"/>
        <v>1.12</v>
      </c>
      <c r="O1984" s="307"/>
      <c r="P1984" s="307"/>
      <c r="Q1984" s="307"/>
      <c r="R1984" s="307"/>
      <c r="S1984" s="307"/>
      <c r="T1984" s="307"/>
      <c r="U1984" s="307"/>
      <c r="V1984" s="307"/>
    </row>
    <row r="1985" ht="15.75" customHeight="1">
      <c r="A1985" s="307"/>
      <c r="B1985" s="298">
        <v>45472.0</v>
      </c>
      <c r="C1985" s="299" t="s">
        <v>4690</v>
      </c>
      <c r="D1985" s="300" t="s">
        <v>2589</v>
      </c>
      <c r="E1985" s="325" t="s">
        <v>2643</v>
      </c>
      <c r="F1985" s="302">
        <v>5040.6</v>
      </c>
      <c r="G1985" s="302">
        <f t="shared" si="23"/>
        <v>67.16263937</v>
      </c>
      <c r="H1985" s="302">
        <v>3385.4</v>
      </c>
      <c r="I1985" s="302">
        <v>16.16</v>
      </c>
      <c r="J1985" s="322">
        <v>980329.0</v>
      </c>
      <c r="K1985" s="308">
        <f t="shared" si="24"/>
        <v>194.4865691</v>
      </c>
      <c r="L1985" s="305" t="s">
        <v>2580</v>
      </c>
      <c r="M1985" s="306" t="s">
        <v>75</v>
      </c>
      <c r="N1985" s="297">
        <f t="shared" si="3"/>
        <v>5.0406</v>
      </c>
      <c r="O1985" s="307"/>
      <c r="P1985" s="307"/>
      <c r="Q1985" s="307"/>
      <c r="R1985" s="307"/>
      <c r="S1985" s="307"/>
      <c r="T1985" s="307"/>
      <c r="U1985" s="307"/>
      <c r="V1985" s="307"/>
    </row>
    <row r="1986" ht="15.75" customHeight="1">
      <c r="A1986" s="307"/>
      <c r="B1986" s="298">
        <v>45474.0</v>
      </c>
      <c r="C1986" s="299" t="s">
        <v>4691</v>
      </c>
      <c r="D1986" s="300" t="s">
        <v>55</v>
      </c>
      <c r="E1986" s="325" t="s">
        <v>177</v>
      </c>
      <c r="F1986" s="302">
        <v>3696.5</v>
      </c>
      <c r="G1986" s="302">
        <f t="shared" si="23"/>
        <v>72.02759367</v>
      </c>
      <c r="H1986" s="302">
        <v>2662.5</v>
      </c>
      <c r="I1986" s="302">
        <v>75.15</v>
      </c>
      <c r="J1986" s="303">
        <v>1071985.0</v>
      </c>
      <c r="K1986" s="304">
        <f t="shared" si="24"/>
        <v>290</v>
      </c>
      <c r="L1986" s="305" t="s">
        <v>2580</v>
      </c>
      <c r="M1986" s="306" t="s">
        <v>40</v>
      </c>
      <c r="N1986" s="297">
        <f t="shared" si="3"/>
        <v>3.6965</v>
      </c>
      <c r="O1986" s="307"/>
      <c r="P1986" s="307"/>
      <c r="Q1986" s="307"/>
      <c r="R1986" s="307"/>
      <c r="S1986" s="307"/>
      <c r="T1986" s="307"/>
      <c r="U1986" s="307"/>
      <c r="V1986" s="307"/>
    </row>
    <row r="1987" ht="15.75" customHeight="1">
      <c r="A1987" s="307"/>
      <c r="B1987" s="298">
        <v>45475.0</v>
      </c>
      <c r="C1987" s="299" t="s">
        <v>4692</v>
      </c>
      <c r="D1987" s="300" t="s">
        <v>50</v>
      </c>
      <c r="E1987" s="325" t="s">
        <v>177</v>
      </c>
      <c r="F1987" s="302">
        <v>14255.0</v>
      </c>
      <c r="G1987" s="302">
        <f t="shared" si="23"/>
        <v>68.84110838</v>
      </c>
      <c r="H1987" s="302">
        <v>9813.3</v>
      </c>
      <c r="I1987" s="302">
        <v>15.48</v>
      </c>
      <c r="J1987" s="303">
        <v>4637150.0</v>
      </c>
      <c r="K1987" s="304">
        <f t="shared" si="24"/>
        <v>325.2998948</v>
      </c>
      <c r="L1987" s="305" t="s">
        <v>2582</v>
      </c>
      <c r="M1987" s="306" t="s">
        <v>94</v>
      </c>
      <c r="N1987" s="297">
        <f t="shared" si="3"/>
        <v>14.255</v>
      </c>
      <c r="O1987" s="307"/>
      <c r="P1987" s="307"/>
      <c r="Q1987" s="307"/>
      <c r="R1987" s="307"/>
      <c r="S1987" s="307"/>
      <c r="T1987" s="307"/>
      <c r="U1987" s="307"/>
      <c r="V1987" s="307"/>
    </row>
    <row r="1988" ht="15.75" customHeight="1">
      <c r="A1988" s="307"/>
      <c r="B1988" s="298">
        <v>45474.0</v>
      </c>
      <c r="C1988" s="299" t="s">
        <v>4693</v>
      </c>
      <c r="D1988" s="300" t="s">
        <v>115</v>
      </c>
      <c r="E1988" s="325" t="s">
        <v>177</v>
      </c>
      <c r="F1988" s="302">
        <v>243.0</v>
      </c>
      <c r="G1988" s="302">
        <f t="shared" si="23"/>
        <v>70.90534979</v>
      </c>
      <c r="H1988" s="302">
        <v>172.3</v>
      </c>
      <c r="I1988" s="302">
        <v>-1.32</v>
      </c>
      <c r="J1988" s="322">
        <v>74040.0</v>
      </c>
      <c r="K1988" s="308">
        <f t="shared" si="24"/>
        <v>304.691358</v>
      </c>
      <c r="L1988" s="305" t="s">
        <v>2582</v>
      </c>
      <c r="M1988" s="306" t="s">
        <v>2584</v>
      </c>
      <c r="N1988" s="297">
        <f t="shared" si="3"/>
        <v>0.243</v>
      </c>
      <c r="O1988" s="307"/>
      <c r="P1988" s="307"/>
      <c r="Q1988" s="307"/>
      <c r="R1988" s="307"/>
      <c r="S1988" s="307"/>
      <c r="T1988" s="307"/>
      <c r="U1988" s="307"/>
      <c r="V1988" s="307"/>
    </row>
    <row r="1989" ht="15.75" customHeight="1">
      <c r="A1989" s="307"/>
      <c r="B1989" s="298">
        <v>45475.0</v>
      </c>
      <c r="C1989" s="299" t="s">
        <v>4694</v>
      </c>
      <c r="D1989" s="300" t="s">
        <v>109</v>
      </c>
      <c r="E1989" s="325" t="s">
        <v>179</v>
      </c>
      <c r="F1989" s="302">
        <v>418.0</v>
      </c>
      <c r="G1989" s="302">
        <f t="shared" si="23"/>
        <v>66.53110048</v>
      </c>
      <c r="H1989" s="302">
        <v>278.1</v>
      </c>
      <c r="I1989" s="302">
        <v>3.57</v>
      </c>
      <c r="J1989" s="322">
        <v>108680.0</v>
      </c>
      <c r="K1989" s="308">
        <f t="shared" si="24"/>
        <v>260</v>
      </c>
      <c r="L1989" s="305" t="s">
        <v>2582</v>
      </c>
      <c r="M1989" s="306" t="s">
        <v>75</v>
      </c>
      <c r="N1989" s="297">
        <f t="shared" si="3"/>
        <v>0.418</v>
      </c>
      <c r="O1989" s="307"/>
      <c r="P1989" s="307"/>
      <c r="Q1989" s="307"/>
      <c r="R1989" s="307"/>
      <c r="S1989" s="307"/>
      <c r="T1989" s="307"/>
      <c r="U1989" s="307"/>
      <c r="V1989" s="307"/>
    </row>
    <row r="1990" ht="15.75" customHeight="1">
      <c r="A1990" s="307"/>
      <c r="B1990" s="298">
        <v>45475.0</v>
      </c>
      <c r="C1990" s="299" t="s">
        <v>4695</v>
      </c>
      <c r="D1990" s="300" t="s">
        <v>83</v>
      </c>
      <c r="E1990" s="325" t="s">
        <v>177</v>
      </c>
      <c r="F1990" s="302">
        <v>2660.0</v>
      </c>
      <c r="G1990" s="302">
        <f t="shared" si="23"/>
        <v>70.57142857</v>
      </c>
      <c r="H1990" s="302">
        <v>1877.2</v>
      </c>
      <c r="I1990" s="302">
        <v>45.73</v>
      </c>
      <c r="J1990" s="303">
        <v>784700.0</v>
      </c>
      <c r="K1990" s="304">
        <f t="shared" si="24"/>
        <v>295</v>
      </c>
      <c r="L1990" s="305" t="s">
        <v>2595</v>
      </c>
      <c r="M1990" s="306" t="s">
        <v>40</v>
      </c>
      <c r="N1990" s="297">
        <f t="shared" si="3"/>
        <v>2.66</v>
      </c>
      <c r="O1990" s="307"/>
      <c r="P1990" s="307"/>
      <c r="Q1990" s="307"/>
      <c r="R1990" s="307"/>
      <c r="S1990" s="307"/>
      <c r="T1990" s="307"/>
      <c r="U1990" s="307"/>
      <c r="V1990" s="307"/>
    </row>
    <row r="1991" ht="15.75" customHeight="1">
      <c r="A1991" s="307"/>
      <c r="B1991" s="298">
        <v>45476.0</v>
      </c>
      <c r="C1991" s="299" t="s">
        <v>4696</v>
      </c>
      <c r="D1991" s="300" t="s">
        <v>105</v>
      </c>
      <c r="E1991" s="325" t="s">
        <v>172</v>
      </c>
      <c r="F1991" s="302">
        <v>1034.0</v>
      </c>
      <c r="G1991" s="302">
        <f t="shared" si="23"/>
        <v>69.6131528</v>
      </c>
      <c r="H1991" s="302">
        <v>719.8</v>
      </c>
      <c r="I1991" s="302">
        <v>34.72</v>
      </c>
      <c r="J1991" s="303">
        <v>359190.0</v>
      </c>
      <c r="K1991" s="304">
        <f t="shared" si="24"/>
        <v>347.3791103</v>
      </c>
      <c r="L1991" s="305" t="s">
        <v>2595</v>
      </c>
      <c r="M1991" s="306" t="s">
        <v>94</v>
      </c>
      <c r="N1991" s="297">
        <f t="shared" si="3"/>
        <v>1.034</v>
      </c>
      <c r="O1991" s="307"/>
      <c r="P1991" s="307"/>
      <c r="Q1991" s="307"/>
      <c r="R1991" s="307"/>
      <c r="S1991" s="307"/>
      <c r="T1991" s="307"/>
      <c r="U1991" s="307"/>
      <c r="V1991" s="307"/>
    </row>
    <row r="1992" ht="15.75" customHeight="1">
      <c r="A1992" s="307"/>
      <c r="B1992" s="298">
        <v>45476.0</v>
      </c>
      <c r="C1992" s="299" t="s">
        <v>4697</v>
      </c>
      <c r="D1992" s="300" t="s">
        <v>77</v>
      </c>
      <c r="E1992" s="325" t="s">
        <v>179</v>
      </c>
      <c r="F1992" s="302">
        <v>2384.5</v>
      </c>
      <c r="G1992" s="302">
        <f t="shared" si="23"/>
        <v>69.87209059</v>
      </c>
      <c r="H1992" s="302">
        <v>1666.1</v>
      </c>
      <c r="I1992" s="302">
        <v>28.52</v>
      </c>
      <c r="J1992" s="322">
        <v>619970.0</v>
      </c>
      <c r="K1992" s="308">
        <f t="shared" si="24"/>
        <v>260</v>
      </c>
      <c r="L1992" s="305" t="s">
        <v>2580</v>
      </c>
      <c r="M1992" s="306" t="s">
        <v>2584</v>
      </c>
      <c r="N1992" s="297">
        <f t="shared" si="3"/>
        <v>2.3845</v>
      </c>
      <c r="O1992" s="307"/>
      <c r="P1992" s="307"/>
      <c r="Q1992" s="307"/>
      <c r="R1992" s="307"/>
      <c r="S1992" s="307"/>
      <c r="T1992" s="307"/>
      <c r="U1992" s="307"/>
      <c r="V1992" s="307"/>
    </row>
    <row r="1993" ht="15.75" customHeight="1">
      <c r="A1993" s="307"/>
      <c r="B1993" s="298">
        <v>45476.0</v>
      </c>
      <c r="C1993" s="299" t="s">
        <v>4698</v>
      </c>
      <c r="D1993" s="300" t="s">
        <v>55</v>
      </c>
      <c r="E1993" s="325" t="s">
        <v>172</v>
      </c>
      <c r="F1993" s="302">
        <v>3997.6</v>
      </c>
      <c r="G1993" s="302">
        <f t="shared" si="23"/>
        <v>68.47108265</v>
      </c>
      <c r="H1993" s="302">
        <f>1435.2+1302</f>
        <v>2737.2</v>
      </c>
      <c r="I1993" s="302">
        <v>23.63</v>
      </c>
      <c r="J1993" s="303">
        <v>1479112.0</v>
      </c>
      <c r="K1993" s="304">
        <f t="shared" si="24"/>
        <v>370</v>
      </c>
      <c r="L1993" s="305" t="s">
        <v>2580</v>
      </c>
      <c r="M1993" s="306" t="s">
        <v>75</v>
      </c>
      <c r="N1993" s="297">
        <f t="shared" si="3"/>
        <v>3.9976</v>
      </c>
      <c r="O1993" s="307"/>
      <c r="P1993" s="307"/>
      <c r="Q1993" s="307"/>
      <c r="R1993" s="307"/>
      <c r="S1993" s="307"/>
      <c r="T1993" s="307"/>
      <c r="U1993" s="307"/>
      <c r="V1993" s="307"/>
    </row>
    <row r="1994" ht="15.75" customHeight="1">
      <c r="A1994" s="307"/>
      <c r="B1994" s="298">
        <v>45476.0</v>
      </c>
      <c r="C1994" s="299" t="s">
        <v>4699</v>
      </c>
      <c r="D1994" s="300" t="s">
        <v>55</v>
      </c>
      <c r="E1994" s="325" t="s">
        <v>177</v>
      </c>
      <c r="F1994" s="302">
        <v>6444.0</v>
      </c>
      <c r="G1994" s="302">
        <f t="shared" si="23"/>
        <v>68.0027933</v>
      </c>
      <c r="H1994" s="302">
        <v>4382.1</v>
      </c>
      <c r="I1994" s="302">
        <v>41.91</v>
      </c>
      <c r="J1994" s="303">
        <v>1900980.0</v>
      </c>
      <c r="K1994" s="304">
        <f t="shared" si="24"/>
        <v>295</v>
      </c>
      <c r="L1994" s="305" t="s">
        <v>2580</v>
      </c>
      <c r="M1994" s="306" t="s">
        <v>40</v>
      </c>
      <c r="N1994" s="297">
        <f t="shared" si="3"/>
        <v>6.444</v>
      </c>
      <c r="O1994" s="307"/>
      <c r="P1994" s="307"/>
      <c r="Q1994" s="307"/>
      <c r="R1994" s="307"/>
      <c r="S1994" s="307"/>
      <c r="T1994" s="307"/>
      <c r="U1994" s="307"/>
      <c r="V1994" s="307"/>
    </row>
    <row r="1995" ht="15.75" customHeight="1">
      <c r="A1995" s="307"/>
      <c r="B1995" s="298">
        <v>45476.0</v>
      </c>
      <c r="C1995" s="299" t="s">
        <v>4700</v>
      </c>
      <c r="D1995" s="300" t="s">
        <v>50</v>
      </c>
      <c r="E1995" s="325" t="s">
        <v>177</v>
      </c>
      <c r="F1995" s="302">
        <v>17998.0</v>
      </c>
      <c r="G1995" s="302">
        <f t="shared" si="23"/>
        <v>69.82053562</v>
      </c>
      <c r="H1995" s="302">
        <v>12566.3</v>
      </c>
      <c r="I1995" s="302">
        <v>17.22</v>
      </c>
      <c r="J1995" s="303">
        <v>6294175.0</v>
      </c>
      <c r="K1995" s="304">
        <f t="shared" si="24"/>
        <v>349.7152461</v>
      </c>
      <c r="L1995" s="305" t="s">
        <v>2582</v>
      </c>
      <c r="M1995" s="306" t="s">
        <v>94</v>
      </c>
      <c r="N1995" s="297">
        <f t="shared" si="3"/>
        <v>17.998</v>
      </c>
      <c r="O1995" s="307"/>
      <c r="P1995" s="307"/>
      <c r="Q1995" s="307"/>
      <c r="R1995" s="307"/>
      <c r="S1995" s="307"/>
      <c r="T1995" s="307"/>
      <c r="U1995" s="307"/>
      <c r="V1995" s="307"/>
    </row>
    <row r="1996" ht="15.75" customHeight="1">
      <c r="A1996" s="307"/>
      <c r="B1996" s="298">
        <v>45476.0</v>
      </c>
      <c r="C1996" s="299" t="s">
        <v>4701</v>
      </c>
      <c r="D1996" s="300" t="s">
        <v>89</v>
      </c>
      <c r="E1996" s="325" t="s">
        <v>181</v>
      </c>
      <c r="F1996" s="302">
        <v>1283.0</v>
      </c>
      <c r="G1996" s="302">
        <f t="shared" si="23"/>
        <v>67.06157443</v>
      </c>
      <c r="H1996" s="302">
        <v>860.4</v>
      </c>
      <c r="I1996" s="302">
        <v>-11.0</v>
      </c>
      <c r="J1996" s="322">
        <v>320750.0</v>
      </c>
      <c r="K1996" s="308">
        <f t="shared" si="24"/>
        <v>250</v>
      </c>
      <c r="L1996" s="305" t="s">
        <v>2582</v>
      </c>
      <c r="M1996" s="306" t="s">
        <v>2584</v>
      </c>
      <c r="N1996" s="297">
        <f t="shared" si="3"/>
        <v>1.283</v>
      </c>
      <c r="O1996" s="307"/>
      <c r="P1996" s="307"/>
      <c r="Q1996" s="307"/>
      <c r="R1996" s="307"/>
      <c r="S1996" s="307"/>
      <c r="T1996" s="307"/>
      <c r="U1996" s="307"/>
      <c r="V1996" s="307"/>
    </row>
    <row r="1997" ht="15.75" customHeight="1">
      <c r="A1997" s="307"/>
      <c r="B1997" s="298">
        <v>45476.0</v>
      </c>
      <c r="C1997" s="299" t="s">
        <v>4702</v>
      </c>
      <c r="D1997" s="300" t="s">
        <v>71</v>
      </c>
      <c r="E1997" s="325" t="s">
        <v>4</v>
      </c>
      <c r="F1997" s="302">
        <v>4163.0</v>
      </c>
      <c r="G1997" s="302">
        <f t="shared" si="23"/>
        <v>68.01825607</v>
      </c>
      <c r="H1997" s="302">
        <v>2831.6</v>
      </c>
      <c r="I1997" s="302">
        <v>14.36</v>
      </c>
      <c r="J1997" s="303">
        <v>1665200.0</v>
      </c>
      <c r="K1997" s="304">
        <f t="shared" si="24"/>
        <v>400</v>
      </c>
      <c r="L1997" s="305" t="s">
        <v>2582</v>
      </c>
      <c r="M1997" s="306" t="s">
        <v>75</v>
      </c>
      <c r="N1997" s="297">
        <f t="shared" si="3"/>
        <v>4.163</v>
      </c>
      <c r="O1997" s="307"/>
      <c r="P1997" s="307"/>
      <c r="Q1997" s="307"/>
      <c r="R1997" s="307"/>
      <c r="S1997" s="307"/>
      <c r="T1997" s="307"/>
      <c r="U1997" s="307"/>
      <c r="V1997" s="307"/>
    </row>
    <row r="1998" ht="15.75" customHeight="1">
      <c r="A1998" s="307"/>
      <c r="B1998" s="298">
        <v>45476.0</v>
      </c>
      <c r="C1998" s="299" t="s">
        <v>4703</v>
      </c>
      <c r="D1998" s="300" t="s">
        <v>109</v>
      </c>
      <c r="E1998" s="325" t="s">
        <v>177</v>
      </c>
      <c r="F1998" s="302">
        <v>569.0</v>
      </c>
      <c r="G1998" s="302">
        <f t="shared" si="23"/>
        <v>63.86643234</v>
      </c>
      <c r="H1998" s="302">
        <v>363.4</v>
      </c>
      <c r="I1998" s="302">
        <v>-40.99</v>
      </c>
      <c r="J1998" s="303">
        <v>170700.0</v>
      </c>
      <c r="K1998" s="304">
        <f t="shared" si="24"/>
        <v>300</v>
      </c>
      <c r="L1998" s="305" t="s">
        <v>2582</v>
      </c>
      <c r="M1998" s="306" t="s">
        <v>40</v>
      </c>
      <c r="N1998" s="297">
        <f t="shared" si="3"/>
        <v>0.569</v>
      </c>
      <c r="O1998" s="307"/>
      <c r="P1998" s="307"/>
      <c r="Q1998" s="307"/>
      <c r="R1998" s="307"/>
      <c r="S1998" s="307"/>
      <c r="T1998" s="307"/>
      <c r="U1998" s="307"/>
      <c r="V1998" s="307"/>
    </row>
    <row r="1999" ht="15.75" customHeight="1">
      <c r="A1999" s="307"/>
      <c r="B1999" s="298">
        <v>45477.0</v>
      </c>
      <c r="C1999" s="299" t="s">
        <v>4704</v>
      </c>
      <c r="D1999" s="300" t="s">
        <v>98</v>
      </c>
      <c r="E1999" s="325" t="s">
        <v>172</v>
      </c>
      <c r="F1999" s="302">
        <v>1751.0</v>
      </c>
      <c r="G1999" s="302">
        <f t="shared" si="23"/>
        <v>69.50314106</v>
      </c>
      <c r="H1999" s="302">
        <v>1217.0</v>
      </c>
      <c r="I1999" s="302">
        <v>28.98</v>
      </c>
      <c r="J1999" s="303">
        <v>656625.0</v>
      </c>
      <c r="K1999" s="304">
        <f t="shared" si="24"/>
        <v>375</v>
      </c>
      <c r="L1999" s="305" t="s">
        <v>2595</v>
      </c>
      <c r="M1999" s="306" t="s">
        <v>94</v>
      </c>
      <c r="N1999" s="297">
        <f t="shared" si="3"/>
        <v>1.751</v>
      </c>
      <c r="O1999" s="307"/>
      <c r="P1999" s="307"/>
      <c r="Q1999" s="307"/>
      <c r="R1999" s="307"/>
      <c r="S1999" s="307"/>
      <c r="T1999" s="307"/>
      <c r="U1999" s="307"/>
      <c r="V1999" s="307"/>
    </row>
    <row r="2000" ht="15.75" customHeight="1">
      <c r="A2000" s="307"/>
      <c r="B2000" s="298">
        <v>45477.0</v>
      </c>
      <c r="C2000" s="299" t="s">
        <v>4705</v>
      </c>
      <c r="D2000" s="300" t="s">
        <v>109</v>
      </c>
      <c r="E2000" s="325" t="s">
        <v>172</v>
      </c>
      <c r="F2000" s="302">
        <v>2278.5</v>
      </c>
      <c r="G2000" s="302">
        <f t="shared" si="23"/>
        <v>67.5839368</v>
      </c>
      <c r="H2000" s="302">
        <v>1539.9</v>
      </c>
      <c r="I2000" s="302">
        <v>-16.18</v>
      </c>
      <c r="J2000" s="303">
        <v>736155.0</v>
      </c>
      <c r="K2000" s="304">
        <f t="shared" si="24"/>
        <v>323.0875576</v>
      </c>
      <c r="L2000" s="305" t="s">
        <v>2582</v>
      </c>
      <c r="M2000" s="306" t="s">
        <v>2584</v>
      </c>
      <c r="N2000" s="297">
        <f t="shared" si="3"/>
        <v>2.2785</v>
      </c>
      <c r="O2000" s="307"/>
      <c r="P2000" s="307"/>
      <c r="Q2000" s="307"/>
      <c r="R2000" s="307"/>
      <c r="S2000" s="307"/>
      <c r="T2000" s="307"/>
      <c r="U2000" s="307"/>
      <c r="V2000" s="307"/>
    </row>
    <row r="2001" ht="15.75" customHeight="1">
      <c r="A2001" s="307"/>
      <c r="B2001" s="298">
        <v>45477.0</v>
      </c>
      <c r="C2001" s="299" t="s">
        <v>4706</v>
      </c>
      <c r="D2001" s="300" t="s">
        <v>91</v>
      </c>
      <c r="E2001" s="325" t="s">
        <v>181</v>
      </c>
      <c r="F2001" s="302">
        <v>1202.0</v>
      </c>
      <c r="G2001" s="302">
        <f t="shared" si="23"/>
        <v>73.18635607</v>
      </c>
      <c r="H2001" s="302">
        <v>879.7</v>
      </c>
      <c r="I2001" s="302">
        <v>7.33</v>
      </c>
      <c r="J2001" s="322">
        <v>325480.0</v>
      </c>
      <c r="K2001" s="308">
        <f t="shared" si="24"/>
        <v>270.78203</v>
      </c>
      <c r="L2001" s="305" t="s">
        <v>2582</v>
      </c>
      <c r="M2001" s="306" t="s">
        <v>75</v>
      </c>
      <c r="N2001" s="297">
        <f t="shared" si="3"/>
        <v>1.202</v>
      </c>
      <c r="O2001" s="307"/>
      <c r="P2001" s="307"/>
      <c r="Q2001" s="307"/>
      <c r="R2001" s="307"/>
      <c r="S2001" s="307"/>
      <c r="T2001" s="307"/>
      <c r="U2001" s="307"/>
      <c r="V2001" s="307"/>
    </row>
    <row r="2002" ht="15.75" customHeight="1">
      <c r="A2002" s="307"/>
      <c r="B2002" s="298">
        <v>45477.0</v>
      </c>
      <c r="C2002" s="299" t="s">
        <v>4707</v>
      </c>
      <c r="D2002" s="300" t="s">
        <v>50</v>
      </c>
      <c r="E2002" s="325" t="s">
        <v>4</v>
      </c>
      <c r="F2002" s="302">
        <v>5536.0</v>
      </c>
      <c r="G2002" s="302">
        <f t="shared" si="23"/>
        <v>67.5650289</v>
      </c>
      <c r="H2002" s="302">
        <v>3740.4</v>
      </c>
      <c r="I2002" s="302">
        <v>18.11</v>
      </c>
      <c r="J2002" s="303">
        <v>2269760.0</v>
      </c>
      <c r="K2002" s="304">
        <f t="shared" si="24"/>
        <v>410</v>
      </c>
      <c r="L2002" s="305" t="s">
        <v>2582</v>
      </c>
      <c r="M2002" s="306" t="s">
        <v>40</v>
      </c>
      <c r="N2002" s="297">
        <f t="shared" si="3"/>
        <v>5.536</v>
      </c>
      <c r="O2002" s="307"/>
      <c r="P2002" s="307"/>
      <c r="Q2002" s="307"/>
      <c r="R2002" s="307"/>
      <c r="S2002" s="307"/>
      <c r="T2002" s="307"/>
      <c r="U2002" s="307"/>
      <c r="V2002" s="307"/>
    </row>
    <row r="2003" ht="15.75" customHeight="1">
      <c r="A2003" s="307"/>
      <c r="B2003" s="298">
        <v>45477.0</v>
      </c>
      <c r="C2003" s="299" t="s">
        <v>4708</v>
      </c>
      <c r="D2003" s="300" t="s">
        <v>71</v>
      </c>
      <c r="E2003" s="325" t="s">
        <v>162</v>
      </c>
      <c r="F2003" s="302">
        <v>8184.0</v>
      </c>
      <c r="G2003" s="302">
        <f t="shared" si="23"/>
        <v>71.85361681</v>
      </c>
      <c r="H2003" s="302">
        <v>5880.5</v>
      </c>
      <c r="I2003" s="302">
        <v>42.49</v>
      </c>
      <c r="J2003" s="303">
        <v>3764640.0</v>
      </c>
      <c r="K2003" s="304">
        <f t="shared" si="24"/>
        <v>460</v>
      </c>
      <c r="L2003" s="305" t="s">
        <v>2582</v>
      </c>
      <c r="M2003" s="306" t="s">
        <v>94</v>
      </c>
      <c r="N2003" s="297">
        <f t="shared" si="3"/>
        <v>8.184</v>
      </c>
      <c r="O2003" s="307"/>
      <c r="P2003" s="307"/>
      <c r="Q2003" s="307"/>
      <c r="R2003" s="307"/>
      <c r="S2003" s="307"/>
      <c r="T2003" s="307"/>
      <c r="U2003" s="307"/>
      <c r="V2003" s="307"/>
    </row>
    <row r="2004" ht="15.75" customHeight="1">
      <c r="A2004" s="307"/>
      <c r="B2004" s="298">
        <v>45477.0</v>
      </c>
      <c r="C2004" s="299" t="s">
        <v>4709</v>
      </c>
      <c r="D2004" s="300" t="s">
        <v>55</v>
      </c>
      <c r="E2004" s="325" t="s">
        <v>172</v>
      </c>
      <c r="F2004" s="302">
        <v>8270.4</v>
      </c>
      <c r="G2004" s="302">
        <f t="shared" si="23"/>
        <v>69.64112981</v>
      </c>
      <c r="H2004" s="302">
        <v>5759.6</v>
      </c>
      <c r="I2004" s="302">
        <v>13.44</v>
      </c>
      <c r="J2004" s="303">
        <v>2927964.0</v>
      </c>
      <c r="K2004" s="304">
        <f t="shared" si="24"/>
        <v>354.0293093</v>
      </c>
      <c r="L2004" s="305" t="s">
        <v>2580</v>
      </c>
      <c r="M2004" s="306" t="s">
        <v>2584</v>
      </c>
      <c r="N2004" s="297">
        <f t="shared" si="3"/>
        <v>8.2704</v>
      </c>
      <c r="O2004" s="307"/>
      <c r="P2004" s="307"/>
      <c r="Q2004" s="307"/>
      <c r="R2004" s="307"/>
      <c r="S2004" s="307"/>
      <c r="T2004" s="307"/>
      <c r="U2004" s="307"/>
      <c r="V2004" s="307"/>
    </row>
    <row r="2005" ht="15.75" customHeight="1">
      <c r="A2005" s="307"/>
      <c r="B2005" s="298">
        <v>45477.0</v>
      </c>
      <c r="C2005" s="299" t="s">
        <v>4710</v>
      </c>
      <c r="D2005" s="300" t="s">
        <v>2587</v>
      </c>
      <c r="E2005" s="325" t="s">
        <v>172</v>
      </c>
      <c r="F2005" s="302">
        <v>4688.7</v>
      </c>
      <c r="G2005" s="302">
        <f t="shared" si="23"/>
        <v>70.07912641</v>
      </c>
      <c r="H2005" s="302">
        <v>3285.8</v>
      </c>
      <c r="I2005" s="302">
        <v>5.4</v>
      </c>
      <c r="J2005" s="303">
        <v>1666349.4</v>
      </c>
      <c r="K2005" s="304">
        <f t="shared" si="24"/>
        <v>355.3968904</v>
      </c>
      <c r="L2005" s="305" t="s">
        <v>2580</v>
      </c>
      <c r="M2005" s="306" t="s">
        <v>75</v>
      </c>
      <c r="N2005" s="297">
        <f t="shared" si="3"/>
        <v>4.6887</v>
      </c>
      <c r="O2005" s="307"/>
      <c r="P2005" s="307"/>
      <c r="Q2005" s="307"/>
      <c r="R2005" s="307"/>
      <c r="S2005" s="307"/>
      <c r="T2005" s="307"/>
      <c r="U2005" s="307"/>
      <c r="V2005" s="307"/>
    </row>
    <row r="2006" ht="15.75" customHeight="1">
      <c r="A2006" s="307"/>
      <c r="B2006" s="298">
        <v>45478.0</v>
      </c>
      <c r="C2006" s="299" t="s">
        <v>4711</v>
      </c>
      <c r="D2006" s="300" t="s">
        <v>77</v>
      </c>
      <c r="E2006" s="325" t="s">
        <v>2643</v>
      </c>
      <c r="F2006" s="302">
        <v>583.0</v>
      </c>
      <c r="G2006" s="302">
        <f t="shared" si="23"/>
        <v>68.19897084</v>
      </c>
      <c r="H2006" s="302">
        <v>397.6</v>
      </c>
      <c r="I2006" s="302">
        <v>47.23</v>
      </c>
      <c r="J2006" s="322">
        <v>113685.0</v>
      </c>
      <c r="K2006" s="308">
        <f t="shared" si="24"/>
        <v>195</v>
      </c>
      <c r="L2006" s="305" t="s">
        <v>2580</v>
      </c>
      <c r="M2006" s="306" t="s">
        <v>40</v>
      </c>
      <c r="N2006" s="297">
        <f t="shared" si="3"/>
        <v>0.583</v>
      </c>
      <c r="O2006" s="307"/>
      <c r="P2006" s="307"/>
      <c r="Q2006" s="307"/>
      <c r="R2006" s="307"/>
      <c r="S2006" s="307"/>
      <c r="T2006" s="307"/>
      <c r="U2006" s="307"/>
      <c r="V2006" s="307"/>
    </row>
    <row r="2007" ht="15.75" customHeight="1">
      <c r="A2007" s="307"/>
      <c r="B2007" s="298">
        <v>45478.0</v>
      </c>
      <c r="C2007" s="299" t="s">
        <v>4712</v>
      </c>
      <c r="D2007" s="300" t="s">
        <v>100</v>
      </c>
      <c r="E2007" s="325" t="s">
        <v>179</v>
      </c>
      <c r="F2007" s="302">
        <v>4046.0</v>
      </c>
      <c r="G2007" s="302">
        <f t="shared" si="23"/>
        <v>68.20810677</v>
      </c>
      <c r="H2007" s="302">
        <v>2759.7</v>
      </c>
      <c r="I2007" s="302">
        <v>14.93</v>
      </c>
      <c r="J2007" s="322">
        <v>1061280.0</v>
      </c>
      <c r="K2007" s="308">
        <f t="shared" si="24"/>
        <v>262.3035096</v>
      </c>
      <c r="L2007" s="305" t="s">
        <v>2580</v>
      </c>
      <c r="M2007" s="306" t="s">
        <v>94</v>
      </c>
      <c r="N2007" s="297">
        <f t="shared" si="3"/>
        <v>4.046</v>
      </c>
      <c r="O2007" s="307"/>
      <c r="P2007" s="307"/>
      <c r="Q2007" s="307"/>
      <c r="R2007" s="307"/>
      <c r="S2007" s="307"/>
      <c r="T2007" s="307"/>
      <c r="U2007" s="307"/>
      <c r="V2007" s="307"/>
    </row>
    <row r="2008" ht="15.75" customHeight="1">
      <c r="A2008" s="307"/>
      <c r="B2008" s="298">
        <v>45478.0</v>
      </c>
      <c r="C2008" s="299" t="s">
        <v>4713</v>
      </c>
      <c r="D2008" s="300" t="s">
        <v>77</v>
      </c>
      <c r="E2008" s="325" t="s">
        <v>2591</v>
      </c>
      <c r="F2008" s="302">
        <v>1861.5</v>
      </c>
      <c r="G2008" s="302">
        <f t="shared" si="23"/>
        <v>69.21837228</v>
      </c>
      <c r="H2008" s="302">
        <v>1288.5</v>
      </c>
      <c r="I2008" s="302">
        <v>39.34</v>
      </c>
      <c r="J2008" s="322">
        <v>384377.5</v>
      </c>
      <c r="K2008" s="308">
        <f t="shared" si="24"/>
        <v>206.4880473</v>
      </c>
      <c r="L2008" s="305" t="s">
        <v>2580</v>
      </c>
      <c r="M2008" s="306" t="s">
        <v>2584</v>
      </c>
      <c r="N2008" s="297">
        <f t="shared" si="3"/>
        <v>1.8615</v>
      </c>
      <c r="O2008" s="307"/>
      <c r="P2008" s="307"/>
      <c r="Q2008" s="307"/>
      <c r="R2008" s="307"/>
      <c r="S2008" s="307"/>
      <c r="T2008" s="307"/>
      <c r="U2008" s="307"/>
      <c r="V2008" s="307"/>
    </row>
    <row r="2009" ht="15.75" customHeight="1">
      <c r="A2009" s="307"/>
      <c r="B2009" s="298">
        <v>45478.0</v>
      </c>
      <c r="C2009" s="299" t="s">
        <v>4714</v>
      </c>
      <c r="D2009" s="300" t="s">
        <v>50</v>
      </c>
      <c r="E2009" s="325" t="s">
        <v>4</v>
      </c>
      <c r="F2009" s="302">
        <v>6408.0</v>
      </c>
      <c r="G2009" s="302">
        <f t="shared" si="23"/>
        <v>69.99531835</v>
      </c>
      <c r="H2009" s="302">
        <v>4485.3</v>
      </c>
      <c r="I2009" s="302">
        <v>34.37</v>
      </c>
      <c r="J2009" s="303">
        <v>2627280.0</v>
      </c>
      <c r="K2009" s="304">
        <f t="shared" si="24"/>
        <v>410</v>
      </c>
      <c r="L2009" s="305" t="s">
        <v>2582</v>
      </c>
      <c r="M2009" s="306" t="s">
        <v>75</v>
      </c>
      <c r="N2009" s="297">
        <f t="shared" si="3"/>
        <v>6.408</v>
      </c>
      <c r="O2009" s="307"/>
      <c r="P2009" s="307"/>
      <c r="Q2009" s="307"/>
      <c r="R2009" s="307"/>
      <c r="S2009" s="307"/>
      <c r="T2009" s="307"/>
      <c r="U2009" s="307"/>
      <c r="V2009" s="307"/>
    </row>
    <row r="2010" ht="15.75" customHeight="1">
      <c r="A2010" s="307"/>
      <c r="B2010" s="298">
        <v>45477.0</v>
      </c>
      <c r="C2010" s="299" t="s">
        <v>4715</v>
      </c>
      <c r="D2010" s="300" t="s">
        <v>2589</v>
      </c>
      <c r="E2010" s="325" t="s">
        <v>2643</v>
      </c>
      <c r="F2010" s="302">
        <v>4427.2</v>
      </c>
      <c r="G2010" s="302">
        <f t="shared" si="23"/>
        <v>65.64645826</v>
      </c>
      <c r="H2010" s="302">
        <v>2906.3</v>
      </c>
      <c r="I2010" s="302">
        <v>38.27</v>
      </c>
      <c r="J2010" s="322">
        <v>915633.6</v>
      </c>
      <c r="K2010" s="308">
        <f t="shared" si="24"/>
        <v>206.8200217</v>
      </c>
      <c r="L2010" s="305" t="s">
        <v>2580</v>
      </c>
      <c r="M2010" s="306" t="s">
        <v>40</v>
      </c>
      <c r="N2010" s="297">
        <f t="shared" si="3"/>
        <v>4.4272</v>
      </c>
      <c r="O2010" s="307"/>
      <c r="P2010" s="307"/>
      <c r="Q2010" s="307"/>
      <c r="R2010" s="307"/>
      <c r="S2010" s="307"/>
      <c r="T2010" s="307"/>
      <c r="U2010" s="307"/>
      <c r="V2010" s="307"/>
    </row>
    <row r="2011" ht="15.75" customHeight="1">
      <c r="A2011" s="307"/>
      <c r="B2011" s="298">
        <v>45479.0</v>
      </c>
      <c r="C2011" s="299" t="s">
        <v>4716</v>
      </c>
      <c r="D2011" s="300" t="s">
        <v>100</v>
      </c>
      <c r="E2011" s="325" t="s">
        <v>179</v>
      </c>
      <c r="F2011" s="302">
        <v>3619.9</v>
      </c>
      <c r="G2011" s="302">
        <f t="shared" si="23"/>
        <v>69.02124368</v>
      </c>
      <c r="H2011" s="302">
        <v>2498.5</v>
      </c>
      <c r="I2011" s="302">
        <v>17.4</v>
      </c>
      <c r="J2011" s="322">
        <v>904975.0</v>
      </c>
      <c r="K2011" s="308">
        <f t="shared" si="24"/>
        <v>250</v>
      </c>
      <c r="L2011" s="305" t="s">
        <v>2580</v>
      </c>
      <c r="M2011" s="306" t="s">
        <v>94</v>
      </c>
      <c r="N2011" s="297">
        <f t="shared" si="3"/>
        <v>3.6199</v>
      </c>
      <c r="O2011" s="307"/>
      <c r="P2011" s="307"/>
      <c r="Q2011" s="307"/>
      <c r="R2011" s="307"/>
      <c r="S2011" s="307"/>
      <c r="T2011" s="307"/>
      <c r="U2011" s="307"/>
      <c r="V2011" s="307"/>
    </row>
    <row r="2012" ht="15.75" customHeight="1">
      <c r="A2012" s="307"/>
      <c r="B2012" s="298">
        <v>45479.0</v>
      </c>
      <c r="C2012" s="299" t="s">
        <v>4717</v>
      </c>
      <c r="D2012" s="300" t="s">
        <v>50</v>
      </c>
      <c r="E2012" s="325" t="s">
        <v>177</v>
      </c>
      <c r="F2012" s="302">
        <v>12239.0</v>
      </c>
      <c r="G2012" s="302">
        <f t="shared" si="23"/>
        <v>68.29561239</v>
      </c>
      <c r="H2012" s="302">
        <v>8358.7</v>
      </c>
      <c r="I2012" s="302">
        <v>17.86</v>
      </c>
      <c r="J2012" s="303">
        <v>4111060.0</v>
      </c>
      <c r="K2012" s="304">
        <f t="shared" si="24"/>
        <v>335.8983577</v>
      </c>
      <c r="L2012" s="305" t="s">
        <v>2582</v>
      </c>
      <c r="M2012" s="306" t="s">
        <v>2584</v>
      </c>
      <c r="N2012" s="297">
        <f t="shared" si="3"/>
        <v>12.239</v>
      </c>
      <c r="O2012" s="307"/>
      <c r="P2012" s="307"/>
      <c r="Q2012" s="307"/>
      <c r="R2012" s="307"/>
      <c r="S2012" s="307"/>
      <c r="T2012" s="307"/>
      <c r="U2012" s="307"/>
      <c r="V2012" s="307"/>
    </row>
    <row r="2013" ht="15.75" customHeight="1">
      <c r="A2013" s="307"/>
      <c r="B2013" s="298">
        <v>45479.0</v>
      </c>
      <c r="C2013" s="299" t="s">
        <v>4718</v>
      </c>
      <c r="D2013" s="300" t="s">
        <v>112</v>
      </c>
      <c r="E2013" s="325" t="s">
        <v>177</v>
      </c>
      <c r="F2013" s="302">
        <v>1517.0</v>
      </c>
      <c r="G2013" s="302">
        <f t="shared" si="23"/>
        <v>65.15491101</v>
      </c>
      <c r="H2013" s="302">
        <v>988.4</v>
      </c>
      <c r="I2013" s="302">
        <v>-39.43</v>
      </c>
      <c r="J2013" s="303">
        <v>460470.0</v>
      </c>
      <c r="K2013" s="304">
        <f t="shared" si="24"/>
        <v>303.5398813</v>
      </c>
      <c r="L2013" s="305" t="s">
        <v>2582</v>
      </c>
      <c r="M2013" s="306" t="s">
        <v>75</v>
      </c>
      <c r="N2013" s="297">
        <f t="shared" si="3"/>
        <v>1.517</v>
      </c>
      <c r="O2013" s="307"/>
      <c r="P2013" s="307"/>
      <c r="Q2013" s="307"/>
      <c r="R2013" s="307"/>
      <c r="S2013" s="307"/>
      <c r="T2013" s="307"/>
      <c r="U2013" s="307"/>
      <c r="V2013" s="307"/>
    </row>
    <row r="2014" ht="15.75" customHeight="1">
      <c r="A2014" s="307"/>
      <c r="B2014" s="298">
        <v>45480.0</v>
      </c>
      <c r="C2014" s="299" t="s">
        <v>4719</v>
      </c>
      <c r="D2014" s="300" t="s">
        <v>60</v>
      </c>
      <c r="E2014" s="325" t="s">
        <v>177</v>
      </c>
      <c r="F2014" s="302">
        <v>4330.0</v>
      </c>
      <c r="G2014" s="302">
        <f t="shared" si="23"/>
        <v>68.67667436</v>
      </c>
      <c r="H2014" s="302">
        <v>2973.7</v>
      </c>
      <c r="I2014" s="302">
        <v>-4.61</v>
      </c>
      <c r="J2014" s="322">
        <v>1342570.0</v>
      </c>
      <c r="K2014" s="308">
        <f t="shared" si="24"/>
        <v>310.0623557</v>
      </c>
      <c r="L2014" s="305" t="s">
        <v>2595</v>
      </c>
      <c r="M2014" s="306" t="s">
        <v>40</v>
      </c>
      <c r="N2014" s="297">
        <f t="shared" si="3"/>
        <v>4.33</v>
      </c>
      <c r="O2014" s="307"/>
      <c r="P2014" s="307"/>
      <c r="Q2014" s="307"/>
      <c r="R2014" s="307"/>
      <c r="S2014" s="307"/>
      <c r="T2014" s="307"/>
      <c r="U2014" s="307"/>
      <c r="V2014" s="307"/>
    </row>
    <row r="2015" ht="15.75" customHeight="1">
      <c r="A2015" s="307"/>
      <c r="B2015" s="298">
        <v>45480.0</v>
      </c>
      <c r="C2015" s="299" t="s">
        <v>4720</v>
      </c>
      <c r="D2015" s="300" t="s">
        <v>60</v>
      </c>
      <c r="E2015" s="325" t="s">
        <v>181</v>
      </c>
      <c r="F2015" s="302">
        <v>3562.0</v>
      </c>
      <c r="G2015" s="302">
        <f t="shared" si="23"/>
        <v>64.51151039</v>
      </c>
      <c r="H2015" s="302">
        <v>2297.9</v>
      </c>
      <c r="I2015" s="302">
        <v>-25.8</v>
      </c>
      <c r="J2015" s="322">
        <v>897355.0</v>
      </c>
      <c r="K2015" s="308">
        <f t="shared" si="24"/>
        <v>251.9244806</v>
      </c>
      <c r="L2015" s="305" t="s">
        <v>2595</v>
      </c>
      <c r="M2015" s="306" t="s">
        <v>94</v>
      </c>
      <c r="N2015" s="297">
        <f t="shared" si="3"/>
        <v>3.562</v>
      </c>
      <c r="O2015" s="307"/>
      <c r="P2015" s="307"/>
      <c r="Q2015" s="307"/>
      <c r="R2015" s="307"/>
      <c r="S2015" s="307"/>
      <c r="T2015" s="307"/>
      <c r="U2015" s="307"/>
      <c r="V2015" s="307"/>
    </row>
    <row r="2016" ht="15.75" customHeight="1">
      <c r="A2016" s="307"/>
      <c r="B2016" s="298">
        <v>45480.0</v>
      </c>
      <c r="C2016" s="299" t="s">
        <v>4721</v>
      </c>
      <c r="D2016" s="300" t="s">
        <v>50</v>
      </c>
      <c r="E2016" s="325" t="s">
        <v>177</v>
      </c>
      <c r="F2016" s="302">
        <v>6340.0</v>
      </c>
      <c r="G2016" s="302">
        <f t="shared" si="23"/>
        <v>66.89747634</v>
      </c>
      <c r="H2016" s="302">
        <v>4241.3</v>
      </c>
      <c r="I2016" s="302">
        <v>-0.19</v>
      </c>
      <c r="J2016" s="322">
        <v>1914320.0</v>
      </c>
      <c r="K2016" s="308">
        <f t="shared" si="24"/>
        <v>301.9432177</v>
      </c>
      <c r="L2016" s="305" t="s">
        <v>2582</v>
      </c>
      <c r="M2016" s="306" t="s">
        <v>2584</v>
      </c>
      <c r="N2016" s="297">
        <f t="shared" si="3"/>
        <v>6.34</v>
      </c>
      <c r="O2016" s="307"/>
      <c r="P2016" s="307"/>
      <c r="Q2016" s="307"/>
      <c r="R2016" s="307"/>
      <c r="S2016" s="307"/>
      <c r="T2016" s="307"/>
      <c r="U2016" s="307"/>
      <c r="V2016" s="307"/>
    </row>
    <row r="2017" ht="15.75" customHeight="1">
      <c r="A2017" s="307"/>
      <c r="B2017" s="298">
        <v>45481.0</v>
      </c>
      <c r="C2017" s="299" t="s">
        <v>4722</v>
      </c>
      <c r="D2017" s="300" t="s">
        <v>77</v>
      </c>
      <c r="E2017" s="325" t="s">
        <v>181</v>
      </c>
      <c r="F2017" s="302">
        <v>1761.0</v>
      </c>
      <c r="G2017" s="302">
        <f t="shared" si="23"/>
        <v>68.4951732</v>
      </c>
      <c r="H2017" s="302">
        <v>1206.2</v>
      </c>
      <c r="I2017" s="302">
        <v>35.94</v>
      </c>
      <c r="J2017" s="322">
        <v>396395.0</v>
      </c>
      <c r="K2017" s="308">
        <f t="shared" si="24"/>
        <v>225.0965361</v>
      </c>
      <c r="L2017" s="305" t="s">
        <v>2580</v>
      </c>
      <c r="M2017" s="306" t="s">
        <v>75</v>
      </c>
      <c r="N2017" s="297">
        <f t="shared" si="3"/>
        <v>1.761</v>
      </c>
      <c r="O2017" s="307"/>
      <c r="P2017" s="307"/>
      <c r="Q2017" s="307"/>
      <c r="R2017" s="307"/>
      <c r="S2017" s="307"/>
      <c r="T2017" s="307"/>
      <c r="U2017" s="307"/>
      <c r="V2017" s="307"/>
    </row>
    <row r="2018" ht="15.75" customHeight="1">
      <c r="A2018" s="307"/>
      <c r="B2018" s="298">
        <v>45482.0</v>
      </c>
      <c r="C2018" s="299" t="s">
        <v>4723</v>
      </c>
      <c r="D2018" s="300" t="s">
        <v>60</v>
      </c>
      <c r="E2018" s="325" t="s">
        <v>4</v>
      </c>
      <c r="F2018" s="302">
        <v>6128.0</v>
      </c>
      <c r="G2018" s="302">
        <f t="shared" si="23"/>
        <v>70.22845953</v>
      </c>
      <c r="H2018" s="302">
        <v>4303.6</v>
      </c>
      <c r="I2018" s="302">
        <v>13.82</v>
      </c>
      <c r="J2018" s="303">
        <v>2604400.0</v>
      </c>
      <c r="K2018" s="304">
        <f t="shared" si="24"/>
        <v>425</v>
      </c>
      <c r="L2018" s="305" t="s">
        <v>2595</v>
      </c>
      <c r="M2018" s="306" t="s">
        <v>40</v>
      </c>
      <c r="N2018" s="297">
        <f t="shared" si="3"/>
        <v>6.128</v>
      </c>
      <c r="O2018" s="307"/>
      <c r="P2018" s="307"/>
      <c r="Q2018" s="307"/>
      <c r="R2018" s="307"/>
      <c r="S2018" s="307"/>
      <c r="T2018" s="307"/>
      <c r="U2018" s="307"/>
      <c r="V2018" s="307"/>
    </row>
    <row r="2019" ht="15.75" customHeight="1">
      <c r="A2019" s="307"/>
      <c r="B2019" s="298">
        <v>45482.0</v>
      </c>
      <c r="C2019" s="299" t="s">
        <v>4724</v>
      </c>
      <c r="D2019" s="300" t="s">
        <v>50</v>
      </c>
      <c r="E2019" s="325" t="s">
        <v>177</v>
      </c>
      <c r="F2019" s="302">
        <v>3268.5</v>
      </c>
      <c r="G2019" s="302">
        <f t="shared" si="23"/>
        <v>69.23971241</v>
      </c>
      <c r="H2019" s="302">
        <v>2263.1</v>
      </c>
      <c r="I2019" s="302">
        <v>11.09</v>
      </c>
      <c r="J2019" s="303">
        <v>958342.5</v>
      </c>
      <c r="K2019" s="304">
        <f t="shared" si="24"/>
        <v>293.2055989</v>
      </c>
      <c r="L2019" s="305" t="s">
        <v>2582</v>
      </c>
      <c r="M2019" s="306" t="s">
        <v>94</v>
      </c>
      <c r="N2019" s="297">
        <f t="shared" si="3"/>
        <v>3.2685</v>
      </c>
      <c r="O2019" s="307"/>
      <c r="P2019" s="307"/>
      <c r="Q2019" s="307"/>
      <c r="R2019" s="307"/>
      <c r="S2019" s="307"/>
      <c r="T2019" s="307"/>
      <c r="U2019" s="307"/>
      <c r="V2019" s="307"/>
    </row>
    <row r="2020" ht="15.75" customHeight="1">
      <c r="A2020" s="307"/>
      <c r="B2020" s="298">
        <v>45482.0</v>
      </c>
      <c r="C2020" s="299" t="s">
        <v>4725</v>
      </c>
      <c r="D2020" s="300" t="s">
        <v>77</v>
      </c>
      <c r="E2020" s="325" t="s">
        <v>179</v>
      </c>
      <c r="F2020" s="302">
        <v>2427.0</v>
      </c>
      <c r="G2020" s="302">
        <f t="shared" si="23"/>
        <v>69.97939843</v>
      </c>
      <c r="H2020" s="302">
        <v>1698.4</v>
      </c>
      <c r="I2020" s="302">
        <v>47.74</v>
      </c>
      <c r="J2020" s="322">
        <v>615217.0</v>
      </c>
      <c r="K2020" s="308">
        <f t="shared" si="24"/>
        <v>253.4886691</v>
      </c>
      <c r="L2020" s="305" t="s">
        <v>2580</v>
      </c>
      <c r="M2020" s="306" t="s">
        <v>2584</v>
      </c>
      <c r="N2020" s="297">
        <f t="shared" si="3"/>
        <v>2.427</v>
      </c>
      <c r="O2020" s="307"/>
      <c r="P2020" s="307"/>
      <c r="Q2020" s="307"/>
      <c r="R2020" s="307"/>
      <c r="S2020" s="307"/>
      <c r="T2020" s="307"/>
      <c r="U2020" s="307"/>
      <c r="V2020" s="307"/>
    </row>
    <row r="2021" ht="15.75" customHeight="1">
      <c r="A2021" s="307"/>
      <c r="B2021" s="298">
        <v>45483.0</v>
      </c>
      <c r="C2021" s="299" t="s">
        <v>4726</v>
      </c>
      <c r="D2021" s="300" t="s">
        <v>60</v>
      </c>
      <c r="E2021" s="325" t="s">
        <v>179</v>
      </c>
      <c r="F2021" s="302">
        <v>5501.0</v>
      </c>
      <c r="G2021" s="302">
        <f t="shared" si="23"/>
        <v>68.15124523</v>
      </c>
      <c r="H2021" s="302">
        <v>3749.0</v>
      </c>
      <c r="I2021" s="302">
        <v>-7.54</v>
      </c>
      <c r="J2021" s="322">
        <v>1639415.0</v>
      </c>
      <c r="K2021" s="308">
        <f t="shared" si="24"/>
        <v>298.0212689</v>
      </c>
      <c r="L2021" s="305" t="s">
        <v>2595</v>
      </c>
      <c r="M2021" s="306" t="s">
        <v>75</v>
      </c>
      <c r="N2021" s="297">
        <f t="shared" si="3"/>
        <v>5.501</v>
      </c>
      <c r="O2021" s="307"/>
      <c r="P2021" s="307"/>
      <c r="Q2021" s="307"/>
      <c r="R2021" s="307"/>
      <c r="S2021" s="307"/>
      <c r="T2021" s="307"/>
      <c r="U2021" s="307"/>
      <c r="V2021" s="307"/>
    </row>
    <row r="2022" ht="15.75" customHeight="1">
      <c r="A2022" s="307"/>
      <c r="B2022" s="298">
        <v>45483.0</v>
      </c>
      <c r="C2022" s="299" t="s">
        <v>4727</v>
      </c>
      <c r="D2022" s="300" t="s">
        <v>65</v>
      </c>
      <c r="E2022" s="325" t="s">
        <v>2591</v>
      </c>
      <c r="F2022" s="302">
        <v>4577.0</v>
      </c>
      <c r="G2022" s="302">
        <f t="shared" si="23"/>
        <v>66.37972471</v>
      </c>
      <c r="H2022" s="302">
        <v>3038.2</v>
      </c>
      <c r="I2022" s="302">
        <v>-8.2</v>
      </c>
      <c r="J2022" s="322">
        <v>1102870.0</v>
      </c>
      <c r="K2022" s="308">
        <f t="shared" si="24"/>
        <v>240.9591435</v>
      </c>
      <c r="L2022" s="305" t="s">
        <v>2595</v>
      </c>
      <c r="M2022" s="306" t="s">
        <v>40</v>
      </c>
      <c r="N2022" s="297">
        <f t="shared" si="3"/>
        <v>4.577</v>
      </c>
      <c r="O2022" s="307"/>
      <c r="P2022" s="307"/>
      <c r="Q2022" s="307"/>
      <c r="R2022" s="307"/>
      <c r="S2022" s="307"/>
      <c r="T2022" s="307"/>
      <c r="U2022" s="307"/>
      <c r="V2022" s="307"/>
    </row>
    <row r="2023" ht="15.75" customHeight="1">
      <c r="A2023" s="307"/>
      <c r="B2023" s="298">
        <v>45483.0</v>
      </c>
      <c r="C2023" s="299" t="s">
        <v>4728</v>
      </c>
      <c r="D2023" s="300" t="s">
        <v>77</v>
      </c>
      <c r="E2023" s="325" t="s">
        <v>177</v>
      </c>
      <c r="F2023" s="302">
        <v>2343.0</v>
      </c>
      <c r="G2023" s="302">
        <f t="shared" si="23"/>
        <v>70.26888604</v>
      </c>
      <c r="H2023" s="302">
        <v>1646.4</v>
      </c>
      <c r="I2023" s="302">
        <v>35.1</v>
      </c>
      <c r="J2023" s="322">
        <v>656340.0</v>
      </c>
      <c r="K2023" s="308">
        <f t="shared" si="24"/>
        <v>280.128041</v>
      </c>
      <c r="L2023" s="305" t="s">
        <v>2580</v>
      </c>
      <c r="M2023" s="306" t="s">
        <v>94</v>
      </c>
      <c r="N2023" s="297">
        <f t="shared" si="3"/>
        <v>2.343</v>
      </c>
      <c r="O2023" s="307"/>
      <c r="P2023" s="307"/>
      <c r="Q2023" s="307"/>
      <c r="R2023" s="307"/>
      <c r="S2023" s="307"/>
      <c r="T2023" s="307"/>
      <c r="U2023" s="307"/>
      <c r="V2023" s="307"/>
    </row>
    <row r="2024" ht="15.75" customHeight="1">
      <c r="A2024" s="307"/>
      <c r="B2024" s="298">
        <v>45483.0</v>
      </c>
      <c r="C2024" s="299" t="s">
        <v>4729</v>
      </c>
      <c r="D2024" s="300" t="s">
        <v>100</v>
      </c>
      <c r="E2024" s="325" t="s">
        <v>177</v>
      </c>
      <c r="F2024" s="302">
        <v>2399.0</v>
      </c>
      <c r="G2024" s="302">
        <f t="shared" si="23"/>
        <v>70.44185077</v>
      </c>
      <c r="H2024" s="302">
        <v>1689.9</v>
      </c>
      <c r="I2024" s="302">
        <v>36.29</v>
      </c>
      <c r="J2024" s="303">
        <v>676161.5</v>
      </c>
      <c r="K2024" s="304">
        <f t="shared" si="24"/>
        <v>281.8513964</v>
      </c>
      <c r="L2024" s="305" t="s">
        <v>2580</v>
      </c>
      <c r="M2024" s="306" t="s">
        <v>2584</v>
      </c>
      <c r="N2024" s="297">
        <f t="shared" si="3"/>
        <v>2.399</v>
      </c>
      <c r="O2024" s="307"/>
      <c r="P2024" s="307"/>
      <c r="Q2024" s="307"/>
      <c r="R2024" s="307"/>
      <c r="S2024" s="307"/>
      <c r="T2024" s="307"/>
      <c r="U2024" s="307"/>
      <c r="V2024" s="307"/>
    </row>
    <row r="2025" ht="15.75" customHeight="1">
      <c r="A2025" s="307"/>
      <c r="B2025" s="298">
        <v>45483.0</v>
      </c>
      <c r="C2025" s="299" t="s">
        <v>4730</v>
      </c>
      <c r="D2025" s="300" t="s">
        <v>104</v>
      </c>
      <c r="E2025" s="325" t="s">
        <v>172</v>
      </c>
      <c r="F2025" s="302">
        <v>1105.0</v>
      </c>
      <c r="G2025" s="302">
        <f t="shared" si="23"/>
        <v>71.09502262</v>
      </c>
      <c r="H2025" s="302">
        <v>785.6</v>
      </c>
      <c r="I2025" s="302">
        <v>60.3</v>
      </c>
      <c r="J2025" s="303">
        <v>375700.0</v>
      </c>
      <c r="K2025" s="304">
        <f t="shared" si="24"/>
        <v>340</v>
      </c>
      <c r="L2025" s="305" t="s">
        <v>2595</v>
      </c>
      <c r="M2025" s="306" t="s">
        <v>75</v>
      </c>
      <c r="N2025" s="297">
        <f t="shared" si="3"/>
        <v>1.105</v>
      </c>
      <c r="O2025" s="307"/>
      <c r="P2025" s="307"/>
      <c r="Q2025" s="307"/>
      <c r="R2025" s="307"/>
      <c r="S2025" s="307"/>
      <c r="T2025" s="307"/>
      <c r="U2025" s="307"/>
      <c r="V2025" s="307"/>
    </row>
    <row r="2026" ht="15.75" customHeight="1">
      <c r="A2026" s="307"/>
      <c r="B2026" s="298">
        <v>45483.0</v>
      </c>
      <c r="C2026" s="299" t="s">
        <v>4731</v>
      </c>
      <c r="D2026" s="300" t="s">
        <v>55</v>
      </c>
      <c r="E2026" s="325" t="s">
        <v>172</v>
      </c>
      <c r="F2026" s="302">
        <v>9869.0</v>
      </c>
      <c r="G2026" s="302">
        <f t="shared" si="23"/>
        <v>68.96139426</v>
      </c>
      <c r="H2026" s="302">
        <v>6805.8</v>
      </c>
      <c r="I2026" s="302">
        <v>17.7</v>
      </c>
      <c r="J2026" s="303">
        <v>3421246.0</v>
      </c>
      <c r="K2026" s="304">
        <f t="shared" si="24"/>
        <v>346.6659236</v>
      </c>
      <c r="L2026" s="305" t="s">
        <v>2580</v>
      </c>
      <c r="M2026" s="306" t="s">
        <v>40</v>
      </c>
      <c r="N2026" s="297">
        <f t="shared" si="3"/>
        <v>9.869</v>
      </c>
      <c r="O2026" s="307"/>
      <c r="P2026" s="307"/>
      <c r="Q2026" s="307"/>
      <c r="R2026" s="307"/>
      <c r="S2026" s="307"/>
      <c r="T2026" s="307"/>
      <c r="U2026" s="307"/>
      <c r="V2026" s="307"/>
    </row>
    <row r="2027" ht="15.75" customHeight="1">
      <c r="A2027" s="307"/>
      <c r="B2027" s="298">
        <v>45483.0</v>
      </c>
      <c r="C2027" s="299" t="s">
        <v>4732</v>
      </c>
      <c r="D2027" s="300" t="s">
        <v>50</v>
      </c>
      <c r="E2027" s="325" t="s">
        <v>172</v>
      </c>
      <c r="F2027" s="302">
        <v>9238.0</v>
      </c>
      <c r="G2027" s="302">
        <f t="shared" si="23"/>
        <v>69.75752327</v>
      </c>
      <c r="H2027" s="302">
        <v>6444.2</v>
      </c>
      <c r="I2027" s="302">
        <v>21.12</v>
      </c>
      <c r="J2027" s="303">
        <v>3693330.0</v>
      </c>
      <c r="K2027" s="304">
        <f t="shared" si="24"/>
        <v>399.7975752</v>
      </c>
      <c r="L2027" s="305" t="s">
        <v>2582</v>
      </c>
      <c r="M2027" s="306" t="s">
        <v>94</v>
      </c>
      <c r="N2027" s="297">
        <f t="shared" si="3"/>
        <v>9.238</v>
      </c>
      <c r="O2027" s="307"/>
      <c r="P2027" s="307"/>
      <c r="Q2027" s="307"/>
      <c r="R2027" s="307"/>
      <c r="S2027" s="307"/>
      <c r="T2027" s="307"/>
      <c r="U2027" s="307"/>
      <c r="V2027" s="307"/>
    </row>
    <row r="2028" ht="15.75" customHeight="1">
      <c r="A2028" s="307"/>
      <c r="B2028" s="298">
        <v>45483.0</v>
      </c>
      <c r="C2028" s="299" t="s">
        <v>4733</v>
      </c>
      <c r="D2028" s="300" t="s">
        <v>91</v>
      </c>
      <c r="E2028" s="325" t="s">
        <v>172</v>
      </c>
      <c r="F2028" s="302">
        <v>9814.0</v>
      </c>
      <c r="G2028" s="302">
        <f t="shared" si="23"/>
        <v>67.32321174</v>
      </c>
      <c r="H2028" s="302">
        <v>6607.1</v>
      </c>
      <c r="I2028" s="302">
        <v>9.24</v>
      </c>
      <c r="J2028" s="303">
        <v>2999247.0</v>
      </c>
      <c r="K2028" s="304">
        <f t="shared" si="24"/>
        <v>305.6090279</v>
      </c>
      <c r="L2028" s="305" t="s">
        <v>2582</v>
      </c>
      <c r="M2028" s="306" t="s">
        <v>2584</v>
      </c>
      <c r="N2028" s="297">
        <f t="shared" si="3"/>
        <v>9.814</v>
      </c>
      <c r="O2028" s="307"/>
      <c r="P2028" s="307"/>
      <c r="Q2028" s="307"/>
      <c r="R2028" s="307"/>
      <c r="S2028" s="307"/>
      <c r="T2028" s="307"/>
      <c r="U2028" s="307"/>
      <c r="V2028" s="307"/>
    </row>
    <row r="2029" ht="15.75" customHeight="1">
      <c r="A2029" s="307"/>
      <c r="B2029" s="298">
        <v>45483.0</v>
      </c>
      <c r="C2029" s="299" t="s">
        <v>4734</v>
      </c>
      <c r="D2029" s="300" t="s">
        <v>89</v>
      </c>
      <c r="E2029" s="325" t="s">
        <v>177</v>
      </c>
      <c r="F2029" s="302">
        <v>1042.5</v>
      </c>
      <c r="G2029" s="302">
        <f t="shared" si="23"/>
        <v>69.56354916</v>
      </c>
      <c r="H2029" s="302">
        <v>725.2</v>
      </c>
      <c r="I2029" s="302">
        <v>38.45</v>
      </c>
      <c r="J2029" s="303">
        <v>307537.5</v>
      </c>
      <c r="K2029" s="304">
        <f t="shared" si="24"/>
        <v>295</v>
      </c>
      <c r="L2029" s="305" t="s">
        <v>2582</v>
      </c>
      <c r="M2029" s="306" t="s">
        <v>75</v>
      </c>
      <c r="N2029" s="297">
        <f t="shared" si="3"/>
        <v>1.0425</v>
      </c>
      <c r="O2029" s="307"/>
      <c r="P2029" s="307"/>
      <c r="Q2029" s="307"/>
      <c r="R2029" s="307"/>
      <c r="S2029" s="307"/>
      <c r="T2029" s="307"/>
      <c r="U2029" s="307"/>
      <c r="V2029" s="307"/>
    </row>
    <row r="2030" ht="15.75" customHeight="1">
      <c r="A2030" s="307"/>
      <c r="B2030" s="298">
        <v>45484.0</v>
      </c>
      <c r="C2030" s="299" t="s">
        <v>4735</v>
      </c>
      <c r="D2030" s="300" t="s">
        <v>60</v>
      </c>
      <c r="E2030" s="325" t="s">
        <v>172</v>
      </c>
      <c r="F2030" s="302">
        <v>4832.0</v>
      </c>
      <c r="G2030" s="302">
        <f t="shared" si="23"/>
        <v>68.15190397</v>
      </c>
      <c r="H2030" s="302">
        <v>3293.1</v>
      </c>
      <c r="I2030" s="302">
        <v>-16.6</v>
      </c>
      <c r="J2030" s="303">
        <v>1676220.0</v>
      </c>
      <c r="K2030" s="304">
        <f t="shared" si="24"/>
        <v>346.8998344</v>
      </c>
      <c r="L2030" s="305" t="s">
        <v>2595</v>
      </c>
      <c r="M2030" s="306" t="s">
        <v>40</v>
      </c>
      <c r="N2030" s="297">
        <f t="shared" si="3"/>
        <v>4.832</v>
      </c>
      <c r="O2030" s="307"/>
      <c r="P2030" s="307"/>
      <c r="Q2030" s="307"/>
      <c r="R2030" s="307"/>
      <c r="S2030" s="307"/>
      <c r="T2030" s="307"/>
      <c r="U2030" s="307"/>
      <c r="V2030" s="307"/>
    </row>
    <row r="2031" ht="15.75" customHeight="1">
      <c r="A2031" s="307"/>
      <c r="B2031" s="298">
        <v>45484.0</v>
      </c>
      <c r="C2031" s="299" t="s">
        <v>4736</v>
      </c>
      <c r="D2031" s="300" t="s">
        <v>65</v>
      </c>
      <c r="E2031" s="325" t="s">
        <v>177</v>
      </c>
      <c r="F2031" s="302">
        <v>1023.0</v>
      </c>
      <c r="G2031" s="302">
        <f t="shared" si="23"/>
        <v>67.06744868</v>
      </c>
      <c r="H2031" s="302">
        <v>686.1</v>
      </c>
      <c r="I2031" s="302">
        <v>-40.32</v>
      </c>
      <c r="J2031" s="322">
        <v>312015.0</v>
      </c>
      <c r="K2031" s="308">
        <f t="shared" si="24"/>
        <v>305</v>
      </c>
      <c r="L2031" s="305" t="s">
        <v>2595</v>
      </c>
      <c r="M2031" s="306" t="s">
        <v>94</v>
      </c>
      <c r="N2031" s="297">
        <f t="shared" si="3"/>
        <v>1.023</v>
      </c>
      <c r="O2031" s="307"/>
      <c r="P2031" s="307"/>
      <c r="Q2031" s="307"/>
      <c r="R2031" s="307"/>
      <c r="S2031" s="307"/>
      <c r="T2031" s="307"/>
      <c r="U2031" s="307"/>
      <c r="V2031" s="307"/>
    </row>
    <row r="2032" ht="15.75" customHeight="1">
      <c r="A2032" s="307"/>
      <c r="B2032" s="298">
        <v>45482.0</v>
      </c>
      <c r="C2032" s="299" t="s">
        <v>4737</v>
      </c>
      <c r="D2032" s="300" t="s">
        <v>2589</v>
      </c>
      <c r="E2032" s="325" t="s">
        <v>2643</v>
      </c>
      <c r="F2032" s="302">
        <v>5181.8</v>
      </c>
      <c r="G2032" s="302">
        <f t="shared" si="23"/>
        <v>67.38199081</v>
      </c>
      <c r="H2032" s="302">
        <v>3491.6</v>
      </c>
      <c r="I2032" s="302">
        <v>-8.17</v>
      </c>
      <c r="J2032" s="322">
        <v>1140462.9</v>
      </c>
      <c r="K2032" s="308">
        <f t="shared" si="24"/>
        <v>220.0901038</v>
      </c>
      <c r="L2032" s="305" t="s">
        <v>2580</v>
      </c>
      <c r="M2032" s="306" t="s">
        <v>2584</v>
      </c>
      <c r="N2032" s="297">
        <f t="shared" si="3"/>
        <v>5.1818</v>
      </c>
      <c r="O2032" s="307"/>
      <c r="P2032" s="307"/>
      <c r="Q2032" s="307"/>
      <c r="R2032" s="307"/>
      <c r="S2032" s="307"/>
      <c r="T2032" s="307"/>
      <c r="U2032" s="307"/>
      <c r="V2032" s="307"/>
    </row>
    <row r="2033" ht="15.75" customHeight="1">
      <c r="A2033" s="307"/>
      <c r="B2033" s="298">
        <v>45484.0</v>
      </c>
      <c r="C2033" s="299" t="s">
        <v>4738</v>
      </c>
      <c r="D2033" s="300" t="s">
        <v>91</v>
      </c>
      <c r="E2033" s="325" t="s">
        <v>2591</v>
      </c>
      <c r="F2033" s="302">
        <v>2989.5</v>
      </c>
      <c r="G2033" s="302">
        <f t="shared" si="23"/>
        <v>67.00117076</v>
      </c>
      <c r="H2033" s="302">
        <v>2003.0</v>
      </c>
      <c r="I2033" s="302">
        <v>16.31</v>
      </c>
      <c r="J2033" s="322">
        <v>664945.0</v>
      </c>
      <c r="K2033" s="308">
        <f t="shared" si="24"/>
        <v>222.4268272</v>
      </c>
      <c r="L2033" s="305" t="s">
        <v>2582</v>
      </c>
      <c r="M2033" s="306" t="s">
        <v>75</v>
      </c>
      <c r="N2033" s="297">
        <f t="shared" si="3"/>
        <v>2.9895</v>
      </c>
      <c r="O2033" s="307"/>
      <c r="P2033" s="307"/>
      <c r="Q2033" s="307"/>
      <c r="R2033" s="307"/>
      <c r="S2033" s="307"/>
      <c r="T2033" s="307"/>
      <c r="U2033" s="307"/>
      <c r="V2033" s="307"/>
    </row>
    <row r="2034" ht="15.75" customHeight="1">
      <c r="A2034" s="307"/>
      <c r="B2034" s="298">
        <v>45485.0</v>
      </c>
      <c r="C2034" s="299" t="s">
        <v>4739</v>
      </c>
      <c r="D2034" s="300" t="s">
        <v>65</v>
      </c>
      <c r="E2034" s="325" t="s">
        <v>179</v>
      </c>
      <c r="F2034" s="302">
        <v>1662.0</v>
      </c>
      <c r="G2034" s="302">
        <f t="shared" si="23"/>
        <v>68.34536703</v>
      </c>
      <c r="H2034" s="302">
        <v>1135.9</v>
      </c>
      <c r="I2034" s="302">
        <v>-28.35</v>
      </c>
      <c r="J2034" s="322">
        <v>492690.0</v>
      </c>
      <c r="K2034" s="308">
        <f t="shared" si="24"/>
        <v>296.4440433</v>
      </c>
      <c r="L2034" s="305" t="s">
        <v>2595</v>
      </c>
      <c r="M2034" s="306" t="s">
        <v>40</v>
      </c>
      <c r="N2034" s="297">
        <f t="shared" si="3"/>
        <v>1.662</v>
      </c>
      <c r="O2034" s="307"/>
      <c r="P2034" s="307"/>
      <c r="Q2034" s="307"/>
      <c r="R2034" s="307"/>
      <c r="S2034" s="307"/>
      <c r="T2034" s="307"/>
      <c r="U2034" s="307"/>
      <c r="V2034" s="307"/>
    </row>
    <row r="2035" ht="15.75" customHeight="1">
      <c r="A2035" s="307"/>
      <c r="B2035" s="298">
        <v>45485.0</v>
      </c>
      <c r="C2035" s="299" t="s">
        <v>4740</v>
      </c>
      <c r="D2035" s="300" t="s">
        <v>60</v>
      </c>
      <c r="E2035" s="325" t="s">
        <v>177</v>
      </c>
      <c r="F2035" s="302">
        <v>3874.0</v>
      </c>
      <c r="G2035" s="302">
        <f t="shared" si="23"/>
        <v>68.98812597</v>
      </c>
      <c r="H2035" s="302">
        <v>2672.6</v>
      </c>
      <c r="I2035" s="302">
        <v>-24.64</v>
      </c>
      <c r="J2035" s="322">
        <v>1181570.0</v>
      </c>
      <c r="K2035" s="308">
        <f t="shared" si="24"/>
        <v>305</v>
      </c>
      <c r="L2035" s="305" t="s">
        <v>2595</v>
      </c>
      <c r="M2035" s="306" t="s">
        <v>94</v>
      </c>
      <c r="N2035" s="297">
        <f t="shared" si="3"/>
        <v>3.874</v>
      </c>
      <c r="O2035" s="307"/>
      <c r="P2035" s="307"/>
      <c r="Q2035" s="307"/>
      <c r="R2035" s="307"/>
      <c r="S2035" s="307"/>
      <c r="T2035" s="307"/>
      <c r="U2035" s="307"/>
      <c r="V2035" s="307"/>
    </row>
    <row r="2036" ht="15.75" customHeight="1">
      <c r="A2036" s="307"/>
      <c r="B2036" s="298">
        <v>45485.0</v>
      </c>
      <c r="C2036" s="299" t="s">
        <v>4741</v>
      </c>
      <c r="D2036" s="300" t="s">
        <v>98</v>
      </c>
      <c r="E2036" s="325" t="s">
        <v>2591</v>
      </c>
      <c r="F2036" s="302">
        <v>2159.0</v>
      </c>
      <c r="G2036" s="302">
        <f t="shared" si="23"/>
        <v>66.7438629</v>
      </c>
      <c r="H2036" s="302">
        <v>1441.0</v>
      </c>
      <c r="I2036" s="302">
        <v>4.83</v>
      </c>
      <c r="J2036" s="322">
        <v>520419.0</v>
      </c>
      <c r="K2036" s="308">
        <f t="shared" si="24"/>
        <v>241.0463177</v>
      </c>
      <c r="L2036" s="305" t="s">
        <v>2595</v>
      </c>
      <c r="M2036" s="306" t="s">
        <v>2584</v>
      </c>
      <c r="N2036" s="297">
        <f t="shared" si="3"/>
        <v>2.159</v>
      </c>
      <c r="O2036" s="307"/>
      <c r="P2036" s="307"/>
      <c r="Q2036" s="307"/>
      <c r="R2036" s="307"/>
      <c r="S2036" s="307"/>
      <c r="T2036" s="307"/>
      <c r="U2036" s="307"/>
      <c r="V2036" s="307"/>
    </row>
    <row r="2037" ht="15.75" customHeight="1">
      <c r="A2037" s="307"/>
      <c r="B2037" s="298">
        <v>45485.0</v>
      </c>
      <c r="C2037" s="299" t="s">
        <v>4742</v>
      </c>
      <c r="D2037" s="300" t="s">
        <v>65</v>
      </c>
      <c r="E2037" s="325" t="s">
        <v>177</v>
      </c>
      <c r="F2037" s="302">
        <v>2499.0</v>
      </c>
      <c r="G2037" s="302">
        <f t="shared" si="23"/>
        <v>68.91556623</v>
      </c>
      <c r="H2037" s="302">
        <v>1722.2</v>
      </c>
      <c r="I2037" s="302">
        <v>11.99</v>
      </c>
      <c r="J2037" s="322">
        <v>808215.0</v>
      </c>
      <c r="K2037" s="308">
        <f t="shared" si="24"/>
        <v>323.4153661</v>
      </c>
      <c r="L2037" s="305" t="s">
        <v>2595</v>
      </c>
      <c r="M2037" s="306" t="s">
        <v>75</v>
      </c>
      <c r="N2037" s="297">
        <f t="shared" si="3"/>
        <v>2.499</v>
      </c>
      <c r="O2037" s="307"/>
      <c r="P2037" s="307"/>
      <c r="Q2037" s="307"/>
      <c r="R2037" s="307"/>
      <c r="S2037" s="307"/>
      <c r="T2037" s="307"/>
      <c r="U2037" s="307"/>
      <c r="V2037" s="307"/>
    </row>
    <row r="2038" ht="15.75" customHeight="1">
      <c r="A2038" s="307"/>
      <c r="B2038" s="298">
        <v>45485.0</v>
      </c>
      <c r="C2038" s="299" t="s">
        <v>4743</v>
      </c>
      <c r="D2038" s="300" t="s">
        <v>50</v>
      </c>
      <c r="E2038" s="325" t="s">
        <v>177</v>
      </c>
      <c r="F2038" s="302">
        <v>2878.5</v>
      </c>
      <c r="G2038" s="302">
        <f t="shared" si="23"/>
        <v>67.63939552</v>
      </c>
      <c r="H2038" s="302">
        <v>1947.0</v>
      </c>
      <c r="I2038" s="302">
        <v>5.57</v>
      </c>
      <c r="J2038" s="303">
        <v>845330.0</v>
      </c>
      <c r="K2038" s="304">
        <f t="shared" si="24"/>
        <v>293.6703144</v>
      </c>
      <c r="L2038" s="305" t="s">
        <v>2582</v>
      </c>
      <c r="M2038" s="306" t="s">
        <v>40</v>
      </c>
      <c r="N2038" s="297">
        <f t="shared" si="3"/>
        <v>2.8785</v>
      </c>
      <c r="O2038" s="307"/>
      <c r="P2038" s="307"/>
      <c r="Q2038" s="307"/>
      <c r="R2038" s="307"/>
      <c r="S2038" s="307"/>
      <c r="T2038" s="307"/>
      <c r="U2038" s="307"/>
      <c r="V2038" s="307"/>
    </row>
    <row r="2039" ht="15.75" customHeight="1">
      <c r="A2039" s="307"/>
      <c r="B2039" s="298">
        <v>45485.0</v>
      </c>
      <c r="C2039" s="299" t="s">
        <v>4744</v>
      </c>
      <c r="D2039" s="300" t="s">
        <v>55</v>
      </c>
      <c r="E2039" s="325" t="s">
        <v>172</v>
      </c>
      <c r="F2039" s="302">
        <v>2141.0</v>
      </c>
      <c r="G2039" s="302">
        <f t="shared" si="23"/>
        <v>68.96310135</v>
      </c>
      <c r="H2039" s="302">
        <v>1476.5</v>
      </c>
      <c r="I2039" s="302">
        <v>-3.54</v>
      </c>
      <c r="J2039" s="303">
        <v>663710.0</v>
      </c>
      <c r="K2039" s="304">
        <f t="shared" si="24"/>
        <v>310</v>
      </c>
      <c r="L2039" s="305" t="s">
        <v>2580</v>
      </c>
      <c r="M2039" s="306" t="s">
        <v>94</v>
      </c>
      <c r="N2039" s="297">
        <f t="shared" si="3"/>
        <v>2.141</v>
      </c>
      <c r="O2039" s="307"/>
      <c r="P2039" s="307"/>
      <c r="Q2039" s="307"/>
      <c r="R2039" s="307"/>
      <c r="S2039" s="307"/>
      <c r="T2039" s="307"/>
      <c r="U2039" s="307"/>
      <c r="V2039" s="307"/>
    </row>
    <row r="2040" ht="15.75" customHeight="1">
      <c r="A2040" s="307"/>
      <c r="B2040" s="298">
        <v>45485.0</v>
      </c>
      <c r="C2040" s="299" t="s">
        <v>4745</v>
      </c>
      <c r="D2040" s="300" t="s">
        <v>104</v>
      </c>
      <c r="E2040" s="325" t="s">
        <v>172</v>
      </c>
      <c r="F2040" s="302">
        <v>732.0</v>
      </c>
      <c r="G2040" s="302">
        <f t="shared" si="23"/>
        <v>70.6420765</v>
      </c>
      <c r="H2040" s="302">
        <v>517.1</v>
      </c>
      <c r="I2040" s="302">
        <v>44.0</v>
      </c>
      <c r="J2040" s="303">
        <v>248880.0</v>
      </c>
      <c r="K2040" s="304">
        <f t="shared" si="24"/>
        <v>340</v>
      </c>
      <c r="L2040" s="305" t="s">
        <v>2595</v>
      </c>
      <c r="M2040" s="306" t="s">
        <v>2584</v>
      </c>
      <c r="N2040" s="297">
        <f t="shared" si="3"/>
        <v>0.732</v>
      </c>
      <c r="O2040" s="307"/>
      <c r="P2040" s="307"/>
      <c r="Q2040" s="307"/>
      <c r="R2040" s="307"/>
      <c r="S2040" s="307"/>
      <c r="T2040" s="307"/>
      <c r="U2040" s="307"/>
      <c r="V2040" s="307"/>
    </row>
    <row r="2041" ht="15.75" customHeight="1">
      <c r="A2041" s="307"/>
      <c r="B2041" s="298">
        <v>45485.0</v>
      </c>
      <c r="C2041" s="299" t="s">
        <v>4746</v>
      </c>
      <c r="D2041" s="300" t="s">
        <v>2587</v>
      </c>
      <c r="E2041" s="325" t="s">
        <v>177</v>
      </c>
      <c r="F2041" s="302">
        <v>2941.0</v>
      </c>
      <c r="G2041" s="302">
        <f t="shared" si="23"/>
        <v>68.34070044</v>
      </c>
      <c r="H2041" s="302">
        <v>2009.9</v>
      </c>
      <c r="I2041" s="302">
        <v>-52.16</v>
      </c>
      <c r="J2041" s="322">
        <v>944642.0</v>
      </c>
      <c r="K2041" s="308">
        <f t="shared" si="24"/>
        <v>321.1975519</v>
      </c>
      <c r="L2041" s="305" t="s">
        <v>2580</v>
      </c>
      <c r="M2041" s="306" t="s">
        <v>75</v>
      </c>
      <c r="N2041" s="297">
        <f t="shared" si="3"/>
        <v>2.941</v>
      </c>
      <c r="O2041" s="307"/>
      <c r="P2041" s="307"/>
      <c r="Q2041" s="307"/>
      <c r="R2041" s="307"/>
      <c r="S2041" s="307"/>
      <c r="T2041" s="307"/>
      <c r="U2041" s="307"/>
      <c r="V2041" s="307"/>
    </row>
    <row r="2042" ht="15.75" customHeight="1">
      <c r="A2042" s="307"/>
      <c r="B2042" s="298">
        <v>45486.0</v>
      </c>
      <c r="C2042" s="299" t="s">
        <v>4747</v>
      </c>
      <c r="D2042" s="300" t="s">
        <v>60</v>
      </c>
      <c r="E2042" s="325" t="s">
        <v>177</v>
      </c>
      <c r="F2042" s="302">
        <v>5494.0</v>
      </c>
      <c r="G2042" s="302">
        <f t="shared" si="23"/>
        <v>68.2380779</v>
      </c>
      <c r="H2042" s="302">
        <v>3749.0</v>
      </c>
      <c r="I2042" s="302">
        <v>-14.64</v>
      </c>
      <c r="J2042" s="322">
        <v>1680775.0</v>
      </c>
      <c r="K2042" s="308">
        <f t="shared" si="24"/>
        <v>305.9291955</v>
      </c>
      <c r="L2042" s="305" t="s">
        <v>2595</v>
      </c>
      <c r="M2042" s="306" t="s">
        <v>40</v>
      </c>
      <c r="N2042" s="297">
        <f t="shared" si="3"/>
        <v>5.494</v>
      </c>
      <c r="O2042" s="307"/>
      <c r="P2042" s="307"/>
      <c r="Q2042" s="307"/>
      <c r="R2042" s="307"/>
      <c r="S2042" s="307"/>
      <c r="T2042" s="307"/>
      <c r="U2042" s="307"/>
      <c r="V2042" s="307"/>
    </row>
    <row r="2043" ht="15.75" customHeight="1">
      <c r="A2043" s="307"/>
      <c r="B2043" s="298">
        <v>45486.0</v>
      </c>
      <c r="C2043" s="299" t="s">
        <v>4748</v>
      </c>
      <c r="D2043" s="300" t="s">
        <v>98</v>
      </c>
      <c r="E2043" s="325" t="s">
        <v>179</v>
      </c>
      <c r="F2043" s="302">
        <v>3244.0</v>
      </c>
      <c r="G2043" s="302">
        <f t="shared" si="23"/>
        <v>68.30764488</v>
      </c>
      <c r="H2043" s="302">
        <v>2215.9</v>
      </c>
      <c r="I2043" s="302">
        <v>4.59</v>
      </c>
      <c r="J2043" s="322">
        <v>1029950.0</v>
      </c>
      <c r="K2043" s="308">
        <f t="shared" si="24"/>
        <v>317.4938348</v>
      </c>
      <c r="L2043" s="305" t="s">
        <v>2595</v>
      </c>
      <c r="M2043" s="306" t="s">
        <v>94</v>
      </c>
      <c r="N2043" s="297">
        <f t="shared" si="3"/>
        <v>3.244</v>
      </c>
      <c r="O2043" s="307"/>
      <c r="P2043" s="307"/>
      <c r="Q2043" s="307"/>
      <c r="R2043" s="307"/>
      <c r="S2043" s="307"/>
      <c r="T2043" s="307"/>
      <c r="U2043" s="307"/>
      <c r="V2043" s="307"/>
    </row>
    <row r="2044" ht="15.75" customHeight="1">
      <c r="A2044" s="307"/>
      <c r="B2044" s="298">
        <v>45486.0</v>
      </c>
      <c r="C2044" s="299" t="s">
        <v>4749</v>
      </c>
      <c r="D2044" s="300" t="s">
        <v>71</v>
      </c>
      <c r="E2044" s="325" t="s">
        <v>162</v>
      </c>
      <c r="F2044" s="302">
        <v>7635.0</v>
      </c>
      <c r="G2044" s="302">
        <f t="shared" si="23"/>
        <v>72.20301244</v>
      </c>
      <c r="H2044" s="302">
        <v>5512.7</v>
      </c>
      <c r="I2044" s="302">
        <v>-7.77</v>
      </c>
      <c r="J2044" s="303">
        <v>3512100.0</v>
      </c>
      <c r="K2044" s="304">
        <f t="shared" si="24"/>
        <v>460</v>
      </c>
      <c r="L2044" s="305" t="s">
        <v>2582</v>
      </c>
      <c r="M2044" s="306" t="s">
        <v>2584</v>
      </c>
      <c r="N2044" s="297">
        <f t="shared" si="3"/>
        <v>7.635</v>
      </c>
      <c r="O2044" s="307"/>
      <c r="P2044" s="307"/>
      <c r="Q2044" s="307"/>
      <c r="R2044" s="307"/>
      <c r="S2044" s="307"/>
      <c r="T2044" s="307"/>
      <c r="U2044" s="307"/>
      <c r="V2044" s="307"/>
    </row>
    <row r="2045" ht="15.75" customHeight="1">
      <c r="A2045" s="307"/>
      <c r="B2045" s="298">
        <v>45486.0</v>
      </c>
      <c r="C2045" s="299" t="s">
        <v>4750</v>
      </c>
      <c r="D2045" s="300" t="s">
        <v>112</v>
      </c>
      <c r="E2045" s="325" t="s">
        <v>172</v>
      </c>
      <c r="F2045" s="302">
        <v>1065.0</v>
      </c>
      <c r="G2045" s="302">
        <f t="shared" si="23"/>
        <v>67.41784038</v>
      </c>
      <c r="H2045" s="302">
        <v>718.0</v>
      </c>
      <c r="I2045" s="302">
        <v>3.8</v>
      </c>
      <c r="J2045" s="303">
        <v>340800.0</v>
      </c>
      <c r="K2045" s="304">
        <f t="shared" si="24"/>
        <v>320</v>
      </c>
      <c r="L2045" s="305" t="s">
        <v>2582</v>
      </c>
      <c r="M2045" s="306" t="s">
        <v>75</v>
      </c>
      <c r="N2045" s="297">
        <f t="shared" si="3"/>
        <v>1.065</v>
      </c>
      <c r="O2045" s="307"/>
      <c r="P2045" s="307"/>
      <c r="Q2045" s="307"/>
      <c r="R2045" s="307"/>
      <c r="S2045" s="307"/>
      <c r="T2045" s="307"/>
      <c r="U2045" s="307"/>
      <c r="V2045" s="307"/>
    </row>
    <row r="2046" ht="15.75" customHeight="1">
      <c r="A2046" s="307"/>
      <c r="B2046" s="298">
        <v>45486.0</v>
      </c>
      <c r="C2046" s="299" t="s">
        <v>4751</v>
      </c>
      <c r="D2046" s="300" t="s">
        <v>91</v>
      </c>
      <c r="E2046" s="325" t="s">
        <v>181</v>
      </c>
      <c r="F2046" s="302">
        <v>3721.0</v>
      </c>
      <c r="G2046" s="302">
        <f t="shared" si="23"/>
        <v>63.86455254</v>
      </c>
      <c r="H2046" s="302">
        <v>2376.4</v>
      </c>
      <c r="I2046" s="302">
        <v>-15.51</v>
      </c>
      <c r="J2046" s="322">
        <v>872990.0</v>
      </c>
      <c r="K2046" s="308">
        <f t="shared" si="24"/>
        <v>234.6116635</v>
      </c>
      <c r="L2046" s="305" t="s">
        <v>2582</v>
      </c>
      <c r="M2046" s="306" t="s">
        <v>40</v>
      </c>
      <c r="N2046" s="297">
        <f t="shared" si="3"/>
        <v>3.721</v>
      </c>
      <c r="O2046" s="307"/>
      <c r="P2046" s="307"/>
      <c r="Q2046" s="307"/>
      <c r="R2046" s="307"/>
      <c r="S2046" s="307"/>
      <c r="T2046" s="307"/>
      <c r="U2046" s="307"/>
      <c r="V2046" s="307"/>
    </row>
    <row r="2047" ht="15.75" customHeight="1">
      <c r="A2047" s="307"/>
      <c r="B2047" s="298">
        <v>45486.0</v>
      </c>
      <c r="C2047" s="299" t="s">
        <v>4752</v>
      </c>
      <c r="D2047" s="300" t="s">
        <v>50</v>
      </c>
      <c r="E2047" s="325" t="s">
        <v>4</v>
      </c>
      <c r="F2047" s="302">
        <v>2273.0</v>
      </c>
      <c r="G2047" s="302">
        <f t="shared" si="23"/>
        <v>68.06423229</v>
      </c>
      <c r="H2047" s="302">
        <v>1547.1</v>
      </c>
      <c r="I2047" s="302">
        <v>-11.19</v>
      </c>
      <c r="J2047" s="303">
        <v>886470.0</v>
      </c>
      <c r="K2047" s="304">
        <f t="shared" si="24"/>
        <v>390</v>
      </c>
      <c r="L2047" s="305" t="s">
        <v>2582</v>
      </c>
      <c r="M2047" s="306" t="s">
        <v>94</v>
      </c>
      <c r="N2047" s="297">
        <f t="shared" si="3"/>
        <v>2.273</v>
      </c>
      <c r="O2047" s="307"/>
      <c r="P2047" s="307"/>
      <c r="Q2047" s="307"/>
      <c r="R2047" s="307"/>
      <c r="S2047" s="307"/>
      <c r="T2047" s="307"/>
      <c r="U2047" s="307"/>
      <c r="V2047" s="307"/>
    </row>
    <row r="2048" ht="15.75" customHeight="1">
      <c r="A2048" s="307"/>
      <c r="B2048" s="298">
        <v>45486.0</v>
      </c>
      <c r="C2048" s="299" t="s">
        <v>4753</v>
      </c>
      <c r="D2048" s="300" t="s">
        <v>65</v>
      </c>
      <c r="E2048" s="325" t="s">
        <v>2591</v>
      </c>
      <c r="F2048" s="302">
        <v>6509.0</v>
      </c>
      <c r="G2048" s="302">
        <f t="shared" si="23"/>
        <v>66.96266708</v>
      </c>
      <c r="H2048" s="302">
        <v>4358.6</v>
      </c>
      <c r="I2048" s="302">
        <v>1.04</v>
      </c>
      <c r="J2048" s="322">
        <v>1580705.0</v>
      </c>
      <c r="K2048" s="308">
        <f t="shared" si="24"/>
        <v>242.849132</v>
      </c>
      <c r="L2048" s="305" t="s">
        <v>2595</v>
      </c>
      <c r="M2048" s="306" t="s">
        <v>2584</v>
      </c>
      <c r="N2048" s="297">
        <f t="shared" si="3"/>
        <v>6.509</v>
      </c>
      <c r="O2048" s="307"/>
      <c r="P2048" s="307"/>
      <c r="Q2048" s="307"/>
      <c r="R2048" s="307"/>
      <c r="S2048" s="307"/>
      <c r="T2048" s="307"/>
      <c r="U2048" s="307"/>
      <c r="V2048" s="307"/>
    </row>
    <row r="2049" ht="15.75" customHeight="1">
      <c r="A2049" s="307"/>
      <c r="B2049" s="298">
        <v>45486.0</v>
      </c>
      <c r="C2049" s="299" t="s">
        <v>4754</v>
      </c>
      <c r="D2049" s="300" t="s">
        <v>60</v>
      </c>
      <c r="E2049" s="325" t="s">
        <v>172</v>
      </c>
      <c r="F2049" s="302">
        <v>4447.0</v>
      </c>
      <c r="G2049" s="302">
        <f t="shared" si="23"/>
        <v>68.09084776</v>
      </c>
      <c r="H2049" s="302">
        <v>3028.0</v>
      </c>
      <c r="I2049" s="302">
        <v>-43.0</v>
      </c>
      <c r="J2049" s="303">
        <v>1679295.0</v>
      </c>
      <c r="K2049" s="304">
        <f t="shared" si="24"/>
        <v>377.6242411</v>
      </c>
      <c r="L2049" s="305" t="s">
        <v>2595</v>
      </c>
      <c r="M2049" s="306" t="s">
        <v>75</v>
      </c>
      <c r="N2049" s="297">
        <f t="shared" si="3"/>
        <v>4.447</v>
      </c>
      <c r="O2049" s="307"/>
      <c r="P2049" s="307"/>
      <c r="Q2049" s="307"/>
      <c r="R2049" s="307"/>
      <c r="S2049" s="307"/>
      <c r="T2049" s="307"/>
      <c r="U2049" s="307"/>
      <c r="V2049" s="307"/>
    </row>
    <row r="2050" ht="15.75" customHeight="1">
      <c r="A2050" s="307"/>
      <c r="B2050" s="298">
        <v>45486.0</v>
      </c>
      <c r="C2050" s="299" t="s">
        <v>4755</v>
      </c>
      <c r="D2050" s="300" t="s">
        <v>55</v>
      </c>
      <c r="E2050" s="325" t="s">
        <v>177</v>
      </c>
      <c r="F2050" s="302">
        <v>9132.9</v>
      </c>
      <c r="G2050" s="302">
        <f t="shared" si="23"/>
        <v>68.86750101</v>
      </c>
      <c r="H2050" s="302">
        <v>6289.6</v>
      </c>
      <c r="I2050" s="302">
        <v>10.7</v>
      </c>
      <c r="J2050" s="303">
        <v>2813661.0</v>
      </c>
      <c r="K2050" s="304">
        <f t="shared" si="24"/>
        <v>308.0796899</v>
      </c>
      <c r="L2050" s="305" t="s">
        <v>2580</v>
      </c>
      <c r="M2050" s="306" t="s">
        <v>40</v>
      </c>
      <c r="N2050" s="297">
        <f t="shared" si="3"/>
        <v>9.1329</v>
      </c>
      <c r="O2050" s="307"/>
      <c r="P2050" s="307"/>
      <c r="Q2050" s="307"/>
      <c r="R2050" s="307"/>
      <c r="S2050" s="307"/>
      <c r="T2050" s="307"/>
      <c r="U2050" s="307"/>
      <c r="V2050" s="307"/>
    </row>
    <row r="2051" ht="15.75" customHeight="1">
      <c r="A2051" s="307"/>
      <c r="B2051" s="298">
        <v>45487.0</v>
      </c>
      <c r="C2051" s="299" t="s">
        <v>4756</v>
      </c>
      <c r="D2051" s="300" t="s">
        <v>60</v>
      </c>
      <c r="E2051" s="325" t="s">
        <v>172</v>
      </c>
      <c r="F2051" s="302">
        <v>4319.0</v>
      </c>
      <c r="G2051" s="302">
        <f t="shared" si="23"/>
        <v>68.70108821</v>
      </c>
      <c r="H2051" s="302">
        <v>2967.2</v>
      </c>
      <c r="I2051" s="302">
        <v>-3.7</v>
      </c>
      <c r="J2051" s="303">
        <v>1690915.0</v>
      </c>
      <c r="K2051" s="304">
        <f t="shared" si="24"/>
        <v>391.5061357</v>
      </c>
      <c r="L2051" s="305" t="s">
        <v>2595</v>
      </c>
      <c r="M2051" s="306" t="s">
        <v>94</v>
      </c>
      <c r="N2051" s="297">
        <f t="shared" si="3"/>
        <v>4.319</v>
      </c>
      <c r="O2051" s="307"/>
      <c r="P2051" s="307"/>
      <c r="Q2051" s="307"/>
      <c r="R2051" s="307"/>
      <c r="S2051" s="307"/>
      <c r="T2051" s="307"/>
      <c r="U2051" s="307"/>
      <c r="V2051" s="307"/>
    </row>
    <row r="2052" ht="15.75" customHeight="1">
      <c r="A2052" s="307"/>
      <c r="B2052" s="298">
        <v>45487.0</v>
      </c>
      <c r="C2052" s="299" t="s">
        <v>4757</v>
      </c>
      <c r="D2052" s="300" t="s">
        <v>55</v>
      </c>
      <c r="E2052" s="325" t="s">
        <v>4</v>
      </c>
      <c r="F2052" s="302">
        <v>1743.8</v>
      </c>
      <c r="G2052" s="302">
        <f t="shared" si="23"/>
        <v>65.66119968</v>
      </c>
      <c r="H2052" s="302">
        <v>1145.0</v>
      </c>
      <c r="I2052" s="302">
        <v>9.5</v>
      </c>
      <c r="J2052" s="303">
        <v>680082.0</v>
      </c>
      <c r="K2052" s="304">
        <f t="shared" si="24"/>
        <v>390</v>
      </c>
      <c r="L2052" s="305" t="s">
        <v>2580</v>
      </c>
      <c r="M2052" s="306" t="s">
        <v>2584</v>
      </c>
      <c r="N2052" s="297">
        <f t="shared" si="3"/>
        <v>1.7438</v>
      </c>
      <c r="O2052" s="307"/>
      <c r="P2052" s="307"/>
      <c r="Q2052" s="307"/>
      <c r="R2052" s="307"/>
      <c r="S2052" s="307"/>
      <c r="T2052" s="307"/>
      <c r="U2052" s="307"/>
      <c r="V2052" s="307"/>
    </row>
    <row r="2053" ht="15.75" customHeight="1">
      <c r="A2053" s="307"/>
      <c r="B2053" s="298">
        <v>45487.0</v>
      </c>
      <c r="C2053" s="299" t="s">
        <v>4758</v>
      </c>
      <c r="D2053" s="300" t="s">
        <v>83</v>
      </c>
      <c r="E2053" s="325" t="s">
        <v>4</v>
      </c>
      <c r="F2053" s="302">
        <v>1028.0</v>
      </c>
      <c r="G2053" s="302">
        <f t="shared" si="23"/>
        <v>70.07782101</v>
      </c>
      <c r="H2053" s="302">
        <v>720.4</v>
      </c>
      <c r="I2053" s="302">
        <v>2.53</v>
      </c>
      <c r="J2053" s="303">
        <v>406060.0</v>
      </c>
      <c r="K2053" s="304">
        <f t="shared" si="24"/>
        <v>395</v>
      </c>
      <c r="L2053" s="305" t="s">
        <v>2595</v>
      </c>
      <c r="M2053" s="306" t="s">
        <v>75</v>
      </c>
      <c r="N2053" s="297">
        <f t="shared" si="3"/>
        <v>1.028</v>
      </c>
      <c r="O2053" s="307"/>
      <c r="P2053" s="307"/>
      <c r="Q2053" s="307"/>
      <c r="R2053" s="307"/>
      <c r="S2053" s="307"/>
      <c r="T2053" s="307"/>
      <c r="U2053" s="307"/>
      <c r="V2053" s="307"/>
    </row>
    <row r="2054" ht="15.75" customHeight="1">
      <c r="A2054" s="307"/>
      <c r="B2054" s="298">
        <v>45488.0</v>
      </c>
      <c r="C2054" s="299" t="s">
        <v>4759</v>
      </c>
      <c r="D2054" s="300" t="s">
        <v>104</v>
      </c>
      <c r="E2054" s="325" t="s">
        <v>172</v>
      </c>
      <c r="F2054" s="302">
        <v>975.0</v>
      </c>
      <c r="G2054" s="302">
        <f t="shared" si="23"/>
        <v>67.56923077</v>
      </c>
      <c r="H2054" s="302">
        <v>658.8</v>
      </c>
      <c r="I2054" s="302">
        <v>-29.39</v>
      </c>
      <c r="J2054" s="303">
        <v>312000.0</v>
      </c>
      <c r="K2054" s="304">
        <f t="shared" si="24"/>
        <v>320</v>
      </c>
      <c r="L2054" s="305" t="s">
        <v>2595</v>
      </c>
      <c r="M2054" s="306" t="s">
        <v>40</v>
      </c>
      <c r="N2054" s="297">
        <f t="shared" si="3"/>
        <v>0.975</v>
      </c>
      <c r="O2054" s="307"/>
      <c r="P2054" s="307"/>
      <c r="Q2054" s="307"/>
      <c r="R2054" s="307"/>
      <c r="S2054" s="307"/>
      <c r="T2054" s="307"/>
      <c r="U2054" s="307"/>
      <c r="V2054" s="307"/>
    </row>
    <row r="2055" ht="15.75" customHeight="1">
      <c r="A2055" s="307"/>
      <c r="B2055" s="298">
        <v>45487.0</v>
      </c>
      <c r="C2055" s="299" t="s">
        <v>4760</v>
      </c>
      <c r="D2055" s="300" t="s">
        <v>77</v>
      </c>
      <c r="E2055" s="325" t="s">
        <v>177</v>
      </c>
      <c r="F2055" s="302">
        <v>4730.9</v>
      </c>
      <c r="G2055" s="302">
        <f t="shared" si="23"/>
        <v>69.45401509</v>
      </c>
      <c r="H2055" s="302">
        <v>3285.8</v>
      </c>
      <c r="I2055" s="302">
        <v>41.38</v>
      </c>
      <c r="J2055" s="322">
        <v>1338240.0</v>
      </c>
      <c r="K2055" s="308">
        <f t="shared" si="24"/>
        <v>282.8721808</v>
      </c>
      <c r="L2055" s="305" t="s">
        <v>2580</v>
      </c>
      <c r="M2055" s="306" t="s">
        <v>94</v>
      </c>
      <c r="N2055" s="297">
        <f t="shared" si="3"/>
        <v>4.7309</v>
      </c>
      <c r="O2055" s="307"/>
      <c r="P2055" s="307"/>
      <c r="Q2055" s="307"/>
      <c r="R2055" s="307"/>
      <c r="S2055" s="307"/>
      <c r="T2055" s="307"/>
      <c r="U2055" s="307"/>
      <c r="V2055" s="307"/>
    </row>
    <row r="2056" ht="15.75" customHeight="1">
      <c r="A2056" s="307"/>
      <c r="B2056" s="298">
        <v>45487.0</v>
      </c>
      <c r="C2056" s="299" t="s">
        <v>4761</v>
      </c>
      <c r="D2056" s="300" t="s">
        <v>100</v>
      </c>
      <c r="E2056" s="325" t="s">
        <v>172</v>
      </c>
      <c r="F2056" s="302">
        <v>1352.7</v>
      </c>
      <c r="G2056" s="302">
        <f t="shared" si="23"/>
        <v>73.18695941</v>
      </c>
      <c r="H2056" s="302">
        <v>990.0</v>
      </c>
      <c r="I2056" s="302">
        <v>43.96</v>
      </c>
      <c r="J2056" s="303">
        <v>405825.0</v>
      </c>
      <c r="K2056" s="304">
        <f t="shared" si="24"/>
        <v>300.0110889</v>
      </c>
      <c r="L2056" s="305" t="s">
        <v>2580</v>
      </c>
      <c r="M2056" s="306" t="s">
        <v>2584</v>
      </c>
      <c r="N2056" s="297">
        <f t="shared" si="3"/>
        <v>1.3527</v>
      </c>
      <c r="O2056" s="307"/>
      <c r="P2056" s="307"/>
      <c r="Q2056" s="307"/>
      <c r="R2056" s="307"/>
      <c r="S2056" s="307"/>
      <c r="T2056" s="307"/>
      <c r="U2056" s="307"/>
      <c r="V2056" s="307"/>
    </row>
    <row r="2057" ht="15.75" customHeight="1">
      <c r="A2057" s="307"/>
      <c r="B2057" s="298">
        <v>45485.0</v>
      </c>
      <c r="C2057" s="299" t="s">
        <v>4762</v>
      </c>
      <c r="D2057" s="300" t="s">
        <v>2589</v>
      </c>
      <c r="E2057" s="325" t="s">
        <v>2643</v>
      </c>
      <c r="F2057" s="302">
        <v>5658.4</v>
      </c>
      <c r="G2057" s="302">
        <f t="shared" si="23"/>
        <v>67.10024035</v>
      </c>
      <c r="H2057" s="302">
        <v>3796.8</v>
      </c>
      <c r="I2057" s="302">
        <v>-5.93</v>
      </c>
      <c r="J2057" s="322">
        <v>1205156.0</v>
      </c>
      <c r="K2057" s="308">
        <f t="shared" si="24"/>
        <v>212.9852962</v>
      </c>
      <c r="L2057" s="305" t="s">
        <v>2580</v>
      </c>
      <c r="M2057" s="306" t="s">
        <v>75</v>
      </c>
      <c r="N2057" s="297">
        <f t="shared" si="3"/>
        <v>5.6584</v>
      </c>
      <c r="O2057" s="307"/>
      <c r="P2057" s="307"/>
      <c r="Q2057" s="307"/>
      <c r="R2057" s="307"/>
      <c r="S2057" s="307"/>
      <c r="T2057" s="307"/>
      <c r="U2057" s="307"/>
      <c r="V2057" s="307"/>
    </row>
    <row r="2058" ht="15.75" customHeight="1">
      <c r="A2058" s="307"/>
      <c r="B2058" s="298">
        <v>45487.0</v>
      </c>
      <c r="C2058" s="299" t="s">
        <v>4763</v>
      </c>
      <c r="D2058" s="300" t="s">
        <v>55</v>
      </c>
      <c r="E2058" s="325" t="s">
        <v>172</v>
      </c>
      <c r="F2058" s="302">
        <v>13496.0</v>
      </c>
      <c r="G2058" s="302">
        <f t="shared" si="23"/>
        <v>70.2126556</v>
      </c>
      <c r="H2058" s="302">
        <v>9475.9</v>
      </c>
      <c r="I2058" s="302">
        <v>39.83</v>
      </c>
      <c r="J2058" s="303">
        <v>5079554.0</v>
      </c>
      <c r="K2058" s="304">
        <f t="shared" si="24"/>
        <v>376.3747777</v>
      </c>
      <c r="L2058" s="305" t="s">
        <v>2580</v>
      </c>
      <c r="M2058" s="306" t="s">
        <v>40</v>
      </c>
      <c r="N2058" s="297">
        <f t="shared" si="3"/>
        <v>13.496</v>
      </c>
      <c r="O2058" s="307"/>
      <c r="P2058" s="307"/>
      <c r="Q2058" s="307"/>
      <c r="R2058" s="307"/>
      <c r="S2058" s="307"/>
      <c r="T2058" s="307"/>
      <c r="U2058" s="307"/>
      <c r="V2058" s="307"/>
    </row>
    <row r="2059" ht="15.75" customHeight="1">
      <c r="A2059" s="307"/>
      <c r="B2059" s="298">
        <v>45488.0</v>
      </c>
      <c r="C2059" s="299" t="s">
        <v>4764</v>
      </c>
      <c r="D2059" s="300" t="s">
        <v>60</v>
      </c>
      <c r="E2059" s="325" t="s">
        <v>172</v>
      </c>
      <c r="F2059" s="302">
        <v>4524.0</v>
      </c>
      <c r="G2059" s="302">
        <f t="shared" si="23"/>
        <v>71.25110522</v>
      </c>
      <c r="H2059" s="302">
        <v>3223.4</v>
      </c>
      <c r="I2059" s="302">
        <v>24.0</v>
      </c>
      <c r="J2059" s="303">
        <v>1552985.0</v>
      </c>
      <c r="K2059" s="304">
        <f t="shared" si="24"/>
        <v>343.2769673</v>
      </c>
      <c r="L2059" s="305" t="s">
        <v>2595</v>
      </c>
      <c r="M2059" s="306" t="s">
        <v>94</v>
      </c>
      <c r="N2059" s="297">
        <f t="shared" si="3"/>
        <v>4.524</v>
      </c>
      <c r="O2059" s="307"/>
      <c r="P2059" s="307"/>
      <c r="Q2059" s="307"/>
      <c r="R2059" s="307"/>
      <c r="S2059" s="307"/>
      <c r="T2059" s="307"/>
      <c r="U2059" s="307"/>
      <c r="V2059" s="307"/>
    </row>
    <row r="2060" ht="15.75" customHeight="1">
      <c r="A2060" s="307"/>
      <c r="B2060" s="298">
        <v>45486.0</v>
      </c>
      <c r="C2060" s="299" t="s">
        <v>4765</v>
      </c>
      <c r="D2060" s="300" t="s">
        <v>2589</v>
      </c>
      <c r="E2060" s="325" t="s">
        <v>2591</v>
      </c>
      <c r="F2060" s="302">
        <v>5420.4</v>
      </c>
      <c r="G2060" s="302">
        <f t="shared" si="23"/>
        <v>67.34558335</v>
      </c>
      <c r="H2060" s="302">
        <v>3650.4</v>
      </c>
      <c r="I2060" s="302">
        <v>-12.11</v>
      </c>
      <c r="J2060" s="322">
        <v>1241493.0</v>
      </c>
      <c r="K2060" s="308">
        <f t="shared" si="24"/>
        <v>229.0408457</v>
      </c>
      <c r="L2060" s="305" t="s">
        <v>2580</v>
      </c>
      <c r="M2060" s="306" t="s">
        <v>2584</v>
      </c>
      <c r="N2060" s="297">
        <f t="shared" si="3"/>
        <v>5.4204</v>
      </c>
      <c r="O2060" s="307"/>
      <c r="P2060" s="307"/>
      <c r="Q2060" s="307"/>
      <c r="R2060" s="307"/>
      <c r="S2060" s="307"/>
      <c r="T2060" s="307"/>
      <c r="U2060" s="307"/>
      <c r="V2060" s="307"/>
    </row>
    <row r="2061" ht="15.75" customHeight="1">
      <c r="A2061" s="307"/>
      <c r="B2061" s="298">
        <v>45488.0</v>
      </c>
      <c r="C2061" s="299" t="s">
        <v>4766</v>
      </c>
      <c r="D2061" s="300" t="s">
        <v>50</v>
      </c>
      <c r="E2061" s="325" t="s">
        <v>177</v>
      </c>
      <c r="F2061" s="302">
        <v>10418.5</v>
      </c>
      <c r="G2061" s="302">
        <f t="shared" si="23"/>
        <v>68.65383692</v>
      </c>
      <c r="H2061" s="302">
        <v>7152.7</v>
      </c>
      <c r="I2061" s="302">
        <v>4.9</v>
      </c>
      <c r="J2061" s="322">
        <v>2945085.0</v>
      </c>
      <c r="K2061" s="308">
        <f t="shared" si="24"/>
        <v>282.6784086</v>
      </c>
      <c r="L2061" s="305" t="s">
        <v>2582</v>
      </c>
      <c r="M2061" s="306" t="s">
        <v>75</v>
      </c>
      <c r="N2061" s="297">
        <f t="shared" si="3"/>
        <v>10.4185</v>
      </c>
      <c r="O2061" s="307"/>
      <c r="P2061" s="307"/>
      <c r="Q2061" s="307"/>
      <c r="R2061" s="307"/>
      <c r="S2061" s="307"/>
      <c r="T2061" s="307"/>
      <c r="U2061" s="307"/>
      <c r="V2061" s="307"/>
    </row>
    <row r="2062" ht="15.75" customHeight="1">
      <c r="A2062" s="307"/>
      <c r="B2062" s="298">
        <v>45488.0</v>
      </c>
      <c r="C2062" s="299" t="s">
        <v>4767</v>
      </c>
      <c r="D2062" s="300" t="s">
        <v>111</v>
      </c>
      <c r="E2062" s="325" t="s">
        <v>162</v>
      </c>
      <c r="F2062" s="302">
        <v>2606.5</v>
      </c>
      <c r="G2062" s="302">
        <f t="shared" si="23"/>
        <v>69.07730673</v>
      </c>
      <c r="H2062" s="302">
        <v>1800.5</v>
      </c>
      <c r="I2062" s="302">
        <v>-40.17</v>
      </c>
      <c r="J2062" s="303">
        <v>1238087.5</v>
      </c>
      <c r="K2062" s="304">
        <f t="shared" si="24"/>
        <v>475</v>
      </c>
      <c r="L2062" s="305" t="s">
        <v>2582</v>
      </c>
      <c r="M2062" s="306" t="s">
        <v>40</v>
      </c>
      <c r="N2062" s="297">
        <f t="shared" si="3"/>
        <v>2.6065</v>
      </c>
      <c r="O2062" s="307"/>
      <c r="P2062" s="307"/>
      <c r="Q2062" s="307"/>
      <c r="R2062" s="307"/>
      <c r="S2062" s="307"/>
      <c r="T2062" s="307"/>
      <c r="U2062" s="307"/>
      <c r="V2062" s="307"/>
    </row>
    <row r="2063" ht="15.75" customHeight="1">
      <c r="A2063" s="307"/>
      <c r="B2063" s="298">
        <v>45488.0</v>
      </c>
      <c r="C2063" s="299" t="s">
        <v>4768</v>
      </c>
      <c r="D2063" s="300" t="s">
        <v>115</v>
      </c>
      <c r="E2063" s="325" t="s">
        <v>179</v>
      </c>
      <c r="F2063" s="302">
        <v>127.5</v>
      </c>
      <c r="G2063" s="302">
        <f t="shared" si="23"/>
        <v>67.68627451</v>
      </c>
      <c r="H2063" s="302">
        <v>86.3</v>
      </c>
      <c r="I2063" s="302">
        <v>-29.47</v>
      </c>
      <c r="J2063" s="322">
        <v>38000.0</v>
      </c>
      <c r="K2063" s="308">
        <f t="shared" si="24"/>
        <v>298.0392157</v>
      </c>
      <c r="L2063" s="305" t="s">
        <v>2582</v>
      </c>
      <c r="M2063" s="306" t="s">
        <v>94</v>
      </c>
      <c r="N2063" s="297">
        <f t="shared" si="3"/>
        <v>0.1275</v>
      </c>
      <c r="O2063" s="307"/>
      <c r="P2063" s="307"/>
      <c r="Q2063" s="307"/>
      <c r="R2063" s="307"/>
      <c r="S2063" s="307"/>
      <c r="T2063" s="307"/>
      <c r="U2063" s="307"/>
      <c r="V2063" s="307"/>
    </row>
    <row r="2064" ht="15.75" customHeight="1">
      <c r="A2064" s="307"/>
      <c r="B2064" s="298">
        <v>45488.0</v>
      </c>
      <c r="C2064" s="299" t="s">
        <v>4769</v>
      </c>
      <c r="D2064" s="300" t="s">
        <v>112</v>
      </c>
      <c r="E2064" s="325" t="s">
        <v>177</v>
      </c>
      <c r="F2064" s="302">
        <v>1505.5</v>
      </c>
      <c r="G2064" s="302">
        <f t="shared" si="23"/>
        <v>65.77881103</v>
      </c>
      <c r="H2064" s="302">
        <v>990.3</v>
      </c>
      <c r="I2064" s="302">
        <v>-24.12</v>
      </c>
      <c r="J2064" s="303">
        <v>451657.0</v>
      </c>
      <c r="K2064" s="304">
        <f t="shared" si="24"/>
        <v>300.0046496</v>
      </c>
      <c r="L2064" s="305" t="s">
        <v>2582</v>
      </c>
      <c r="M2064" s="306" t="s">
        <v>2584</v>
      </c>
      <c r="N2064" s="297">
        <f t="shared" si="3"/>
        <v>1.5055</v>
      </c>
      <c r="O2064" s="307"/>
      <c r="P2064" s="307"/>
      <c r="Q2064" s="307"/>
      <c r="R2064" s="307"/>
      <c r="S2064" s="307"/>
      <c r="T2064" s="307"/>
      <c r="U2064" s="307"/>
      <c r="V2064" s="307"/>
    </row>
    <row r="2065" ht="15.75" customHeight="1">
      <c r="A2065" s="307"/>
      <c r="B2065" s="298">
        <v>45488.0</v>
      </c>
      <c r="C2065" s="299" t="s">
        <v>4770</v>
      </c>
      <c r="D2065" s="300" t="s">
        <v>55</v>
      </c>
      <c r="E2065" s="325" t="s">
        <v>172</v>
      </c>
      <c r="F2065" s="302">
        <v>1503.0</v>
      </c>
      <c r="G2065" s="302">
        <f t="shared" si="23"/>
        <v>69.4344644</v>
      </c>
      <c r="H2065" s="302">
        <v>1043.6</v>
      </c>
      <c r="I2065" s="302">
        <v>6.73</v>
      </c>
      <c r="J2065" s="303">
        <v>380357.5</v>
      </c>
      <c r="K2065" s="304">
        <f t="shared" si="24"/>
        <v>253.0655356</v>
      </c>
      <c r="L2065" s="305" t="s">
        <v>2582</v>
      </c>
      <c r="M2065" s="306" t="s">
        <v>75</v>
      </c>
      <c r="N2065" s="297">
        <f t="shared" si="3"/>
        <v>1.503</v>
      </c>
      <c r="O2065" s="307"/>
      <c r="P2065" s="307"/>
      <c r="Q2065" s="307"/>
      <c r="R2065" s="307"/>
      <c r="S2065" s="307"/>
      <c r="T2065" s="307"/>
      <c r="U2065" s="307"/>
      <c r="V2065" s="307"/>
    </row>
    <row r="2066" ht="15.75" customHeight="1">
      <c r="A2066" s="307"/>
      <c r="B2066" s="298">
        <v>45489.0</v>
      </c>
      <c r="C2066" s="299" t="s">
        <v>4771</v>
      </c>
      <c r="D2066" s="300" t="s">
        <v>98</v>
      </c>
      <c r="E2066" s="325" t="s">
        <v>2591</v>
      </c>
      <c r="F2066" s="302">
        <v>428.0</v>
      </c>
      <c r="G2066" s="302">
        <f t="shared" si="23"/>
        <v>65.8411215</v>
      </c>
      <c r="H2066" s="302">
        <v>281.8</v>
      </c>
      <c r="I2066" s="302">
        <v>10.45</v>
      </c>
      <c r="J2066" s="322">
        <v>98440.0</v>
      </c>
      <c r="K2066" s="308">
        <f t="shared" si="24"/>
        <v>230</v>
      </c>
      <c r="L2066" s="305" t="s">
        <v>2595</v>
      </c>
      <c r="M2066" s="306" t="s">
        <v>40</v>
      </c>
      <c r="N2066" s="297">
        <f t="shared" si="3"/>
        <v>0.428</v>
      </c>
      <c r="O2066" s="307"/>
      <c r="P2066" s="307"/>
      <c r="Q2066" s="307"/>
      <c r="R2066" s="307"/>
      <c r="S2066" s="307"/>
      <c r="T2066" s="307"/>
      <c r="U2066" s="307"/>
      <c r="V2066" s="307"/>
    </row>
    <row r="2067" ht="15.75" customHeight="1">
      <c r="A2067" s="307"/>
      <c r="B2067" s="298">
        <v>45489.0</v>
      </c>
      <c r="C2067" s="299" t="s">
        <v>4772</v>
      </c>
      <c r="D2067" s="300" t="s">
        <v>65</v>
      </c>
      <c r="E2067" s="325" t="s">
        <v>172</v>
      </c>
      <c r="F2067" s="302">
        <v>5008.0</v>
      </c>
      <c r="G2067" s="302">
        <f t="shared" si="23"/>
        <v>67.56190096</v>
      </c>
      <c r="H2067" s="302">
        <v>3383.5</v>
      </c>
      <c r="I2067" s="302">
        <v>-22.8</v>
      </c>
      <c r="J2067" s="303">
        <v>1928080.0</v>
      </c>
      <c r="K2067" s="304">
        <f t="shared" si="24"/>
        <v>385</v>
      </c>
      <c r="L2067" s="305" t="s">
        <v>2595</v>
      </c>
      <c r="M2067" s="306" t="s">
        <v>94</v>
      </c>
      <c r="N2067" s="297">
        <f t="shared" si="3"/>
        <v>5.008</v>
      </c>
      <c r="O2067" s="307"/>
      <c r="P2067" s="307"/>
      <c r="Q2067" s="307"/>
      <c r="R2067" s="307"/>
      <c r="S2067" s="307"/>
      <c r="T2067" s="307"/>
      <c r="U2067" s="307"/>
      <c r="V2067" s="307"/>
    </row>
    <row r="2068" ht="15.75" customHeight="1">
      <c r="A2068" s="307"/>
      <c r="B2068" s="348">
        <v>45533.0</v>
      </c>
      <c r="C2068" s="349" t="s">
        <v>4773</v>
      </c>
      <c r="D2068" s="305" t="s">
        <v>2589</v>
      </c>
      <c r="E2068" s="325" t="s">
        <v>177</v>
      </c>
      <c r="F2068" s="302">
        <v>5891.2</v>
      </c>
      <c r="G2068" s="302">
        <v>0.0</v>
      </c>
      <c r="H2068" s="302"/>
      <c r="I2068" s="302"/>
      <c r="J2068" s="303">
        <v>1964843.0</v>
      </c>
      <c r="K2068" s="303">
        <v>333.5216933731668</v>
      </c>
      <c r="L2068" s="305" t="s">
        <v>2580</v>
      </c>
      <c r="M2068" s="306" t="s">
        <v>2584</v>
      </c>
      <c r="N2068" s="297">
        <f t="shared" si="3"/>
        <v>5.8912</v>
      </c>
      <c r="O2068" s="307"/>
      <c r="P2068" s="307"/>
      <c r="Q2068" s="307"/>
      <c r="R2068" s="307"/>
      <c r="S2068" s="307"/>
      <c r="T2068" s="307"/>
      <c r="U2068" s="307"/>
      <c r="V2068" s="307"/>
    </row>
  </sheetData>
  <autoFilter ref="$B$1:$M$2068"/>
  <customSheetViews>
    <customSheetView guid="{72C9D758-8314-4064-A394-6234D7A91071}" filter="1" showAutoFilter="1">
      <autoFilter ref="$A$1:$V$2068">
        <filterColumn colId="4">
          <filters>
            <filter val="16/20"/>
          </filters>
        </filterColumn>
        <sortState ref="A1:V2068">
          <sortCondition descending="1" ref="E1:E2068"/>
          <sortCondition ref="B1:B2068"/>
        </sortState>
      </autoFilter>
    </customSheetView>
  </customSheetViews>
  <printOptions/>
  <pageMargins bottom="0.75" footer="0.0" header="0.0" left="0.7" right="0.7" top="0.75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6.75"/>
    <col customWidth="1" min="2" max="2" width="68.63"/>
    <col customWidth="1" min="3" max="3" width="17.63"/>
    <col customWidth="1" min="4" max="4" width="2.0"/>
    <col customWidth="1" min="5" max="5" width="67.75"/>
    <col customWidth="1" min="6" max="6" width="12.13"/>
  </cols>
  <sheetData>
    <row r="1">
      <c r="A1" s="350" t="s">
        <v>33</v>
      </c>
      <c r="B1" s="351" t="s">
        <v>4774</v>
      </c>
      <c r="C1" s="352" t="s">
        <v>4775</v>
      </c>
      <c r="D1" s="353"/>
      <c r="E1" s="354" t="s">
        <v>2489</v>
      </c>
      <c r="F1" s="355" t="s">
        <v>4776</v>
      </c>
    </row>
    <row r="2">
      <c r="A2" s="356">
        <f t="shared" ref="A2:A40" si="1">row()-1</f>
        <v>1</v>
      </c>
      <c r="B2" s="351" t="s">
        <v>4777</v>
      </c>
      <c r="C2" s="357" t="s">
        <v>4778</v>
      </c>
      <c r="D2" s="358"/>
      <c r="E2" s="359" t="s">
        <v>4779</v>
      </c>
      <c r="F2" s="252" t="s">
        <v>4780</v>
      </c>
      <c r="G2" s="360"/>
      <c r="H2" s="360"/>
      <c r="I2" s="360"/>
      <c r="J2" s="360"/>
      <c r="K2" s="360"/>
      <c r="L2" s="360"/>
      <c r="M2" s="360"/>
      <c r="N2" s="360"/>
      <c r="O2" s="360"/>
      <c r="P2" s="360"/>
      <c r="Q2" s="360"/>
      <c r="R2" s="360"/>
      <c r="S2" s="360"/>
    </row>
    <row r="3">
      <c r="A3" s="356">
        <f t="shared" si="1"/>
        <v>2</v>
      </c>
      <c r="B3" s="351" t="s">
        <v>4781</v>
      </c>
      <c r="C3" s="357" t="s">
        <v>4778</v>
      </c>
      <c r="D3" s="358"/>
      <c r="E3" s="361" t="s">
        <v>4782</v>
      </c>
      <c r="F3" s="250">
        <v>45622.0</v>
      </c>
      <c r="G3" s="360"/>
      <c r="H3" s="360"/>
      <c r="I3" s="360"/>
      <c r="J3" s="360"/>
      <c r="K3" s="360"/>
      <c r="L3" s="360"/>
      <c r="M3" s="360"/>
      <c r="N3" s="360"/>
      <c r="O3" s="360"/>
      <c r="P3" s="360"/>
      <c r="Q3" s="360"/>
      <c r="R3" s="360"/>
      <c r="S3" s="360"/>
    </row>
    <row r="4">
      <c r="A4" s="356">
        <f t="shared" si="1"/>
        <v>3</v>
      </c>
      <c r="B4" s="351" t="s">
        <v>4783</v>
      </c>
      <c r="C4" s="357" t="s">
        <v>4778</v>
      </c>
      <c r="D4" s="358"/>
      <c r="E4" s="362" t="s">
        <v>4784</v>
      </c>
      <c r="F4" s="250">
        <v>45624.0</v>
      </c>
      <c r="G4" s="360"/>
      <c r="H4" s="360"/>
      <c r="I4" s="360"/>
      <c r="J4" s="360"/>
      <c r="K4" s="360"/>
      <c r="L4" s="360"/>
      <c r="M4" s="360"/>
      <c r="N4" s="360"/>
      <c r="O4" s="360"/>
      <c r="P4" s="360"/>
      <c r="Q4" s="360"/>
      <c r="R4" s="360"/>
      <c r="S4" s="360"/>
    </row>
    <row r="5">
      <c r="A5" s="356">
        <f t="shared" si="1"/>
        <v>4</v>
      </c>
      <c r="B5" s="351" t="s">
        <v>4785</v>
      </c>
      <c r="C5" s="357" t="s">
        <v>4778</v>
      </c>
      <c r="D5" s="358"/>
      <c r="E5" s="359" t="s">
        <v>4779</v>
      </c>
      <c r="F5" s="250">
        <v>45623.0</v>
      </c>
      <c r="G5" s="360"/>
      <c r="H5" s="360"/>
      <c r="I5" s="360"/>
      <c r="J5" s="360"/>
      <c r="K5" s="360"/>
      <c r="L5" s="360"/>
      <c r="M5" s="360"/>
      <c r="N5" s="360"/>
      <c r="O5" s="360"/>
      <c r="P5" s="360"/>
      <c r="Q5" s="360"/>
      <c r="R5" s="360"/>
      <c r="S5" s="360"/>
    </row>
    <row r="6">
      <c r="A6" s="356">
        <f t="shared" si="1"/>
        <v>5</v>
      </c>
      <c r="B6" s="351" t="s">
        <v>4786</v>
      </c>
      <c r="C6" s="357" t="s">
        <v>4787</v>
      </c>
      <c r="D6" s="358"/>
      <c r="E6" s="363" t="s">
        <v>4788</v>
      </c>
      <c r="F6" s="364">
        <v>45631.0</v>
      </c>
      <c r="G6" s="360"/>
      <c r="H6" s="360"/>
      <c r="I6" s="360"/>
      <c r="J6" s="360"/>
      <c r="K6" s="360"/>
      <c r="L6" s="360"/>
      <c r="M6" s="360"/>
      <c r="N6" s="360"/>
      <c r="O6" s="360"/>
      <c r="P6" s="360"/>
      <c r="Q6" s="360"/>
      <c r="R6" s="360"/>
      <c r="S6" s="360"/>
    </row>
    <row r="7">
      <c r="A7" s="356">
        <f t="shared" si="1"/>
        <v>6</v>
      </c>
      <c r="B7" s="351" t="s">
        <v>4789</v>
      </c>
      <c r="C7" s="357" t="s">
        <v>4778</v>
      </c>
      <c r="D7" s="358"/>
      <c r="E7" s="359" t="s">
        <v>4779</v>
      </c>
      <c r="F7" s="252" t="s">
        <v>4780</v>
      </c>
      <c r="G7" s="360"/>
      <c r="H7" s="360"/>
      <c r="I7" s="360"/>
      <c r="J7" s="360"/>
      <c r="K7" s="360"/>
      <c r="L7" s="360"/>
      <c r="M7" s="360"/>
      <c r="N7" s="360"/>
      <c r="O7" s="360"/>
      <c r="P7" s="360"/>
      <c r="Q7" s="360"/>
      <c r="R7" s="360"/>
      <c r="S7" s="360"/>
    </row>
    <row r="8">
      <c r="A8" s="356">
        <f t="shared" si="1"/>
        <v>7</v>
      </c>
      <c r="B8" s="351" t="s">
        <v>4790</v>
      </c>
      <c r="C8" s="357" t="s">
        <v>4778</v>
      </c>
      <c r="D8" s="358"/>
      <c r="E8" s="359" t="s">
        <v>4779</v>
      </c>
      <c r="F8" s="252" t="s">
        <v>4780</v>
      </c>
      <c r="G8" s="360"/>
      <c r="H8" s="360"/>
      <c r="I8" s="360"/>
      <c r="J8" s="360"/>
      <c r="K8" s="360"/>
      <c r="L8" s="360"/>
      <c r="M8" s="360"/>
      <c r="N8" s="360"/>
      <c r="O8" s="360"/>
      <c r="P8" s="360"/>
      <c r="Q8" s="360"/>
      <c r="R8" s="360"/>
      <c r="S8" s="360"/>
    </row>
    <row r="9">
      <c r="A9" s="356">
        <f t="shared" si="1"/>
        <v>8</v>
      </c>
      <c r="B9" s="351" t="s">
        <v>4791</v>
      </c>
      <c r="C9" s="357" t="s">
        <v>4778</v>
      </c>
      <c r="D9" s="358"/>
      <c r="E9" s="365" t="s">
        <v>4792</v>
      </c>
      <c r="F9" s="250">
        <v>45634.0</v>
      </c>
      <c r="G9" s="360"/>
      <c r="H9" s="360"/>
      <c r="I9" s="360"/>
      <c r="J9" s="360"/>
      <c r="K9" s="360"/>
      <c r="L9" s="360"/>
      <c r="M9" s="360"/>
      <c r="N9" s="360"/>
      <c r="O9" s="360"/>
      <c r="P9" s="360"/>
      <c r="Q9" s="360"/>
      <c r="R9" s="360"/>
      <c r="S9" s="360"/>
    </row>
    <row r="10">
      <c r="A10" s="356">
        <f t="shared" si="1"/>
        <v>9</v>
      </c>
      <c r="B10" s="351" t="s">
        <v>4793</v>
      </c>
      <c r="C10" s="357" t="s">
        <v>4794</v>
      </c>
      <c r="D10" s="358"/>
      <c r="E10" s="366" t="s">
        <v>4795</v>
      </c>
      <c r="F10" s="250">
        <v>45641.0</v>
      </c>
      <c r="G10" s="360"/>
      <c r="H10" s="360"/>
      <c r="I10" s="360"/>
      <c r="J10" s="360"/>
      <c r="K10" s="360"/>
      <c r="L10" s="360"/>
      <c r="M10" s="360"/>
      <c r="N10" s="360"/>
      <c r="O10" s="360"/>
      <c r="P10" s="360"/>
      <c r="Q10" s="360"/>
      <c r="R10" s="360"/>
      <c r="S10" s="360"/>
    </row>
    <row r="11">
      <c r="A11" s="356">
        <f t="shared" si="1"/>
        <v>10</v>
      </c>
      <c r="B11" s="351" t="s">
        <v>4796</v>
      </c>
      <c r="C11" s="357" t="s">
        <v>4778</v>
      </c>
      <c r="D11" s="358"/>
      <c r="E11" s="367" t="s">
        <v>4797</v>
      </c>
      <c r="F11" s="250">
        <v>45633.0</v>
      </c>
      <c r="G11" s="360"/>
      <c r="H11" s="360"/>
      <c r="I11" s="360"/>
      <c r="J11" s="360"/>
      <c r="K11" s="360"/>
      <c r="L11" s="360"/>
      <c r="M11" s="360"/>
      <c r="N11" s="360"/>
      <c r="O11" s="360"/>
      <c r="P11" s="360"/>
      <c r="Q11" s="360"/>
      <c r="R11" s="360"/>
      <c r="S11" s="360"/>
    </row>
    <row r="12">
      <c r="A12" s="356">
        <f t="shared" si="1"/>
        <v>11</v>
      </c>
      <c r="B12" s="351" t="s">
        <v>4798</v>
      </c>
      <c r="C12" s="368" t="s">
        <v>4787</v>
      </c>
      <c r="D12" s="358"/>
      <c r="E12" s="367" t="s">
        <v>4799</v>
      </c>
      <c r="F12" s="250">
        <v>45633.0</v>
      </c>
      <c r="G12" s="360"/>
      <c r="H12" s="360"/>
      <c r="I12" s="360"/>
      <c r="J12" s="360"/>
      <c r="K12" s="360"/>
      <c r="L12" s="360"/>
      <c r="M12" s="360"/>
      <c r="N12" s="360"/>
      <c r="O12" s="360"/>
      <c r="P12" s="360"/>
      <c r="Q12" s="360"/>
      <c r="R12" s="360"/>
      <c r="S12" s="360"/>
    </row>
    <row r="13">
      <c r="A13" s="356">
        <f t="shared" si="1"/>
        <v>12</v>
      </c>
      <c r="B13" s="351" t="s">
        <v>4800</v>
      </c>
      <c r="C13" s="368" t="s">
        <v>4794</v>
      </c>
      <c r="D13" s="358"/>
      <c r="E13" s="365" t="s">
        <v>4801</v>
      </c>
      <c r="F13" s="252" t="s">
        <v>4780</v>
      </c>
      <c r="G13" s="360"/>
      <c r="H13" s="360"/>
      <c r="I13" s="360"/>
      <c r="J13" s="360"/>
      <c r="K13" s="360"/>
      <c r="L13" s="360"/>
      <c r="M13" s="360"/>
      <c r="N13" s="360"/>
      <c r="O13" s="360"/>
      <c r="P13" s="360"/>
      <c r="Q13" s="360"/>
      <c r="R13" s="360"/>
      <c r="S13" s="360"/>
    </row>
    <row r="14">
      <c r="A14" s="356">
        <f t="shared" si="1"/>
        <v>13</v>
      </c>
      <c r="B14" s="351" t="s">
        <v>4802</v>
      </c>
      <c r="C14" s="357" t="s">
        <v>4787</v>
      </c>
      <c r="D14" s="358"/>
      <c r="E14" s="367" t="s">
        <v>4803</v>
      </c>
      <c r="F14" s="252" t="s">
        <v>4780</v>
      </c>
      <c r="G14" s="360"/>
      <c r="H14" s="360"/>
      <c r="I14" s="360"/>
      <c r="J14" s="360"/>
      <c r="K14" s="360"/>
      <c r="L14" s="360"/>
      <c r="M14" s="360"/>
      <c r="N14" s="360"/>
      <c r="O14" s="360"/>
      <c r="P14" s="360"/>
      <c r="Q14" s="360"/>
      <c r="R14" s="360"/>
      <c r="S14" s="360"/>
    </row>
    <row r="15">
      <c r="A15" s="356">
        <f t="shared" si="1"/>
        <v>14</v>
      </c>
      <c r="B15" s="351" t="s">
        <v>4804</v>
      </c>
      <c r="C15" s="368" t="s">
        <v>4778</v>
      </c>
      <c r="D15" s="358"/>
      <c r="E15" s="359" t="s">
        <v>4805</v>
      </c>
      <c r="F15" s="252" t="s">
        <v>4780</v>
      </c>
    </row>
    <row r="16">
      <c r="A16" s="356">
        <f t="shared" si="1"/>
        <v>15</v>
      </c>
      <c r="B16" s="351" t="s">
        <v>4806</v>
      </c>
      <c r="C16" s="368" t="s">
        <v>4778</v>
      </c>
      <c r="D16" s="369"/>
      <c r="E16" s="359" t="s">
        <v>4807</v>
      </c>
      <c r="F16" s="252" t="s">
        <v>4780</v>
      </c>
    </row>
    <row r="17">
      <c r="A17" s="356">
        <f t="shared" si="1"/>
        <v>16</v>
      </c>
      <c r="B17" s="351" t="s">
        <v>4808</v>
      </c>
      <c r="C17" s="368" t="s">
        <v>4778</v>
      </c>
      <c r="D17" s="369"/>
      <c r="E17" s="370" t="s">
        <v>4809</v>
      </c>
      <c r="F17" s="252" t="s">
        <v>4780</v>
      </c>
    </row>
    <row r="18">
      <c r="A18" s="356">
        <f t="shared" si="1"/>
        <v>17</v>
      </c>
      <c r="B18" s="351" t="s">
        <v>4810</v>
      </c>
      <c r="C18" s="368" t="s">
        <v>4778</v>
      </c>
      <c r="D18" s="369"/>
      <c r="E18" s="370" t="s">
        <v>4809</v>
      </c>
      <c r="F18" s="252" t="s">
        <v>4780</v>
      </c>
    </row>
    <row r="19">
      <c r="A19" s="356">
        <f t="shared" si="1"/>
        <v>18</v>
      </c>
      <c r="B19" s="351" t="s">
        <v>4811</v>
      </c>
      <c r="C19" s="368" t="s">
        <v>4778</v>
      </c>
      <c r="D19" s="369"/>
      <c r="E19" s="370" t="s">
        <v>4809</v>
      </c>
      <c r="F19" s="252" t="s">
        <v>4780</v>
      </c>
    </row>
    <row r="20">
      <c r="A20" s="356">
        <f t="shared" si="1"/>
        <v>19</v>
      </c>
      <c r="B20" s="371" t="s">
        <v>4812</v>
      </c>
      <c r="C20" s="368" t="s">
        <v>4778</v>
      </c>
      <c r="D20" s="369"/>
      <c r="E20" s="359" t="s">
        <v>4779</v>
      </c>
      <c r="F20" s="252" t="s">
        <v>4780</v>
      </c>
    </row>
    <row r="21">
      <c r="A21" s="356">
        <f t="shared" si="1"/>
        <v>20</v>
      </c>
      <c r="B21" s="351" t="s">
        <v>4813</v>
      </c>
      <c r="C21" s="368" t="s">
        <v>4778</v>
      </c>
      <c r="D21" s="369"/>
      <c r="E21" s="359" t="s">
        <v>4779</v>
      </c>
      <c r="F21" s="252" t="s">
        <v>4780</v>
      </c>
    </row>
    <row r="22">
      <c r="A22" s="356">
        <f t="shared" si="1"/>
        <v>21</v>
      </c>
      <c r="B22" s="351" t="s">
        <v>4814</v>
      </c>
      <c r="C22" s="357" t="s">
        <v>4787</v>
      </c>
      <c r="D22" s="369"/>
      <c r="E22" s="372" t="s">
        <v>4815</v>
      </c>
      <c r="F22" s="250">
        <v>45644.0</v>
      </c>
    </row>
    <row r="23">
      <c r="A23" s="356">
        <f t="shared" si="1"/>
        <v>22</v>
      </c>
      <c r="B23" s="351" t="s">
        <v>4816</v>
      </c>
      <c r="C23" s="373" t="s">
        <v>4817</v>
      </c>
      <c r="D23" s="369"/>
      <c r="E23" s="372" t="s">
        <v>4818</v>
      </c>
      <c r="F23" s="250">
        <v>45641.0</v>
      </c>
    </row>
    <row r="24">
      <c r="A24" s="356">
        <f t="shared" si="1"/>
        <v>23</v>
      </c>
      <c r="B24" s="351" t="s">
        <v>4819</v>
      </c>
      <c r="C24" s="368" t="s">
        <v>4778</v>
      </c>
      <c r="D24" s="369"/>
      <c r="E24" s="359" t="s">
        <v>4820</v>
      </c>
      <c r="F24" s="252" t="s">
        <v>4780</v>
      </c>
    </row>
    <row r="25">
      <c r="A25" s="356">
        <f t="shared" si="1"/>
        <v>24</v>
      </c>
      <c r="B25" s="374" t="s">
        <v>4821</v>
      </c>
      <c r="C25" s="373" t="s">
        <v>4817</v>
      </c>
      <c r="D25" s="369"/>
      <c r="E25" s="375" t="s">
        <v>4822</v>
      </c>
      <c r="F25" s="250">
        <v>45639.0</v>
      </c>
    </row>
    <row r="26">
      <c r="A26" s="356">
        <f t="shared" si="1"/>
        <v>25</v>
      </c>
      <c r="B26" s="371" t="s">
        <v>4823</v>
      </c>
      <c r="C26" s="357" t="s">
        <v>4787</v>
      </c>
      <c r="D26" s="369"/>
      <c r="E26" s="375"/>
      <c r="F26" s="250">
        <v>45646.0</v>
      </c>
    </row>
    <row r="27">
      <c r="A27" s="356">
        <f t="shared" si="1"/>
        <v>26</v>
      </c>
      <c r="B27" s="371" t="s">
        <v>4824</v>
      </c>
      <c r="C27" s="368" t="s">
        <v>4787</v>
      </c>
      <c r="D27" s="369"/>
      <c r="E27" s="375" t="s">
        <v>4825</v>
      </c>
      <c r="F27" s="250">
        <v>45665.0</v>
      </c>
    </row>
    <row r="28">
      <c r="A28" s="356">
        <f t="shared" si="1"/>
        <v>27</v>
      </c>
      <c r="B28" s="351" t="s">
        <v>4826</v>
      </c>
      <c r="C28" s="357" t="s">
        <v>4787</v>
      </c>
      <c r="D28" s="369"/>
      <c r="E28" s="372" t="s">
        <v>4827</v>
      </c>
      <c r="F28" s="250">
        <v>45645.0</v>
      </c>
    </row>
    <row r="29" ht="22.5" customHeight="1">
      <c r="A29" s="356">
        <f t="shared" si="1"/>
        <v>28</v>
      </c>
      <c r="B29" s="371" t="s">
        <v>4828</v>
      </c>
      <c r="C29" s="357" t="s">
        <v>4787</v>
      </c>
      <c r="D29" s="369"/>
      <c r="E29" s="376" t="s">
        <v>4829</v>
      </c>
      <c r="F29" s="250">
        <v>45646.0</v>
      </c>
    </row>
    <row r="30">
      <c r="A30" s="356">
        <f t="shared" si="1"/>
        <v>29</v>
      </c>
      <c r="B30" s="371" t="s">
        <v>4830</v>
      </c>
      <c r="C30" s="357" t="s">
        <v>4778</v>
      </c>
      <c r="D30" s="369"/>
      <c r="E30" s="377" t="s">
        <v>4831</v>
      </c>
      <c r="F30" s="250">
        <v>45650.0</v>
      </c>
    </row>
    <row r="31">
      <c r="A31" s="356">
        <f t="shared" si="1"/>
        <v>30</v>
      </c>
      <c r="B31" s="371" t="s">
        <v>4832</v>
      </c>
      <c r="C31" s="368" t="s">
        <v>4778</v>
      </c>
      <c r="D31" s="369"/>
      <c r="E31" s="378" t="s">
        <v>4833</v>
      </c>
      <c r="F31" s="250">
        <v>45650.0</v>
      </c>
    </row>
    <row r="32">
      <c r="A32" s="356">
        <f t="shared" si="1"/>
        <v>31</v>
      </c>
      <c r="B32" s="371" t="s">
        <v>4834</v>
      </c>
      <c r="C32" s="357" t="s">
        <v>4787</v>
      </c>
      <c r="D32" s="369"/>
      <c r="E32" s="378" t="s">
        <v>4835</v>
      </c>
      <c r="F32" s="250">
        <v>45656.0</v>
      </c>
    </row>
    <row r="33">
      <c r="A33" s="356">
        <f t="shared" si="1"/>
        <v>32</v>
      </c>
      <c r="B33" s="371" t="s">
        <v>4836</v>
      </c>
      <c r="C33" s="357" t="s">
        <v>4787</v>
      </c>
      <c r="D33" s="379"/>
      <c r="E33" s="372" t="s">
        <v>4837</v>
      </c>
      <c r="F33" s="250">
        <v>45656.0</v>
      </c>
    </row>
    <row r="34">
      <c r="A34" s="356">
        <f t="shared" si="1"/>
        <v>33</v>
      </c>
      <c r="B34" s="371" t="s">
        <v>4838</v>
      </c>
      <c r="C34" s="357" t="s">
        <v>4778</v>
      </c>
      <c r="D34" s="369"/>
      <c r="E34" s="380" t="s">
        <v>4839</v>
      </c>
      <c r="F34" s="250">
        <v>45664.0</v>
      </c>
    </row>
    <row r="35">
      <c r="A35" s="356">
        <f t="shared" si="1"/>
        <v>34</v>
      </c>
      <c r="B35" s="371" t="s">
        <v>4840</v>
      </c>
      <c r="C35" s="357" t="s">
        <v>4787</v>
      </c>
      <c r="D35" s="369"/>
      <c r="E35" s="372" t="s">
        <v>4841</v>
      </c>
    </row>
    <row r="36">
      <c r="A36" s="356">
        <f t="shared" si="1"/>
        <v>35</v>
      </c>
      <c r="B36" s="371" t="s">
        <v>4842</v>
      </c>
      <c r="C36" s="357" t="s">
        <v>4787</v>
      </c>
      <c r="D36" s="369"/>
      <c r="E36" s="372" t="s">
        <v>4843</v>
      </c>
    </row>
    <row r="37">
      <c r="A37" s="356">
        <f t="shared" si="1"/>
        <v>36</v>
      </c>
      <c r="B37" s="371" t="s">
        <v>4844</v>
      </c>
      <c r="C37" s="357" t="s">
        <v>4817</v>
      </c>
      <c r="D37" s="369"/>
      <c r="E37" s="372" t="s">
        <v>4845</v>
      </c>
    </row>
    <row r="38">
      <c r="A38" s="356">
        <f t="shared" si="1"/>
        <v>37</v>
      </c>
      <c r="B38" s="371" t="s">
        <v>4846</v>
      </c>
      <c r="C38" s="357" t="s">
        <v>4787</v>
      </c>
      <c r="D38" s="369"/>
      <c r="E38" s="372" t="s">
        <v>4847</v>
      </c>
    </row>
    <row r="39">
      <c r="A39" s="356">
        <f t="shared" si="1"/>
        <v>38</v>
      </c>
      <c r="B39" s="381" t="s">
        <v>4848</v>
      </c>
      <c r="C39" s="357" t="s">
        <v>4778</v>
      </c>
      <c r="D39" s="369"/>
      <c r="E39" s="375" t="s">
        <v>4849</v>
      </c>
    </row>
    <row r="40">
      <c r="A40" s="356">
        <f t="shared" si="1"/>
        <v>39</v>
      </c>
      <c r="B40" s="381" t="s">
        <v>4850</v>
      </c>
      <c r="C40" s="357" t="s">
        <v>4787</v>
      </c>
      <c r="D40" s="369"/>
      <c r="E40" s="372" t="s">
        <v>4851</v>
      </c>
    </row>
    <row r="41">
      <c r="A41" s="382"/>
      <c r="B41" s="383"/>
      <c r="C41" s="302"/>
      <c r="D41" s="369"/>
      <c r="E41" s="303"/>
    </row>
    <row r="42">
      <c r="A42" s="382"/>
      <c r="B42" s="383"/>
      <c r="C42" s="302"/>
      <c r="D42" s="369"/>
      <c r="E42" s="303"/>
    </row>
    <row r="43">
      <c r="A43" s="382"/>
      <c r="B43" s="383"/>
      <c r="C43" s="302"/>
      <c r="D43" s="369"/>
      <c r="E43" s="322"/>
    </row>
    <row r="44">
      <c r="A44" s="382"/>
      <c r="B44" s="383"/>
      <c r="C44" s="302"/>
      <c r="D44" s="369"/>
      <c r="E44" s="303"/>
    </row>
    <row r="45">
      <c r="A45" s="382"/>
      <c r="B45" s="383"/>
      <c r="C45" s="302"/>
      <c r="D45" s="369"/>
      <c r="E45" s="303"/>
    </row>
    <row r="46">
      <c r="A46" s="382"/>
      <c r="B46" s="383"/>
      <c r="C46" s="302"/>
      <c r="D46" s="369"/>
      <c r="E46" s="322"/>
    </row>
    <row r="47">
      <c r="A47" s="382"/>
      <c r="B47" s="383"/>
      <c r="C47" s="302"/>
      <c r="D47" s="369"/>
      <c r="E47" s="303"/>
    </row>
    <row r="48">
      <c r="A48" s="382"/>
      <c r="B48" s="383"/>
      <c r="C48" s="302"/>
      <c r="D48" s="369"/>
      <c r="E48" s="303"/>
    </row>
    <row r="49">
      <c r="A49" s="382"/>
      <c r="B49" s="383"/>
      <c r="C49" s="302"/>
      <c r="D49" s="369"/>
      <c r="E49" s="303"/>
    </row>
    <row r="50">
      <c r="A50" s="382"/>
      <c r="B50" s="383"/>
      <c r="C50" s="302"/>
      <c r="D50" s="369"/>
      <c r="E50" s="303"/>
    </row>
    <row r="51">
      <c r="A51" s="382"/>
      <c r="B51" s="383"/>
      <c r="C51" s="302"/>
      <c r="D51" s="369"/>
      <c r="E51" s="303"/>
    </row>
    <row r="52">
      <c r="A52" s="382"/>
      <c r="B52" s="383"/>
      <c r="C52" s="302"/>
      <c r="D52" s="369"/>
      <c r="E52" s="303"/>
    </row>
    <row r="53">
      <c r="A53" s="382"/>
      <c r="B53" s="383"/>
      <c r="C53" s="302"/>
      <c r="D53" s="369"/>
      <c r="E53" s="303"/>
    </row>
    <row r="54">
      <c r="A54" s="382"/>
      <c r="B54" s="383"/>
      <c r="C54" s="302"/>
      <c r="D54" s="369"/>
      <c r="E54" s="322"/>
    </row>
    <row r="55">
      <c r="A55" s="382"/>
      <c r="B55" s="383"/>
      <c r="C55" s="302"/>
      <c r="D55" s="369"/>
      <c r="E55" s="303"/>
    </row>
    <row r="56">
      <c r="A56" s="382"/>
      <c r="B56" s="383"/>
      <c r="C56" s="302"/>
      <c r="D56" s="369"/>
      <c r="E56" s="303"/>
    </row>
    <row r="57">
      <c r="A57" s="382"/>
      <c r="B57" s="383"/>
      <c r="C57" s="302"/>
      <c r="D57" s="369"/>
      <c r="E57" s="322"/>
    </row>
    <row r="58">
      <c r="A58" s="382"/>
      <c r="B58" s="383"/>
      <c r="C58" s="302"/>
      <c r="D58" s="369"/>
      <c r="E58" s="303"/>
    </row>
    <row r="59">
      <c r="A59" s="382"/>
      <c r="B59" s="383"/>
      <c r="C59" s="302"/>
      <c r="D59" s="369"/>
      <c r="E59" s="303"/>
    </row>
    <row r="60">
      <c r="A60" s="382"/>
      <c r="B60" s="383"/>
      <c r="C60" s="302"/>
      <c r="D60" s="369"/>
      <c r="E60" s="322"/>
    </row>
    <row r="61">
      <c r="A61" s="382"/>
      <c r="B61" s="383"/>
      <c r="C61" s="302"/>
      <c r="D61" s="384"/>
      <c r="E61" s="322"/>
    </row>
    <row r="62">
      <c r="A62" s="382"/>
      <c r="B62" s="383"/>
      <c r="C62" s="302"/>
      <c r="D62" s="369"/>
      <c r="E62" s="303"/>
    </row>
    <row r="63">
      <c r="A63" s="382"/>
      <c r="B63" s="383"/>
      <c r="C63" s="302"/>
      <c r="D63" s="369"/>
      <c r="E63" s="303"/>
    </row>
    <row r="64">
      <c r="A64" s="382"/>
      <c r="B64" s="383"/>
      <c r="C64" s="302"/>
      <c r="D64" s="369"/>
      <c r="E64" s="303"/>
    </row>
    <row r="65">
      <c r="A65" s="382"/>
      <c r="B65" s="383"/>
      <c r="C65" s="302"/>
      <c r="D65" s="369"/>
      <c r="E65" s="303"/>
    </row>
    <row r="66">
      <c r="A66" s="382"/>
      <c r="B66" s="383"/>
      <c r="C66" s="302"/>
      <c r="D66" s="369"/>
      <c r="E66" s="322"/>
    </row>
    <row r="67">
      <c r="A67" s="382"/>
      <c r="B67" s="383"/>
      <c r="C67" s="302"/>
      <c r="D67" s="369"/>
      <c r="E67" s="322"/>
    </row>
    <row r="68">
      <c r="A68" s="382"/>
      <c r="B68" s="383"/>
      <c r="C68" s="302"/>
      <c r="D68" s="369"/>
      <c r="E68" s="303"/>
    </row>
    <row r="69">
      <c r="A69" s="382"/>
      <c r="B69" s="383"/>
      <c r="C69" s="302"/>
      <c r="D69" s="369"/>
      <c r="E69" s="322"/>
    </row>
    <row r="70">
      <c r="A70" s="382"/>
      <c r="B70" s="383"/>
      <c r="C70" s="302"/>
      <c r="D70" s="369"/>
      <c r="E70" s="303"/>
    </row>
    <row r="71">
      <c r="A71" s="382"/>
      <c r="B71" s="383"/>
      <c r="C71" s="302"/>
      <c r="D71" s="384"/>
      <c r="E71" s="303"/>
    </row>
    <row r="72">
      <c r="A72" s="382"/>
      <c r="B72" s="383"/>
      <c r="C72" s="302"/>
      <c r="D72" s="369"/>
      <c r="E72" s="303"/>
    </row>
    <row r="73">
      <c r="A73" s="382"/>
      <c r="B73" s="383"/>
      <c r="C73" s="302"/>
      <c r="D73" s="369"/>
      <c r="E73" s="322"/>
    </row>
    <row r="74">
      <c r="A74" s="382"/>
      <c r="B74" s="383"/>
      <c r="C74" s="302"/>
      <c r="D74" s="369"/>
      <c r="E74" s="322"/>
    </row>
    <row r="75">
      <c r="A75" s="382"/>
      <c r="B75" s="383"/>
      <c r="C75" s="302"/>
      <c r="D75" s="384"/>
      <c r="E75" s="303"/>
    </row>
    <row r="76">
      <c r="A76" s="382"/>
      <c r="B76" s="383"/>
      <c r="C76" s="302"/>
      <c r="D76" s="384"/>
      <c r="E76" s="303"/>
    </row>
    <row r="77">
      <c r="A77" s="382"/>
      <c r="B77" s="383"/>
      <c r="C77" s="302"/>
      <c r="D77" s="384"/>
      <c r="E77" s="303"/>
    </row>
    <row r="78">
      <c r="A78" s="382"/>
      <c r="B78" s="383"/>
      <c r="C78" s="302"/>
      <c r="D78" s="384"/>
      <c r="E78" s="303"/>
    </row>
    <row r="79">
      <c r="A79" s="382"/>
      <c r="B79" s="383"/>
      <c r="C79" s="302"/>
      <c r="D79" s="384"/>
      <c r="E79" s="322"/>
    </row>
    <row r="80">
      <c r="A80" s="382"/>
      <c r="B80" s="383"/>
      <c r="C80" s="302"/>
      <c r="D80" s="384"/>
      <c r="E80" s="303"/>
    </row>
    <row r="81">
      <c r="A81" s="382"/>
      <c r="B81" s="383"/>
      <c r="C81" s="302"/>
      <c r="D81" s="384"/>
      <c r="E81" s="303"/>
    </row>
    <row r="82">
      <c r="A82" s="382"/>
      <c r="B82" s="383"/>
      <c r="C82" s="302"/>
      <c r="D82" s="384"/>
      <c r="E82" s="303"/>
    </row>
    <row r="83">
      <c r="A83" s="382"/>
      <c r="B83" s="383"/>
      <c r="C83" s="302"/>
      <c r="D83" s="384"/>
      <c r="E83" s="303"/>
    </row>
    <row r="84">
      <c r="A84" s="382"/>
      <c r="B84" s="383"/>
      <c r="C84" s="302"/>
      <c r="D84" s="384"/>
      <c r="E84" s="322"/>
    </row>
    <row r="85">
      <c r="A85" s="382"/>
      <c r="B85" s="383"/>
      <c r="C85" s="302"/>
      <c r="D85" s="384"/>
      <c r="E85" s="303"/>
    </row>
    <row r="86">
      <c r="A86" s="382"/>
      <c r="B86" s="383"/>
      <c r="C86" s="302"/>
      <c r="D86" s="369"/>
      <c r="E86" s="303"/>
    </row>
    <row r="87">
      <c r="A87" s="382"/>
      <c r="B87" s="383"/>
      <c r="C87" s="302"/>
      <c r="D87" s="384"/>
      <c r="E87" s="303"/>
    </row>
    <row r="88">
      <c r="A88" s="382"/>
      <c r="B88" s="383"/>
      <c r="C88" s="302"/>
      <c r="D88" s="385"/>
      <c r="E88" s="322"/>
    </row>
    <row r="89">
      <c r="A89" s="382"/>
      <c r="B89" s="383"/>
      <c r="C89" s="302"/>
      <c r="D89" s="384"/>
      <c r="E89" s="322"/>
    </row>
    <row r="90">
      <c r="A90" s="382"/>
      <c r="B90" s="383"/>
      <c r="C90" s="302"/>
      <c r="D90" s="384"/>
      <c r="E90" s="303"/>
    </row>
    <row r="91">
      <c r="A91" s="382"/>
      <c r="B91" s="383"/>
      <c r="C91" s="302"/>
      <c r="D91" s="384"/>
      <c r="E91" s="303"/>
    </row>
    <row r="92">
      <c r="A92" s="382"/>
      <c r="B92" s="383"/>
      <c r="C92" s="302"/>
      <c r="D92" s="384"/>
      <c r="E92" s="303"/>
    </row>
    <row r="93">
      <c r="A93" s="382"/>
      <c r="B93" s="383"/>
      <c r="C93" s="302"/>
      <c r="D93" s="384"/>
      <c r="E93" s="322"/>
    </row>
    <row r="94">
      <c r="A94" s="382"/>
      <c r="B94" s="383"/>
      <c r="C94" s="302"/>
      <c r="D94" s="384"/>
      <c r="E94" s="303"/>
    </row>
    <row r="95">
      <c r="A95" s="382"/>
      <c r="B95" s="383"/>
      <c r="C95" s="302"/>
      <c r="D95" s="384"/>
      <c r="E95" s="303"/>
    </row>
    <row r="96">
      <c r="A96" s="382"/>
      <c r="B96" s="383"/>
      <c r="C96" s="302"/>
      <c r="D96" s="384"/>
      <c r="E96" s="303"/>
    </row>
    <row r="97">
      <c r="A97" s="382"/>
      <c r="B97" s="383"/>
      <c r="C97" s="302"/>
      <c r="D97" s="384"/>
      <c r="E97" s="303"/>
    </row>
    <row r="98">
      <c r="A98" s="382"/>
      <c r="B98" s="383"/>
      <c r="C98" s="302"/>
      <c r="D98" s="384"/>
      <c r="E98" s="322"/>
    </row>
    <row r="99">
      <c r="A99" s="382"/>
      <c r="B99" s="383"/>
      <c r="C99" s="302"/>
      <c r="D99" s="384"/>
      <c r="E99" s="303"/>
    </row>
    <row r="100">
      <c r="A100" s="382"/>
      <c r="B100" s="383"/>
      <c r="C100" s="302"/>
      <c r="D100" s="384"/>
      <c r="E100" s="303"/>
    </row>
    <row r="101">
      <c r="A101" s="382"/>
      <c r="B101" s="383"/>
      <c r="C101" s="302"/>
      <c r="D101" s="384"/>
      <c r="E101" s="303"/>
    </row>
    <row r="102">
      <c r="A102" s="382"/>
      <c r="B102" s="383"/>
      <c r="C102" s="302"/>
      <c r="D102" s="384"/>
      <c r="E102" s="303"/>
    </row>
    <row r="103">
      <c r="A103" s="382"/>
      <c r="B103" s="383"/>
      <c r="C103" s="302"/>
      <c r="D103" s="384"/>
      <c r="E103" s="322"/>
    </row>
    <row r="104">
      <c r="A104" s="382"/>
      <c r="B104" s="383"/>
      <c r="C104" s="302"/>
      <c r="D104" s="384"/>
      <c r="E104" s="322"/>
    </row>
    <row r="105">
      <c r="A105" s="382"/>
      <c r="B105" s="383"/>
      <c r="C105" s="302"/>
      <c r="D105" s="384"/>
      <c r="E105" s="303"/>
    </row>
    <row r="106">
      <c r="A106" s="382"/>
      <c r="B106" s="383"/>
      <c r="C106" s="302"/>
      <c r="D106" s="384"/>
      <c r="E106" s="322"/>
    </row>
    <row r="107">
      <c r="A107" s="382"/>
      <c r="B107" s="383"/>
      <c r="C107" s="302"/>
      <c r="D107" s="384"/>
      <c r="E107" s="322"/>
    </row>
    <row r="108">
      <c r="A108" s="382"/>
      <c r="B108" s="383"/>
      <c r="C108" s="302"/>
      <c r="D108" s="384"/>
      <c r="E108" s="322"/>
    </row>
    <row r="109">
      <c r="A109" s="382"/>
      <c r="B109" s="383"/>
      <c r="C109" s="302"/>
      <c r="D109" s="384"/>
      <c r="E109" s="303"/>
    </row>
    <row r="110">
      <c r="A110" s="382"/>
      <c r="B110" s="383"/>
      <c r="C110" s="302"/>
      <c r="D110" s="384"/>
      <c r="E110" s="303"/>
    </row>
    <row r="111">
      <c r="A111" s="382"/>
      <c r="B111" s="383"/>
      <c r="C111" s="302"/>
      <c r="D111" s="369"/>
      <c r="E111" s="303"/>
    </row>
    <row r="112">
      <c r="A112" s="382"/>
      <c r="B112" s="383"/>
      <c r="C112" s="302"/>
      <c r="D112" s="384"/>
      <c r="E112" s="322"/>
    </row>
    <row r="113">
      <c r="A113" s="382"/>
      <c r="B113" s="383"/>
      <c r="C113" s="302"/>
      <c r="D113" s="384"/>
      <c r="E113" s="322"/>
    </row>
    <row r="114">
      <c r="A114" s="382"/>
      <c r="B114" s="383"/>
      <c r="C114" s="302"/>
      <c r="D114" s="384"/>
      <c r="E114" s="322"/>
    </row>
    <row r="115">
      <c r="A115" s="382"/>
      <c r="B115" s="383"/>
      <c r="C115" s="302"/>
      <c r="D115" s="384"/>
      <c r="E115" s="322"/>
    </row>
    <row r="116">
      <c r="A116" s="382"/>
      <c r="B116" s="383"/>
      <c r="C116" s="302"/>
      <c r="D116" s="384"/>
      <c r="E116" s="303"/>
    </row>
    <row r="117">
      <c r="A117" s="382"/>
      <c r="B117" s="383"/>
      <c r="C117" s="302"/>
      <c r="D117" s="384"/>
      <c r="E117" s="303"/>
    </row>
    <row r="118">
      <c r="A118" s="382"/>
      <c r="B118" s="383"/>
      <c r="C118" s="302"/>
      <c r="D118" s="384"/>
      <c r="E118" s="303"/>
    </row>
    <row r="119">
      <c r="A119" s="382"/>
      <c r="B119" s="383"/>
      <c r="C119" s="302"/>
      <c r="D119" s="369"/>
      <c r="E119" s="303"/>
    </row>
    <row r="120">
      <c r="A120" s="382"/>
      <c r="B120" s="383"/>
      <c r="C120" s="302"/>
      <c r="D120" s="384"/>
      <c r="E120" s="303"/>
    </row>
    <row r="121">
      <c r="A121" s="382"/>
      <c r="B121" s="383"/>
      <c r="C121" s="302"/>
      <c r="D121" s="384"/>
      <c r="E121" s="303"/>
    </row>
    <row r="122">
      <c r="A122" s="382"/>
      <c r="B122" s="383"/>
      <c r="C122" s="302"/>
      <c r="D122" s="384"/>
      <c r="E122" s="322"/>
    </row>
    <row r="123">
      <c r="A123" s="382"/>
      <c r="B123" s="383"/>
      <c r="C123" s="302"/>
      <c r="D123" s="384"/>
      <c r="E123" s="303"/>
    </row>
    <row r="124">
      <c r="A124" s="382"/>
      <c r="B124" s="383"/>
      <c r="C124" s="302"/>
      <c r="D124" s="384"/>
      <c r="E124" s="322"/>
    </row>
    <row r="125">
      <c r="A125" s="382"/>
      <c r="B125" s="383"/>
      <c r="C125" s="302"/>
      <c r="D125" s="384"/>
      <c r="E125" s="322"/>
    </row>
    <row r="126">
      <c r="A126" s="382"/>
      <c r="B126" s="383"/>
      <c r="C126" s="302"/>
      <c r="D126" s="384"/>
      <c r="E126" s="322"/>
    </row>
    <row r="127">
      <c r="A127" s="382"/>
      <c r="B127" s="383"/>
      <c r="C127" s="302"/>
      <c r="D127" s="369"/>
      <c r="E127" s="322"/>
    </row>
    <row r="128">
      <c r="A128" s="382"/>
      <c r="B128" s="383"/>
      <c r="C128" s="302"/>
      <c r="D128" s="384"/>
      <c r="E128" s="322"/>
    </row>
    <row r="129">
      <c r="A129" s="382"/>
      <c r="B129" s="383"/>
      <c r="C129" s="302"/>
      <c r="D129" s="384"/>
      <c r="E129" s="322"/>
    </row>
    <row r="130">
      <c r="A130" s="382"/>
      <c r="B130" s="383"/>
      <c r="C130" s="302"/>
      <c r="D130" s="384"/>
      <c r="E130" s="322"/>
    </row>
    <row r="131">
      <c r="A131" s="382"/>
      <c r="B131" s="383"/>
      <c r="C131" s="302"/>
      <c r="D131" s="384"/>
      <c r="E131" s="303"/>
    </row>
    <row r="132">
      <c r="A132" s="382"/>
      <c r="B132" s="383"/>
      <c r="C132" s="302"/>
      <c r="D132" s="369"/>
      <c r="E132" s="322"/>
    </row>
    <row r="133">
      <c r="A133" s="382"/>
      <c r="B133" s="383"/>
      <c r="C133" s="302"/>
      <c r="D133" s="384"/>
      <c r="E133" s="322"/>
    </row>
    <row r="134">
      <c r="A134" s="382"/>
      <c r="B134" s="383"/>
      <c r="C134" s="302"/>
      <c r="D134" s="384"/>
      <c r="E134" s="322"/>
    </row>
    <row r="135">
      <c r="A135" s="382"/>
      <c r="B135" s="383"/>
      <c r="C135" s="302"/>
      <c r="D135" s="384"/>
      <c r="E135" s="322"/>
    </row>
    <row r="136">
      <c r="A136" s="382"/>
      <c r="B136" s="383"/>
      <c r="C136" s="302"/>
      <c r="D136" s="384"/>
      <c r="E136" s="322"/>
    </row>
    <row r="137">
      <c r="A137" s="382"/>
      <c r="B137" s="383"/>
      <c r="C137" s="302"/>
      <c r="D137" s="384"/>
      <c r="E137" s="322"/>
    </row>
    <row r="138">
      <c r="A138" s="382"/>
      <c r="B138" s="383"/>
      <c r="C138" s="302"/>
      <c r="D138" s="384"/>
      <c r="E138" s="303"/>
    </row>
    <row r="139">
      <c r="A139" s="382"/>
      <c r="B139" s="383"/>
      <c r="C139" s="302"/>
      <c r="D139" s="384"/>
      <c r="E139" s="322"/>
    </row>
    <row r="140">
      <c r="A140" s="382"/>
      <c r="B140" s="383"/>
      <c r="C140" s="302"/>
      <c r="D140" s="384"/>
      <c r="E140" s="303"/>
    </row>
    <row r="141">
      <c r="A141" s="382"/>
      <c r="B141" s="383"/>
      <c r="C141" s="302"/>
      <c r="D141" s="384"/>
      <c r="E141" s="303"/>
    </row>
    <row r="142">
      <c r="A142" s="382"/>
      <c r="B142" s="383"/>
      <c r="C142" s="302"/>
      <c r="D142" s="384"/>
      <c r="E142" s="303"/>
    </row>
    <row r="143">
      <c r="A143" s="382"/>
      <c r="B143" s="383"/>
      <c r="C143" s="302"/>
      <c r="D143" s="384"/>
      <c r="E143" s="322"/>
    </row>
    <row r="144">
      <c r="A144" s="382"/>
      <c r="B144" s="383"/>
      <c r="C144" s="302"/>
      <c r="D144" s="384"/>
      <c r="E144" s="303"/>
    </row>
    <row r="145">
      <c r="A145" s="382"/>
      <c r="B145" s="383"/>
      <c r="C145" s="324"/>
      <c r="D145" s="384"/>
      <c r="E145" s="331"/>
    </row>
    <row r="146">
      <c r="A146" s="382"/>
      <c r="B146" s="383"/>
      <c r="C146" s="324"/>
      <c r="D146" s="384"/>
      <c r="E146" s="331"/>
    </row>
    <row r="147">
      <c r="A147" s="382"/>
      <c r="B147" s="383"/>
      <c r="C147" s="324"/>
      <c r="D147" s="384"/>
      <c r="E147" s="332"/>
    </row>
    <row r="148">
      <c r="A148" s="382"/>
      <c r="B148" s="383"/>
      <c r="C148" s="324"/>
      <c r="D148" s="384"/>
      <c r="E148" s="331"/>
    </row>
    <row r="149">
      <c r="A149" s="382"/>
      <c r="B149" s="383"/>
      <c r="C149" s="324"/>
      <c r="D149" s="384"/>
      <c r="E149" s="331"/>
    </row>
    <row r="150">
      <c r="A150" s="382"/>
      <c r="B150" s="383"/>
      <c r="C150" s="324"/>
      <c r="D150" s="384"/>
      <c r="E150" s="332"/>
    </row>
    <row r="151">
      <c r="A151" s="382"/>
      <c r="B151" s="383"/>
      <c r="C151" s="324"/>
      <c r="D151" s="384"/>
      <c r="E151" s="331"/>
    </row>
    <row r="152">
      <c r="A152" s="382"/>
      <c r="B152" s="383"/>
      <c r="C152" s="324"/>
      <c r="D152" s="384"/>
      <c r="E152" s="331"/>
    </row>
    <row r="153">
      <c r="A153" s="382"/>
      <c r="B153" s="383"/>
      <c r="C153" s="302"/>
      <c r="D153" s="384"/>
      <c r="E153" s="322"/>
    </row>
    <row r="154">
      <c r="A154" s="382"/>
      <c r="B154" s="383"/>
      <c r="C154" s="302"/>
      <c r="D154" s="369"/>
      <c r="E154" s="322"/>
    </row>
    <row r="155">
      <c r="A155" s="382"/>
      <c r="B155" s="383"/>
      <c r="C155" s="302"/>
      <c r="D155" s="369"/>
      <c r="E155" s="303"/>
    </row>
    <row r="156">
      <c r="A156" s="382"/>
      <c r="B156" s="383"/>
      <c r="C156" s="302"/>
      <c r="D156" s="384"/>
      <c r="E156" s="303"/>
    </row>
    <row r="157">
      <c r="A157" s="382"/>
      <c r="B157" s="383"/>
      <c r="C157" s="302"/>
      <c r="D157" s="384"/>
      <c r="E157" s="303"/>
    </row>
    <row r="158">
      <c r="A158" s="382"/>
      <c r="B158" s="383"/>
      <c r="C158" s="302"/>
      <c r="D158" s="369"/>
      <c r="E158" s="303"/>
    </row>
    <row r="159">
      <c r="A159" s="382"/>
      <c r="B159" s="383"/>
      <c r="C159" s="302"/>
      <c r="D159" s="384"/>
      <c r="E159" s="322"/>
    </row>
    <row r="160">
      <c r="A160" s="382"/>
      <c r="B160" s="383"/>
      <c r="C160" s="302"/>
      <c r="D160" s="369"/>
      <c r="E160" s="322"/>
    </row>
    <row r="161">
      <c r="A161" s="382"/>
      <c r="B161" s="383"/>
      <c r="C161" s="302"/>
      <c r="D161" s="369"/>
      <c r="E161" s="322"/>
    </row>
    <row r="162">
      <c r="A162" s="382"/>
      <c r="B162" s="383"/>
      <c r="C162" s="302"/>
      <c r="D162" s="384"/>
      <c r="E162" s="303"/>
    </row>
    <row r="163">
      <c r="A163" s="382"/>
      <c r="B163" s="383"/>
      <c r="C163" s="302"/>
      <c r="D163" s="384"/>
      <c r="E163" s="303"/>
    </row>
    <row r="164">
      <c r="A164" s="382"/>
      <c r="B164" s="383"/>
      <c r="C164" s="302"/>
      <c r="D164" s="384"/>
      <c r="E164" s="303"/>
    </row>
    <row r="165">
      <c r="A165" s="382"/>
      <c r="B165" s="383"/>
      <c r="C165" s="302"/>
      <c r="D165" s="369"/>
      <c r="E165" s="303"/>
    </row>
    <row r="166">
      <c r="A166" s="382"/>
      <c r="B166" s="383"/>
      <c r="C166" s="302"/>
      <c r="D166" s="369"/>
      <c r="E166" s="303"/>
    </row>
    <row r="167">
      <c r="A167" s="382"/>
      <c r="B167" s="383"/>
      <c r="C167" s="302"/>
      <c r="D167" s="369"/>
      <c r="E167" s="322"/>
    </row>
    <row r="168">
      <c r="A168" s="382"/>
      <c r="B168" s="383"/>
      <c r="C168" s="302"/>
      <c r="D168" s="384"/>
      <c r="E168" s="322"/>
    </row>
    <row r="169">
      <c r="A169" s="382"/>
      <c r="B169" s="383"/>
      <c r="C169" s="302"/>
      <c r="D169" s="369"/>
      <c r="E169" s="322"/>
    </row>
    <row r="170">
      <c r="A170" s="382"/>
      <c r="B170" s="383"/>
      <c r="C170" s="302"/>
      <c r="D170" s="384"/>
      <c r="E170" s="322"/>
    </row>
    <row r="171">
      <c r="A171" s="382"/>
      <c r="B171" s="383"/>
      <c r="C171" s="302"/>
      <c r="D171" s="369"/>
      <c r="E171" s="303"/>
    </row>
    <row r="172">
      <c r="A172" s="382"/>
      <c r="B172" s="383"/>
      <c r="C172" s="302"/>
      <c r="D172" s="369"/>
      <c r="E172" s="303"/>
    </row>
    <row r="173">
      <c r="A173" s="382"/>
      <c r="B173" s="383"/>
      <c r="C173" s="302"/>
      <c r="D173" s="369"/>
      <c r="E173" s="322"/>
    </row>
    <row r="174">
      <c r="A174" s="382"/>
      <c r="B174" s="383"/>
      <c r="C174" s="302"/>
      <c r="D174" s="384"/>
      <c r="E174" s="322"/>
    </row>
    <row r="175">
      <c r="A175" s="382"/>
      <c r="B175" s="383"/>
      <c r="C175" s="302"/>
      <c r="D175" s="384"/>
      <c r="E175" s="322"/>
    </row>
    <row r="176">
      <c r="A176" s="382"/>
      <c r="B176" s="383"/>
      <c r="C176" s="302"/>
      <c r="D176" s="384"/>
      <c r="E176" s="322"/>
    </row>
    <row r="177">
      <c r="A177" s="382"/>
      <c r="B177" s="383"/>
      <c r="C177" s="302"/>
      <c r="D177" s="369"/>
      <c r="E177" s="303"/>
    </row>
    <row r="178">
      <c r="A178" s="382"/>
      <c r="B178" s="383"/>
      <c r="C178" s="302"/>
      <c r="D178" s="369"/>
      <c r="E178" s="322"/>
    </row>
    <row r="179">
      <c r="A179" s="382"/>
      <c r="B179" s="383"/>
      <c r="C179" s="302"/>
      <c r="D179" s="369"/>
      <c r="E179" s="303"/>
    </row>
    <row r="180">
      <c r="A180" s="382"/>
      <c r="B180" s="383"/>
      <c r="C180" s="302"/>
      <c r="D180" s="369"/>
      <c r="E180" s="303"/>
    </row>
    <row r="181">
      <c r="A181" s="382"/>
      <c r="B181" s="383"/>
      <c r="C181" s="302"/>
      <c r="D181" s="369"/>
      <c r="E181" s="322"/>
    </row>
    <row r="182">
      <c r="A182" s="382"/>
      <c r="B182" s="383"/>
      <c r="C182" s="302"/>
      <c r="D182" s="369"/>
      <c r="E182" s="322"/>
    </row>
    <row r="183">
      <c r="A183" s="382"/>
      <c r="B183" s="383"/>
      <c r="C183" s="302"/>
      <c r="D183" s="369"/>
      <c r="E183" s="303"/>
    </row>
    <row r="184">
      <c r="A184" s="382"/>
      <c r="B184" s="383"/>
      <c r="C184" s="302"/>
      <c r="D184" s="369"/>
      <c r="E184" s="303"/>
    </row>
    <row r="185">
      <c r="A185" s="382"/>
      <c r="B185" s="383"/>
      <c r="C185" s="302"/>
      <c r="D185" s="369"/>
      <c r="E185" s="303"/>
    </row>
    <row r="186">
      <c r="A186" s="382"/>
      <c r="B186" s="383"/>
      <c r="C186" s="302"/>
      <c r="D186" s="369"/>
      <c r="E186" s="322"/>
    </row>
    <row r="187">
      <c r="A187" s="382"/>
      <c r="B187" s="383"/>
      <c r="C187" s="302"/>
      <c r="D187" s="369"/>
      <c r="E187" s="322"/>
    </row>
    <row r="188">
      <c r="A188" s="382"/>
      <c r="B188" s="383"/>
      <c r="C188" s="302"/>
      <c r="D188" s="369"/>
      <c r="E188" s="322"/>
    </row>
    <row r="189">
      <c r="A189" s="382"/>
      <c r="B189" s="383"/>
      <c r="C189" s="302"/>
      <c r="D189" s="369"/>
      <c r="E189" s="303"/>
    </row>
    <row r="190">
      <c r="A190" s="382"/>
      <c r="B190" s="383"/>
      <c r="C190" s="302"/>
      <c r="D190" s="369"/>
      <c r="E190" s="303"/>
    </row>
    <row r="191">
      <c r="A191" s="382"/>
      <c r="B191" s="383"/>
      <c r="C191" s="302"/>
      <c r="D191" s="369"/>
      <c r="E191" s="303"/>
    </row>
    <row r="192">
      <c r="A192" s="382"/>
      <c r="B192" s="383"/>
      <c r="C192" s="340"/>
      <c r="D192" s="386"/>
      <c r="E192" s="308"/>
    </row>
    <row r="193">
      <c r="A193" s="382"/>
      <c r="B193" s="383"/>
      <c r="C193" s="340"/>
      <c r="D193" s="387"/>
      <c r="E193" s="308"/>
    </row>
    <row r="194">
      <c r="A194" s="382"/>
      <c r="B194" s="383"/>
      <c r="C194" s="340"/>
      <c r="D194" s="386"/>
      <c r="E194" s="304"/>
    </row>
    <row r="195">
      <c r="A195" s="382"/>
      <c r="B195" s="383"/>
      <c r="C195" s="340"/>
      <c r="D195" s="386"/>
      <c r="E195" s="308"/>
    </row>
    <row r="196">
      <c r="A196" s="382"/>
      <c r="B196" s="383"/>
      <c r="C196" s="302"/>
      <c r="D196" s="369"/>
      <c r="E196" s="303"/>
    </row>
    <row r="197">
      <c r="A197" s="382"/>
      <c r="B197" s="383"/>
      <c r="C197" s="340"/>
      <c r="D197" s="386"/>
      <c r="E197" s="308"/>
    </row>
    <row r="198">
      <c r="A198" s="382"/>
      <c r="B198" s="383"/>
      <c r="C198" s="340"/>
      <c r="D198" s="386"/>
      <c r="E198" s="308"/>
    </row>
    <row r="199">
      <c r="A199" s="382"/>
      <c r="B199" s="383"/>
      <c r="C199" s="340"/>
      <c r="D199" s="386"/>
      <c r="E199" s="304"/>
    </row>
    <row r="200">
      <c r="A200" s="382"/>
      <c r="B200" s="383"/>
      <c r="C200" s="340"/>
      <c r="D200" s="386"/>
      <c r="E200" s="304"/>
    </row>
    <row r="201">
      <c r="A201" s="382"/>
      <c r="B201" s="383"/>
      <c r="C201" s="340"/>
      <c r="D201" s="386"/>
      <c r="E201" s="308"/>
    </row>
    <row r="202">
      <c r="A202" s="382"/>
      <c r="B202" s="383"/>
      <c r="C202" s="340"/>
      <c r="D202" s="386"/>
      <c r="E202" s="304"/>
    </row>
    <row r="203">
      <c r="A203" s="382"/>
      <c r="B203" s="383"/>
      <c r="C203" s="340"/>
      <c r="D203" s="386"/>
      <c r="E203" s="304"/>
    </row>
    <row r="204">
      <c r="A204" s="382"/>
      <c r="B204" s="383"/>
      <c r="C204" s="340"/>
      <c r="D204" s="386"/>
      <c r="E204" s="304"/>
    </row>
    <row r="205">
      <c r="A205" s="382"/>
      <c r="B205" s="383"/>
      <c r="C205" s="340"/>
      <c r="D205" s="386"/>
      <c r="E205" s="308"/>
    </row>
    <row r="206">
      <c r="A206" s="382"/>
      <c r="B206" s="383"/>
      <c r="C206" s="302"/>
      <c r="D206" s="369"/>
      <c r="E206" s="308"/>
    </row>
    <row r="207">
      <c r="A207" s="382"/>
      <c r="B207" s="383"/>
      <c r="C207" s="302"/>
      <c r="D207" s="369"/>
      <c r="E207" s="308"/>
    </row>
    <row r="208">
      <c r="A208" s="382"/>
      <c r="B208" s="383"/>
      <c r="C208" s="302"/>
      <c r="D208" s="369"/>
      <c r="E208" s="304"/>
    </row>
    <row r="209">
      <c r="A209" s="382"/>
      <c r="B209" s="383"/>
      <c r="C209" s="302"/>
      <c r="D209" s="369"/>
      <c r="E209" s="304"/>
    </row>
    <row r="210">
      <c r="A210" s="382"/>
      <c r="B210" s="383"/>
      <c r="C210" s="302"/>
      <c r="D210" s="369"/>
      <c r="E210" s="304"/>
    </row>
    <row r="211">
      <c r="A211" s="382"/>
      <c r="B211" s="383"/>
      <c r="C211" s="302"/>
      <c r="D211" s="369"/>
      <c r="E211" s="304"/>
    </row>
    <row r="212">
      <c r="A212" s="382"/>
      <c r="B212" s="383"/>
      <c r="C212" s="302"/>
      <c r="D212" s="369"/>
      <c r="E212" s="308"/>
    </row>
    <row r="213">
      <c r="A213" s="382"/>
      <c r="B213" s="383"/>
      <c r="C213" s="302"/>
      <c r="D213" s="369"/>
      <c r="E213" s="308"/>
    </row>
    <row r="214">
      <c r="A214" s="382"/>
      <c r="B214" s="383"/>
      <c r="C214" s="302"/>
      <c r="D214" s="369"/>
      <c r="E214" s="304"/>
    </row>
    <row r="215">
      <c r="A215" s="382"/>
      <c r="B215" s="383"/>
      <c r="C215" s="302"/>
      <c r="D215" s="369"/>
      <c r="E215" s="308"/>
    </row>
    <row r="216">
      <c r="A216" s="382"/>
      <c r="B216" s="383"/>
      <c r="C216" s="302"/>
      <c r="D216" s="369"/>
      <c r="E216" s="304"/>
    </row>
    <row r="217">
      <c r="A217" s="382"/>
      <c r="B217" s="383"/>
      <c r="C217" s="302"/>
      <c r="D217" s="369"/>
      <c r="E217" s="304"/>
    </row>
    <row r="218">
      <c r="A218" s="382"/>
      <c r="B218" s="383"/>
      <c r="C218" s="302"/>
      <c r="D218" s="369"/>
      <c r="E218" s="308"/>
    </row>
    <row r="219">
      <c r="A219" s="382"/>
      <c r="B219" s="383"/>
      <c r="C219" s="302"/>
      <c r="D219" s="369"/>
      <c r="E219" s="308"/>
    </row>
    <row r="220">
      <c r="A220" s="382"/>
      <c r="B220" s="383"/>
      <c r="C220" s="302"/>
      <c r="D220" s="369"/>
      <c r="E220" s="304"/>
    </row>
    <row r="221">
      <c r="A221" s="382"/>
      <c r="B221" s="383"/>
      <c r="C221" s="302"/>
      <c r="D221" s="369"/>
      <c r="E221" s="308"/>
    </row>
    <row r="222">
      <c r="A222" s="382"/>
      <c r="B222" s="383"/>
      <c r="C222" s="302"/>
      <c r="D222" s="369"/>
      <c r="E222" s="304"/>
    </row>
    <row r="223">
      <c r="A223" s="382"/>
      <c r="B223" s="383"/>
      <c r="C223" s="302"/>
      <c r="D223" s="369"/>
      <c r="E223" s="308"/>
    </row>
    <row r="224">
      <c r="A224" s="382"/>
      <c r="B224" s="383"/>
      <c r="C224" s="302"/>
      <c r="D224" s="369"/>
      <c r="E224" s="304"/>
    </row>
    <row r="225">
      <c r="A225" s="382"/>
      <c r="B225" s="383"/>
      <c r="C225" s="302"/>
      <c r="D225" s="369"/>
      <c r="E225" s="304"/>
    </row>
    <row r="226">
      <c r="A226" s="382"/>
      <c r="B226" s="383"/>
      <c r="C226" s="302"/>
      <c r="D226" s="369"/>
      <c r="E226" s="304"/>
    </row>
    <row r="227">
      <c r="A227" s="382"/>
      <c r="B227" s="383"/>
      <c r="C227" s="302"/>
      <c r="D227" s="369"/>
      <c r="E227" s="304"/>
    </row>
    <row r="228">
      <c r="A228" s="382"/>
      <c r="B228" s="383"/>
      <c r="C228" s="302"/>
      <c r="D228" s="369"/>
      <c r="E228" s="304"/>
    </row>
    <row r="229">
      <c r="A229" s="382"/>
      <c r="B229" s="383"/>
      <c r="C229" s="302"/>
      <c r="D229" s="369"/>
      <c r="E229" s="308"/>
    </row>
    <row r="230">
      <c r="A230" s="382"/>
      <c r="B230" s="383"/>
      <c r="C230" s="302"/>
      <c r="D230" s="369"/>
      <c r="E230" s="308"/>
    </row>
    <row r="231">
      <c r="A231" s="382"/>
      <c r="B231" s="383"/>
      <c r="C231" s="302"/>
      <c r="D231" s="369"/>
      <c r="E231" s="308"/>
    </row>
    <row r="232">
      <c r="A232" s="382"/>
      <c r="B232" s="383"/>
      <c r="C232" s="302"/>
      <c r="D232" s="369"/>
      <c r="E232" s="304"/>
    </row>
    <row r="233">
      <c r="A233" s="382"/>
      <c r="B233" s="383"/>
      <c r="C233" s="302"/>
      <c r="D233" s="369"/>
      <c r="E233" s="304"/>
    </row>
    <row r="234">
      <c r="A234" s="382"/>
      <c r="B234" s="383"/>
      <c r="C234" s="302"/>
      <c r="D234" s="369"/>
      <c r="E234" s="304"/>
    </row>
    <row r="235">
      <c r="A235" s="382"/>
      <c r="B235" s="383"/>
      <c r="C235" s="302"/>
      <c r="D235" s="369"/>
      <c r="E235" s="304"/>
    </row>
    <row r="236">
      <c r="A236" s="382"/>
      <c r="B236" s="383"/>
      <c r="C236" s="302"/>
      <c r="D236" s="369"/>
      <c r="E236" s="308"/>
    </row>
    <row r="237">
      <c r="A237" s="382"/>
      <c r="B237" s="383"/>
      <c r="C237" s="302"/>
      <c r="D237" s="369"/>
      <c r="E237" s="308"/>
    </row>
    <row r="238">
      <c r="A238" s="382"/>
      <c r="B238" s="383"/>
      <c r="C238" s="302"/>
      <c r="D238" s="369"/>
      <c r="E238" s="304"/>
    </row>
    <row r="239">
      <c r="A239" s="382"/>
      <c r="B239" s="383"/>
      <c r="C239" s="302"/>
      <c r="D239" s="369"/>
      <c r="E239" s="308"/>
    </row>
    <row r="240">
      <c r="A240" s="382"/>
      <c r="B240" s="383"/>
      <c r="C240" s="302"/>
      <c r="D240" s="369"/>
      <c r="E240" s="304"/>
    </row>
    <row r="241">
      <c r="A241" s="382"/>
      <c r="B241" s="383"/>
      <c r="C241" s="302"/>
      <c r="D241" s="369"/>
      <c r="E241" s="308"/>
    </row>
    <row r="242">
      <c r="A242" s="382"/>
      <c r="B242" s="383"/>
      <c r="C242" s="302"/>
      <c r="D242" s="369"/>
      <c r="E242" s="308"/>
    </row>
    <row r="243">
      <c r="A243" s="382"/>
      <c r="B243" s="383"/>
      <c r="C243" s="302"/>
      <c r="D243" s="369"/>
      <c r="E243" s="304"/>
    </row>
    <row r="244">
      <c r="A244" s="382"/>
      <c r="B244" s="383"/>
      <c r="C244" s="302"/>
      <c r="D244" s="369"/>
      <c r="E244" s="304"/>
    </row>
    <row r="245">
      <c r="A245" s="382"/>
      <c r="B245" s="383"/>
      <c r="C245" s="302"/>
      <c r="D245" s="369"/>
      <c r="E245" s="304"/>
    </row>
    <row r="246">
      <c r="A246" s="382"/>
      <c r="B246" s="383"/>
      <c r="C246" s="302"/>
      <c r="D246" s="369"/>
      <c r="E246" s="304"/>
    </row>
    <row r="247">
      <c r="A247" s="382"/>
      <c r="B247" s="383"/>
      <c r="C247" s="302"/>
      <c r="D247" s="369"/>
      <c r="E247" s="304"/>
    </row>
    <row r="248">
      <c r="A248" s="382"/>
      <c r="B248" s="383"/>
      <c r="C248" s="302"/>
      <c r="D248" s="369"/>
      <c r="E248" s="304"/>
    </row>
    <row r="249">
      <c r="A249" s="382"/>
      <c r="B249" s="383"/>
      <c r="C249" s="302"/>
      <c r="D249" s="369"/>
      <c r="E249" s="304"/>
    </row>
    <row r="250">
      <c r="A250" s="382"/>
      <c r="B250" s="383"/>
      <c r="C250" s="302"/>
      <c r="D250" s="369"/>
      <c r="E250" s="304"/>
    </row>
    <row r="251">
      <c r="A251" s="382"/>
      <c r="B251" s="383"/>
      <c r="C251" s="302"/>
      <c r="D251" s="369"/>
      <c r="E251" s="304"/>
    </row>
    <row r="252">
      <c r="A252" s="382"/>
      <c r="B252" s="383"/>
      <c r="C252" s="302"/>
      <c r="D252" s="369"/>
      <c r="E252" s="304"/>
    </row>
    <row r="253">
      <c r="A253" s="382"/>
      <c r="B253" s="383"/>
      <c r="C253" s="302"/>
      <c r="D253" s="369"/>
      <c r="E253" s="304"/>
    </row>
    <row r="254">
      <c r="A254" s="382"/>
      <c r="B254" s="383"/>
      <c r="C254" s="302"/>
      <c r="D254" s="369"/>
      <c r="E254" s="308"/>
    </row>
    <row r="255">
      <c r="A255" s="382"/>
      <c r="B255" s="383"/>
      <c r="C255" s="302"/>
      <c r="D255" s="369"/>
      <c r="E255" s="308"/>
    </row>
    <row r="256">
      <c r="A256" s="382"/>
      <c r="B256" s="383"/>
      <c r="C256" s="302"/>
      <c r="D256" s="369"/>
      <c r="E256" s="308"/>
    </row>
    <row r="257">
      <c r="A257" s="382"/>
      <c r="B257" s="383"/>
      <c r="C257" s="302"/>
      <c r="D257" s="369"/>
      <c r="E257" s="308"/>
    </row>
    <row r="258">
      <c r="A258" s="382"/>
      <c r="B258" s="383"/>
      <c r="C258" s="302"/>
      <c r="D258" s="369"/>
      <c r="E258" s="304"/>
    </row>
    <row r="259">
      <c r="A259" s="382"/>
      <c r="B259" s="383"/>
      <c r="C259" s="302"/>
      <c r="D259" s="369"/>
      <c r="E259" s="304"/>
    </row>
    <row r="260">
      <c r="A260" s="382"/>
      <c r="B260" s="383"/>
      <c r="C260" s="302"/>
      <c r="D260" s="369"/>
      <c r="E260" s="308"/>
    </row>
    <row r="261">
      <c r="A261" s="382"/>
      <c r="B261" s="383"/>
      <c r="C261" s="302"/>
      <c r="D261" s="369"/>
      <c r="E261" s="308"/>
    </row>
    <row r="262">
      <c r="A262" s="382"/>
      <c r="B262" s="383"/>
      <c r="C262" s="302"/>
      <c r="D262" s="369"/>
      <c r="E262" s="304"/>
    </row>
    <row r="263">
      <c r="A263" s="382"/>
      <c r="B263" s="383"/>
      <c r="C263" s="302"/>
      <c r="D263" s="369"/>
      <c r="E263" s="308"/>
    </row>
    <row r="264">
      <c r="A264" s="382"/>
      <c r="B264" s="383"/>
      <c r="C264" s="302"/>
      <c r="D264" s="369"/>
      <c r="E264" s="308"/>
    </row>
    <row r="265">
      <c r="A265" s="382"/>
      <c r="B265" s="383"/>
      <c r="C265" s="302"/>
      <c r="D265" s="369"/>
      <c r="E265" s="304"/>
    </row>
    <row r="266">
      <c r="A266" s="382"/>
      <c r="B266" s="383"/>
      <c r="C266" s="302"/>
      <c r="D266" s="369"/>
      <c r="E266" s="304"/>
    </row>
    <row r="267">
      <c r="A267" s="382"/>
      <c r="B267" s="383"/>
      <c r="C267" s="302"/>
      <c r="D267" s="369"/>
      <c r="E267" s="304"/>
    </row>
    <row r="268">
      <c r="A268" s="382"/>
      <c r="B268" s="383"/>
      <c r="C268" s="302"/>
      <c r="D268" s="369"/>
      <c r="E268" s="304"/>
    </row>
    <row r="269">
      <c r="A269" s="382"/>
      <c r="B269" s="383"/>
      <c r="C269" s="302"/>
      <c r="D269" s="369"/>
      <c r="E269" s="308"/>
    </row>
    <row r="270">
      <c r="A270" s="382"/>
      <c r="B270" s="383"/>
      <c r="C270" s="302"/>
      <c r="D270" s="369"/>
      <c r="E270" s="304"/>
    </row>
    <row r="271">
      <c r="A271" s="382"/>
      <c r="B271" s="383"/>
      <c r="C271" s="302"/>
      <c r="D271" s="369"/>
      <c r="E271" s="308"/>
    </row>
    <row r="272">
      <c r="A272" s="382"/>
      <c r="B272" s="383"/>
      <c r="C272" s="302"/>
      <c r="D272" s="369"/>
      <c r="E272" s="308"/>
    </row>
    <row r="273">
      <c r="A273" s="382"/>
      <c r="B273" s="383"/>
      <c r="C273" s="302"/>
      <c r="D273" s="369"/>
      <c r="E273" s="308"/>
    </row>
    <row r="274">
      <c r="A274" s="382"/>
      <c r="B274" s="383"/>
      <c r="C274" s="302"/>
      <c r="D274" s="369"/>
      <c r="E274" s="308"/>
    </row>
    <row r="275">
      <c r="A275" s="382"/>
      <c r="B275" s="383"/>
      <c r="C275" s="302"/>
      <c r="D275" s="369"/>
      <c r="E275" s="308"/>
    </row>
    <row r="276">
      <c r="A276" s="382"/>
      <c r="B276" s="383"/>
      <c r="C276" s="302"/>
      <c r="D276" s="369"/>
      <c r="E276" s="308"/>
    </row>
    <row r="277">
      <c r="A277" s="382"/>
      <c r="B277" s="383"/>
      <c r="C277" s="302"/>
      <c r="D277" s="369"/>
      <c r="E277" s="304"/>
    </row>
    <row r="278">
      <c r="A278" s="382"/>
      <c r="B278" s="383"/>
      <c r="C278" s="302"/>
      <c r="D278" s="369"/>
      <c r="E278" s="308"/>
    </row>
    <row r="279">
      <c r="A279" s="382"/>
      <c r="B279" s="383"/>
      <c r="C279" s="340"/>
      <c r="D279" s="386"/>
      <c r="E279" s="308"/>
    </row>
    <row r="280">
      <c r="A280" s="382"/>
      <c r="B280" s="383"/>
      <c r="C280" s="340"/>
      <c r="D280" s="386"/>
      <c r="E280" s="308"/>
    </row>
    <row r="281">
      <c r="A281" s="382"/>
      <c r="B281" s="383"/>
      <c r="C281" s="340"/>
      <c r="D281" s="386"/>
      <c r="E281" s="304"/>
    </row>
    <row r="282">
      <c r="A282" s="382"/>
      <c r="B282" s="383"/>
      <c r="C282" s="340"/>
      <c r="D282" s="386"/>
      <c r="E282" s="304"/>
    </row>
    <row r="283">
      <c r="A283" s="382"/>
      <c r="B283" s="383"/>
      <c r="C283" s="340"/>
      <c r="D283" s="386"/>
      <c r="E283" s="304"/>
    </row>
    <row r="284">
      <c r="A284" s="382"/>
      <c r="B284" s="383"/>
      <c r="C284" s="340"/>
      <c r="D284" s="386"/>
      <c r="E284" s="304"/>
    </row>
    <row r="285">
      <c r="A285" s="382"/>
      <c r="B285" s="383"/>
      <c r="C285" s="340"/>
      <c r="D285" s="386"/>
      <c r="E285" s="304"/>
    </row>
    <row r="286">
      <c r="A286" s="382"/>
      <c r="B286" s="383"/>
      <c r="C286" s="340"/>
      <c r="D286" s="386"/>
      <c r="E286" s="304"/>
    </row>
    <row r="287">
      <c r="A287" s="382"/>
      <c r="B287" s="383"/>
      <c r="C287" s="340"/>
      <c r="D287" s="386"/>
      <c r="E287" s="308"/>
    </row>
    <row r="288">
      <c r="A288" s="382"/>
      <c r="B288" s="383"/>
      <c r="C288" s="340"/>
      <c r="D288" s="386"/>
      <c r="E288" s="304"/>
    </row>
    <row r="289">
      <c r="A289" s="382"/>
      <c r="B289" s="383"/>
      <c r="C289" s="340"/>
      <c r="D289" s="386"/>
      <c r="E289" s="308"/>
    </row>
    <row r="290">
      <c r="A290" s="382"/>
      <c r="B290" s="383"/>
      <c r="C290" s="340"/>
      <c r="D290" s="386"/>
      <c r="E290" s="308"/>
    </row>
    <row r="291">
      <c r="A291" s="382"/>
      <c r="B291" s="383"/>
      <c r="C291" s="340"/>
      <c r="D291" s="386"/>
      <c r="E291" s="308"/>
    </row>
    <row r="292">
      <c r="A292" s="382"/>
      <c r="B292" s="383"/>
      <c r="C292" s="340"/>
      <c r="D292" s="386"/>
      <c r="E292" s="304"/>
    </row>
    <row r="293">
      <c r="A293" s="382"/>
      <c r="B293" s="383"/>
      <c r="C293" s="340"/>
      <c r="D293" s="386"/>
      <c r="E293" s="308"/>
    </row>
    <row r="294">
      <c r="A294" s="382"/>
      <c r="B294" s="383"/>
      <c r="C294" s="340"/>
      <c r="D294" s="386"/>
      <c r="E294" s="304"/>
    </row>
    <row r="295">
      <c r="A295" s="382"/>
      <c r="B295" s="383"/>
      <c r="C295" s="340"/>
      <c r="D295" s="386"/>
      <c r="E295" s="308"/>
    </row>
    <row r="296">
      <c r="A296" s="382"/>
      <c r="B296" s="383"/>
      <c r="C296" s="340"/>
      <c r="D296" s="386"/>
      <c r="E296" s="308"/>
    </row>
    <row r="297">
      <c r="A297" s="382"/>
      <c r="B297" s="383"/>
      <c r="C297" s="340"/>
      <c r="D297" s="386"/>
      <c r="E297" s="308"/>
    </row>
    <row r="298">
      <c r="A298" s="382"/>
      <c r="B298" s="383"/>
      <c r="C298" s="340"/>
      <c r="D298" s="386"/>
      <c r="E298" s="308"/>
    </row>
    <row r="299">
      <c r="A299" s="382"/>
      <c r="B299" s="383"/>
      <c r="C299" s="340"/>
      <c r="D299" s="386"/>
      <c r="E299" s="304"/>
    </row>
    <row r="300">
      <c r="A300" s="382"/>
      <c r="B300" s="383"/>
      <c r="C300" s="340"/>
      <c r="D300" s="386"/>
      <c r="E300" s="304"/>
    </row>
    <row r="301">
      <c r="A301" s="382"/>
      <c r="B301" s="383"/>
      <c r="C301" s="302"/>
      <c r="D301" s="384"/>
      <c r="E301" s="308"/>
    </row>
    <row r="302">
      <c r="A302" s="382"/>
      <c r="B302" s="383"/>
      <c r="C302" s="302"/>
      <c r="D302" s="384"/>
      <c r="E302" s="304"/>
    </row>
    <row r="303">
      <c r="A303" s="382"/>
      <c r="B303" s="383"/>
      <c r="C303" s="302"/>
      <c r="D303" s="384"/>
      <c r="E303" s="304"/>
    </row>
    <row r="304">
      <c r="A304" s="382"/>
      <c r="B304" s="383"/>
      <c r="C304" s="302"/>
      <c r="D304" s="384"/>
      <c r="E304" s="304"/>
    </row>
    <row r="305">
      <c r="A305" s="382"/>
      <c r="B305" s="383"/>
      <c r="C305" s="302"/>
      <c r="D305" s="384"/>
      <c r="E305" s="308"/>
    </row>
    <row r="306">
      <c r="A306" s="382"/>
      <c r="B306" s="383"/>
      <c r="C306" s="302"/>
      <c r="D306" s="384"/>
      <c r="E306" s="304"/>
    </row>
    <row r="307">
      <c r="A307" s="382"/>
      <c r="B307" s="383"/>
      <c r="C307" s="302"/>
      <c r="D307" s="384"/>
      <c r="E307" s="304"/>
    </row>
    <row r="308">
      <c r="A308" s="382"/>
      <c r="B308" s="383"/>
      <c r="C308" s="302"/>
      <c r="D308" s="384"/>
      <c r="E308" s="304"/>
    </row>
    <row r="309">
      <c r="A309" s="382"/>
      <c r="B309" s="383"/>
      <c r="C309" s="302"/>
      <c r="D309" s="384"/>
      <c r="E309" s="345"/>
    </row>
    <row r="310">
      <c r="A310" s="382"/>
      <c r="B310" s="383"/>
      <c r="C310" s="302"/>
      <c r="D310" s="384"/>
      <c r="E310" s="344"/>
    </row>
    <row r="311">
      <c r="A311" s="382"/>
      <c r="B311" s="383"/>
      <c r="C311" s="302"/>
      <c r="D311" s="384"/>
      <c r="E311" s="304"/>
    </row>
    <row r="312">
      <c r="A312" s="382"/>
      <c r="B312" s="383"/>
      <c r="C312" s="302"/>
      <c r="D312" s="384"/>
      <c r="E312" s="345"/>
    </row>
    <row r="313">
      <c r="A313" s="382"/>
      <c r="B313" s="383"/>
      <c r="C313" s="302"/>
      <c r="D313" s="384"/>
      <c r="E313" s="308"/>
    </row>
    <row r="314">
      <c r="A314" s="382"/>
      <c r="B314" s="383"/>
      <c r="C314" s="302"/>
      <c r="D314" s="384"/>
      <c r="E314" s="304"/>
    </row>
    <row r="315">
      <c r="A315" s="382"/>
      <c r="B315" s="383"/>
      <c r="C315" s="302"/>
      <c r="D315" s="384"/>
      <c r="E315" s="308"/>
    </row>
    <row r="316">
      <c r="A316" s="382"/>
      <c r="B316" s="383"/>
      <c r="C316" s="302"/>
      <c r="D316" s="384"/>
      <c r="E316" s="304"/>
    </row>
    <row r="317">
      <c r="A317" s="382"/>
      <c r="B317" s="383"/>
      <c r="C317" s="302"/>
      <c r="D317" s="384"/>
      <c r="E317" s="304"/>
    </row>
    <row r="318">
      <c r="A318" s="382"/>
      <c r="B318" s="383"/>
      <c r="C318" s="302"/>
      <c r="D318" s="384"/>
      <c r="E318" s="345"/>
    </row>
    <row r="319">
      <c r="A319" s="382"/>
      <c r="B319" s="383"/>
      <c r="C319" s="302"/>
      <c r="D319" s="384"/>
      <c r="E319" s="308"/>
    </row>
    <row r="320">
      <c r="A320" s="382"/>
      <c r="B320" s="383"/>
      <c r="C320" s="302"/>
      <c r="D320" s="384"/>
      <c r="E320" s="304"/>
    </row>
    <row r="321">
      <c r="A321" s="382"/>
      <c r="B321" s="383"/>
      <c r="C321" s="302"/>
      <c r="D321" s="384"/>
      <c r="E321" s="344"/>
    </row>
    <row r="322">
      <c r="A322" s="382"/>
      <c r="B322" s="383"/>
      <c r="C322" s="302"/>
      <c r="D322" s="384"/>
      <c r="E322" s="304"/>
    </row>
    <row r="323">
      <c r="A323" s="382"/>
      <c r="B323" s="383"/>
      <c r="C323" s="302"/>
      <c r="D323" s="384"/>
      <c r="E323" s="304"/>
    </row>
    <row r="324">
      <c r="A324" s="382"/>
      <c r="B324" s="383"/>
      <c r="C324" s="302"/>
      <c r="D324" s="384"/>
      <c r="E324" s="304"/>
    </row>
    <row r="325">
      <c r="A325" s="382"/>
      <c r="B325" s="383"/>
      <c r="C325" s="302"/>
      <c r="D325" s="384"/>
      <c r="E325" s="304"/>
    </row>
    <row r="326">
      <c r="A326" s="382"/>
      <c r="B326" s="383"/>
      <c r="C326" s="302"/>
      <c r="D326" s="384"/>
      <c r="E326" s="308"/>
    </row>
    <row r="327">
      <c r="A327" s="382"/>
      <c r="B327" s="383"/>
      <c r="C327" s="302"/>
      <c r="D327" s="384"/>
      <c r="E327" s="304"/>
    </row>
    <row r="328">
      <c r="A328" s="382"/>
      <c r="B328" s="383"/>
      <c r="C328" s="302"/>
      <c r="D328" s="384"/>
      <c r="E328" s="304"/>
    </row>
    <row r="329">
      <c r="A329" s="382"/>
      <c r="B329" s="383"/>
      <c r="C329" s="302"/>
      <c r="D329" s="384"/>
      <c r="E329" s="308"/>
    </row>
    <row r="330">
      <c r="A330" s="382"/>
      <c r="B330" s="383"/>
      <c r="C330" s="302"/>
      <c r="D330" s="384"/>
      <c r="E330" s="308"/>
    </row>
    <row r="331">
      <c r="A331" s="382"/>
      <c r="B331" s="383"/>
      <c r="C331" s="302"/>
      <c r="D331" s="384"/>
      <c r="E331" s="308"/>
    </row>
    <row r="332">
      <c r="A332" s="382"/>
      <c r="B332" s="383"/>
      <c r="C332" s="302"/>
      <c r="D332" s="384"/>
      <c r="E332" s="304"/>
    </row>
    <row r="333">
      <c r="A333" s="382"/>
      <c r="B333" s="383"/>
      <c r="C333" s="302"/>
      <c r="D333" s="384"/>
      <c r="E333" s="304"/>
    </row>
    <row r="334">
      <c r="A334" s="382"/>
      <c r="B334" s="383"/>
      <c r="C334" s="302"/>
      <c r="D334" s="384"/>
      <c r="E334" s="304"/>
    </row>
    <row r="335">
      <c r="A335" s="382"/>
      <c r="B335" s="383"/>
      <c r="C335" s="302"/>
      <c r="D335" s="384"/>
      <c r="E335" s="304"/>
    </row>
    <row r="336">
      <c r="A336" s="382"/>
      <c r="B336" s="383"/>
      <c r="C336" s="302"/>
      <c r="D336" s="384"/>
      <c r="E336" s="344"/>
    </row>
    <row r="337">
      <c r="A337" s="382"/>
      <c r="B337" s="383"/>
      <c r="C337" s="302"/>
      <c r="D337" s="384"/>
      <c r="E337" s="308"/>
    </row>
    <row r="338">
      <c r="A338" s="382"/>
      <c r="B338" s="383"/>
      <c r="C338" s="302"/>
      <c r="D338" s="384"/>
      <c r="E338" s="304"/>
    </row>
    <row r="339">
      <c r="A339" s="382"/>
      <c r="B339" s="383"/>
      <c r="C339" s="302"/>
      <c r="D339" s="384"/>
      <c r="E339" s="308"/>
    </row>
    <row r="340">
      <c r="A340" s="382"/>
      <c r="B340" s="383"/>
      <c r="C340" s="302"/>
      <c r="D340" s="384"/>
      <c r="E340" s="304"/>
    </row>
    <row r="341">
      <c r="A341" s="382"/>
      <c r="B341" s="383"/>
      <c r="C341" s="302"/>
      <c r="D341" s="384"/>
      <c r="E341" s="345"/>
    </row>
    <row r="342">
      <c r="A342" s="382"/>
      <c r="B342" s="383"/>
      <c r="C342" s="302"/>
      <c r="D342" s="384"/>
      <c r="E342" s="345"/>
    </row>
    <row r="343">
      <c r="A343" s="382"/>
      <c r="B343" s="383"/>
      <c r="C343" s="302"/>
      <c r="D343" s="384"/>
      <c r="E343" s="308"/>
    </row>
    <row r="344">
      <c r="A344" s="382"/>
      <c r="B344" s="383"/>
      <c r="C344" s="302"/>
      <c r="D344" s="384"/>
      <c r="E344" s="308"/>
    </row>
    <row r="345">
      <c r="A345" s="382"/>
      <c r="B345" s="383"/>
      <c r="C345" s="302"/>
      <c r="D345" s="384"/>
      <c r="E345" s="304"/>
    </row>
    <row r="346">
      <c r="A346" s="382"/>
      <c r="B346" s="383"/>
      <c r="C346" s="302"/>
      <c r="D346" s="384"/>
      <c r="E346" s="308"/>
    </row>
    <row r="347">
      <c r="A347" s="382"/>
      <c r="B347" s="383"/>
      <c r="C347" s="302"/>
      <c r="D347" s="384"/>
      <c r="E347" s="304"/>
    </row>
    <row r="348">
      <c r="A348" s="382"/>
      <c r="B348" s="383"/>
      <c r="C348" s="302"/>
      <c r="D348" s="384"/>
      <c r="E348" s="308"/>
    </row>
    <row r="349">
      <c r="A349" s="382"/>
      <c r="B349" s="383"/>
      <c r="C349" s="302"/>
      <c r="D349" s="384"/>
      <c r="E349" s="308"/>
    </row>
    <row r="350">
      <c r="A350" s="382"/>
      <c r="B350" s="383"/>
      <c r="C350" s="302"/>
      <c r="D350" s="384"/>
      <c r="E350" s="304"/>
    </row>
    <row r="351">
      <c r="A351" s="382"/>
      <c r="B351" s="383"/>
      <c r="C351" s="302"/>
      <c r="D351" s="384"/>
      <c r="E351" s="304"/>
    </row>
    <row r="352">
      <c r="A352" s="382"/>
      <c r="B352" s="383"/>
      <c r="C352" s="302"/>
      <c r="D352" s="384"/>
      <c r="E352" s="308"/>
    </row>
    <row r="353">
      <c r="A353" s="382"/>
      <c r="B353" s="383"/>
      <c r="C353" s="302"/>
      <c r="D353" s="384"/>
      <c r="E353" s="308"/>
    </row>
    <row r="354">
      <c r="A354" s="382"/>
      <c r="B354" s="383"/>
      <c r="C354" s="302"/>
      <c r="D354" s="384"/>
      <c r="E354" s="308"/>
    </row>
    <row r="355">
      <c r="A355" s="382"/>
      <c r="B355" s="383"/>
      <c r="C355" s="302"/>
      <c r="D355" s="384"/>
      <c r="E355" s="304"/>
    </row>
    <row r="356">
      <c r="A356" s="382"/>
      <c r="B356" s="383"/>
      <c r="C356" s="302"/>
      <c r="D356" s="384"/>
      <c r="E356" s="308"/>
    </row>
    <row r="357">
      <c r="A357" s="382"/>
      <c r="B357" s="383"/>
      <c r="C357" s="302"/>
      <c r="D357" s="384"/>
      <c r="E357" s="304"/>
    </row>
    <row r="358">
      <c r="A358" s="382"/>
      <c r="B358" s="383"/>
      <c r="C358" s="302"/>
      <c r="D358" s="384"/>
      <c r="E358" s="308"/>
    </row>
    <row r="359">
      <c r="A359" s="382"/>
      <c r="B359" s="383"/>
      <c r="C359" s="302"/>
      <c r="D359" s="384"/>
      <c r="E359" s="304"/>
    </row>
    <row r="360">
      <c r="A360" s="382"/>
      <c r="B360" s="383"/>
      <c r="C360" s="302"/>
      <c r="D360" s="384"/>
      <c r="E360" s="308"/>
    </row>
    <row r="361">
      <c r="A361" s="382"/>
      <c r="B361" s="383"/>
      <c r="C361" s="302"/>
      <c r="D361" s="384"/>
      <c r="E361" s="304"/>
    </row>
    <row r="362">
      <c r="A362" s="382"/>
      <c r="B362" s="383"/>
      <c r="C362" s="302"/>
      <c r="D362" s="384"/>
      <c r="E362" s="304"/>
    </row>
    <row r="363">
      <c r="A363" s="382"/>
      <c r="B363" s="383"/>
      <c r="C363" s="302"/>
      <c r="D363" s="384"/>
      <c r="E363" s="304"/>
    </row>
    <row r="364">
      <c r="A364" s="382"/>
      <c r="B364" s="383"/>
      <c r="C364" s="302"/>
      <c r="D364" s="384"/>
      <c r="E364" s="304"/>
    </row>
    <row r="365">
      <c r="A365" s="382"/>
      <c r="B365" s="383"/>
      <c r="C365" s="302"/>
      <c r="D365" s="384"/>
      <c r="E365" s="304"/>
    </row>
    <row r="366">
      <c r="A366" s="382"/>
      <c r="B366" s="383"/>
      <c r="C366" s="302"/>
      <c r="D366" s="384"/>
      <c r="E366" s="304"/>
    </row>
    <row r="367">
      <c r="A367" s="382"/>
      <c r="B367" s="383"/>
      <c r="C367" s="302"/>
      <c r="D367" s="384"/>
      <c r="E367" s="308"/>
    </row>
    <row r="368">
      <c r="A368" s="382"/>
      <c r="B368" s="383"/>
      <c r="C368" s="302"/>
      <c r="D368" s="384"/>
      <c r="E368" s="304"/>
    </row>
    <row r="369">
      <c r="A369" s="382"/>
      <c r="B369" s="383"/>
      <c r="C369" s="302"/>
      <c r="D369" s="384"/>
      <c r="E369" s="308"/>
    </row>
    <row r="370">
      <c r="A370" s="382"/>
      <c r="B370" s="383"/>
      <c r="C370" s="302"/>
      <c r="D370" s="384"/>
      <c r="E370" s="304"/>
    </row>
    <row r="371">
      <c r="A371" s="382"/>
      <c r="B371" s="383"/>
      <c r="C371" s="302"/>
      <c r="D371" s="384"/>
      <c r="E371" s="304"/>
    </row>
    <row r="372">
      <c r="A372" s="382"/>
      <c r="B372" s="383"/>
      <c r="C372" s="302"/>
      <c r="D372" s="384"/>
      <c r="E372" s="304"/>
    </row>
    <row r="373">
      <c r="A373" s="382"/>
      <c r="B373" s="383"/>
      <c r="C373" s="302"/>
      <c r="D373" s="384"/>
      <c r="E373" s="304"/>
    </row>
    <row r="374">
      <c r="A374" s="382"/>
      <c r="B374" s="383"/>
      <c r="C374" s="302"/>
      <c r="D374" s="384"/>
      <c r="E374" s="304"/>
    </row>
    <row r="375">
      <c r="A375" s="382"/>
      <c r="B375" s="383"/>
      <c r="C375" s="302"/>
      <c r="D375" s="384"/>
      <c r="E375" s="308"/>
    </row>
    <row r="376">
      <c r="A376" s="382"/>
      <c r="B376" s="383"/>
      <c r="C376" s="302"/>
      <c r="D376" s="384"/>
      <c r="E376" s="308"/>
    </row>
    <row r="377">
      <c r="A377" s="382"/>
      <c r="B377" s="383"/>
      <c r="C377" s="302"/>
      <c r="D377" s="384"/>
      <c r="E377" s="308"/>
    </row>
    <row r="378">
      <c r="A378" s="382"/>
      <c r="B378" s="383"/>
      <c r="C378" s="302"/>
      <c r="D378" s="384"/>
      <c r="E378" s="308"/>
    </row>
    <row r="379">
      <c r="A379" s="382"/>
      <c r="B379" s="383"/>
      <c r="C379" s="302"/>
      <c r="D379" s="384"/>
      <c r="E379" s="304"/>
    </row>
    <row r="380">
      <c r="A380" s="382"/>
      <c r="B380" s="383"/>
      <c r="C380" s="302"/>
      <c r="D380" s="384"/>
      <c r="E380" s="304"/>
    </row>
    <row r="381">
      <c r="A381" s="382"/>
      <c r="B381" s="383"/>
      <c r="C381" s="302"/>
      <c r="D381" s="384"/>
      <c r="E381" s="308"/>
    </row>
    <row r="382">
      <c r="A382" s="382"/>
      <c r="B382" s="383"/>
      <c r="C382" s="302"/>
      <c r="D382" s="384"/>
      <c r="E382" s="308"/>
    </row>
    <row r="383">
      <c r="A383" s="382"/>
      <c r="B383" s="383"/>
      <c r="C383" s="302"/>
      <c r="D383" s="384"/>
      <c r="E383" s="308"/>
    </row>
    <row r="384">
      <c r="A384" s="382"/>
      <c r="B384" s="383"/>
      <c r="C384" s="302"/>
      <c r="D384" s="384"/>
      <c r="E384" s="308"/>
    </row>
    <row r="385">
      <c r="A385" s="382"/>
      <c r="B385" s="383"/>
      <c r="C385" s="302"/>
      <c r="D385" s="384"/>
      <c r="E385" s="304"/>
    </row>
    <row r="386">
      <c r="A386" s="382"/>
      <c r="B386" s="383"/>
      <c r="C386" s="302"/>
      <c r="D386" s="384"/>
      <c r="E386" s="308"/>
    </row>
    <row r="387">
      <c r="A387" s="382"/>
      <c r="B387" s="383"/>
      <c r="C387" s="302"/>
      <c r="D387" s="384"/>
      <c r="E387" s="308"/>
    </row>
    <row r="388">
      <c r="A388" s="382"/>
      <c r="B388" s="383"/>
      <c r="C388" s="302"/>
      <c r="D388" s="384"/>
      <c r="E388" s="304"/>
    </row>
    <row r="389">
      <c r="A389" s="382"/>
      <c r="B389" s="383"/>
      <c r="C389" s="302"/>
      <c r="D389" s="384"/>
      <c r="E389" s="304"/>
    </row>
    <row r="390">
      <c r="A390" s="382"/>
      <c r="B390" s="383"/>
      <c r="C390" s="302"/>
      <c r="D390" s="369"/>
      <c r="E390" s="308"/>
    </row>
    <row r="391">
      <c r="A391" s="382"/>
      <c r="B391" s="383"/>
      <c r="C391" s="302"/>
      <c r="D391" s="384"/>
      <c r="E391" s="304"/>
    </row>
    <row r="392">
      <c r="A392" s="382"/>
      <c r="B392" s="383"/>
      <c r="C392" s="302"/>
      <c r="D392" s="384"/>
      <c r="E392" s="308"/>
    </row>
    <row r="393">
      <c r="A393" s="382"/>
      <c r="B393" s="383"/>
      <c r="C393" s="302"/>
      <c r="D393" s="384"/>
      <c r="E393" s="308"/>
    </row>
    <row r="394">
      <c r="A394" s="382"/>
      <c r="B394" s="383"/>
      <c r="C394" s="302"/>
      <c r="D394" s="384"/>
      <c r="E394" s="308"/>
    </row>
    <row r="395">
      <c r="A395" s="382"/>
      <c r="B395" s="383"/>
      <c r="C395" s="302"/>
      <c r="D395" s="369"/>
      <c r="E395" s="308"/>
    </row>
    <row r="396">
      <c r="A396" s="382"/>
      <c r="B396" s="383"/>
      <c r="C396" s="302"/>
      <c r="D396" s="369"/>
      <c r="E396" s="304"/>
    </row>
    <row r="397">
      <c r="A397" s="382"/>
      <c r="B397" s="383"/>
      <c r="C397" s="302"/>
      <c r="D397" s="384"/>
      <c r="E397" s="304"/>
    </row>
    <row r="398">
      <c r="A398" s="382"/>
      <c r="B398" s="383"/>
      <c r="C398" s="302"/>
      <c r="D398" s="369"/>
      <c r="E398" s="308"/>
    </row>
    <row r="399">
      <c r="A399" s="382"/>
      <c r="B399" s="383"/>
      <c r="C399" s="302"/>
      <c r="D399" s="369"/>
      <c r="E399" s="308"/>
    </row>
    <row r="400">
      <c r="A400" s="382"/>
      <c r="B400" s="383"/>
      <c r="C400" s="302"/>
      <c r="D400" s="369"/>
      <c r="E400" s="308"/>
    </row>
    <row r="401">
      <c r="A401" s="382"/>
      <c r="B401" s="383"/>
      <c r="C401" s="302"/>
      <c r="D401" s="384"/>
      <c r="E401" s="308"/>
    </row>
    <row r="402">
      <c r="A402" s="382"/>
      <c r="B402" s="383"/>
      <c r="C402" s="302"/>
      <c r="D402" s="369"/>
      <c r="E402" s="304"/>
    </row>
    <row r="403">
      <c r="A403" s="382"/>
      <c r="B403" s="383"/>
      <c r="C403" s="302"/>
      <c r="D403" s="384"/>
      <c r="E403" s="308"/>
    </row>
    <row r="404">
      <c r="A404" s="382"/>
      <c r="B404" s="383"/>
      <c r="C404" s="302"/>
      <c r="D404" s="384"/>
      <c r="E404" s="308"/>
    </row>
    <row r="405">
      <c r="A405" s="382"/>
      <c r="B405" s="383"/>
      <c r="C405" s="302"/>
      <c r="D405" s="369"/>
      <c r="E405" s="308"/>
    </row>
    <row r="406">
      <c r="A406" s="382"/>
      <c r="B406" s="383"/>
      <c r="C406" s="302"/>
      <c r="D406" s="384"/>
      <c r="E406" s="308"/>
    </row>
    <row r="407">
      <c r="A407" s="382"/>
      <c r="B407" s="383"/>
      <c r="C407" s="302"/>
      <c r="D407" s="384"/>
      <c r="E407" s="308"/>
    </row>
    <row r="408">
      <c r="A408" s="382"/>
      <c r="B408" s="383"/>
      <c r="C408" s="302"/>
      <c r="D408" s="384"/>
      <c r="E408" s="308"/>
    </row>
    <row r="409">
      <c r="A409" s="382"/>
      <c r="B409" s="383"/>
      <c r="C409" s="302"/>
      <c r="D409" s="384"/>
      <c r="E409" s="308"/>
    </row>
    <row r="410">
      <c r="A410" s="382"/>
      <c r="B410" s="383"/>
      <c r="C410" s="302"/>
      <c r="D410" s="369"/>
      <c r="E410" s="308"/>
    </row>
    <row r="411">
      <c r="A411" s="382"/>
      <c r="B411" s="383"/>
      <c r="C411" s="302"/>
      <c r="D411" s="369"/>
      <c r="E411" s="308"/>
    </row>
    <row r="412">
      <c r="A412" s="382"/>
      <c r="B412" s="383"/>
      <c r="C412" s="302"/>
      <c r="D412" s="369"/>
      <c r="E412" s="304"/>
    </row>
    <row r="413">
      <c r="A413" s="382"/>
      <c r="B413" s="383"/>
      <c r="C413" s="302"/>
      <c r="D413" s="369"/>
      <c r="E413" s="304"/>
    </row>
    <row r="414">
      <c r="A414" s="382"/>
      <c r="B414" s="383"/>
      <c r="C414" s="302"/>
      <c r="D414" s="369"/>
      <c r="E414" s="304"/>
    </row>
    <row r="415">
      <c r="A415" s="382"/>
      <c r="B415" s="383"/>
      <c r="C415" s="302"/>
      <c r="D415" s="384"/>
      <c r="E415" s="304"/>
    </row>
    <row r="416">
      <c r="A416" s="382"/>
      <c r="B416" s="383"/>
      <c r="C416" s="302"/>
      <c r="D416" s="384"/>
      <c r="E416" s="308"/>
    </row>
    <row r="417">
      <c r="A417" s="382"/>
      <c r="B417" s="383"/>
      <c r="C417" s="302"/>
      <c r="D417" s="384"/>
      <c r="E417" s="308"/>
    </row>
    <row r="418">
      <c r="A418" s="382"/>
      <c r="B418" s="383"/>
      <c r="C418" s="302"/>
      <c r="D418" s="384"/>
      <c r="E418" s="308"/>
    </row>
    <row r="419">
      <c r="A419" s="382"/>
      <c r="B419" s="383"/>
      <c r="C419" s="302"/>
      <c r="D419" s="369"/>
      <c r="E419" s="308"/>
    </row>
    <row r="420">
      <c r="A420" s="382"/>
      <c r="B420" s="383"/>
      <c r="C420" s="302"/>
      <c r="D420" s="384"/>
      <c r="E420" s="304"/>
    </row>
    <row r="421">
      <c r="A421" s="382"/>
      <c r="B421" s="383"/>
      <c r="C421" s="302"/>
      <c r="D421" s="384"/>
      <c r="E421" s="304"/>
    </row>
    <row r="422">
      <c r="A422" s="382"/>
      <c r="B422" s="383"/>
      <c r="C422" s="302"/>
      <c r="D422" s="384"/>
      <c r="E422" s="308"/>
    </row>
    <row r="423">
      <c r="A423" s="382"/>
      <c r="B423" s="383"/>
      <c r="C423" s="302"/>
      <c r="D423" s="369"/>
      <c r="E423" s="304"/>
    </row>
    <row r="424">
      <c r="A424" s="382"/>
      <c r="B424" s="383"/>
      <c r="C424" s="302"/>
      <c r="D424" s="384"/>
      <c r="E424" s="304"/>
    </row>
    <row r="425">
      <c r="A425" s="382"/>
      <c r="B425" s="383"/>
      <c r="C425" s="302"/>
      <c r="D425" s="369"/>
      <c r="E425" s="304"/>
    </row>
    <row r="426">
      <c r="A426" s="382"/>
      <c r="B426" s="383"/>
      <c r="C426" s="302"/>
      <c r="D426" s="384"/>
      <c r="E426" s="308"/>
    </row>
    <row r="427">
      <c r="A427" s="382"/>
      <c r="B427" s="383"/>
      <c r="C427" s="302"/>
      <c r="D427" s="369"/>
      <c r="E427" s="308"/>
    </row>
    <row r="428">
      <c r="A428" s="382"/>
      <c r="B428" s="383"/>
      <c r="C428" s="302"/>
      <c r="D428" s="384"/>
      <c r="E428" s="308"/>
    </row>
    <row r="429">
      <c r="A429" s="382"/>
      <c r="B429" s="383"/>
      <c r="C429" s="302"/>
      <c r="D429" s="384"/>
      <c r="E429" s="304"/>
    </row>
    <row r="430">
      <c r="A430" s="382"/>
      <c r="B430" s="383"/>
      <c r="C430" s="302"/>
      <c r="D430" s="384"/>
      <c r="E430" s="308"/>
    </row>
    <row r="431">
      <c r="A431" s="382"/>
      <c r="B431" s="383"/>
      <c r="C431" s="302"/>
      <c r="D431" s="384"/>
      <c r="E431" s="304"/>
    </row>
    <row r="432">
      <c r="A432" s="382"/>
      <c r="B432" s="383"/>
      <c r="C432" s="302"/>
      <c r="D432" s="384"/>
      <c r="E432" s="304"/>
    </row>
    <row r="433">
      <c r="A433" s="382"/>
      <c r="B433" s="383"/>
      <c r="C433" s="302"/>
      <c r="D433" s="384"/>
      <c r="E433" s="308"/>
    </row>
    <row r="434">
      <c r="A434" s="382"/>
      <c r="B434" s="383"/>
      <c r="C434" s="302"/>
      <c r="D434" s="384"/>
      <c r="E434" s="308"/>
    </row>
    <row r="435">
      <c r="A435" s="382"/>
      <c r="B435" s="383"/>
      <c r="C435" s="302"/>
      <c r="D435" s="384"/>
      <c r="E435" s="304"/>
    </row>
    <row r="436">
      <c r="A436" s="382"/>
      <c r="B436" s="383"/>
      <c r="C436" s="302"/>
      <c r="D436" s="369"/>
      <c r="E436" s="304"/>
    </row>
    <row r="437">
      <c r="A437" s="382"/>
      <c r="B437" s="383"/>
      <c r="C437" s="302"/>
      <c r="D437" s="384"/>
      <c r="E437" s="304"/>
    </row>
    <row r="438">
      <c r="A438" s="382"/>
      <c r="B438" s="383"/>
      <c r="C438" s="302"/>
      <c r="D438" s="369"/>
      <c r="E438" s="304"/>
    </row>
    <row r="439">
      <c r="A439" s="382"/>
      <c r="B439" s="383"/>
      <c r="C439" s="302"/>
      <c r="D439" s="369"/>
      <c r="E439" s="304"/>
    </row>
    <row r="440">
      <c r="A440" s="382"/>
      <c r="B440" s="383"/>
      <c r="C440" s="302"/>
      <c r="D440" s="384"/>
      <c r="E440" s="308"/>
    </row>
    <row r="441">
      <c r="A441" s="382"/>
      <c r="B441" s="383"/>
      <c r="C441" s="302"/>
      <c r="D441" s="384"/>
      <c r="E441" s="304"/>
    </row>
    <row r="442">
      <c r="A442" s="382"/>
      <c r="B442" s="383"/>
      <c r="C442" s="302"/>
      <c r="D442" s="369"/>
      <c r="E442" s="304"/>
    </row>
    <row r="443">
      <c r="A443" s="382"/>
      <c r="B443" s="383"/>
      <c r="C443" s="302"/>
      <c r="D443" s="369"/>
      <c r="E443" s="304"/>
    </row>
    <row r="444">
      <c r="A444" s="382"/>
      <c r="B444" s="383"/>
      <c r="C444" s="302"/>
      <c r="D444" s="369"/>
      <c r="E444" s="304"/>
    </row>
    <row r="445">
      <c r="A445" s="382"/>
      <c r="B445" s="383"/>
      <c r="C445" s="302"/>
      <c r="D445" s="369"/>
      <c r="E445" s="304"/>
    </row>
    <row r="446">
      <c r="A446" s="382"/>
      <c r="B446" s="383"/>
      <c r="C446" s="302"/>
      <c r="D446" s="384"/>
      <c r="E446" s="308"/>
    </row>
    <row r="447">
      <c r="A447" s="382"/>
      <c r="B447" s="383"/>
      <c r="C447" s="302"/>
      <c r="D447" s="369"/>
      <c r="E447" s="304"/>
    </row>
    <row r="448">
      <c r="A448" s="382"/>
      <c r="B448" s="383"/>
      <c r="C448" s="302"/>
      <c r="D448" s="384"/>
      <c r="E448" s="304"/>
    </row>
    <row r="449">
      <c r="A449" s="382"/>
      <c r="B449" s="383"/>
      <c r="C449" s="302"/>
      <c r="D449" s="384"/>
      <c r="E449" s="308"/>
    </row>
    <row r="450">
      <c r="A450" s="382"/>
      <c r="B450" s="383"/>
      <c r="C450" s="302"/>
      <c r="D450" s="384"/>
      <c r="E450" s="304"/>
    </row>
    <row r="451">
      <c r="A451" s="382"/>
      <c r="B451" s="383"/>
      <c r="C451" s="302"/>
      <c r="D451" s="384"/>
      <c r="E451" s="304"/>
    </row>
    <row r="452">
      <c r="A452" s="382"/>
      <c r="B452" s="383"/>
      <c r="C452" s="302"/>
      <c r="D452" s="384"/>
      <c r="E452" s="304"/>
    </row>
    <row r="453">
      <c r="A453" s="382"/>
      <c r="B453" s="383"/>
      <c r="C453" s="302"/>
      <c r="D453" s="384"/>
      <c r="E453" s="304"/>
    </row>
    <row r="454">
      <c r="A454" s="382"/>
      <c r="B454" s="383"/>
      <c r="C454" s="302"/>
      <c r="D454" s="384"/>
      <c r="E454" s="308"/>
    </row>
    <row r="455">
      <c r="A455" s="382"/>
      <c r="B455" s="383"/>
      <c r="C455" s="302"/>
      <c r="D455" s="384"/>
      <c r="E455" s="308"/>
    </row>
    <row r="456">
      <c r="A456" s="382"/>
      <c r="B456" s="383"/>
      <c r="C456" s="302"/>
      <c r="D456" s="384"/>
      <c r="E456" s="308"/>
    </row>
    <row r="457">
      <c r="A457" s="382"/>
      <c r="B457" s="383"/>
      <c r="C457" s="302"/>
      <c r="D457" s="384"/>
      <c r="E457" s="308"/>
    </row>
    <row r="458">
      <c r="A458" s="382"/>
      <c r="B458" s="383"/>
      <c r="C458" s="302"/>
      <c r="D458" s="384"/>
      <c r="E458" s="304"/>
    </row>
    <row r="459">
      <c r="A459" s="382"/>
      <c r="B459" s="383"/>
      <c r="C459" s="302"/>
      <c r="D459" s="384"/>
      <c r="E459" s="304"/>
    </row>
    <row r="460">
      <c r="A460" s="382"/>
      <c r="B460" s="383"/>
      <c r="C460" s="302"/>
      <c r="D460" s="384"/>
      <c r="E460" s="304"/>
    </row>
    <row r="461">
      <c r="A461" s="382"/>
      <c r="B461" s="383"/>
      <c r="C461" s="302"/>
      <c r="D461" s="384"/>
      <c r="E461" s="308"/>
    </row>
    <row r="462">
      <c r="A462" s="382"/>
      <c r="B462" s="383"/>
      <c r="C462" s="302"/>
      <c r="D462" s="384"/>
      <c r="E462" s="304"/>
    </row>
    <row r="463">
      <c r="A463" s="382"/>
      <c r="B463" s="383"/>
      <c r="C463" s="302"/>
      <c r="D463" s="384"/>
      <c r="E463" s="308"/>
    </row>
    <row r="464">
      <c r="A464" s="382"/>
      <c r="B464" s="383"/>
      <c r="C464" s="302"/>
      <c r="D464" s="384"/>
      <c r="E464" s="308"/>
    </row>
    <row r="465">
      <c r="A465" s="382"/>
      <c r="B465" s="383"/>
      <c r="C465" s="302"/>
      <c r="D465" s="384"/>
      <c r="E465" s="308"/>
    </row>
    <row r="466">
      <c r="A466" s="382"/>
      <c r="B466" s="383"/>
      <c r="C466" s="302"/>
      <c r="D466" s="384"/>
      <c r="E466" s="304"/>
    </row>
    <row r="467">
      <c r="A467" s="382"/>
      <c r="B467" s="383"/>
      <c r="C467" s="302"/>
      <c r="D467" s="384"/>
      <c r="E467" s="304"/>
    </row>
    <row r="468">
      <c r="A468" s="382"/>
      <c r="B468" s="383"/>
      <c r="C468" s="302"/>
      <c r="D468" s="384"/>
      <c r="E468" s="304"/>
    </row>
    <row r="469">
      <c r="A469" s="382"/>
      <c r="B469" s="383"/>
      <c r="C469" s="302"/>
      <c r="D469" s="384"/>
      <c r="E469" s="308"/>
    </row>
    <row r="470">
      <c r="A470" s="382"/>
      <c r="B470" s="383"/>
      <c r="C470" s="302"/>
      <c r="D470" s="384"/>
      <c r="E470" s="308"/>
    </row>
    <row r="471">
      <c r="A471" s="382"/>
      <c r="B471" s="383"/>
      <c r="C471" s="302"/>
      <c r="D471" s="384"/>
      <c r="E471" s="304"/>
    </row>
    <row r="472">
      <c r="A472" s="382"/>
      <c r="B472" s="383"/>
      <c r="C472" s="302"/>
      <c r="D472" s="384"/>
      <c r="E472" s="304"/>
    </row>
    <row r="473">
      <c r="A473" s="382"/>
      <c r="B473" s="383"/>
      <c r="C473" s="302"/>
      <c r="D473" s="384"/>
      <c r="E473" s="308"/>
    </row>
    <row r="474">
      <c r="A474" s="382"/>
      <c r="B474" s="383"/>
      <c r="C474" s="302"/>
      <c r="D474" s="384"/>
      <c r="E474" s="308"/>
    </row>
    <row r="475">
      <c r="A475" s="382"/>
      <c r="B475" s="383"/>
      <c r="C475" s="302"/>
      <c r="D475" s="384"/>
      <c r="E475" s="304"/>
    </row>
    <row r="476">
      <c r="A476" s="382"/>
      <c r="B476" s="383"/>
      <c r="C476" s="302"/>
      <c r="D476" s="384"/>
      <c r="E476" s="304"/>
    </row>
    <row r="477">
      <c r="A477" s="382"/>
      <c r="B477" s="383"/>
      <c r="C477" s="302"/>
      <c r="D477" s="384"/>
      <c r="E477" s="308"/>
    </row>
    <row r="478">
      <c r="A478" s="382"/>
      <c r="B478" s="383"/>
      <c r="C478" s="302"/>
      <c r="D478" s="384"/>
      <c r="E478" s="304"/>
    </row>
    <row r="479">
      <c r="A479" s="382"/>
      <c r="B479" s="383"/>
      <c r="C479" s="302"/>
      <c r="D479" s="384"/>
      <c r="E479" s="308"/>
    </row>
    <row r="480">
      <c r="A480" s="382"/>
      <c r="B480" s="383"/>
      <c r="C480" s="302"/>
      <c r="D480" s="384"/>
      <c r="E480" s="304"/>
    </row>
    <row r="481">
      <c r="A481" s="382"/>
      <c r="B481" s="383"/>
      <c r="C481" s="302"/>
      <c r="D481" s="384"/>
      <c r="E481" s="304"/>
    </row>
    <row r="482">
      <c r="A482" s="382"/>
      <c r="B482" s="383"/>
      <c r="C482" s="302"/>
      <c r="D482" s="384"/>
      <c r="E482" s="304"/>
    </row>
    <row r="483">
      <c r="A483" s="382"/>
      <c r="B483" s="383"/>
      <c r="C483" s="302"/>
      <c r="D483" s="384"/>
      <c r="E483" s="304"/>
    </row>
    <row r="484">
      <c r="A484" s="382"/>
      <c r="B484" s="383"/>
      <c r="C484" s="302"/>
      <c r="D484" s="384"/>
      <c r="E484" s="308"/>
    </row>
    <row r="485">
      <c r="A485" s="382"/>
      <c r="B485" s="383"/>
      <c r="C485" s="302"/>
      <c r="D485" s="369"/>
      <c r="E485" s="304"/>
    </row>
    <row r="486">
      <c r="A486" s="382"/>
      <c r="B486" s="383"/>
      <c r="C486" s="302"/>
      <c r="D486" s="369"/>
      <c r="E486" s="308"/>
    </row>
    <row r="487">
      <c r="A487" s="382"/>
      <c r="B487" s="383"/>
      <c r="C487" s="302"/>
      <c r="D487" s="369"/>
      <c r="E487" s="304"/>
    </row>
    <row r="488">
      <c r="A488" s="382"/>
      <c r="B488" s="383"/>
      <c r="C488" s="302"/>
      <c r="D488" s="369"/>
      <c r="E488" s="304"/>
    </row>
    <row r="489">
      <c r="A489" s="382"/>
      <c r="B489" s="383"/>
      <c r="C489" s="302"/>
      <c r="D489" s="369"/>
      <c r="E489" s="308"/>
    </row>
    <row r="490">
      <c r="A490" s="382"/>
      <c r="B490" s="383"/>
      <c r="C490" s="302"/>
      <c r="D490" s="369"/>
      <c r="E490" s="304"/>
    </row>
    <row r="491">
      <c r="A491" s="382"/>
      <c r="B491" s="383"/>
      <c r="C491" s="302"/>
      <c r="D491" s="369"/>
      <c r="E491" s="304"/>
    </row>
    <row r="492">
      <c r="A492" s="382"/>
      <c r="B492" s="383"/>
      <c r="C492" s="302"/>
      <c r="D492" s="369"/>
      <c r="E492" s="304"/>
    </row>
    <row r="493">
      <c r="A493" s="382"/>
      <c r="B493" s="383"/>
      <c r="C493" s="302"/>
      <c r="D493" s="369"/>
      <c r="E493" s="304"/>
    </row>
    <row r="494">
      <c r="A494" s="382"/>
      <c r="B494" s="383"/>
      <c r="C494" s="302"/>
      <c r="D494" s="369"/>
      <c r="E494" s="304"/>
    </row>
    <row r="495">
      <c r="A495" s="382"/>
      <c r="B495" s="383"/>
      <c r="C495" s="302"/>
      <c r="D495" s="369"/>
      <c r="E495" s="304"/>
    </row>
    <row r="496">
      <c r="A496" s="382"/>
      <c r="B496" s="383"/>
      <c r="C496" s="302"/>
      <c r="D496" s="369"/>
      <c r="E496" s="308"/>
    </row>
    <row r="497">
      <c r="A497" s="382"/>
      <c r="B497" s="383"/>
      <c r="C497" s="302"/>
      <c r="D497" s="369"/>
      <c r="E497" s="308"/>
    </row>
    <row r="498">
      <c r="A498" s="382"/>
      <c r="B498" s="383"/>
      <c r="C498" s="302"/>
      <c r="D498" s="369"/>
      <c r="E498" s="304"/>
    </row>
    <row r="499">
      <c r="A499" s="382"/>
      <c r="B499" s="383"/>
      <c r="C499" s="302"/>
      <c r="D499" s="369"/>
      <c r="E499" s="308"/>
    </row>
    <row r="500">
      <c r="A500" s="382"/>
      <c r="B500" s="383"/>
      <c r="C500" s="302"/>
      <c r="D500" s="369"/>
      <c r="E500" s="304"/>
    </row>
    <row r="501">
      <c r="A501" s="382"/>
      <c r="B501" s="383"/>
      <c r="C501" s="302"/>
      <c r="D501" s="369"/>
      <c r="E501" s="304"/>
    </row>
    <row r="502">
      <c r="A502" s="382"/>
      <c r="B502" s="383"/>
      <c r="C502" s="302"/>
      <c r="D502" s="369"/>
      <c r="E502" s="308"/>
    </row>
    <row r="503">
      <c r="A503" s="382"/>
      <c r="B503" s="383"/>
      <c r="C503" s="302"/>
      <c r="D503" s="369"/>
      <c r="E503" s="308"/>
    </row>
    <row r="504">
      <c r="A504" s="382"/>
      <c r="B504" s="383"/>
      <c r="C504" s="302"/>
      <c r="D504" s="369"/>
      <c r="E504" s="308"/>
    </row>
    <row r="505">
      <c r="A505" s="382"/>
      <c r="B505" s="383"/>
      <c r="C505" s="302"/>
      <c r="D505" s="369"/>
      <c r="E505" s="304"/>
    </row>
    <row r="506">
      <c r="A506" s="382"/>
      <c r="B506" s="383"/>
      <c r="C506" s="302"/>
      <c r="D506" s="369"/>
      <c r="E506" s="308"/>
    </row>
    <row r="507">
      <c r="A507" s="382"/>
      <c r="B507" s="383"/>
      <c r="C507" s="302"/>
      <c r="D507" s="369"/>
      <c r="E507" s="308"/>
    </row>
    <row r="508">
      <c r="A508" s="382"/>
      <c r="B508" s="383"/>
      <c r="C508" s="302"/>
      <c r="D508" s="369"/>
      <c r="E508" s="304"/>
    </row>
    <row r="509">
      <c r="A509" s="382"/>
      <c r="B509" s="383"/>
      <c r="C509" s="302"/>
      <c r="D509" s="369"/>
      <c r="E509" s="308"/>
    </row>
    <row r="510">
      <c r="A510" s="382"/>
      <c r="B510" s="383"/>
      <c r="C510" s="302"/>
      <c r="D510" s="369"/>
      <c r="E510" s="308"/>
    </row>
    <row r="511">
      <c r="A511" s="382"/>
      <c r="B511" s="383"/>
      <c r="C511" s="302"/>
      <c r="D511" s="369"/>
      <c r="E511" s="304"/>
    </row>
    <row r="512">
      <c r="A512" s="382"/>
      <c r="B512" s="383"/>
      <c r="C512" s="302"/>
      <c r="D512" s="369"/>
      <c r="E512" s="303"/>
    </row>
    <row r="513">
      <c r="A513" s="382"/>
      <c r="B513" s="388"/>
      <c r="D513" s="1"/>
    </row>
    <row r="514">
      <c r="A514" s="382"/>
      <c r="B514" s="388"/>
      <c r="D514" s="1"/>
    </row>
    <row r="515">
      <c r="A515" s="382"/>
      <c r="B515" s="388"/>
      <c r="D515" s="1"/>
    </row>
    <row r="516">
      <c r="A516" s="382"/>
      <c r="B516" s="388"/>
      <c r="D516" s="1"/>
    </row>
    <row r="517">
      <c r="A517" s="382"/>
      <c r="B517" s="388"/>
      <c r="D517" s="1"/>
    </row>
    <row r="518">
      <c r="A518" s="382"/>
      <c r="B518" s="388"/>
      <c r="D518" s="1"/>
    </row>
    <row r="519">
      <c r="A519" s="382"/>
      <c r="B519" s="388"/>
      <c r="D519" s="1"/>
    </row>
    <row r="520">
      <c r="A520" s="382"/>
      <c r="B520" s="388"/>
      <c r="D520" s="1"/>
    </row>
    <row r="521">
      <c r="A521" s="382"/>
      <c r="B521" s="388"/>
      <c r="D521" s="1"/>
    </row>
    <row r="522">
      <c r="A522" s="382"/>
      <c r="B522" s="388"/>
      <c r="D522" s="1"/>
    </row>
    <row r="523">
      <c r="A523" s="382"/>
      <c r="B523" s="388"/>
      <c r="D523" s="1"/>
    </row>
    <row r="524">
      <c r="A524" s="382"/>
      <c r="B524" s="388"/>
      <c r="D524" s="1"/>
    </row>
    <row r="525">
      <c r="A525" s="382"/>
      <c r="B525" s="388"/>
      <c r="D525" s="1"/>
    </row>
    <row r="526">
      <c r="A526" s="382"/>
      <c r="B526" s="388"/>
      <c r="D526" s="1"/>
    </row>
    <row r="527">
      <c r="A527" s="382"/>
      <c r="B527" s="388"/>
      <c r="D527" s="1"/>
    </row>
    <row r="528">
      <c r="A528" s="382"/>
      <c r="B528" s="388"/>
      <c r="D528" s="1"/>
    </row>
    <row r="529">
      <c r="A529" s="382"/>
      <c r="B529" s="388"/>
      <c r="D529" s="1"/>
    </row>
    <row r="530">
      <c r="A530" s="382"/>
      <c r="B530" s="388"/>
      <c r="D530" s="1"/>
    </row>
    <row r="531">
      <c r="A531" s="382"/>
      <c r="B531" s="388"/>
      <c r="D531" s="1"/>
    </row>
    <row r="532">
      <c r="A532" s="382"/>
      <c r="B532" s="388"/>
      <c r="D532" s="1"/>
    </row>
    <row r="533">
      <c r="A533" s="382"/>
      <c r="B533" s="388"/>
      <c r="D533" s="1"/>
    </row>
    <row r="534">
      <c r="A534" s="382"/>
      <c r="B534" s="388"/>
      <c r="D534" s="1"/>
    </row>
    <row r="535">
      <c r="A535" s="382"/>
      <c r="B535" s="388"/>
      <c r="D535" s="1"/>
    </row>
    <row r="536">
      <c r="A536" s="382"/>
      <c r="B536" s="388"/>
      <c r="D536" s="1"/>
    </row>
    <row r="537">
      <c r="A537" s="382"/>
      <c r="B537" s="388"/>
      <c r="D537" s="1"/>
    </row>
    <row r="538">
      <c r="A538" s="382"/>
      <c r="B538" s="388"/>
      <c r="D538" s="1"/>
    </row>
    <row r="539">
      <c r="A539" s="382"/>
      <c r="B539" s="388"/>
      <c r="D539" s="1"/>
    </row>
    <row r="540">
      <c r="A540" s="382"/>
      <c r="B540" s="388"/>
      <c r="D540" s="1"/>
    </row>
    <row r="541">
      <c r="A541" s="382"/>
      <c r="B541" s="388"/>
      <c r="D541" s="1"/>
    </row>
    <row r="542">
      <c r="A542" s="382"/>
      <c r="B542" s="388"/>
      <c r="D542" s="1"/>
    </row>
    <row r="543">
      <c r="A543" s="382"/>
      <c r="B543" s="388"/>
      <c r="D543" s="1"/>
    </row>
    <row r="544">
      <c r="A544" s="382"/>
      <c r="B544" s="388"/>
      <c r="D544" s="1"/>
    </row>
    <row r="545">
      <c r="A545" s="382"/>
      <c r="B545" s="388"/>
      <c r="D545" s="1"/>
    </row>
    <row r="546">
      <c r="A546" s="382"/>
      <c r="B546" s="388"/>
      <c r="D546" s="1"/>
    </row>
    <row r="547">
      <c r="A547" s="382"/>
      <c r="B547" s="388"/>
      <c r="D547" s="1"/>
    </row>
    <row r="548">
      <c r="A548" s="382"/>
      <c r="B548" s="388"/>
      <c r="D548" s="1"/>
    </row>
    <row r="549">
      <c r="A549" s="382"/>
      <c r="B549" s="388"/>
      <c r="D549" s="1"/>
    </row>
    <row r="550">
      <c r="A550" s="382"/>
      <c r="B550" s="388"/>
      <c r="D550" s="1"/>
    </row>
    <row r="551">
      <c r="A551" s="382"/>
      <c r="B551" s="388"/>
      <c r="D551" s="1"/>
    </row>
    <row r="552">
      <c r="A552" s="382"/>
      <c r="B552" s="388"/>
      <c r="D552" s="1"/>
    </row>
    <row r="553">
      <c r="A553" s="382"/>
      <c r="B553" s="388"/>
      <c r="D553" s="1"/>
    </row>
    <row r="554">
      <c r="A554" s="382"/>
      <c r="B554" s="388"/>
      <c r="D554" s="1"/>
    </row>
    <row r="555">
      <c r="A555" s="382"/>
      <c r="B555" s="388"/>
      <c r="D555" s="1"/>
    </row>
    <row r="556">
      <c r="A556" s="382"/>
      <c r="B556" s="388"/>
      <c r="D556" s="1"/>
    </row>
    <row r="557">
      <c r="A557" s="382"/>
      <c r="B557" s="388"/>
      <c r="D557" s="1"/>
    </row>
    <row r="558">
      <c r="A558" s="382"/>
      <c r="B558" s="388"/>
      <c r="D558" s="1"/>
    </row>
    <row r="559">
      <c r="A559" s="382"/>
      <c r="B559" s="388"/>
      <c r="D559" s="1"/>
    </row>
    <row r="560">
      <c r="A560" s="382"/>
      <c r="B560" s="388"/>
      <c r="D560" s="1"/>
    </row>
    <row r="561">
      <c r="A561" s="382"/>
      <c r="B561" s="388"/>
      <c r="D561" s="1"/>
    </row>
    <row r="562">
      <c r="A562" s="382"/>
      <c r="B562" s="388"/>
      <c r="D562" s="1"/>
    </row>
    <row r="563">
      <c r="A563" s="382"/>
      <c r="B563" s="388"/>
      <c r="D563" s="1"/>
    </row>
    <row r="564">
      <c r="A564" s="382"/>
      <c r="B564" s="388"/>
      <c r="D564" s="1"/>
    </row>
    <row r="565">
      <c r="A565" s="382"/>
      <c r="B565" s="388"/>
      <c r="D565" s="1"/>
    </row>
    <row r="566">
      <c r="A566" s="382"/>
      <c r="B566" s="388"/>
      <c r="D566" s="1"/>
    </row>
    <row r="567">
      <c r="A567" s="382"/>
      <c r="B567" s="388"/>
      <c r="D567" s="1"/>
    </row>
    <row r="568">
      <c r="A568" s="382"/>
      <c r="B568" s="388"/>
      <c r="D568" s="1"/>
    </row>
    <row r="569">
      <c r="A569" s="382"/>
      <c r="B569" s="388"/>
      <c r="D569" s="1"/>
    </row>
    <row r="570">
      <c r="A570" s="382"/>
      <c r="B570" s="388"/>
      <c r="D570" s="1"/>
    </row>
    <row r="571">
      <c r="A571" s="382"/>
      <c r="B571" s="388"/>
      <c r="D571" s="1"/>
    </row>
    <row r="572">
      <c r="A572" s="382"/>
      <c r="B572" s="388"/>
      <c r="D572" s="1"/>
    </row>
    <row r="573">
      <c r="A573" s="382"/>
      <c r="B573" s="388"/>
      <c r="D573" s="1"/>
    </row>
    <row r="574">
      <c r="A574" s="382"/>
      <c r="B574" s="388"/>
      <c r="D574" s="1"/>
    </row>
    <row r="575">
      <c r="A575" s="382"/>
      <c r="B575" s="388"/>
      <c r="D575" s="1"/>
    </row>
    <row r="576">
      <c r="A576" s="382"/>
      <c r="B576" s="388"/>
      <c r="D576" s="1"/>
    </row>
    <row r="577">
      <c r="A577" s="382"/>
      <c r="B577" s="388"/>
      <c r="D577" s="1"/>
    </row>
    <row r="578">
      <c r="A578" s="382"/>
      <c r="B578" s="388"/>
      <c r="D578" s="1"/>
    </row>
    <row r="579">
      <c r="A579" s="382"/>
      <c r="B579" s="388"/>
      <c r="D579" s="1"/>
    </row>
    <row r="580">
      <c r="A580" s="382"/>
      <c r="B580" s="388"/>
      <c r="D580" s="1"/>
    </row>
    <row r="581">
      <c r="A581" s="382"/>
      <c r="B581" s="388"/>
      <c r="D581" s="1"/>
    </row>
    <row r="582">
      <c r="A582" s="382"/>
      <c r="B582" s="388"/>
      <c r="D582" s="1"/>
    </row>
    <row r="583">
      <c r="A583" s="382"/>
      <c r="B583" s="388"/>
      <c r="D583" s="1"/>
    </row>
    <row r="584">
      <c r="A584" s="382"/>
      <c r="B584" s="388"/>
      <c r="D584" s="1"/>
    </row>
    <row r="585">
      <c r="A585" s="382"/>
      <c r="B585" s="388"/>
      <c r="D585" s="1"/>
    </row>
    <row r="586">
      <c r="A586" s="382"/>
      <c r="B586" s="388"/>
      <c r="D586" s="1"/>
    </row>
    <row r="587">
      <c r="A587" s="382"/>
      <c r="B587" s="388"/>
      <c r="D587" s="1"/>
    </row>
    <row r="588">
      <c r="A588" s="382"/>
      <c r="B588" s="388"/>
      <c r="D588" s="1"/>
    </row>
    <row r="589">
      <c r="A589" s="382"/>
      <c r="B589" s="388"/>
      <c r="D589" s="1"/>
    </row>
    <row r="590">
      <c r="A590" s="382"/>
      <c r="B590" s="388"/>
      <c r="D590" s="1"/>
    </row>
    <row r="591">
      <c r="A591" s="382"/>
      <c r="B591" s="388"/>
      <c r="D591" s="1"/>
    </row>
    <row r="592">
      <c r="A592" s="382"/>
      <c r="B592" s="388"/>
      <c r="D592" s="1"/>
    </row>
    <row r="593">
      <c r="A593" s="382"/>
      <c r="B593" s="388"/>
      <c r="D593" s="1"/>
    </row>
    <row r="594">
      <c r="A594" s="382"/>
      <c r="B594" s="388"/>
      <c r="D594" s="1"/>
    </row>
    <row r="595">
      <c r="A595" s="382"/>
      <c r="B595" s="388"/>
      <c r="D595" s="1"/>
    </row>
    <row r="596">
      <c r="A596" s="382"/>
      <c r="B596" s="388"/>
      <c r="D596" s="1"/>
    </row>
    <row r="597">
      <c r="A597" s="382"/>
      <c r="B597" s="388"/>
      <c r="D597" s="1"/>
    </row>
    <row r="598">
      <c r="A598" s="382"/>
      <c r="B598" s="388"/>
      <c r="D598" s="1"/>
    </row>
    <row r="599">
      <c r="A599" s="382"/>
      <c r="B599" s="388"/>
      <c r="D599" s="1"/>
    </row>
    <row r="600">
      <c r="A600" s="382"/>
      <c r="B600" s="388"/>
      <c r="D600" s="1"/>
    </row>
    <row r="601">
      <c r="A601" s="382"/>
      <c r="B601" s="388"/>
      <c r="D601" s="1"/>
    </row>
    <row r="602">
      <c r="A602" s="382"/>
      <c r="B602" s="388"/>
      <c r="D602" s="1"/>
    </row>
    <row r="603">
      <c r="A603" s="382"/>
      <c r="B603" s="388"/>
      <c r="D603" s="1"/>
    </row>
    <row r="604">
      <c r="A604" s="382"/>
      <c r="B604" s="388"/>
      <c r="D604" s="1"/>
    </row>
    <row r="605">
      <c r="A605" s="382"/>
      <c r="B605" s="388"/>
      <c r="D605" s="1"/>
    </row>
    <row r="606">
      <c r="A606" s="382"/>
      <c r="B606" s="388"/>
      <c r="D606" s="1"/>
    </row>
    <row r="607">
      <c r="A607" s="382"/>
      <c r="B607" s="388"/>
      <c r="D607" s="1"/>
    </row>
    <row r="608">
      <c r="A608" s="382"/>
      <c r="B608" s="388"/>
      <c r="D608" s="1"/>
    </row>
    <row r="609">
      <c r="A609" s="382"/>
      <c r="B609" s="388"/>
      <c r="D609" s="1"/>
    </row>
    <row r="610">
      <c r="A610" s="382"/>
      <c r="B610" s="388"/>
      <c r="D610" s="1"/>
    </row>
    <row r="611">
      <c r="A611" s="382"/>
      <c r="B611" s="388"/>
      <c r="D611" s="1"/>
    </row>
    <row r="612">
      <c r="A612" s="382"/>
      <c r="B612" s="388"/>
      <c r="D612" s="1"/>
    </row>
    <row r="613">
      <c r="A613" s="382"/>
      <c r="B613" s="388"/>
      <c r="D613" s="1"/>
    </row>
    <row r="614">
      <c r="A614" s="382"/>
      <c r="B614" s="388"/>
      <c r="D614" s="1"/>
    </row>
    <row r="615">
      <c r="A615" s="382"/>
      <c r="B615" s="388"/>
      <c r="D615" s="1"/>
    </row>
    <row r="616">
      <c r="A616" s="382"/>
      <c r="B616" s="388"/>
      <c r="D616" s="1"/>
    </row>
    <row r="617">
      <c r="A617" s="382"/>
      <c r="B617" s="388"/>
      <c r="D617" s="1"/>
    </row>
    <row r="618">
      <c r="A618" s="382"/>
      <c r="B618" s="388"/>
      <c r="D618" s="1"/>
    </row>
    <row r="619">
      <c r="A619" s="382"/>
      <c r="B619" s="388"/>
      <c r="D619" s="1"/>
    </row>
    <row r="620">
      <c r="A620" s="382"/>
      <c r="B620" s="388"/>
      <c r="D620" s="1"/>
    </row>
    <row r="621">
      <c r="A621" s="382"/>
      <c r="B621" s="388"/>
      <c r="D621" s="1"/>
    </row>
    <row r="622">
      <c r="A622" s="382"/>
      <c r="B622" s="388"/>
      <c r="D622" s="1"/>
    </row>
    <row r="623">
      <c r="A623" s="382"/>
      <c r="B623" s="388"/>
      <c r="D623" s="1"/>
    </row>
    <row r="624">
      <c r="A624" s="382"/>
      <c r="B624" s="388"/>
      <c r="D624" s="1"/>
    </row>
    <row r="625">
      <c r="A625" s="382"/>
      <c r="B625" s="388"/>
      <c r="D625" s="1"/>
    </row>
    <row r="626">
      <c r="A626" s="382"/>
      <c r="B626" s="388"/>
      <c r="D626" s="1"/>
    </row>
    <row r="627">
      <c r="A627" s="382"/>
      <c r="B627" s="388"/>
      <c r="D627" s="1"/>
    </row>
    <row r="628">
      <c r="A628" s="382"/>
      <c r="B628" s="388"/>
      <c r="D628" s="1"/>
    </row>
    <row r="629">
      <c r="A629" s="382"/>
      <c r="B629" s="388"/>
      <c r="D629" s="1"/>
    </row>
    <row r="630">
      <c r="A630" s="382"/>
      <c r="B630" s="388"/>
      <c r="D630" s="1"/>
    </row>
    <row r="631">
      <c r="A631" s="382"/>
      <c r="B631" s="388"/>
      <c r="D631" s="1"/>
    </row>
    <row r="632">
      <c r="A632" s="382"/>
      <c r="B632" s="388"/>
      <c r="D632" s="1"/>
    </row>
    <row r="633">
      <c r="A633" s="382"/>
      <c r="B633" s="388"/>
      <c r="D633" s="1"/>
    </row>
    <row r="634">
      <c r="A634" s="382"/>
      <c r="B634" s="388"/>
      <c r="D634" s="1"/>
    </row>
    <row r="635">
      <c r="A635" s="382"/>
      <c r="B635" s="388"/>
      <c r="D635" s="1"/>
    </row>
    <row r="636">
      <c r="A636" s="382"/>
      <c r="B636" s="388"/>
      <c r="D636" s="1"/>
    </row>
    <row r="637">
      <c r="A637" s="382"/>
      <c r="B637" s="388"/>
      <c r="D637" s="1"/>
    </row>
    <row r="638">
      <c r="A638" s="382"/>
      <c r="B638" s="388"/>
      <c r="D638" s="1"/>
    </row>
    <row r="639">
      <c r="A639" s="382"/>
      <c r="B639" s="388"/>
      <c r="D639" s="1"/>
    </row>
    <row r="640">
      <c r="A640" s="382"/>
      <c r="B640" s="388"/>
      <c r="D640" s="1"/>
    </row>
    <row r="641">
      <c r="A641" s="382"/>
      <c r="B641" s="388"/>
      <c r="D641" s="1"/>
    </row>
    <row r="642">
      <c r="A642" s="382"/>
      <c r="B642" s="388"/>
      <c r="D642" s="1"/>
    </row>
    <row r="643">
      <c r="A643" s="382"/>
      <c r="B643" s="388"/>
      <c r="D643" s="1"/>
    </row>
    <row r="644">
      <c r="A644" s="382"/>
      <c r="B644" s="388"/>
      <c r="D644" s="1"/>
    </row>
    <row r="645">
      <c r="A645" s="382"/>
      <c r="B645" s="388"/>
      <c r="D645" s="1"/>
    </row>
    <row r="646">
      <c r="A646" s="382"/>
      <c r="B646" s="388"/>
      <c r="D646" s="1"/>
    </row>
    <row r="647">
      <c r="A647" s="382"/>
      <c r="B647" s="388"/>
      <c r="D647" s="1"/>
    </row>
    <row r="648">
      <c r="A648" s="382"/>
      <c r="B648" s="388"/>
      <c r="D648" s="1"/>
    </row>
    <row r="649">
      <c r="A649" s="382"/>
      <c r="B649" s="388"/>
      <c r="D649" s="1"/>
    </row>
    <row r="650">
      <c r="A650" s="382"/>
      <c r="B650" s="388"/>
      <c r="D650" s="1"/>
    </row>
    <row r="651">
      <c r="A651" s="382"/>
      <c r="B651" s="388"/>
      <c r="D651" s="1"/>
    </row>
    <row r="652">
      <c r="A652" s="382"/>
      <c r="B652" s="388"/>
      <c r="D652" s="1"/>
    </row>
    <row r="653">
      <c r="A653" s="382"/>
      <c r="B653" s="388"/>
      <c r="D653" s="1"/>
    </row>
    <row r="654">
      <c r="A654" s="382"/>
      <c r="B654" s="388"/>
      <c r="D654" s="1"/>
    </row>
    <row r="655">
      <c r="A655" s="382"/>
      <c r="B655" s="388"/>
      <c r="D655" s="1"/>
    </row>
    <row r="656">
      <c r="A656" s="382"/>
      <c r="B656" s="388"/>
      <c r="D656" s="1"/>
    </row>
    <row r="657">
      <c r="A657" s="382"/>
      <c r="B657" s="388"/>
      <c r="D657" s="1"/>
    </row>
    <row r="658">
      <c r="A658" s="382"/>
      <c r="B658" s="388"/>
      <c r="D658" s="1"/>
    </row>
    <row r="659">
      <c r="A659" s="382"/>
      <c r="B659" s="388"/>
      <c r="D659" s="1"/>
    </row>
    <row r="660">
      <c r="A660" s="382"/>
      <c r="B660" s="388"/>
      <c r="D660" s="1"/>
    </row>
    <row r="661">
      <c r="A661" s="382"/>
      <c r="B661" s="388"/>
      <c r="D661" s="1"/>
    </row>
    <row r="662">
      <c r="A662" s="382"/>
      <c r="B662" s="388"/>
      <c r="D662" s="1"/>
    </row>
    <row r="663">
      <c r="A663" s="382"/>
      <c r="B663" s="388"/>
      <c r="D663" s="1"/>
    </row>
    <row r="664">
      <c r="A664" s="382"/>
      <c r="B664" s="388"/>
      <c r="D664" s="1"/>
    </row>
    <row r="665">
      <c r="A665" s="382"/>
      <c r="B665" s="388"/>
      <c r="D665" s="1"/>
    </row>
    <row r="666">
      <c r="A666" s="382"/>
      <c r="B666" s="388"/>
      <c r="D666" s="1"/>
    </row>
    <row r="667">
      <c r="A667" s="382"/>
      <c r="B667" s="388"/>
      <c r="D667" s="1"/>
    </row>
    <row r="668">
      <c r="A668" s="382"/>
      <c r="B668" s="388"/>
      <c r="D668" s="1"/>
    </row>
    <row r="669">
      <c r="A669" s="382"/>
      <c r="B669" s="388"/>
      <c r="D669" s="1"/>
    </row>
    <row r="670">
      <c r="A670" s="382"/>
      <c r="B670" s="388"/>
      <c r="D670" s="1"/>
    </row>
    <row r="671">
      <c r="A671" s="382"/>
      <c r="B671" s="388"/>
      <c r="D671" s="1"/>
    </row>
    <row r="672">
      <c r="A672" s="382"/>
      <c r="B672" s="388"/>
      <c r="D672" s="1"/>
    </row>
    <row r="673">
      <c r="A673" s="382"/>
      <c r="B673" s="388"/>
      <c r="D673" s="1"/>
    </row>
    <row r="674">
      <c r="A674" s="382"/>
      <c r="B674" s="388"/>
      <c r="D674" s="1"/>
    </row>
    <row r="675">
      <c r="A675" s="382"/>
      <c r="B675" s="388"/>
      <c r="D675" s="1"/>
    </row>
    <row r="676">
      <c r="A676" s="382"/>
      <c r="B676" s="388"/>
      <c r="D676" s="1"/>
    </row>
    <row r="677">
      <c r="A677" s="382"/>
      <c r="B677" s="388"/>
      <c r="D677" s="1"/>
    </row>
    <row r="678">
      <c r="A678" s="382"/>
      <c r="B678" s="388"/>
      <c r="D678" s="1"/>
    </row>
    <row r="679">
      <c r="A679" s="382"/>
      <c r="B679" s="388"/>
      <c r="D679" s="1"/>
    </row>
    <row r="680">
      <c r="A680" s="382"/>
      <c r="B680" s="388"/>
      <c r="D680" s="1"/>
    </row>
    <row r="681">
      <c r="A681" s="382"/>
      <c r="B681" s="388"/>
      <c r="D681" s="1"/>
    </row>
    <row r="682">
      <c r="A682" s="382"/>
      <c r="B682" s="388"/>
      <c r="D682" s="1"/>
    </row>
    <row r="683">
      <c r="A683" s="382"/>
      <c r="B683" s="388"/>
      <c r="D683" s="1"/>
    </row>
    <row r="684">
      <c r="A684" s="382"/>
      <c r="B684" s="388"/>
      <c r="D684" s="1"/>
    </row>
    <row r="685">
      <c r="A685" s="382"/>
      <c r="B685" s="388"/>
      <c r="D685" s="1"/>
    </row>
    <row r="686">
      <c r="A686" s="382"/>
      <c r="B686" s="388"/>
      <c r="D686" s="1"/>
    </row>
    <row r="687">
      <c r="A687" s="382"/>
      <c r="B687" s="388"/>
      <c r="D687" s="1"/>
    </row>
    <row r="688">
      <c r="A688" s="382"/>
      <c r="B688" s="388"/>
      <c r="D688" s="1"/>
    </row>
    <row r="689">
      <c r="A689" s="382"/>
      <c r="B689" s="388"/>
      <c r="D689" s="1"/>
    </row>
    <row r="690">
      <c r="A690" s="382"/>
      <c r="B690" s="388"/>
      <c r="D690" s="1"/>
    </row>
    <row r="691">
      <c r="A691" s="382"/>
      <c r="B691" s="388"/>
      <c r="D691" s="1"/>
    </row>
    <row r="692">
      <c r="A692" s="382"/>
      <c r="B692" s="388"/>
      <c r="D692" s="1"/>
    </row>
    <row r="693">
      <c r="A693" s="382"/>
      <c r="B693" s="388"/>
      <c r="D693" s="1"/>
    </row>
    <row r="694">
      <c r="A694" s="382"/>
      <c r="B694" s="388"/>
      <c r="D694" s="1"/>
    </row>
    <row r="695">
      <c r="A695" s="382"/>
      <c r="B695" s="388"/>
      <c r="D695" s="1"/>
    </row>
    <row r="696">
      <c r="A696" s="382"/>
      <c r="B696" s="388"/>
      <c r="D696" s="1"/>
    </row>
    <row r="697">
      <c r="A697" s="382"/>
      <c r="B697" s="388"/>
      <c r="D697" s="1"/>
    </row>
    <row r="698">
      <c r="A698" s="382"/>
      <c r="B698" s="388"/>
      <c r="D698" s="1"/>
    </row>
    <row r="699">
      <c r="A699" s="382"/>
      <c r="B699" s="388"/>
      <c r="D699" s="1"/>
    </row>
    <row r="700">
      <c r="A700" s="382"/>
      <c r="B700" s="388"/>
      <c r="D700" s="1"/>
    </row>
    <row r="701">
      <c r="A701" s="382"/>
      <c r="B701" s="388"/>
      <c r="D701" s="1"/>
    </row>
    <row r="702">
      <c r="A702" s="382"/>
      <c r="B702" s="388"/>
      <c r="D702" s="1"/>
    </row>
    <row r="703">
      <c r="A703" s="382"/>
      <c r="B703" s="388"/>
      <c r="D703" s="1"/>
    </row>
    <row r="704">
      <c r="A704" s="382"/>
      <c r="B704" s="388"/>
      <c r="D704" s="1"/>
    </row>
    <row r="705">
      <c r="A705" s="382"/>
      <c r="B705" s="388"/>
      <c r="D705" s="1"/>
    </row>
    <row r="706">
      <c r="A706" s="382"/>
      <c r="B706" s="388"/>
      <c r="D706" s="1"/>
    </row>
    <row r="707">
      <c r="A707" s="382"/>
      <c r="B707" s="388"/>
      <c r="D707" s="1"/>
    </row>
    <row r="708">
      <c r="A708" s="382"/>
      <c r="B708" s="388"/>
      <c r="D708" s="1"/>
    </row>
    <row r="709">
      <c r="A709" s="382"/>
      <c r="B709" s="388"/>
      <c r="D709" s="1"/>
    </row>
    <row r="710">
      <c r="A710" s="382"/>
      <c r="B710" s="388"/>
      <c r="D710" s="1"/>
    </row>
    <row r="711">
      <c r="A711" s="382"/>
      <c r="B711" s="388"/>
      <c r="D711" s="1"/>
    </row>
    <row r="712">
      <c r="A712" s="382"/>
      <c r="B712" s="388"/>
      <c r="D712" s="1"/>
    </row>
    <row r="713">
      <c r="A713" s="382"/>
      <c r="B713" s="388"/>
      <c r="D713" s="1"/>
    </row>
    <row r="714">
      <c r="A714" s="382"/>
      <c r="B714" s="388"/>
      <c r="D714" s="1"/>
    </row>
    <row r="715">
      <c r="A715" s="382"/>
      <c r="B715" s="388"/>
      <c r="D715" s="1"/>
    </row>
    <row r="716">
      <c r="A716" s="382"/>
      <c r="B716" s="388"/>
      <c r="D716" s="1"/>
    </row>
    <row r="717">
      <c r="A717" s="382"/>
      <c r="B717" s="388"/>
      <c r="D717" s="1"/>
    </row>
    <row r="718">
      <c r="A718" s="382"/>
      <c r="B718" s="388"/>
      <c r="D718" s="1"/>
    </row>
    <row r="719">
      <c r="A719" s="382"/>
      <c r="B719" s="388"/>
      <c r="D719" s="1"/>
    </row>
    <row r="720">
      <c r="A720" s="382"/>
      <c r="B720" s="388"/>
      <c r="D720" s="1"/>
    </row>
    <row r="721">
      <c r="A721" s="382"/>
      <c r="B721" s="388"/>
      <c r="D721" s="1"/>
    </row>
    <row r="722">
      <c r="A722" s="382"/>
      <c r="B722" s="388"/>
      <c r="D722" s="1"/>
    </row>
    <row r="723">
      <c r="A723" s="382"/>
      <c r="B723" s="388"/>
      <c r="D723" s="1"/>
    </row>
    <row r="724">
      <c r="A724" s="382"/>
      <c r="B724" s="388"/>
      <c r="D724" s="1"/>
    </row>
    <row r="725">
      <c r="A725" s="382"/>
      <c r="B725" s="388"/>
      <c r="D725" s="1"/>
    </row>
    <row r="726">
      <c r="A726" s="382"/>
      <c r="B726" s="388"/>
      <c r="D726" s="1"/>
    </row>
    <row r="727">
      <c r="A727" s="382"/>
      <c r="B727" s="388"/>
      <c r="D727" s="1"/>
    </row>
    <row r="728">
      <c r="A728" s="382"/>
      <c r="B728" s="388"/>
      <c r="D728" s="1"/>
    </row>
    <row r="729">
      <c r="A729" s="382"/>
      <c r="B729" s="388"/>
      <c r="D729" s="1"/>
    </row>
    <row r="730">
      <c r="A730" s="382"/>
      <c r="B730" s="388"/>
      <c r="D730" s="1"/>
    </row>
    <row r="731">
      <c r="A731" s="382"/>
      <c r="B731" s="388"/>
      <c r="D731" s="1"/>
    </row>
    <row r="732">
      <c r="A732" s="382"/>
      <c r="B732" s="388"/>
      <c r="D732" s="1"/>
    </row>
    <row r="733">
      <c r="A733" s="382"/>
      <c r="B733" s="388"/>
      <c r="D733" s="1"/>
    </row>
    <row r="734">
      <c r="A734" s="382"/>
      <c r="B734" s="388"/>
      <c r="D734" s="1"/>
    </row>
    <row r="735">
      <c r="A735" s="382"/>
      <c r="B735" s="388"/>
      <c r="D735" s="1"/>
    </row>
    <row r="736">
      <c r="A736" s="382"/>
      <c r="B736" s="388"/>
      <c r="D736" s="1"/>
    </row>
    <row r="737">
      <c r="A737" s="382"/>
      <c r="B737" s="388"/>
      <c r="D737" s="1"/>
    </row>
    <row r="738">
      <c r="A738" s="382"/>
      <c r="B738" s="388"/>
      <c r="D738" s="1"/>
    </row>
    <row r="739">
      <c r="A739" s="382"/>
      <c r="B739" s="388"/>
      <c r="D739" s="1"/>
    </row>
    <row r="740">
      <c r="A740" s="382"/>
      <c r="B740" s="388"/>
      <c r="D740" s="1"/>
    </row>
    <row r="741">
      <c r="A741" s="382"/>
      <c r="B741" s="388"/>
      <c r="D741" s="1"/>
    </row>
    <row r="742">
      <c r="A742" s="382"/>
      <c r="B742" s="388"/>
      <c r="D742" s="1"/>
    </row>
    <row r="743">
      <c r="A743" s="382"/>
      <c r="B743" s="388"/>
      <c r="D743" s="1"/>
    </row>
    <row r="744">
      <c r="A744" s="382"/>
      <c r="B744" s="388"/>
      <c r="D744" s="1"/>
    </row>
    <row r="745">
      <c r="A745" s="382"/>
      <c r="B745" s="388"/>
      <c r="D745" s="1"/>
    </row>
    <row r="746">
      <c r="A746" s="382"/>
      <c r="B746" s="388"/>
      <c r="D746" s="1"/>
    </row>
    <row r="747">
      <c r="A747" s="382"/>
      <c r="B747" s="388"/>
      <c r="D747" s="1"/>
    </row>
    <row r="748">
      <c r="A748" s="382"/>
      <c r="B748" s="388"/>
      <c r="D748" s="1"/>
    </row>
    <row r="749">
      <c r="A749" s="382"/>
      <c r="B749" s="388"/>
      <c r="D749" s="1"/>
    </row>
    <row r="750">
      <c r="A750" s="382"/>
      <c r="B750" s="388"/>
      <c r="D750" s="1"/>
    </row>
    <row r="751">
      <c r="A751" s="382"/>
      <c r="B751" s="388"/>
      <c r="D751" s="1"/>
    </row>
    <row r="752">
      <c r="A752" s="382"/>
      <c r="B752" s="388"/>
      <c r="D752" s="1"/>
    </row>
    <row r="753">
      <c r="A753" s="382"/>
      <c r="B753" s="388"/>
      <c r="D753" s="1"/>
    </row>
    <row r="754">
      <c r="A754" s="382"/>
      <c r="B754" s="388"/>
      <c r="D754" s="1"/>
    </row>
    <row r="755">
      <c r="A755" s="382"/>
      <c r="B755" s="388"/>
      <c r="D755" s="1"/>
    </row>
    <row r="756">
      <c r="A756" s="382"/>
      <c r="B756" s="388"/>
      <c r="D756" s="1"/>
    </row>
    <row r="757">
      <c r="A757" s="382"/>
      <c r="B757" s="388"/>
      <c r="D757" s="1"/>
    </row>
    <row r="758">
      <c r="A758" s="382"/>
      <c r="B758" s="388"/>
      <c r="D758" s="1"/>
    </row>
    <row r="759">
      <c r="A759" s="382"/>
      <c r="B759" s="388"/>
      <c r="D759" s="1"/>
    </row>
    <row r="760">
      <c r="A760" s="382"/>
      <c r="B760" s="388"/>
      <c r="D760" s="1"/>
    </row>
    <row r="761">
      <c r="A761" s="382"/>
      <c r="B761" s="388"/>
      <c r="D761" s="1"/>
    </row>
    <row r="762">
      <c r="A762" s="382"/>
      <c r="B762" s="388"/>
      <c r="D762" s="1"/>
    </row>
    <row r="763">
      <c r="A763" s="382"/>
      <c r="B763" s="388"/>
      <c r="D763" s="1"/>
    </row>
    <row r="764">
      <c r="A764" s="382"/>
      <c r="B764" s="388"/>
      <c r="D764" s="1"/>
    </row>
    <row r="765">
      <c r="A765" s="382"/>
      <c r="B765" s="388"/>
      <c r="D765" s="1"/>
    </row>
    <row r="766">
      <c r="A766" s="382"/>
      <c r="B766" s="388"/>
      <c r="D766" s="1"/>
    </row>
    <row r="767">
      <c r="A767" s="382"/>
      <c r="B767" s="388"/>
      <c r="D767" s="1"/>
    </row>
    <row r="768">
      <c r="A768" s="382"/>
      <c r="B768" s="388"/>
      <c r="D768" s="1"/>
    </row>
    <row r="769">
      <c r="A769" s="382"/>
      <c r="B769" s="388"/>
      <c r="D769" s="1"/>
    </row>
    <row r="770">
      <c r="A770" s="382"/>
      <c r="B770" s="388"/>
      <c r="D770" s="1"/>
    </row>
    <row r="771">
      <c r="A771" s="382"/>
      <c r="B771" s="388"/>
      <c r="D771" s="1"/>
    </row>
    <row r="772">
      <c r="A772" s="382"/>
      <c r="B772" s="388"/>
      <c r="D772" s="1"/>
    </row>
    <row r="773">
      <c r="A773" s="382"/>
      <c r="B773" s="388"/>
      <c r="D773" s="1"/>
    </row>
    <row r="774">
      <c r="A774" s="382"/>
      <c r="B774" s="388"/>
      <c r="D774" s="1"/>
    </row>
    <row r="775">
      <c r="A775" s="382"/>
      <c r="B775" s="388"/>
      <c r="D775" s="1"/>
    </row>
    <row r="776">
      <c r="A776" s="382"/>
      <c r="B776" s="388"/>
      <c r="D776" s="1"/>
    </row>
    <row r="777">
      <c r="A777" s="382"/>
      <c r="B777" s="388"/>
      <c r="D777" s="1"/>
    </row>
    <row r="778">
      <c r="A778" s="382"/>
      <c r="B778" s="388"/>
      <c r="D778" s="1"/>
    </row>
    <row r="779">
      <c r="A779" s="382"/>
      <c r="B779" s="388"/>
      <c r="D779" s="1"/>
    </row>
    <row r="780">
      <c r="A780" s="382"/>
      <c r="B780" s="388"/>
      <c r="D780" s="1"/>
    </row>
    <row r="781">
      <c r="A781" s="382"/>
      <c r="B781" s="388"/>
      <c r="D781" s="1"/>
    </row>
    <row r="782">
      <c r="A782" s="382"/>
      <c r="B782" s="388"/>
      <c r="D782" s="1"/>
    </row>
    <row r="783">
      <c r="A783" s="382"/>
      <c r="B783" s="388"/>
      <c r="D783" s="1"/>
    </row>
    <row r="784">
      <c r="A784" s="382"/>
      <c r="B784" s="388"/>
      <c r="D784" s="1"/>
    </row>
    <row r="785">
      <c r="A785" s="382"/>
      <c r="B785" s="388"/>
      <c r="D785" s="1"/>
    </row>
    <row r="786">
      <c r="A786" s="382"/>
      <c r="B786" s="388"/>
      <c r="D786" s="1"/>
    </row>
    <row r="787">
      <c r="A787" s="382"/>
      <c r="B787" s="388"/>
      <c r="D787" s="1"/>
    </row>
    <row r="788">
      <c r="A788" s="382"/>
      <c r="B788" s="388"/>
      <c r="D788" s="1"/>
    </row>
    <row r="789">
      <c r="A789" s="382"/>
      <c r="B789" s="388"/>
      <c r="D789" s="1"/>
    </row>
    <row r="790">
      <c r="A790" s="382"/>
      <c r="B790" s="388"/>
      <c r="D790" s="1"/>
    </row>
    <row r="791">
      <c r="A791" s="382"/>
      <c r="B791" s="388"/>
      <c r="D791" s="1"/>
    </row>
    <row r="792">
      <c r="A792" s="382"/>
      <c r="B792" s="388"/>
      <c r="D792" s="1"/>
    </row>
    <row r="793">
      <c r="A793" s="382"/>
      <c r="B793" s="388"/>
      <c r="D793" s="1"/>
    </row>
    <row r="794">
      <c r="A794" s="382"/>
      <c r="B794" s="388"/>
      <c r="D794" s="1"/>
    </row>
    <row r="795">
      <c r="A795" s="382"/>
      <c r="B795" s="388"/>
      <c r="D795" s="1"/>
    </row>
    <row r="796">
      <c r="A796" s="382"/>
      <c r="B796" s="388"/>
      <c r="D796" s="1"/>
    </row>
    <row r="797">
      <c r="A797" s="382"/>
      <c r="B797" s="388"/>
      <c r="D797" s="1"/>
    </row>
    <row r="798">
      <c r="A798" s="382"/>
      <c r="B798" s="388"/>
      <c r="D798" s="1"/>
    </row>
    <row r="799">
      <c r="A799" s="382"/>
      <c r="B799" s="388"/>
      <c r="D799" s="1"/>
    </row>
    <row r="800">
      <c r="A800" s="382"/>
      <c r="B800" s="388"/>
      <c r="D800" s="1"/>
    </row>
    <row r="801">
      <c r="A801" s="382"/>
      <c r="B801" s="388"/>
      <c r="D801" s="1"/>
    </row>
    <row r="802">
      <c r="A802" s="382"/>
      <c r="B802" s="388"/>
      <c r="D802" s="1"/>
    </row>
    <row r="803">
      <c r="A803" s="382"/>
      <c r="B803" s="388"/>
      <c r="D803" s="1"/>
    </row>
    <row r="804">
      <c r="A804" s="382"/>
      <c r="B804" s="388"/>
      <c r="D804" s="1"/>
    </row>
    <row r="805">
      <c r="A805" s="382"/>
      <c r="B805" s="388"/>
      <c r="D805" s="1"/>
    </row>
    <row r="806">
      <c r="A806" s="382"/>
      <c r="B806" s="388"/>
      <c r="D806" s="1"/>
    </row>
    <row r="807">
      <c r="A807" s="382"/>
      <c r="B807" s="388"/>
      <c r="D807" s="1"/>
    </row>
    <row r="808">
      <c r="A808" s="382"/>
      <c r="B808" s="388"/>
      <c r="D808" s="1"/>
    </row>
    <row r="809">
      <c r="A809" s="382"/>
      <c r="B809" s="388"/>
      <c r="D809" s="1"/>
    </row>
    <row r="810">
      <c r="A810" s="382"/>
      <c r="B810" s="388"/>
      <c r="D810" s="1"/>
    </row>
    <row r="811">
      <c r="A811" s="382"/>
      <c r="B811" s="388"/>
      <c r="D811" s="1"/>
    </row>
    <row r="812">
      <c r="A812" s="382"/>
      <c r="B812" s="388"/>
      <c r="D812" s="1"/>
    </row>
    <row r="813">
      <c r="A813" s="382"/>
      <c r="B813" s="388"/>
      <c r="D813" s="1"/>
    </row>
    <row r="814">
      <c r="A814" s="382"/>
      <c r="B814" s="388"/>
      <c r="D814" s="1"/>
    </row>
    <row r="815">
      <c r="A815" s="382"/>
      <c r="B815" s="388"/>
      <c r="D815" s="1"/>
    </row>
    <row r="816">
      <c r="A816" s="382"/>
      <c r="B816" s="388"/>
      <c r="D816" s="1"/>
    </row>
    <row r="817">
      <c r="A817" s="382"/>
      <c r="B817" s="388"/>
      <c r="D817" s="1"/>
    </row>
    <row r="818">
      <c r="A818" s="382"/>
      <c r="B818" s="388"/>
      <c r="D818" s="1"/>
    </row>
    <row r="819">
      <c r="A819" s="382"/>
      <c r="B819" s="388"/>
      <c r="D819" s="1"/>
    </row>
    <row r="820">
      <c r="A820" s="382"/>
      <c r="B820" s="388"/>
      <c r="D820" s="1"/>
    </row>
    <row r="821">
      <c r="A821" s="382"/>
      <c r="B821" s="388"/>
      <c r="D821" s="1"/>
    </row>
    <row r="822">
      <c r="A822" s="382"/>
      <c r="B822" s="388"/>
      <c r="D822" s="1"/>
    </row>
    <row r="823">
      <c r="A823" s="382"/>
      <c r="B823" s="388"/>
      <c r="D823" s="1"/>
    </row>
    <row r="824">
      <c r="A824" s="382"/>
      <c r="B824" s="388"/>
      <c r="D824" s="1"/>
    </row>
    <row r="825">
      <c r="A825" s="382"/>
      <c r="B825" s="388"/>
      <c r="D825" s="1"/>
    </row>
    <row r="826">
      <c r="A826" s="382"/>
      <c r="B826" s="388"/>
      <c r="D826" s="1"/>
    </row>
    <row r="827">
      <c r="A827" s="382"/>
      <c r="B827" s="388"/>
      <c r="D827" s="1"/>
    </row>
    <row r="828">
      <c r="A828" s="382"/>
      <c r="B828" s="388"/>
      <c r="D828" s="1"/>
    </row>
    <row r="829">
      <c r="A829" s="382"/>
      <c r="B829" s="388"/>
      <c r="D829" s="1"/>
    </row>
    <row r="830">
      <c r="A830" s="382"/>
      <c r="B830" s="388"/>
      <c r="D830" s="1"/>
    </row>
    <row r="831">
      <c r="A831" s="382"/>
      <c r="B831" s="388"/>
      <c r="D831" s="1"/>
    </row>
    <row r="832">
      <c r="A832" s="382"/>
      <c r="B832" s="388"/>
      <c r="D832" s="1"/>
    </row>
    <row r="833">
      <c r="A833" s="382"/>
      <c r="B833" s="388"/>
      <c r="D833" s="1"/>
    </row>
    <row r="834">
      <c r="A834" s="382"/>
      <c r="B834" s="388"/>
      <c r="D834" s="1"/>
    </row>
    <row r="835">
      <c r="A835" s="382"/>
      <c r="B835" s="388"/>
      <c r="D835" s="1"/>
    </row>
    <row r="836">
      <c r="A836" s="382"/>
      <c r="B836" s="388"/>
      <c r="D836" s="1"/>
    </row>
    <row r="837">
      <c r="A837" s="382"/>
      <c r="B837" s="388"/>
      <c r="D837" s="1"/>
    </row>
    <row r="838">
      <c r="A838" s="382"/>
      <c r="B838" s="388"/>
      <c r="D838" s="1"/>
    </row>
    <row r="839">
      <c r="A839" s="382"/>
      <c r="B839" s="388"/>
      <c r="D839" s="1"/>
    </row>
    <row r="840">
      <c r="A840" s="382"/>
      <c r="B840" s="388"/>
      <c r="D840" s="1"/>
    </row>
    <row r="841">
      <c r="A841" s="382"/>
      <c r="B841" s="388"/>
      <c r="D841" s="1"/>
    </row>
    <row r="842">
      <c r="A842" s="382"/>
      <c r="B842" s="388"/>
      <c r="D842" s="1"/>
    </row>
    <row r="843">
      <c r="A843" s="382"/>
      <c r="B843" s="388"/>
      <c r="D843" s="1"/>
    </row>
    <row r="844">
      <c r="A844" s="382"/>
      <c r="B844" s="388"/>
      <c r="D844" s="1"/>
    </row>
    <row r="845">
      <c r="A845" s="382"/>
      <c r="B845" s="388"/>
      <c r="D845" s="1"/>
    </row>
    <row r="846">
      <c r="A846" s="382"/>
      <c r="B846" s="388"/>
      <c r="D846" s="1"/>
    </row>
    <row r="847">
      <c r="A847" s="382"/>
      <c r="B847" s="388"/>
      <c r="D847" s="1"/>
    </row>
    <row r="848">
      <c r="A848" s="382"/>
      <c r="B848" s="388"/>
      <c r="D848" s="1"/>
    </row>
    <row r="849">
      <c r="A849" s="382"/>
      <c r="B849" s="388"/>
      <c r="D849" s="1"/>
    </row>
    <row r="850">
      <c r="A850" s="382"/>
      <c r="B850" s="388"/>
      <c r="D850" s="1"/>
    </row>
    <row r="851">
      <c r="A851" s="382"/>
      <c r="B851" s="388"/>
      <c r="D851" s="1"/>
    </row>
    <row r="852">
      <c r="A852" s="382"/>
      <c r="B852" s="388"/>
      <c r="D852" s="1"/>
    </row>
    <row r="853">
      <c r="A853" s="382"/>
      <c r="B853" s="388"/>
      <c r="D853" s="1"/>
    </row>
    <row r="854">
      <c r="A854" s="382"/>
      <c r="B854" s="388"/>
      <c r="D854" s="1"/>
    </row>
    <row r="855">
      <c r="A855" s="382"/>
      <c r="B855" s="388"/>
      <c r="D855" s="1"/>
    </row>
    <row r="856">
      <c r="A856" s="382"/>
      <c r="B856" s="388"/>
      <c r="D856" s="1"/>
    </row>
    <row r="857">
      <c r="A857" s="382"/>
      <c r="B857" s="388"/>
      <c r="D857" s="1"/>
    </row>
    <row r="858">
      <c r="A858" s="382"/>
      <c r="B858" s="388"/>
      <c r="D858" s="1"/>
    </row>
    <row r="859">
      <c r="A859" s="382"/>
      <c r="B859" s="388"/>
      <c r="D859" s="1"/>
    </row>
    <row r="860">
      <c r="A860" s="382"/>
      <c r="B860" s="388"/>
      <c r="D860" s="1"/>
    </row>
    <row r="861">
      <c r="A861" s="382"/>
      <c r="B861" s="388"/>
      <c r="D861" s="1"/>
    </row>
    <row r="862">
      <c r="A862" s="382"/>
      <c r="B862" s="388"/>
      <c r="D862" s="1"/>
    </row>
    <row r="863">
      <c r="A863" s="382"/>
      <c r="B863" s="388"/>
      <c r="D863" s="1"/>
    </row>
    <row r="864">
      <c r="A864" s="382"/>
      <c r="B864" s="388"/>
      <c r="D864" s="1"/>
    </row>
    <row r="865">
      <c r="A865" s="382"/>
      <c r="B865" s="388"/>
      <c r="D865" s="1"/>
    </row>
    <row r="866">
      <c r="A866" s="382"/>
      <c r="B866" s="388"/>
      <c r="D866" s="1"/>
    </row>
    <row r="867">
      <c r="A867" s="382"/>
      <c r="B867" s="388"/>
      <c r="D867" s="1"/>
    </row>
    <row r="868">
      <c r="A868" s="382"/>
      <c r="B868" s="388"/>
      <c r="D868" s="1"/>
    </row>
    <row r="869">
      <c r="A869" s="382"/>
      <c r="B869" s="388"/>
      <c r="D869" s="1"/>
    </row>
    <row r="870">
      <c r="A870" s="382"/>
      <c r="B870" s="388"/>
      <c r="D870" s="1"/>
    </row>
    <row r="871">
      <c r="A871" s="382"/>
      <c r="B871" s="388"/>
      <c r="D871" s="1"/>
    </row>
    <row r="872">
      <c r="A872" s="382"/>
      <c r="B872" s="388"/>
      <c r="D872" s="1"/>
    </row>
    <row r="873">
      <c r="A873" s="382"/>
      <c r="B873" s="388"/>
      <c r="D873" s="1"/>
    </row>
    <row r="874">
      <c r="A874" s="382"/>
      <c r="B874" s="388"/>
      <c r="D874" s="1"/>
    </row>
    <row r="875">
      <c r="A875" s="382"/>
      <c r="B875" s="388"/>
      <c r="D875" s="1"/>
    </row>
    <row r="876">
      <c r="A876" s="382"/>
      <c r="B876" s="388"/>
      <c r="D876" s="1"/>
    </row>
    <row r="877">
      <c r="A877" s="382"/>
      <c r="B877" s="388"/>
      <c r="D877" s="1"/>
    </row>
    <row r="878">
      <c r="A878" s="382"/>
      <c r="B878" s="388"/>
      <c r="D878" s="1"/>
    </row>
    <row r="879">
      <c r="A879" s="382"/>
      <c r="B879" s="388"/>
      <c r="D879" s="1"/>
    </row>
    <row r="880">
      <c r="A880" s="382"/>
      <c r="B880" s="388"/>
      <c r="D880" s="1"/>
    </row>
    <row r="881">
      <c r="A881" s="382"/>
      <c r="B881" s="388"/>
      <c r="D881" s="1"/>
    </row>
    <row r="882">
      <c r="A882" s="382"/>
      <c r="B882" s="388"/>
      <c r="D882" s="1"/>
    </row>
    <row r="883">
      <c r="A883" s="382"/>
      <c r="B883" s="388"/>
      <c r="D883" s="1"/>
    </row>
    <row r="884">
      <c r="A884" s="382"/>
      <c r="B884" s="388"/>
      <c r="D884" s="1"/>
    </row>
    <row r="885">
      <c r="A885" s="382"/>
      <c r="B885" s="388"/>
      <c r="D885" s="1"/>
    </row>
    <row r="886">
      <c r="A886" s="382"/>
      <c r="B886" s="388"/>
      <c r="D886" s="1"/>
    </row>
    <row r="887">
      <c r="A887" s="382"/>
      <c r="B887" s="388"/>
      <c r="D887" s="1"/>
    </row>
    <row r="888">
      <c r="A888" s="382"/>
      <c r="B888" s="388"/>
      <c r="D888" s="1"/>
    </row>
    <row r="889">
      <c r="A889" s="382"/>
      <c r="B889" s="388"/>
      <c r="D889" s="1"/>
    </row>
    <row r="890">
      <c r="A890" s="382"/>
      <c r="B890" s="388"/>
      <c r="D890" s="1"/>
    </row>
    <row r="891">
      <c r="A891" s="382"/>
      <c r="B891" s="388"/>
      <c r="D891" s="1"/>
    </row>
    <row r="892">
      <c r="A892" s="382"/>
      <c r="B892" s="388"/>
      <c r="D892" s="1"/>
    </row>
    <row r="893">
      <c r="A893" s="382"/>
      <c r="B893" s="388"/>
      <c r="D893" s="1"/>
    </row>
    <row r="894">
      <c r="A894" s="382"/>
      <c r="B894" s="388"/>
      <c r="D894" s="1"/>
    </row>
    <row r="895">
      <c r="A895" s="382"/>
      <c r="B895" s="388"/>
      <c r="D895" s="1"/>
    </row>
    <row r="896">
      <c r="A896" s="382"/>
      <c r="B896" s="388"/>
      <c r="D896" s="1"/>
    </row>
    <row r="897">
      <c r="A897" s="382"/>
      <c r="B897" s="388"/>
      <c r="D897" s="1"/>
    </row>
    <row r="898">
      <c r="A898" s="382"/>
      <c r="B898" s="388"/>
      <c r="D898" s="1"/>
    </row>
    <row r="899">
      <c r="A899" s="382"/>
      <c r="B899" s="388"/>
      <c r="D899" s="1"/>
    </row>
    <row r="900">
      <c r="A900" s="382"/>
      <c r="B900" s="388"/>
      <c r="D900" s="1"/>
    </row>
    <row r="901">
      <c r="A901" s="382"/>
      <c r="B901" s="388"/>
      <c r="D901" s="1"/>
    </row>
    <row r="902">
      <c r="A902" s="382"/>
      <c r="B902" s="388"/>
      <c r="D902" s="1"/>
    </row>
    <row r="903">
      <c r="A903" s="382"/>
      <c r="B903" s="388"/>
      <c r="D903" s="1"/>
    </row>
    <row r="904">
      <c r="A904" s="382"/>
      <c r="B904" s="388"/>
      <c r="D904" s="1"/>
    </row>
    <row r="905">
      <c r="A905" s="382"/>
      <c r="B905" s="388"/>
      <c r="D905" s="1"/>
    </row>
    <row r="906">
      <c r="A906" s="382"/>
      <c r="B906" s="388"/>
      <c r="D906" s="1"/>
    </row>
    <row r="907">
      <c r="A907" s="382"/>
      <c r="B907" s="388"/>
      <c r="D907" s="1"/>
    </row>
    <row r="908">
      <c r="A908" s="382"/>
      <c r="B908" s="388"/>
      <c r="D908" s="1"/>
    </row>
    <row r="909">
      <c r="A909" s="382"/>
      <c r="B909" s="388"/>
      <c r="D909" s="1"/>
    </row>
    <row r="910">
      <c r="A910" s="382"/>
      <c r="B910" s="388"/>
      <c r="D910" s="1"/>
    </row>
    <row r="911">
      <c r="A911" s="382"/>
      <c r="B911" s="388"/>
      <c r="D911" s="1"/>
    </row>
    <row r="912">
      <c r="A912" s="382"/>
      <c r="B912" s="388"/>
      <c r="D912" s="1"/>
    </row>
    <row r="913">
      <c r="A913" s="382"/>
      <c r="B913" s="388"/>
      <c r="D913" s="1"/>
    </row>
    <row r="914">
      <c r="A914" s="382"/>
      <c r="B914" s="388"/>
      <c r="D914" s="1"/>
    </row>
    <row r="915">
      <c r="A915" s="382"/>
      <c r="B915" s="388"/>
      <c r="D915" s="1"/>
    </row>
    <row r="916">
      <c r="A916" s="382"/>
      <c r="B916" s="388"/>
      <c r="D916" s="1"/>
    </row>
    <row r="917">
      <c r="A917" s="382"/>
      <c r="B917" s="388"/>
      <c r="D917" s="1"/>
    </row>
    <row r="918">
      <c r="A918" s="382"/>
      <c r="B918" s="388"/>
      <c r="D918" s="1"/>
    </row>
    <row r="919">
      <c r="A919" s="382"/>
      <c r="B919" s="388"/>
      <c r="D919" s="1"/>
    </row>
    <row r="920">
      <c r="A920" s="382"/>
      <c r="B920" s="388"/>
      <c r="D920" s="1"/>
    </row>
    <row r="921">
      <c r="A921" s="382"/>
      <c r="B921" s="388"/>
      <c r="D921" s="1"/>
    </row>
    <row r="922">
      <c r="A922" s="382"/>
      <c r="B922" s="388"/>
      <c r="D922" s="1"/>
    </row>
    <row r="923">
      <c r="A923" s="382"/>
      <c r="B923" s="388"/>
      <c r="D923" s="1"/>
    </row>
    <row r="924">
      <c r="A924" s="382"/>
      <c r="B924" s="388"/>
      <c r="D924" s="1"/>
    </row>
    <row r="925">
      <c r="A925" s="382"/>
      <c r="B925" s="388"/>
      <c r="D925" s="1"/>
    </row>
    <row r="926">
      <c r="A926" s="382"/>
      <c r="B926" s="388"/>
      <c r="D926" s="1"/>
    </row>
    <row r="927">
      <c r="A927" s="382"/>
      <c r="B927" s="388"/>
      <c r="D927" s="1"/>
    </row>
    <row r="928">
      <c r="A928" s="382"/>
      <c r="B928" s="388"/>
      <c r="D928" s="1"/>
    </row>
    <row r="929">
      <c r="A929" s="382"/>
      <c r="B929" s="388"/>
      <c r="D929" s="1"/>
    </row>
    <row r="930">
      <c r="A930" s="382"/>
      <c r="B930" s="388"/>
      <c r="D930" s="1"/>
    </row>
    <row r="931">
      <c r="A931" s="382"/>
      <c r="B931" s="388"/>
      <c r="D931" s="1"/>
    </row>
    <row r="932">
      <c r="A932" s="382"/>
      <c r="B932" s="388"/>
      <c r="D932" s="1"/>
    </row>
    <row r="933">
      <c r="A933" s="382"/>
      <c r="B933" s="388"/>
      <c r="D933" s="1"/>
    </row>
    <row r="934">
      <c r="A934" s="382"/>
      <c r="B934" s="388"/>
      <c r="D934" s="1"/>
    </row>
    <row r="935">
      <c r="A935" s="382"/>
      <c r="B935" s="388"/>
      <c r="D935" s="1"/>
    </row>
    <row r="936">
      <c r="A936" s="382"/>
      <c r="B936" s="388"/>
      <c r="D936" s="1"/>
    </row>
    <row r="937">
      <c r="A937" s="382"/>
      <c r="B937" s="388"/>
      <c r="D937" s="1"/>
    </row>
    <row r="938">
      <c r="A938" s="382"/>
      <c r="B938" s="388"/>
      <c r="D938" s="1"/>
    </row>
    <row r="939">
      <c r="A939" s="382"/>
      <c r="B939" s="388"/>
      <c r="D939" s="1"/>
    </row>
    <row r="940">
      <c r="A940" s="382"/>
      <c r="B940" s="388"/>
      <c r="D940" s="1"/>
    </row>
    <row r="941">
      <c r="A941" s="382"/>
      <c r="B941" s="388"/>
      <c r="D941" s="1"/>
    </row>
    <row r="942">
      <c r="A942" s="382"/>
      <c r="B942" s="388"/>
      <c r="D942" s="1"/>
    </row>
    <row r="943">
      <c r="A943" s="382"/>
      <c r="B943" s="388"/>
      <c r="D943" s="1"/>
    </row>
    <row r="944">
      <c r="A944" s="382"/>
      <c r="B944" s="388"/>
      <c r="D944" s="1"/>
    </row>
    <row r="945">
      <c r="A945" s="382"/>
      <c r="B945" s="388"/>
      <c r="D945" s="1"/>
    </row>
    <row r="946">
      <c r="A946" s="382"/>
      <c r="B946" s="388"/>
      <c r="D946" s="1"/>
    </row>
    <row r="947">
      <c r="A947" s="382"/>
      <c r="B947" s="388"/>
      <c r="D947" s="1"/>
    </row>
    <row r="948">
      <c r="A948" s="382"/>
      <c r="B948" s="388"/>
      <c r="D948" s="1"/>
    </row>
    <row r="949">
      <c r="A949" s="382"/>
      <c r="B949" s="388"/>
      <c r="D949" s="1"/>
    </row>
    <row r="950">
      <c r="A950" s="382"/>
      <c r="B950" s="388"/>
      <c r="D950" s="1"/>
    </row>
    <row r="951">
      <c r="A951" s="382"/>
      <c r="B951" s="388"/>
      <c r="D951" s="1"/>
    </row>
    <row r="952">
      <c r="A952" s="382"/>
      <c r="B952" s="388"/>
      <c r="D952" s="1"/>
    </row>
    <row r="953">
      <c r="A953" s="382"/>
      <c r="B953" s="388"/>
      <c r="D953" s="1"/>
    </row>
    <row r="954">
      <c r="A954" s="382"/>
      <c r="B954" s="388"/>
      <c r="D954" s="1"/>
    </row>
    <row r="955">
      <c r="A955" s="382"/>
      <c r="B955" s="388"/>
      <c r="D955" s="1"/>
    </row>
    <row r="956">
      <c r="A956" s="382"/>
      <c r="B956" s="388"/>
      <c r="D956" s="1"/>
    </row>
    <row r="957">
      <c r="A957" s="382"/>
      <c r="B957" s="388"/>
      <c r="D957" s="1"/>
    </row>
    <row r="958">
      <c r="A958" s="382"/>
      <c r="B958" s="388"/>
      <c r="D958" s="1"/>
    </row>
    <row r="959">
      <c r="A959" s="382"/>
      <c r="B959" s="388"/>
      <c r="D959" s="1"/>
    </row>
    <row r="960">
      <c r="A960" s="382"/>
      <c r="B960" s="388"/>
      <c r="D960" s="1"/>
    </row>
    <row r="961">
      <c r="A961" s="382"/>
      <c r="B961" s="388"/>
      <c r="D961" s="1"/>
    </row>
    <row r="962">
      <c r="A962" s="382"/>
      <c r="B962" s="388"/>
      <c r="D962" s="1"/>
    </row>
    <row r="963">
      <c r="A963" s="382"/>
      <c r="B963" s="388"/>
      <c r="D963" s="1"/>
    </row>
    <row r="964">
      <c r="A964" s="382"/>
      <c r="B964" s="388"/>
      <c r="D964" s="1"/>
    </row>
    <row r="965">
      <c r="A965" s="382"/>
      <c r="B965" s="388"/>
      <c r="D965" s="1"/>
    </row>
    <row r="966">
      <c r="A966" s="382"/>
      <c r="B966" s="388"/>
      <c r="D966" s="1"/>
    </row>
    <row r="967">
      <c r="A967" s="382"/>
      <c r="B967" s="388"/>
      <c r="D967" s="1"/>
    </row>
    <row r="968">
      <c r="A968" s="382"/>
      <c r="B968" s="388"/>
      <c r="D968" s="1"/>
    </row>
    <row r="969">
      <c r="A969" s="382"/>
      <c r="B969" s="388"/>
      <c r="D969" s="1"/>
    </row>
    <row r="970">
      <c r="A970" s="382"/>
      <c r="B970" s="388"/>
      <c r="D970" s="1"/>
    </row>
    <row r="971">
      <c r="A971" s="382"/>
      <c r="B971" s="388"/>
      <c r="D971" s="1"/>
    </row>
    <row r="972">
      <c r="A972" s="382"/>
      <c r="B972" s="388"/>
      <c r="D972" s="1"/>
    </row>
    <row r="973">
      <c r="A973" s="382"/>
      <c r="B973" s="388"/>
      <c r="D973" s="1"/>
    </row>
    <row r="974">
      <c r="A974" s="382"/>
      <c r="B974" s="388"/>
      <c r="D974" s="1"/>
    </row>
    <row r="975">
      <c r="A975" s="382"/>
      <c r="B975" s="388"/>
      <c r="D975" s="1"/>
    </row>
    <row r="976">
      <c r="A976" s="382"/>
      <c r="B976" s="388"/>
      <c r="D976" s="1"/>
    </row>
    <row r="977">
      <c r="A977" s="382"/>
      <c r="B977" s="388"/>
      <c r="D977" s="1"/>
    </row>
    <row r="978">
      <c r="A978" s="382"/>
      <c r="B978" s="388"/>
      <c r="D978" s="1"/>
    </row>
    <row r="979">
      <c r="A979" s="382"/>
      <c r="B979" s="388"/>
      <c r="D979" s="1"/>
    </row>
    <row r="980">
      <c r="A980" s="382"/>
      <c r="B980" s="388"/>
      <c r="D980" s="1"/>
    </row>
    <row r="981">
      <c r="A981" s="382"/>
      <c r="B981" s="388"/>
      <c r="D981" s="1"/>
    </row>
    <row r="982">
      <c r="A982" s="382"/>
      <c r="B982" s="388"/>
      <c r="D982" s="1"/>
    </row>
    <row r="983">
      <c r="A983" s="382"/>
      <c r="B983" s="388"/>
      <c r="D983" s="1"/>
    </row>
    <row r="984">
      <c r="A984" s="382"/>
      <c r="B984" s="388"/>
      <c r="D984" s="1"/>
    </row>
    <row r="985">
      <c r="A985" s="382"/>
      <c r="B985" s="388"/>
      <c r="D985" s="1"/>
    </row>
    <row r="986">
      <c r="A986" s="382"/>
      <c r="B986" s="388"/>
      <c r="D986" s="1"/>
    </row>
    <row r="987">
      <c r="A987" s="382"/>
      <c r="B987" s="388"/>
      <c r="D987" s="1"/>
    </row>
    <row r="988">
      <c r="A988" s="382"/>
      <c r="B988" s="388"/>
      <c r="D988" s="1"/>
    </row>
    <row r="989">
      <c r="A989" s="382"/>
      <c r="B989" s="388"/>
      <c r="D989" s="1"/>
    </row>
    <row r="990">
      <c r="A990" s="382"/>
      <c r="B990" s="388"/>
      <c r="D990" s="1"/>
    </row>
    <row r="991">
      <c r="A991" s="382"/>
      <c r="B991" s="388"/>
      <c r="D991" s="1"/>
    </row>
    <row r="992">
      <c r="A992" s="382"/>
      <c r="B992" s="388"/>
      <c r="D992" s="1"/>
    </row>
    <row r="993">
      <c r="A993" s="382"/>
      <c r="B993" s="388"/>
      <c r="D993" s="1"/>
    </row>
    <row r="994">
      <c r="A994" s="382"/>
      <c r="B994" s="388"/>
      <c r="D994" s="1"/>
    </row>
    <row r="995">
      <c r="A995" s="382"/>
      <c r="B995" s="388"/>
      <c r="D995" s="1"/>
    </row>
    <row r="996">
      <c r="A996" s="382"/>
      <c r="B996" s="388"/>
      <c r="D996" s="1"/>
    </row>
    <row r="997">
      <c r="A997" s="382"/>
      <c r="B997" s="388"/>
      <c r="D997" s="1"/>
    </row>
    <row r="998">
      <c r="A998" s="382"/>
      <c r="B998" s="388"/>
      <c r="D998" s="1"/>
    </row>
  </sheetData>
  <customSheetViews>
    <customSheetView guid="{294CDC70-7996-4AC0-BD76-4D82EB25B9D7}" filter="1" showAutoFilter="1">
      <autoFilter ref="$A$1:$F$24">
        <filterColumn colId="2">
          <filters>
            <filter val="Ongoing"/>
            <filter val="Yet 2 start"/>
          </filters>
        </filterColumn>
      </autoFilter>
    </customSheetView>
  </customSheetViews>
  <dataValidations>
    <dataValidation type="list" allowBlank="1" showErrorMessage="1" sqref="C2:C40">
      <formula1>"Yet 2 start,Ongoing,Completed,On HOLD"</formula1>
    </dataValidation>
  </dataValidations>
  <hyperlinks>
    <hyperlink r:id="rId1" ref="E3"/>
    <hyperlink r:id="rId2" location="gid=1495835824" ref="E6"/>
    <hyperlink r:id="rId3" location="predictive-analytics" ref="B25"/>
    <hyperlink r:id="rId4" ref="E34"/>
  </hyperlinks>
  <drawing r:id="rId5"/>
  <tableParts count="1">
    <tablePart r:id="rId7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33.75"/>
    <col customWidth="1" min="3" max="3" width="9.88"/>
    <col customWidth="1" min="4" max="5" width="6.13"/>
  </cols>
  <sheetData>
    <row r="3">
      <c r="B3" s="389" t="s">
        <v>4852</v>
      </c>
      <c r="C3" s="390"/>
      <c r="D3" s="391">
        <v>2023.0</v>
      </c>
      <c r="E3" s="391">
        <v>2022.0</v>
      </c>
    </row>
    <row r="4">
      <c r="B4" s="389" t="s">
        <v>4853</v>
      </c>
      <c r="C4" s="391" t="s">
        <v>4854</v>
      </c>
      <c r="D4" s="391">
        <v>21006.0</v>
      </c>
      <c r="E4" s="391">
        <v>14885.0</v>
      </c>
    </row>
    <row r="5">
      <c r="B5" s="389" t="s">
        <v>4855</v>
      </c>
      <c r="C5" s="391" t="s">
        <v>4854</v>
      </c>
      <c r="D5" s="391">
        <v>2712.0</v>
      </c>
      <c r="E5" s="391">
        <v>2182.0</v>
      </c>
    </row>
    <row r="6">
      <c r="B6" s="389" t="s">
        <v>4856</v>
      </c>
      <c r="C6" s="391" t="s">
        <v>4857</v>
      </c>
      <c r="D6" s="391">
        <v>12.9</v>
      </c>
      <c r="E6" s="391">
        <v>14.7</v>
      </c>
    </row>
    <row r="7">
      <c r="B7" s="389" t="s">
        <v>4858</v>
      </c>
      <c r="C7" s="391" t="s">
        <v>4859</v>
      </c>
      <c r="D7" s="391">
        <v>0.14</v>
      </c>
      <c r="E7" s="391">
        <v>0.01</v>
      </c>
    </row>
    <row r="8">
      <c r="B8" s="389" t="s">
        <v>4860</v>
      </c>
      <c r="C8" s="391" t="s">
        <v>4859</v>
      </c>
      <c r="D8" s="391">
        <v>19.89</v>
      </c>
      <c r="E8" s="391">
        <v>88.22</v>
      </c>
    </row>
    <row r="10">
      <c r="G10" s="89">
        <v>3285.0</v>
      </c>
    </row>
    <row r="11">
      <c r="G11" s="89">
        <v>5000.0</v>
      </c>
    </row>
    <row r="12">
      <c r="G12" s="31">
        <f>G11-G10</f>
        <v>1715</v>
      </c>
    </row>
    <row r="13">
      <c r="G13" s="392">
        <f>G12/G10</f>
        <v>0.5220700152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9.0" ySplit="2.0" topLeftCell="J3" activePane="bottomRight" state="frozen"/>
      <selection activeCell="J1" sqref="J1" pane="topRight"/>
      <selection activeCell="A3" sqref="A3" pane="bottomLeft"/>
      <selection activeCell="J3" sqref="J3" pane="bottomRight"/>
    </sheetView>
  </sheetViews>
  <sheetFormatPr customHeight="1" defaultColWidth="12.63" defaultRowHeight="15.0"/>
  <cols>
    <col customWidth="1" min="1" max="1" width="4.75"/>
    <col customWidth="1" min="2" max="2" width="14.25"/>
    <col customWidth="1" min="3" max="3" width="32.88"/>
    <col customWidth="1" min="4" max="4" width="7.63"/>
    <col customWidth="1" min="5" max="5" width="10.75"/>
    <col customWidth="1" min="6" max="6" width="13.5"/>
    <col customWidth="1" min="7" max="7" width="15.13"/>
    <col customWidth="1" min="8" max="8" width="9.0"/>
    <col customWidth="1" min="9" max="9" width="13.88"/>
    <col customWidth="1" min="10" max="10" width="9.0"/>
    <col customWidth="1" min="11" max="11" width="32.5"/>
    <col customWidth="1" min="12" max="12" width="10.63"/>
    <col customWidth="1" min="13" max="13" width="9.0"/>
    <col customWidth="1" min="14" max="16" width="8.88"/>
    <col customWidth="1" min="17" max="17" width="11.0"/>
    <col customWidth="1" min="18" max="18" width="9.75"/>
    <col customWidth="1" min="19" max="19" width="11.75"/>
    <col customWidth="1" min="20" max="20" width="9.0"/>
    <col customWidth="1" min="21" max="21" width="9.88"/>
    <col customWidth="1" min="22" max="22" width="12.13"/>
    <col customWidth="1" min="23" max="23" width="9.25"/>
    <col customWidth="1" min="24" max="24" width="9.13"/>
    <col customWidth="1" min="25" max="25" width="12.0"/>
    <col customWidth="1" min="26" max="26" width="10.13"/>
    <col customWidth="1" min="27" max="27" width="10.0"/>
    <col customWidth="1" min="28" max="28" width="9.88"/>
    <col customWidth="1" min="29" max="29" width="13.88"/>
    <col customWidth="1" min="30" max="35" width="7.63"/>
    <col customWidth="1" min="36" max="36" width="10.75"/>
    <col customWidth="1" min="37" max="40" width="7.63"/>
    <col customWidth="1" min="41" max="41" width="8.5"/>
    <col customWidth="1" min="42" max="42" width="8.88"/>
    <col customWidth="1" min="43" max="43" width="10.75"/>
    <col customWidth="1" min="44" max="44" width="9.38"/>
    <col customWidth="1" min="45" max="45" width="9.88"/>
    <col customWidth="1" min="46" max="46" width="11.13"/>
    <col customWidth="1" min="47" max="48" width="7.63"/>
    <col customWidth="1" min="49" max="49" width="10.88"/>
    <col customWidth="1" min="50" max="51" width="12.0"/>
    <col customWidth="1" min="52" max="52" width="15.13"/>
  </cols>
  <sheetData>
    <row r="1">
      <c r="A1" s="393" t="s">
        <v>4861</v>
      </c>
      <c r="B1" s="393"/>
      <c r="C1" s="394"/>
      <c r="D1" s="394"/>
      <c r="E1" s="394"/>
      <c r="F1" s="394"/>
      <c r="G1" s="394"/>
      <c r="H1" s="394"/>
      <c r="I1" s="394"/>
      <c r="J1" s="394"/>
      <c r="K1" s="394"/>
      <c r="L1" s="394"/>
      <c r="M1" s="395" t="s">
        <v>2493</v>
      </c>
      <c r="N1" s="269"/>
      <c r="O1" s="269"/>
      <c r="P1" s="4"/>
      <c r="Q1" s="394"/>
      <c r="R1" s="394"/>
      <c r="S1" s="395" t="s">
        <v>4862</v>
      </c>
      <c r="T1" s="269"/>
      <c r="U1" s="269"/>
      <c r="V1" s="4"/>
      <c r="W1" s="396"/>
      <c r="X1" s="396"/>
      <c r="Y1" s="396"/>
      <c r="Z1" s="394"/>
      <c r="AA1" s="394"/>
      <c r="AB1" s="394"/>
      <c r="AC1" s="397" t="s">
        <v>4863</v>
      </c>
      <c r="AD1" s="269"/>
      <c r="AE1" s="269"/>
      <c r="AF1" s="269"/>
      <c r="AG1" s="269"/>
      <c r="AH1" s="269"/>
      <c r="AI1" s="269"/>
      <c r="AJ1" s="269"/>
      <c r="AK1" s="269"/>
      <c r="AL1" s="269"/>
      <c r="AM1" s="4"/>
      <c r="AN1" s="398"/>
      <c r="AO1" s="395" t="s">
        <v>4864</v>
      </c>
      <c r="AP1" s="269"/>
      <c r="AQ1" s="269"/>
      <c r="AR1" s="269"/>
      <c r="AS1" s="269"/>
      <c r="AT1" s="4"/>
      <c r="AU1" s="394"/>
      <c r="AV1" s="395" t="s">
        <v>4865</v>
      </c>
      <c r="AW1" s="4"/>
      <c r="AX1" s="395" t="s">
        <v>4866</v>
      </c>
      <c r="AY1" s="269"/>
      <c r="AZ1" s="4"/>
    </row>
    <row r="2">
      <c r="A2" s="399" t="s">
        <v>4867</v>
      </c>
      <c r="B2" s="400" t="s">
        <v>4868</v>
      </c>
      <c r="C2" s="400" t="s">
        <v>4869</v>
      </c>
      <c r="D2" s="400" t="s">
        <v>4870</v>
      </c>
      <c r="E2" s="400" t="s">
        <v>4871</v>
      </c>
      <c r="F2" s="400" t="s">
        <v>4872</v>
      </c>
      <c r="G2" s="400" t="s">
        <v>4873</v>
      </c>
      <c r="H2" s="400" t="s">
        <v>4874</v>
      </c>
      <c r="I2" s="400" t="s">
        <v>4875</v>
      </c>
      <c r="J2" s="400" t="s">
        <v>4876</v>
      </c>
      <c r="K2" s="400" t="s">
        <v>4877</v>
      </c>
      <c r="L2" s="400" t="s">
        <v>4878</v>
      </c>
      <c r="M2" s="400" t="s">
        <v>4879</v>
      </c>
      <c r="N2" s="400" t="s">
        <v>4880</v>
      </c>
      <c r="O2" s="400" t="s">
        <v>4881</v>
      </c>
      <c r="P2" s="400" t="s">
        <v>4882</v>
      </c>
      <c r="Q2" s="400" t="s">
        <v>4883</v>
      </c>
      <c r="R2" s="400" t="s">
        <v>4884</v>
      </c>
      <c r="S2" s="400" t="s">
        <v>4885</v>
      </c>
      <c r="T2" s="401" t="s">
        <v>4886</v>
      </c>
      <c r="U2" s="400" t="s">
        <v>4887</v>
      </c>
      <c r="V2" s="400" t="s">
        <v>199</v>
      </c>
      <c r="W2" s="400" t="s">
        <v>4888</v>
      </c>
      <c r="X2" s="400" t="s">
        <v>4865</v>
      </c>
      <c r="Y2" s="400" t="s">
        <v>4889</v>
      </c>
      <c r="Z2" s="401" t="s">
        <v>4890</v>
      </c>
      <c r="AA2" s="400" t="s">
        <v>4891</v>
      </c>
      <c r="AB2" s="400" t="s">
        <v>4892</v>
      </c>
      <c r="AC2" s="400" t="s">
        <v>4893</v>
      </c>
      <c r="AD2" s="400" t="s">
        <v>4894</v>
      </c>
      <c r="AE2" s="400" t="s">
        <v>4895</v>
      </c>
      <c r="AF2" s="400" t="s">
        <v>4896</v>
      </c>
      <c r="AG2" s="400" t="s">
        <v>4897</v>
      </c>
      <c r="AH2" s="400" t="s">
        <v>4898</v>
      </c>
      <c r="AI2" s="401" t="s">
        <v>4899</v>
      </c>
      <c r="AJ2" s="400" t="s">
        <v>4900</v>
      </c>
      <c r="AK2" s="400" t="s">
        <v>4901</v>
      </c>
      <c r="AL2" s="400" t="s">
        <v>4902</v>
      </c>
      <c r="AM2" s="400" t="s">
        <v>199</v>
      </c>
      <c r="AN2" s="400" t="s">
        <v>4903</v>
      </c>
      <c r="AO2" s="400" t="s">
        <v>4904</v>
      </c>
      <c r="AP2" s="400" t="s">
        <v>4905</v>
      </c>
      <c r="AQ2" s="400" t="s">
        <v>4906</v>
      </c>
      <c r="AR2" s="400" t="s">
        <v>4907</v>
      </c>
      <c r="AS2" s="400" t="s">
        <v>199</v>
      </c>
      <c r="AT2" s="400" t="s">
        <v>4908</v>
      </c>
      <c r="AU2" s="402" t="s">
        <v>4903</v>
      </c>
      <c r="AV2" s="403" t="str">
        <f>+AO2</f>
        <v>ADVANCE RECEIVED</v>
      </c>
      <c r="AW2" s="403" t="str">
        <f>+AQ2</f>
        <v>BALANCE AMOUNT</v>
      </c>
      <c r="AX2" s="403" t="str">
        <f t="shared" ref="AX2:AY2" si="1">+AV2</f>
        <v>ADVANCE RECEIVED</v>
      </c>
      <c r="AY2" s="403" t="str">
        <f t="shared" si="1"/>
        <v>BALANCE AMOUNT</v>
      </c>
      <c r="AZ2" s="404" t="s">
        <v>199</v>
      </c>
    </row>
    <row r="3" ht="14.25" customHeight="1">
      <c r="A3" s="405">
        <v>1.0</v>
      </c>
      <c r="B3" s="114" t="str">
        <f t="shared" ref="B3:B11" si="2">"HAFPL/00"&amp;A3&amp;"/24-25"</f>
        <v>HAFPL/001/24-25</v>
      </c>
      <c r="C3" s="114" t="s">
        <v>1674</v>
      </c>
      <c r="D3" s="114" t="s">
        <v>141</v>
      </c>
      <c r="E3" s="114" t="s">
        <v>1141</v>
      </c>
      <c r="F3" s="114" t="s">
        <v>666</v>
      </c>
      <c r="G3" s="125">
        <v>8790.0</v>
      </c>
      <c r="H3" s="116">
        <v>45299.0</v>
      </c>
      <c r="I3" s="406" t="str">
        <f t="shared" ref="I3:I33" si="3">B3</f>
        <v>HAFPL/001/24-25</v>
      </c>
      <c r="J3" s="116">
        <v>45388.0</v>
      </c>
      <c r="K3" s="164" t="s">
        <v>1647</v>
      </c>
      <c r="L3" s="407" t="s">
        <v>4909</v>
      </c>
      <c r="M3" s="408">
        <v>45388.0</v>
      </c>
      <c r="N3" s="406"/>
      <c r="O3" s="406"/>
      <c r="P3" s="406"/>
      <c r="Q3" s="113" t="s">
        <v>454</v>
      </c>
      <c r="R3" s="117">
        <v>16344.0</v>
      </c>
      <c r="S3" s="409">
        <v>110775.0</v>
      </c>
      <c r="T3" s="409">
        <v>4825.0</v>
      </c>
      <c r="U3" s="406"/>
      <c r="V3" s="410">
        <f t="shared" ref="V3:V40" si="4">+S3+T3</f>
        <v>115600</v>
      </c>
      <c r="W3" s="406" t="s">
        <v>4910</v>
      </c>
      <c r="X3" s="411">
        <v>82.6</v>
      </c>
      <c r="Y3" s="410">
        <f t="shared" ref="Y3:Y40" si="5">V3*X3</f>
        <v>9548560</v>
      </c>
      <c r="Z3" s="410">
        <v>283650.465</v>
      </c>
      <c r="AA3" s="410">
        <v>274500.0</v>
      </c>
      <c r="AB3" s="410">
        <f t="shared" ref="AB3:AB40" si="6">+Z3+AA3</f>
        <v>558150.465</v>
      </c>
      <c r="AC3" s="412"/>
      <c r="AD3" s="412"/>
      <c r="AE3" s="412"/>
      <c r="AF3" s="412"/>
      <c r="AG3" s="412"/>
      <c r="AH3" s="412"/>
      <c r="AI3" s="413"/>
      <c r="AJ3" s="412"/>
      <c r="AK3" s="412"/>
      <c r="AL3" s="412"/>
      <c r="AM3" s="412"/>
      <c r="AN3" s="412"/>
      <c r="AO3" s="406"/>
      <c r="AP3" s="406"/>
      <c r="AQ3" s="406"/>
      <c r="AR3" s="406"/>
      <c r="AS3" s="406"/>
      <c r="AT3" s="406"/>
      <c r="AU3" s="406"/>
      <c r="AV3" s="406"/>
      <c r="AW3" s="406"/>
      <c r="AX3" s="406"/>
      <c r="AY3" s="406"/>
      <c r="AZ3" s="414"/>
    </row>
    <row r="4">
      <c r="A4" s="405">
        <f t="shared" ref="A4:A40" si="7">+A3+1</f>
        <v>2</v>
      </c>
      <c r="B4" s="114" t="str">
        <f t="shared" si="2"/>
        <v>HAFPL/002/24-25</v>
      </c>
      <c r="C4" s="114" t="s">
        <v>500</v>
      </c>
      <c r="D4" s="114" t="s">
        <v>4911</v>
      </c>
      <c r="E4" s="114" t="s">
        <v>501</v>
      </c>
      <c r="F4" s="114" t="s">
        <v>490</v>
      </c>
      <c r="G4" s="125" t="s">
        <v>498</v>
      </c>
      <c r="H4" s="116">
        <v>45312.0</v>
      </c>
      <c r="I4" s="406" t="str">
        <f t="shared" si="3"/>
        <v>HAFPL/002/24-25</v>
      </c>
      <c r="J4" s="116">
        <v>45391.0</v>
      </c>
      <c r="K4" s="125" t="s">
        <v>306</v>
      </c>
      <c r="L4" s="407" t="s">
        <v>4912</v>
      </c>
      <c r="M4" s="408">
        <v>45391.0</v>
      </c>
      <c r="N4" s="406"/>
      <c r="O4" s="406"/>
      <c r="P4" s="406"/>
      <c r="Q4" s="113" t="s">
        <v>293</v>
      </c>
      <c r="R4" s="117">
        <v>20000.0</v>
      </c>
      <c r="S4" s="409">
        <v>123029.0</v>
      </c>
      <c r="T4" s="409">
        <v>2971.0</v>
      </c>
      <c r="U4" s="406"/>
      <c r="V4" s="410">
        <f t="shared" si="4"/>
        <v>126000</v>
      </c>
      <c r="W4" s="406" t="s">
        <v>4910</v>
      </c>
      <c r="X4" s="411">
        <v>82.6</v>
      </c>
      <c r="Y4" s="410">
        <f t="shared" si="5"/>
        <v>10407600</v>
      </c>
      <c r="Z4" s="410">
        <v>315028.05739999993</v>
      </c>
      <c r="AA4" s="410">
        <v>304866.0</v>
      </c>
      <c r="AB4" s="410">
        <f t="shared" si="6"/>
        <v>619894.0574</v>
      </c>
      <c r="AC4" s="412"/>
      <c r="AD4" s="412"/>
      <c r="AE4" s="412"/>
      <c r="AF4" s="412"/>
      <c r="AG4" s="412"/>
      <c r="AH4" s="412"/>
      <c r="AI4" s="413"/>
      <c r="AJ4" s="412"/>
      <c r="AK4" s="412"/>
      <c r="AL4" s="412"/>
      <c r="AM4" s="412"/>
      <c r="AN4" s="412"/>
      <c r="AO4" s="406"/>
      <c r="AP4" s="406"/>
      <c r="AQ4" s="406"/>
      <c r="AR4" s="406"/>
      <c r="AS4" s="406"/>
      <c r="AT4" s="406"/>
      <c r="AU4" s="406"/>
      <c r="AV4" s="406"/>
      <c r="AW4" s="406"/>
      <c r="AX4" s="406"/>
      <c r="AY4" s="406"/>
      <c r="AZ4" s="414"/>
    </row>
    <row r="5">
      <c r="A5" s="405">
        <f t="shared" si="7"/>
        <v>3</v>
      </c>
      <c r="B5" s="415" t="str">
        <f t="shared" si="2"/>
        <v>HAFPL/003/24-25</v>
      </c>
      <c r="C5" s="415" t="s">
        <v>1655</v>
      </c>
      <c r="D5" s="415" t="s">
        <v>141</v>
      </c>
      <c r="E5" s="415" t="s">
        <v>277</v>
      </c>
      <c r="F5" s="415" t="s">
        <v>303</v>
      </c>
      <c r="G5" s="151" t="s">
        <v>1653</v>
      </c>
      <c r="H5" s="416">
        <v>45268.0</v>
      </c>
      <c r="I5" s="406" t="str">
        <f t="shared" si="3"/>
        <v>HAFPL/003/24-25</v>
      </c>
      <c r="J5" s="416">
        <v>45402.0</v>
      </c>
      <c r="K5" s="417" t="s">
        <v>1647</v>
      </c>
      <c r="L5" s="407" t="s">
        <v>4913</v>
      </c>
      <c r="M5" s="408">
        <v>45402.0</v>
      </c>
      <c r="N5" s="406"/>
      <c r="O5" s="406"/>
      <c r="P5" s="406"/>
      <c r="Q5" s="148" t="s">
        <v>316</v>
      </c>
      <c r="R5" s="152">
        <v>16344.0</v>
      </c>
      <c r="S5" s="409">
        <v>99493.0</v>
      </c>
      <c r="T5" s="409">
        <v>3347.0</v>
      </c>
      <c r="U5" s="406"/>
      <c r="V5" s="410">
        <f t="shared" si="4"/>
        <v>102840</v>
      </c>
      <c r="W5" s="406" t="s">
        <v>4910</v>
      </c>
      <c r="X5" s="418">
        <v>82.7</v>
      </c>
      <c r="Y5" s="410">
        <f t="shared" si="5"/>
        <v>8504868</v>
      </c>
      <c r="Z5" s="410">
        <v>255070.2041</v>
      </c>
      <c r="AA5" s="410">
        <v>246842.0</v>
      </c>
      <c r="AB5" s="410">
        <f t="shared" si="6"/>
        <v>501912.2041</v>
      </c>
      <c r="AC5" s="412"/>
      <c r="AD5" s="412"/>
      <c r="AE5" s="412"/>
      <c r="AF5" s="412"/>
      <c r="AG5" s="412"/>
      <c r="AH5" s="412"/>
      <c r="AI5" s="413"/>
      <c r="AJ5" s="412"/>
      <c r="AK5" s="412"/>
      <c r="AL5" s="412"/>
      <c r="AM5" s="412"/>
      <c r="AN5" s="412"/>
      <c r="AO5" s="406"/>
      <c r="AP5" s="406"/>
      <c r="AQ5" s="406"/>
      <c r="AR5" s="406"/>
      <c r="AS5" s="406"/>
      <c r="AT5" s="406"/>
      <c r="AU5" s="406"/>
      <c r="AV5" s="406"/>
      <c r="AW5" s="406"/>
      <c r="AX5" s="406"/>
      <c r="AY5" s="406"/>
      <c r="AZ5" s="414"/>
    </row>
    <row r="6">
      <c r="A6" s="405">
        <f t="shared" si="7"/>
        <v>4</v>
      </c>
      <c r="B6" s="114" t="str">
        <f t="shared" si="2"/>
        <v>HAFPL/004/24-25</v>
      </c>
      <c r="C6" s="114" t="s">
        <v>500</v>
      </c>
      <c r="D6" s="114" t="s">
        <v>4911</v>
      </c>
      <c r="E6" s="114" t="s">
        <v>509</v>
      </c>
      <c r="F6" s="114" t="s">
        <v>490</v>
      </c>
      <c r="G6" s="125" t="s">
        <v>498</v>
      </c>
      <c r="H6" s="116">
        <v>45312.0</v>
      </c>
      <c r="I6" s="406" t="str">
        <f t="shared" si="3"/>
        <v>HAFPL/004/24-25</v>
      </c>
      <c r="J6" s="116">
        <v>45404.0</v>
      </c>
      <c r="K6" s="125" t="s">
        <v>306</v>
      </c>
      <c r="L6" s="407" t="s">
        <v>4914</v>
      </c>
      <c r="M6" s="408">
        <v>45404.0</v>
      </c>
      <c r="N6" s="406"/>
      <c r="O6" s="406"/>
      <c r="P6" s="406"/>
      <c r="Q6" s="148" t="s">
        <v>293</v>
      </c>
      <c r="R6" s="117">
        <v>18500.0</v>
      </c>
      <c r="S6" s="409">
        <v>121179.0</v>
      </c>
      <c r="T6" s="409">
        <v>2971.0</v>
      </c>
      <c r="U6" s="406"/>
      <c r="V6" s="410">
        <f t="shared" si="4"/>
        <v>124150</v>
      </c>
      <c r="W6" s="406" t="s">
        <v>4910</v>
      </c>
      <c r="X6" s="411">
        <v>82.7</v>
      </c>
      <c r="Y6" s="410">
        <f t="shared" si="5"/>
        <v>10267205</v>
      </c>
      <c r="Z6" s="410">
        <v>310666.6023</v>
      </c>
      <c r="AA6" s="410">
        <v>300645.0</v>
      </c>
      <c r="AB6" s="410">
        <f t="shared" si="6"/>
        <v>611311.6023</v>
      </c>
      <c r="AC6" s="412"/>
      <c r="AD6" s="412"/>
      <c r="AE6" s="412"/>
      <c r="AF6" s="412"/>
      <c r="AG6" s="412"/>
      <c r="AH6" s="412"/>
      <c r="AI6" s="413"/>
      <c r="AJ6" s="412"/>
      <c r="AK6" s="412"/>
      <c r="AL6" s="412"/>
      <c r="AM6" s="412"/>
      <c r="AN6" s="412"/>
      <c r="AO6" s="406"/>
      <c r="AP6" s="406"/>
      <c r="AQ6" s="406"/>
      <c r="AR6" s="406"/>
      <c r="AS6" s="406"/>
      <c r="AT6" s="406"/>
      <c r="AU6" s="406"/>
      <c r="AV6" s="406"/>
      <c r="AW6" s="406"/>
      <c r="AX6" s="406"/>
      <c r="AY6" s="406"/>
      <c r="AZ6" s="414"/>
    </row>
    <row r="7">
      <c r="A7" s="405">
        <f t="shared" si="7"/>
        <v>5</v>
      </c>
      <c r="B7" s="114" t="str">
        <f t="shared" si="2"/>
        <v>HAFPL/005/24-25</v>
      </c>
      <c r="C7" s="114" t="s">
        <v>1674</v>
      </c>
      <c r="D7" s="114" t="s">
        <v>141</v>
      </c>
      <c r="E7" s="114" t="s">
        <v>1141</v>
      </c>
      <c r="F7" s="114" t="s">
        <v>666</v>
      </c>
      <c r="G7" s="125">
        <v>8834.0</v>
      </c>
      <c r="H7" s="116">
        <v>45309.0</v>
      </c>
      <c r="I7" s="406" t="str">
        <f t="shared" si="3"/>
        <v>HAFPL/005/24-25</v>
      </c>
      <c r="J7" s="116">
        <v>45405.0</v>
      </c>
      <c r="K7" s="164" t="s">
        <v>1647</v>
      </c>
      <c r="L7" s="407" t="s">
        <v>4915</v>
      </c>
      <c r="M7" s="408">
        <v>45405.0</v>
      </c>
      <c r="N7" s="419"/>
      <c r="O7" s="419"/>
      <c r="P7" s="419"/>
      <c r="Q7" s="113" t="s">
        <v>454</v>
      </c>
      <c r="R7" s="117">
        <v>15890.0</v>
      </c>
      <c r="S7" s="420">
        <v>113830.0</v>
      </c>
      <c r="T7" s="420">
        <v>5170.0</v>
      </c>
      <c r="U7" s="421"/>
      <c r="V7" s="410">
        <f t="shared" si="4"/>
        <v>119000</v>
      </c>
      <c r="W7" s="406" t="s">
        <v>4910</v>
      </c>
      <c r="X7" s="411">
        <v>82.7</v>
      </c>
      <c r="Y7" s="410">
        <f t="shared" si="5"/>
        <v>9841300</v>
      </c>
      <c r="Z7" s="422">
        <v>291825.971</v>
      </c>
      <c r="AA7" s="422">
        <v>282412.0</v>
      </c>
      <c r="AB7" s="410">
        <f t="shared" si="6"/>
        <v>574237.971</v>
      </c>
      <c r="AC7" s="423"/>
      <c r="AD7" s="423"/>
      <c r="AE7" s="423"/>
      <c r="AF7" s="423"/>
      <c r="AG7" s="423"/>
      <c r="AH7" s="423"/>
      <c r="AI7" s="423"/>
      <c r="AJ7" s="423"/>
      <c r="AK7" s="423"/>
      <c r="AL7" s="423"/>
      <c r="AM7" s="423"/>
      <c r="AN7" s="423"/>
      <c r="AO7" s="420"/>
      <c r="AP7" s="419"/>
      <c r="AQ7" s="420"/>
      <c r="AR7" s="419"/>
      <c r="AS7" s="420"/>
      <c r="AT7" s="420"/>
      <c r="AU7" s="421"/>
      <c r="AV7" s="421"/>
      <c r="AW7" s="424"/>
      <c r="AX7" s="420"/>
      <c r="AY7" s="420"/>
      <c r="AZ7" s="420"/>
    </row>
    <row r="8">
      <c r="A8" s="405">
        <f t="shared" si="7"/>
        <v>6</v>
      </c>
      <c r="B8" s="114" t="str">
        <f t="shared" si="2"/>
        <v>HAFPL/006/24-25</v>
      </c>
      <c r="C8" s="114" t="s">
        <v>1674</v>
      </c>
      <c r="D8" s="114" t="s">
        <v>141</v>
      </c>
      <c r="E8" s="114" t="s">
        <v>1141</v>
      </c>
      <c r="F8" s="114" t="s">
        <v>666</v>
      </c>
      <c r="G8" s="125">
        <v>8821.0</v>
      </c>
      <c r="H8" s="116">
        <v>45306.0</v>
      </c>
      <c r="I8" s="406" t="str">
        <f t="shared" si="3"/>
        <v>HAFPL/006/24-25</v>
      </c>
      <c r="J8" s="116">
        <v>45405.0</v>
      </c>
      <c r="K8" s="164" t="s">
        <v>1647</v>
      </c>
      <c r="L8" s="407" t="s">
        <v>4916</v>
      </c>
      <c r="M8" s="408">
        <v>45405.0</v>
      </c>
      <c r="N8" s="407"/>
      <c r="O8" s="407"/>
      <c r="P8" s="407"/>
      <c r="Q8" s="113" t="s">
        <v>454</v>
      </c>
      <c r="R8" s="117">
        <v>16344.0</v>
      </c>
      <c r="S8" s="425">
        <v>92160.0</v>
      </c>
      <c r="T8" s="425">
        <v>5400.0</v>
      </c>
      <c r="U8" s="407"/>
      <c r="V8" s="410">
        <f t="shared" si="4"/>
        <v>97560</v>
      </c>
      <c r="W8" s="406" t="s">
        <v>4910</v>
      </c>
      <c r="X8" s="411">
        <v>82.7</v>
      </c>
      <c r="Y8" s="410">
        <f t="shared" si="5"/>
        <v>8068212</v>
      </c>
      <c r="Z8" s="426">
        <v>236270.592</v>
      </c>
      <c r="AA8" s="426">
        <v>228649.0</v>
      </c>
      <c r="AB8" s="410">
        <f t="shared" si="6"/>
        <v>464919.592</v>
      </c>
      <c r="AC8" s="407"/>
      <c r="AD8" s="407"/>
      <c r="AE8" s="407"/>
      <c r="AF8" s="407"/>
      <c r="AG8" s="407"/>
      <c r="AH8" s="407"/>
      <c r="AI8" s="407"/>
      <c r="AJ8" s="407"/>
      <c r="AK8" s="407"/>
      <c r="AL8" s="407"/>
      <c r="AM8" s="407"/>
      <c r="AN8" s="407"/>
      <c r="AO8" s="407"/>
      <c r="AP8" s="407"/>
      <c r="AQ8" s="407"/>
      <c r="AR8" s="407"/>
      <c r="AS8" s="407"/>
      <c r="AT8" s="407"/>
      <c r="AU8" s="407"/>
      <c r="AV8" s="407"/>
      <c r="AW8" s="407"/>
      <c r="AX8" s="407"/>
      <c r="AY8" s="407"/>
      <c r="AZ8" s="407"/>
    </row>
    <row r="9">
      <c r="A9" s="405">
        <f t="shared" si="7"/>
        <v>7</v>
      </c>
      <c r="B9" s="114" t="str">
        <f t="shared" si="2"/>
        <v>HAFPL/007/24-25</v>
      </c>
      <c r="C9" s="114" t="s">
        <v>691</v>
      </c>
      <c r="D9" s="114" t="s">
        <v>1129</v>
      </c>
      <c r="E9" s="114" t="s">
        <v>277</v>
      </c>
      <c r="F9" s="114" t="s">
        <v>490</v>
      </c>
      <c r="G9" s="125" t="s">
        <v>689</v>
      </c>
      <c r="H9" s="116">
        <v>45268.0</v>
      </c>
      <c r="I9" s="406" t="str">
        <f t="shared" si="3"/>
        <v>HAFPL/007/24-25</v>
      </c>
      <c r="J9" s="116">
        <v>45411.0</v>
      </c>
      <c r="K9" s="114" t="s">
        <v>331</v>
      </c>
      <c r="L9" s="407" t="s">
        <v>4913</v>
      </c>
      <c r="M9" s="408">
        <v>45411.0</v>
      </c>
      <c r="N9" s="407"/>
      <c r="O9" s="407"/>
      <c r="P9" s="407"/>
      <c r="Q9" s="113" t="s">
        <v>316</v>
      </c>
      <c r="R9" s="117">
        <v>20000.0</v>
      </c>
      <c r="S9" s="425">
        <v>81103.0</v>
      </c>
      <c r="T9" s="425">
        <v>3747.0</v>
      </c>
      <c r="U9" s="407"/>
      <c r="V9" s="410">
        <f t="shared" si="4"/>
        <v>84850</v>
      </c>
      <c r="W9" s="406" t="s">
        <v>4910</v>
      </c>
      <c r="X9" s="411">
        <v>82.7</v>
      </c>
      <c r="Y9" s="410">
        <f t="shared" si="5"/>
        <v>7017095</v>
      </c>
      <c r="Z9" s="426">
        <v>207923.7611</v>
      </c>
      <c r="AA9" s="426">
        <v>201217.0</v>
      </c>
      <c r="AB9" s="410">
        <f t="shared" si="6"/>
        <v>409140.7611</v>
      </c>
      <c r="AC9" s="407"/>
      <c r="AD9" s="407"/>
      <c r="AE9" s="407"/>
      <c r="AF9" s="407"/>
      <c r="AG9" s="407"/>
      <c r="AH9" s="407"/>
      <c r="AI9" s="407"/>
      <c r="AJ9" s="407"/>
      <c r="AK9" s="407"/>
      <c r="AL9" s="407"/>
      <c r="AM9" s="407"/>
      <c r="AN9" s="407"/>
      <c r="AO9" s="407"/>
      <c r="AP9" s="407"/>
      <c r="AQ9" s="407"/>
      <c r="AR9" s="407"/>
      <c r="AS9" s="407"/>
      <c r="AT9" s="407"/>
      <c r="AU9" s="407"/>
      <c r="AV9" s="407"/>
      <c r="AW9" s="407"/>
      <c r="AX9" s="407"/>
      <c r="AY9" s="407"/>
      <c r="AZ9" s="407"/>
    </row>
    <row r="10">
      <c r="A10" s="405">
        <f t="shared" si="7"/>
        <v>8</v>
      </c>
      <c r="B10" s="114" t="str">
        <f t="shared" si="2"/>
        <v>HAFPL/008/24-25</v>
      </c>
      <c r="C10" s="114" t="s">
        <v>1674</v>
      </c>
      <c r="D10" s="114" t="s">
        <v>141</v>
      </c>
      <c r="E10" s="114" t="s">
        <v>1141</v>
      </c>
      <c r="F10" s="114" t="s">
        <v>666</v>
      </c>
      <c r="G10" s="125">
        <v>8800.0</v>
      </c>
      <c r="H10" s="116">
        <v>45412.0</v>
      </c>
      <c r="I10" s="406" t="str">
        <f t="shared" si="3"/>
        <v>HAFPL/008/24-25</v>
      </c>
      <c r="J10" s="116">
        <v>45412.0</v>
      </c>
      <c r="K10" s="164" t="s">
        <v>1647</v>
      </c>
      <c r="L10" s="407" t="s">
        <v>4917</v>
      </c>
      <c r="M10" s="408">
        <v>45413.0</v>
      </c>
      <c r="N10" s="407"/>
      <c r="O10" s="407"/>
      <c r="P10" s="407"/>
      <c r="Q10" s="113" t="s">
        <v>316</v>
      </c>
      <c r="R10" s="117">
        <v>16344.0</v>
      </c>
      <c r="S10" s="425">
        <v>102043.0</v>
      </c>
      <c r="T10" s="425">
        <v>3437.0</v>
      </c>
      <c r="U10" s="407"/>
      <c r="V10" s="410">
        <f t="shared" si="4"/>
        <v>105480</v>
      </c>
      <c r="W10" s="406" t="s">
        <v>4910</v>
      </c>
      <c r="X10" s="411">
        <v>82.7</v>
      </c>
      <c r="Y10" s="410">
        <f t="shared" si="5"/>
        <v>8723196</v>
      </c>
      <c r="Z10" s="426">
        <v>261607.6391</v>
      </c>
      <c r="AA10" s="426">
        <v>253169.0</v>
      </c>
      <c r="AB10" s="410">
        <f t="shared" si="6"/>
        <v>514776.6391</v>
      </c>
      <c r="AC10" s="407"/>
      <c r="AD10" s="407"/>
      <c r="AE10" s="407"/>
      <c r="AF10" s="407"/>
      <c r="AG10" s="407"/>
      <c r="AH10" s="407"/>
      <c r="AI10" s="407"/>
      <c r="AJ10" s="407"/>
      <c r="AK10" s="407"/>
      <c r="AL10" s="407"/>
      <c r="AM10" s="407"/>
      <c r="AN10" s="407"/>
      <c r="AO10" s="407"/>
      <c r="AP10" s="407"/>
      <c r="AQ10" s="407"/>
      <c r="AR10" s="407"/>
      <c r="AS10" s="407"/>
      <c r="AT10" s="407"/>
      <c r="AU10" s="407"/>
      <c r="AV10" s="407"/>
      <c r="AW10" s="407"/>
      <c r="AX10" s="407"/>
      <c r="AY10" s="407"/>
      <c r="AZ10" s="407"/>
    </row>
    <row r="11">
      <c r="A11" s="405">
        <f t="shared" si="7"/>
        <v>9</v>
      </c>
      <c r="B11" s="114" t="str">
        <f t="shared" si="2"/>
        <v>HAFPL/009/24-25</v>
      </c>
      <c r="C11" s="114" t="s">
        <v>500</v>
      </c>
      <c r="D11" s="114" t="s">
        <v>4911</v>
      </c>
      <c r="E11" s="114" t="s">
        <v>509</v>
      </c>
      <c r="F11" s="114" t="s">
        <v>490</v>
      </c>
      <c r="G11" s="125" t="s">
        <v>498</v>
      </c>
      <c r="H11" s="116">
        <v>45312.0</v>
      </c>
      <c r="I11" s="406" t="str">
        <f t="shared" si="3"/>
        <v>HAFPL/009/24-25</v>
      </c>
      <c r="J11" s="116">
        <v>45412.0</v>
      </c>
      <c r="K11" s="125" t="s">
        <v>306</v>
      </c>
      <c r="L11" s="407" t="s">
        <v>4912</v>
      </c>
      <c r="M11" s="408">
        <v>45412.0</v>
      </c>
      <c r="N11" s="407"/>
      <c r="O11" s="407"/>
      <c r="P11" s="407"/>
      <c r="Q11" s="113" t="s">
        <v>293</v>
      </c>
      <c r="R11" s="117">
        <v>20000.0</v>
      </c>
      <c r="S11" s="425">
        <v>121029.0</v>
      </c>
      <c r="T11" s="425">
        <v>2971.0</v>
      </c>
      <c r="U11" s="407"/>
      <c r="V11" s="410">
        <f t="shared" si="4"/>
        <v>124000</v>
      </c>
      <c r="W11" s="406" t="s">
        <v>4910</v>
      </c>
      <c r="X11" s="411">
        <v>82.7</v>
      </c>
      <c r="Y11" s="410">
        <f t="shared" si="5"/>
        <v>10254800</v>
      </c>
      <c r="Z11" s="426">
        <v>310282.04730000003</v>
      </c>
      <c r="AA11" s="426">
        <v>300273.0</v>
      </c>
      <c r="AB11" s="410">
        <f t="shared" si="6"/>
        <v>610555.0473</v>
      </c>
      <c r="AC11" s="407"/>
      <c r="AD11" s="407"/>
      <c r="AE11" s="407"/>
      <c r="AF11" s="407"/>
      <c r="AG11" s="407"/>
      <c r="AH11" s="407"/>
      <c r="AI11" s="407"/>
      <c r="AJ11" s="407"/>
      <c r="AK11" s="407"/>
      <c r="AL11" s="407"/>
      <c r="AM11" s="407"/>
      <c r="AN11" s="407"/>
      <c r="AO11" s="407"/>
      <c r="AP11" s="407"/>
      <c r="AQ11" s="407"/>
      <c r="AR11" s="407"/>
      <c r="AS11" s="407"/>
      <c r="AT11" s="407"/>
      <c r="AU11" s="407"/>
      <c r="AV11" s="407"/>
      <c r="AW11" s="407"/>
      <c r="AX11" s="407"/>
      <c r="AY11" s="407"/>
      <c r="AZ11" s="407"/>
    </row>
    <row r="12">
      <c r="A12" s="405">
        <f t="shared" si="7"/>
        <v>10</v>
      </c>
      <c r="B12" s="114" t="str">
        <f t="shared" ref="B12:B40" si="8">"HAFPL/0"&amp;A12&amp;"/24-25"</f>
        <v>HAFPL/010/24-25</v>
      </c>
      <c r="C12" s="114" t="s">
        <v>1801</v>
      </c>
      <c r="D12" s="114" t="s">
        <v>141</v>
      </c>
      <c r="E12" s="114" t="s">
        <v>1802</v>
      </c>
      <c r="F12" s="114" t="s">
        <v>1803</v>
      </c>
      <c r="G12" s="427" t="s">
        <v>1799</v>
      </c>
      <c r="H12" s="116">
        <v>45297.0</v>
      </c>
      <c r="I12" s="406" t="str">
        <f t="shared" si="3"/>
        <v>HAFPL/010/24-25</v>
      </c>
      <c r="J12" s="116">
        <v>45418.0</v>
      </c>
      <c r="K12" s="164" t="s">
        <v>1647</v>
      </c>
      <c r="L12" s="407" t="s">
        <v>4918</v>
      </c>
      <c r="M12" s="408">
        <v>45418.0</v>
      </c>
      <c r="N12" s="407"/>
      <c r="O12" s="407"/>
      <c r="P12" s="407"/>
      <c r="Q12" s="113" t="s">
        <v>307</v>
      </c>
      <c r="R12" s="117">
        <v>16329.241</v>
      </c>
      <c r="S12" s="425">
        <v>90035.0</v>
      </c>
      <c r="T12" s="425">
        <v>3765.0</v>
      </c>
      <c r="U12" s="407"/>
      <c r="V12" s="410">
        <f t="shared" si="4"/>
        <v>93800</v>
      </c>
      <c r="W12" s="406" t="s">
        <v>4910</v>
      </c>
      <c r="X12" s="411">
        <v>82.6</v>
      </c>
      <c r="Y12" s="410">
        <f t="shared" si="5"/>
        <v>7747880</v>
      </c>
      <c r="Z12" s="426">
        <v>230543.62099999996</v>
      </c>
      <c r="AA12" s="426">
        <v>260291.0</v>
      </c>
      <c r="AB12" s="410">
        <f t="shared" si="6"/>
        <v>490834.621</v>
      </c>
      <c r="AC12" s="407"/>
      <c r="AD12" s="407"/>
      <c r="AE12" s="407"/>
      <c r="AF12" s="407"/>
      <c r="AG12" s="407"/>
      <c r="AH12" s="407"/>
      <c r="AI12" s="407"/>
      <c r="AJ12" s="407"/>
      <c r="AK12" s="407"/>
      <c r="AL12" s="407"/>
      <c r="AM12" s="407"/>
      <c r="AN12" s="407"/>
      <c r="AO12" s="407"/>
      <c r="AP12" s="407"/>
      <c r="AQ12" s="407"/>
      <c r="AR12" s="407"/>
      <c r="AS12" s="407"/>
      <c r="AT12" s="407"/>
      <c r="AU12" s="407"/>
      <c r="AV12" s="407"/>
      <c r="AW12" s="407"/>
      <c r="AX12" s="407"/>
      <c r="AY12" s="407"/>
      <c r="AZ12" s="407"/>
    </row>
    <row r="13">
      <c r="A13" s="405">
        <f t="shared" si="7"/>
        <v>11</v>
      </c>
      <c r="B13" s="114" t="str">
        <f t="shared" si="8"/>
        <v>HAFPL/011/24-25</v>
      </c>
      <c r="C13" s="114" t="s">
        <v>1674</v>
      </c>
      <c r="D13" s="114" t="s">
        <v>141</v>
      </c>
      <c r="E13" s="114" t="s">
        <v>1141</v>
      </c>
      <c r="F13" s="114" t="s">
        <v>666</v>
      </c>
      <c r="G13" s="125">
        <v>8672.0</v>
      </c>
      <c r="H13" s="116">
        <v>45277.0</v>
      </c>
      <c r="I13" s="406" t="str">
        <f t="shared" si="3"/>
        <v>HAFPL/011/24-25</v>
      </c>
      <c r="J13" s="116">
        <v>45421.0</v>
      </c>
      <c r="K13" s="114" t="s">
        <v>1647</v>
      </c>
      <c r="L13" s="407" t="s">
        <v>4916</v>
      </c>
      <c r="M13" s="408">
        <v>45421.0</v>
      </c>
      <c r="N13" s="407"/>
      <c r="O13" s="407"/>
      <c r="P13" s="407"/>
      <c r="Q13" s="113" t="s">
        <v>454</v>
      </c>
      <c r="R13" s="117">
        <v>15890.0</v>
      </c>
      <c r="S13" s="425">
        <v>84930.0</v>
      </c>
      <c r="T13" s="425">
        <v>5170.0</v>
      </c>
      <c r="U13" s="407"/>
      <c r="V13" s="410">
        <f t="shared" si="4"/>
        <v>90100</v>
      </c>
      <c r="W13" s="406" t="s">
        <v>4910</v>
      </c>
      <c r="X13" s="411">
        <v>82.6</v>
      </c>
      <c r="Y13" s="410">
        <f t="shared" si="5"/>
        <v>7442260</v>
      </c>
      <c r="Z13" s="426">
        <v>217471.75799999997</v>
      </c>
      <c r="AA13" s="426">
        <v>245533.0</v>
      </c>
      <c r="AB13" s="410">
        <f t="shared" si="6"/>
        <v>463004.758</v>
      </c>
      <c r="AC13" s="407"/>
      <c r="AD13" s="407"/>
      <c r="AE13" s="407"/>
      <c r="AF13" s="407"/>
      <c r="AG13" s="407"/>
      <c r="AH13" s="407"/>
      <c r="AI13" s="407"/>
      <c r="AJ13" s="407"/>
      <c r="AK13" s="407"/>
      <c r="AL13" s="407"/>
      <c r="AM13" s="407"/>
      <c r="AN13" s="407"/>
      <c r="AO13" s="407"/>
      <c r="AP13" s="407"/>
      <c r="AQ13" s="407"/>
      <c r="AR13" s="407"/>
      <c r="AS13" s="407"/>
      <c r="AT13" s="407"/>
      <c r="AU13" s="407"/>
      <c r="AV13" s="407"/>
      <c r="AW13" s="407"/>
      <c r="AX13" s="407"/>
      <c r="AY13" s="407"/>
      <c r="AZ13" s="407"/>
    </row>
    <row r="14">
      <c r="A14" s="405">
        <f t="shared" si="7"/>
        <v>12</v>
      </c>
      <c r="B14" s="114" t="str">
        <f t="shared" si="8"/>
        <v>HAFPL/012/24-25</v>
      </c>
      <c r="C14" s="114" t="s">
        <v>500</v>
      </c>
      <c r="D14" s="114" t="s">
        <v>4911</v>
      </c>
      <c r="E14" s="114" t="s">
        <v>501</v>
      </c>
      <c r="F14" s="114" t="s">
        <v>490</v>
      </c>
      <c r="G14" s="125" t="s">
        <v>520</v>
      </c>
      <c r="H14" s="116">
        <v>45312.0</v>
      </c>
      <c r="I14" s="406" t="str">
        <f t="shared" si="3"/>
        <v>HAFPL/012/24-25</v>
      </c>
      <c r="J14" s="116">
        <v>45421.0</v>
      </c>
      <c r="K14" s="114" t="s">
        <v>306</v>
      </c>
      <c r="L14" s="407" t="s">
        <v>4914</v>
      </c>
      <c r="M14" s="408">
        <v>45421.0</v>
      </c>
      <c r="N14" s="407"/>
      <c r="O14" s="407"/>
      <c r="P14" s="407"/>
      <c r="Q14" s="113" t="s">
        <v>293</v>
      </c>
      <c r="R14" s="117">
        <v>20000.0</v>
      </c>
      <c r="S14" s="425">
        <v>121029.0</v>
      </c>
      <c r="T14" s="425">
        <v>2971.0</v>
      </c>
      <c r="U14" s="407"/>
      <c r="V14" s="410">
        <f t="shared" si="4"/>
        <v>124000</v>
      </c>
      <c r="W14" s="406" t="s">
        <v>4910</v>
      </c>
      <c r="X14" s="411">
        <v>82.6</v>
      </c>
      <c r="Y14" s="410">
        <f t="shared" si="5"/>
        <v>10242400</v>
      </c>
      <c r="Z14" s="426">
        <v>309906.8574</v>
      </c>
      <c r="AA14" s="426">
        <v>349895.0</v>
      </c>
      <c r="AB14" s="410">
        <f t="shared" si="6"/>
        <v>659801.8574</v>
      </c>
      <c r="AC14" s="407"/>
      <c r="AD14" s="407"/>
      <c r="AE14" s="407"/>
      <c r="AF14" s="407"/>
      <c r="AG14" s="407"/>
      <c r="AH14" s="407"/>
      <c r="AI14" s="407"/>
      <c r="AJ14" s="407"/>
      <c r="AK14" s="407"/>
      <c r="AL14" s="407"/>
      <c r="AM14" s="407"/>
      <c r="AN14" s="407"/>
      <c r="AO14" s="407"/>
      <c r="AP14" s="407"/>
      <c r="AQ14" s="407"/>
      <c r="AR14" s="407"/>
      <c r="AS14" s="407"/>
      <c r="AT14" s="407"/>
      <c r="AU14" s="407"/>
      <c r="AV14" s="407"/>
      <c r="AW14" s="407"/>
      <c r="AX14" s="407"/>
      <c r="AY14" s="407"/>
      <c r="AZ14" s="407"/>
    </row>
    <row r="15">
      <c r="A15" s="405">
        <f t="shared" si="7"/>
        <v>13</v>
      </c>
      <c r="B15" s="114" t="str">
        <f t="shared" si="8"/>
        <v>HAFPL/013/24-25</v>
      </c>
      <c r="C15" s="114" t="s">
        <v>500</v>
      </c>
      <c r="D15" s="114" t="s">
        <v>4911</v>
      </c>
      <c r="E15" s="114" t="s">
        <v>501</v>
      </c>
      <c r="F15" s="114" t="s">
        <v>490</v>
      </c>
      <c r="G15" s="125" t="s">
        <v>498</v>
      </c>
      <c r="H15" s="116">
        <v>45312.0</v>
      </c>
      <c r="I15" s="406" t="str">
        <f t="shared" si="3"/>
        <v>HAFPL/013/24-25</v>
      </c>
      <c r="J15" s="116">
        <v>45421.0</v>
      </c>
      <c r="K15" s="114" t="s">
        <v>306</v>
      </c>
      <c r="L15" s="407" t="s">
        <v>4919</v>
      </c>
      <c r="M15" s="408">
        <v>45421.0</v>
      </c>
      <c r="N15" s="407"/>
      <c r="O15" s="407"/>
      <c r="P15" s="407"/>
      <c r="Q15" s="113" t="s">
        <v>293</v>
      </c>
      <c r="R15" s="117">
        <v>20000.0</v>
      </c>
      <c r="S15" s="425">
        <v>121029.0</v>
      </c>
      <c r="T15" s="425">
        <v>2971.0</v>
      </c>
      <c r="U15" s="407"/>
      <c r="V15" s="410">
        <f t="shared" si="4"/>
        <v>124000</v>
      </c>
      <c r="W15" s="406" t="s">
        <v>4910</v>
      </c>
      <c r="X15" s="411">
        <v>82.6</v>
      </c>
      <c r="Y15" s="410">
        <f t="shared" si="5"/>
        <v>10242400</v>
      </c>
      <c r="Z15" s="426">
        <v>309906.8574</v>
      </c>
      <c r="AA15" s="426">
        <v>349895.0</v>
      </c>
      <c r="AB15" s="410">
        <f t="shared" si="6"/>
        <v>659801.8574</v>
      </c>
      <c r="AC15" s="407"/>
      <c r="AD15" s="407"/>
      <c r="AE15" s="407"/>
      <c r="AF15" s="407"/>
      <c r="AG15" s="407"/>
      <c r="AH15" s="407"/>
      <c r="AI15" s="407"/>
      <c r="AJ15" s="407"/>
      <c r="AK15" s="407"/>
      <c r="AL15" s="407"/>
      <c r="AM15" s="407"/>
      <c r="AN15" s="407"/>
      <c r="AO15" s="407"/>
      <c r="AP15" s="407"/>
      <c r="AQ15" s="407"/>
      <c r="AR15" s="407"/>
      <c r="AS15" s="407"/>
      <c r="AT15" s="407"/>
      <c r="AU15" s="407"/>
      <c r="AV15" s="407"/>
      <c r="AW15" s="407"/>
      <c r="AX15" s="407"/>
      <c r="AY15" s="407"/>
      <c r="AZ15" s="407"/>
    </row>
    <row r="16">
      <c r="A16" s="405">
        <f t="shared" si="7"/>
        <v>14</v>
      </c>
      <c r="B16" s="114" t="str">
        <f t="shared" si="8"/>
        <v>HAFPL/014/24-25</v>
      </c>
      <c r="C16" s="114" t="s">
        <v>1674</v>
      </c>
      <c r="D16" s="114" t="s">
        <v>141</v>
      </c>
      <c r="E16" s="114" t="s">
        <v>1141</v>
      </c>
      <c r="F16" s="114" t="s">
        <v>666</v>
      </c>
      <c r="G16" s="125">
        <v>8859.0</v>
      </c>
      <c r="H16" s="116">
        <v>45313.0</v>
      </c>
      <c r="I16" s="406" t="str">
        <f t="shared" si="3"/>
        <v>HAFPL/014/24-25</v>
      </c>
      <c r="J16" s="116">
        <v>45423.0</v>
      </c>
      <c r="K16" s="164" t="s">
        <v>1647</v>
      </c>
      <c r="L16" s="407" t="s">
        <v>4920</v>
      </c>
      <c r="M16" s="408">
        <v>45423.0</v>
      </c>
      <c r="N16" s="407"/>
      <c r="O16" s="407"/>
      <c r="P16" s="407"/>
      <c r="Q16" s="113" t="s">
        <v>316</v>
      </c>
      <c r="R16" s="117">
        <v>16344.0</v>
      </c>
      <c r="S16" s="425">
        <v>106063.0</v>
      </c>
      <c r="T16" s="425">
        <v>3437.0</v>
      </c>
      <c r="U16" s="407"/>
      <c r="V16" s="410">
        <f t="shared" si="4"/>
        <v>109500</v>
      </c>
      <c r="W16" s="406" t="s">
        <v>4910</v>
      </c>
      <c r="X16" s="411">
        <v>82.6</v>
      </c>
      <c r="Y16" s="410">
        <f t="shared" si="5"/>
        <v>9044700</v>
      </c>
      <c r="Z16" s="426">
        <v>271584.91779999994</v>
      </c>
      <c r="AA16" s="426">
        <v>306628.0</v>
      </c>
      <c r="AB16" s="410">
        <f t="shared" si="6"/>
        <v>578212.9178</v>
      </c>
      <c r="AC16" s="407"/>
      <c r="AD16" s="407"/>
      <c r="AE16" s="407"/>
      <c r="AF16" s="407"/>
      <c r="AG16" s="407"/>
      <c r="AH16" s="407"/>
      <c r="AI16" s="407"/>
      <c r="AJ16" s="407"/>
      <c r="AK16" s="407"/>
      <c r="AL16" s="407"/>
      <c r="AM16" s="407"/>
      <c r="AN16" s="407"/>
      <c r="AO16" s="407"/>
      <c r="AP16" s="407"/>
      <c r="AQ16" s="407"/>
      <c r="AR16" s="407"/>
      <c r="AS16" s="407"/>
      <c r="AT16" s="407"/>
      <c r="AU16" s="407"/>
      <c r="AV16" s="407"/>
      <c r="AW16" s="407"/>
      <c r="AX16" s="407"/>
      <c r="AY16" s="407"/>
      <c r="AZ16" s="407"/>
    </row>
    <row r="17">
      <c r="A17" s="405">
        <f t="shared" si="7"/>
        <v>15</v>
      </c>
      <c r="B17" s="114" t="str">
        <f t="shared" si="8"/>
        <v>HAFPL/015/24-25</v>
      </c>
      <c r="C17" s="114" t="s">
        <v>500</v>
      </c>
      <c r="D17" s="114" t="s">
        <v>4911</v>
      </c>
      <c r="E17" s="114" t="s">
        <v>501</v>
      </c>
      <c r="F17" s="114" t="s">
        <v>490</v>
      </c>
      <c r="G17" s="125" t="s">
        <v>498</v>
      </c>
      <c r="H17" s="116">
        <v>45312.0</v>
      </c>
      <c r="I17" s="406" t="str">
        <f t="shared" si="3"/>
        <v>HAFPL/015/24-25</v>
      </c>
      <c r="J17" s="116">
        <v>45425.0</v>
      </c>
      <c r="K17" s="114" t="s">
        <v>306</v>
      </c>
      <c r="L17" s="407" t="s">
        <v>4909</v>
      </c>
      <c r="M17" s="408">
        <v>45426.0</v>
      </c>
      <c r="N17" s="407"/>
      <c r="O17" s="407"/>
      <c r="P17" s="407"/>
      <c r="Q17" s="113" t="s">
        <v>454</v>
      </c>
      <c r="R17" s="117">
        <v>20000.0</v>
      </c>
      <c r="S17" s="425">
        <v>120480.0</v>
      </c>
      <c r="T17" s="425">
        <v>3520.0</v>
      </c>
      <c r="U17" s="407"/>
      <c r="V17" s="410">
        <f t="shared" si="4"/>
        <v>124000</v>
      </c>
      <c r="W17" s="406" t="s">
        <v>4910</v>
      </c>
      <c r="X17" s="411">
        <v>82.6</v>
      </c>
      <c r="Y17" s="410">
        <f t="shared" si="5"/>
        <v>10242400</v>
      </c>
      <c r="Z17" s="426">
        <v>308501.088</v>
      </c>
      <c r="AA17" s="426">
        <v>348308.0</v>
      </c>
      <c r="AB17" s="410">
        <f t="shared" si="6"/>
        <v>656809.088</v>
      </c>
      <c r="AC17" s="407"/>
      <c r="AD17" s="407"/>
      <c r="AE17" s="407"/>
      <c r="AF17" s="407"/>
      <c r="AG17" s="407"/>
      <c r="AH17" s="407"/>
      <c r="AI17" s="407"/>
      <c r="AJ17" s="407"/>
      <c r="AK17" s="407"/>
      <c r="AL17" s="407"/>
      <c r="AM17" s="407"/>
      <c r="AN17" s="407"/>
      <c r="AO17" s="407"/>
      <c r="AP17" s="407"/>
      <c r="AQ17" s="407"/>
      <c r="AR17" s="407"/>
      <c r="AS17" s="407"/>
      <c r="AT17" s="407"/>
      <c r="AU17" s="407"/>
      <c r="AV17" s="407"/>
      <c r="AW17" s="407"/>
      <c r="AX17" s="407"/>
      <c r="AY17" s="407"/>
      <c r="AZ17" s="407"/>
    </row>
    <row r="18">
      <c r="A18" s="405">
        <f t="shared" si="7"/>
        <v>16</v>
      </c>
      <c r="B18" s="114" t="str">
        <f t="shared" si="8"/>
        <v>HAFPL/016/24-25</v>
      </c>
      <c r="C18" s="114" t="s">
        <v>301</v>
      </c>
      <c r="D18" s="114" t="s">
        <v>1709</v>
      </c>
      <c r="E18" s="114" t="s">
        <v>302</v>
      </c>
      <c r="F18" s="114" t="s">
        <v>303</v>
      </c>
      <c r="G18" s="125" t="s">
        <v>299</v>
      </c>
      <c r="H18" s="116">
        <v>45240.0</v>
      </c>
      <c r="I18" s="406" t="str">
        <f t="shared" si="3"/>
        <v>HAFPL/016/24-25</v>
      </c>
      <c r="J18" s="116">
        <v>45426.0</v>
      </c>
      <c r="K18" s="114" t="s">
        <v>306</v>
      </c>
      <c r="L18" s="407" t="s">
        <v>4917</v>
      </c>
      <c r="M18" s="408">
        <v>45426.0</v>
      </c>
      <c r="N18" s="407"/>
      <c r="O18" s="407"/>
      <c r="P18" s="407"/>
      <c r="Q18" s="113" t="s">
        <v>307</v>
      </c>
      <c r="R18" s="117">
        <v>20720.0</v>
      </c>
      <c r="S18" s="425">
        <v>94144.0</v>
      </c>
      <c r="T18" s="425">
        <v>3800.0</v>
      </c>
      <c r="U18" s="407"/>
      <c r="V18" s="410">
        <f t="shared" si="4"/>
        <v>97944</v>
      </c>
      <c r="W18" s="406" t="s">
        <v>4910</v>
      </c>
      <c r="X18" s="411">
        <v>82.6</v>
      </c>
      <c r="Y18" s="410">
        <f t="shared" si="5"/>
        <v>8090174.4</v>
      </c>
      <c r="Z18" s="426">
        <v>241065.12639999998</v>
      </c>
      <c r="AA18" s="426">
        <v>272170.0</v>
      </c>
      <c r="AB18" s="410">
        <f t="shared" si="6"/>
        <v>513235.1264</v>
      </c>
      <c r="AC18" s="407"/>
      <c r="AD18" s="407"/>
      <c r="AE18" s="407"/>
      <c r="AF18" s="407"/>
      <c r="AG18" s="407"/>
      <c r="AH18" s="407"/>
      <c r="AI18" s="407"/>
      <c r="AJ18" s="407"/>
      <c r="AK18" s="407"/>
      <c r="AL18" s="407"/>
      <c r="AM18" s="407"/>
      <c r="AN18" s="407"/>
      <c r="AO18" s="407"/>
      <c r="AP18" s="407"/>
      <c r="AQ18" s="407"/>
      <c r="AR18" s="407"/>
      <c r="AS18" s="407"/>
      <c r="AT18" s="407"/>
      <c r="AU18" s="407"/>
      <c r="AV18" s="407"/>
      <c r="AW18" s="407"/>
      <c r="AX18" s="407"/>
      <c r="AY18" s="407"/>
      <c r="AZ18" s="407"/>
    </row>
    <row r="19">
      <c r="A19" s="405">
        <f t="shared" si="7"/>
        <v>17</v>
      </c>
      <c r="B19" s="114" t="str">
        <f t="shared" si="8"/>
        <v>HAFPL/017/24-25</v>
      </c>
      <c r="C19" s="114" t="s">
        <v>1644</v>
      </c>
      <c r="D19" s="114" t="s">
        <v>141</v>
      </c>
      <c r="E19" s="114" t="s">
        <v>1645</v>
      </c>
      <c r="F19" s="114" t="s">
        <v>666</v>
      </c>
      <c r="G19" s="114" t="s">
        <v>1642</v>
      </c>
      <c r="H19" s="116">
        <v>45267.0</v>
      </c>
      <c r="I19" s="406" t="str">
        <f t="shared" si="3"/>
        <v>HAFPL/017/24-25</v>
      </c>
      <c r="J19" s="116">
        <v>45426.0</v>
      </c>
      <c r="K19" s="164" t="s">
        <v>1647</v>
      </c>
      <c r="L19" s="407" t="s">
        <v>4921</v>
      </c>
      <c r="M19" s="408">
        <v>45427.0</v>
      </c>
      <c r="N19" s="407"/>
      <c r="O19" s="407"/>
      <c r="P19" s="407"/>
      <c r="Q19" s="113" t="s">
        <v>454</v>
      </c>
      <c r="R19" s="117">
        <v>16344.0</v>
      </c>
      <c r="S19" s="425">
        <v>113630.0</v>
      </c>
      <c r="T19" s="425">
        <v>5170.0</v>
      </c>
      <c r="U19" s="407"/>
      <c r="V19" s="410">
        <f t="shared" si="4"/>
        <v>118800</v>
      </c>
      <c r="W19" s="406" t="s">
        <v>4910</v>
      </c>
      <c r="X19" s="411">
        <v>82.6</v>
      </c>
      <c r="Y19" s="410">
        <f t="shared" si="5"/>
        <v>9812880</v>
      </c>
      <c r="Z19" s="426">
        <v>290960.978</v>
      </c>
      <c r="AA19" s="426">
        <v>328504.0</v>
      </c>
      <c r="AB19" s="410">
        <f t="shared" si="6"/>
        <v>619464.978</v>
      </c>
      <c r="AC19" s="407"/>
      <c r="AD19" s="407"/>
      <c r="AE19" s="407"/>
      <c r="AF19" s="407"/>
      <c r="AG19" s="407"/>
      <c r="AH19" s="407"/>
      <c r="AI19" s="407"/>
      <c r="AJ19" s="407"/>
      <c r="AK19" s="407"/>
      <c r="AL19" s="407"/>
      <c r="AM19" s="407"/>
      <c r="AN19" s="407"/>
      <c r="AO19" s="407"/>
      <c r="AP19" s="407"/>
      <c r="AQ19" s="407"/>
      <c r="AR19" s="407"/>
      <c r="AS19" s="407"/>
      <c r="AT19" s="407"/>
      <c r="AU19" s="407"/>
      <c r="AV19" s="407"/>
      <c r="AW19" s="407"/>
      <c r="AX19" s="407"/>
      <c r="AY19" s="407"/>
      <c r="AZ19" s="407"/>
    </row>
    <row r="20">
      <c r="A20" s="405">
        <f t="shared" si="7"/>
        <v>18</v>
      </c>
      <c r="B20" s="114" t="str">
        <f t="shared" si="8"/>
        <v>HAFPL/018/24-25</v>
      </c>
      <c r="C20" s="114" t="s">
        <v>1674</v>
      </c>
      <c r="D20" s="114" t="s">
        <v>141</v>
      </c>
      <c r="E20" s="114" t="s">
        <v>1141</v>
      </c>
      <c r="F20" s="114" t="s">
        <v>666</v>
      </c>
      <c r="G20" s="125">
        <v>8796.0</v>
      </c>
      <c r="H20" s="116">
        <v>45299.0</v>
      </c>
      <c r="I20" s="406" t="str">
        <f t="shared" si="3"/>
        <v>HAFPL/018/24-25</v>
      </c>
      <c r="J20" s="116">
        <v>45432.0</v>
      </c>
      <c r="K20" s="164" t="s">
        <v>1647</v>
      </c>
      <c r="L20" s="407" t="s">
        <v>4917</v>
      </c>
      <c r="M20" s="408">
        <v>45432.0</v>
      </c>
      <c r="N20" s="407"/>
      <c r="O20" s="407"/>
      <c r="P20" s="407"/>
      <c r="Q20" s="113" t="s">
        <v>454</v>
      </c>
      <c r="R20" s="117">
        <v>16344.0</v>
      </c>
      <c r="S20" s="425">
        <v>106280.0</v>
      </c>
      <c r="T20" s="425">
        <v>5170.0</v>
      </c>
      <c r="U20" s="407"/>
      <c r="V20" s="410">
        <f t="shared" si="4"/>
        <v>111450</v>
      </c>
      <c r="W20" s="406" t="s">
        <v>4910</v>
      </c>
      <c r="X20" s="411">
        <v>82.65</v>
      </c>
      <c r="Y20" s="410">
        <f t="shared" si="5"/>
        <v>9211342.5</v>
      </c>
      <c r="Z20" s="426">
        <v>272305.302</v>
      </c>
      <c r="AA20" s="426">
        <v>307441.0</v>
      </c>
      <c r="AB20" s="410">
        <f t="shared" si="6"/>
        <v>579746.302</v>
      </c>
      <c r="AC20" s="407"/>
      <c r="AD20" s="407"/>
      <c r="AE20" s="407"/>
      <c r="AF20" s="407"/>
      <c r="AG20" s="407"/>
      <c r="AH20" s="407"/>
      <c r="AI20" s="407"/>
      <c r="AJ20" s="407"/>
      <c r="AK20" s="407"/>
      <c r="AL20" s="407"/>
      <c r="AM20" s="407"/>
      <c r="AN20" s="407"/>
      <c r="AO20" s="407"/>
      <c r="AP20" s="407"/>
      <c r="AQ20" s="407"/>
      <c r="AR20" s="407"/>
      <c r="AS20" s="407"/>
      <c r="AT20" s="407"/>
      <c r="AU20" s="407"/>
      <c r="AV20" s="407"/>
      <c r="AW20" s="407"/>
      <c r="AX20" s="407"/>
      <c r="AY20" s="407"/>
      <c r="AZ20" s="407"/>
    </row>
    <row r="21" ht="15.75" customHeight="1">
      <c r="A21" s="405">
        <f t="shared" si="7"/>
        <v>19</v>
      </c>
      <c r="B21" s="114" t="str">
        <f t="shared" si="8"/>
        <v>HAFPL/019/24-25</v>
      </c>
      <c r="C21" s="114" t="s">
        <v>1687</v>
      </c>
      <c r="D21" s="114" t="s">
        <v>141</v>
      </c>
      <c r="E21" s="114" t="s">
        <v>1645</v>
      </c>
      <c r="F21" s="114" t="s">
        <v>666</v>
      </c>
      <c r="G21" s="125">
        <v>23181.0</v>
      </c>
      <c r="H21" s="116">
        <v>45279.0</v>
      </c>
      <c r="I21" s="406" t="str">
        <f t="shared" si="3"/>
        <v>HAFPL/019/24-25</v>
      </c>
      <c r="J21" s="116">
        <v>45432.0</v>
      </c>
      <c r="K21" s="164" t="s">
        <v>1647</v>
      </c>
      <c r="L21" s="407" t="s">
        <v>4921</v>
      </c>
      <c r="M21" s="408">
        <v>45432.0</v>
      </c>
      <c r="N21" s="407"/>
      <c r="O21" s="407"/>
      <c r="P21" s="407"/>
      <c r="Q21" s="113"/>
      <c r="R21" s="117">
        <v>16344.0</v>
      </c>
      <c r="S21" s="425">
        <v>106550.0</v>
      </c>
      <c r="T21" s="425">
        <v>5050.0</v>
      </c>
      <c r="U21" s="407"/>
      <c r="V21" s="410">
        <f t="shared" si="4"/>
        <v>111600</v>
      </c>
      <c r="W21" s="406" t="s">
        <v>4910</v>
      </c>
      <c r="X21" s="411">
        <v>82.65</v>
      </c>
      <c r="Y21" s="410">
        <f t="shared" si="5"/>
        <v>9223740</v>
      </c>
      <c r="Z21" s="426">
        <v>272997.0825</v>
      </c>
      <c r="AA21" s="426">
        <v>308223.0</v>
      </c>
      <c r="AB21" s="410">
        <f t="shared" si="6"/>
        <v>581220.0825</v>
      </c>
      <c r="AC21" s="407"/>
      <c r="AD21" s="407"/>
      <c r="AE21" s="407"/>
      <c r="AF21" s="407"/>
      <c r="AG21" s="407"/>
      <c r="AH21" s="407"/>
      <c r="AI21" s="407"/>
      <c r="AJ21" s="407"/>
      <c r="AK21" s="407"/>
      <c r="AL21" s="407"/>
      <c r="AM21" s="407"/>
      <c r="AN21" s="407"/>
      <c r="AO21" s="407"/>
      <c r="AP21" s="407"/>
      <c r="AQ21" s="407"/>
      <c r="AR21" s="407"/>
      <c r="AS21" s="407"/>
      <c r="AT21" s="407"/>
      <c r="AU21" s="407"/>
      <c r="AV21" s="407"/>
      <c r="AW21" s="407"/>
      <c r="AX21" s="407"/>
      <c r="AY21" s="407"/>
      <c r="AZ21" s="407"/>
    </row>
    <row r="22" ht="15.75" customHeight="1">
      <c r="A22" s="405">
        <f t="shared" si="7"/>
        <v>20</v>
      </c>
      <c r="B22" s="114" t="str">
        <f t="shared" si="8"/>
        <v>HAFPL/020/24-25</v>
      </c>
      <c r="C22" s="114" t="s">
        <v>700</v>
      </c>
      <c r="D22" s="114" t="s">
        <v>1129</v>
      </c>
      <c r="E22" s="114" t="s">
        <v>278</v>
      </c>
      <c r="F22" s="114" t="s">
        <v>278</v>
      </c>
      <c r="G22" s="125" t="s">
        <v>698</v>
      </c>
      <c r="H22" s="116">
        <v>45390.0</v>
      </c>
      <c r="I22" s="406" t="str">
        <f t="shared" si="3"/>
        <v>HAFPL/020/24-25</v>
      </c>
      <c r="J22" s="116">
        <v>45432.0</v>
      </c>
      <c r="K22" s="114" t="s">
        <v>492</v>
      </c>
      <c r="L22" s="407" t="s">
        <v>4909</v>
      </c>
      <c r="M22" s="408">
        <v>45432.0</v>
      </c>
      <c r="N22" s="407"/>
      <c r="O22" s="407"/>
      <c r="P22" s="407"/>
      <c r="Q22" s="113"/>
      <c r="R22" s="117">
        <v>20000.0</v>
      </c>
      <c r="S22" s="425">
        <v>76015.0</v>
      </c>
      <c r="T22" s="425">
        <v>3635.0</v>
      </c>
      <c r="U22" s="407"/>
      <c r="V22" s="410">
        <f t="shared" si="4"/>
        <v>79650</v>
      </c>
      <c r="W22" s="406" t="s">
        <v>4910</v>
      </c>
      <c r="X22" s="411">
        <v>82.65</v>
      </c>
      <c r="Y22" s="410">
        <f t="shared" si="5"/>
        <v>6583072.5</v>
      </c>
      <c r="Z22" s="426">
        <v>194761.83225</v>
      </c>
      <c r="AA22" s="426">
        <v>219892.0</v>
      </c>
      <c r="AB22" s="410">
        <f t="shared" si="6"/>
        <v>414653.8323</v>
      </c>
      <c r="AC22" s="407"/>
      <c r="AD22" s="407"/>
      <c r="AE22" s="407"/>
      <c r="AF22" s="407"/>
      <c r="AG22" s="407"/>
      <c r="AH22" s="407"/>
      <c r="AI22" s="407"/>
      <c r="AJ22" s="407"/>
      <c r="AK22" s="407"/>
      <c r="AL22" s="407"/>
      <c r="AM22" s="407"/>
      <c r="AN22" s="407"/>
      <c r="AO22" s="407"/>
      <c r="AP22" s="407"/>
      <c r="AQ22" s="407"/>
      <c r="AR22" s="407"/>
      <c r="AS22" s="407"/>
      <c r="AT22" s="407"/>
      <c r="AU22" s="407"/>
      <c r="AV22" s="407"/>
      <c r="AW22" s="407"/>
      <c r="AX22" s="407"/>
      <c r="AY22" s="407"/>
      <c r="AZ22" s="407"/>
    </row>
    <row r="23" ht="15.75" customHeight="1">
      <c r="A23" s="405">
        <f t="shared" si="7"/>
        <v>21</v>
      </c>
      <c r="B23" s="114" t="str">
        <f t="shared" si="8"/>
        <v>HAFPL/021/24-25</v>
      </c>
      <c r="C23" s="114" t="s">
        <v>500</v>
      </c>
      <c r="D23" s="114" t="s">
        <v>4911</v>
      </c>
      <c r="E23" s="114" t="s">
        <v>501</v>
      </c>
      <c r="F23" s="114" t="s">
        <v>490</v>
      </c>
      <c r="G23" s="114" t="s">
        <v>535</v>
      </c>
      <c r="H23" s="116">
        <v>45411.0</v>
      </c>
      <c r="I23" s="406" t="str">
        <f t="shared" si="3"/>
        <v>HAFPL/021/24-25</v>
      </c>
      <c r="J23" s="116">
        <v>45436.0</v>
      </c>
      <c r="K23" s="114" t="s">
        <v>306</v>
      </c>
      <c r="L23" s="407" t="s">
        <v>4916</v>
      </c>
      <c r="M23" s="408">
        <v>45436.0</v>
      </c>
      <c r="N23" s="407"/>
      <c r="O23" s="407"/>
      <c r="P23" s="407"/>
      <c r="Q23" s="113"/>
      <c r="R23" s="117">
        <v>20000.0</v>
      </c>
      <c r="S23" s="425">
        <v>94900.0</v>
      </c>
      <c r="T23" s="425">
        <v>3600.0</v>
      </c>
      <c r="U23" s="407"/>
      <c r="V23" s="410">
        <f t="shared" si="4"/>
        <v>98500</v>
      </c>
      <c r="W23" s="406" t="s">
        <v>4910</v>
      </c>
      <c r="X23" s="411">
        <v>82.65</v>
      </c>
      <c r="Y23" s="410">
        <f t="shared" si="5"/>
        <v>8141025</v>
      </c>
      <c r="Z23" s="426">
        <v>243148.03500000003</v>
      </c>
      <c r="AA23" s="426">
        <v>274522.0</v>
      </c>
      <c r="AB23" s="410">
        <f t="shared" si="6"/>
        <v>517670.035</v>
      </c>
      <c r="AC23" s="407"/>
      <c r="AD23" s="407"/>
      <c r="AE23" s="407"/>
      <c r="AF23" s="407"/>
      <c r="AG23" s="407"/>
      <c r="AH23" s="407"/>
      <c r="AI23" s="407"/>
      <c r="AJ23" s="407"/>
      <c r="AK23" s="407"/>
      <c r="AL23" s="407"/>
      <c r="AM23" s="407"/>
      <c r="AN23" s="407"/>
      <c r="AO23" s="407"/>
      <c r="AP23" s="407"/>
      <c r="AQ23" s="407"/>
      <c r="AR23" s="407"/>
      <c r="AS23" s="407"/>
      <c r="AT23" s="407"/>
      <c r="AU23" s="407"/>
      <c r="AV23" s="407"/>
      <c r="AW23" s="407"/>
      <c r="AX23" s="407"/>
      <c r="AY23" s="407"/>
      <c r="AZ23" s="407"/>
    </row>
    <row r="24" ht="15.75" customHeight="1">
      <c r="A24" s="405">
        <f t="shared" si="7"/>
        <v>22</v>
      </c>
      <c r="B24" s="114" t="str">
        <f t="shared" si="8"/>
        <v>HAFPL/022/24-25</v>
      </c>
      <c r="C24" s="114" t="s">
        <v>1674</v>
      </c>
      <c r="D24" s="114" t="s">
        <v>141</v>
      </c>
      <c r="E24" s="114" t="s">
        <v>1141</v>
      </c>
      <c r="F24" s="114" t="s">
        <v>666</v>
      </c>
      <c r="G24" s="125">
        <v>8822.0</v>
      </c>
      <c r="H24" s="116">
        <v>45306.0</v>
      </c>
      <c r="I24" s="406" t="str">
        <f t="shared" si="3"/>
        <v>HAFPL/022/24-25</v>
      </c>
      <c r="J24" s="116">
        <v>45437.0</v>
      </c>
      <c r="K24" s="114" t="s">
        <v>1647</v>
      </c>
      <c r="L24" s="407"/>
      <c r="M24" s="407"/>
      <c r="N24" s="407"/>
      <c r="O24" s="407"/>
      <c r="P24" s="407"/>
      <c r="Q24" s="113"/>
      <c r="R24" s="117">
        <v>16344.0</v>
      </c>
      <c r="S24" s="425">
        <v>93900.0</v>
      </c>
      <c r="T24" s="425">
        <v>5100.0</v>
      </c>
      <c r="U24" s="407"/>
      <c r="V24" s="410">
        <f t="shared" si="4"/>
        <v>99000</v>
      </c>
      <c r="W24" s="406" t="s">
        <v>4910</v>
      </c>
      <c r="X24" s="411">
        <v>82.65</v>
      </c>
      <c r="Y24" s="410">
        <f t="shared" si="5"/>
        <v>8182350</v>
      </c>
      <c r="Z24" s="426">
        <v>240585.88500000004</v>
      </c>
      <c r="AA24" s="426">
        <v>271629.0</v>
      </c>
      <c r="AB24" s="410">
        <f t="shared" si="6"/>
        <v>512214.885</v>
      </c>
      <c r="AC24" s="407"/>
      <c r="AD24" s="407"/>
      <c r="AE24" s="407"/>
      <c r="AF24" s="407"/>
      <c r="AG24" s="407"/>
      <c r="AH24" s="407"/>
      <c r="AI24" s="407"/>
      <c r="AJ24" s="407"/>
      <c r="AK24" s="407"/>
      <c r="AL24" s="407"/>
      <c r="AM24" s="407"/>
      <c r="AN24" s="407"/>
      <c r="AO24" s="407"/>
      <c r="AP24" s="407"/>
      <c r="AQ24" s="407"/>
      <c r="AR24" s="407"/>
      <c r="AS24" s="407"/>
      <c r="AT24" s="407"/>
      <c r="AU24" s="407"/>
      <c r="AV24" s="407"/>
      <c r="AW24" s="407"/>
      <c r="AX24" s="407"/>
      <c r="AY24" s="407"/>
      <c r="AZ24" s="407"/>
    </row>
    <row r="25" ht="15.75" customHeight="1">
      <c r="A25" s="405">
        <f t="shared" si="7"/>
        <v>23</v>
      </c>
      <c r="B25" s="114" t="str">
        <f t="shared" si="8"/>
        <v>HAFPL/023/24-25</v>
      </c>
      <c r="C25" s="114" t="s">
        <v>1674</v>
      </c>
      <c r="D25" s="114" t="s">
        <v>141</v>
      </c>
      <c r="E25" s="114" t="s">
        <v>1141</v>
      </c>
      <c r="F25" s="114" t="s">
        <v>666</v>
      </c>
      <c r="G25" s="125">
        <v>8789.0</v>
      </c>
      <c r="H25" s="116">
        <v>45299.0</v>
      </c>
      <c r="I25" s="406" t="str">
        <f t="shared" si="3"/>
        <v>HAFPL/023/24-25</v>
      </c>
      <c r="J25" s="116">
        <v>45439.0</v>
      </c>
      <c r="K25" s="114" t="s">
        <v>1647</v>
      </c>
      <c r="L25" s="407"/>
      <c r="M25" s="407"/>
      <c r="N25" s="407"/>
      <c r="O25" s="407"/>
      <c r="P25" s="407"/>
      <c r="Q25" s="113"/>
      <c r="R25" s="117">
        <v>16344.0</v>
      </c>
      <c r="S25" s="425">
        <v>106630.0</v>
      </c>
      <c r="T25" s="425">
        <v>5170.0</v>
      </c>
      <c r="U25" s="407"/>
      <c r="V25" s="410">
        <f t="shared" si="4"/>
        <v>111800</v>
      </c>
      <c r="W25" s="406" t="s">
        <v>4910</v>
      </c>
      <c r="X25" s="411">
        <v>82.65</v>
      </c>
      <c r="Y25" s="410">
        <f t="shared" si="5"/>
        <v>9240270</v>
      </c>
      <c r="Z25" s="426">
        <v>273202.05449999997</v>
      </c>
      <c r="AA25" s="426">
        <v>308454.0</v>
      </c>
      <c r="AB25" s="410">
        <f t="shared" si="6"/>
        <v>581656.0545</v>
      </c>
      <c r="AC25" s="407"/>
      <c r="AD25" s="407"/>
      <c r="AE25" s="407"/>
      <c r="AF25" s="407"/>
      <c r="AG25" s="407"/>
      <c r="AH25" s="407"/>
      <c r="AI25" s="407"/>
      <c r="AJ25" s="407"/>
      <c r="AK25" s="407"/>
      <c r="AL25" s="407"/>
      <c r="AM25" s="407"/>
      <c r="AN25" s="407"/>
      <c r="AO25" s="407"/>
      <c r="AP25" s="407"/>
      <c r="AQ25" s="407"/>
      <c r="AR25" s="407"/>
      <c r="AS25" s="407"/>
      <c r="AT25" s="407"/>
      <c r="AU25" s="407"/>
      <c r="AV25" s="407"/>
      <c r="AW25" s="407"/>
      <c r="AX25" s="407"/>
      <c r="AY25" s="407"/>
      <c r="AZ25" s="407"/>
    </row>
    <row r="26" ht="15.75" customHeight="1">
      <c r="A26" s="405">
        <f t="shared" si="7"/>
        <v>24</v>
      </c>
      <c r="B26" s="114" t="str">
        <f t="shared" si="8"/>
        <v>HAFPL/024/24-25</v>
      </c>
      <c r="C26" s="114" t="s">
        <v>1674</v>
      </c>
      <c r="D26" s="114" t="s">
        <v>141</v>
      </c>
      <c r="E26" s="114" t="s">
        <v>1141</v>
      </c>
      <c r="F26" s="114" t="s">
        <v>666</v>
      </c>
      <c r="G26" s="125">
        <v>8835.0</v>
      </c>
      <c r="H26" s="116">
        <v>45309.0</v>
      </c>
      <c r="I26" s="406" t="str">
        <f t="shared" si="3"/>
        <v>HAFPL/024/24-25</v>
      </c>
      <c r="J26" s="116">
        <v>45440.0</v>
      </c>
      <c r="K26" s="114" t="s">
        <v>1647</v>
      </c>
      <c r="L26" s="407"/>
      <c r="M26" s="407"/>
      <c r="N26" s="407"/>
      <c r="O26" s="407"/>
      <c r="P26" s="407"/>
      <c r="Q26" s="113"/>
      <c r="R26" s="117">
        <v>16329.241044091672</v>
      </c>
      <c r="S26" s="425">
        <v>109994.0</v>
      </c>
      <c r="T26" s="425">
        <v>3506.0</v>
      </c>
      <c r="U26" s="407"/>
      <c r="V26" s="410">
        <f t="shared" si="4"/>
        <v>113500</v>
      </c>
      <c r="W26" s="406" t="s">
        <v>4910</v>
      </c>
      <c r="X26" s="411">
        <v>82.65</v>
      </c>
      <c r="Y26" s="410">
        <f t="shared" si="5"/>
        <v>9380775</v>
      </c>
      <c r="Z26" s="426">
        <v>281821.12710000004</v>
      </c>
      <c r="AA26" s="426">
        <v>318185.0</v>
      </c>
      <c r="AB26" s="410">
        <f t="shared" si="6"/>
        <v>600006.1271</v>
      </c>
      <c r="AC26" s="407"/>
      <c r="AD26" s="407"/>
      <c r="AE26" s="407"/>
      <c r="AF26" s="407"/>
      <c r="AG26" s="407"/>
      <c r="AH26" s="407"/>
      <c r="AI26" s="407"/>
      <c r="AJ26" s="407"/>
      <c r="AK26" s="407"/>
      <c r="AL26" s="407"/>
      <c r="AM26" s="407"/>
      <c r="AN26" s="407"/>
      <c r="AO26" s="407"/>
      <c r="AP26" s="407"/>
      <c r="AQ26" s="407"/>
      <c r="AR26" s="407"/>
      <c r="AS26" s="407"/>
      <c r="AT26" s="407"/>
      <c r="AU26" s="407"/>
      <c r="AV26" s="407"/>
      <c r="AW26" s="407"/>
      <c r="AX26" s="407"/>
      <c r="AY26" s="407"/>
      <c r="AZ26" s="407"/>
    </row>
    <row r="27" ht="15.75" customHeight="1">
      <c r="A27" s="405">
        <f t="shared" si="7"/>
        <v>25</v>
      </c>
      <c r="B27" s="114" t="str">
        <f t="shared" si="8"/>
        <v>HAFPL/025/24-25</v>
      </c>
      <c r="C27" s="114" t="s">
        <v>500</v>
      </c>
      <c r="D27" s="114" t="s">
        <v>4911</v>
      </c>
      <c r="E27" s="114" t="s">
        <v>501</v>
      </c>
      <c r="F27" s="114" t="s">
        <v>490</v>
      </c>
      <c r="G27" s="114" t="s">
        <v>498</v>
      </c>
      <c r="H27" s="116">
        <v>45312.0</v>
      </c>
      <c r="I27" s="406" t="str">
        <f t="shared" si="3"/>
        <v>HAFPL/025/24-25</v>
      </c>
      <c r="J27" s="116">
        <v>45441.0</v>
      </c>
      <c r="K27" s="114" t="s">
        <v>306</v>
      </c>
      <c r="L27" s="407"/>
      <c r="M27" s="407"/>
      <c r="N27" s="407"/>
      <c r="O27" s="407"/>
      <c r="P27" s="407"/>
      <c r="Q27" s="113"/>
      <c r="R27" s="117">
        <v>20000.0</v>
      </c>
      <c r="S27" s="425">
        <v>120480.0</v>
      </c>
      <c r="T27" s="425">
        <v>3520.0</v>
      </c>
      <c r="U27" s="407"/>
      <c r="V27" s="410">
        <f t="shared" si="4"/>
        <v>124000</v>
      </c>
      <c r="W27" s="406" t="s">
        <v>4910</v>
      </c>
      <c r="X27" s="411">
        <v>82.65</v>
      </c>
      <c r="Y27" s="410">
        <f t="shared" si="5"/>
        <v>10248600</v>
      </c>
      <c r="Z27" s="426">
        <v>308687.832</v>
      </c>
      <c r="AA27" s="426">
        <v>348519.0</v>
      </c>
      <c r="AB27" s="410">
        <f t="shared" si="6"/>
        <v>657206.832</v>
      </c>
      <c r="AC27" s="407"/>
      <c r="AD27" s="407"/>
      <c r="AE27" s="407"/>
      <c r="AF27" s="407"/>
      <c r="AG27" s="407"/>
      <c r="AH27" s="407"/>
      <c r="AI27" s="407"/>
      <c r="AJ27" s="407"/>
      <c r="AK27" s="407"/>
      <c r="AL27" s="407"/>
      <c r="AM27" s="407"/>
      <c r="AN27" s="407"/>
      <c r="AO27" s="407"/>
      <c r="AP27" s="407"/>
      <c r="AQ27" s="407"/>
      <c r="AR27" s="407"/>
      <c r="AS27" s="407"/>
      <c r="AT27" s="407"/>
      <c r="AU27" s="407"/>
      <c r="AV27" s="407"/>
      <c r="AW27" s="407"/>
      <c r="AX27" s="407"/>
      <c r="AY27" s="407"/>
      <c r="AZ27" s="407"/>
    </row>
    <row r="28" ht="15.75" customHeight="1">
      <c r="A28" s="405">
        <f t="shared" si="7"/>
        <v>26</v>
      </c>
      <c r="B28" s="114" t="str">
        <f t="shared" si="8"/>
        <v>HAFPL/026/24-25</v>
      </c>
      <c r="C28" s="114" t="s">
        <v>500</v>
      </c>
      <c r="D28" s="114" t="s">
        <v>4911</v>
      </c>
      <c r="E28" s="114" t="s">
        <v>501</v>
      </c>
      <c r="F28" s="114" t="s">
        <v>490</v>
      </c>
      <c r="G28" s="114" t="s">
        <v>498</v>
      </c>
      <c r="H28" s="116">
        <v>45312.0</v>
      </c>
      <c r="I28" s="406" t="str">
        <f t="shared" si="3"/>
        <v>HAFPL/026/24-25</v>
      </c>
      <c r="J28" s="116">
        <v>45442.0</v>
      </c>
      <c r="K28" s="114" t="s">
        <v>306</v>
      </c>
      <c r="L28" s="407"/>
      <c r="M28" s="407"/>
      <c r="N28" s="407"/>
      <c r="O28" s="407"/>
      <c r="P28" s="407"/>
      <c r="Q28" s="113"/>
      <c r="R28" s="117">
        <v>20000.0</v>
      </c>
      <c r="S28" s="425">
        <v>120480.0</v>
      </c>
      <c r="T28" s="425">
        <v>3520.0</v>
      </c>
      <c r="U28" s="407"/>
      <c r="V28" s="410">
        <f t="shared" si="4"/>
        <v>124000</v>
      </c>
      <c r="W28" s="406" t="s">
        <v>4910</v>
      </c>
      <c r="X28" s="411">
        <v>82.65</v>
      </c>
      <c r="Y28" s="410">
        <f t="shared" si="5"/>
        <v>10248600</v>
      </c>
      <c r="Z28" s="426">
        <v>308687.832</v>
      </c>
      <c r="AA28" s="426">
        <v>348519.0</v>
      </c>
      <c r="AB28" s="410">
        <f t="shared" si="6"/>
        <v>657206.832</v>
      </c>
      <c r="AC28" s="407"/>
      <c r="AD28" s="407"/>
      <c r="AE28" s="407"/>
      <c r="AF28" s="407"/>
      <c r="AG28" s="407"/>
      <c r="AH28" s="407"/>
      <c r="AI28" s="407"/>
      <c r="AJ28" s="407"/>
      <c r="AK28" s="407"/>
      <c r="AL28" s="407"/>
      <c r="AM28" s="407"/>
      <c r="AN28" s="407"/>
      <c r="AO28" s="407"/>
      <c r="AP28" s="407"/>
      <c r="AQ28" s="407"/>
      <c r="AR28" s="407"/>
      <c r="AS28" s="407"/>
      <c r="AT28" s="407"/>
      <c r="AU28" s="407"/>
      <c r="AV28" s="407"/>
      <c r="AW28" s="407"/>
      <c r="AX28" s="407"/>
      <c r="AY28" s="407"/>
      <c r="AZ28" s="407"/>
    </row>
    <row r="29" ht="15.75" customHeight="1">
      <c r="A29" s="405">
        <f t="shared" si="7"/>
        <v>27</v>
      </c>
      <c r="B29" s="114" t="str">
        <f t="shared" si="8"/>
        <v>HAFPL/027/24-25</v>
      </c>
      <c r="C29" s="114" t="s">
        <v>500</v>
      </c>
      <c r="D29" s="114" t="s">
        <v>4911</v>
      </c>
      <c r="E29" s="114" t="s">
        <v>501</v>
      </c>
      <c r="F29" s="114" t="s">
        <v>490</v>
      </c>
      <c r="G29" s="114" t="s">
        <v>535</v>
      </c>
      <c r="H29" s="116">
        <v>45411.0</v>
      </c>
      <c r="I29" s="406" t="str">
        <f t="shared" si="3"/>
        <v>HAFPL/027/24-25</v>
      </c>
      <c r="J29" s="116">
        <v>45442.0</v>
      </c>
      <c r="K29" s="114" t="s">
        <v>306</v>
      </c>
      <c r="L29" s="407"/>
      <c r="M29" s="407"/>
      <c r="N29" s="407"/>
      <c r="O29" s="407"/>
      <c r="P29" s="407"/>
      <c r="Q29" s="113"/>
      <c r="R29" s="117">
        <v>20000.0</v>
      </c>
      <c r="S29" s="425">
        <v>98980.0</v>
      </c>
      <c r="T29" s="425">
        <v>3520.0</v>
      </c>
      <c r="U29" s="407"/>
      <c r="V29" s="410">
        <f t="shared" si="4"/>
        <v>102500</v>
      </c>
      <c r="W29" s="406" t="s">
        <v>4910</v>
      </c>
      <c r="X29" s="411">
        <v>82.65</v>
      </c>
      <c r="Y29" s="410">
        <f t="shared" si="5"/>
        <v>8471625</v>
      </c>
      <c r="Z29" s="426">
        <v>253601.60700000002</v>
      </c>
      <c r="AA29" s="426">
        <v>286324.0</v>
      </c>
      <c r="AB29" s="410">
        <f t="shared" si="6"/>
        <v>539925.607</v>
      </c>
      <c r="AC29" s="407"/>
      <c r="AD29" s="407"/>
      <c r="AE29" s="407"/>
      <c r="AF29" s="407"/>
      <c r="AG29" s="407"/>
      <c r="AH29" s="407"/>
      <c r="AI29" s="407"/>
      <c r="AJ29" s="407"/>
      <c r="AK29" s="407"/>
      <c r="AL29" s="407"/>
      <c r="AM29" s="407"/>
      <c r="AN29" s="407"/>
      <c r="AO29" s="407"/>
      <c r="AP29" s="407"/>
      <c r="AQ29" s="407"/>
      <c r="AR29" s="407"/>
      <c r="AS29" s="407"/>
      <c r="AT29" s="407"/>
      <c r="AU29" s="407"/>
      <c r="AV29" s="407"/>
      <c r="AW29" s="407"/>
      <c r="AX29" s="407"/>
      <c r="AY29" s="407"/>
      <c r="AZ29" s="407"/>
    </row>
    <row r="30" ht="15.75" customHeight="1">
      <c r="A30" s="405">
        <f t="shared" si="7"/>
        <v>28</v>
      </c>
      <c r="B30" s="114" t="str">
        <f t="shared" si="8"/>
        <v>HAFPL/028/24-25</v>
      </c>
      <c r="C30" s="114" t="s">
        <v>382</v>
      </c>
      <c r="D30" s="114" t="s">
        <v>329</v>
      </c>
      <c r="E30" s="114" t="s">
        <v>383</v>
      </c>
      <c r="F30" s="114" t="s">
        <v>384</v>
      </c>
      <c r="G30" s="114" t="s">
        <v>380</v>
      </c>
      <c r="H30" s="116">
        <v>45425.0</v>
      </c>
      <c r="I30" s="406" t="str">
        <f t="shared" si="3"/>
        <v>HAFPL/028/24-25</v>
      </c>
      <c r="J30" s="116">
        <v>45443.0</v>
      </c>
      <c r="K30" s="114" t="s">
        <v>331</v>
      </c>
      <c r="L30" s="407"/>
      <c r="M30" s="407"/>
      <c r="N30" s="407"/>
      <c r="O30" s="407"/>
      <c r="P30" s="407"/>
      <c r="Q30" s="113"/>
      <c r="R30" s="117">
        <v>17280.0</v>
      </c>
      <c r="S30" s="425">
        <v>93505.0</v>
      </c>
      <c r="T30" s="425">
        <v>1535.0</v>
      </c>
      <c r="U30" s="407"/>
      <c r="V30" s="410">
        <f t="shared" si="4"/>
        <v>95040</v>
      </c>
      <c r="W30" s="406" t="s">
        <v>4910</v>
      </c>
      <c r="X30" s="411">
        <v>82.65</v>
      </c>
      <c r="Y30" s="410">
        <f t="shared" si="5"/>
        <v>7855056</v>
      </c>
      <c r="Z30" s="426">
        <v>239573.83575000003</v>
      </c>
      <c r="AA30" s="426">
        <v>270487.0</v>
      </c>
      <c r="AB30" s="410">
        <f t="shared" si="6"/>
        <v>510060.8358</v>
      </c>
      <c r="AC30" s="407"/>
      <c r="AD30" s="407"/>
      <c r="AE30" s="407"/>
      <c r="AF30" s="407"/>
      <c r="AG30" s="407"/>
      <c r="AH30" s="407"/>
      <c r="AI30" s="407"/>
      <c r="AJ30" s="407"/>
      <c r="AK30" s="407"/>
      <c r="AL30" s="407"/>
      <c r="AM30" s="407"/>
      <c r="AN30" s="407"/>
      <c r="AO30" s="407"/>
      <c r="AP30" s="407"/>
      <c r="AQ30" s="407"/>
      <c r="AR30" s="407"/>
      <c r="AS30" s="407"/>
      <c r="AT30" s="407"/>
      <c r="AU30" s="407"/>
      <c r="AV30" s="407"/>
      <c r="AW30" s="407"/>
      <c r="AX30" s="407"/>
      <c r="AY30" s="407"/>
      <c r="AZ30" s="407"/>
    </row>
    <row r="31" ht="15.75" customHeight="1">
      <c r="A31" s="405">
        <f t="shared" si="7"/>
        <v>29</v>
      </c>
      <c r="B31" s="114" t="str">
        <f t="shared" si="8"/>
        <v>HAFPL/029/24-25</v>
      </c>
      <c r="C31" s="114" t="s">
        <v>1644</v>
      </c>
      <c r="D31" s="114" t="s">
        <v>141</v>
      </c>
      <c r="E31" s="114" t="s">
        <v>1645</v>
      </c>
      <c r="F31" s="114" t="s">
        <v>666</v>
      </c>
      <c r="G31" s="114" t="s">
        <v>2102</v>
      </c>
      <c r="H31" s="116">
        <v>45327.0</v>
      </c>
      <c r="I31" s="406" t="str">
        <f t="shared" si="3"/>
        <v>HAFPL/029/24-25</v>
      </c>
      <c r="J31" s="116">
        <v>45443.0</v>
      </c>
      <c r="K31" s="114" t="s">
        <v>1647</v>
      </c>
      <c r="L31" s="407"/>
      <c r="M31" s="407"/>
      <c r="N31" s="407"/>
      <c r="O31" s="407"/>
      <c r="P31" s="407"/>
      <c r="Q31" s="113"/>
      <c r="R31" s="117">
        <v>15322.5</v>
      </c>
      <c r="S31" s="425">
        <v>90680.0</v>
      </c>
      <c r="T31" s="425">
        <v>5170.0</v>
      </c>
      <c r="U31" s="407"/>
      <c r="V31" s="410">
        <f t="shared" si="4"/>
        <v>95850</v>
      </c>
      <c r="W31" s="406" t="s">
        <v>4910</v>
      </c>
      <c r="X31" s="411">
        <v>82.65</v>
      </c>
      <c r="Y31" s="410">
        <f t="shared" si="5"/>
        <v>7922002.5</v>
      </c>
      <c r="Z31" s="426">
        <v>232335.76200000002</v>
      </c>
      <c r="AA31" s="426">
        <v>262315.0</v>
      </c>
      <c r="AB31" s="410">
        <f t="shared" si="6"/>
        <v>494650.762</v>
      </c>
      <c r="AC31" s="407"/>
      <c r="AD31" s="407"/>
      <c r="AE31" s="407"/>
      <c r="AF31" s="407"/>
      <c r="AG31" s="407"/>
      <c r="AH31" s="407"/>
      <c r="AI31" s="407"/>
      <c r="AJ31" s="407"/>
      <c r="AK31" s="407"/>
      <c r="AL31" s="407"/>
      <c r="AM31" s="407"/>
      <c r="AN31" s="407"/>
      <c r="AO31" s="407"/>
      <c r="AP31" s="407"/>
      <c r="AQ31" s="407"/>
      <c r="AR31" s="407"/>
      <c r="AS31" s="407"/>
      <c r="AT31" s="407"/>
      <c r="AU31" s="407"/>
      <c r="AV31" s="407"/>
      <c r="AW31" s="407"/>
      <c r="AX31" s="407"/>
      <c r="AY31" s="407"/>
      <c r="AZ31" s="407"/>
    </row>
    <row r="32" ht="15.75" customHeight="1">
      <c r="A32" s="405">
        <f t="shared" si="7"/>
        <v>30</v>
      </c>
      <c r="B32" s="114" t="str">
        <f t="shared" si="8"/>
        <v>HAFPL/030/24-25</v>
      </c>
      <c r="C32" s="114" t="s">
        <v>708</v>
      </c>
      <c r="D32" s="114" t="s">
        <v>1129</v>
      </c>
      <c r="E32" s="114" t="s">
        <v>277</v>
      </c>
      <c r="F32" s="114" t="s">
        <v>490</v>
      </c>
      <c r="G32" s="114" t="s">
        <v>706</v>
      </c>
      <c r="H32" s="116">
        <v>45421.0</v>
      </c>
      <c r="I32" s="406" t="str">
        <f t="shared" si="3"/>
        <v>HAFPL/030/24-25</v>
      </c>
      <c r="J32" s="116">
        <v>45443.0</v>
      </c>
      <c r="K32" s="114" t="s">
        <v>710</v>
      </c>
      <c r="L32" s="407"/>
      <c r="M32" s="407"/>
      <c r="N32" s="407"/>
      <c r="O32" s="407"/>
      <c r="P32" s="407"/>
      <c r="Q32" s="113"/>
      <c r="R32" s="117">
        <v>21000.0</v>
      </c>
      <c r="S32" s="425">
        <v>90839.0</v>
      </c>
      <c r="T32" s="425">
        <v>3211.0</v>
      </c>
      <c r="U32" s="407"/>
      <c r="V32" s="410">
        <f t="shared" si="4"/>
        <v>94050</v>
      </c>
      <c r="W32" s="406" t="s">
        <v>4910</v>
      </c>
      <c r="X32" s="411">
        <v>82.65</v>
      </c>
      <c r="Y32" s="410">
        <f t="shared" si="5"/>
        <v>7773232.5</v>
      </c>
      <c r="Z32" s="426">
        <v>232743.14385000002</v>
      </c>
      <c r="AA32" s="426">
        <v>262775.0</v>
      </c>
      <c r="AB32" s="410">
        <f t="shared" si="6"/>
        <v>495518.1439</v>
      </c>
      <c r="AC32" s="407"/>
      <c r="AD32" s="407"/>
      <c r="AE32" s="407"/>
      <c r="AF32" s="407"/>
      <c r="AG32" s="407"/>
      <c r="AH32" s="407"/>
      <c r="AI32" s="407"/>
      <c r="AJ32" s="407"/>
      <c r="AK32" s="407"/>
      <c r="AL32" s="407"/>
      <c r="AM32" s="407"/>
      <c r="AN32" s="407"/>
      <c r="AO32" s="407"/>
      <c r="AP32" s="407"/>
      <c r="AQ32" s="407"/>
      <c r="AR32" s="407"/>
      <c r="AS32" s="407"/>
      <c r="AT32" s="407"/>
      <c r="AU32" s="407"/>
      <c r="AV32" s="407"/>
      <c r="AW32" s="407"/>
      <c r="AX32" s="407"/>
      <c r="AY32" s="407"/>
      <c r="AZ32" s="407"/>
    </row>
    <row r="33" ht="15.75" customHeight="1">
      <c r="A33" s="405">
        <f t="shared" si="7"/>
        <v>31</v>
      </c>
      <c r="B33" s="114" t="str">
        <f t="shared" si="8"/>
        <v>HAFPL/031/24-25</v>
      </c>
      <c r="C33" s="114" t="s">
        <v>382</v>
      </c>
      <c r="D33" s="114" t="s">
        <v>329</v>
      </c>
      <c r="E33" s="114" t="s">
        <v>383</v>
      </c>
      <c r="F33" s="114" t="s">
        <v>384</v>
      </c>
      <c r="G33" s="114" t="s">
        <v>393</v>
      </c>
      <c r="H33" s="116">
        <v>45425.0</v>
      </c>
      <c r="I33" s="406" t="str">
        <f t="shared" si="3"/>
        <v>HAFPL/031/24-25</v>
      </c>
      <c r="J33" s="116">
        <v>45443.0</v>
      </c>
      <c r="K33" s="114" t="s">
        <v>331</v>
      </c>
      <c r="L33" s="407"/>
      <c r="M33" s="407"/>
      <c r="N33" s="407"/>
      <c r="O33" s="407"/>
      <c r="P33" s="407"/>
      <c r="Q33" s="113"/>
      <c r="R33" s="117">
        <v>17280.0</v>
      </c>
      <c r="S33" s="425">
        <v>93505.0</v>
      </c>
      <c r="T33" s="425">
        <v>1535.0</v>
      </c>
      <c r="U33" s="407"/>
      <c r="V33" s="410">
        <f t="shared" si="4"/>
        <v>95040</v>
      </c>
      <c r="W33" s="406" t="s">
        <v>4910</v>
      </c>
      <c r="X33" s="411">
        <v>82.65</v>
      </c>
      <c r="Y33" s="410">
        <f t="shared" si="5"/>
        <v>7855056</v>
      </c>
      <c r="Z33" s="426">
        <v>239573.83575000003</v>
      </c>
      <c r="AA33" s="426">
        <v>270487.0</v>
      </c>
      <c r="AB33" s="410">
        <f t="shared" si="6"/>
        <v>510060.8358</v>
      </c>
      <c r="AC33" s="407"/>
      <c r="AD33" s="407"/>
      <c r="AE33" s="407"/>
      <c r="AF33" s="407"/>
      <c r="AG33" s="407"/>
      <c r="AH33" s="407"/>
      <c r="AI33" s="407"/>
      <c r="AJ33" s="407"/>
      <c r="AK33" s="407"/>
      <c r="AL33" s="407"/>
      <c r="AM33" s="407"/>
      <c r="AN33" s="407"/>
      <c r="AO33" s="407"/>
      <c r="AP33" s="407"/>
      <c r="AQ33" s="407"/>
      <c r="AR33" s="407"/>
      <c r="AS33" s="407"/>
      <c r="AT33" s="407"/>
      <c r="AU33" s="407"/>
      <c r="AV33" s="407"/>
      <c r="AW33" s="407"/>
      <c r="AX33" s="407"/>
      <c r="AY33" s="407"/>
      <c r="AZ33" s="407"/>
    </row>
    <row r="34" ht="15.75" customHeight="1">
      <c r="A34" s="405">
        <f t="shared" si="7"/>
        <v>32</v>
      </c>
      <c r="B34" s="114" t="str">
        <f t="shared" si="8"/>
        <v>HAFPL/032/24-25</v>
      </c>
      <c r="C34" s="114" t="s">
        <v>1644</v>
      </c>
      <c r="D34" s="114" t="s">
        <v>141</v>
      </c>
      <c r="E34" s="114" t="s">
        <v>1645</v>
      </c>
      <c r="F34" s="114" t="s">
        <v>666</v>
      </c>
      <c r="G34" s="114" t="s">
        <v>2095</v>
      </c>
      <c r="H34" s="116">
        <v>45327.0</v>
      </c>
      <c r="I34" s="406" t="s">
        <v>2094</v>
      </c>
      <c r="J34" s="116">
        <v>45446.0</v>
      </c>
      <c r="K34" s="114" t="s">
        <v>1647</v>
      </c>
      <c r="L34" s="407"/>
      <c r="M34" s="407"/>
      <c r="N34" s="407"/>
      <c r="O34" s="407"/>
      <c r="P34" s="407"/>
      <c r="Q34" s="113"/>
      <c r="R34" s="117">
        <v>16344.0</v>
      </c>
      <c r="S34" s="425">
        <v>99740.0</v>
      </c>
      <c r="T34" s="425">
        <v>4300.0</v>
      </c>
      <c r="U34" s="407"/>
      <c r="V34" s="410">
        <f t="shared" si="4"/>
        <v>104040</v>
      </c>
      <c r="W34" s="406" t="s">
        <v>4910</v>
      </c>
      <c r="X34" s="411">
        <v>82.65</v>
      </c>
      <c r="Y34" s="410">
        <f t="shared" si="5"/>
        <v>8598906</v>
      </c>
      <c r="Z34" s="426">
        <v>255548.84100000001</v>
      </c>
      <c r="AA34" s="426">
        <v>288523.0</v>
      </c>
      <c r="AB34" s="410">
        <f t="shared" si="6"/>
        <v>544071.841</v>
      </c>
      <c r="AC34" s="407"/>
      <c r="AD34" s="407"/>
      <c r="AE34" s="407"/>
      <c r="AF34" s="407"/>
      <c r="AG34" s="407"/>
      <c r="AH34" s="407"/>
      <c r="AI34" s="407"/>
      <c r="AJ34" s="407"/>
      <c r="AK34" s="407"/>
      <c r="AL34" s="407"/>
      <c r="AM34" s="407"/>
      <c r="AN34" s="407"/>
      <c r="AO34" s="407"/>
      <c r="AP34" s="407"/>
      <c r="AQ34" s="407"/>
      <c r="AR34" s="407"/>
      <c r="AS34" s="407"/>
      <c r="AT34" s="407"/>
      <c r="AU34" s="407"/>
      <c r="AV34" s="407"/>
      <c r="AW34" s="407"/>
      <c r="AX34" s="407"/>
      <c r="AY34" s="407"/>
      <c r="AZ34" s="407"/>
    </row>
    <row r="35" ht="15.75" customHeight="1">
      <c r="A35" s="405">
        <f t="shared" si="7"/>
        <v>33</v>
      </c>
      <c r="B35" s="114" t="str">
        <f t="shared" si="8"/>
        <v>HAFPL/033/24-25</v>
      </c>
      <c r="C35" s="114" t="s">
        <v>500</v>
      </c>
      <c r="D35" s="114" t="s">
        <v>4911</v>
      </c>
      <c r="E35" s="114" t="s">
        <v>501</v>
      </c>
      <c r="F35" s="114" t="s">
        <v>490</v>
      </c>
      <c r="G35" s="114" t="s">
        <v>498</v>
      </c>
      <c r="H35" s="116">
        <v>45312.0</v>
      </c>
      <c r="I35" s="406" t="s">
        <v>554</v>
      </c>
      <c r="J35" s="116">
        <v>45447.0</v>
      </c>
      <c r="K35" s="114" t="s">
        <v>306</v>
      </c>
      <c r="L35" s="407"/>
      <c r="M35" s="407"/>
      <c r="N35" s="407"/>
      <c r="O35" s="407"/>
      <c r="P35" s="407"/>
      <c r="Q35" s="113"/>
      <c r="R35" s="117">
        <v>20000.0</v>
      </c>
      <c r="S35" s="425">
        <v>120480.0</v>
      </c>
      <c r="T35" s="425">
        <v>3520.0</v>
      </c>
      <c r="U35" s="407"/>
      <c r="V35" s="410">
        <f t="shared" si="4"/>
        <v>124000</v>
      </c>
      <c r="W35" s="406" t="s">
        <v>4910</v>
      </c>
      <c r="X35" s="411">
        <v>82.65</v>
      </c>
      <c r="Y35" s="410">
        <f t="shared" si="5"/>
        <v>10248600</v>
      </c>
      <c r="Z35" s="426">
        <v>308687.832</v>
      </c>
      <c r="AA35" s="426">
        <v>348519.0</v>
      </c>
      <c r="AB35" s="410">
        <f t="shared" si="6"/>
        <v>657206.832</v>
      </c>
      <c r="AC35" s="407"/>
      <c r="AD35" s="407"/>
      <c r="AE35" s="407"/>
      <c r="AF35" s="407"/>
      <c r="AG35" s="407"/>
      <c r="AH35" s="407"/>
      <c r="AI35" s="407"/>
      <c r="AJ35" s="407"/>
      <c r="AK35" s="407"/>
      <c r="AL35" s="407"/>
      <c r="AM35" s="407"/>
      <c r="AN35" s="407"/>
      <c r="AO35" s="407"/>
      <c r="AP35" s="407"/>
      <c r="AQ35" s="407"/>
      <c r="AR35" s="407"/>
      <c r="AS35" s="407"/>
      <c r="AT35" s="407"/>
      <c r="AU35" s="407"/>
      <c r="AV35" s="407"/>
      <c r="AW35" s="407"/>
      <c r="AX35" s="407"/>
      <c r="AY35" s="407"/>
      <c r="AZ35" s="407"/>
    </row>
    <row r="36" ht="15.75" customHeight="1">
      <c r="A36" s="405">
        <f t="shared" si="7"/>
        <v>34</v>
      </c>
      <c r="B36" s="114" t="str">
        <f t="shared" si="8"/>
        <v>HAFPL/034/24-25</v>
      </c>
      <c r="C36" s="114" t="s">
        <v>1851</v>
      </c>
      <c r="D36" s="114" t="s">
        <v>141</v>
      </c>
      <c r="E36" s="114" t="s">
        <v>1852</v>
      </c>
      <c r="F36" s="114" t="s">
        <v>303</v>
      </c>
      <c r="G36" s="114" t="s">
        <v>1895</v>
      </c>
      <c r="H36" s="116">
        <v>45310.0</v>
      </c>
      <c r="I36" s="406" t="s">
        <v>1894</v>
      </c>
      <c r="J36" s="116">
        <v>45448.0</v>
      </c>
      <c r="K36" s="114" t="s">
        <v>1110</v>
      </c>
      <c r="L36" s="407"/>
      <c r="M36" s="407"/>
      <c r="N36" s="407"/>
      <c r="O36" s="407"/>
      <c r="P36" s="407"/>
      <c r="Q36" s="113"/>
      <c r="R36" s="117">
        <v>14514.879928081486</v>
      </c>
      <c r="S36" s="425">
        <v>94585.0</v>
      </c>
      <c r="T36" s="425">
        <v>3765.0</v>
      </c>
      <c r="U36" s="407"/>
      <c r="V36" s="410">
        <f t="shared" si="4"/>
        <v>98350</v>
      </c>
      <c r="W36" s="406" t="s">
        <v>4910</v>
      </c>
      <c r="X36" s="411">
        <v>82.65</v>
      </c>
      <c r="Y36" s="410">
        <f t="shared" si="5"/>
        <v>8128627.5</v>
      </c>
      <c r="Z36" s="426">
        <v>242340.95775000003</v>
      </c>
      <c r="AA36" s="426">
        <v>273611.0</v>
      </c>
      <c r="AB36" s="410">
        <f t="shared" si="6"/>
        <v>515951.9578</v>
      </c>
      <c r="AC36" s="407"/>
      <c r="AD36" s="407"/>
      <c r="AE36" s="407"/>
      <c r="AF36" s="407"/>
      <c r="AG36" s="407"/>
      <c r="AH36" s="407"/>
      <c r="AI36" s="407"/>
      <c r="AJ36" s="407"/>
      <c r="AK36" s="407"/>
      <c r="AL36" s="407"/>
      <c r="AM36" s="407"/>
      <c r="AN36" s="407"/>
      <c r="AO36" s="407"/>
      <c r="AP36" s="407"/>
      <c r="AQ36" s="407"/>
      <c r="AR36" s="407"/>
      <c r="AS36" s="407"/>
      <c r="AT36" s="407"/>
      <c r="AU36" s="407"/>
      <c r="AV36" s="407"/>
      <c r="AW36" s="407"/>
      <c r="AX36" s="407"/>
      <c r="AY36" s="407"/>
      <c r="AZ36" s="407"/>
    </row>
    <row r="37" ht="15.75" customHeight="1">
      <c r="A37" s="405">
        <f t="shared" si="7"/>
        <v>35</v>
      </c>
      <c r="B37" s="114" t="str">
        <f t="shared" si="8"/>
        <v>HAFPL/035/24-25</v>
      </c>
      <c r="C37" s="114" t="s">
        <v>1851</v>
      </c>
      <c r="D37" s="114" t="s">
        <v>141</v>
      </c>
      <c r="E37" s="114" t="s">
        <v>1852</v>
      </c>
      <c r="F37" s="114" t="s">
        <v>303</v>
      </c>
      <c r="G37" s="114" t="s">
        <v>1860</v>
      </c>
      <c r="H37" s="116">
        <v>45307.0</v>
      </c>
      <c r="I37" s="406" t="s">
        <v>1859</v>
      </c>
      <c r="J37" s="116">
        <v>45448.0</v>
      </c>
      <c r="K37" s="114" t="s">
        <v>1110</v>
      </c>
      <c r="L37" s="407"/>
      <c r="M37" s="407"/>
      <c r="N37" s="407"/>
      <c r="O37" s="407"/>
      <c r="P37" s="407"/>
      <c r="Q37" s="113"/>
      <c r="R37" s="117">
        <v>16329.24</v>
      </c>
      <c r="S37" s="425">
        <v>127285.0</v>
      </c>
      <c r="T37" s="425">
        <v>3765.0</v>
      </c>
      <c r="U37" s="407"/>
      <c r="V37" s="410">
        <f t="shared" si="4"/>
        <v>131050</v>
      </c>
      <c r="W37" s="406" t="s">
        <v>4910</v>
      </c>
      <c r="X37" s="411">
        <v>82.65</v>
      </c>
      <c r="Y37" s="410">
        <f t="shared" si="5"/>
        <v>10831282.5</v>
      </c>
      <c r="Z37" s="426">
        <v>326123.26275</v>
      </c>
      <c r="AA37" s="426">
        <v>368204.0</v>
      </c>
      <c r="AB37" s="410">
        <f t="shared" si="6"/>
        <v>694327.2628</v>
      </c>
      <c r="AC37" s="407"/>
      <c r="AD37" s="407"/>
      <c r="AE37" s="407"/>
      <c r="AF37" s="407"/>
      <c r="AG37" s="407"/>
      <c r="AH37" s="407"/>
      <c r="AI37" s="407"/>
      <c r="AJ37" s="407"/>
      <c r="AK37" s="407"/>
      <c r="AL37" s="407"/>
      <c r="AM37" s="407"/>
      <c r="AN37" s="407"/>
      <c r="AO37" s="407"/>
      <c r="AP37" s="407"/>
      <c r="AQ37" s="407"/>
      <c r="AR37" s="407"/>
      <c r="AS37" s="407"/>
      <c r="AT37" s="407"/>
      <c r="AU37" s="407"/>
      <c r="AV37" s="407"/>
      <c r="AW37" s="407"/>
      <c r="AX37" s="407"/>
      <c r="AY37" s="407"/>
      <c r="AZ37" s="407"/>
    </row>
    <row r="38" ht="15.75" customHeight="1">
      <c r="A38" s="405">
        <f t="shared" si="7"/>
        <v>36</v>
      </c>
      <c r="B38" s="114" t="str">
        <f t="shared" si="8"/>
        <v>HAFPL/036/24-25</v>
      </c>
      <c r="C38" s="114" t="s">
        <v>1655</v>
      </c>
      <c r="D38" s="114" t="s">
        <v>141</v>
      </c>
      <c r="E38" s="114" t="s">
        <v>277</v>
      </c>
      <c r="F38" s="114" t="s">
        <v>303</v>
      </c>
      <c r="G38" s="114" t="s">
        <v>1694</v>
      </c>
      <c r="H38" s="116">
        <v>45281.0</v>
      </c>
      <c r="I38" s="406" t="s">
        <v>1693</v>
      </c>
      <c r="J38" s="116">
        <v>45449.0</v>
      </c>
      <c r="K38" s="114" t="s">
        <v>1697</v>
      </c>
      <c r="L38" s="407"/>
      <c r="M38" s="407"/>
      <c r="N38" s="407"/>
      <c r="O38" s="407"/>
      <c r="P38" s="407"/>
      <c r="Q38" s="113"/>
      <c r="R38" s="117">
        <v>16344.0</v>
      </c>
      <c r="S38" s="425">
        <v>105525.0</v>
      </c>
      <c r="T38" s="425">
        <v>4275.0</v>
      </c>
      <c r="U38" s="407"/>
      <c r="V38" s="410">
        <f t="shared" si="4"/>
        <v>109800</v>
      </c>
      <c r="W38" s="406" t="s">
        <v>4910</v>
      </c>
      <c r="X38" s="411">
        <v>82.65</v>
      </c>
      <c r="Y38" s="410">
        <f t="shared" si="5"/>
        <v>9074970</v>
      </c>
      <c r="Z38" s="426">
        <v>270370.87875</v>
      </c>
      <c r="AA38" s="426">
        <v>305257.0</v>
      </c>
      <c r="AB38" s="410">
        <f t="shared" si="6"/>
        <v>575627.8788</v>
      </c>
      <c r="AC38" s="407"/>
      <c r="AD38" s="407"/>
      <c r="AE38" s="407"/>
      <c r="AF38" s="407"/>
      <c r="AG38" s="407"/>
      <c r="AH38" s="407"/>
      <c r="AI38" s="407"/>
      <c r="AJ38" s="407"/>
      <c r="AK38" s="407"/>
      <c r="AL38" s="407"/>
      <c r="AM38" s="407"/>
      <c r="AN38" s="407"/>
      <c r="AO38" s="407"/>
      <c r="AP38" s="407"/>
      <c r="AQ38" s="407"/>
      <c r="AR38" s="407"/>
      <c r="AS38" s="407"/>
      <c r="AT38" s="407"/>
      <c r="AU38" s="407"/>
      <c r="AV38" s="407"/>
      <c r="AW38" s="407"/>
      <c r="AX38" s="407"/>
      <c r="AY38" s="407"/>
      <c r="AZ38" s="407"/>
    </row>
    <row r="39" ht="15.75" customHeight="1">
      <c r="A39" s="405">
        <f t="shared" si="7"/>
        <v>37</v>
      </c>
      <c r="B39" s="114" t="str">
        <f t="shared" si="8"/>
        <v>HAFPL/037/24-25</v>
      </c>
      <c r="C39" s="114" t="s">
        <v>1674</v>
      </c>
      <c r="D39" s="114" t="s">
        <v>141</v>
      </c>
      <c r="E39" s="114" t="s">
        <v>1141</v>
      </c>
      <c r="F39" s="114" t="s">
        <v>666</v>
      </c>
      <c r="G39" s="125">
        <v>8832.0</v>
      </c>
      <c r="H39" s="116">
        <v>45308.0</v>
      </c>
      <c r="I39" s="406" t="s">
        <v>1866</v>
      </c>
      <c r="J39" s="116">
        <v>45450.0</v>
      </c>
      <c r="K39" s="114" t="s">
        <v>1647</v>
      </c>
      <c r="L39" s="407"/>
      <c r="M39" s="407"/>
      <c r="N39" s="407"/>
      <c r="O39" s="407"/>
      <c r="P39" s="407"/>
      <c r="Q39" s="113"/>
      <c r="R39" s="117">
        <v>16344.0</v>
      </c>
      <c r="S39" s="425">
        <v>113150.0</v>
      </c>
      <c r="T39" s="425">
        <v>5000.0</v>
      </c>
      <c r="U39" s="407"/>
      <c r="V39" s="410">
        <f t="shared" si="4"/>
        <v>118150</v>
      </c>
      <c r="W39" s="406" t="s">
        <v>4910</v>
      </c>
      <c r="X39" s="411">
        <v>82.6</v>
      </c>
      <c r="Y39" s="410">
        <f t="shared" si="5"/>
        <v>9759190</v>
      </c>
      <c r="Z39" s="426">
        <v>289731.89</v>
      </c>
      <c r="AA39" s="426">
        <v>327117.0</v>
      </c>
      <c r="AB39" s="410">
        <f t="shared" si="6"/>
        <v>616848.89</v>
      </c>
      <c r="AC39" s="407"/>
      <c r="AD39" s="407"/>
      <c r="AE39" s="407"/>
      <c r="AF39" s="407"/>
      <c r="AG39" s="407"/>
      <c r="AH39" s="407"/>
      <c r="AI39" s="407"/>
      <c r="AJ39" s="407"/>
      <c r="AK39" s="407"/>
      <c r="AL39" s="407"/>
      <c r="AM39" s="407"/>
      <c r="AN39" s="407"/>
      <c r="AO39" s="407"/>
      <c r="AP39" s="407"/>
      <c r="AQ39" s="407"/>
      <c r="AR39" s="407"/>
      <c r="AS39" s="407"/>
      <c r="AT39" s="407"/>
      <c r="AU39" s="407"/>
      <c r="AV39" s="407"/>
      <c r="AW39" s="407"/>
      <c r="AX39" s="407"/>
      <c r="AY39" s="407"/>
      <c r="AZ39" s="407"/>
    </row>
    <row r="40" ht="15.75" customHeight="1">
      <c r="A40" s="405">
        <f t="shared" si="7"/>
        <v>38</v>
      </c>
      <c r="B40" s="114" t="str">
        <f t="shared" si="8"/>
        <v>HAFPL/038/24-25</v>
      </c>
      <c r="C40" s="114" t="s">
        <v>1674</v>
      </c>
      <c r="D40" s="114" t="s">
        <v>141</v>
      </c>
      <c r="E40" s="114" t="s">
        <v>1141</v>
      </c>
      <c r="F40" s="114" t="s">
        <v>666</v>
      </c>
      <c r="G40" s="125">
        <v>8671.0</v>
      </c>
      <c r="H40" s="116">
        <v>45277.0</v>
      </c>
      <c r="I40" s="406" t="s">
        <v>1672</v>
      </c>
      <c r="J40" s="116">
        <v>45451.0</v>
      </c>
      <c r="K40" s="114" t="s">
        <v>1647</v>
      </c>
      <c r="L40" s="407"/>
      <c r="M40" s="407"/>
      <c r="N40" s="407"/>
      <c r="O40" s="407"/>
      <c r="P40" s="407"/>
      <c r="Q40" s="113"/>
      <c r="R40" s="117">
        <v>16344.0</v>
      </c>
      <c r="S40" s="425">
        <v>105680.0</v>
      </c>
      <c r="T40" s="425">
        <v>5170.0</v>
      </c>
      <c r="U40" s="407"/>
      <c r="V40" s="410">
        <f t="shared" si="4"/>
        <v>110850</v>
      </c>
      <c r="W40" s="406" t="s">
        <v>4910</v>
      </c>
      <c r="X40" s="411">
        <v>82.6</v>
      </c>
      <c r="Y40" s="410">
        <f t="shared" si="5"/>
        <v>9156210</v>
      </c>
      <c r="Z40" s="426">
        <v>270604.208</v>
      </c>
      <c r="AA40" s="426">
        <v>305521.0</v>
      </c>
      <c r="AB40" s="410">
        <f t="shared" si="6"/>
        <v>576125.208</v>
      </c>
      <c r="AC40" s="407"/>
      <c r="AD40" s="407"/>
      <c r="AE40" s="407"/>
      <c r="AF40" s="407"/>
      <c r="AG40" s="407"/>
      <c r="AH40" s="407"/>
      <c r="AI40" s="407"/>
      <c r="AJ40" s="407"/>
      <c r="AK40" s="407"/>
      <c r="AL40" s="407"/>
      <c r="AM40" s="407"/>
      <c r="AN40" s="407"/>
      <c r="AO40" s="407"/>
      <c r="AP40" s="407"/>
      <c r="AQ40" s="407"/>
      <c r="AR40" s="407"/>
      <c r="AS40" s="407"/>
      <c r="AT40" s="407"/>
      <c r="AU40" s="407"/>
      <c r="AV40" s="407"/>
      <c r="AW40" s="407"/>
      <c r="AX40" s="407"/>
      <c r="AY40" s="407"/>
      <c r="AZ40" s="407"/>
    </row>
    <row r="41" ht="15.75" customHeight="1">
      <c r="A41" s="405"/>
      <c r="B41" s="114"/>
      <c r="C41" s="114"/>
      <c r="D41" s="114"/>
      <c r="E41" s="114"/>
      <c r="F41" s="114"/>
      <c r="G41" s="125"/>
      <c r="H41" s="116"/>
      <c r="I41" s="406"/>
      <c r="J41" s="116"/>
      <c r="K41" s="114"/>
      <c r="L41" s="407"/>
      <c r="M41" s="407"/>
      <c r="N41" s="407"/>
      <c r="O41" s="407"/>
      <c r="P41" s="407"/>
      <c r="Q41" s="113"/>
      <c r="R41" s="117"/>
      <c r="S41" s="425"/>
      <c r="T41" s="425"/>
      <c r="U41" s="407"/>
      <c r="V41" s="410"/>
      <c r="W41" s="406"/>
      <c r="X41" s="411"/>
      <c r="Y41" s="410"/>
      <c r="Z41" s="426"/>
      <c r="AA41" s="426"/>
      <c r="AB41" s="410"/>
      <c r="AC41" s="407"/>
      <c r="AD41" s="407"/>
      <c r="AE41" s="407"/>
      <c r="AF41" s="407"/>
      <c r="AG41" s="407"/>
      <c r="AH41" s="407"/>
      <c r="AI41" s="407"/>
      <c r="AJ41" s="407"/>
      <c r="AK41" s="407"/>
      <c r="AL41" s="407"/>
      <c r="AM41" s="407"/>
      <c r="AN41" s="407"/>
      <c r="AO41" s="407"/>
      <c r="AP41" s="407"/>
      <c r="AQ41" s="407"/>
      <c r="AR41" s="407"/>
      <c r="AS41" s="407"/>
      <c r="AT41" s="407"/>
      <c r="AU41" s="407"/>
      <c r="AV41" s="407"/>
      <c r="AW41" s="407"/>
      <c r="AX41" s="407"/>
      <c r="AY41" s="407"/>
      <c r="AZ41" s="407"/>
    </row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A$2:$AZ$22"/>
  <mergeCells count="6">
    <mergeCell ref="M1:P1"/>
    <mergeCell ref="S1:V1"/>
    <mergeCell ref="AC1:AM1"/>
    <mergeCell ref="AO1:AT1"/>
    <mergeCell ref="AV1:AW1"/>
    <mergeCell ref="AX1:AZ1"/>
  </mergeCells>
  <conditionalFormatting sqref="B3:B41">
    <cfRule type="expression" dxfId="2" priority="1">
      <formula>#REF!="overdue"</formula>
    </cfRule>
  </conditionalFormatting>
  <conditionalFormatting sqref="B3:B41">
    <cfRule type="expression" dxfId="12" priority="2">
      <formula>#REF!="Realised"</formula>
    </cfRule>
  </conditionalFormatting>
  <conditionalFormatting sqref="B3:B41">
    <cfRule type="expression" dxfId="4" priority="3">
      <formula>#REF!="negotiated"</formula>
    </cfRule>
  </conditionalFormatting>
  <conditionalFormatting sqref="B3:B41">
    <cfRule type="expression" dxfId="5" priority="4">
      <formula>#REF!="onboarded"</formula>
    </cfRule>
  </conditionalFormatting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7.0" ySplit="3.0" topLeftCell="H4" activePane="bottomRight" state="frozen"/>
      <selection activeCell="H1" sqref="H1" pane="topRight"/>
      <selection activeCell="A4" sqref="A4" pane="bottomLeft"/>
      <selection activeCell="H4" sqref="H4" pane="bottomRight"/>
    </sheetView>
  </sheetViews>
  <sheetFormatPr customHeight="1" defaultColWidth="12.63" defaultRowHeight="15.0"/>
  <cols>
    <col customWidth="1" min="1" max="1" width="7.75"/>
    <col customWidth="1" min="2" max="2" width="15.5"/>
    <col customWidth="1" min="3" max="3" width="31.0"/>
    <col customWidth="1" min="4" max="4" width="8.13"/>
    <col customWidth="1" min="5" max="5" width="10.25"/>
    <col customWidth="1" min="6" max="6" width="9.13"/>
    <col customWidth="1" min="7" max="7" width="15.13"/>
    <col customWidth="1" min="8" max="8" width="8.88"/>
    <col customWidth="1" min="9" max="9" width="12.63"/>
    <col customWidth="1" min="10" max="10" width="14.63"/>
    <col customWidth="1" min="11" max="11" width="8.88"/>
    <col customWidth="1" min="12" max="12" width="15.38"/>
    <col customWidth="1" min="13" max="13" width="12.5"/>
    <col customWidth="1" min="14" max="14" width="7.0"/>
    <col customWidth="1" min="15" max="15" width="8.13"/>
    <col customWidth="1" min="16" max="16" width="7.38"/>
    <col customWidth="1" min="17" max="17" width="6.63"/>
    <col customWidth="1" min="18" max="18" width="9.25"/>
    <col customWidth="1" min="19" max="19" width="10.88"/>
    <col customWidth="1" min="20" max="20" width="9.63"/>
    <col customWidth="1" min="21" max="21" width="12.0"/>
    <col customWidth="1" min="22" max="23" width="9.38"/>
    <col customWidth="1" min="24" max="24" width="12.0"/>
    <col customWidth="1" min="25" max="25" width="9.13"/>
    <col customWidth="1" min="26" max="26" width="12.25"/>
    <col customWidth="1" min="27" max="27" width="12.88"/>
    <col customWidth="1" min="28" max="28" width="10.75"/>
    <col customWidth="1" min="29" max="29" width="13.75"/>
    <col customWidth="1" min="30" max="30" width="12.0"/>
    <col customWidth="1" min="31" max="31" width="8.75"/>
    <col customWidth="1" min="32" max="32" width="8.0"/>
    <col customWidth="1" min="33" max="37" width="7.75"/>
    <col customWidth="1" min="38" max="38" width="14.63"/>
    <col customWidth="1" min="39" max="42" width="7.75"/>
    <col customWidth="1" min="43" max="43" width="8.5"/>
    <col customWidth="1" min="44" max="44" width="8.88"/>
    <col customWidth="1" min="45" max="45" width="10.75"/>
    <col customWidth="1" min="46" max="46" width="8.88"/>
    <col customWidth="1" min="47" max="47" width="9.88"/>
    <col customWidth="1" min="48" max="48" width="11.5"/>
    <col customWidth="1" min="49" max="49" width="7.75"/>
    <col customWidth="1" min="50" max="50" width="9.13"/>
    <col customWidth="1" min="51" max="51" width="9.88"/>
    <col customWidth="1" min="52" max="52" width="12.88"/>
    <col customWidth="1" min="53" max="53" width="12.0"/>
    <col customWidth="1" min="54" max="54" width="15.13"/>
    <col customWidth="1" min="55" max="55" width="7.75"/>
  </cols>
  <sheetData>
    <row r="1" ht="12.75" customHeight="1">
      <c r="A1" s="428"/>
      <c r="B1" s="428"/>
      <c r="C1" s="428"/>
      <c r="D1" s="428"/>
      <c r="E1" s="428"/>
      <c r="F1" s="428"/>
      <c r="G1" s="428"/>
      <c r="H1" s="428"/>
      <c r="I1" s="428"/>
      <c r="J1" s="428"/>
      <c r="K1" s="428"/>
      <c r="L1" s="428"/>
      <c r="M1" s="428"/>
      <c r="N1" s="428"/>
      <c r="O1" s="428"/>
      <c r="P1" s="428"/>
      <c r="Q1" s="428"/>
      <c r="R1" s="428"/>
      <c r="S1" s="428"/>
      <c r="T1" s="428"/>
      <c r="U1" s="428"/>
      <c r="V1" s="428"/>
      <c r="W1" s="428"/>
      <c r="X1" s="428"/>
      <c r="Y1" s="428"/>
      <c r="Z1" s="428"/>
      <c r="AA1" s="428"/>
      <c r="AB1" s="428"/>
      <c r="AC1" s="428"/>
      <c r="AD1" s="428"/>
      <c r="AE1" s="428"/>
      <c r="AF1" s="428"/>
      <c r="AG1" s="428"/>
      <c r="AH1" s="428"/>
      <c r="AI1" s="428"/>
      <c r="AJ1" s="428"/>
      <c r="AK1" s="428"/>
      <c r="AL1" s="428"/>
      <c r="AM1" s="428"/>
      <c r="AN1" s="428"/>
      <c r="AO1" s="428"/>
      <c r="AP1" s="428"/>
      <c r="AQ1" s="428"/>
      <c r="AR1" s="428"/>
      <c r="AS1" s="428"/>
      <c r="AT1" s="428"/>
      <c r="AU1" s="428"/>
      <c r="AV1" s="428"/>
      <c r="AW1" s="428"/>
      <c r="AX1" s="428"/>
      <c r="AY1" s="428"/>
      <c r="AZ1" s="428"/>
      <c r="BA1" s="428"/>
      <c r="BB1" s="428"/>
      <c r="BC1" s="428"/>
    </row>
    <row r="2" ht="14.25" customHeight="1">
      <c r="A2" s="429" t="s">
        <v>4922</v>
      </c>
      <c r="B2" s="429"/>
      <c r="C2" s="428"/>
      <c r="D2" s="428"/>
      <c r="E2" s="428"/>
      <c r="F2" s="428"/>
      <c r="G2" s="428"/>
      <c r="H2" s="428"/>
      <c r="I2" s="428"/>
      <c r="J2" s="428"/>
      <c r="K2" s="428"/>
      <c r="L2" s="428"/>
      <c r="M2" s="428"/>
      <c r="N2" s="430" t="s">
        <v>2493</v>
      </c>
      <c r="O2" s="269"/>
      <c r="P2" s="269"/>
      <c r="Q2" s="269"/>
      <c r="R2" s="4"/>
      <c r="S2" s="428"/>
      <c r="T2" s="428"/>
      <c r="U2" s="430" t="s">
        <v>4862</v>
      </c>
      <c r="V2" s="269"/>
      <c r="W2" s="269"/>
      <c r="X2" s="4"/>
      <c r="Y2" s="431"/>
      <c r="Z2" s="431"/>
      <c r="AA2" s="431"/>
      <c r="AB2" s="428"/>
      <c r="AC2" s="428"/>
      <c r="AD2" s="428"/>
      <c r="AE2" s="432" t="s">
        <v>4863</v>
      </c>
      <c r="AF2" s="269"/>
      <c r="AG2" s="269"/>
      <c r="AH2" s="269"/>
      <c r="AI2" s="269"/>
      <c r="AJ2" s="269"/>
      <c r="AK2" s="269"/>
      <c r="AL2" s="269"/>
      <c r="AM2" s="269"/>
      <c r="AN2" s="269"/>
      <c r="AO2" s="4"/>
      <c r="AP2" s="433"/>
      <c r="AQ2" s="430" t="s">
        <v>4864</v>
      </c>
      <c r="AR2" s="269"/>
      <c r="AS2" s="269"/>
      <c r="AT2" s="269"/>
      <c r="AU2" s="269"/>
      <c r="AV2" s="4"/>
      <c r="AW2" s="428"/>
      <c r="AX2" s="430" t="s">
        <v>4865</v>
      </c>
      <c r="AY2" s="4"/>
      <c r="AZ2" s="430" t="s">
        <v>4866</v>
      </c>
      <c r="BA2" s="269"/>
      <c r="BB2" s="4"/>
      <c r="BC2" s="434" t="s">
        <v>2499</v>
      </c>
    </row>
    <row r="3" ht="12.75" customHeight="1">
      <c r="A3" s="414" t="s">
        <v>4867</v>
      </c>
      <c r="B3" s="406" t="s">
        <v>4868</v>
      </c>
      <c r="C3" s="406" t="s">
        <v>4869</v>
      </c>
      <c r="D3" s="406" t="s">
        <v>4870</v>
      </c>
      <c r="E3" s="406" t="s">
        <v>4871</v>
      </c>
      <c r="F3" s="406" t="s">
        <v>4923</v>
      </c>
      <c r="G3" s="406" t="s">
        <v>4873</v>
      </c>
      <c r="H3" s="406" t="s">
        <v>4874</v>
      </c>
      <c r="I3" s="406" t="s">
        <v>4924</v>
      </c>
      <c r="J3" s="406" t="s">
        <v>4875</v>
      </c>
      <c r="K3" s="406" t="s">
        <v>4876</v>
      </c>
      <c r="L3" s="406" t="s">
        <v>4877</v>
      </c>
      <c r="M3" s="406" t="s">
        <v>4878</v>
      </c>
      <c r="N3" s="406" t="s">
        <v>4925</v>
      </c>
      <c r="O3" s="406" t="s">
        <v>4879</v>
      </c>
      <c r="P3" s="406" t="s">
        <v>4880</v>
      </c>
      <c r="Q3" s="406" t="s">
        <v>4881</v>
      </c>
      <c r="R3" s="406" t="s">
        <v>4882</v>
      </c>
      <c r="S3" s="406" t="s">
        <v>4883</v>
      </c>
      <c r="T3" s="406" t="s">
        <v>4926</v>
      </c>
      <c r="U3" s="406" t="s">
        <v>4885</v>
      </c>
      <c r="V3" s="435" t="str">
        <f>+'[1]Export Sales Taxable'!K10</f>
        <v>#REF!</v>
      </c>
      <c r="W3" s="406" t="s">
        <v>4887</v>
      </c>
      <c r="X3" s="406" t="s">
        <v>199</v>
      </c>
      <c r="Y3" s="406" t="s">
        <v>4888</v>
      </c>
      <c r="Z3" s="406" t="s">
        <v>4865</v>
      </c>
      <c r="AA3" s="406" t="s">
        <v>4889</v>
      </c>
      <c r="AB3" s="435" t="str">
        <f>+'[1]Export Sales Taxable'!M10</f>
        <v>#REF!</v>
      </c>
      <c r="AC3" s="406" t="s">
        <v>4891</v>
      </c>
      <c r="AD3" s="406" t="s">
        <v>4892</v>
      </c>
      <c r="AE3" s="412" t="s">
        <v>4893</v>
      </c>
      <c r="AF3" s="412" t="s">
        <v>4894</v>
      </c>
      <c r="AG3" s="412" t="s">
        <v>4895</v>
      </c>
      <c r="AH3" s="412" t="s">
        <v>4896</v>
      </c>
      <c r="AI3" s="412" t="s">
        <v>4897</v>
      </c>
      <c r="AJ3" s="412" t="s">
        <v>4898</v>
      </c>
      <c r="AK3" s="413" t="s">
        <v>4899</v>
      </c>
      <c r="AL3" s="412" t="s">
        <v>4900</v>
      </c>
      <c r="AM3" s="412" t="s">
        <v>4901</v>
      </c>
      <c r="AN3" s="412" t="s">
        <v>4902</v>
      </c>
      <c r="AO3" s="412" t="s">
        <v>199</v>
      </c>
      <c r="AP3" s="412" t="s">
        <v>4927</v>
      </c>
      <c r="AQ3" s="406" t="s">
        <v>4904</v>
      </c>
      <c r="AR3" s="406" t="s">
        <v>4905</v>
      </c>
      <c r="AS3" s="406" t="s">
        <v>4906</v>
      </c>
      <c r="AT3" s="406" t="s">
        <v>4907</v>
      </c>
      <c r="AU3" s="406" t="s">
        <v>199</v>
      </c>
      <c r="AV3" s="406" t="s">
        <v>4908</v>
      </c>
      <c r="AW3" s="436" t="s">
        <v>4928</v>
      </c>
      <c r="AX3" s="437" t="str">
        <f>+AQ3</f>
        <v>ADVANCE RECEIVED</v>
      </c>
      <c r="AY3" s="437" t="str">
        <f>+AS3</f>
        <v>BALANCE AMOUNT</v>
      </c>
      <c r="AZ3" s="437" t="str">
        <f t="shared" ref="AZ3:BA3" si="1">+AX3</f>
        <v>ADVANCE RECEIVED</v>
      </c>
      <c r="BA3" s="437" t="str">
        <f t="shared" si="1"/>
        <v>BALANCE AMOUNT</v>
      </c>
      <c r="BB3" s="438" t="s">
        <v>199</v>
      </c>
      <c r="BC3" s="438" t="s">
        <v>4928</v>
      </c>
    </row>
    <row r="4" ht="12.75" customHeight="1">
      <c r="A4" s="405">
        <v>1.0</v>
      </c>
      <c r="B4" s="439" t="str">
        <f t="shared" ref="B4:B12" si="2">"HDLM/E/00"&amp;A4&amp;"/24-25"</f>
        <v>HDLM/E/001/24-25</v>
      </c>
      <c r="C4" s="439" t="s">
        <v>1789</v>
      </c>
      <c r="D4" s="439" t="s">
        <v>1129</v>
      </c>
      <c r="E4" s="439" t="s">
        <v>277</v>
      </c>
      <c r="F4" s="439" t="s">
        <v>490</v>
      </c>
      <c r="G4" s="439" t="s">
        <v>4929</v>
      </c>
      <c r="H4" s="440">
        <v>45387.0</v>
      </c>
      <c r="I4" s="439" t="s">
        <v>275</v>
      </c>
      <c r="J4" s="441" t="str">
        <f t="shared" ref="J4:J24" si="3">B4</f>
        <v>HDLM/E/001/24-25</v>
      </c>
      <c r="K4" s="440">
        <v>45387.0</v>
      </c>
      <c r="L4" s="442" t="s">
        <v>826</v>
      </c>
      <c r="M4" s="441"/>
      <c r="N4" s="441"/>
      <c r="O4" s="441"/>
      <c r="P4" s="441"/>
      <c r="Q4" s="441"/>
      <c r="R4" s="441"/>
      <c r="S4" s="439" t="s">
        <v>285</v>
      </c>
      <c r="T4" s="443">
        <v>20000.0</v>
      </c>
      <c r="U4" s="409">
        <v>84375.0</v>
      </c>
      <c r="V4" s="444">
        <v>4125.0</v>
      </c>
      <c r="W4" s="441"/>
      <c r="X4" s="409">
        <f t="shared" ref="X4:X26" si="4">+U4+V4</f>
        <v>88500</v>
      </c>
      <c r="Y4" s="441" t="s">
        <v>4910</v>
      </c>
      <c r="Z4" s="445">
        <v>82.6</v>
      </c>
      <c r="AA4" s="409">
        <f t="shared" ref="AA4:AA26" si="5">X4*Z4</f>
        <v>7310100</v>
      </c>
      <c r="AB4" s="409">
        <v>216050.62499999997</v>
      </c>
      <c r="AC4" s="409">
        <v>209081.0</v>
      </c>
      <c r="AD4" s="409">
        <f t="shared" ref="AD4:AD26" si="6">+AB4+AC4</f>
        <v>425131.625</v>
      </c>
      <c r="AE4" s="446"/>
      <c r="AF4" s="446"/>
      <c r="AG4" s="446"/>
      <c r="AH4" s="446"/>
      <c r="AI4" s="446"/>
      <c r="AJ4" s="446"/>
      <c r="AK4" s="447"/>
      <c r="AL4" s="446"/>
      <c r="AM4" s="446"/>
      <c r="AN4" s="446"/>
      <c r="AO4" s="446"/>
      <c r="AP4" s="446"/>
      <c r="AQ4" s="441"/>
      <c r="AR4" s="441"/>
      <c r="AS4" s="441"/>
      <c r="AT4" s="441"/>
      <c r="AU4" s="441"/>
      <c r="AV4" s="441"/>
      <c r="AW4" s="448"/>
      <c r="AX4" s="449"/>
      <c r="AY4" s="449"/>
      <c r="AZ4" s="449"/>
      <c r="BA4" s="449"/>
      <c r="BB4" s="450"/>
      <c r="BC4" s="450"/>
    </row>
    <row r="5" ht="12.75" customHeight="1">
      <c r="A5" s="405">
        <f t="shared" ref="A5:A26" si="7">+A4+1</f>
        <v>2</v>
      </c>
      <c r="B5" s="439" t="str">
        <f t="shared" si="2"/>
        <v>HDLM/E/002/24-25</v>
      </c>
      <c r="C5" s="439" t="s">
        <v>4930</v>
      </c>
      <c r="D5" s="439" t="s">
        <v>1129</v>
      </c>
      <c r="E5" s="439" t="s">
        <v>277</v>
      </c>
      <c r="F5" s="439" t="s">
        <v>490</v>
      </c>
      <c r="G5" s="439" t="s">
        <v>4931</v>
      </c>
      <c r="H5" s="440">
        <v>45364.0</v>
      </c>
      <c r="I5" s="439" t="s">
        <v>275</v>
      </c>
      <c r="J5" s="441" t="str">
        <f t="shared" si="3"/>
        <v>HDLM/E/002/24-25</v>
      </c>
      <c r="K5" s="440">
        <v>45390.0</v>
      </c>
      <c r="L5" s="442" t="s">
        <v>1110</v>
      </c>
      <c r="M5" s="441"/>
      <c r="N5" s="441"/>
      <c r="O5" s="441"/>
      <c r="P5" s="441"/>
      <c r="Q5" s="441"/>
      <c r="R5" s="441"/>
      <c r="S5" s="439" t="s">
        <v>454</v>
      </c>
      <c r="T5" s="443">
        <v>20500.0</v>
      </c>
      <c r="U5" s="409">
        <v>85552.0</v>
      </c>
      <c r="V5" s="444">
        <v>3448.0</v>
      </c>
      <c r="W5" s="441"/>
      <c r="X5" s="409">
        <f t="shared" si="4"/>
        <v>89000</v>
      </c>
      <c r="Y5" s="441" t="s">
        <v>4910</v>
      </c>
      <c r="Z5" s="445">
        <v>82.6</v>
      </c>
      <c r="AA5" s="409">
        <f t="shared" si="5"/>
        <v>7351400</v>
      </c>
      <c r="AB5" s="409">
        <v>219064.45119999998</v>
      </c>
      <c r="AC5" s="409">
        <v>211998.0</v>
      </c>
      <c r="AD5" s="409">
        <f t="shared" si="6"/>
        <v>431062.4512</v>
      </c>
      <c r="AE5" s="446"/>
      <c r="AF5" s="446"/>
      <c r="AG5" s="446"/>
      <c r="AH5" s="446"/>
      <c r="AI5" s="446"/>
      <c r="AJ5" s="446"/>
      <c r="AK5" s="447"/>
      <c r="AL5" s="446"/>
      <c r="AM5" s="446"/>
      <c r="AN5" s="446"/>
      <c r="AO5" s="446"/>
      <c r="AP5" s="446"/>
      <c r="AQ5" s="441"/>
      <c r="AR5" s="441"/>
      <c r="AS5" s="441"/>
      <c r="AT5" s="441"/>
      <c r="AU5" s="441"/>
      <c r="AV5" s="441"/>
      <c r="AW5" s="448"/>
      <c r="AX5" s="449"/>
      <c r="AY5" s="449"/>
      <c r="AZ5" s="449"/>
      <c r="BA5" s="449"/>
      <c r="BB5" s="450"/>
      <c r="BC5" s="450"/>
    </row>
    <row r="6" ht="12.75" customHeight="1">
      <c r="A6" s="405">
        <f t="shared" si="7"/>
        <v>3</v>
      </c>
      <c r="B6" s="439" t="str">
        <f t="shared" si="2"/>
        <v>HDLM/E/003/24-25</v>
      </c>
      <c r="C6" s="439" t="s">
        <v>1586</v>
      </c>
      <c r="D6" s="439" t="s">
        <v>1590</v>
      </c>
      <c r="E6" s="439" t="s">
        <v>1587</v>
      </c>
      <c r="F6" s="439" t="s">
        <v>490</v>
      </c>
      <c r="G6" s="442">
        <v>260.0</v>
      </c>
      <c r="H6" s="440">
        <v>45257.0</v>
      </c>
      <c r="I6" s="439" t="s">
        <v>275</v>
      </c>
      <c r="J6" s="441" t="str">
        <f t="shared" si="3"/>
        <v>HDLM/E/003/24-25</v>
      </c>
      <c r="K6" s="440">
        <v>45396.0</v>
      </c>
      <c r="L6" s="442" t="s">
        <v>4932</v>
      </c>
      <c r="M6" s="441"/>
      <c r="N6" s="441"/>
      <c r="O6" s="441"/>
      <c r="P6" s="441"/>
      <c r="Q6" s="441"/>
      <c r="R6" s="441"/>
      <c r="S6" s="439" t="s">
        <v>316</v>
      </c>
      <c r="T6" s="443">
        <v>19000.0</v>
      </c>
      <c r="U6" s="409">
        <v>87053.0</v>
      </c>
      <c r="V6" s="444">
        <v>4147.0</v>
      </c>
      <c r="W6" s="441"/>
      <c r="X6" s="409">
        <f t="shared" si="4"/>
        <v>91200</v>
      </c>
      <c r="Y6" s="441" t="s">
        <v>4910</v>
      </c>
      <c r="Z6" s="445">
        <v>82.6</v>
      </c>
      <c r="AA6" s="409">
        <f t="shared" si="5"/>
        <v>7533120</v>
      </c>
      <c r="AB6" s="409">
        <v>222907.9118</v>
      </c>
      <c r="AC6" s="409">
        <v>215717.0</v>
      </c>
      <c r="AD6" s="409">
        <f t="shared" si="6"/>
        <v>438624.9118</v>
      </c>
      <c r="AE6" s="446"/>
      <c r="AF6" s="446"/>
      <c r="AG6" s="446"/>
      <c r="AH6" s="446"/>
      <c r="AI6" s="446"/>
      <c r="AJ6" s="446"/>
      <c r="AK6" s="447"/>
      <c r="AL6" s="446"/>
      <c r="AM6" s="446"/>
      <c r="AN6" s="446"/>
      <c r="AO6" s="446"/>
      <c r="AP6" s="446"/>
      <c r="AQ6" s="441"/>
      <c r="AR6" s="441"/>
      <c r="AS6" s="441"/>
      <c r="AT6" s="441"/>
      <c r="AU6" s="441"/>
      <c r="AV6" s="441"/>
      <c r="AW6" s="448"/>
      <c r="AX6" s="449"/>
      <c r="AY6" s="449"/>
      <c r="AZ6" s="449"/>
      <c r="BA6" s="449"/>
      <c r="BB6" s="450"/>
      <c r="BC6" s="450"/>
    </row>
    <row r="7" ht="12.75" customHeight="1">
      <c r="A7" s="405">
        <f t="shared" si="7"/>
        <v>4</v>
      </c>
      <c r="B7" s="439" t="str">
        <f t="shared" si="2"/>
        <v>HDLM/E/004/24-25</v>
      </c>
      <c r="C7" s="439" t="s">
        <v>664</v>
      </c>
      <c r="D7" s="439" t="s">
        <v>1664</v>
      </c>
      <c r="E7" s="439" t="s">
        <v>665</v>
      </c>
      <c r="F7" s="439" t="s">
        <v>666</v>
      </c>
      <c r="G7" s="439" t="s">
        <v>4933</v>
      </c>
      <c r="H7" s="440">
        <v>45293.0</v>
      </c>
      <c r="I7" s="439" t="s">
        <v>275</v>
      </c>
      <c r="J7" s="441" t="str">
        <f t="shared" si="3"/>
        <v>HDLM/E/004/24-25</v>
      </c>
      <c r="K7" s="440">
        <v>45398.0</v>
      </c>
      <c r="L7" s="442" t="s">
        <v>471</v>
      </c>
      <c r="M7" s="441"/>
      <c r="N7" s="441"/>
      <c r="O7" s="441"/>
      <c r="P7" s="441"/>
      <c r="Q7" s="441"/>
      <c r="R7" s="441"/>
      <c r="S7" s="439" t="s">
        <v>316</v>
      </c>
      <c r="T7" s="443">
        <v>19000.0</v>
      </c>
      <c r="U7" s="409">
        <v>105103.0</v>
      </c>
      <c r="V7" s="444">
        <v>4147.0</v>
      </c>
      <c r="W7" s="441"/>
      <c r="X7" s="409">
        <f t="shared" si="4"/>
        <v>109250</v>
      </c>
      <c r="Y7" s="441" t="s">
        <v>4910</v>
      </c>
      <c r="Z7" s="445">
        <v>82.6</v>
      </c>
      <c r="AA7" s="409">
        <f t="shared" si="5"/>
        <v>9024050</v>
      </c>
      <c r="AB7" s="409">
        <v>269126.74179999996</v>
      </c>
      <c r="AC7" s="409">
        <v>260445.0</v>
      </c>
      <c r="AD7" s="409">
        <f t="shared" si="6"/>
        <v>529571.7418</v>
      </c>
      <c r="AE7" s="446"/>
      <c r="AF7" s="446"/>
      <c r="AG7" s="446"/>
      <c r="AH7" s="446"/>
      <c r="AI7" s="446"/>
      <c r="AJ7" s="446"/>
      <c r="AK7" s="447"/>
      <c r="AL7" s="446"/>
      <c r="AM7" s="446"/>
      <c r="AN7" s="446"/>
      <c r="AO7" s="446"/>
      <c r="AP7" s="446"/>
      <c r="AQ7" s="441"/>
      <c r="AR7" s="441"/>
      <c r="AS7" s="441"/>
      <c r="AT7" s="441"/>
      <c r="AU7" s="441"/>
      <c r="AV7" s="441"/>
      <c r="AW7" s="448"/>
      <c r="AX7" s="449"/>
      <c r="AY7" s="449"/>
      <c r="AZ7" s="449"/>
      <c r="BA7" s="449"/>
      <c r="BB7" s="450"/>
      <c r="BC7" s="450"/>
    </row>
    <row r="8" ht="12.75" customHeight="1">
      <c r="A8" s="405">
        <f t="shared" si="7"/>
        <v>5</v>
      </c>
      <c r="B8" s="439" t="str">
        <f t="shared" si="2"/>
        <v>HDLM/E/005/24-25</v>
      </c>
      <c r="C8" s="439" t="s">
        <v>1731</v>
      </c>
      <c r="D8" s="439" t="s">
        <v>1129</v>
      </c>
      <c r="E8" s="439" t="s">
        <v>813</v>
      </c>
      <c r="F8" s="439" t="s">
        <v>490</v>
      </c>
      <c r="G8" s="439" t="s">
        <v>4934</v>
      </c>
      <c r="H8" s="440">
        <v>45376.0</v>
      </c>
      <c r="I8" s="439" t="s">
        <v>275</v>
      </c>
      <c r="J8" s="441" t="str">
        <f t="shared" si="3"/>
        <v>HDLM/E/005/24-25</v>
      </c>
      <c r="K8" s="440">
        <v>45398.0</v>
      </c>
      <c r="L8" s="442" t="s">
        <v>710</v>
      </c>
      <c r="M8" s="441"/>
      <c r="N8" s="441"/>
      <c r="O8" s="441"/>
      <c r="P8" s="441"/>
      <c r="Q8" s="441"/>
      <c r="R8" s="441"/>
      <c r="S8" s="439" t="s">
        <v>454</v>
      </c>
      <c r="T8" s="443">
        <v>20500.0</v>
      </c>
      <c r="U8" s="409">
        <v>92502.0</v>
      </c>
      <c r="V8" s="444">
        <v>3448.0</v>
      </c>
      <c r="W8" s="441"/>
      <c r="X8" s="409">
        <f t="shared" si="4"/>
        <v>95950</v>
      </c>
      <c r="Y8" s="441" t="s">
        <v>4910</v>
      </c>
      <c r="Z8" s="445">
        <v>82.6</v>
      </c>
      <c r="AA8" s="409">
        <f t="shared" si="5"/>
        <v>7925470</v>
      </c>
      <c r="AB8" s="409">
        <v>236860.62119999997</v>
      </c>
      <c r="AC8" s="409">
        <v>229220.0</v>
      </c>
      <c r="AD8" s="409">
        <f t="shared" si="6"/>
        <v>466080.6212</v>
      </c>
      <c r="AE8" s="446"/>
      <c r="AF8" s="446"/>
      <c r="AG8" s="446"/>
      <c r="AH8" s="446"/>
      <c r="AI8" s="446"/>
      <c r="AJ8" s="446"/>
      <c r="AK8" s="447"/>
      <c r="AL8" s="446"/>
      <c r="AM8" s="446"/>
      <c r="AN8" s="446"/>
      <c r="AO8" s="446"/>
      <c r="AP8" s="446"/>
      <c r="AQ8" s="441"/>
      <c r="AR8" s="441"/>
      <c r="AS8" s="441"/>
      <c r="AT8" s="441"/>
      <c r="AU8" s="441"/>
      <c r="AV8" s="441"/>
      <c r="AW8" s="448"/>
      <c r="AX8" s="449"/>
      <c r="AY8" s="449"/>
      <c r="AZ8" s="449"/>
      <c r="BA8" s="449"/>
      <c r="BB8" s="450"/>
      <c r="BC8" s="450"/>
    </row>
    <row r="9" ht="12.75" customHeight="1">
      <c r="A9" s="405">
        <f t="shared" si="7"/>
        <v>6</v>
      </c>
      <c r="B9" s="439" t="str">
        <f t="shared" si="2"/>
        <v>HDLM/E/006/24-25</v>
      </c>
      <c r="C9" s="439" t="s">
        <v>4935</v>
      </c>
      <c r="D9" s="439" t="s">
        <v>1068</v>
      </c>
      <c r="E9" s="439" t="s">
        <v>1573</v>
      </c>
      <c r="F9" s="439" t="s">
        <v>490</v>
      </c>
      <c r="G9" s="439" t="s">
        <v>4936</v>
      </c>
      <c r="H9" s="440">
        <v>45385.0</v>
      </c>
      <c r="I9" s="439" t="s">
        <v>275</v>
      </c>
      <c r="J9" s="441" t="str">
        <f t="shared" si="3"/>
        <v>HDLM/E/006/24-25</v>
      </c>
      <c r="K9" s="440">
        <v>45400.0</v>
      </c>
      <c r="L9" s="439" t="s">
        <v>4937</v>
      </c>
      <c r="M9" s="441"/>
      <c r="N9" s="441"/>
      <c r="O9" s="441"/>
      <c r="P9" s="441"/>
      <c r="Q9" s="441"/>
      <c r="R9" s="441"/>
      <c r="S9" s="439" t="s">
        <v>1032</v>
      </c>
      <c r="T9" s="443">
        <v>19200.0</v>
      </c>
      <c r="U9" s="409">
        <v>94110.0</v>
      </c>
      <c r="V9" s="444">
        <v>1890.0</v>
      </c>
      <c r="W9" s="441"/>
      <c r="X9" s="409">
        <f t="shared" si="4"/>
        <v>96000</v>
      </c>
      <c r="Y9" s="441" t="s">
        <v>4910</v>
      </c>
      <c r="Z9" s="445">
        <v>82.6</v>
      </c>
      <c r="AA9" s="409">
        <f t="shared" si="5"/>
        <v>7929600</v>
      </c>
      <c r="AB9" s="409">
        <v>240978.06599999996</v>
      </c>
      <c r="AC9" s="409">
        <v>233205.0</v>
      </c>
      <c r="AD9" s="409">
        <f t="shared" si="6"/>
        <v>474183.066</v>
      </c>
      <c r="AE9" s="446"/>
      <c r="AF9" s="446"/>
      <c r="AG9" s="446"/>
      <c r="AH9" s="446"/>
      <c r="AI9" s="446"/>
      <c r="AJ9" s="446"/>
      <c r="AK9" s="447"/>
      <c r="AL9" s="446"/>
      <c r="AM9" s="446"/>
      <c r="AN9" s="446"/>
      <c r="AO9" s="446"/>
      <c r="AP9" s="446"/>
      <c r="AQ9" s="441"/>
      <c r="AR9" s="441"/>
      <c r="AS9" s="441"/>
      <c r="AT9" s="441"/>
      <c r="AU9" s="441"/>
      <c r="AV9" s="441"/>
      <c r="AW9" s="448"/>
      <c r="AX9" s="449"/>
      <c r="AY9" s="449"/>
      <c r="AZ9" s="449"/>
      <c r="BA9" s="449"/>
      <c r="BB9" s="450"/>
      <c r="BC9" s="450"/>
    </row>
    <row r="10" ht="12.75" customHeight="1">
      <c r="A10" s="405">
        <f t="shared" si="7"/>
        <v>7</v>
      </c>
      <c r="B10" s="439" t="str">
        <f t="shared" si="2"/>
        <v>HDLM/E/007/24-25</v>
      </c>
      <c r="C10" s="439" t="s">
        <v>1927</v>
      </c>
      <c r="D10" s="439" t="s">
        <v>1129</v>
      </c>
      <c r="E10" s="439" t="s">
        <v>1928</v>
      </c>
      <c r="F10" s="439" t="s">
        <v>490</v>
      </c>
      <c r="G10" s="442">
        <v>21.0</v>
      </c>
      <c r="H10" s="440">
        <v>45318.0</v>
      </c>
      <c r="I10" s="439" t="s">
        <v>275</v>
      </c>
      <c r="J10" s="441" t="str">
        <f t="shared" si="3"/>
        <v>HDLM/E/007/24-25</v>
      </c>
      <c r="K10" s="440">
        <v>45408.0</v>
      </c>
      <c r="L10" s="439" t="s">
        <v>710</v>
      </c>
      <c r="M10" s="421"/>
      <c r="N10" s="421"/>
      <c r="O10" s="421"/>
      <c r="P10" s="421"/>
      <c r="Q10" s="421"/>
      <c r="R10" s="421"/>
      <c r="S10" s="439" t="s">
        <v>316</v>
      </c>
      <c r="T10" s="443">
        <v>21000.0</v>
      </c>
      <c r="U10" s="420">
        <v>108953.0</v>
      </c>
      <c r="V10" s="444">
        <v>3747.0</v>
      </c>
      <c r="W10" s="421"/>
      <c r="X10" s="409">
        <f t="shared" si="4"/>
        <v>112700</v>
      </c>
      <c r="Y10" s="441" t="s">
        <v>4910</v>
      </c>
      <c r="Z10" s="445">
        <v>82.7</v>
      </c>
      <c r="AA10" s="409">
        <f t="shared" si="5"/>
        <v>9320290</v>
      </c>
      <c r="AB10" s="420">
        <v>279322.8061</v>
      </c>
      <c r="AC10" s="420">
        <v>270312.0</v>
      </c>
      <c r="AD10" s="409">
        <f t="shared" si="6"/>
        <v>549634.8061</v>
      </c>
      <c r="AE10" s="421"/>
      <c r="AF10" s="421"/>
      <c r="AG10" s="421"/>
      <c r="AH10" s="421"/>
      <c r="AI10" s="421"/>
      <c r="AJ10" s="421"/>
      <c r="AK10" s="421"/>
      <c r="AL10" s="421"/>
      <c r="AM10" s="421"/>
      <c r="AN10" s="421"/>
      <c r="AO10" s="421"/>
      <c r="AP10" s="421"/>
      <c r="AQ10" s="421"/>
      <c r="AR10" s="421"/>
      <c r="AS10" s="421"/>
      <c r="AT10" s="421"/>
      <c r="AU10" s="421"/>
      <c r="AV10" s="421"/>
      <c r="AW10" s="421"/>
      <c r="AX10" s="421"/>
      <c r="AY10" s="421"/>
      <c r="AZ10" s="421"/>
      <c r="BA10" s="421"/>
      <c r="BB10" s="421"/>
      <c r="BC10" s="421"/>
    </row>
    <row r="11" ht="12.75" customHeight="1">
      <c r="A11" s="405">
        <f t="shared" si="7"/>
        <v>8</v>
      </c>
      <c r="B11" s="439" t="str">
        <f t="shared" si="2"/>
        <v>HDLM/E/008/24-25</v>
      </c>
      <c r="C11" s="439" t="s">
        <v>1927</v>
      </c>
      <c r="D11" s="439" t="s">
        <v>1129</v>
      </c>
      <c r="E11" s="439" t="s">
        <v>1928</v>
      </c>
      <c r="F11" s="439" t="s">
        <v>490</v>
      </c>
      <c r="G11" s="442">
        <v>22.0</v>
      </c>
      <c r="H11" s="440">
        <v>45318.0</v>
      </c>
      <c r="I11" s="439" t="s">
        <v>275</v>
      </c>
      <c r="J11" s="441" t="str">
        <f t="shared" si="3"/>
        <v>HDLM/E/008/24-25</v>
      </c>
      <c r="K11" s="440">
        <v>45408.0</v>
      </c>
      <c r="L11" s="439" t="s">
        <v>710</v>
      </c>
      <c r="M11" s="421"/>
      <c r="N11" s="421"/>
      <c r="O11" s="421"/>
      <c r="P11" s="421"/>
      <c r="Q11" s="421"/>
      <c r="R11" s="421"/>
      <c r="S11" s="439"/>
      <c r="T11" s="443">
        <v>21000.0</v>
      </c>
      <c r="U11" s="420">
        <v>106653.0</v>
      </c>
      <c r="V11" s="444">
        <v>3747.0</v>
      </c>
      <c r="W11" s="421"/>
      <c r="X11" s="409">
        <f t="shared" si="4"/>
        <v>110400</v>
      </c>
      <c r="Y11" s="441" t="s">
        <v>4910</v>
      </c>
      <c r="Z11" s="445">
        <v>82.7</v>
      </c>
      <c r="AA11" s="409">
        <f t="shared" si="5"/>
        <v>9130080</v>
      </c>
      <c r="AB11" s="420">
        <v>273426.2961</v>
      </c>
      <c r="AC11" s="420">
        <v>264606.0</v>
      </c>
      <c r="AD11" s="409">
        <f t="shared" si="6"/>
        <v>538032.2961</v>
      </c>
      <c r="AE11" s="421"/>
      <c r="AF11" s="421"/>
      <c r="AG11" s="421"/>
      <c r="AH11" s="421"/>
      <c r="AI11" s="421"/>
      <c r="AJ11" s="421"/>
      <c r="AK11" s="421"/>
      <c r="AL11" s="421"/>
      <c r="AM11" s="421"/>
      <c r="AN11" s="421"/>
      <c r="AO11" s="421"/>
      <c r="AP11" s="421"/>
      <c r="AQ11" s="421"/>
      <c r="AR11" s="421"/>
      <c r="AS11" s="421"/>
      <c r="AT11" s="421"/>
      <c r="AU11" s="421"/>
      <c r="AV11" s="421"/>
      <c r="AW11" s="421"/>
      <c r="AX11" s="421"/>
      <c r="AY11" s="421"/>
      <c r="AZ11" s="421"/>
      <c r="BA11" s="421"/>
      <c r="BB11" s="421"/>
      <c r="BC11" s="421"/>
    </row>
    <row r="12" ht="12.75" customHeight="1">
      <c r="A12" s="405">
        <f t="shared" si="7"/>
        <v>9</v>
      </c>
      <c r="B12" s="439" t="str">
        <f t="shared" si="2"/>
        <v>HDLM/E/009/24-25</v>
      </c>
      <c r="C12" s="439" t="s">
        <v>1927</v>
      </c>
      <c r="D12" s="439" t="s">
        <v>1129</v>
      </c>
      <c r="E12" s="439" t="s">
        <v>1928</v>
      </c>
      <c r="F12" s="439" t="s">
        <v>490</v>
      </c>
      <c r="G12" s="442">
        <v>20.0</v>
      </c>
      <c r="H12" s="440">
        <v>45318.0</v>
      </c>
      <c r="I12" s="439" t="s">
        <v>275</v>
      </c>
      <c r="J12" s="441" t="str">
        <f t="shared" si="3"/>
        <v>HDLM/E/009/24-25</v>
      </c>
      <c r="K12" s="440">
        <v>45409.0</v>
      </c>
      <c r="L12" s="439" t="s">
        <v>710</v>
      </c>
      <c r="M12" s="421"/>
      <c r="N12" s="421"/>
      <c r="O12" s="421"/>
      <c r="P12" s="421"/>
      <c r="Q12" s="421"/>
      <c r="R12" s="421"/>
      <c r="S12" s="439"/>
      <c r="T12" s="443">
        <v>21000.0</v>
      </c>
      <c r="U12" s="420">
        <v>108953.0</v>
      </c>
      <c r="V12" s="444">
        <v>3747.0</v>
      </c>
      <c r="W12" s="421"/>
      <c r="X12" s="409">
        <f t="shared" si="4"/>
        <v>112700</v>
      </c>
      <c r="Y12" s="441" t="s">
        <v>4910</v>
      </c>
      <c r="Z12" s="445">
        <v>82.7</v>
      </c>
      <c r="AA12" s="409">
        <f t="shared" si="5"/>
        <v>9320290</v>
      </c>
      <c r="AB12" s="420">
        <v>279322.8061</v>
      </c>
      <c r="AC12" s="420">
        <v>270312.0</v>
      </c>
      <c r="AD12" s="409">
        <f t="shared" si="6"/>
        <v>549634.8061</v>
      </c>
      <c r="AE12" s="421"/>
      <c r="AF12" s="421"/>
      <c r="AG12" s="421"/>
      <c r="AH12" s="421"/>
      <c r="AI12" s="421"/>
      <c r="AJ12" s="421"/>
      <c r="AK12" s="421"/>
      <c r="AL12" s="421"/>
      <c r="AM12" s="421"/>
      <c r="AN12" s="421"/>
      <c r="AO12" s="421"/>
      <c r="AP12" s="421"/>
      <c r="AQ12" s="421"/>
      <c r="AR12" s="421"/>
      <c r="AS12" s="421"/>
      <c r="AT12" s="421"/>
      <c r="AU12" s="421"/>
      <c r="AV12" s="421"/>
      <c r="AW12" s="421"/>
      <c r="AX12" s="421"/>
      <c r="AY12" s="421"/>
      <c r="AZ12" s="421"/>
      <c r="BA12" s="421"/>
      <c r="BB12" s="421"/>
      <c r="BC12" s="421"/>
    </row>
    <row r="13" ht="12.75" customHeight="1">
      <c r="A13" s="405">
        <f t="shared" si="7"/>
        <v>10</v>
      </c>
      <c r="B13" s="439" t="str">
        <f t="shared" ref="B13:B26" si="8">"HDLM/E/0"&amp;A13&amp;"/24-25"</f>
        <v>HDLM/E/010/24-25</v>
      </c>
      <c r="C13" s="439" t="s">
        <v>1927</v>
      </c>
      <c r="D13" s="439" t="s">
        <v>1129</v>
      </c>
      <c r="E13" s="439" t="s">
        <v>1928</v>
      </c>
      <c r="F13" s="439" t="s">
        <v>490</v>
      </c>
      <c r="G13" s="442">
        <v>23.0</v>
      </c>
      <c r="H13" s="440">
        <v>45318.0</v>
      </c>
      <c r="I13" s="439" t="s">
        <v>275</v>
      </c>
      <c r="J13" s="441" t="str">
        <f t="shared" si="3"/>
        <v>HDLM/E/010/24-25</v>
      </c>
      <c r="K13" s="440">
        <v>45415.0</v>
      </c>
      <c r="L13" s="439" t="s">
        <v>710</v>
      </c>
      <c r="M13" s="421"/>
      <c r="N13" s="421"/>
      <c r="O13" s="421"/>
      <c r="P13" s="421"/>
      <c r="Q13" s="421"/>
      <c r="R13" s="421"/>
      <c r="S13" s="439"/>
      <c r="T13" s="443">
        <v>21000.0</v>
      </c>
      <c r="U13" s="420">
        <v>109153.0</v>
      </c>
      <c r="V13" s="444">
        <v>3747.0</v>
      </c>
      <c r="W13" s="421"/>
      <c r="X13" s="409">
        <f t="shared" si="4"/>
        <v>112900</v>
      </c>
      <c r="Y13" s="441" t="s">
        <v>4910</v>
      </c>
      <c r="Z13" s="445">
        <v>82.6</v>
      </c>
      <c r="AA13" s="409">
        <f t="shared" si="5"/>
        <v>9325540</v>
      </c>
      <c r="AB13" s="420">
        <v>279497.17179999995</v>
      </c>
      <c r="AC13" s="420">
        <v>315561.0</v>
      </c>
      <c r="AD13" s="409">
        <f t="shared" si="6"/>
        <v>595058.1718</v>
      </c>
      <c r="AE13" s="421"/>
      <c r="AF13" s="421"/>
      <c r="AG13" s="421"/>
      <c r="AH13" s="421"/>
      <c r="AI13" s="421"/>
      <c r="AJ13" s="421"/>
      <c r="AK13" s="421"/>
      <c r="AL13" s="421"/>
      <c r="AM13" s="421"/>
      <c r="AN13" s="421"/>
      <c r="AO13" s="421"/>
      <c r="AP13" s="421"/>
      <c r="AQ13" s="421"/>
      <c r="AR13" s="421"/>
      <c r="AS13" s="421"/>
      <c r="AT13" s="421"/>
      <c r="AU13" s="421"/>
      <c r="AV13" s="421"/>
      <c r="AW13" s="421"/>
      <c r="AX13" s="421"/>
      <c r="AY13" s="421"/>
      <c r="AZ13" s="421"/>
      <c r="BA13" s="421"/>
      <c r="BB13" s="421"/>
      <c r="BC13" s="421"/>
    </row>
    <row r="14" ht="12.75" customHeight="1">
      <c r="A14" s="405">
        <f t="shared" si="7"/>
        <v>11</v>
      </c>
      <c r="B14" s="439" t="str">
        <f t="shared" si="8"/>
        <v>HDLM/E/011/24-25</v>
      </c>
      <c r="C14" s="439" t="s">
        <v>1927</v>
      </c>
      <c r="D14" s="439" t="s">
        <v>1129</v>
      </c>
      <c r="E14" s="439" t="s">
        <v>1928</v>
      </c>
      <c r="F14" s="439" t="s">
        <v>490</v>
      </c>
      <c r="G14" s="442">
        <v>24.0</v>
      </c>
      <c r="H14" s="440">
        <v>45318.0</v>
      </c>
      <c r="I14" s="439" t="s">
        <v>275</v>
      </c>
      <c r="J14" s="441" t="str">
        <f t="shared" si="3"/>
        <v>HDLM/E/011/24-25</v>
      </c>
      <c r="K14" s="440">
        <v>45415.0</v>
      </c>
      <c r="L14" s="439" t="s">
        <v>710</v>
      </c>
      <c r="M14" s="421"/>
      <c r="N14" s="421"/>
      <c r="O14" s="421"/>
      <c r="P14" s="421"/>
      <c r="Q14" s="421"/>
      <c r="R14" s="421"/>
      <c r="S14" s="439" t="s">
        <v>285</v>
      </c>
      <c r="T14" s="443">
        <v>21000.0</v>
      </c>
      <c r="U14" s="420">
        <v>108937.0</v>
      </c>
      <c r="V14" s="444">
        <v>3763.0</v>
      </c>
      <c r="W14" s="421"/>
      <c r="X14" s="409">
        <f t="shared" si="4"/>
        <v>112700</v>
      </c>
      <c r="Y14" s="441" t="s">
        <v>4910</v>
      </c>
      <c r="Z14" s="445">
        <v>82.6</v>
      </c>
      <c r="AA14" s="409">
        <f t="shared" si="5"/>
        <v>9309020</v>
      </c>
      <c r="AB14" s="420">
        <v>278944.08219999995</v>
      </c>
      <c r="AC14" s="420">
        <v>314937.0</v>
      </c>
      <c r="AD14" s="409">
        <f t="shared" si="6"/>
        <v>593881.0822</v>
      </c>
      <c r="AE14" s="421"/>
      <c r="AF14" s="421"/>
      <c r="AG14" s="421"/>
      <c r="AH14" s="421"/>
      <c r="AI14" s="421"/>
      <c r="AJ14" s="421"/>
      <c r="AK14" s="421"/>
      <c r="AL14" s="421"/>
      <c r="AM14" s="421"/>
      <c r="AN14" s="421"/>
      <c r="AO14" s="421"/>
      <c r="AP14" s="421"/>
      <c r="AQ14" s="421"/>
      <c r="AR14" s="421"/>
      <c r="AS14" s="421"/>
      <c r="AT14" s="421"/>
      <c r="AU14" s="421"/>
      <c r="AV14" s="421"/>
      <c r="AW14" s="421"/>
      <c r="AX14" s="421"/>
      <c r="AY14" s="421"/>
      <c r="AZ14" s="421"/>
      <c r="BA14" s="421"/>
      <c r="BB14" s="421"/>
      <c r="BC14" s="421"/>
    </row>
    <row r="15" ht="12.75" customHeight="1">
      <c r="A15" s="405">
        <f t="shared" si="7"/>
        <v>12</v>
      </c>
      <c r="B15" s="439" t="str">
        <f t="shared" si="8"/>
        <v>HDLM/E/012/24-25</v>
      </c>
      <c r="C15" s="439" t="s">
        <v>1927</v>
      </c>
      <c r="D15" s="439" t="s">
        <v>1129</v>
      </c>
      <c r="E15" s="439" t="s">
        <v>1928</v>
      </c>
      <c r="F15" s="439" t="s">
        <v>490</v>
      </c>
      <c r="G15" s="442">
        <v>25.0</v>
      </c>
      <c r="H15" s="440">
        <v>45318.0</v>
      </c>
      <c r="I15" s="439" t="s">
        <v>275</v>
      </c>
      <c r="J15" s="441" t="str">
        <f t="shared" si="3"/>
        <v>HDLM/E/012/24-25</v>
      </c>
      <c r="K15" s="440">
        <v>45416.0</v>
      </c>
      <c r="L15" s="439" t="s">
        <v>710</v>
      </c>
      <c r="M15" s="421"/>
      <c r="N15" s="421"/>
      <c r="O15" s="421"/>
      <c r="P15" s="421"/>
      <c r="Q15" s="421"/>
      <c r="R15" s="421"/>
      <c r="S15" s="439" t="s">
        <v>285</v>
      </c>
      <c r="T15" s="443">
        <v>21000.0</v>
      </c>
      <c r="U15" s="420">
        <v>108937.0</v>
      </c>
      <c r="V15" s="444">
        <v>3763.0</v>
      </c>
      <c r="W15" s="421"/>
      <c r="X15" s="409">
        <f t="shared" si="4"/>
        <v>112700</v>
      </c>
      <c r="Y15" s="441" t="s">
        <v>4910</v>
      </c>
      <c r="Z15" s="445">
        <v>82.6</v>
      </c>
      <c r="AA15" s="409">
        <f t="shared" si="5"/>
        <v>9309020</v>
      </c>
      <c r="AB15" s="420">
        <v>278944.08219999995</v>
      </c>
      <c r="AC15" s="420">
        <v>314937.0</v>
      </c>
      <c r="AD15" s="409">
        <f t="shared" si="6"/>
        <v>593881.0822</v>
      </c>
      <c r="AE15" s="421"/>
      <c r="AF15" s="421"/>
      <c r="AG15" s="421"/>
      <c r="AH15" s="421"/>
      <c r="AI15" s="421"/>
      <c r="AJ15" s="421"/>
      <c r="AK15" s="421"/>
      <c r="AL15" s="421"/>
      <c r="AM15" s="421"/>
      <c r="AN15" s="421"/>
      <c r="AO15" s="421"/>
      <c r="AP15" s="421"/>
      <c r="AQ15" s="421"/>
      <c r="AR15" s="421"/>
      <c r="AS15" s="421"/>
      <c r="AT15" s="421"/>
      <c r="AU15" s="421"/>
      <c r="AV15" s="421"/>
      <c r="AW15" s="421"/>
      <c r="AX15" s="421"/>
      <c r="AY15" s="421"/>
      <c r="AZ15" s="421"/>
      <c r="BA15" s="421"/>
      <c r="BB15" s="421"/>
      <c r="BC15" s="421"/>
    </row>
    <row r="16" ht="12.75" customHeight="1">
      <c r="A16" s="405">
        <f t="shared" si="7"/>
        <v>13</v>
      </c>
      <c r="B16" s="439" t="str">
        <f t="shared" si="8"/>
        <v>HDLM/E/013/24-25</v>
      </c>
      <c r="C16" s="439" t="s">
        <v>1927</v>
      </c>
      <c r="D16" s="439" t="s">
        <v>1129</v>
      </c>
      <c r="E16" s="439" t="s">
        <v>1928</v>
      </c>
      <c r="F16" s="439" t="s">
        <v>490</v>
      </c>
      <c r="G16" s="442">
        <v>26.0</v>
      </c>
      <c r="H16" s="440">
        <v>45318.0</v>
      </c>
      <c r="I16" s="439" t="s">
        <v>275</v>
      </c>
      <c r="J16" s="441" t="str">
        <f t="shared" si="3"/>
        <v>HDLM/E/013/24-25</v>
      </c>
      <c r="K16" s="440">
        <v>45416.0</v>
      </c>
      <c r="L16" s="439" t="s">
        <v>710</v>
      </c>
      <c r="M16" s="421"/>
      <c r="N16" s="421"/>
      <c r="O16" s="421"/>
      <c r="P16" s="421"/>
      <c r="Q16" s="421"/>
      <c r="R16" s="421"/>
      <c r="S16" s="439" t="s">
        <v>285</v>
      </c>
      <c r="T16" s="443">
        <v>21000.0</v>
      </c>
      <c r="U16" s="420">
        <v>109137.0</v>
      </c>
      <c r="V16" s="444">
        <v>3763.0</v>
      </c>
      <c r="W16" s="421"/>
      <c r="X16" s="409">
        <f t="shared" si="4"/>
        <v>112900</v>
      </c>
      <c r="Y16" s="441" t="s">
        <v>4910</v>
      </c>
      <c r="Z16" s="445">
        <v>82.6</v>
      </c>
      <c r="AA16" s="409">
        <f t="shared" si="5"/>
        <v>9325540</v>
      </c>
      <c r="AB16" s="420">
        <v>279456.2022</v>
      </c>
      <c r="AC16" s="420">
        <v>315515.0</v>
      </c>
      <c r="AD16" s="409">
        <f t="shared" si="6"/>
        <v>594971.2022</v>
      </c>
      <c r="AE16" s="421"/>
      <c r="AF16" s="421"/>
      <c r="AG16" s="421"/>
      <c r="AH16" s="421"/>
      <c r="AI16" s="421"/>
      <c r="AJ16" s="421"/>
      <c r="AK16" s="421"/>
      <c r="AL16" s="421"/>
      <c r="AM16" s="421"/>
      <c r="AN16" s="421"/>
      <c r="AO16" s="421"/>
      <c r="AP16" s="421"/>
      <c r="AQ16" s="421"/>
      <c r="AR16" s="421"/>
      <c r="AS16" s="421"/>
      <c r="AT16" s="421"/>
      <c r="AU16" s="421"/>
      <c r="AV16" s="421"/>
      <c r="AW16" s="421"/>
      <c r="AX16" s="421"/>
      <c r="AY16" s="421"/>
      <c r="AZ16" s="421"/>
      <c r="BA16" s="421"/>
      <c r="BB16" s="421"/>
      <c r="BC16" s="421"/>
    </row>
    <row r="17" ht="12.75" customHeight="1">
      <c r="A17" s="405">
        <f t="shared" si="7"/>
        <v>14</v>
      </c>
      <c r="B17" s="439" t="str">
        <f t="shared" si="8"/>
        <v>HDLM/E/014/24-25</v>
      </c>
      <c r="C17" s="439" t="s">
        <v>1927</v>
      </c>
      <c r="D17" s="439" t="s">
        <v>1129</v>
      </c>
      <c r="E17" s="439" t="s">
        <v>1928</v>
      </c>
      <c r="F17" s="439" t="s">
        <v>490</v>
      </c>
      <c r="G17" s="442">
        <v>27.0</v>
      </c>
      <c r="H17" s="440">
        <v>45318.0</v>
      </c>
      <c r="I17" s="439" t="s">
        <v>275</v>
      </c>
      <c r="J17" s="441" t="str">
        <f t="shared" si="3"/>
        <v>HDLM/E/014/24-25</v>
      </c>
      <c r="K17" s="440">
        <v>45419.0</v>
      </c>
      <c r="L17" s="439" t="s">
        <v>710</v>
      </c>
      <c r="M17" s="421"/>
      <c r="N17" s="421"/>
      <c r="O17" s="421"/>
      <c r="P17" s="421"/>
      <c r="Q17" s="421"/>
      <c r="R17" s="421"/>
      <c r="S17" s="439" t="s">
        <v>293</v>
      </c>
      <c r="T17" s="443">
        <v>21000.0</v>
      </c>
      <c r="U17" s="420">
        <v>109065.0</v>
      </c>
      <c r="V17" s="444">
        <v>3635.0</v>
      </c>
      <c r="W17" s="421"/>
      <c r="X17" s="409">
        <f t="shared" si="4"/>
        <v>112700</v>
      </c>
      <c r="Y17" s="441" t="s">
        <v>4910</v>
      </c>
      <c r="Z17" s="445">
        <v>82.6</v>
      </c>
      <c r="AA17" s="409">
        <f t="shared" si="5"/>
        <v>9309020</v>
      </c>
      <c r="AB17" s="420">
        <v>279271.839</v>
      </c>
      <c r="AC17" s="420">
        <v>315307.0</v>
      </c>
      <c r="AD17" s="409">
        <f t="shared" si="6"/>
        <v>594578.839</v>
      </c>
      <c r="AE17" s="421"/>
      <c r="AF17" s="421"/>
      <c r="AG17" s="421"/>
      <c r="AH17" s="421"/>
      <c r="AI17" s="421"/>
      <c r="AJ17" s="421"/>
      <c r="AK17" s="421"/>
      <c r="AL17" s="421"/>
      <c r="AM17" s="421"/>
      <c r="AN17" s="421"/>
      <c r="AO17" s="421"/>
      <c r="AP17" s="421"/>
      <c r="AQ17" s="421"/>
      <c r="AR17" s="421"/>
      <c r="AS17" s="421"/>
      <c r="AT17" s="421"/>
      <c r="AU17" s="421"/>
      <c r="AV17" s="421"/>
      <c r="AW17" s="421"/>
      <c r="AX17" s="421"/>
      <c r="AY17" s="421"/>
      <c r="AZ17" s="421"/>
      <c r="BA17" s="421"/>
      <c r="BB17" s="421"/>
      <c r="BC17" s="421"/>
    </row>
    <row r="18" ht="12.75" customHeight="1">
      <c r="A18" s="405">
        <f t="shared" si="7"/>
        <v>15</v>
      </c>
      <c r="B18" s="439" t="str">
        <f t="shared" si="8"/>
        <v>HDLM/E/015/24-25</v>
      </c>
      <c r="C18" s="439" t="s">
        <v>1927</v>
      </c>
      <c r="D18" s="439" t="s">
        <v>1129</v>
      </c>
      <c r="E18" s="439" t="s">
        <v>1928</v>
      </c>
      <c r="F18" s="439" t="s">
        <v>490</v>
      </c>
      <c r="G18" s="442">
        <v>28.0</v>
      </c>
      <c r="H18" s="440">
        <v>45318.0</v>
      </c>
      <c r="I18" s="439" t="s">
        <v>275</v>
      </c>
      <c r="J18" s="441" t="str">
        <f t="shared" si="3"/>
        <v>HDLM/E/015/24-25</v>
      </c>
      <c r="K18" s="440">
        <v>45419.0</v>
      </c>
      <c r="L18" s="439" t="s">
        <v>710</v>
      </c>
      <c r="M18" s="421"/>
      <c r="N18" s="421"/>
      <c r="O18" s="421"/>
      <c r="P18" s="421"/>
      <c r="Q18" s="421"/>
      <c r="R18" s="421"/>
      <c r="S18" s="439" t="s">
        <v>293</v>
      </c>
      <c r="T18" s="443">
        <v>21000.0</v>
      </c>
      <c r="U18" s="420">
        <v>109065.0</v>
      </c>
      <c r="V18" s="444">
        <v>3635.0</v>
      </c>
      <c r="W18" s="421"/>
      <c r="X18" s="409">
        <f t="shared" si="4"/>
        <v>112700</v>
      </c>
      <c r="Y18" s="441" t="s">
        <v>4910</v>
      </c>
      <c r="Z18" s="445">
        <v>82.6</v>
      </c>
      <c r="AA18" s="409">
        <f t="shared" si="5"/>
        <v>9309020</v>
      </c>
      <c r="AB18" s="420">
        <v>279271.839</v>
      </c>
      <c r="AC18" s="420">
        <v>315307.0</v>
      </c>
      <c r="AD18" s="409">
        <f t="shared" si="6"/>
        <v>594578.839</v>
      </c>
      <c r="AE18" s="421"/>
      <c r="AF18" s="421"/>
      <c r="AG18" s="421"/>
      <c r="AH18" s="421"/>
      <c r="AI18" s="421"/>
      <c r="AJ18" s="421"/>
      <c r="AK18" s="421"/>
      <c r="AL18" s="421"/>
      <c r="AM18" s="421"/>
      <c r="AN18" s="421"/>
      <c r="AO18" s="421"/>
      <c r="AP18" s="421"/>
      <c r="AQ18" s="421"/>
      <c r="AR18" s="421"/>
      <c r="AS18" s="421"/>
      <c r="AT18" s="421"/>
      <c r="AU18" s="421"/>
      <c r="AV18" s="421"/>
      <c r="AW18" s="421"/>
      <c r="AX18" s="421"/>
      <c r="AY18" s="421"/>
      <c r="AZ18" s="421"/>
      <c r="BA18" s="421"/>
      <c r="BB18" s="421"/>
      <c r="BC18" s="421"/>
    </row>
    <row r="19" ht="12.75" customHeight="1">
      <c r="A19" s="405">
        <f t="shared" si="7"/>
        <v>16</v>
      </c>
      <c r="B19" s="439" t="str">
        <f t="shared" si="8"/>
        <v>HDLM/E/016/24-25</v>
      </c>
      <c r="C19" s="439" t="s">
        <v>1586</v>
      </c>
      <c r="D19" s="439" t="s">
        <v>1590</v>
      </c>
      <c r="E19" s="439" t="s">
        <v>4938</v>
      </c>
      <c r="F19" s="439" t="s">
        <v>490</v>
      </c>
      <c r="G19" s="442">
        <v>261.0</v>
      </c>
      <c r="H19" s="440">
        <v>45257.0</v>
      </c>
      <c r="I19" s="439" t="s">
        <v>275</v>
      </c>
      <c r="J19" s="441" t="str">
        <f t="shared" si="3"/>
        <v>HDLM/E/016/24-25</v>
      </c>
      <c r="K19" s="440">
        <v>45426.0</v>
      </c>
      <c r="L19" s="439" t="s">
        <v>4939</v>
      </c>
      <c r="M19" s="421"/>
      <c r="N19" s="421"/>
      <c r="O19" s="421"/>
      <c r="P19" s="421"/>
      <c r="Q19" s="421"/>
      <c r="R19" s="421"/>
      <c r="S19" s="439" t="s">
        <v>307</v>
      </c>
      <c r="T19" s="443">
        <v>20000.0</v>
      </c>
      <c r="U19" s="420">
        <v>92200.0</v>
      </c>
      <c r="V19" s="444">
        <v>3800.0</v>
      </c>
      <c r="W19" s="421"/>
      <c r="X19" s="409">
        <f t="shared" si="4"/>
        <v>96000</v>
      </c>
      <c r="Y19" s="441" t="s">
        <v>4910</v>
      </c>
      <c r="Z19" s="445">
        <v>82.6</v>
      </c>
      <c r="AA19" s="409">
        <f t="shared" si="5"/>
        <v>7929600</v>
      </c>
      <c r="AB19" s="420">
        <v>236087.31999999998</v>
      </c>
      <c r="AC19" s="420">
        <v>266550.0</v>
      </c>
      <c r="AD19" s="409">
        <f t="shared" si="6"/>
        <v>502637.32</v>
      </c>
      <c r="AE19" s="421"/>
      <c r="AF19" s="421"/>
      <c r="AG19" s="421"/>
      <c r="AH19" s="421"/>
      <c r="AI19" s="421"/>
      <c r="AJ19" s="421"/>
      <c r="AK19" s="421"/>
      <c r="AL19" s="421"/>
      <c r="AM19" s="421"/>
      <c r="AN19" s="421"/>
      <c r="AO19" s="421"/>
      <c r="AP19" s="421"/>
      <c r="AQ19" s="421"/>
      <c r="AR19" s="421"/>
      <c r="AS19" s="421"/>
      <c r="AT19" s="421"/>
      <c r="AU19" s="421"/>
      <c r="AV19" s="421"/>
      <c r="AW19" s="421"/>
      <c r="AX19" s="421"/>
      <c r="AY19" s="421"/>
      <c r="AZ19" s="421"/>
      <c r="BA19" s="421"/>
      <c r="BB19" s="421"/>
      <c r="BC19" s="421"/>
    </row>
    <row r="20" ht="12.75" customHeight="1">
      <c r="A20" s="405">
        <f t="shared" si="7"/>
        <v>17</v>
      </c>
      <c r="B20" s="439" t="str">
        <f t="shared" si="8"/>
        <v>HDLM/E/017/24-25</v>
      </c>
      <c r="C20" s="439" t="s">
        <v>1927</v>
      </c>
      <c r="D20" s="439" t="s">
        <v>1129</v>
      </c>
      <c r="E20" s="439" t="s">
        <v>1928</v>
      </c>
      <c r="F20" s="439" t="s">
        <v>490</v>
      </c>
      <c r="G20" s="442">
        <v>29.0</v>
      </c>
      <c r="H20" s="440">
        <v>45318.0</v>
      </c>
      <c r="I20" s="439" t="s">
        <v>275</v>
      </c>
      <c r="J20" s="441" t="str">
        <f t="shared" si="3"/>
        <v>HDLM/E/017/24-25</v>
      </c>
      <c r="K20" s="440">
        <v>45427.0</v>
      </c>
      <c r="L20" s="439" t="s">
        <v>710</v>
      </c>
      <c r="M20" s="421"/>
      <c r="N20" s="421"/>
      <c r="O20" s="421"/>
      <c r="P20" s="421"/>
      <c r="Q20" s="421"/>
      <c r="R20" s="421"/>
      <c r="S20" s="439" t="s">
        <v>293</v>
      </c>
      <c r="T20" s="443">
        <v>21000.0</v>
      </c>
      <c r="U20" s="420">
        <v>106315.0</v>
      </c>
      <c r="V20" s="444">
        <v>3635.0</v>
      </c>
      <c r="W20" s="421"/>
      <c r="X20" s="409">
        <f t="shared" si="4"/>
        <v>109950</v>
      </c>
      <c r="Y20" s="441" t="s">
        <v>4910</v>
      </c>
      <c r="Z20" s="445">
        <v>82.6</v>
      </c>
      <c r="AA20" s="409">
        <f t="shared" si="5"/>
        <v>9081870</v>
      </c>
      <c r="AB20" s="420">
        <v>272230.189</v>
      </c>
      <c r="AC20" s="420">
        <v>307357.0</v>
      </c>
      <c r="AD20" s="409">
        <f t="shared" si="6"/>
        <v>579587.189</v>
      </c>
      <c r="AE20" s="421"/>
      <c r="AF20" s="421"/>
      <c r="AG20" s="421"/>
      <c r="AH20" s="421"/>
      <c r="AI20" s="421"/>
      <c r="AJ20" s="421"/>
      <c r="AK20" s="421"/>
      <c r="AL20" s="421"/>
      <c r="AM20" s="421"/>
      <c r="AN20" s="421"/>
      <c r="AO20" s="421"/>
      <c r="AP20" s="421"/>
      <c r="AQ20" s="421"/>
      <c r="AR20" s="421"/>
      <c r="AS20" s="421"/>
      <c r="AT20" s="421"/>
      <c r="AU20" s="421"/>
      <c r="AV20" s="421"/>
      <c r="AW20" s="421"/>
      <c r="AX20" s="421"/>
      <c r="AY20" s="421"/>
      <c r="AZ20" s="421"/>
      <c r="BA20" s="421"/>
      <c r="BB20" s="421"/>
      <c r="BC20" s="421"/>
    </row>
    <row r="21" ht="12.75" customHeight="1">
      <c r="A21" s="405">
        <f t="shared" si="7"/>
        <v>18</v>
      </c>
      <c r="B21" s="439" t="str">
        <f t="shared" si="8"/>
        <v>HDLM/E/018/24-25</v>
      </c>
      <c r="C21" s="439" t="s">
        <v>1927</v>
      </c>
      <c r="D21" s="439" t="s">
        <v>1129</v>
      </c>
      <c r="E21" s="439" t="s">
        <v>1928</v>
      </c>
      <c r="F21" s="439" t="s">
        <v>490</v>
      </c>
      <c r="G21" s="442">
        <v>30.0</v>
      </c>
      <c r="H21" s="440">
        <v>45318.0</v>
      </c>
      <c r="I21" s="439" t="s">
        <v>275</v>
      </c>
      <c r="J21" s="441" t="str">
        <f t="shared" si="3"/>
        <v>HDLM/E/018/24-25</v>
      </c>
      <c r="K21" s="440">
        <v>45430.0</v>
      </c>
      <c r="L21" s="439" t="s">
        <v>710</v>
      </c>
      <c r="M21" s="421"/>
      <c r="N21" s="421"/>
      <c r="O21" s="421"/>
      <c r="P21" s="421"/>
      <c r="Q21" s="421"/>
      <c r="R21" s="421"/>
      <c r="S21" s="439" t="s">
        <v>293</v>
      </c>
      <c r="T21" s="443">
        <v>21000.0</v>
      </c>
      <c r="U21" s="420">
        <v>109265.0</v>
      </c>
      <c r="V21" s="444">
        <v>3635.0</v>
      </c>
      <c r="W21" s="421"/>
      <c r="X21" s="409">
        <f t="shared" si="4"/>
        <v>112900</v>
      </c>
      <c r="Y21" s="441" t="s">
        <v>4910</v>
      </c>
      <c r="Z21" s="445">
        <v>82.65</v>
      </c>
      <c r="AA21" s="409">
        <f t="shared" si="5"/>
        <v>9331185</v>
      </c>
      <c r="AB21" s="420">
        <v>279953.31975</v>
      </c>
      <c r="AC21" s="420">
        <v>316076.0</v>
      </c>
      <c r="AD21" s="409">
        <f t="shared" si="6"/>
        <v>596029.3198</v>
      </c>
      <c r="AE21" s="421"/>
      <c r="AF21" s="421"/>
      <c r="AG21" s="421"/>
      <c r="AH21" s="421"/>
      <c r="AI21" s="421"/>
      <c r="AJ21" s="421"/>
      <c r="AK21" s="421"/>
      <c r="AL21" s="421"/>
      <c r="AM21" s="421"/>
      <c r="AN21" s="421"/>
      <c r="AO21" s="421"/>
      <c r="AP21" s="421"/>
      <c r="AQ21" s="421"/>
      <c r="AR21" s="421"/>
      <c r="AS21" s="421"/>
      <c r="AT21" s="421"/>
      <c r="AU21" s="421"/>
      <c r="AV21" s="421"/>
      <c r="AW21" s="421"/>
      <c r="AX21" s="421"/>
      <c r="AY21" s="421"/>
      <c r="AZ21" s="421"/>
      <c r="BA21" s="421"/>
      <c r="BB21" s="421"/>
      <c r="BC21" s="421"/>
    </row>
    <row r="22" ht="12.75" customHeight="1">
      <c r="A22" s="405">
        <f t="shared" si="7"/>
        <v>19</v>
      </c>
      <c r="B22" s="439" t="str">
        <f t="shared" si="8"/>
        <v>HDLM/E/019/24-25</v>
      </c>
      <c r="C22" s="439" t="s">
        <v>4940</v>
      </c>
      <c r="D22" s="439" t="s">
        <v>329</v>
      </c>
      <c r="E22" s="439" t="s">
        <v>1406</v>
      </c>
      <c r="F22" s="439" t="s">
        <v>384</v>
      </c>
      <c r="G22" s="442" t="s">
        <v>4941</v>
      </c>
      <c r="H22" s="440">
        <v>45422.0</v>
      </c>
      <c r="I22" s="439" t="s">
        <v>275</v>
      </c>
      <c r="J22" s="441" t="str">
        <f t="shared" si="3"/>
        <v>HDLM/E/019/24-25</v>
      </c>
      <c r="K22" s="440">
        <v>45439.0</v>
      </c>
      <c r="L22" s="439" t="s">
        <v>710</v>
      </c>
      <c r="M22" s="421"/>
      <c r="N22" s="421"/>
      <c r="O22" s="421"/>
      <c r="P22" s="421"/>
      <c r="Q22" s="421"/>
      <c r="R22" s="421"/>
      <c r="S22" s="439" t="s">
        <v>4942</v>
      </c>
      <c r="T22" s="443">
        <v>17280.0</v>
      </c>
      <c r="U22" s="420">
        <v>74603.56</v>
      </c>
      <c r="V22" s="444">
        <v>1706.0</v>
      </c>
      <c r="W22" s="421"/>
      <c r="X22" s="409">
        <f t="shared" si="4"/>
        <v>76309.56</v>
      </c>
      <c r="Y22" s="441" t="s">
        <v>4910</v>
      </c>
      <c r="Z22" s="445">
        <v>82.65</v>
      </c>
      <c r="AA22" s="409">
        <f t="shared" si="5"/>
        <v>6306985.134</v>
      </c>
      <c r="AB22" s="420">
        <v>191145.511254</v>
      </c>
      <c r="AC22" s="420">
        <v>215809.0</v>
      </c>
      <c r="AD22" s="409">
        <f t="shared" si="6"/>
        <v>406954.5113</v>
      </c>
      <c r="AE22" s="421"/>
      <c r="AF22" s="421"/>
      <c r="AG22" s="421"/>
      <c r="AH22" s="421"/>
      <c r="AI22" s="421"/>
      <c r="AJ22" s="421"/>
      <c r="AK22" s="421"/>
      <c r="AL22" s="421"/>
      <c r="AM22" s="421"/>
      <c r="AN22" s="421"/>
      <c r="AO22" s="421"/>
      <c r="AP22" s="421"/>
      <c r="AQ22" s="421"/>
      <c r="AR22" s="421"/>
      <c r="AS22" s="421"/>
      <c r="AT22" s="421"/>
      <c r="AU22" s="421"/>
      <c r="AV22" s="421"/>
      <c r="AW22" s="421"/>
      <c r="AX22" s="421"/>
      <c r="AY22" s="421"/>
      <c r="AZ22" s="421"/>
      <c r="BA22" s="421"/>
      <c r="BB22" s="421"/>
      <c r="BC22" s="421"/>
    </row>
    <row r="23" ht="12.75" customHeight="1">
      <c r="A23" s="405">
        <f t="shared" si="7"/>
        <v>20</v>
      </c>
      <c r="B23" s="439" t="str">
        <f t="shared" si="8"/>
        <v>HDLM/E/020/24-25</v>
      </c>
      <c r="C23" s="439" t="s">
        <v>1627</v>
      </c>
      <c r="D23" s="439" t="s">
        <v>1709</v>
      </c>
      <c r="E23" s="439" t="s">
        <v>1628</v>
      </c>
      <c r="F23" s="439" t="s">
        <v>1803</v>
      </c>
      <c r="G23" s="442" t="s">
        <v>4943</v>
      </c>
      <c r="H23" s="440">
        <v>45296.0</v>
      </c>
      <c r="I23" s="439" t="s">
        <v>275</v>
      </c>
      <c r="J23" s="441" t="str">
        <f t="shared" si="3"/>
        <v>HDLM/E/020/24-25</v>
      </c>
      <c r="K23" s="440">
        <v>45439.0</v>
      </c>
      <c r="L23" s="439" t="s">
        <v>471</v>
      </c>
      <c r="M23" s="421"/>
      <c r="N23" s="421"/>
      <c r="O23" s="421"/>
      <c r="P23" s="421"/>
      <c r="Q23" s="421"/>
      <c r="R23" s="421"/>
      <c r="S23" s="439" t="s">
        <v>307</v>
      </c>
      <c r="T23" s="443">
        <v>20490.0</v>
      </c>
      <c r="U23" s="420">
        <v>102037.0</v>
      </c>
      <c r="V23" s="444">
        <v>3800.0</v>
      </c>
      <c r="W23" s="421"/>
      <c r="X23" s="409">
        <f t="shared" si="4"/>
        <v>105837</v>
      </c>
      <c r="Y23" s="441" t="s">
        <v>4910</v>
      </c>
      <c r="Z23" s="445">
        <v>82.65</v>
      </c>
      <c r="AA23" s="409">
        <f t="shared" si="5"/>
        <v>8747428.05</v>
      </c>
      <c r="AB23" s="420">
        <v>261434.09955</v>
      </c>
      <c r="AC23" s="420">
        <v>295168.0</v>
      </c>
      <c r="AD23" s="409">
        <f t="shared" si="6"/>
        <v>556602.0996</v>
      </c>
      <c r="AE23" s="421"/>
      <c r="AF23" s="421"/>
      <c r="AG23" s="421"/>
      <c r="AH23" s="421"/>
      <c r="AI23" s="421"/>
      <c r="AJ23" s="421"/>
      <c r="AK23" s="421"/>
      <c r="AL23" s="421"/>
      <c r="AM23" s="421"/>
      <c r="AN23" s="421"/>
      <c r="AO23" s="421"/>
      <c r="AP23" s="421"/>
      <c r="AQ23" s="421"/>
      <c r="AR23" s="421"/>
      <c r="AS23" s="421"/>
      <c r="AT23" s="421"/>
      <c r="AU23" s="421"/>
      <c r="AV23" s="421"/>
      <c r="AW23" s="421"/>
      <c r="AX23" s="421"/>
      <c r="AY23" s="421"/>
      <c r="AZ23" s="421"/>
      <c r="BA23" s="421"/>
      <c r="BB23" s="421"/>
      <c r="BC23" s="421"/>
    </row>
    <row r="24" ht="12.75" customHeight="1">
      <c r="A24" s="405">
        <f t="shared" si="7"/>
        <v>21</v>
      </c>
      <c r="B24" s="439" t="str">
        <f t="shared" si="8"/>
        <v>HDLM/E/021/24-25</v>
      </c>
      <c r="C24" s="439" t="s">
        <v>1662</v>
      </c>
      <c r="D24" s="439" t="s">
        <v>1664</v>
      </c>
      <c r="E24" s="439" t="s">
        <v>302</v>
      </c>
      <c r="F24" s="439" t="s">
        <v>303</v>
      </c>
      <c r="G24" s="442">
        <v>6700.0</v>
      </c>
      <c r="H24" s="440">
        <v>45364.0</v>
      </c>
      <c r="I24" s="439" t="s">
        <v>275</v>
      </c>
      <c r="J24" s="441" t="str">
        <f t="shared" si="3"/>
        <v>HDLM/E/021/24-25</v>
      </c>
      <c r="K24" s="440">
        <v>45441.0</v>
      </c>
      <c r="L24" s="439" t="s">
        <v>710</v>
      </c>
      <c r="M24" s="421"/>
      <c r="N24" s="421"/>
      <c r="O24" s="421"/>
      <c r="P24" s="421"/>
      <c r="Q24" s="421"/>
      <c r="R24" s="421"/>
      <c r="S24" s="439" t="s">
        <v>307</v>
      </c>
      <c r="T24" s="443">
        <v>20000.0</v>
      </c>
      <c r="U24" s="420">
        <v>74200.0</v>
      </c>
      <c r="V24" s="444">
        <v>3800.0</v>
      </c>
      <c r="W24" s="421"/>
      <c r="X24" s="409">
        <f t="shared" si="4"/>
        <v>78000</v>
      </c>
      <c r="Y24" s="441" t="s">
        <v>4910</v>
      </c>
      <c r="Z24" s="445">
        <v>82.65</v>
      </c>
      <c r="AA24" s="409">
        <f t="shared" si="5"/>
        <v>6446700</v>
      </c>
      <c r="AB24" s="420">
        <v>190111.53</v>
      </c>
      <c r="AC24" s="420">
        <v>214642.0</v>
      </c>
      <c r="AD24" s="409">
        <f t="shared" si="6"/>
        <v>404753.53</v>
      </c>
      <c r="AE24" s="421"/>
      <c r="AF24" s="421"/>
      <c r="AG24" s="421"/>
      <c r="AH24" s="421"/>
      <c r="AI24" s="421"/>
      <c r="AJ24" s="421"/>
      <c r="AK24" s="421"/>
      <c r="AL24" s="421"/>
      <c r="AM24" s="421"/>
      <c r="AN24" s="421"/>
      <c r="AO24" s="421"/>
      <c r="AP24" s="421"/>
      <c r="AQ24" s="421"/>
      <c r="AR24" s="421"/>
      <c r="AS24" s="421"/>
      <c r="AT24" s="421"/>
      <c r="AU24" s="421"/>
      <c r="AV24" s="421"/>
      <c r="AW24" s="421"/>
      <c r="AX24" s="421"/>
      <c r="AY24" s="421"/>
      <c r="AZ24" s="421"/>
      <c r="BA24" s="421"/>
      <c r="BB24" s="421"/>
      <c r="BC24" s="421"/>
    </row>
    <row r="25" ht="12.75" customHeight="1">
      <c r="A25" s="405">
        <f t="shared" si="7"/>
        <v>22</v>
      </c>
      <c r="B25" s="439" t="str">
        <f t="shared" si="8"/>
        <v>HDLM/E/022/24-25</v>
      </c>
      <c r="C25" s="439" t="s">
        <v>1662</v>
      </c>
      <c r="D25" s="439" t="s">
        <v>1664</v>
      </c>
      <c r="E25" s="439" t="s">
        <v>302</v>
      </c>
      <c r="F25" s="439" t="s">
        <v>303</v>
      </c>
      <c r="G25" s="442">
        <v>6558.0</v>
      </c>
      <c r="H25" s="440">
        <v>45281.0</v>
      </c>
      <c r="I25" s="439" t="s">
        <v>275</v>
      </c>
      <c r="J25" s="441" t="s">
        <v>4944</v>
      </c>
      <c r="K25" s="440">
        <v>45447.0</v>
      </c>
      <c r="L25" s="439" t="s">
        <v>710</v>
      </c>
      <c r="M25" s="421"/>
      <c r="N25" s="421"/>
      <c r="O25" s="421"/>
      <c r="P25" s="421"/>
      <c r="Q25" s="421"/>
      <c r="R25" s="421"/>
      <c r="S25" s="439" t="s">
        <v>307</v>
      </c>
      <c r="T25" s="443">
        <v>19500.0</v>
      </c>
      <c r="U25" s="420">
        <v>109000.0</v>
      </c>
      <c r="V25" s="444">
        <v>3800.0</v>
      </c>
      <c r="W25" s="421"/>
      <c r="X25" s="409">
        <f t="shared" si="4"/>
        <v>112800</v>
      </c>
      <c r="Y25" s="441" t="s">
        <v>4910</v>
      </c>
      <c r="Z25" s="445">
        <v>82.65</v>
      </c>
      <c r="AA25" s="409">
        <f t="shared" si="5"/>
        <v>9322920</v>
      </c>
      <c r="AB25" s="420">
        <v>279274.35</v>
      </c>
      <c r="AC25" s="420">
        <v>315310.0</v>
      </c>
      <c r="AD25" s="409">
        <f t="shared" si="6"/>
        <v>594584.35</v>
      </c>
      <c r="AE25" s="421"/>
      <c r="AF25" s="421"/>
      <c r="AG25" s="421"/>
      <c r="AH25" s="421"/>
      <c r="AI25" s="421"/>
      <c r="AJ25" s="421"/>
      <c r="AK25" s="421"/>
      <c r="AL25" s="421"/>
      <c r="AM25" s="421"/>
      <c r="AN25" s="421"/>
      <c r="AO25" s="421"/>
      <c r="AP25" s="421"/>
      <c r="AQ25" s="421"/>
      <c r="AR25" s="421"/>
      <c r="AS25" s="421"/>
      <c r="AT25" s="421"/>
      <c r="AU25" s="421"/>
      <c r="AV25" s="421"/>
      <c r="AW25" s="421"/>
      <c r="AX25" s="421"/>
      <c r="AY25" s="421"/>
      <c r="AZ25" s="421"/>
      <c r="BA25" s="421"/>
      <c r="BB25" s="421"/>
      <c r="BC25" s="421"/>
    </row>
    <row r="26" ht="12.75" customHeight="1">
      <c r="A26" s="405">
        <f t="shared" si="7"/>
        <v>23</v>
      </c>
      <c r="B26" s="439" t="str">
        <f t="shared" si="8"/>
        <v>HDLM/E/023/24-25</v>
      </c>
      <c r="C26" s="439" t="s">
        <v>4945</v>
      </c>
      <c r="D26" s="439" t="s">
        <v>4946</v>
      </c>
      <c r="E26" s="439" t="s">
        <v>4947</v>
      </c>
      <c r="F26" s="439" t="s">
        <v>303</v>
      </c>
      <c r="G26" s="442" t="s">
        <v>4948</v>
      </c>
      <c r="H26" s="440">
        <v>45320.0</v>
      </c>
      <c r="I26" s="439" t="s">
        <v>275</v>
      </c>
      <c r="J26" s="441" t="s">
        <v>4949</v>
      </c>
      <c r="K26" s="440">
        <v>45450.0</v>
      </c>
      <c r="L26" s="439" t="s">
        <v>710</v>
      </c>
      <c r="M26" s="421"/>
      <c r="N26" s="421"/>
      <c r="O26" s="421"/>
      <c r="P26" s="421"/>
      <c r="Q26" s="421"/>
      <c r="R26" s="421"/>
      <c r="S26" s="439"/>
      <c r="T26" s="443">
        <v>20720.0</v>
      </c>
      <c r="U26" s="420">
        <v>119917.0</v>
      </c>
      <c r="V26" s="444">
        <v>11693.0</v>
      </c>
      <c r="W26" s="421"/>
      <c r="X26" s="409">
        <f t="shared" si="4"/>
        <v>131610</v>
      </c>
      <c r="Y26" s="441" t="s">
        <v>4910</v>
      </c>
      <c r="Z26" s="445">
        <v>82.6</v>
      </c>
      <c r="AA26" s="409">
        <f t="shared" si="5"/>
        <v>10870986</v>
      </c>
      <c r="AB26" s="420">
        <v>307059.4702</v>
      </c>
      <c r="AC26" s="420">
        <v>346680.0</v>
      </c>
      <c r="AD26" s="409">
        <f t="shared" si="6"/>
        <v>653739.4702</v>
      </c>
      <c r="AE26" s="421"/>
      <c r="AF26" s="421"/>
      <c r="AG26" s="421"/>
      <c r="AH26" s="421"/>
      <c r="AI26" s="421"/>
      <c r="AJ26" s="421"/>
      <c r="AK26" s="421"/>
      <c r="AL26" s="421"/>
      <c r="AM26" s="421"/>
      <c r="AN26" s="421"/>
      <c r="AO26" s="421"/>
      <c r="AP26" s="421"/>
      <c r="AQ26" s="421"/>
      <c r="AR26" s="421"/>
      <c r="AS26" s="421"/>
      <c r="AT26" s="421"/>
      <c r="AU26" s="421"/>
      <c r="AV26" s="421"/>
      <c r="AW26" s="421"/>
      <c r="AX26" s="421"/>
      <c r="AY26" s="421"/>
      <c r="AZ26" s="421"/>
      <c r="BA26" s="421"/>
      <c r="BB26" s="421"/>
      <c r="BC26" s="421"/>
    </row>
    <row r="27" ht="12.75" customHeight="1">
      <c r="A27" s="405"/>
      <c r="B27" s="439"/>
      <c r="C27" s="439"/>
      <c r="D27" s="439"/>
      <c r="E27" s="439"/>
      <c r="F27" s="439"/>
      <c r="G27" s="442"/>
      <c r="H27" s="440"/>
      <c r="I27" s="439"/>
      <c r="J27" s="441"/>
      <c r="K27" s="440"/>
      <c r="L27" s="439"/>
      <c r="M27" s="421"/>
      <c r="N27" s="421"/>
      <c r="O27" s="421"/>
      <c r="P27" s="421"/>
      <c r="Q27" s="421"/>
      <c r="R27" s="421"/>
      <c r="S27" s="439"/>
      <c r="T27" s="443"/>
      <c r="U27" s="420"/>
      <c r="V27" s="444"/>
      <c r="W27" s="421"/>
      <c r="X27" s="409"/>
      <c r="Y27" s="441"/>
      <c r="Z27" s="445"/>
      <c r="AA27" s="409"/>
      <c r="AB27" s="420"/>
      <c r="AC27" s="420"/>
      <c r="AD27" s="409"/>
      <c r="AE27" s="421"/>
      <c r="AF27" s="421"/>
      <c r="AG27" s="421"/>
      <c r="AH27" s="421"/>
      <c r="AI27" s="421"/>
      <c r="AJ27" s="421"/>
      <c r="AK27" s="421"/>
      <c r="AL27" s="421"/>
      <c r="AM27" s="421"/>
      <c r="AN27" s="421"/>
      <c r="AO27" s="421"/>
      <c r="AP27" s="421"/>
      <c r="AQ27" s="421"/>
      <c r="AR27" s="421"/>
      <c r="AS27" s="421"/>
      <c r="AT27" s="421"/>
      <c r="AU27" s="421"/>
      <c r="AV27" s="421"/>
      <c r="AW27" s="421"/>
      <c r="AX27" s="421"/>
      <c r="AY27" s="421"/>
      <c r="AZ27" s="421"/>
      <c r="BA27" s="421"/>
      <c r="BB27" s="421"/>
      <c r="BC27" s="421"/>
    </row>
    <row r="28" ht="12.75" customHeight="1">
      <c r="A28" s="405"/>
      <c r="B28" s="439"/>
      <c r="C28" s="439"/>
      <c r="D28" s="439"/>
      <c r="E28" s="439"/>
      <c r="F28" s="439"/>
      <c r="G28" s="442"/>
      <c r="H28" s="440"/>
      <c r="I28" s="439"/>
      <c r="J28" s="441"/>
      <c r="K28" s="440"/>
      <c r="L28" s="439"/>
      <c r="M28" s="421"/>
      <c r="N28" s="421"/>
      <c r="O28" s="421"/>
      <c r="P28" s="421"/>
      <c r="Q28" s="421"/>
      <c r="R28" s="421"/>
      <c r="S28" s="439"/>
      <c r="T28" s="443"/>
      <c r="U28" s="420"/>
      <c r="V28" s="444"/>
      <c r="W28" s="421"/>
      <c r="X28" s="409"/>
      <c r="Y28" s="441"/>
      <c r="Z28" s="445"/>
      <c r="AA28" s="409"/>
      <c r="AB28" s="420"/>
      <c r="AC28" s="420"/>
      <c r="AD28" s="409"/>
      <c r="AE28" s="421"/>
      <c r="AF28" s="421"/>
      <c r="AG28" s="421"/>
      <c r="AH28" s="421"/>
      <c r="AI28" s="421"/>
      <c r="AJ28" s="421"/>
      <c r="AK28" s="421"/>
      <c r="AL28" s="421"/>
      <c r="AM28" s="421"/>
      <c r="AN28" s="421"/>
      <c r="AO28" s="421"/>
      <c r="AP28" s="421"/>
      <c r="AQ28" s="421"/>
      <c r="AR28" s="421"/>
      <c r="AS28" s="421"/>
      <c r="AT28" s="421"/>
      <c r="AU28" s="421"/>
      <c r="AV28" s="421"/>
      <c r="AW28" s="421"/>
      <c r="AX28" s="421"/>
      <c r="AY28" s="421"/>
      <c r="AZ28" s="421"/>
      <c r="BA28" s="421"/>
      <c r="BB28" s="421"/>
      <c r="BC28" s="421"/>
    </row>
    <row r="29" ht="12.75" customHeight="1">
      <c r="A29" s="428"/>
      <c r="B29" s="428"/>
      <c r="C29" s="428"/>
      <c r="D29" s="428"/>
      <c r="E29" s="428"/>
      <c r="F29" s="428"/>
      <c r="G29" s="428"/>
      <c r="H29" s="428"/>
      <c r="I29" s="428"/>
      <c r="J29" s="428"/>
      <c r="K29" s="428"/>
      <c r="L29" s="428"/>
      <c r="M29" s="428"/>
      <c r="N29" s="428"/>
      <c r="O29" s="428"/>
      <c r="P29" s="428"/>
      <c r="Q29" s="428"/>
      <c r="R29" s="428"/>
      <c r="S29" s="428"/>
      <c r="T29" s="428"/>
      <c r="U29" s="428"/>
      <c r="V29" s="428"/>
      <c r="W29" s="428"/>
      <c r="X29" s="428"/>
      <c r="Y29" s="428"/>
      <c r="Z29" s="428"/>
      <c r="AA29" s="428"/>
      <c r="AB29" s="428"/>
      <c r="AC29" s="428"/>
      <c r="AD29" s="428"/>
      <c r="AE29" s="428"/>
      <c r="AF29" s="428"/>
      <c r="AG29" s="428"/>
      <c r="AH29" s="428"/>
      <c r="AI29" s="428"/>
      <c r="AJ29" s="428"/>
      <c r="AK29" s="428"/>
      <c r="AL29" s="428"/>
      <c r="AM29" s="428"/>
      <c r="AN29" s="428"/>
      <c r="AO29" s="428"/>
      <c r="AP29" s="428"/>
      <c r="AQ29" s="428"/>
      <c r="AR29" s="428"/>
      <c r="AS29" s="428"/>
      <c r="AT29" s="428"/>
      <c r="AU29" s="428"/>
      <c r="AV29" s="428"/>
      <c r="AW29" s="428"/>
      <c r="AX29" s="428"/>
      <c r="AY29" s="428"/>
      <c r="AZ29" s="428"/>
      <c r="BA29" s="428"/>
      <c r="BB29" s="428"/>
      <c r="BC29" s="428"/>
    </row>
    <row r="30" ht="12.75" customHeight="1">
      <c r="A30" s="428"/>
      <c r="B30" s="428"/>
      <c r="C30" s="428"/>
      <c r="D30" s="428"/>
      <c r="E30" s="428"/>
      <c r="F30" s="428"/>
      <c r="G30" s="428"/>
      <c r="H30" s="428"/>
      <c r="I30" s="428"/>
      <c r="J30" s="428"/>
      <c r="K30" s="428"/>
      <c r="L30" s="428"/>
      <c r="M30" s="428"/>
      <c r="N30" s="428"/>
      <c r="O30" s="428"/>
      <c r="P30" s="428"/>
      <c r="Q30" s="428"/>
      <c r="R30" s="428"/>
      <c r="S30" s="428"/>
      <c r="T30" s="428"/>
      <c r="U30" s="428"/>
      <c r="V30" s="428"/>
      <c r="W30" s="428"/>
      <c r="X30" s="428"/>
      <c r="Y30" s="428"/>
      <c r="Z30" s="428"/>
      <c r="AA30" s="428"/>
      <c r="AB30" s="428"/>
      <c r="AC30" s="428"/>
      <c r="AD30" s="428"/>
      <c r="AE30" s="428"/>
      <c r="AF30" s="428"/>
      <c r="AG30" s="428"/>
      <c r="AH30" s="428"/>
      <c r="AI30" s="428"/>
      <c r="AJ30" s="428"/>
      <c r="AK30" s="428"/>
      <c r="AL30" s="428"/>
      <c r="AM30" s="428"/>
      <c r="AN30" s="428"/>
      <c r="AO30" s="428"/>
      <c r="AP30" s="428"/>
      <c r="AQ30" s="428"/>
      <c r="AR30" s="428"/>
      <c r="AS30" s="428"/>
      <c r="AT30" s="428"/>
      <c r="AU30" s="428"/>
      <c r="AV30" s="428"/>
      <c r="AW30" s="428"/>
      <c r="AX30" s="428"/>
      <c r="AY30" s="428"/>
      <c r="AZ30" s="428"/>
      <c r="BA30" s="428"/>
      <c r="BB30" s="428"/>
      <c r="BC30" s="428"/>
    </row>
    <row r="31" ht="12.75" customHeight="1">
      <c r="A31" s="428"/>
      <c r="B31" s="428"/>
      <c r="C31" s="428"/>
      <c r="D31" s="428"/>
      <c r="E31" s="428"/>
      <c r="F31" s="428"/>
      <c r="G31" s="428"/>
      <c r="H31" s="428"/>
      <c r="I31" s="428"/>
      <c r="J31" s="428"/>
      <c r="K31" s="428"/>
      <c r="L31" s="428"/>
      <c r="M31" s="428"/>
      <c r="N31" s="428"/>
      <c r="O31" s="428"/>
      <c r="P31" s="428"/>
      <c r="Q31" s="428"/>
      <c r="R31" s="428"/>
      <c r="S31" s="428"/>
      <c r="T31" s="428"/>
      <c r="U31" s="428"/>
      <c r="V31" s="428"/>
      <c r="W31" s="428"/>
      <c r="X31" s="428"/>
      <c r="Y31" s="428"/>
      <c r="Z31" s="428"/>
      <c r="AA31" s="428"/>
      <c r="AB31" s="428"/>
      <c r="AC31" s="428"/>
      <c r="AD31" s="428"/>
      <c r="AE31" s="428"/>
      <c r="AF31" s="428"/>
      <c r="AG31" s="428"/>
      <c r="AH31" s="428"/>
      <c r="AI31" s="428"/>
      <c r="AJ31" s="428"/>
      <c r="AK31" s="428"/>
      <c r="AL31" s="428"/>
      <c r="AM31" s="428"/>
      <c r="AN31" s="428"/>
      <c r="AO31" s="428"/>
      <c r="AP31" s="428"/>
      <c r="AQ31" s="428"/>
      <c r="AR31" s="428"/>
      <c r="AS31" s="428"/>
      <c r="AT31" s="428"/>
      <c r="AU31" s="428"/>
      <c r="AV31" s="428"/>
      <c r="AW31" s="428"/>
      <c r="AX31" s="428"/>
      <c r="AY31" s="428"/>
      <c r="AZ31" s="428"/>
      <c r="BA31" s="428"/>
      <c r="BB31" s="428"/>
      <c r="BC31" s="428"/>
    </row>
    <row r="32" ht="12.75" customHeight="1">
      <c r="A32" s="428"/>
      <c r="B32" s="428"/>
      <c r="C32" s="428"/>
      <c r="D32" s="428"/>
      <c r="E32" s="428"/>
      <c r="F32" s="428"/>
      <c r="G32" s="428"/>
      <c r="H32" s="428"/>
      <c r="I32" s="428"/>
      <c r="J32" s="428"/>
      <c r="K32" s="428"/>
      <c r="L32" s="428"/>
      <c r="M32" s="428"/>
      <c r="N32" s="428"/>
      <c r="O32" s="428"/>
      <c r="P32" s="428"/>
      <c r="Q32" s="428"/>
      <c r="R32" s="428"/>
      <c r="S32" s="428"/>
      <c r="T32" s="428"/>
      <c r="U32" s="428"/>
      <c r="V32" s="428"/>
      <c r="W32" s="428"/>
      <c r="X32" s="428"/>
      <c r="Y32" s="428"/>
      <c r="Z32" s="428"/>
      <c r="AA32" s="428"/>
      <c r="AB32" s="428"/>
      <c r="AC32" s="428"/>
      <c r="AD32" s="428"/>
      <c r="AE32" s="428"/>
      <c r="AF32" s="428"/>
      <c r="AG32" s="428"/>
      <c r="AH32" s="428"/>
      <c r="AI32" s="428"/>
      <c r="AJ32" s="428"/>
      <c r="AK32" s="428"/>
      <c r="AL32" s="428"/>
      <c r="AM32" s="428"/>
      <c r="AN32" s="428"/>
      <c r="AO32" s="428"/>
      <c r="AP32" s="428"/>
      <c r="AQ32" s="428"/>
      <c r="AR32" s="428"/>
      <c r="AS32" s="428"/>
      <c r="AT32" s="428"/>
      <c r="AU32" s="428"/>
      <c r="AV32" s="428"/>
      <c r="AW32" s="428"/>
      <c r="AX32" s="428"/>
      <c r="AY32" s="428"/>
      <c r="AZ32" s="428"/>
      <c r="BA32" s="428"/>
      <c r="BB32" s="428"/>
      <c r="BC32" s="428"/>
    </row>
    <row r="33" ht="12.75" customHeight="1">
      <c r="A33" s="428"/>
      <c r="B33" s="428"/>
      <c r="C33" s="428"/>
      <c r="D33" s="428"/>
      <c r="E33" s="428"/>
      <c r="F33" s="428"/>
      <c r="G33" s="428"/>
      <c r="H33" s="428"/>
      <c r="I33" s="428"/>
      <c r="J33" s="428"/>
      <c r="K33" s="428"/>
      <c r="L33" s="428"/>
      <c r="M33" s="428"/>
      <c r="N33" s="428"/>
      <c r="O33" s="428"/>
      <c r="P33" s="428"/>
      <c r="Q33" s="428"/>
      <c r="R33" s="428"/>
      <c r="S33" s="428"/>
      <c r="T33" s="428"/>
      <c r="U33" s="428"/>
      <c r="V33" s="428"/>
      <c r="W33" s="428"/>
      <c r="X33" s="428"/>
      <c r="Y33" s="428"/>
      <c r="Z33" s="428"/>
      <c r="AA33" s="428"/>
      <c r="AB33" s="428"/>
      <c r="AC33" s="428"/>
      <c r="AD33" s="428"/>
      <c r="AE33" s="428"/>
      <c r="AF33" s="428"/>
      <c r="AG33" s="428"/>
      <c r="AH33" s="428"/>
      <c r="AI33" s="428"/>
      <c r="AJ33" s="428"/>
      <c r="AK33" s="428"/>
      <c r="AL33" s="428"/>
      <c r="AM33" s="428"/>
      <c r="AN33" s="428"/>
      <c r="AO33" s="428"/>
      <c r="AP33" s="428"/>
      <c r="AQ33" s="428"/>
      <c r="AR33" s="428"/>
      <c r="AS33" s="428"/>
      <c r="AT33" s="428"/>
      <c r="AU33" s="428"/>
      <c r="AV33" s="428"/>
      <c r="AW33" s="428"/>
      <c r="AX33" s="428"/>
      <c r="AY33" s="428"/>
      <c r="AZ33" s="428"/>
      <c r="BA33" s="428"/>
      <c r="BB33" s="428"/>
      <c r="BC33" s="428"/>
    </row>
    <row r="34" ht="12.75" customHeight="1">
      <c r="A34" s="428"/>
      <c r="B34" s="428"/>
      <c r="C34" s="428"/>
      <c r="D34" s="428"/>
      <c r="E34" s="428"/>
      <c r="F34" s="428"/>
      <c r="G34" s="428"/>
      <c r="H34" s="428"/>
      <c r="I34" s="428"/>
      <c r="J34" s="428"/>
      <c r="K34" s="428"/>
      <c r="L34" s="428"/>
      <c r="M34" s="428"/>
      <c r="N34" s="428"/>
      <c r="O34" s="428"/>
      <c r="P34" s="428"/>
      <c r="Q34" s="428"/>
      <c r="R34" s="428"/>
      <c r="S34" s="428"/>
      <c r="T34" s="428"/>
      <c r="U34" s="428"/>
      <c r="V34" s="428"/>
      <c r="W34" s="428"/>
      <c r="X34" s="428"/>
      <c r="Y34" s="428"/>
      <c r="Z34" s="428"/>
      <c r="AA34" s="428"/>
      <c r="AB34" s="428"/>
      <c r="AC34" s="428"/>
      <c r="AD34" s="428"/>
      <c r="AE34" s="428"/>
      <c r="AF34" s="428"/>
      <c r="AG34" s="428"/>
      <c r="AH34" s="428"/>
      <c r="AI34" s="428"/>
      <c r="AJ34" s="428"/>
      <c r="AK34" s="428"/>
      <c r="AL34" s="428"/>
      <c r="AM34" s="428"/>
      <c r="AN34" s="428"/>
      <c r="AO34" s="428"/>
      <c r="AP34" s="428"/>
      <c r="AQ34" s="428"/>
      <c r="AR34" s="428"/>
      <c r="AS34" s="428"/>
      <c r="AT34" s="428"/>
      <c r="AU34" s="428"/>
      <c r="AV34" s="428"/>
      <c r="AW34" s="428"/>
      <c r="AX34" s="428"/>
      <c r="AY34" s="428"/>
      <c r="AZ34" s="428"/>
      <c r="BA34" s="428"/>
      <c r="BB34" s="428"/>
      <c r="BC34" s="428"/>
    </row>
    <row r="35" ht="12.75" customHeight="1">
      <c r="A35" s="428"/>
      <c r="B35" s="428"/>
      <c r="C35" s="428"/>
      <c r="D35" s="428"/>
      <c r="E35" s="428"/>
      <c r="F35" s="428"/>
      <c r="G35" s="428"/>
      <c r="H35" s="428"/>
      <c r="I35" s="428"/>
      <c r="J35" s="428"/>
      <c r="K35" s="428"/>
      <c r="L35" s="428"/>
      <c r="M35" s="428"/>
      <c r="N35" s="428"/>
      <c r="O35" s="428"/>
      <c r="P35" s="428"/>
      <c r="Q35" s="428"/>
      <c r="R35" s="428"/>
      <c r="S35" s="428"/>
      <c r="T35" s="428"/>
      <c r="U35" s="428"/>
      <c r="V35" s="428"/>
      <c r="W35" s="428"/>
      <c r="X35" s="428"/>
      <c r="Y35" s="428"/>
      <c r="Z35" s="428"/>
      <c r="AA35" s="428"/>
      <c r="AB35" s="428"/>
      <c r="AC35" s="428"/>
      <c r="AD35" s="428"/>
      <c r="AE35" s="428"/>
      <c r="AF35" s="428"/>
      <c r="AG35" s="428"/>
      <c r="AH35" s="428"/>
      <c r="AI35" s="428"/>
      <c r="AJ35" s="428"/>
      <c r="AK35" s="428"/>
      <c r="AL35" s="428"/>
      <c r="AM35" s="428"/>
      <c r="AN35" s="428"/>
      <c r="AO35" s="428"/>
      <c r="AP35" s="428"/>
      <c r="AQ35" s="428"/>
      <c r="AR35" s="428"/>
      <c r="AS35" s="428"/>
      <c r="AT35" s="428"/>
      <c r="AU35" s="428"/>
      <c r="AV35" s="428"/>
      <c r="AW35" s="428"/>
      <c r="AX35" s="428"/>
      <c r="AY35" s="428"/>
      <c r="AZ35" s="428"/>
      <c r="BA35" s="428"/>
      <c r="BB35" s="428"/>
      <c r="BC35" s="428"/>
    </row>
    <row r="36" ht="12.75" customHeight="1">
      <c r="A36" s="428"/>
      <c r="B36" s="428"/>
      <c r="C36" s="428"/>
      <c r="D36" s="428"/>
      <c r="E36" s="428"/>
      <c r="F36" s="428"/>
      <c r="G36" s="428"/>
      <c r="H36" s="428"/>
      <c r="I36" s="428"/>
      <c r="J36" s="428"/>
      <c r="K36" s="428"/>
      <c r="L36" s="428"/>
      <c r="M36" s="428"/>
      <c r="N36" s="428"/>
      <c r="O36" s="428"/>
      <c r="P36" s="428"/>
      <c r="Q36" s="428"/>
      <c r="R36" s="428"/>
      <c r="S36" s="428"/>
      <c r="T36" s="428"/>
      <c r="U36" s="428"/>
      <c r="V36" s="428"/>
      <c r="W36" s="428"/>
      <c r="X36" s="428"/>
      <c r="Y36" s="428"/>
      <c r="Z36" s="428"/>
      <c r="AA36" s="428"/>
      <c r="AB36" s="428"/>
      <c r="AC36" s="428"/>
      <c r="AD36" s="428"/>
      <c r="AE36" s="428"/>
      <c r="AF36" s="428"/>
      <c r="AG36" s="428"/>
      <c r="AH36" s="428"/>
      <c r="AI36" s="428"/>
      <c r="AJ36" s="428"/>
      <c r="AK36" s="428"/>
      <c r="AL36" s="428"/>
      <c r="AM36" s="428"/>
      <c r="AN36" s="428"/>
      <c r="AO36" s="428"/>
      <c r="AP36" s="428"/>
      <c r="AQ36" s="428"/>
      <c r="AR36" s="428"/>
      <c r="AS36" s="428"/>
      <c r="AT36" s="428"/>
      <c r="AU36" s="428"/>
      <c r="AV36" s="428"/>
      <c r="AW36" s="428"/>
      <c r="AX36" s="428"/>
      <c r="AY36" s="428"/>
      <c r="AZ36" s="428"/>
      <c r="BA36" s="428"/>
      <c r="BB36" s="428"/>
      <c r="BC36" s="428"/>
    </row>
    <row r="37" ht="12.75" customHeight="1">
      <c r="A37" s="428"/>
      <c r="B37" s="428"/>
      <c r="C37" s="428"/>
      <c r="D37" s="428"/>
      <c r="E37" s="428"/>
      <c r="F37" s="428"/>
      <c r="G37" s="428"/>
      <c r="H37" s="428"/>
      <c r="I37" s="428"/>
      <c r="J37" s="428"/>
      <c r="K37" s="428"/>
      <c r="L37" s="428"/>
      <c r="M37" s="428"/>
      <c r="N37" s="428"/>
      <c r="O37" s="428"/>
      <c r="P37" s="428"/>
      <c r="Q37" s="428"/>
      <c r="R37" s="428"/>
      <c r="S37" s="428"/>
      <c r="T37" s="428"/>
      <c r="U37" s="428"/>
      <c r="V37" s="428"/>
      <c r="W37" s="428"/>
      <c r="X37" s="428"/>
      <c r="Y37" s="428"/>
      <c r="Z37" s="428"/>
      <c r="AA37" s="428"/>
      <c r="AB37" s="428"/>
      <c r="AC37" s="428"/>
      <c r="AD37" s="428"/>
      <c r="AE37" s="428"/>
      <c r="AF37" s="428"/>
      <c r="AG37" s="428"/>
      <c r="AH37" s="428"/>
      <c r="AI37" s="428"/>
      <c r="AJ37" s="428"/>
      <c r="AK37" s="428"/>
      <c r="AL37" s="428"/>
      <c r="AM37" s="428"/>
      <c r="AN37" s="428"/>
      <c r="AO37" s="428"/>
      <c r="AP37" s="428"/>
      <c r="AQ37" s="428"/>
      <c r="AR37" s="428"/>
      <c r="AS37" s="428"/>
      <c r="AT37" s="428"/>
      <c r="AU37" s="428"/>
      <c r="AV37" s="428"/>
      <c r="AW37" s="428"/>
      <c r="AX37" s="428"/>
      <c r="AY37" s="428"/>
      <c r="AZ37" s="428"/>
      <c r="BA37" s="428"/>
      <c r="BB37" s="428"/>
      <c r="BC37" s="428"/>
    </row>
    <row r="38" ht="12.75" customHeight="1">
      <c r="A38" s="428"/>
      <c r="B38" s="428"/>
      <c r="C38" s="428"/>
      <c r="D38" s="428"/>
      <c r="E38" s="428"/>
      <c r="F38" s="428"/>
      <c r="G38" s="428"/>
      <c r="H38" s="428"/>
      <c r="I38" s="428"/>
      <c r="J38" s="428"/>
      <c r="K38" s="428"/>
      <c r="L38" s="428"/>
      <c r="M38" s="428"/>
      <c r="N38" s="428"/>
      <c r="O38" s="428"/>
      <c r="P38" s="428"/>
      <c r="Q38" s="428"/>
      <c r="R38" s="428"/>
      <c r="S38" s="428"/>
      <c r="T38" s="428"/>
      <c r="U38" s="428"/>
      <c r="V38" s="428"/>
      <c r="W38" s="428"/>
      <c r="X38" s="428"/>
      <c r="Y38" s="428"/>
      <c r="Z38" s="428"/>
      <c r="AA38" s="428"/>
      <c r="AB38" s="428"/>
      <c r="AC38" s="428"/>
      <c r="AD38" s="428"/>
      <c r="AE38" s="428"/>
      <c r="AF38" s="428"/>
      <c r="AG38" s="428"/>
      <c r="AH38" s="428"/>
      <c r="AI38" s="428"/>
      <c r="AJ38" s="428"/>
      <c r="AK38" s="428"/>
      <c r="AL38" s="428"/>
      <c r="AM38" s="428"/>
      <c r="AN38" s="428"/>
      <c r="AO38" s="428"/>
      <c r="AP38" s="428"/>
      <c r="AQ38" s="428"/>
      <c r="AR38" s="428"/>
      <c r="AS38" s="428"/>
      <c r="AT38" s="428"/>
      <c r="AU38" s="428"/>
      <c r="AV38" s="428"/>
      <c r="AW38" s="428"/>
      <c r="AX38" s="428"/>
      <c r="AY38" s="428"/>
      <c r="AZ38" s="428"/>
      <c r="BA38" s="428"/>
      <c r="BB38" s="428"/>
      <c r="BC38" s="428"/>
    </row>
    <row r="39" ht="12.75" customHeight="1">
      <c r="A39" s="428"/>
      <c r="B39" s="428"/>
      <c r="C39" s="428"/>
      <c r="D39" s="428"/>
      <c r="E39" s="428"/>
      <c r="F39" s="428"/>
      <c r="G39" s="428"/>
      <c r="H39" s="428"/>
      <c r="I39" s="428"/>
      <c r="J39" s="428"/>
      <c r="K39" s="428"/>
      <c r="L39" s="428"/>
      <c r="M39" s="428"/>
      <c r="N39" s="428"/>
      <c r="O39" s="428"/>
      <c r="P39" s="428"/>
      <c r="Q39" s="428"/>
      <c r="R39" s="428"/>
      <c r="S39" s="428"/>
      <c r="T39" s="428"/>
      <c r="U39" s="428"/>
      <c r="V39" s="428"/>
      <c r="W39" s="428"/>
      <c r="X39" s="428"/>
      <c r="Y39" s="428"/>
      <c r="Z39" s="428"/>
      <c r="AA39" s="428"/>
      <c r="AB39" s="428"/>
      <c r="AC39" s="428"/>
      <c r="AD39" s="428"/>
      <c r="AE39" s="428"/>
      <c r="AF39" s="428"/>
      <c r="AG39" s="428"/>
      <c r="AH39" s="428"/>
      <c r="AI39" s="428"/>
      <c r="AJ39" s="428"/>
      <c r="AK39" s="428"/>
      <c r="AL39" s="428"/>
      <c r="AM39" s="428"/>
      <c r="AN39" s="428"/>
      <c r="AO39" s="428"/>
      <c r="AP39" s="428"/>
      <c r="AQ39" s="428"/>
      <c r="AR39" s="428"/>
      <c r="AS39" s="428"/>
      <c r="AT39" s="428"/>
      <c r="AU39" s="428"/>
      <c r="AV39" s="428"/>
      <c r="AW39" s="428"/>
      <c r="AX39" s="428"/>
      <c r="AY39" s="428"/>
      <c r="AZ39" s="428"/>
      <c r="BA39" s="428"/>
      <c r="BB39" s="428"/>
      <c r="BC39" s="428"/>
    </row>
    <row r="40" ht="12.75" customHeight="1">
      <c r="A40" s="428"/>
      <c r="B40" s="428"/>
      <c r="C40" s="428"/>
      <c r="D40" s="428"/>
      <c r="E40" s="428"/>
      <c r="F40" s="428"/>
      <c r="G40" s="428"/>
      <c r="H40" s="428"/>
      <c r="I40" s="428"/>
      <c r="J40" s="428"/>
      <c r="K40" s="428"/>
      <c r="L40" s="428"/>
      <c r="M40" s="428"/>
      <c r="N40" s="428"/>
      <c r="O40" s="428"/>
      <c r="P40" s="428"/>
      <c r="Q40" s="428"/>
      <c r="R40" s="428"/>
      <c r="S40" s="428"/>
      <c r="T40" s="428"/>
      <c r="U40" s="428"/>
      <c r="V40" s="428"/>
      <c r="W40" s="428"/>
      <c r="X40" s="428"/>
      <c r="Y40" s="428"/>
      <c r="Z40" s="428"/>
      <c r="AA40" s="428"/>
      <c r="AB40" s="428"/>
      <c r="AC40" s="428"/>
      <c r="AD40" s="428"/>
      <c r="AE40" s="428"/>
      <c r="AF40" s="428"/>
      <c r="AG40" s="428"/>
      <c r="AH40" s="428"/>
      <c r="AI40" s="428"/>
      <c r="AJ40" s="428"/>
      <c r="AK40" s="428"/>
      <c r="AL40" s="428"/>
      <c r="AM40" s="428"/>
      <c r="AN40" s="428"/>
      <c r="AO40" s="428"/>
      <c r="AP40" s="428"/>
      <c r="AQ40" s="428"/>
      <c r="AR40" s="428"/>
      <c r="AS40" s="428"/>
      <c r="AT40" s="428"/>
      <c r="AU40" s="428"/>
      <c r="AV40" s="428"/>
      <c r="AW40" s="428"/>
      <c r="AX40" s="428"/>
      <c r="AY40" s="428"/>
      <c r="AZ40" s="428"/>
      <c r="BA40" s="428"/>
      <c r="BB40" s="428"/>
      <c r="BC40" s="428"/>
    </row>
    <row r="41" ht="12.75" customHeight="1">
      <c r="A41" s="428"/>
      <c r="B41" s="428"/>
      <c r="C41" s="428"/>
      <c r="D41" s="428"/>
      <c r="E41" s="428"/>
      <c r="F41" s="428"/>
      <c r="G41" s="428"/>
      <c r="H41" s="428"/>
      <c r="I41" s="428"/>
      <c r="J41" s="428"/>
      <c r="K41" s="428"/>
      <c r="L41" s="428"/>
      <c r="M41" s="428"/>
      <c r="N41" s="428"/>
      <c r="O41" s="428"/>
      <c r="P41" s="428"/>
      <c r="Q41" s="428"/>
      <c r="R41" s="428"/>
      <c r="S41" s="428"/>
      <c r="T41" s="428"/>
      <c r="U41" s="428"/>
      <c r="V41" s="428"/>
      <c r="W41" s="428"/>
      <c r="X41" s="428"/>
      <c r="Y41" s="428"/>
      <c r="Z41" s="428"/>
      <c r="AA41" s="428"/>
      <c r="AB41" s="428"/>
      <c r="AC41" s="428"/>
      <c r="AD41" s="428"/>
      <c r="AE41" s="428"/>
      <c r="AF41" s="428"/>
      <c r="AG41" s="428"/>
      <c r="AH41" s="428"/>
      <c r="AI41" s="428"/>
      <c r="AJ41" s="428"/>
      <c r="AK41" s="428"/>
      <c r="AL41" s="428"/>
      <c r="AM41" s="428"/>
      <c r="AN41" s="428"/>
      <c r="AO41" s="428"/>
      <c r="AP41" s="428"/>
      <c r="AQ41" s="428"/>
      <c r="AR41" s="428"/>
      <c r="AS41" s="428"/>
      <c r="AT41" s="428"/>
      <c r="AU41" s="428"/>
      <c r="AV41" s="428"/>
      <c r="AW41" s="428"/>
      <c r="AX41" s="428"/>
      <c r="AY41" s="428"/>
      <c r="AZ41" s="428"/>
      <c r="BA41" s="428"/>
      <c r="BB41" s="428"/>
      <c r="BC41" s="428"/>
    </row>
    <row r="42" ht="12.75" customHeight="1">
      <c r="A42" s="428"/>
      <c r="B42" s="428"/>
      <c r="C42" s="428"/>
      <c r="D42" s="428"/>
      <c r="E42" s="428"/>
      <c r="F42" s="428"/>
      <c r="G42" s="428"/>
      <c r="H42" s="428"/>
      <c r="I42" s="428"/>
      <c r="J42" s="428"/>
      <c r="K42" s="428"/>
      <c r="L42" s="428"/>
      <c r="M42" s="428"/>
      <c r="N42" s="428"/>
      <c r="O42" s="428"/>
      <c r="P42" s="428"/>
      <c r="Q42" s="428"/>
      <c r="R42" s="428"/>
      <c r="S42" s="428"/>
      <c r="T42" s="428"/>
      <c r="U42" s="428"/>
      <c r="V42" s="428"/>
      <c r="W42" s="428"/>
      <c r="X42" s="428"/>
      <c r="Y42" s="428"/>
      <c r="Z42" s="428"/>
      <c r="AA42" s="428"/>
      <c r="AB42" s="428"/>
      <c r="AC42" s="428"/>
      <c r="AD42" s="428"/>
      <c r="AE42" s="428"/>
      <c r="AF42" s="428"/>
      <c r="AG42" s="428"/>
      <c r="AH42" s="428"/>
      <c r="AI42" s="428"/>
      <c r="AJ42" s="428"/>
      <c r="AK42" s="428"/>
      <c r="AL42" s="428"/>
      <c r="AM42" s="428"/>
      <c r="AN42" s="428"/>
      <c r="AO42" s="428"/>
      <c r="AP42" s="428"/>
      <c r="AQ42" s="428"/>
      <c r="AR42" s="428"/>
      <c r="AS42" s="428"/>
      <c r="AT42" s="428"/>
      <c r="AU42" s="428"/>
      <c r="AV42" s="428"/>
      <c r="AW42" s="428"/>
      <c r="AX42" s="428"/>
      <c r="AY42" s="428"/>
      <c r="AZ42" s="428"/>
      <c r="BA42" s="428"/>
      <c r="BB42" s="428"/>
      <c r="BC42" s="428"/>
    </row>
    <row r="43" ht="12.75" customHeight="1">
      <c r="A43" s="428"/>
      <c r="B43" s="428"/>
      <c r="C43" s="428"/>
      <c r="D43" s="428"/>
      <c r="E43" s="428"/>
      <c r="F43" s="428"/>
      <c r="G43" s="428"/>
      <c r="H43" s="428"/>
      <c r="I43" s="428"/>
      <c r="J43" s="428"/>
      <c r="K43" s="428"/>
      <c r="L43" s="428"/>
      <c r="M43" s="428"/>
      <c r="N43" s="428"/>
      <c r="O43" s="428"/>
      <c r="P43" s="428"/>
      <c r="Q43" s="428"/>
      <c r="R43" s="428"/>
      <c r="S43" s="428"/>
      <c r="T43" s="428"/>
      <c r="U43" s="428"/>
      <c r="V43" s="428"/>
      <c r="W43" s="428"/>
      <c r="X43" s="428"/>
      <c r="Y43" s="428"/>
      <c r="Z43" s="428"/>
      <c r="AA43" s="428"/>
      <c r="AB43" s="428"/>
      <c r="AC43" s="428"/>
      <c r="AD43" s="428"/>
      <c r="AE43" s="428"/>
      <c r="AF43" s="428"/>
      <c r="AG43" s="428"/>
      <c r="AH43" s="428"/>
      <c r="AI43" s="428"/>
      <c r="AJ43" s="428"/>
      <c r="AK43" s="428"/>
      <c r="AL43" s="428"/>
      <c r="AM43" s="428"/>
      <c r="AN43" s="428"/>
      <c r="AO43" s="428"/>
      <c r="AP43" s="428"/>
      <c r="AQ43" s="428"/>
      <c r="AR43" s="428"/>
      <c r="AS43" s="428"/>
      <c r="AT43" s="428"/>
      <c r="AU43" s="428"/>
      <c r="AV43" s="428"/>
      <c r="AW43" s="428"/>
      <c r="AX43" s="428"/>
      <c r="AY43" s="428"/>
      <c r="AZ43" s="428"/>
      <c r="BA43" s="428"/>
      <c r="BB43" s="428"/>
      <c r="BC43" s="428"/>
    </row>
    <row r="44" ht="12.75" customHeight="1">
      <c r="A44" s="428"/>
      <c r="B44" s="428"/>
      <c r="C44" s="428"/>
      <c r="D44" s="428"/>
      <c r="E44" s="428"/>
      <c r="F44" s="428"/>
      <c r="G44" s="428"/>
      <c r="H44" s="428"/>
      <c r="I44" s="428"/>
      <c r="J44" s="428"/>
      <c r="K44" s="428"/>
      <c r="L44" s="428"/>
      <c r="M44" s="428"/>
      <c r="N44" s="428"/>
      <c r="O44" s="428"/>
      <c r="P44" s="428"/>
      <c r="Q44" s="428"/>
      <c r="R44" s="428"/>
      <c r="S44" s="428"/>
      <c r="T44" s="428"/>
      <c r="U44" s="428"/>
      <c r="V44" s="428"/>
      <c r="W44" s="428"/>
      <c r="X44" s="428"/>
      <c r="Y44" s="428"/>
      <c r="Z44" s="428"/>
      <c r="AA44" s="428"/>
      <c r="AB44" s="428"/>
      <c r="AC44" s="428"/>
      <c r="AD44" s="428"/>
      <c r="AE44" s="428"/>
      <c r="AF44" s="428"/>
      <c r="AG44" s="428"/>
      <c r="AH44" s="428"/>
      <c r="AI44" s="428"/>
      <c r="AJ44" s="428"/>
      <c r="AK44" s="428"/>
      <c r="AL44" s="428"/>
      <c r="AM44" s="428"/>
      <c r="AN44" s="428"/>
      <c r="AO44" s="428"/>
      <c r="AP44" s="428"/>
      <c r="AQ44" s="428"/>
      <c r="AR44" s="428"/>
      <c r="AS44" s="428"/>
      <c r="AT44" s="428"/>
      <c r="AU44" s="428"/>
      <c r="AV44" s="428"/>
      <c r="AW44" s="428"/>
      <c r="AX44" s="428"/>
      <c r="AY44" s="428"/>
      <c r="AZ44" s="428"/>
      <c r="BA44" s="428"/>
      <c r="BB44" s="428"/>
      <c r="BC44" s="428"/>
    </row>
    <row r="45" ht="12.75" customHeight="1">
      <c r="A45" s="428"/>
      <c r="B45" s="428"/>
      <c r="C45" s="428"/>
      <c r="D45" s="428"/>
      <c r="E45" s="428"/>
      <c r="F45" s="428"/>
      <c r="G45" s="428"/>
      <c r="H45" s="428"/>
      <c r="I45" s="428"/>
      <c r="J45" s="428"/>
      <c r="K45" s="428"/>
      <c r="L45" s="428"/>
      <c r="M45" s="428"/>
      <c r="N45" s="428"/>
      <c r="O45" s="428"/>
      <c r="P45" s="428"/>
      <c r="Q45" s="428"/>
      <c r="R45" s="428"/>
      <c r="S45" s="428"/>
      <c r="T45" s="428"/>
      <c r="U45" s="428"/>
      <c r="V45" s="428"/>
      <c r="W45" s="428"/>
      <c r="X45" s="428"/>
      <c r="Y45" s="428"/>
      <c r="Z45" s="428"/>
      <c r="AA45" s="428"/>
      <c r="AB45" s="428"/>
      <c r="AC45" s="428"/>
      <c r="AD45" s="428"/>
      <c r="AE45" s="428"/>
      <c r="AF45" s="428"/>
      <c r="AG45" s="428"/>
      <c r="AH45" s="428"/>
      <c r="AI45" s="428"/>
      <c r="AJ45" s="428"/>
      <c r="AK45" s="428"/>
      <c r="AL45" s="428"/>
      <c r="AM45" s="428"/>
      <c r="AN45" s="428"/>
      <c r="AO45" s="428"/>
      <c r="AP45" s="428"/>
      <c r="AQ45" s="428"/>
      <c r="AR45" s="428"/>
      <c r="AS45" s="428"/>
      <c r="AT45" s="428"/>
      <c r="AU45" s="428"/>
      <c r="AV45" s="428"/>
      <c r="AW45" s="428"/>
      <c r="AX45" s="428"/>
      <c r="AY45" s="428"/>
      <c r="AZ45" s="428"/>
      <c r="BA45" s="428"/>
      <c r="BB45" s="428"/>
      <c r="BC45" s="428"/>
    </row>
    <row r="46" ht="12.75" customHeight="1">
      <c r="A46" s="428"/>
      <c r="B46" s="428"/>
      <c r="C46" s="428"/>
      <c r="D46" s="428"/>
      <c r="E46" s="428"/>
      <c r="F46" s="428"/>
      <c r="G46" s="428"/>
      <c r="H46" s="428"/>
      <c r="I46" s="428"/>
      <c r="J46" s="428"/>
      <c r="K46" s="428"/>
      <c r="L46" s="428"/>
      <c r="M46" s="428"/>
      <c r="N46" s="428"/>
      <c r="O46" s="428"/>
      <c r="P46" s="428"/>
      <c r="Q46" s="428"/>
      <c r="R46" s="428"/>
      <c r="S46" s="428"/>
      <c r="T46" s="428"/>
      <c r="U46" s="428"/>
      <c r="V46" s="428"/>
      <c r="W46" s="428"/>
      <c r="X46" s="428"/>
      <c r="Y46" s="428"/>
      <c r="Z46" s="428"/>
      <c r="AA46" s="428"/>
      <c r="AB46" s="428"/>
      <c r="AC46" s="428"/>
      <c r="AD46" s="428"/>
      <c r="AE46" s="428"/>
      <c r="AF46" s="428"/>
      <c r="AG46" s="428"/>
      <c r="AH46" s="428"/>
      <c r="AI46" s="428"/>
      <c r="AJ46" s="428"/>
      <c r="AK46" s="428"/>
      <c r="AL46" s="428"/>
      <c r="AM46" s="428"/>
      <c r="AN46" s="428"/>
      <c r="AO46" s="428"/>
      <c r="AP46" s="428"/>
      <c r="AQ46" s="428"/>
      <c r="AR46" s="428"/>
      <c r="AS46" s="428"/>
      <c r="AT46" s="428"/>
      <c r="AU46" s="428"/>
      <c r="AV46" s="428"/>
      <c r="AW46" s="428"/>
      <c r="AX46" s="428"/>
      <c r="AY46" s="428"/>
      <c r="AZ46" s="428"/>
      <c r="BA46" s="428"/>
      <c r="BB46" s="428"/>
      <c r="BC46" s="428"/>
    </row>
    <row r="47" ht="12.75" customHeight="1">
      <c r="A47" s="428"/>
      <c r="B47" s="428"/>
      <c r="C47" s="428"/>
      <c r="D47" s="428"/>
      <c r="E47" s="428"/>
      <c r="F47" s="428"/>
      <c r="G47" s="428"/>
      <c r="H47" s="428"/>
      <c r="I47" s="428"/>
      <c r="J47" s="428"/>
      <c r="K47" s="428"/>
      <c r="L47" s="428"/>
      <c r="M47" s="428"/>
      <c r="N47" s="428"/>
      <c r="O47" s="428"/>
      <c r="P47" s="428"/>
      <c r="Q47" s="428"/>
      <c r="R47" s="428"/>
      <c r="S47" s="428"/>
      <c r="T47" s="428"/>
      <c r="U47" s="428"/>
      <c r="V47" s="428"/>
      <c r="W47" s="428"/>
      <c r="X47" s="428"/>
      <c r="Y47" s="428"/>
      <c r="Z47" s="428"/>
      <c r="AA47" s="428"/>
      <c r="AB47" s="428"/>
      <c r="AC47" s="428"/>
      <c r="AD47" s="428"/>
      <c r="AE47" s="428"/>
      <c r="AF47" s="428"/>
      <c r="AG47" s="428"/>
      <c r="AH47" s="428"/>
      <c r="AI47" s="428"/>
      <c r="AJ47" s="428"/>
      <c r="AK47" s="428"/>
      <c r="AL47" s="428"/>
      <c r="AM47" s="428"/>
      <c r="AN47" s="428"/>
      <c r="AO47" s="428"/>
      <c r="AP47" s="428"/>
      <c r="AQ47" s="428"/>
      <c r="AR47" s="428"/>
      <c r="AS47" s="428"/>
      <c r="AT47" s="428"/>
      <c r="AU47" s="428"/>
      <c r="AV47" s="428"/>
      <c r="AW47" s="428"/>
      <c r="AX47" s="428"/>
      <c r="AY47" s="428"/>
      <c r="AZ47" s="428"/>
      <c r="BA47" s="428"/>
      <c r="BB47" s="428"/>
      <c r="BC47" s="428"/>
    </row>
    <row r="48" ht="12.75" customHeight="1">
      <c r="A48" s="428"/>
      <c r="B48" s="428"/>
      <c r="C48" s="428"/>
      <c r="D48" s="428"/>
      <c r="E48" s="428"/>
      <c r="F48" s="428"/>
      <c r="G48" s="428"/>
      <c r="H48" s="428"/>
      <c r="I48" s="428"/>
      <c r="J48" s="428"/>
      <c r="K48" s="428"/>
      <c r="L48" s="428"/>
      <c r="M48" s="428"/>
      <c r="N48" s="428"/>
      <c r="O48" s="428"/>
      <c r="P48" s="428"/>
      <c r="Q48" s="428"/>
      <c r="R48" s="428"/>
      <c r="S48" s="428"/>
      <c r="T48" s="428"/>
      <c r="U48" s="428"/>
      <c r="V48" s="428"/>
      <c r="W48" s="428"/>
      <c r="X48" s="428"/>
      <c r="Y48" s="428"/>
      <c r="Z48" s="428"/>
      <c r="AA48" s="428"/>
      <c r="AB48" s="428"/>
      <c r="AC48" s="428"/>
      <c r="AD48" s="428"/>
      <c r="AE48" s="428"/>
      <c r="AF48" s="428"/>
      <c r="AG48" s="428"/>
      <c r="AH48" s="428"/>
      <c r="AI48" s="428"/>
      <c r="AJ48" s="428"/>
      <c r="AK48" s="428"/>
      <c r="AL48" s="428"/>
      <c r="AM48" s="428"/>
      <c r="AN48" s="428"/>
      <c r="AO48" s="428"/>
      <c r="AP48" s="428"/>
      <c r="AQ48" s="428"/>
      <c r="AR48" s="428"/>
      <c r="AS48" s="428"/>
      <c r="AT48" s="428"/>
      <c r="AU48" s="428"/>
      <c r="AV48" s="428"/>
      <c r="AW48" s="428"/>
      <c r="AX48" s="428"/>
      <c r="AY48" s="428"/>
      <c r="AZ48" s="428"/>
      <c r="BA48" s="428"/>
      <c r="BB48" s="428"/>
      <c r="BC48" s="428"/>
    </row>
    <row r="49" ht="12.75" customHeight="1">
      <c r="A49" s="428"/>
      <c r="B49" s="428"/>
      <c r="C49" s="428"/>
      <c r="D49" s="428"/>
      <c r="E49" s="428"/>
      <c r="F49" s="428"/>
      <c r="G49" s="428"/>
      <c r="H49" s="428"/>
      <c r="I49" s="428"/>
      <c r="J49" s="428"/>
      <c r="K49" s="428"/>
      <c r="L49" s="428"/>
      <c r="M49" s="428"/>
      <c r="N49" s="428"/>
      <c r="O49" s="428"/>
      <c r="P49" s="428"/>
      <c r="Q49" s="428"/>
      <c r="R49" s="428"/>
      <c r="S49" s="428"/>
      <c r="T49" s="428"/>
      <c r="U49" s="428"/>
      <c r="V49" s="428"/>
      <c r="W49" s="428"/>
      <c r="X49" s="428"/>
      <c r="Y49" s="428"/>
      <c r="Z49" s="428"/>
      <c r="AA49" s="428"/>
      <c r="AB49" s="428"/>
      <c r="AC49" s="428"/>
      <c r="AD49" s="428"/>
      <c r="AE49" s="428"/>
      <c r="AF49" s="428"/>
      <c r="AG49" s="428"/>
      <c r="AH49" s="428"/>
      <c r="AI49" s="428"/>
      <c r="AJ49" s="428"/>
      <c r="AK49" s="428"/>
      <c r="AL49" s="428"/>
      <c r="AM49" s="428"/>
      <c r="AN49" s="428"/>
      <c r="AO49" s="428"/>
      <c r="AP49" s="428"/>
      <c r="AQ49" s="428"/>
      <c r="AR49" s="428"/>
      <c r="AS49" s="428"/>
      <c r="AT49" s="428"/>
      <c r="AU49" s="428"/>
      <c r="AV49" s="428"/>
      <c r="AW49" s="428"/>
      <c r="AX49" s="428"/>
      <c r="AY49" s="428"/>
      <c r="AZ49" s="428"/>
      <c r="BA49" s="428"/>
      <c r="BB49" s="428"/>
      <c r="BC49" s="428"/>
    </row>
    <row r="50" ht="12.75" customHeight="1">
      <c r="A50" s="428"/>
      <c r="B50" s="428"/>
      <c r="C50" s="428"/>
      <c r="D50" s="428"/>
      <c r="E50" s="428"/>
      <c r="F50" s="428"/>
      <c r="G50" s="428"/>
      <c r="H50" s="428"/>
      <c r="I50" s="428"/>
      <c r="J50" s="428"/>
      <c r="K50" s="428"/>
      <c r="L50" s="428"/>
      <c r="M50" s="428"/>
      <c r="N50" s="428"/>
      <c r="O50" s="428"/>
      <c r="P50" s="428"/>
      <c r="Q50" s="428"/>
      <c r="R50" s="428"/>
      <c r="S50" s="428"/>
      <c r="T50" s="428"/>
      <c r="U50" s="428"/>
      <c r="V50" s="428"/>
      <c r="W50" s="428"/>
      <c r="X50" s="428"/>
      <c r="Y50" s="428"/>
      <c r="Z50" s="428"/>
      <c r="AA50" s="428"/>
      <c r="AB50" s="428"/>
      <c r="AC50" s="428"/>
      <c r="AD50" s="428"/>
      <c r="AE50" s="428"/>
      <c r="AF50" s="428"/>
      <c r="AG50" s="428"/>
      <c r="AH50" s="428"/>
      <c r="AI50" s="428"/>
      <c r="AJ50" s="428"/>
      <c r="AK50" s="428"/>
      <c r="AL50" s="428"/>
      <c r="AM50" s="428"/>
      <c r="AN50" s="428"/>
      <c r="AO50" s="428"/>
      <c r="AP50" s="428"/>
      <c r="AQ50" s="428"/>
      <c r="AR50" s="428"/>
      <c r="AS50" s="428"/>
      <c r="AT50" s="428"/>
      <c r="AU50" s="428"/>
      <c r="AV50" s="428"/>
      <c r="AW50" s="428"/>
      <c r="AX50" s="428"/>
      <c r="AY50" s="428"/>
      <c r="AZ50" s="428"/>
      <c r="BA50" s="428"/>
      <c r="BB50" s="428"/>
      <c r="BC50" s="428"/>
    </row>
    <row r="51" ht="12.75" customHeight="1">
      <c r="A51" s="428"/>
      <c r="B51" s="428"/>
      <c r="C51" s="428"/>
      <c r="D51" s="428"/>
      <c r="E51" s="428"/>
      <c r="F51" s="428"/>
      <c r="G51" s="428"/>
      <c r="H51" s="428"/>
      <c r="I51" s="428"/>
      <c r="J51" s="428"/>
      <c r="K51" s="428"/>
      <c r="L51" s="428"/>
      <c r="M51" s="428"/>
      <c r="N51" s="428"/>
      <c r="O51" s="428"/>
      <c r="P51" s="428"/>
      <c r="Q51" s="428"/>
      <c r="R51" s="428"/>
      <c r="S51" s="428"/>
      <c r="T51" s="428"/>
      <c r="U51" s="428"/>
      <c r="V51" s="428"/>
      <c r="W51" s="428"/>
      <c r="X51" s="428"/>
      <c r="Y51" s="428"/>
      <c r="Z51" s="428"/>
      <c r="AA51" s="428"/>
      <c r="AB51" s="428"/>
      <c r="AC51" s="428"/>
      <c r="AD51" s="428"/>
      <c r="AE51" s="428"/>
      <c r="AF51" s="428"/>
      <c r="AG51" s="428"/>
      <c r="AH51" s="428"/>
      <c r="AI51" s="428"/>
      <c r="AJ51" s="428"/>
      <c r="AK51" s="428"/>
      <c r="AL51" s="428"/>
      <c r="AM51" s="428"/>
      <c r="AN51" s="428"/>
      <c r="AO51" s="428"/>
      <c r="AP51" s="428"/>
      <c r="AQ51" s="428"/>
      <c r="AR51" s="428"/>
      <c r="AS51" s="428"/>
      <c r="AT51" s="428"/>
      <c r="AU51" s="428"/>
      <c r="AV51" s="428"/>
      <c r="AW51" s="428"/>
      <c r="AX51" s="428"/>
      <c r="AY51" s="428"/>
      <c r="AZ51" s="428"/>
      <c r="BA51" s="428"/>
      <c r="BB51" s="428"/>
      <c r="BC51" s="428"/>
    </row>
    <row r="52" ht="12.75" customHeight="1">
      <c r="A52" s="428"/>
      <c r="B52" s="428"/>
      <c r="C52" s="428"/>
      <c r="D52" s="428"/>
      <c r="E52" s="428"/>
      <c r="F52" s="428"/>
      <c r="G52" s="428"/>
      <c r="H52" s="428"/>
      <c r="I52" s="428"/>
      <c r="J52" s="428"/>
      <c r="K52" s="428"/>
      <c r="L52" s="428"/>
      <c r="M52" s="428"/>
      <c r="N52" s="428"/>
      <c r="O52" s="428"/>
      <c r="P52" s="428"/>
      <c r="Q52" s="428"/>
      <c r="R52" s="428"/>
      <c r="S52" s="428"/>
      <c r="T52" s="428"/>
      <c r="U52" s="428"/>
      <c r="V52" s="428"/>
      <c r="W52" s="428"/>
      <c r="X52" s="428"/>
      <c r="Y52" s="428"/>
      <c r="Z52" s="428"/>
      <c r="AA52" s="428"/>
      <c r="AB52" s="428"/>
      <c r="AC52" s="428"/>
      <c r="AD52" s="428"/>
      <c r="AE52" s="428"/>
      <c r="AF52" s="428"/>
      <c r="AG52" s="428"/>
      <c r="AH52" s="428"/>
      <c r="AI52" s="428"/>
      <c r="AJ52" s="428"/>
      <c r="AK52" s="428"/>
      <c r="AL52" s="428"/>
      <c r="AM52" s="428"/>
      <c r="AN52" s="428"/>
      <c r="AO52" s="428"/>
      <c r="AP52" s="428"/>
      <c r="AQ52" s="428"/>
      <c r="AR52" s="428"/>
      <c r="AS52" s="428"/>
      <c r="AT52" s="428"/>
      <c r="AU52" s="428"/>
      <c r="AV52" s="428"/>
      <c r="AW52" s="428"/>
      <c r="AX52" s="428"/>
      <c r="AY52" s="428"/>
      <c r="AZ52" s="428"/>
      <c r="BA52" s="428"/>
      <c r="BB52" s="428"/>
      <c r="BC52" s="428"/>
    </row>
    <row r="53" ht="12.75" customHeight="1">
      <c r="A53" s="428"/>
      <c r="B53" s="428"/>
      <c r="C53" s="428"/>
      <c r="D53" s="428"/>
      <c r="E53" s="428"/>
      <c r="F53" s="428"/>
      <c r="G53" s="428"/>
      <c r="H53" s="428"/>
      <c r="I53" s="428"/>
      <c r="J53" s="428"/>
      <c r="K53" s="428"/>
      <c r="L53" s="428"/>
      <c r="M53" s="428"/>
      <c r="N53" s="428"/>
      <c r="O53" s="428"/>
      <c r="P53" s="428"/>
      <c r="Q53" s="428"/>
      <c r="R53" s="428"/>
      <c r="S53" s="428"/>
      <c r="T53" s="428"/>
      <c r="U53" s="428"/>
      <c r="V53" s="428"/>
      <c r="W53" s="428"/>
      <c r="X53" s="428"/>
      <c r="Y53" s="428"/>
      <c r="Z53" s="428"/>
      <c r="AA53" s="428"/>
      <c r="AB53" s="428"/>
      <c r="AC53" s="428"/>
      <c r="AD53" s="428"/>
      <c r="AE53" s="428"/>
      <c r="AF53" s="428"/>
      <c r="AG53" s="428"/>
      <c r="AH53" s="428"/>
      <c r="AI53" s="428"/>
      <c r="AJ53" s="428"/>
      <c r="AK53" s="428"/>
      <c r="AL53" s="428"/>
      <c r="AM53" s="428"/>
      <c r="AN53" s="428"/>
      <c r="AO53" s="428"/>
      <c r="AP53" s="428"/>
      <c r="AQ53" s="428"/>
      <c r="AR53" s="428"/>
      <c r="AS53" s="428"/>
      <c r="AT53" s="428"/>
      <c r="AU53" s="428"/>
      <c r="AV53" s="428"/>
      <c r="AW53" s="428"/>
      <c r="AX53" s="428"/>
      <c r="AY53" s="428"/>
      <c r="AZ53" s="428"/>
      <c r="BA53" s="428"/>
      <c r="BB53" s="428"/>
      <c r="BC53" s="428"/>
    </row>
    <row r="54" ht="12.75" customHeight="1">
      <c r="A54" s="428"/>
      <c r="B54" s="428"/>
      <c r="C54" s="428"/>
      <c r="D54" s="428"/>
      <c r="E54" s="428"/>
      <c r="F54" s="428"/>
      <c r="G54" s="428"/>
      <c r="H54" s="428"/>
      <c r="I54" s="428"/>
      <c r="J54" s="428"/>
      <c r="K54" s="428"/>
      <c r="L54" s="428"/>
      <c r="M54" s="428"/>
      <c r="N54" s="428"/>
      <c r="O54" s="428"/>
      <c r="P54" s="428"/>
      <c r="Q54" s="428"/>
      <c r="R54" s="428"/>
      <c r="S54" s="428"/>
      <c r="T54" s="428"/>
      <c r="U54" s="428"/>
      <c r="V54" s="428"/>
      <c r="W54" s="428"/>
      <c r="X54" s="428"/>
      <c r="Y54" s="428"/>
      <c r="Z54" s="428"/>
      <c r="AA54" s="428"/>
      <c r="AB54" s="428"/>
      <c r="AC54" s="428"/>
      <c r="AD54" s="428"/>
      <c r="AE54" s="428"/>
      <c r="AF54" s="428"/>
      <c r="AG54" s="428"/>
      <c r="AH54" s="428"/>
      <c r="AI54" s="428"/>
      <c r="AJ54" s="428"/>
      <c r="AK54" s="428"/>
      <c r="AL54" s="428"/>
      <c r="AM54" s="428"/>
      <c r="AN54" s="428"/>
      <c r="AO54" s="428"/>
      <c r="AP54" s="428"/>
      <c r="AQ54" s="428"/>
      <c r="AR54" s="428"/>
      <c r="AS54" s="428"/>
      <c r="AT54" s="428"/>
      <c r="AU54" s="428"/>
      <c r="AV54" s="428"/>
      <c r="AW54" s="428"/>
      <c r="AX54" s="428"/>
      <c r="AY54" s="428"/>
      <c r="AZ54" s="428"/>
      <c r="BA54" s="428"/>
      <c r="BB54" s="428"/>
      <c r="BC54" s="428"/>
    </row>
    <row r="55" ht="12.75" customHeight="1">
      <c r="A55" s="428"/>
      <c r="B55" s="428"/>
      <c r="C55" s="428"/>
      <c r="D55" s="428"/>
      <c r="E55" s="428"/>
      <c r="F55" s="428"/>
      <c r="G55" s="428"/>
      <c r="H55" s="428"/>
      <c r="I55" s="428"/>
      <c r="J55" s="428"/>
      <c r="K55" s="428"/>
      <c r="L55" s="428"/>
      <c r="M55" s="428"/>
      <c r="N55" s="428"/>
      <c r="O55" s="428"/>
      <c r="P55" s="428"/>
      <c r="Q55" s="428"/>
      <c r="R55" s="428"/>
      <c r="S55" s="428"/>
      <c r="T55" s="428"/>
      <c r="U55" s="428"/>
      <c r="V55" s="428"/>
      <c r="W55" s="428"/>
      <c r="X55" s="428"/>
      <c r="Y55" s="428"/>
      <c r="Z55" s="428"/>
      <c r="AA55" s="428"/>
      <c r="AB55" s="428"/>
      <c r="AC55" s="428"/>
      <c r="AD55" s="428"/>
      <c r="AE55" s="428"/>
      <c r="AF55" s="428"/>
      <c r="AG55" s="428"/>
      <c r="AH55" s="428"/>
      <c r="AI55" s="428"/>
      <c r="AJ55" s="428"/>
      <c r="AK55" s="428"/>
      <c r="AL55" s="428"/>
      <c r="AM55" s="428"/>
      <c r="AN55" s="428"/>
      <c r="AO55" s="428"/>
      <c r="AP55" s="428"/>
      <c r="AQ55" s="428"/>
      <c r="AR55" s="428"/>
      <c r="AS55" s="428"/>
      <c r="AT55" s="428"/>
      <c r="AU55" s="428"/>
      <c r="AV55" s="428"/>
      <c r="AW55" s="428"/>
      <c r="AX55" s="428"/>
      <c r="AY55" s="428"/>
      <c r="AZ55" s="428"/>
      <c r="BA55" s="428"/>
      <c r="BB55" s="428"/>
      <c r="BC55" s="428"/>
    </row>
    <row r="56" ht="12.75" customHeight="1">
      <c r="A56" s="428"/>
      <c r="B56" s="428"/>
      <c r="C56" s="428"/>
      <c r="D56" s="428"/>
      <c r="E56" s="428"/>
      <c r="F56" s="428"/>
      <c r="G56" s="428"/>
      <c r="H56" s="428"/>
      <c r="I56" s="428"/>
      <c r="J56" s="428"/>
      <c r="K56" s="428"/>
      <c r="L56" s="428"/>
      <c r="M56" s="428"/>
      <c r="N56" s="428"/>
      <c r="O56" s="428"/>
      <c r="P56" s="428"/>
      <c r="Q56" s="428"/>
      <c r="R56" s="428"/>
      <c r="S56" s="428"/>
      <c r="T56" s="428"/>
      <c r="U56" s="428"/>
      <c r="V56" s="428"/>
      <c r="W56" s="428"/>
      <c r="X56" s="428"/>
      <c r="Y56" s="428"/>
      <c r="Z56" s="428"/>
      <c r="AA56" s="428"/>
      <c r="AB56" s="428"/>
      <c r="AC56" s="428"/>
      <c r="AD56" s="428"/>
      <c r="AE56" s="428"/>
      <c r="AF56" s="428"/>
      <c r="AG56" s="428"/>
      <c r="AH56" s="428"/>
      <c r="AI56" s="428"/>
      <c r="AJ56" s="428"/>
      <c r="AK56" s="428"/>
      <c r="AL56" s="428"/>
      <c r="AM56" s="428"/>
      <c r="AN56" s="428"/>
      <c r="AO56" s="428"/>
      <c r="AP56" s="428"/>
      <c r="AQ56" s="428"/>
      <c r="AR56" s="428"/>
      <c r="AS56" s="428"/>
      <c r="AT56" s="428"/>
      <c r="AU56" s="428"/>
      <c r="AV56" s="428"/>
      <c r="AW56" s="428"/>
      <c r="AX56" s="428"/>
      <c r="AY56" s="428"/>
      <c r="AZ56" s="428"/>
      <c r="BA56" s="428"/>
      <c r="BB56" s="428"/>
      <c r="BC56" s="428"/>
    </row>
    <row r="57" ht="12.75" customHeight="1">
      <c r="A57" s="428"/>
      <c r="B57" s="428"/>
      <c r="C57" s="428"/>
      <c r="D57" s="428"/>
      <c r="E57" s="428"/>
      <c r="F57" s="428"/>
      <c r="G57" s="428"/>
      <c r="H57" s="428"/>
      <c r="I57" s="428"/>
      <c r="J57" s="428"/>
      <c r="K57" s="428"/>
      <c r="L57" s="428"/>
      <c r="M57" s="428"/>
      <c r="N57" s="428"/>
      <c r="O57" s="428"/>
      <c r="P57" s="428"/>
      <c r="Q57" s="428"/>
      <c r="R57" s="428"/>
      <c r="S57" s="428"/>
      <c r="T57" s="428"/>
      <c r="U57" s="428"/>
      <c r="V57" s="428"/>
      <c r="W57" s="428"/>
      <c r="X57" s="428"/>
      <c r="Y57" s="428"/>
      <c r="Z57" s="428"/>
      <c r="AA57" s="428"/>
      <c r="AB57" s="428"/>
      <c r="AC57" s="428"/>
      <c r="AD57" s="428"/>
      <c r="AE57" s="428"/>
      <c r="AF57" s="428"/>
      <c r="AG57" s="428"/>
      <c r="AH57" s="428"/>
      <c r="AI57" s="428"/>
      <c r="AJ57" s="428"/>
      <c r="AK57" s="428"/>
      <c r="AL57" s="428"/>
      <c r="AM57" s="428"/>
      <c r="AN57" s="428"/>
      <c r="AO57" s="428"/>
      <c r="AP57" s="428"/>
      <c r="AQ57" s="428"/>
      <c r="AR57" s="428"/>
      <c r="AS57" s="428"/>
      <c r="AT57" s="428"/>
      <c r="AU57" s="428"/>
      <c r="AV57" s="428"/>
      <c r="AW57" s="428"/>
      <c r="AX57" s="428"/>
      <c r="AY57" s="428"/>
      <c r="AZ57" s="428"/>
      <c r="BA57" s="428"/>
      <c r="BB57" s="428"/>
      <c r="BC57" s="428"/>
    </row>
    <row r="58" ht="12.75" customHeight="1">
      <c r="A58" s="428"/>
      <c r="B58" s="428"/>
      <c r="C58" s="428"/>
      <c r="D58" s="428"/>
      <c r="E58" s="428"/>
      <c r="F58" s="428"/>
      <c r="G58" s="428"/>
      <c r="H58" s="428"/>
      <c r="I58" s="428"/>
      <c r="J58" s="428"/>
      <c r="K58" s="428"/>
      <c r="L58" s="428"/>
      <c r="M58" s="428"/>
      <c r="N58" s="428"/>
      <c r="O58" s="428"/>
      <c r="P58" s="428"/>
      <c r="Q58" s="428"/>
      <c r="R58" s="428"/>
      <c r="S58" s="428"/>
      <c r="T58" s="428"/>
      <c r="U58" s="428"/>
      <c r="V58" s="428"/>
      <c r="W58" s="428"/>
      <c r="X58" s="428"/>
      <c r="Y58" s="428"/>
      <c r="Z58" s="428"/>
      <c r="AA58" s="428"/>
      <c r="AB58" s="428"/>
      <c r="AC58" s="428"/>
      <c r="AD58" s="428"/>
      <c r="AE58" s="428"/>
      <c r="AF58" s="428"/>
      <c r="AG58" s="428"/>
      <c r="AH58" s="428"/>
      <c r="AI58" s="428"/>
      <c r="AJ58" s="428"/>
      <c r="AK58" s="428"/>
      <c r="AL58" s="428"/>
      <c r="AM58" s="428"/>
      <c r="AN58" s="428"/>
      <c r="AO58" s="428"/>
      <c r="AP58" s="428"/>
      <c r="AQ58" s="428"/>
      <c r="AR58" s="428"/>
      <c r="AS58" s="428"/>
      <c r="AT58" s="428"/>
      <c r="AU58" s="428"/>
      <c r="AV58" s="428"/>
      <c r="AW58" s="428"/>
      <c r="AX58" s="428"/>
      <c r="AY58" s="428"/>
      <c r="AZ58" s="428"/>
      <c r="BA58" s="428"/>
      <c r="BB58" s="428"/>
      <c r="BC58" s="428"/>
    </row>
    <row r="59" ht="12.75" customHeight="1">
      <c r="A59" s="428"/>
      <c r="B59" s="428"/>
      <c r="C59" s="428"/>
      <c r="D59" s="428"/>
      <c r="E59" s="428"/>
      <c r="F59" s="428"/>
      <c r="G59" s="428"/>
      <c r="H59" s="428"/>
      <c r="I59" s="428"/>
      <c r="J59" s="428"/>
      <c r="K59" s="428"/>
      <c r="L59" s="428"/>
      <c r="M59" s="428"/>
      <c r="N59" s="428"/>
      <c r="O59" s="428"/>
      <c r="P59" s="428"/>
      <c r="Q59" s="428"/>
      <c r="R59" s="428"/>
      <c r="S59" s="428"/>
      <c r="T59" s="428"/>
      <c r="U59" s="428"/>
      <c r="V59" s="428"/>
      <c r="W59" s="428"/>
      <c r="X59" s="428"/>
      <c r="Y59" s="428"/>
      <c r="Z59" s="428"/>
      <c r="AA59" s="428"/>
      <c r="AB59" s="428"/>
      <c r="AC59" s="428"/>
      <c r="AD59" s="428"/>
      <c r="AE59" s="428"/>
      <c r="AF59" s="428"/>
      <c r="AG59" s="428"/>
      <c r="AH59" s="428"/>
      <c r="AI59" s="428"/>
      <c r="AJ59" s="428"/>
      <c r="AK59" s="428"/>
      <c r="AL59" s="428"/>
      <c r="AM59" s="428"/>
      <c r="AN59" s="428"/>
      <c r="AO59" s="428"/>
      <c r="AP59" s="428"/>
      <c r="AQ59" s="428"/>
      <c r="AR59" s="428"/>
      <c r="AS59" s="428"/>
      <c r="AT59" s="428"/>
      <c r="AU59" s="428"/>
      <c r="AV59" s="428"/>
      <c r="AW59" s="428"/>
      <c r="AX59" s="428"/>
      <c r="AY59" s="428"/>
      <c r="AZ59" s="428"/>
      <c r="BA59" s="428"/>
      <c r="BB59" s="428"/>
      <c r="BC59" s="428"/>
    </row>
    <row r="60" ht="12.75" customHeight="1">
      <c r="A60" s="428"/>
      <c r="B60" s="428"/>
      <c r="C60" s="428"/>
      <c r="D60" s="428"/>
      <c r="E60" s="428"/>
      <c r="F60" s="428"/>
      <c r="G60" s="428"/>
      <c r="H60" s="428"/>
      <c r="I60" s="428"/>
      <c r="J60" s="428"/>
      <c r="K60" s="428"/>
      <c r="L60" s="428"/>
      <c r="M60" s="428"/>
      <c r="N60" s="428"/>
      <c r="O60" s="428"/>
      <c r="P60" s="428"/>
      <c r="Q60" s="428"/>
      <c r="R60" s="428"/>
      <c r="S60" s="428"/>
      <c r="T60" s="428"/>
      <c r="U60" s="428"/>
      <c r="V60" s="428"/>
      <c r="W60" s="428"/>
      <c r="X60" s="428"/>
      <c r="Y60" s="428"/>
      <c r="Z60" s="428"/>
      <c r="AA60" s="428"/>
      <c r="AB60" s="428"/>
      <c r="AC60" s="428"/>
      <c r="AD60" s="428"/>
      <c r="AE60" s="428"/>
      <c r="AF60" s="428"/>
      <c r="AG60" s="428"/>
      <c r="AH60" s="428"/>
      <c r="AI60" s="428"/>
      <c r="AJ60" s="428"/>
      <c r="AK60" s="428"/>
      <c r="AL60" s="428"/>
      <c r="AM60" s="428"/>
      <c r="AN60" s="428"/>
      <c r="AO60" s="428"/>
      <c r="AP60" s="428"/>
      <c r="AQ60" s="428"/>
      <c r="AR60" s="428"/>
      <c r="AS60" s="428"/>
      <c r="AT60" s="428"/>
      <c r="AU60" s="428"/>
      <c r="AV60" s="428"/>
      <c r="AW60" s="428"/>
      <c r="AX60" s="428"/>
      <c r="AY60" s="428"/>
      <c r="AZ60" s="428"/>
      <c r="BA60" s="428"/>
      <c r="BB60" s="428"/>
      <c r="BC60" s="428"/>
    </row>
    <row r="61" ht="12.75" customHeight="1">
      <c r="A61" s="428"/>
      <c r="B61" s="428"/>
      <c r="C61" s="428"/>
      <c r="D61" s="428"/>
      <c r="E61" s="428"/>
      <c r="F61" s="428"/>
      <c r="G61" s="428"/>
      <c r="H61" s="428"/>
      <c r="I61" s="428"/>
      <c r="J61" s="428"/>
      <c r="K61" s="428"/>
      <c r="L61" s="428"/>
      <c r="M61" s="428"/>
      <c r="N61" s="428"/>
      <c r="O61" s="428"/>
      <c r="P61" s="428"/>
      <c r="Q61" s="428"/>
      <c r="R61" s="428"/>
      <c r="S61" s="428"/>
      <c r="T61" s="428"/>
      <c r="U61" s="428"/>
      <c r="V61" s="428"/>
      <c r="W61" s="428"/>
      <c r="X61" s="428"/>
      <c r="Y61" s="428"/>
      <c r="Z61" s="428"/>
      <c r="AA61" s="428"/>
      <c r="AB61" s="428"/>
      <c r="AC61" s="428"/>
      <c r="AD61" s="428"/>
      <c r="AE61" s="428"/>
      <c r="AF61" s="428"/>
      <c r="AG61" s="428"/>
      <c r="AH61" s="428"/>
      <c r="AI61" s="428"/>
      <c r="AJ61" s="428"/>
      <c r="AK61" s="428"/>
      <c r="AL61" s="428"/>
      <c r="AM61" s="428"/>
      <c r="AN61" s="428"/>
      <c r="AO61" s="428"/>
      <c r="AP61" s="428"/>
      <c r="AQ61" s="428"/>
      <c r="AR61" s="428"/>
      <c r="AS61" s="428"/>
      <c r="AT61" s="428"/>
      <c r="AU61" s="428"/>
      <c r="AV61" s="428"/>
      <c r="AW61" s="428"/>
      <c r="AX61" s="428"/>
      <c r="AY61" s="428"/>
      <c r="AZ61" s="428"/>
      <c r="BA61" s="428"/>
      <c r="BB61" s="428"/>
      <c r="BC61" s="428"/>
    </row>
    <row r="62" ht="12.75" customHeight="1">
      <c r="A62" s="428"/>
      <c r="B62" s="428"/>
      <c r="C62" s="428"/>
      <c r="D62" s="428"/>
      <c r="E62" s="428"/>
      <c r="F62" s="428"/>
      <c r="G62" s="428"/>
      <c r="H62" s="428"/>
      <c r="I62" s="428"/>
      <c r="J62" s="428"/>
      <c r="K62" s="428"/>
      <c r="L62" s="428"/>
      <c r="M62" s="428"/>
      <c r="N62" s="428"/>
      <c r="O62" s="428"/>
      <c r="P62" s="428"/>
      <c r="Q62" s="428"/>
      <c r="R62" s="428"/>
      <c r="S62" s="428"/>
      <c r="T62" s="428"/>
      <c r="U62" s="428"/>
      <c r="V62" s="428"/>
      <c r="W62" s="428"/>
      <c r="X62" s="428"/>
      <c r="Y62" s="428"/>
      <c r="Z62" s="428"/>
      <c r="AA62" s="428"/>
      <c r="AB62" s="428"/>
      <c r="AC62" s="428"/>
      <c r="AD62" s="428"/>
      <c r="AE62" s="428"/>
      <c r="AF62" s="428"/>
      <c r="AG62" s="428"/>
      <c r="AH62" s="428"/>
      <c r="AI62" s="428"/>
      <c r="AJ62" s="428"/>
      <c r="AK62" s="428"/>
      <c r="AL62" s="428"/>
      <c r="AM62" s="428"/>
      <c r="AN62" s="428"/>
      <c r="AO62" s="428"/>
      <c r="AP62" s="428"/>
      <c r="AQ62" s="428"/>
      <c r="AR62" s="428"/>
      <c r="AS62" s="428"/>
      <c r="AT62" s="428"/>
      <c r="AU62" s="428"/>
      <c r="AV62" s="428"/>
      <c r="AW62" s="428"/>
      <c r="AX62" s="428"/>
      <c r="AY62" s="428"/>
      <c r="AZ62" s="428"/>
      <c r="BA62" s="428"/>
      <c r="BB62" s="428"/>
      <c r="BC62" s="428"/>
    </row>
    <row r="63" ht="12.75" customHeight="1">
      <c r="A63" s="428"/>
      <c r="B63" s="428"/>
      <c r="C63" s="428"/>
      <c r="D63" s="428"/>
      <c r="E63" s="428"/>
      <c r="F63" s="428"/>
      <c r="G63" s="428"/>
      <c r="H63" s="428"/>
      <c r="I63" s="428"/>
      <c r="J63" s="428"/>
      <c r="K63" s="428"/>
      <c r="L63" s="428"/>
      <c r="M63" s="428"/>
      <c r="N63" s="428"/>
      <c r="O63" s="428"/>
      <c r="P63" s="428"/>
      <c r="Q63" s="428"/>
      <c r="R63" s="428"/>
      <c r="S63" s="428"/>
      <c r="T63" s="428"/>
      <c r="U63" s="428"/>
      <c r="V63" s="428"/>
      <c r="W63" s="428"/>
      <c r="X63" s="428"/>
      <c r="Y63" s="428"/>
      <c r="Z63" s="428"/>
      <c r="AA63" s="428"/>
      <c r="AB63" s="428"/>
      <c r="AC63" s="428"/>
      <c r="AD63" s="428"/>
      <c r="AE63" s="428"/>
      <c r="AF63" s="428"/>
      <c r="AG63" s="428"/>
      <c r="AH63" s="428"/>
      <c r="AI63" s="428"/>
      <c r="AJ63" s="428"/>
      <c r="AK63" s="428"/>
      <c r="AL63" s="428"/>
      <c r="AM63" s="428"/>
      <c r="AN63" s="428"/>
      <c r="AO63" s="428"/>
      <c r="AP63" s="428"/>
      <c r="AQ63" s="428"/>
      <c r="AR63" s="428"/>
      <c r="AS63" s="428"/>
      <c r="AT63" s="428"/>
      <c r="AU63" s="428"/>
      <c r="AV63" s="428"/>
      <c r="AW63" s="428"/>
      <c r="AX63" s="428"/>
      <c r="AY63" s="428"/>
      <c r="AZ63" s="428"/>
      <c r="BA63" s="428"/>
      <c r="BB63" s="428"/>
      <c r="BC63" s="428"/>
    </row>
    <row r="64" ht="12.75" customHeight="1">
      <c r="A64" s="428"/>
      <c r="B64" s="428"/>
      <c r="C64" s="428"/>
      <c r="D64" s="428"/>
      <c r="E64" s="428"/>
      <c r="F64" s="428"/>
      <c r="G64" s="428"/>
      <c r="H64" s="428"/>
      <c r="I64" s="428"/>
      <c r="J64" s="428"/>
      <c r="K64" s="428"/>
      <c r="L64" s="428"/>
      <c r="M64" s="428"/>
      <c r="N64" s="428"/>
      <c r="O64" s="428"/>
      <c r="P64" s="428"/>
      <c r="Q64" s="428"/>
      <c r="R64" s="428"/>
      <c r="S64" s="428"/>
      <c r="T64" s="428"/>
      <c r="U64" s="428"/>
      <c r="V64" s="428"/>
      <c r="W64" s="428"/>
      <c r="X64" s="428"/>
      <c r="Y64" s="428"/>
      <c r="Z64" s="428"/>
      <c r="AA64" s="428"/>
      <c r="AB64" s="428"/>
      <c r="AC64" s="428"/>
      <c r="AD64" s="428"/>
      <c r="AE64" s="428"/>
      <c r="AF64" s="428"/>
      <c r="AG64" s="428"/>
      <c r="AH64" s="428"/>
      <c r="AI64" s="428"/>
      <c r="AJ64" s="428"/>
      <c r="AK64" s="428"/>
      <c r="AL64" s="428"/>
      <c r="AM64" s="428"/>
      <c r="AN64" s="428"/>
      <c r="AO64" s="428"/>
      <c r="AP64" s="428"/>
      <c r="AQ64" s="428"/>
      <c r="AR64" s="428"/>
      <c r="AS64" s="428"/>
      <c r="AT64" s="428"/>
      <c r="AU64" s="428"/>
      <c r="AV64" s="428"/>
      <c r="AW64" s="428"/>
      <c r="AX64" s="428"/>
      <c r="AY64" s="428"/>
      <c r="AZ64" s="428"/>
      <c r="BA64" s="428"/>
      <c r="BB64" s="428"/>
      <c r="BC64" s="428"/>
    </row>
    <row r="65" ht="12.75" customHeight="1">
      <c r="A65" s="428"/>
      <c r="B65" s="428"/>
      <c r="C65" s="428"/>
      <c r="D65" s="428"/>
      <c r="E65" s="428"/>
      <c r="F65" s="428"/>
      <c r="G65" s="428"/>
      <c r="H65" s="428"/>
      <c r="I65" s="428"/>
      <c r="J65" s="428"/>
      <c r="K65" s="428"/>
      <c r="L65" s="428"/>
      <c r="M65" s="428"/>
      <c r="N65" s="428"/>
      <c r="O65" s="428"/>
      <c r="P65" s="428"/>
      <c r="Q65" s="428"/>
      <c r="R65" s="428"/>
      <c r="S65" s="428"/>
      <c r="T65" s="428"/>
      <c r="U65" s="428"/>
      <c r="V65" s="428"/>
      <c r="W65" s="428"/>
      <c r="X65" s="428"/>
      <c r="Y65" s="428"/>
      <c r="Z65" s="428"/>
      <c r="AA65" s="428"/>
      <c r="AB65" s="428"/>
      <c r="AC65" s="428"/>
      <c r="AD65" s="428"/>
      <c r="AE65" s="428"/>
      <c r="AF65" s="428"/>
      <c r="AG65" s="428"/>
      <c r="AH65" s="428"/>
      <c r="AI65" s="428"/>
      <c r="AJ65" s="428"/>
      <c r="AK65" s="428"/>
      <c r="AL65" s="428"/>
      <c r="AM65" s="428"/>
      <c r="AN65" s="428"/>
      <c r="AO65" s="428"/>
      <c r="AP65" s="428"/>
      <c r="AQ65" s="428"/>
      <c r="AR65" s="428"/>
      <c r="AS65" s="428"/>
      <c r="AT65" s="428"/>
      <c r="AU65" s="428"/>
      <c r="AV65" s="428"/>
      <c r="AW65" s="428"/>
      <c r="AX65" s="428"/>
      <c r="AY65" s="428"/>
      <c r="AZ65" s="428"/>
      <c r="BA65" s="428"/>
      <c r="BB65" s="428"/>
      <c r="BC65" s="428"/>
    </row>
    <row r="66" ht="12.75" customHeight="1">
      <c r="A66" s="428"/>
      <c r="B66" s="428"/>
      <c r="C66" s="428"/>
      <c r="D66" s="428"/>
      <c r="E66" s="428"/>
      <c r="F66" s="428"/>
      <c r="G66" s="428"/>
      <c r="H66" s="428"/>
      <c r="I66" s="428"/>
      <c r="J66" s="428"/>
      <c r="K66" s="428"/>
      <c r="L66" s="428"/>
      <c r="M66" s="428"/>
      <c r="N66" s="428"/>
      <c r="O66" s="428"/>
      <c r="P66" s="428"/>
      <c r="Q66" s="428"/>
      <c r="R66" s="428"/>
      <c r="S66" s="428"/>
      <c r="T66" s="428"/>
      <c r="U66" s="428"/>
      <c r="V66" s="428"/>
      <c r="W66" s="428"/>
      <c r="X66" s="428"/>
      <c r="Y66" s="428"/>
      <c r="Z66" s="428"/>
      <c r="AA66" s="428"/>
      <c r="AB66" s="428"/>
      <c r="AC66" s="428"/>
      <c r="AD66" s="428"/>
      <c r="AE66" s="428"/>
      <c r="AF66" s="428"/>
      <c r="AG66" s="428"/>
      <c r="AH66" s="428"/>
      <c r="AI66" s="428"/>
      <c r="AJ66" s="428"/>
      <c r="AK66" s="428"/>
      <c r="AL66" s="428"/>
      <c r="AM66" s="428"/>
      <c r="AN66" s="428"/>
      <c r="AO66" s="428"/>
      <c r="AP66" s="428"/>
      <c r="AQ66" s="428"/>
      <c r="AR66" s="428"/>
      <c r="AS66" s="428"/>
      <c r="AT66" s="428"/>
      <c r="AU66" s="428"/>
      <c r="AV66" s="428"/>
      <c r="AW66" s="428"/>
      <c r="AX66" s="428"/>
      <c r="AY66" s="428"/>
      <c r="AZ66" s="428"/>
      <c r="BA66" s="428"/>
      <c r="BB66" s="428"/>
      <c r="BC66" s="428"/>
    </row>
    <row r="67" ht="12.75" customHeight="1">
      <c r="A67" s="428"/>
      <c r="B67" s="428"/>
      <c r="C67" s="428"/>
      <c r="D67" s="428"/>
      <c r="E67" s="428"/>
      <c r="F67" s="428"/>
      <c r="G67" s="428"/>
      <c r="H67" s="428"/>
      <c r="I67" s="428"/>
      <c r="J67" s="428"/>
      <c r="K67" s="428"/>
      <c r="L67" s="428"/>
      <c r="M67" s="428"/>
      <c r="N67" s="428"/>
      <c r="O67" s="428"/>
      <c r="P67" s="428"/>
      <c r="Q67" s="428"/>
      <c r="R67" s="428"/>
      <c r="S67" s="428"/>
      <c r="T67" s="428"/>
      <c r="U67" s="428"/>
      <c r="V67" s="428"/>
      <c r="W67" s="428"/>
      <c r="X67" s="428"/>
      <c r="Y67" s="428"/>
      <c r="Z67" s="428"/>
      <c r="AA67" s="428"/>
      <c r="AB67" s="428"/>
      <c r="AC67" s="428"/>
      <c r="AD67" s="428"/>
      <c r="AE67" s="428"/>
      <c r="AF67" s="428"/>
      <c r="AG67" s="428"/>
      <c r="AH67" s="428"/>
      <c r="AI67" s="428"/>
      <c r="AJ67" s="428"/>
      <c r="AK67" s="428"/>
      <c r="AL67" s="428"/>
      <c r="AM67" s="428"/>
      <c r="AN67" s="428"/>
      <c r="AO67" s="428"/>
      <c r="AP67" s="428"/>
      <c r="AQ67" s="428"/>
      <c r="AR67" s="428"/>
      <c r="AS67" s="428"/>
      <c r="AT67" s="428"/>
      <c r="AU67" s="428"/>
      <c r="AV67" s="428"/>
      <c r="AW67" s="428"/>
      <c r="AX67" s="428"/>
      <c r="AY67" s="428"/>
      <c r="AZ67" s="428"/>
      <c r="BA67" s="428"/>
      <c r="BB67" s="428"/>
      <c r="BC67" s="428"/>
    </row>
    <row r="68" ht="12.75" customHeight="1">
      <c r="A68" s="428"/>
      <c r="B68" s="428"/>
      <c r="C68" s="428"/>
      <c r="D68" s="428"/>
      <c r="E68" s="428"/>
      <c r="F68" s="428"/>
      <c r="G68" s="428"/>
      <c r="H68" s="428"/>
      <c r="I68" s="428"/>
      <c r="J68" s="428"/>
      <c r="K68" s="428"/>
      <c r="L68" s="428"/>
      <c r="M68" s="428"/>
      <c r="N68" s="428"/>
      <c r="O68" s="428"/>
      <c r="P68" s="428"/>
      <c r="Q68" s="428"/>
      <c r="R68" s="428"/>
      <c r="S68" s="428"/>
      <c r="T68" s="428"/>
      <c r="U68" s="428"/>
      <c r="V68" s="428"/>
      <c r="W68" s="428"/>
      <c r="X68" s="428"/>
      <c r="Y68" s="428"/>
      <c r="Z68" s="428"/>
      <c r="AA68" s="428"/>
      <c r="AB68" s="428"/>
      <c r="AC68" s="428"/>
      <c r="AD68" s="428"/>
      <c r="AE68" s="428"/>
      <c r="AF68" s="428"/>
      <c r="AG68" s="428"/>
      <c r="AH68" s="428"/>
      <c r="AI68" s="428"/>
      <c r="AJ68" s="428"/>
      <c r="AK68" s="428"/>
      <c r="AL68" s="428"/>
      <c r="AM68" s="428"/>
      <c r="AN68" s="428"/>
      <c r="AO68" s="428"/>
      <c r="AP68" s="428"/>
      <c r="AQ68" s="428"/>
      <c r="AR68" s="428"/>
      <c r="AS68" s="428"/>
      <c r="AT68" s="428"/>
      <c r="AU68" s="428"/>
      <c r="AV68" s="428"/>
      <c r="AW68" s="428"/>
      <c r="AX68" s="428"/>
      <c r="AY68" s="428"/>
      <c r="AZ68" s="428"/>
      <c r="BA68" s="428"/>
      <c r="BB68" s="428"/>
      <c r="BC68" s="428"/>
    </row>
    <row r="69" ht="12.75" customHeight="1">
      <c r="A69" s="428"/>
      <c r="B69" s="428"/>
      <c r="C69" s="428"/>
      <c r="D69" s="428"/>
      <c r="E69" s="428"/>
      <c r="F69" s="428"/>
      <c r="G69" s="428"/>
      <c r="H69" s="428"/>
      <c r="I69" s="428"/>
      <c r="J69" s="428"/>
      <c r="K69" s="428"/>
      <c r="L69" s="428"/>
      <c r="M69" s="428"/>
      <c r="N69" s="428"/>
      <c r="O69" s="428"/>
      <c r="P69" s="428"/>
      <c r="Q69" s="428"/>
      <c r="R69" s="428"/>
      <c r="S69" s="428"/>
      <c r="T69" s="428"/>
      <c r="U69" s="428"/>
      <c r="V69" s="428"/>
      <c r="W69" s="428"/>
      <c r="X69" s="428"/>
      <c r="Y69" s="428"/>
      <c r="Z69" s="428"/>
      <c r="AA69" s="428"/>
      <c r="AB69" s="428"/>
      <c r="AC69" s="428"/>
      <c r="AD69" s="428"/>
      <c r="AE69" s="428"/>
      <c r="AF69" s="428"/>
      <c r="AG69" s="428"/>
      <c r="AH69" s="428"/>
      <c r="AI69" s="428"/>
      <c r="AJ69" s="428"/>
      <c r="AK69" s="428"/>
      <c r="AL69" s="428"/>
      <c r="AM69" s="428"/>
      <c r="AN69" s="428"/>
      <c r="AO69" s="428"/>
      <c r="AP69" s="428"/>
      <c r="AQ69" s="428"/>
      <c r="AR69" s="428"/>
      <c r="AS69" s="428"/>
      <c r="AT69" s="428"/>
      <c r="AU69" s="428"/>
      <c r="AV69" s="428"/>
      <c r="AW69" s="428"/>
      <c r="AX69" s="428"/>
      <c r="AY69" s="428"/>
      <c r="AZ69" s="428"/>
      <c r="BA69" s="428"/>
      <c r="BB69" s="428"/>
      <c r="BC69" s="428"/>
    </row>
    <row r="70" ht="12.75" customHeight="1">
      <c r="A70" s="428"/>
      <c r="B70" s="428"/>
      <c r="C70" s="428"/>
      <c r="D70" s="428"/>
      <c r="E70" s="428"/>
      <c r="F70" s="428"/>
      <c r="G70" s="428"/>
      <c r="H70" s="428"/>
      <c r="I70" s="428"/>
      <c r="J70" s="428"/>
      <c r="K70" s="428"/>
      <c r="L70" s="428"/>
      <c r="M70" s="428"/>
      <c r="N70" s="428"/>
      <c r="O70" s="428"/>
      <c r="P70" s="428"/>
      <c r="Q70" s="428"/>
      <c r="R70" s="428"/>
      <c r="S70" s="428"/>
      <c r="T70" s="428"/>
      <c r="U70" s="428"/>
      <c r="V70" s="428"/>
      <c r="W70" s="428"/>
      <c r="X70" s="428"/>
      <c r="Y70" s="428"/>
      <c r="Z70" s="428"/>
      <c r="AA70" s="428"/>
      <c r="AB70" s="428"/>
      <c r="AC70" s="428"/>
      <c r="AD70" s="428"/>
      <c r="AE70" s="428"/>
      <c r="AF70" s="428"/>
      <c r="AG70" s="428"/>
      <c r="AH70" s="428"/>
      <c r="AI70" s="428"/>
      <c r="AJ70" s="428"/>
      <c r="AK70" s="428"/>
      <c r="AL70" s="428"/>
      <c r="AM70" s="428"/>
      <c r="AN70" s="428"/>
      <c r="AO70" s="428"/>
      <c r="AP70" s="428"/>
      <c r="AQ70" s="428"/>
      <c r="AR70" s="428"/>
      <c r="AS70" s="428"/>
      <c r="AT70" s="428"/>
      <c r="AU70" s="428"/>
      <c r="AV70" s="428"/>
      <c r="AW70" s="428"/>
      <c r="AX70" s="428"/>
      <c r="AY70" s="428"/>
      <c r="AZ70" s="428"/>
      <c r="BA70" s="428"/>
      <c r="BB70" s="428"/>
      <c r="BC70" s="428"/>
    </row>
    <row r="71" ht="12.75" customHeight="1">
      <c r="A71" s="428"/>
      <c r="B71" s="428"/>
      <c r="C71" s="428"/>
      <c r="D71" s="428"/>
      <c r="E71" s="428"/>
      <c r="F71" s="428"/>
      <c r="G71" s="428"/>
      <c r="H71" s="428"/>
      <c r="I71" s="428"/>
      <c r="J71" s="428"/>
      <c r="K71" s="428"/>
      <c r="L71" s="428"/>
      <c r="M71" s="428"/>
      <c r="N71" s="428"/>
      <c r="O71" s="428"/>
      <c r="P71" s="428"/>
      <c r="Q71" s="428"/>
      <c r="R71" s="428"/>
      <c r="S71" s="428"/>
      <c r="T71" s="428"/>
      <c r="U71" s="428"/>
      <c r="V71" s="428"/>
      <c r="W71" s="428"/>
      <c r="X71" s="428"/>
      <c r="Y71" s="428"/>
      <c r="Z71" s="428"/>
      <c r="AA71" s="428"/>
      <c r="AB71" s="428"/>
      <c r="AC71" s="428"/>
      <c r="AD71" s="428"/>
      <c r="AE71" s="428"/>
      <c r="AF71" s="428"/>
      <c r="AG71" s="428"/>
      <c r="AH71" s="428"/>
      <c r="AI71" s="428"/>
      <c r="AJ71" s="428"/>
      <c r="AK71" s="428"/>
      <c r="AL71" s="428"/>
      <c r="AM71" s="428"/>
      <c r="AN71" s="428"/>
      <c r="AO71" s="428"/>
      <c r="AP71" s="428"/>
      <c r="AQ71" s="428"/>
      <c r="AR71" s="428"/>
      <c r="AS71" s="428"/>
      <c r="AT71" s="428"/>
      <c r="AU71" s="428"/>
      <c r="AV71" s="428"/>
      <c r="AW71" s="428"/>
      <c r="AX71" s="428"/>
      <c r="AY71" s="428"/>
      <c r="AZ71" s="428"/>
      <c r="BA71" s="428"/>
      <c r="BB71" s="428"/>
      <c r="BC71" s="428"/>
    </row>
    <row r="72" ht="12.75" customHeight="1">
      <c r="A72" s="428"/>
      <c r="B72" s="428"/>
      <c r="C72" s="428"/>
      <c r="D72" s="428"/>
      <c r="E72" s="428"/>
      <c r="F72" s="428"/>
      <c r="G72" s="428"/>
      <c r="H72" s="428"/>
      <c r="I72" s="428"/>
      <c r="J72" s="428"/>
      <c r="K72" s="428"/>
      <c r="L72" s="428"/>
      <c r="M72" s="428"/>
      <c r="N72" s="428"/>
      <c r="O72" s="428"/>
      <c r="P72" s="428"/>
      <c r="Q72" s="428"/>
      <c r="R72" s="428"/>
      <c r="S72" s="428"/>
      <c r="T72" s="428"/>
      <c r="U72" s="428"/>
      <c r="V72" s="428"/>
      <c r="W72" s="428"/>
      <c r="X72" s="428"/>
      <c r="Y72" s="428"/>
      <c r="Z72" s="428"/>
      <c r="AA72" s="428"/>
      <c r="AB72" s="428"/>
      <c r="AC72" s="428"/>
      <c r="AD72" s="428"/>
      <c r="AE72" s="428"/>
      <c r="AF72" s="428"/>
      <c r="AG72" s="428"/>
      <c r="AH72" s="428"/>
      <c r="AI72" s="428"/>
      <c r="AJ72" s="428"/>
      <c r="AK72" s="428"/>
      <c r="AL72" s="428"/>
      <c r="AM72" s="428"/>
      <c r="AN72" s="428"/>
      <c r="AO72" s="428"/>
      <c r="AP72" s="428"/>
      <c r="AQ72" s="428"/>
      <c r="AR72" s="428"/>
      <c r="AS72" s="428"/>
      <c r="AT72" s="428"/>
      <c r="AU72" s="428"/>
      <c r="AV72" s="428"/>
      <c r="AW72" s="428"/>
      <c r="AX72" s="428"/>
      <c r="AY72" s="428"/>
      <c r="AZ72" s="428"/>
      <c r="BA72" s="428"/>
      <c r="BB72" s="428"/>
      <c r="BC72" s="428"/>
    </row>
    <row r="73" ht="12.75" customHeight="1">
      <c r="A73" s="428"/>
      <c r="B73" s="428"/>
      <c r="C73" s="428"/>
      <c r="D73" s="428"/>
      <c r="E73" s="428"/>
      <c r="F73" s="428"/>
      <c r="G73" s="428"/>
      <c r="H73" s="428"/>
      <c r="I73" s="428"/>
      <c r="J73" s="428"/>
      <c r="K73" s="428"/>
      <c r="L73" s="428"/>
      <c r="M73" s="428"/>
      <c r="N73" s="428"/>
      <c r="O73" s="428"/>
      <c r="P73" s="428"/>
      <c r="Q73" s="428"/>
      <c r="R73" s="428"/>
      <c r="S73" s="428"/>
      <c r="T73" s="428"/>
      <c r="U73" s="428"/>
      <c r="V73" s="428"/>
      <c r="W73" s="428"/>
      <c r="X73" s="428"/>
      <c r="Y73" s="428"/>
      <c r="Z73" s="428"/>
      <c r="AA73" s="428"/>
      <c r="AB73" s="428"/>
      <c r="AC73" s="428"/>
      <c r="AD73" s="428"/>
      <c r="AE73" s="428"/>
      <c r="AF73" s="428"/>
      <c r="AG73" s="428"/>
      <c r="AH73" s="428"/>
      <c r="AI73" s="428"/>
      <c r="AJ73" s="428"/>
      <c r="AK73" s="428"/>
      <c r="AL73" s="428"/>
      <c r="AM73" s="428"/>
      <c r="AN73" s="428"/>
      <c r="AO73" s="428"/>
      <c r="AP73" s="428"/>
      <c r="AQ73" s="428"/>
      <c r="AR73" s="428"/>
      <c r="AS73" s="428"/>
      <c r="AT73" s="428"/>
      <c r="AU73" s="428"/>
      <c r="AV73" s="428"/>
      <c r="AW73" s="428"/>
      <c r="AX73" s="428"/>
      <c r="AY73" s="428"/>
      <c r="AZ73" s="428"/>
      <c r="BA73" s="428"/>
      <c r="BB73" s="428"/>
      <c r="BC73" s="428"/>
    </row>
    <row r="74" ht="12.75" customHeight="1">
      <c r="A74" s="428"/>
      <c r="B74" s="428"/>
      <c r="C74" s="428"/>
      <c r="D74" s="428"/>
      <c r="E74" s="428"/>
      <c r="F74" s="428"/>
      <c r="G74" s="428"/>
      <c r="H74" s="428"/>
      <c r="I74" s="428"/>
      <c r="J74" s="428"/>
      <c r="K74" s="428"/>
      <c r="L74" s="428"/>
      <c r="M74" s="428"/>
      <c r="N74" s="428"/>
      <c r="O74" s="428"/>
      <c r="P74" s="428"/>
      <c r="Q74" s="428"/>
      <c r="R74" s="428"/>
      <c r="S74" s="428"/>
      <c r="T74" s="428"/>
      <c r="U74" s="428"/>
      <c r="V74" s="428"/>
      <c r="W74" s="428"/>
      <c r="X74" s="428"/>
      <c r="Y74" s="428"/>
      <c r="Z74" s="428"/>
      <c r="AA74" s="428"/>
      <c r="AB74" s="428"/>
      <c r="AC74" s="428"/>
      <c r="AD74" s="428"/>
      <c r="AE74" s="428"/>
      <c r="AF74" s="428"/>
      <c r="AG74" s="428"/>
      <c r="AH74" s="428"/>
      <c r="AI74" s="428"/>
      <c r="AJ74" s="428"/>
      <c r="AK74" s="428"/>
      <c r="AL74" s="428"/>
      <c r="AM74" s="428"/>
      <c r="AN74" s="428"/>
      <c r="AO74" s="428"/>
      <c r="AP74" s="428"/>
      <c r="AQ74" s="428"/>
      <c r="AR74" s="428"/>
      <c r="AS74" s="428"/>
      <c r="AT74" s="428"/>
      <c r="AU74" s="428"/>
      <c r="AV74" s="428"/>
      <c r="AW74" s="428"/>
      <c r="AX74" s="428"/>
      <c r="AY74" s="428"/>
      <c r="AZ74" s="428"/>
      <c r="BA74" s="428"/>
      <c r="BB74" s="428"/>
      <c r="BC74" s="428"/>
    </row>
    <row r="75" ht="12.75" customHeight="1">
      <c r="A75" s="428"/>
      <c r="B75" s="428"/>
      <c r="C75" s="428"/>
      <c r="D75" s="428"/>
      <c r="E75" s="428"/>
      <c r="F75" s="428"/>
      <c r="G75" s="428"/>
      <c r="H75" s="428"/>
      <c r="I75" s="428"/>
      <c r="J75" s="428"/>
      <c r="K75" s="428"/>
      <c r="L75" s="428"/>
      <c r="M75" s="428"/>
      <c r="N75" s="428"/>
      <c r="O75" s="428"/>
      <c r="P75" s="428"/>
      <c r="Q75" s="428"/>
      <c r="R75" s="428"/>
      <c r="S75" s="428"/>
      <c r="T75" s="428"/>
      <c r="U75" s="428"/>
      <c r="V75" s="428"/>
      <c r="W75" s="428"/>
      <c r="X75" s="428"/>
      <c r="Y75" s="428"/>
      <c r="Z75" s="428"/>
      <c r="AA75" s="428"/>
      <c r="AB75" s="428"/>
      <c r="AC75" s="428"/>
      <c r="AD75" s="428"/>
      <c r="AE75" s="428"/>
      <c r="AF75" s="428"/>
      <c r="AG75" s="428"/>
      <c r="AH75" s="428"/>
      <c r="AI75" s="428"/>
      <c r="AJ75" s="428"/>
      <c r="AK75" s="428"/>
      <c r="AL75" s="428"/>
      <c r="AM75" s="428"/>
      <c r="AN75" s="428"/>
      <c r="AO75" s="428"/>
      <c r="AP75" s="428"/>
      <c r="AQ75" s="428"/>
      <c r="AR75" s="428"/>
      <c r="AS75" s="428"/>
      <c r="AT75" s="428"/>
      <c r="AU75" s="428"/>
      <c r="AV75" s="428"/>
      <c r="AW75" s="428"/>
      <c r="AX75" s="428"/>
      <c r="AY75" s="428"/>
      <c r="AZ75" s="428"/>
      <c r="BA75" s="428"/>
      <c r="BB75" s="428"/>
      <c r="BC75" s="428"/>
    </row>
    <row r="76" ht="12.75" customHeight="1">
      <c r="A76" s="428"/>
      <c r="B76" s="428"/>
      <c r="C76" s="428"/>
      <c r="D76" s="428"/>
      <c r="E76" s="428"/>
      <c r="F76" s="428"/>
      <c r="G76" s="428"/>
      <c r="H76" s="428"/>
      <c r="I76" s="428"/>
      <c r="J76" s="428"/>
      <c r="K76" s="428"/>
      <c r="L76" s="428"/>
      <c r="M76" s="428"/>
      <c r="N76" s="428"/>
      <c r="O76" s="428"/>
      <c r="P76" s="428"/>
      <c r="Q76" s="428"/>
      <c r="R76" s="428"/>
      <c r="S76" s="428"/>
      <c r="T76" s="428"/>
      <c r="U76" s="428"/>
      <c r="V76" s="428"/>
      <c r="W76" s="428"/>
      <c r="X76" s="428"/>
      <c r="Y76" s="428"/>
      <c r="Z76" s="428"/>
      <c r="AA76" s="428"/>
      <c r="AB76" s="428"/>
      <c r="AC76" s="428"/>
      <c r="AD76" s="428"/>
      <c r="AE76" s="428"/>
      <c r="AF76" s="428"/>
      <c r="AG76" s="428"/>
      <c r="AH76" s="428"/>
      <c r="AI76" s="428"/>
      <c r="AJ76" s="428"/>
      <c r="AK76" s="428"/>
      <c r="AL76" s="428"/>
      <c r="AM76" s="428"/>
      <c r="AN76" s="428"/>
      <c r="AO76" s="428"/>
      <c r="AP76" s="428"/>
      <c r="AQ76" s="428"/>
      <c r="AR76" s="428"/>
      <c r="AS76" s="428"/>
      <c r="AT76" s="428"/>
      <c r="AU76" s="428"/>
      <c r="AV76" s="428"/>
      <c r="AW76" s="428"/>
      <c r="AX76" s="428"/>
      <c r="AY76" s="428"/>
      <c r="AZ76" s="428"/>
      <c r="BA76" s="428"/>
      <c r="BB76" s="428"/>
      <c r="BC76" s="428"/>
    </row>
    <row r="77" ht="12.75" customHeight="1">
      <c r="A77" s="428"/>
      <c r="B77" s="428"/>
      <c r="C77" s="428"/>
      <c r="D77" s="428"/>
      <c r="E77" s="428"/>
      <c r="F77" s="428"/>
      <c r="G77" s="428"/>
      <c r="H77" s="428"/>
      <c r="I77" s="428"/>
      <c r="J77" s="428"/>
      <c r="K77" s="428"/>
      <c r="L77" s="428"/>
      <c r="M77" s="428"/>
      <c r="N77" s="428"/>
      <c r="O77" s="428"/>
      <c r="P77" s="428"/>
      <c r="Q77" s="428"/>
      <c r="R77" s="428"/>
      <c r="S77" s="428"/>
      <c r="T77" s="428"/>
      <c r="U77" s="428"/>
      <c r="V77" s="428"/>
      <c r="W77" s="428"/>
      <c r="X77" s="428"/>
      <c r="Y77" s="428"/>
      <c r="Z77" s="428"/>
      <c r="AA77" s="428"/>
      <c r="AB77" s="428"/>
      <c r="AC77" s="428"/>
      <c r="AD77" s="428"/>
      <c r="AE77" s="428"/>
      <c r="AF77" s="428"/>
      <c r="AG77" s="428"/>
      <c r="AH77" s="428"/>
      <c r="AI77" s="428"/>
      <c r="AJ77" s="428"/>
      <c r="AK77" s="428"/>
      <c r="AL77" s="428"/>
      <c r="AM77" s="428"/>
      <c r="AN77" s="428"/>
      <c r="AO77" s="428"/>
      <c r="AP77" s="428"/>
      <c r="AQ77" s="428"/>
      <c r="AR77" s="428"/>
      <c r="AS77" s="428"/>
      <c r="AT77" s="428"/>
      <c r="AU77" s="428"/>
      <c r="AV77" s="428"/>
      <c r="AW77" s="428"/>
      <c r="AX77" s="428"/>
      <c r="AY77" s="428"/>
      <c r="AZ77" s="428"/>
      <c r="BA77" s="428"/>
      <c r="BB77" s="428"/>
      <c r="BC77" s="428"/>
    </row>
    <row r="78" ht="12.75" customHeight="1">
      <c r="A78" s="428"/>
      <c r="B78" s="428"/>
      <c r="C78" s="428"/>
      <c r="D78" s="428"/>
      <c r="E78" s="428"/>
      <c r="F78" s="428"/>
      <c r="G78" s="428"/>
      <c r="H78" s="428"/>
      <c r="I78" s="428"/>
      <c r="J78" s="428"/>
      <c r="K78" s="428"/>
      <c r="L78" s="428"/>
      <c r="M78" s="428"/>
      <c r="N78" s="428"/>
      <c r="O78" s="428"/>
      <c r="P78" s="428"/>
      <c r="Q78" s="428"/>
      <c r="R78" s="428"/>
      <c r="S78" s="428"/>
      <c r="T78" s="428"/>
      <c r="U78" s="428"/>
      <c r="V78" s="428"/>
      <c r="W78" s="428"/>
      <c r="X78" s="428"/>
      <c r="Y78" s="428"/>
      <c r="Z78" s="428"/>
      <c r="AA78" s="428"/>
      <c r="AB78" s="428"/>
      <c r="AC78" s="428"/>
      <c r="AD78" s="428"/>
      <c r="AE78" s="428"/>
      <c r="AF78" s="428"/>
      <c r="AG78" s="428"/>
      <c r="AH78" s="428"/>
      <c r="AI78" s="428"/>
      <c r="AJ78" s="428"/>
      <c r="AK78" s="428"/>
      <c r="AL78" s="428"/>
      <c r="AM78" s="428"/>
      <c r="AN78" s="428"/>
      <c r="AO78" s="428"/>
      <c r="AP78" s="428"/>
      <c r="AQ78" s="428"/>
      <c r="AR78" s="428"/>
      <c r="AS78" s="428"/>
      <c r="AT78" s="428"/>
      <c r="AU78" s="428"/>
      <c r="AV78" s="428"/>
      <c r="AW78" s="428"/>
      <c r="AX78" s="428"/>
      <c r="AY78" s="428"/>
      <c r="AZ78" s="428"/>
      <c r="BA78" s="428"/>
      <c r="BB78" s="428"/>
      <c r="BC78" s="428"/>
    </row>
    <row r="79" ht="12.75" customHeight="1">
      <c r="A79" s="428"/>
      <c r="B79" s="428"/>
      <c r="C79" s="428"/>
      <c r="D79" s="428"/>
      <c r="E79" s="428"/>
      <c r="F79" s="428"/>
      <c r="G79" s="428"/>
      <c r="H79" s="428"/>
      <c r="I79" s="428"/>
      <c r="J79" s="428"/>
      <c r="K79" s="428"/>
      <c r="L79" s="428"/>
      <c r="M79" s="428"/>
      <c r="N79" s="428"/>
      <c r="O79" s="428"/>
      <c r="P79" s="428"/>
      <c r="Q79" s="428"/>
      <c r="R79" s="428"/>
      <c r="S79" s="428"/>
      <c r="T79" s="428"/>
      <c r="U79" s="428"/>
      <c r="V79" s="428"/>
      <c r="W79" s="428"/>
      <c r="X79" s="428"/>
      <c r="Y79" s="428"/>
      <c r="Z79" s="428"/>
      <c r="AA79" s="428"/>
      <c r="AB79" s="428"/>
      <c r="AC79" s="428"/>
      <c r="AD79" s="428"/>
      <c r="AE79" s="428"/>
      <c r="AF79" s="428"/>
      <c r="AG79" s="428"/>
      <c r="AH79" s="428"/>
      <c r="AI79" s="428"/>
      <c r="AJ79" s="428"/>
      <c r="AK79" s="428"/>
      <c r="AL79" s="428"/>
      <c r="AM79" s="428"/>
      <c r="AN79" s="428"/>
      <c r="AO79" s="428"/>
      <c r="AP79" s="428"/>
      <c r="AQ79" s="428"/>
      <c r="AR79" s="428"/>
      <c r="AS79" s="428"/>
      <c r="AT79" s="428"/>
      <c r="AU79" s="428"/>
      <c r="AV79" s="428"/>
      <c r="AW79" s="428"/>
      <c r="AX79" s="428"/>
      <c r="AY79" s="428"/>
      <c r="AZ79" s="428"/>
      <c r="BA79" s="428"/>
      <c r="BB79" s="428"/>
      <c r="BC79" s="428"/>
    </row>
    <row r="80" ht="12.75" customHeight="1">
      <c r="A80" s="428"/>
      <c r="B80" s="428"/>
      <c r="C80" s="428"/>
      <c r="D80" s="428"/>
      <c r="E80" s="428"/>
      <c r="F80" s="428"/>
      <c r="G80" s="428"/>
      <c r="H80" s="428"/>
      <c r="I80" s="428"/>
      <c r="J80" s="428"/>
      <c r="K80" s="428"/>
      <c r="L80" s="428"/>
      <c r="M80" s="428"/>
      <c r="N80" s="428"/>
      <c r="O80" s="428"/>
      <c r="P80" s="428"/>
      <c r="Q80" s="428"/>
      <c r="R80" s="428"/>
      <c r="S80" s="428"/>
      <c r="T80" s="428"/>
      <c r="U80" s="428"/>
      <c r="V80" s="428"/>
      <c r="W80" s="428"/>
      <c r="X80" s="428"/>
      <c r="Y80" s="428"/>
      <c r="Z80" s="428"/>
      <c r="AA80" s="428"/>
      <c r="AB80" s="428"/>
      <c r="AC80" s="428"/>
      <c r="AD80" s="428"/>
      <c r="AE80" s="428"/>
      <c r="AF80" s="428"/>
      <c r="AG80" s="428"/>
      <c r="AH80" s="428"/>
      <c r="AI80" s="428"/>
      <c r="AJ80" s="428"/>
      <c r="AK80" s="428"/>
      <c r="AL80" s="428"/>
      <c r="AM80" s="428"/>
      <c r="AN80" s="428"/>
      <c r="AO80" s="428"/>
      <c r="AP80" s="428"/>
      <c r="AQ80" s="428"/>
      <c r="AR80" s="428"/>
      <c r="AS80" s="428"/>
      <c r="AT80" s="428"/>
      <c r="AU80" s="428"/>
      <c r="AV80" s="428"/>
      <c r="AW80" s="428"/>
      <c r="AX80" s="428"/>
      <c r="AY80" s="428"/>
      <c r="AZ80" s="428"/>
      <c r="BA80" s="428"/>
      <c r="BB80" s="428"/>
      <c r="BC80" s="428"/>
    </row>
    <row r="81" ht="12.75" customHeight="1">
      <c r="A81" s="428"/>
      <c r="B81" s="428"/>
      <c r="C81" s="428"/>
      <c r="D81" s="428"/>
      <c r="E81" s="428"/>
      <c r="F81" s="428"/>
      <c r="G81" s="428"/>
      <c r="H81" s="428"/>
      <c r="I81" s="428"/>
      <c r="J81" s="428"/>
      <c r="K81" s="428"/>
      <c r="L81" s="428"/>
      <c r="M81" s="428"/>
      <c r="N81" s="428"/>
      <c r="O81" s="428"/>
      <c r="P81" s="428"/>
      <c r="Q81" s="428"/>
      <c r="R81" s="428"/>
      <c r="S81" s="428"/>
      <c r="T81" s="428"/>
      <c r="U81" s="428"/>
      <c r="V81" s="428"/>
      <c r="W81" s="428"/>
      <c r="X81" s="428"/>
      <c r="Y81" s="428"/>
      <c r="Z81" s="428"/>
      <c r="AA81" s="428"/>
      <c r="AB81" s="428"/>
      <c r="AC81" s="428"/>
      <c r="AD81" s="428"/>
      <c r="AE81" s="428"/>
      <c r="AF81" s="428"/>
      <c r="AG81" s="428"/>
      <c r="AH81" s="428"/>
      <c r="AI81" s="428"/>
      <c r="AJ81" s="428"/>
      <c r="AK81" s="428"/>
      <c r="AL81" s="428"/>
      <c r="AM81" s="428"/>
      <c r="AN81" s="428"/>
      <c r="AO81" s="428"/>
      <c r="AP81" s="428"/>
      <c r="AQ81" s="428"/>
      <c r="AR81" s="428"/>
      <c r="AS81" s="428"/>
      <c r="AT81" s="428"/>
      <c r="AU81" s="428"/>
      <c r="AV81" s="428"/>
      <c r="AW81" s="428"/>
      <c r="AX81" s="428"/>
      <c r="AY81" s="428"/>
      <c r="AZ81" s="428"/>
      <c r="BA81" s="428"/>
      <c r="BB81" s="428"/>
      <c r="BC81" s="428"/>
    </row>
    <row r="82" ht="12.75" customHeight="1">
      <c r="A82" s="428"/>
      <c r="B82" s="428"/>
      <c r="C82" s="428"/>
      <c r="D82" s="428"/>
      <c r="E82" s="428"/>
      <c r="F82" s="428"/>
      <c r="G82" s="428"/>
      <c r="H82" s="428"/>
      <c r="I82" s="428"/>
      <c r="J82" s="428"/>
      <c r="K82" s="428"/>
      <c r="L82" s="428"/>
      <c r="M82" s="428"/>
      <c r="N82" s="428"/>
      <c r="O82" s="428"/>
      <c r="P82" s="428"/>
      <c r="Q82" s="428"/>
      <c r="R82" s="428"/>
      <c r="S82" s="428"/>
      <c r="T82" s="428"/>
      <c r="U82" s="428"/>
      <c r="V82" s="428"/>
      <c r="W82" s="428"/>
      <c r="X82" s="428"/>
      <c r="Y82" s="428"/>
      <c r="Z82" s="428"/>
      <c r="AA82" s="428"/>
      <c r="AB82" s="428"/>
      <c r="AC82" s="428"/>
      <c r="AD82" s="428"/>
      <c r="AE82" s="428"/>
      <c r="AF82" s="428"/>
      <c r="AG82" s="428"/>
      <c r="AH82" s="428"/>
      <c r="AI82" s="428"/>
      <c r="AJ82" s="428"/>
      <c r="AK82" s="428"/>
      <c r="AL82" s="428"/>
      <c r="AM82" s="428"/>
      <c r="AN82" s="428"/>
      <c r="AO82" s="428"/>
      <c r="AP82" s="428"/>
      <c r="AQ82" s="428"/>
      <c r="AR82" s="428"/>
      <c r="AS82" s="428"/>
      <c r="AT82" s="428"/>
      <c r="AU82" s="428"/>
      <c r="AV82" s="428"/>
      <c r="AW82" s="428"/>
      <c r="AX82" s="428"/>
      <c r="AY82" s="428"/>
      <c r="AZ82" s="428"/>
      <c r="BA82" s="428"/>
      <c r="BB82" s="428"/>
      <c r="BC82" s="428"/>
    </row>
    <row r="83" ht="12.75" customHeight="1">
      <c r="A83" s="428"/>
      <c r="B83" s="428"/>
      <c r="C83" s="428"/>
      <c r="D83" s="428"/>
      <c r="E83" s="428"/>
      <c r="F83" s="428"/>
      <c r="G83" s="428"/>
      <c r="H83" s="428"/>
      <c r="I83" s="428"/>
      <c r="J83" s="428"/>
      <c r="K83" s="428"/>
      <c r="L83" s="428"/>
      <c r="M83" s="428"/>
      <c r="N83" s="428"/>
      <c r="O83" s="428"/>
      <c r="P83" s="428"/>
      <c r="Q83" s="428"/>
      <c r="R83" s="428"/>
      <c r="S83" s="428"/>
      <c r="T83" s="428"/>
      <c r="U83" s="428"/>
      <c r="V83" s="428"/>
      <c r="W83" s="428"/>
      <c r="X83" s="428"/>
      <c r="Y83" s="428"/>
      <c r="Z83" s="428"/>
      <c r="AA83" s="428"/>
      <c r="AB83" s="428"/>
      <c r="AC83" s="428"/>
      <c r="AD83" s="428"/>
      <c r="AE83" s="428"/>
      <c r="AF83" s="428"/>
      <c r="AG83" s="428"/>
      <c r="AH83" s="428"/>
      <c r="AI83" s="428"/>
      <c r="AJ83" s="428"/>
      <c r="AK83" s="428"/>
      <c r="AL83" s="428"/>
      <c r="AM83" s="428"/>
      <c r="AN83" s="428"/>
      <c r="AO83" s="428"/>
      <c r="AP83" s="428"/>
      <c r="AQ83" s="428"/>
      <c r="AR83" s="428"/>
      <c r="AS83" s="428"/>
      <c r="AT83" s="428"/>
      <c r="AU83" s="428"/>
      <c r="AV83" s="428"/>
      <c r="AW83" s="428"/>
      <c r="AX83" s="428"/>
      <c r="AY83" s="428"/>
      <c r="AZ83" s="428"/>
      <c r="BA83" s="428"/>
      <c r="BB83" s="428"/>
      <c r="BC83" s="428"/>
    </row>
    <row r="84" ht="12.75" customHeight="1">
      <c r="A84" s="428"/>
      <c r="B84" s="428"/>
      <c r="C84" s="428"/>
      <c r="D84" s="428"/>
      <c r="E84" s="428"/>
      <c r="F84" s="428"/>
      <c r="G84" s="428"/>
      <c r="H84" s="428"/>
      <c r="I84" s="428"/>
      <c r="J84" s="428"/>
      <c r="K84" s="428"/>
      <c r="L84" s="428"/>
      <c r="M84" s="428"/>
      <c r="N84" s="428"/>
      <c r="O84" s="428"/>
      <c r="P84" s="428"/>
      <c r="Q84" s="428"/>
      <c r="R84" s="428"/>
      <c r="S84" s="428"/>
      <c r="T84" s="428"/>
      <c r="U84" s="428"/>
      <c r="V84" s="428"/>
      <c r="W84" s="428"/>
      <c r="X84" s="428"/>
      <c r="Y84" s="428"/>
      <c r="Z84" s="428"/>
      <c r="AA84" s="428"/>
      <c r="AB84" s="428"/>
      <c r="AC84" s="428"/>
      <c r="AD84" s="428"/>
      <c r="AE84" s="428"/>
      <c r="AF84" s="428"/>
      <c r="AG84" s="428"/>
      <c r="AH84" s="428"/>
      <c r="AI84" s="428"/>
      <c r="AJ84" s="428"/>
      <c r="AK84" s="428"/>
      <c r="AL84" s="428"/>
      <c r="AM84" s="428"/>
      <c r="AN84" s="428"/>
      <c r="AO84" s="428"/>
      <c r="AP84" s="428"/>
      <c r="AQ84" s="428"/>
      <c r="AR84" s="428"/>
      <c r="AS84" s="428"/>
      <c r="AT84" s="428"/>
      <c r="AU84" s="428"/>
      <c r="AV84" s="428"/>
      <c r="AW84" s="428"/>
      <c r="AX84" s="428"/>
      <c r="AY84" s="428"/>
      <c r="AZ84" s="428"/>
      <c r="BA84" s="428"/>
      <c r="BB84" s="428"/>
      <c r="BC84" s="428"/>
    </row>
    <row r="85" ht="12.75" customHeight="1">
      <c r="A85" s="428"/>
      <c r="B85" s="428"/>
      <c r="C85" s="428"/>
      <c r="D85" s="428"/>
      <c r="E85" s="428"/>
      <c r="F85" s="428"/>
      <c r="G85" s="428"/>
      <c r="H85" s="428"/>
      <c r="I85" s="428"/>
      <c r="J85" s="428"/>
      <c r="K85" s="428"/>
      <c r="L85" s="428"/>
      <c r="M85" s="428"/>
      <c r="N85" s="428"/>
      <c r="O85" s="428"/>
      <c r="P85" s="428"/>
      <c r="Q85" s="428"/>
      <c r="R85" s="428"/>
      <c r="S85" s="428"/>
      <c r="T85" s="428"/>
      <c r="U85" s="428"/>
      <c r="V85" s="428"/>
      <c r="W85" s="428"/>
      <c r="X85" s="428"/>
      <c r="Y85" s="428"/>
      <c r="Z85" s="428"/>
      <c r="AA85" s="428"/>
      <c r="AB85" s="428"/>
      <c r="AC85" s="428"/>
      <c r="AD85" s="428"/>
      <c r="AE85" s="428"/>
      <c r="AF85" s="428"/>
      <c r="AG85" s="428"/>
      <c r="AH85" s="428"/>
      <c r="AI85" s="428"/>
      <c r="AJ85" s="428"/>
      <c r="AK85" s="428"/>
      <c r="AL85" s="428"/>
      <c r="AM85" s="428"/>
      <c r="AN85" s="428"/>
      <c r="AO85" s="428"/>
      <c r="AP85" s="428"/>
      <c r="AQ85" s="428"/>
      <c r="AR85" s="428"/>
      <c r="AS85" s="428"/>
      <c r="AT85" s="428"/>
      <c r="AU85" s="428"/>
      <c r="AV85" s="428"/>
      <c r="AW85" s="428"/>
      <c r="AX85" s="428"/>
      <c r="AY85" s="428"/>
      <c r="AZ85" s="428"/>
      <c r="BA85" s="428"/>
      <c r="BB85" s="428"/>
      <c r="BC85" s="428"/>
    </row>
    <row r="86" ht="12.75" customHeight="1">
      <c r="A86" s="428"/>
      <c r="B86" s="428"/>
      <c r="C86" s="428"/>
      <c r="D86" s="428"/>
      <c r="E86" s="428"/>
      <c r="F86" s="428"/>
      <c r="G86" s="428"/>
      <c r="H86" s="428"/>
      <c r="I86" s="428"/>
      <c r="J86" s="428"/>
      <c r="K86" s="428"/>
      <c r="L86" s="428"/>
      <c r="M86" s="428"/>
      <c r="N86" s="428"/>
      <c r="O86" s="428"/>
      <c r="P86" s="428"/>
      <c r="Q86" s="428"/>
      <c r="R86" s="428"/>
      <c r="S86" s="428"/>
      <c r="T86" s="428"/>
      <c r="U86" s="428"/>
      <c r="V86" s="428"/>
      <c r="W86" s="428"/>
      <c r="X86" s="428"/>
      <c r="Y86" s="428"/>
      <c r="Z86" s="428"/>
      <c r="AA86" s="428"/>
      <c r="AB86" s="428"/>
      <c r="AC86" s="428"/>
      <c r="AD86" s="428"/>
      <c r="AE86" s="428"/>
      <c r="AF86" s="428"/>
      <c r="AG86" s="428"/>
      <c r="AH86" s="428"/>
      <c r="AI86" s="428"/>
      <c r="AJ86" s="428"/>
      <c r="AK86" s="428"/>
      <c r="AL86" s="428"/>
      <c r="AM86" s="428"/>
      <c r="AN86" s="428"/>
      <c r="AO86" s="428"/>
      <c r="AP86" s="428"/>
      <c r="AQ86" s="428"/>
      <c r="AR86" s="428"/>
      <c r="AS86" s="428"/>
      <c r="AT86" s="428"/>
      <c r="AU86" s="428"/>
      <c r="AV86" s="428"/>
      <c r="AW86" s="428"/>
      <c r="AX86" s="428"/>
      <c r="AY86" s="428"/>
      <c r="AZ86" s="428"/>
      <c r="BA86" s="428"/>
      <c r="BB86" s="428"/>
      <c r="BC86" s="428"/>
    </row>
    <row r="87" ht="12.75" customHeight="1">
      <c r="A87" s="428"/>
      <c r="B87" s="428"/>
      <c r="C87" s="428"/>
      <c r="D87" s="428"/>
      <c r="E87" s="428"/>
      <c r="F87" s="428"/>
      <c r="G87" s="428"/>
      <c r="H87" s="428"/>
      <c r="I87" s="428"/>
      <c r="J87" s="428"/>
      <c r="K87" s="428"/>
      <c r="L87" s="428"/>
      <c r="M87" s="428"/>
      <c r="N87" s="428"/>
      <c r="O87" s="428"/>
      <c r="P87" s="428"/>
      <c r="Q87" s="428"/>
      <c r="R87" s="428"/>
      <c r="S87" s="428"/>
      <c r="T87" s="428"/>
      <c r="U87" s="428"/>
      <c r="V87" s="428"/>
      <c r="W87" s="428"/>
      <c r="X87" s="428"/>
      <c r="Y87" s="428"/>
      <c r="Z87" s="428"/>
      <c r="AA87" s="428"/>
      <c r="AB87" s="428"/>
      <c r="AC87" s="428"/>
      <c r="AD87" s="428"/>
      <c r="AE87" s="428"/>
      <c r="AF87" s="428"/>
      <c r="AG87" s="428"/>
      <c r="AH87" s="428"/>
      <c r="AI87" s="428"/>
      <c r="AJ87" s="428"/>
      <c r="AK87" s="428"/>
      <c r="AL87" s="428"/>
      <c r="AM87" s="428"/>
      <c r="AN87" s="428"/>
      <c r="AO87" s="428"/>
      <c r="AP87" s="428"/>
      <c r="AQ87" s="428"/>
      <c r="AR87" s="428"/>
      <c r="AS87" s="428"/>
      <c r="AT87" s="428"/>
      <c r="AU87" s="428"/>
      <c r="AV87" s="428"/>
      <c r="AW87" s="428"/>
      <c r="AX87" s="428"/>
      <c r="AY87" s="428"/>
      <c r="AZ87" s="428"/>
      <c r="BA87" s="428"/>
      <c r="BB87" s="428"/>
      <c r="BC87" s="428"/>
    </row>
    <row r="88" ht="12.75" customHeight="1">
      <c r="A88" s="428"/>
      <c r="B88" s="428"/>
      <c r="C88" s="428"/>
      <c r="D88" s="428"/>
      <c r="E88" s="428"/>
      <c r="F88" s="428"/>
      <c r="G88" s="428"/>
      <c r="H88" s="428"/>
      <c r="I88" s="428"/>
      <c r="J88" s="428"/>
      <c r="K88" s="428"/>
      <c r="L88" s="428"/>
      <c r="M88" s="428"/>
      <c r="N88" s="428"/>
      <c r="O88" s="428"/>
      <c r="P88" s="428"/>
      <c r="Q88" s="428"/>
      <c r="R88" s="428"/>
      <c r="S88" s="428"/>
      <c r="T88" s="428"/>
      <c r="U88" s="428"/>
      <c r="V88" s="428"/>
      <c r="W88" s="428"/>
      <c r="X88" s="428"/>
      <c r="Y88" s="428"/>
      <c r="Z88" s="428"/>
      <c r="AA88" s="428"/>
      <c r="AB88" s="428"/>
      <c r="AC88" s="428"/>
      <c r="AD88" s="428"/>
      <c r="AE88" s="428"/>
      <c r="AF88" s="428"/>
      <c r="AG88" s="428"/>
      <c r="AH88" s="428"/>
      <c r="AI88" s="428"/>
      <c r="AJ88" s="428"/>
      <c r="AK88" s="428"/>
      <c r="AL88" s="428"/>
      <c r="AM88" s="428"/>
      <c r="AN88" s="428"/>
      <c r="AO88" s="428"/>
      <c r="AP88" s="428"/>
      <c r="AQ88" s="428"/>
      <c r="AR88" s="428"/>
      <c r="AS88" s="428"/>
      <c r="AT88" s="428"/>
      <c r="AU88" s="428"/>
      <c r="AV88" s="428"/>
      <c r="AW88" s="428"/>
      <c r="AX88" s="428"/>
      <c r="AY88" s="428"/>
      <c r="AZ88" s="428"/>
      <c r="BA88" s="428"/>
      <c r="BB88" s="428"/>
      <c r="BC88" s="428"/>
    </row>
    <row r="89" ht="12.75" customHeight="1">
      <c r="A89" s="428"/>
      <c r="B89" s="428"/>
      <c r="C89" s="428"/>
      <c r="D89" s="428"/>
      <c r="E89" s="428"/>
      <c r="F89" s="428"/>
      <c r="G89" s="428"/>
      <c r="H89" s="428"/>
      <c r="I89" s="428"/>
      <c r="J89" s="428"/>
      <c r="K89" s="428"/>
      <c r="L89" s="428"/>
      <c r="M89" s="428"/>
      <c r="N89" s="428"/>
      <c r="O89" s="428"/>
      <c r="P89" s="428"/>
      <c r="Q89" s="428"/>
      <c r="R89" s="428"/>
      <c r="S89" s="428"/>
      <c r="T89" s="428"/>
      <c r="U89" s="428"/>
      <c r="V89" s="428"/>
      <c r="W89" s="428"/>
      <c r="X89" s="428"/>
      <c r="Y89" s="428"/>
      <c r="Z89" s="428"/>
      <c r="AA89" s="428"/>
      <c r="AB89" s="428"/>
      <c r="AC89" s="428"/>
      <c r="AD89" s="428"/>
      <c r="AE89" s="428"/>
      <c r="AF89" s="428"/>
      <c r="AG89" s="428"/>
      <c r="AH89" s="428"/>
      <c r="AI89" s="428"/>
      <c r="AJ89" s="428"/>
      <c r="AK89" s="428"/>
      <c r="AL89" s="428"/>
      <c r="AM89" s="428"/>
      <c r="AN89" s="428"/>
      <c r="AO89" s="428"/>
      <c r="AP89" s="428"/>
      <c r="AQ89" s="428"/>
      <c r="AR89" s="428"/>
      <c r="AS89" s="428"/>
      <c r="AT89" s="428"/>
      <c r="AU89" s="428"/>
      <c r="AV89" s="428"/>
      <c r="AW89" s="428"/>
      <c r="AX89" s="428"/>
      <c r="AY89" s="428"/>
      <c r="AZ89" s="428"/>
      <c r="BA89" s="428"/>
      <c r="BB89" s="428"/>
      <c r="BC89" s="428"/>
    </row>
    <row r="90" ht="12.75" customHeight="1">
      <c r="A90" s="428"/>
      <c r="B90" s="428"/>
      <c r="C90" s="428"/>
      <c r="D90" s="428"/>
      <c r="E90" s="428"/>
      <c r="F90" s="428"/>
      <c r="G90" s="428"/>
      <c r="H90" s="428"/>
      <c r="I90" s="428"/>
      <c r="J90" s="428"/>
      <c r="K90" s="428"/>
      <c r="L90" s="428"/>
      <c r="M90" s="428"/>
      <c r="N90" s="428"/>
      <c r="O90" s="428"/>
      <c r="P90" s="428"/>
      <c r="Q90" s="428"/>
      <c r="R90" s="428"/>
      <c r="S90" s="428"/>
      <c r="T90" s="428"/>
      <c r="U90" s="428"/>
      <c r="V90" s="428"/>
      <c r="W90" s="428"/>
      <c r="X90" s="428"/>
      <c r="Y90" s="428"/>
      <c r="Z90" s="428"/>
      <c r="AA90" s="428"/>
      <c r="AB90" s="428"/>
      <c r="AC90" s="428"/>
      <c r="AD90" s="428"/>
      <c r="AE90" s="428"/>
      <c r="AF90" s="428"/>
      <c r="AG90" s="428"/>
      <c r="AH90" s="428"/>
      <c r="AI90" s="428"/>
      <c r="AJ90" s="428"/>
      <c r="AK90" s="428"/>
      <c r="AL90" s="428"/>
      <c r="AM90" s="428"/>
      <c r="AN90" s="428"/>
      <c r="AO90" s="428"/>
      <c r="AP90" s="428"/>
      <c r="AQ90" s="428"/>
      <c r="AR90" s="428"/>
      <c r="AS90" s="428"/>
      <c r="AT90" s="428"/>
      <c r="AU90" s="428"/>
      <c r="AV90" s="428"/>
      <c r="AW90" s="428"/>
      <c r="AX90" s="428"/>
      <c r="AY90" s="428"/>
      <c r="AZ90" s="428"/>
      <c r="BA90" s="428"/>
      <c r="BB90" s="428"/>
      <c r="BC90" s="428"/>
    </row>
    <row r="91" ht="12.75" customHeight="1">
      <c r="A91" s="428"/>
      <c r="B91" s="428"/>
      <c r="C91" s="428"/>
      <c r="D91" s="428"/>
      <c r="E91" s="428"/>
      <c r="F91" s="428"/>
      <c r="G91" s="428"/>
      <c r="H91" s="428"/>
      <c r="I91" s="428"/>
      <c r="J91" s="428"/>
      <c r="K91" s="428"/>
      <c r="L91" s="428"/>
      <c r="M91" s="428"/>
      <c r="N91" s="428"/>
      <c r="O91" s="428"/>
      <c r="P91" s="428"/>
      <c r="Q91" s="428"/>
      <c r="R91" s="428"/>
      <c r="S91" s="428"/>
      <c r="T91" s="428"/>
      <c r="U91" s="428"/>
      <c r="V91" s="428"/>
      <c r="W91" s="428"/>
      <c r="X91" s="428"/>
      <c r="Y91" s="428"/>
      <c r="Z91" s="428"/>
      <c r="AA91" s="428"/>
      <c r="AB91" s="428"/>
      <c r="AC91" s="428"/>
      <c r="AD91" s="428"/>
      <c r="AE91" s="428"/>
      <c r="AF91" s="428"/>
      <c r="AG91" s="428"/>
      <c r="AH91" s="428"/>
      <c r="AI91" s="428"/>
      <c r="AJ91" s="428"/>
      <c r="AK91" s="428"/>
      <c r="AL91" s="428"/>
      <c r="AM91" s="428"/>
      <c r="AN91" s="428"/>
      <c r="AO91" s="428"/>
      <c r="AP91" s="428"/>
      <c r="AQ91" s="428"/>
      <c r="AR91" s="428"/>
      <c r="AS91" s="428"/>
      <c r="AT91" s="428"/>
      <c r="AU91" s="428"/>
      <c r="AV91" s="428"/>
      <c r="AW91" s="428"/>
      <c r="AX91" s="428"/>
      <c r="AY91" s="428"/>
      <c r="AZ91" s="428"/>
      <c r="BA91" s="428"/>
      <c r="BB91" s="428"/>
      <c r="BC91" s="428"/>
    </row>
    <row r="92" ht="12.75" customHeight="1">
      <c r="A92" s="428"/>
      <c r="B92" s="428"/>
      <c r="C92" s="428"/>
      <c r="D92" s="428"/>
      <c r="E92" s="428"/>
      <c r="F92" s="428"/>
      <c r="G92" s="428"/>
      <c r="H92" s="428"/>
      <c r="I92" s="428"/>
      <c r="J92" s="428"/>
      <c r="K92" s="428"/>
      <c r="L92" s="428"/>
      <c r="M92" s="428"/>
      <c r="N92" s="428"/>
      <c r="O92" s="428"/>
      <c r="P92" s="428"/>
      <c r="Q92" s="428"/>
      <c r="R92" s="428"/>
      <c r="S92" s="428"/>
      <c r="T92" s="428"/>
      <c r="U92" s="428"/>
      <c r="V92" s="428"/>
      <c r="W92" s="428"/>
      <c r="X92" s="428"/>
      <c r="Y92" s="428"/>
      <c r="Z92" s="428"/>
      <c r="AA92" s="428"/>
      <c r="AB92" s="428"/>
      <c r="AC92" s="428"/>
      <c r="AD92" s="428"/>
      <c r="AE92" s="428"/>
      <c r="AF92" s="428"/>
      <c r="AG92" s="428"/>
      <c r="AH92" s="428"/>
      <c r="AI92" s="428"/>
      <c r="AJ92" s="428"/>
      <c r="AK92" s="428"/>
      <c r="AL92" s="428"/>
      <c r="AM92" s="428"/>
      <c r="AN92" s="428"/>
      <c r="AO92" s="428"/>
      <c r="AP92" s="428"/>
      <c r="AQ92" s="428"/>
      <c r="AR92" s="428"/>
      <c r="AS92" s="428"/>
      <c r="AT92" s="428"/>
      <c r="AU92" s="428"/>
      <c r="AV92" s="428"/>
      <c r="AW92" s="428"/>
      <c r="AX92" s="428"/>
      <c r="AY92" s="428"/>
      <c r="AZ92" s="428"/>
      <c r="BA92" s="428"/>
      <c r="BB92" s="428"/>
      <c r="BC92" s="428"/>
    </row>
    <row r="93" ht="12.75" customHeight="1">
      <c r="A93" s="428"/>
      <c r="B93" s="428"/>
      <c r="C93" s="428"/>
      <c r="D93" s="428"/>
      <c r="E93" s="428"/>
      <c r="F93" s="428"/>
      <c r="G93" s="428"/>
      <c r="H93" s="428"/>
      <c r="I93" s="428"/>
      <c r="J93" s="428"/>
      <c r="K93" s="428"/>
      <c r="L93" s="428"/>
      <c r="M93" s="428"/>
      <c r="N93" s="428"/>
      <c r="O93" s="428"/>
      <c r="P93" s="428"/>
      <c r="Q93" s="428"/>
      <c r="R93" s="428"/>
      <c r="S93" s="428"/>
      <c r="T93" s="428"/>
      <c r="U93" s="428"/>
      <c r="V93" s="428"/>
      <c r="W93" s="428"/>
      <c r="X93" s="428"/>
      <c r="Y93" s="428"/>
      <c r="Z93" s="428"/>
      <c r="AA93" s="428"/>
      <c r="AB93" s="428"/>
      <c r="AC93" s="428"/>
      <c r="AD93" s="428"/>
      <c r="AE93" s="428"/>
      <c r="AF93" s="428"/>
      <c r="AG93" s="428"/>
      <c r="AH93" s="428"/>
      <c r="AI93" s="428"/>
      <c r="AJ93" s="428"/>
      <c r="AK93" s="428"/>
      <c r="AL93" s="428"/>
      <c r="AM93" s="428"/>
      <c r="AN93" s="428"/>
      <c r="AO93" s="428"/>
      <c r="AP93" s="428"/>
      <c r="AQ93" s="428"/>
      <c r="AR93" s="428"/>
      <c r="AS93" s="428"/>
      <c r="AT93" s="428"/>
      <c r="AU93" s="428"/>
      <c r="AV93" s="428"/>
      <c r="AW93" s="428"/>
      <c r="AX93" s="428"/>
      <c r="AY93" s="428"/>
      <c r="AZ93" s="428"/>
      <c r="BA93" s="428"/>
      <c r="BB93" s="428"/>
      <c r="BC93" s="428"/>
    </row>
    <row r="94" ht="12.75" customHeight="1">
      <c r="A94" s="428"/>
      <c r="B94" s="428"/>
      <c r="C94" s="428"/>
      <c r="D94" s="428"/>
      <c r="E94" s="428"/>
      <c r="F94" s="428"/>
      <c r="G94" s="428"/>
      <c r="H94" s="428"/>
      <c r="I94" s="428"/>
      <c r="J94" s="428"/>
      <c r="K94" s="428"/>
      <c r="L94" s="428"/>
      <c r="M94" s="428"/>
      <c r="N94" s="428"/>
      <c r="O94" s="428"/>
      <c r="P94" s="428"/>
      <c r="Q94" s="428"/>
      <c r="R94" s="428"/>
      <c r="S94" s="428"/>
      <c r="T94" s="428"/>
      <c r="U94" s="428"/>
      <c r="V94" s="428"/>
      <c r="W94" s="428"/>
      <c r="X94" s="428"/>
      <c r="Y94" s="428"/>
      <c r="Z94" s="428"/>
      <c r="AA94" s="428"/>
      <c r="AB94" s="428"/>
      <c r="AC94" s="428"/>
      <c r="AD94" s="428"/>
      <c r="AE94" s="428"/>
      <c r="AF94" s="428"/>
      <c r="AG94" s="428"/>
      <c r="AH94" s="428"/>
      <c r="AI94" s="428"/>
      <c r="AJ94" s="428"/>
      <c r="AK94" s="428"/>
      <c r="AL94" s="428"/>
      <c r="AM94" s="428"/>
      <c r="AN94" s="428"/>
      <c r="AO94" s="428"/>
      <c r="AP94" s="428"/>
      <c r="AQ94" s="428"/>
      <c r="AR94" s="428"/>
      <c r="AS94" s="428"/>
      <c r="AT94" s="428"/>
      <c r="AU94" s="428"/>
      <c r="AV94" s="428"/>
      <c r="AW94" s="428"/>
      <c r="AX94" s="428"/>
      <c r="AY94" s="428"/>
      <c r="AZ94" s="428"/>
      <c r="BA94" s="428"/>
      <c r="BB94" s="428"/>
      <c r="BC94" s="428"/>
    </row>
    <row r="95" ht="12.75" customHeight="1">
      <c r="A95" s="428"/>
      <c r="B95" s="428"/>
      <c r="C95" s="428"/>
      <c r="D95" s="428"/>
      <c r="E95" s="428"/>
      <c r="F95" s="428"/>
      <c r="G95" s="428"/>
      <c r="H95" s="428"/>
      <c r="I95" s="428"/>
      <c r="J95" s="428"/>
      <c r="K95" s="428"/>
      <c r="L95" s="428"/>
      <c r="M95" s="428"/>
      <c r="N95" s="428"/>
      <c r="O95" s="428"/>
      <c r="P95" s="428"/>
      <c r="Q95" s="428"/>
      <c r="R95" s="428"/>
      <c r="S95" s="428"/>
      <c r="T95" s="428"/>
      <c r="U95" s="428"/>
      <c r="V95" s="428"/>
      <c r="W95" s="428"/>
      <c r="X95" s="428"/>
      <c r="Y95" s="428"/>
      <c r="Z95" s="428"/>
      <c r="AA95" s="428"/>
      <c r="AB95" s="428"/>
      <c r="AC95" s="428"/>
      <c r="AD95" s="428"/>
      <c r="AE95" s="428"/>
      <c r="AF95" s="428"/>
      <c r="AG95" s="428"/>
      <c r="AH95" s="428"/>
      <c r="AI95" s="428"/>
      <c r="AJ95" s="428"/>
      <c r="AK95" s="428"/>
      <c r="AL95" s="428"/>
      <c r="AM95" s="428"/>
      <c r="AN95" s="428"/>
      <c r="AO95" s="428"/>
      <c r="AP95" s="428"/>
      <c r="AQ95" s="428"/>
      <c r="AR95" s="428"/>
      <c r="AS95" s="428"/>
      <c r="AT95" s="428"/>
      <c r="AU95" s="428"/>
      <c r="AV95" s="428"/>
      <c r="AW95" s="428"/>
      <c r="AX95" s="428"/>
      <c r="AY95" s="428"/>
      <c r="AZ95" s="428"/>
      <c r="BA95" s="428"/>
      <c r="BB95" s="428"/>
      <c r="BC95" s="428"/>
    </row>
    <row r="96" ht="12.75" customHeight="1">
      <c r="A96" s="428"/>
      <c r="B96" s="428"/>
      <c r="C96" s="428"/>
      <c r="D96" s="428"/>
      <c r="E96" s="428"/>
      <c r="F96" s="428"/>
      <c r="G96" s="428"/>
      <c r="H96" s="428"/>
      <c r="I96" s="428"/>
      <c r="J96" s="428"/>
      <c r="K96" s="428"/>
      <c r="L96" s="428"/>
      <c r="M96" s="428"/>
      <c r="N96" s="428"/>
      <c r="O96" s="428"/>
      <c r="P96" s="428"/>
      <c r="Q96" s="428"/>
      <c r="R96" s="428"/>
      <c r="S96" s="428"/>
      <c r="T96" s="428"/>
      <c r="U96" s="428"/>
      <c r="V96" s="428"/>
      <c r="W96" s="428"/>
      <c r="X96" s="428"/>
      <c r="Y96" s="428"/>
      <c r="Z96" s="428"/>
      <c r="AA96" s="428"/>
      <c r="AB96" s="428"/>
      <c r="AC96" s="428"/>
      <c r="AD96" s="428"/>
      <c r="AE96" s="428"/>
      <c r="AF96" s="428"/>
      <c r="AG96" s="428"/>
      <c r="AH96" s="428"/>
      <c r="AI96" s="428"/>
      <c r="AJ96" s="428"/>
      <c r="AK96" s="428"/>
      <c r="AL96" s="428"/>
      <c r="AM96" s="428"/>
      <c r="AN96" s="428"/>
      <c r="AO96" s="428"/>
      <c r="AP96" s="428"/>
      <c r="AQ96" s="428"/>
      <c r="AR96" s="428"/>
      <c r="AS96" s="428"/>
      <c r="AT96" s="428"/>
      <c r="AU96" s="428"/>
      <c r="AV96" s="428"/>
      <c r="AW96" s="428"/>
      <c r="AX96" s="428"/>
      <c r="AY96" s="428"/>
      <c r="AZ96" s="428"/>
      <c r="BA96" s="428"/>
      <c r="BB96" s="428"/>
      <c r="BC96" s="428"/>
    </row>
    <row r="97" ht="12.75" customHeight="1">
      <c r="A97" s="428"/>
      <c r="B97" s="428"/>
      <c r="C97" s="428"/>
      <c r="D97" s="428"/>
      <c r="E97" s="428"/>
      <c r="F97" s="428"/>
      <c r="G97" s="428"/>
      <c r="H97" s="428"/>
      <c r="I97" s="428"/>
      <c r="J97" s="428"/>
      <c r="K97" s="428"/>
      <c r="L97" s="428"/>
      <c r="M97" s="428"/>
      <c r="N97" s="428"/>
      <c r="O97" s="428"/>
      <c r="P97" s="428"/>
      <c r="Q97" s="428"/>
      <c r="R97" s="428"/>
      <c r="S97" s="428"/>
      <c r="T97" s="428"/>
      <c r="U97" s="428"/>
      <c r="V97" s="428"/>
      <c r="W97" s="428"/>
      <c r="X97" s="428"/>
      <c r="Y97" s="428"/>
      <c r="Z97" s="428"/>
      <c r="AA97" s="428"/>
      <c r="AB97" s="428"/>
      <c r="AC97" s="428"/>
      <c r="AD97" s="428"/>
      <c r="AE97" s="428"/>
      <c r="AF97" s="428"/>
      <c r="AG97" s="428"/>
      <c r="AH97" s="428"/>
      <c r="AI97" s="428"/>
      <c r="AJ97" s="428"/>
      <c r="AK97" s="428"/>
      <c r="AL97" s="428"/>
      <c r="AM97" s="428"/>
      <c r="AN97" s="428"/>
      <c r="AO97" s="428"/>
      <c r="AP97" s="428"/>
      <c r="AQ97" s="428"/>
      <c r="AR97" s="428"/>
      <c r="AS97" s="428"/>
      <c r="AT97" s="428"/>
      <c r="AU97" s="428"/>
      <c r="AV97" s="428"/>
      <c r="AW97" s="428"/>
      <c r="AX97" s="428"/>
      <c r="AY97" s="428"/>
      <c r="AZ97" s="428"/>
      <c r="BA97" s="428"/>
      <c r="BB97" s="428"/>
      <c r="BC97" s="428"/>
    </row>
    <row r="98" ht="12.75" customHeight="1">
      <c r="A98" s="428"/>
      <c r="B98" s="428"/>
      <c r="C98" s="428"/>
      <c r="D98" s="428"/>
      <c r="E98" s="428"/>
      <c r="F98" s="428"/>
      <c r="G98" s="428"/>
      <c r="H98" s="428"/>
      <c r="I98" s="428"/>
      <c r="J98" s="428"/>
      <c r="K98" s="428"/>
      <c r="L98" s="428"/>
      <c r="M98" s="428"/>
      <c r="N98" s="428"/>
      <c r="O98" s="428"/>
      <c r="P98" s="428"/>
      <c r="Q98" s="428"/>
      <c r="R98" s="428"/>
      <c r="S98" s="428"/>
      <c r="T98" s="428"/>
      <c r="U98" s="428"/>
      <c r="V98" s="428"/>
      <c r="W98" s="428"/>
      <c r="X98" s="428"/>
      <c r="Y98" s="428"/>
      <c r="Z98" s="428"/>
      <c r="AA98" s="428"/>
      <c r="AB98" s="428"/>
      <c r="AC98" s="428"/>
      <c r="AD98" s="428"/>
      <c r="AE98" s="428"/>
      <c r="AF98" s="428"/>
      <c r="AG98" s="428"/>
      <c r="AH98" s="428"/>
      <c r="AI98" s="428"/>
      <c r="AJ98" s="428"/>
      <c r="AK98" s="428"/>
      <c r="AL98" s="428"/>
      <c r="AM98" s="428"/>
      <c r="AN98" s="428"/>
      <c r="AO98" s="428"/>
      <c r="AP98" s="428"/>
      <c r="AQ98" s="428"/>
      <c r="AR98" s="428"/>
      <c r="AS98" s="428"/>
      <c r="AT98" s="428"/>
      <c r="AU98" s="428"/>
      <c r="AV98" s="428"/>
      <c r="AW98" s="428"/>
      <c r="AX98" s="428"/>
      <c r="AY98" s="428"/>
      <c r="AZ98" s="428"/>
      <c r="BA98" s="428"/>
      <c r="BB98" s="428"/>
      <c r="BC98" s="428"/>
    </row>
    <row r="99" ht="12.75" customHeight="1">
      <c r="A99" s="428"/>
      <c r="B99" s="428"/>
      <c r="C99" s="428"/>
      <c r="D99" s="428"/>
      <c r="E99" s="428"/>
      <c r="F99" s="428"/>
      <c r="G99" s="428"/>
      <c r="H99" s="428"/>
      <c r="I99" s="428"/>
      <c r="J99" s="428"/>
      <c r="K99" s="428"/>
      <c r="L99" s="428"/>
      <c r="M99" s="428"/>
      <c r="N99" s="428"/>
      <c r="O99" s="428"/>
      <c r="P99" s="428"/>
      <c r="Q99" s="428"/>
      <c r="R99" s="428"/>
      <c r="S99" s="428"/>
      <c r="T99" s="428"/>
      <c r="U99" s="428"/>
      <c r="V99" s="428"/>
      <c r="W99" s="428"/>
      <c r="X99" s="428"/>
      <c r="Y99" s="428"/>
      <c r="Z99" s="428"/>
      <c r="AA99" s="428"/>
      <c r="AB99" s="428"/>
      <c r="AC99" s="428"/>
      <c r="AD99" s="428"/>
      <c r="AE99" s="428"/>
      <c r="AF99" s="428"/>
      <c r="AG99" s="428"/>
      <c r="AH99" s="428"/>
      <c r="AI99" s="428"/>
      <c r="AJ99" s="428"/>
      <c r="AK99" s="428"/>
      <c r="AL99" s="428"/>
      <c r="AM99" s="428"/>
      <c r="AN99" s="428"/>
      <c r="AO99" s="428"/>
      <c r="AP99" s="428"/>
      <c r="AQ99" s="428"/>
      <c r="AR99" s="428"/>
      <c r="AS99" s="428"/>
      <c r="AT99" s="428"/>
      <c r="AU99" s="428"/>
      <c r="AV99" s="428"/>
      <c r="AW99" s="428"/>
      <c r="AX99" s="428"/>
      <c r="AY99" s="428"/>
      <c r="AZ99" s="428"/>
      <c r="BA99" s="428"/>
      <c r="BB99" s="428"/>
      <c r="BC99" s="428"/>
    </row>
    <row r="100" ht="12.75" customHeight="1">
      <c r="A100" s="428"/>
      <c r="B100" s="428"/>
      <c r="C100" s="428"/>
      <c r="D100" s="428"/>
      <c r="E100" s="428"/>
      <c r="F100" s="428"/>
      <c r="G100" s="428"/>
      <c r="H100" s="428"/>
      <c r="I100" s="428"/>
      <c r="J100" s="428"/>
      <c r="K100" s="428"/>
      <c r="L100" s="428"/>
      <c r="M100" s="428"/>
      <c r="N100" s="428"/>
      <c r="O100" s="428"/>
      <c r="P100" s="428"/>
      <c r="Q100" s="428"/>
      <c r="R100" s="428"/>
      <c r="S100" s="428"/>
      <c r="T100" s="428"/>
      <c r="U100" s="428"/>
      <c r="V100" s="428"/>
      <c r="W100" s="428"/>
      <c r="X100" s="428"/>
      <c r="Y100" s="428"/>
      <c r="Z100" s="428"/>
      <c r="AA100" s="428"/>
      <c r="AB100" s="428"/>
      <c r="AC100" s="428"/>
      <c r="AD100" s="428"/>
      <c r="AE100" s="428"/>
      <c r="AF100" s="428"/>
      <c r="AG100" s="428"/>
      <c r="AH100" s="428"/>
      <c r="AI100" s="428"/>
      <c r="AJ100" s="428"/>
      <c r="AK100" s="428"/>
      <c r="AL100" s="428"/>
      <c r="AM100" s="428"/>
      <c r="AN100" s="428"/>
      <c r="AO100" s="428"/>
      <c r="AP100" s="428"/>
      <c r="AQ100" s="428"/>
      <c r="AR100" s="428"/>
      <c r="AS100" s="428"/>
      <c r="AT100" s="428"/>
      <c r="AU100" s="428"/>
      <c r="AV100" s="428"/>
      <c r="AW100" s="428"/>
      <c r="AX100" s="428"/>
      <c r="AY100" s="428"/>
      <c r="AZ100" s="428"/>
      <c r="BA100" s="428"/>
      <c r="BB100" s="428"/>
      <c r="BC100" s="428"/>
    </row>
    <row r="101" ht="12.75" customHeight="1">
      <c r="A101" s="428"/>
      <c r="B101" s="428"/>
      <c r="C101" s="428"/>
      <c r="D101" s="428"/>
      <c r="E101" s="428"/>
      <c r="F101" s="428"/>
      <c r="G101" s="428"/>
      <c r="H101" s="428"/>
      <c r="I101" s="428"/>
      <c r="J101" s="428"/>
      <c r="K101" s="428"/>
      <c r="L101" s="428"/>
      <c r="M101" s="428"/>
      <c r="N101" s="428"/>
      <c r="O101" s="428"/>
      <c r="P101" s="428"/>
      <c r="Q101" s="428"/>
      <c r="R101" s="428"/>
      <c r="S101" s="428"/>
      <c r="T101" s="428"/>
      <c r="U101" s="428"/>
      <c r="V101" s="428"/>
      <c r="W101" s="428"/>
      <c r="X101" s="428"/>
      <c r="Y101" s="428"/>
      <c r="Z101" s="428"/>
      <c r="AA101" s="428"/>
      <c r="AB101" s="428"/>
      <c r="AC101" s="428"/>
      <c r="AD101" s="428"/>
      <c r="AE101" s="428"/>
      <c r="AF101" s="428"/>
      <c r="AG101" s="428"/>
      <c r="AH101" s="428"/>
      <c r="AI101" s="428"/>
      <c r="AJ101" s="428"/>
      <c r="AK101" s="428"/>
      <c r="AL101" s="428"/>
      <c r="AM101" s="428"/>
      <c r="AN101" s="428"/>
      <c r="AO101" s="428"/>
      <c r="AP101" s="428"/>
      <c r="AQ101" s="428"/>
      <c r="AR101" s="428"/>
      <c r="AS101" s="428"/>
      <c r="AT101" s="428"/>
      <c r="AU101" s="428"/>
      <c r="AV101" s="428"/>
      <c r="AW101" s="428"/>
      <c r="AX101" s="428"/>
      <c r="AY101" s="428"/>
      <c r="AZ101" s="428"/>
      <c r="BA101" s="428"/>
      <c r="BB101" s="428"/>
      <c r="BC101" s="428"/>
    </row>
    <row r="102" ht="12.75" customHeight="1">
      <c r="A102" s="428"/>
      <c r="B102" s="428"/>
      <c r="C102" s="428"/>
      <c r="D102" s="428"/>
      <c r="E102" s="428"/>
      <c r="F102" s="428"/>
      <c r="G102" s="428"/>
      <c r="H102" s="428"/>
      <c r="I102" s="428"/>
      <c r="J102" s="428"/>
      <c r="K102" s="428"/>
      <c r="L102" s="428"/>
      <c r="M102" s="428"/>
      <c r="N102" s="428"/>
      <c r="O102" s="428"/>
      <c r="P102" s="428"/>
      <c r="Q102" s="428"/>
      <c r="R102" s="428"/>
      <c r="S102" s="428"/>
      <c r="T102" s="428"/>
      <c r="U102" s="428"/>
      <c r="V102" s="428"/>
      <c r="W102" s="428"/>
      <c r="X102" s="428"/>
      <c r="Y102" s="428"/>
      <c r="Z102" s="428"/>
      <c r="AA102" s="428"/>
      <c r="AB102" s="428"/>
      <c r="AC102" s="428"/>
      <c r="AD102" s="428"/>
      <c r="AE102" s="428"/>
      <c r="AF102" s="428"/>
      <c r="AG102" s="428"/>
      <c r="AH102" s="428"/>
      <c r="AI102" s="428"/>
      <c r="AJ102" s="428"/>
      <c r="AK102" s="428"/>
      <c r="AL102" s="428"/>
      <c r="AM102" s="428"/>
      <c r="AN102" s="428"/>
      <c r="AO102" s="428"/>
      <c r="AP102" s="428"/>
      <c r="AQ102" s="428"/>
      <c r="AR102" s="428"/>
      <c r="AS102" s="428"/>
      <c r="AT102" s="428"/>
      <c r="AU102" s="428"/>
      <c r="AV102" s="428"/>
      <c r="AW102" s="428"/>
      <c r="AX102" s="428"/>
      <c r="AY102" s="428"/>
      <c r="AZ102" s="428"/>
      <c r="BA102" s="428"/>
      <c r="BB102" s="428"/>
      <c r="BC102" s="428"/>
    </row>
    <row r="103" ht="12.75" customHeight="1">
      <c r="A103" s="428"/>
      <c r="B103" s="428"/>
      <c r="C103" s="428"/>
      <c r="D103" s="428"/>
      <c r="E103" s="428"/>
      <c r="F103" s="428"/>
      <c r="G103" s="428"/>
      <c r="H103" s="428"/>
      <c r="I103" s="428"/>
      <c r="J103" s="428"/>
      <c r="K103" s="428"/>
      <c r="L103" s="428"/>
      <c r="M103" s="428"/>
      <c r="N103" s="428"/>
      <c r="O103" s="428"/>
      <c r="P103" s="428"/>
      <c r="Q103" s="428"/>
      <c r="R103" s="428"/>
      <c r="S103" s="428"/>
      <c r="T103" s="428"/>
      <c r="U103" s="428"/>
      <c r="V103" s="428"/>
      <c r="W103" s="428"/>
      <c r="X103" s="428"/>
      <c r="Y103" s="428"/>
      <c r="Z103" s="428"/>
      <c r="AA103" s="428"/>
      <c r="AB103" s="428"/>
      <c r="AC103" s="428"/>
      <c r="AD103" s="428"/>
      <c r="AE103" s="428"/>
      <c r="AF103" s="428"/>
      <c r="AG103" s="428"/>
      <c r="AH103" s="428"/>
      <c r="AI103" s="428"/>
      <c r="AJ103" s="428"/>
      <c r="AK103" s="428"/>
      <c r="AL103" s="428"/>
      <c r="AM103" s="428"/>
      <c r="AN103" s="428"/>
      <c r="AO103" s="428"/>
      <c r="AP103" s="428"/>
      <c r="AQ103" s="428"/>
      <c r="AR103" s="428"/>
      <c r="AS103" s="428"/>
      <c r="AT103" s="428"/>
      <c r="AU103" s="428"/>
      <c r="AV103" s="428"/>
      <c r="AW103" s="428"/>
      <c r="AX103" s="428"/>
      <c r="AY103" s="428"/>
      <c r="AZ103" s="428"/>
      <c r="BA103" s="428"/>
      <c r="BB103" s="428"/>
      <c r="BC103" s="428"/>
    </row>
    <row r="104" ht="12.75" customHeight="1">
      <c r="A104" s="428"/>
      <c r="B104" s="428"/>
      <c r="C104" s="428"/>
      <c r="D104" s="428"/>
      <c r="E104" s="428"/>
      <c r="F104" s="428"/>
      <c r="G104" s="428"/>
      <c r="H104" s="428"/>
      <c r="I104" s="428"/>
      <c r="J104" s="428"/>
      <c r="K104" s="428"/>
      <c r="L104" s="428"/>
      <c r="M104" s="428"/>
      <c r="N104" s="428"/>
      <c r="O104" s="428"/>
      <c r="P104" s="428"/>
      <c r="Q104" s="428"/>
      <c r="R104" s="428"/>
      <c r="S104" s="428"/>
      <c r="T104" s="428"/>
      <c r="U104" s="428"/>
      <c r="V104" s="428"/>
      <c r="W104" s="428"/>
      <c r="X104" s="428"/>
      <c r="Y104" s="428"/>
      <c r="Z104" s="428"/>
      <c r="AA104" s="428"/>
      <c r="AB104" s="428"/>
      <c r="AC104" s="428"/>
      <c r="AD104" s="428"/>
      <c r="AE104" s="428"/>
      <c r="AF104" s="428"/>
      <c r="AG104" s="428"/>
      <c r="AH104" s="428"/>
      <c r="AI104" s="428"/>
      <c r="AJ104" s="428"/>
      <c r="AK104" s="428"/>
      <c r="AL104" s="428"/>
      <c r="AM104" s="428"/>
      <c r="AN104" s="428"/>
      <c r="AO104" s="428"/>
      <c r="AP104" s="428"/>
      <c r="AQ104" s="428"/>
      <c r="AR104" s="428"/>
      <c r="AS104" s="428"/>
      <c r="AT104" s="428"/>
      <c r="AU104" s="428"/>
      <c r="AV104" s="428"/>
      <c r="AW104" s="428"/>
      <c r="AX104" s="428"/>
      <c r="AY104" s="428"/>
      <c r="AZ104" s="428"/>
      <c r="BA104" s="428"/>
      <c r="BB104" s="428"/>
      <c r="BC104" s="428"/>
    </row>
    <row r="105" ht="12.75" customHeight="1">
      <c r="A105" s="428"/>
      <c r="B105" s="428"/>
      <c r="C105" s="428"/>
      <c r="D105" s="428"/>
      <c r="E105" s="428"/>
      <c r="F105" s="428"/>
      <c r="G105" s="428"/>
      <c r="H105" s="428"/>
      <c r="I105" s="428"/>
      <c r="J105" s="428"/>
      <c r="K105" s="428"/>
      <c r="L105" s="428"/>
      <c r="M105" s="428"/>
      <c r="N105" s="428"/>
      <c r="O105" s="428"/>
      <c r="P105" s="428"/>
      <c r="Q105" s="428"/>
      <c r="R105" s="428"/>
      <c r="S105" s="428"/>
      <c r="T105" s="428"/>
      <c r="U105" s="428"/>
      <c r="V105" s="428"/>
      <c r="W105" s="428"/>
      <c r="X105" s="428"/>
      <c r="Y105" s="428"/>
      <c r="Z105" s="428"/>
      <c r="AA105" s="428"/>
      <c r="AB105" s="428"/>
      <c r="AC105" s="428"/>
      <c r="AD105" s="428"/>
      <c r="AE105" s="428"/>
      <c r="AF105" s="428"/>
      <c r="AG105" s="428"/>
      <c r="AH105" s="428"/>
      <c r="AI105" s="428"/>
      <c r="AJ105" s="428"/>
      <c r="AK105" s="428"/>
      <c r="AL105" s="428"/>
      <c r="AM105" s="428"/>
      <c r="AN105" s="428"/>
      <c r="AO105" s="428"/>
      <c r="AP105" s="428"/>
      <c r="AQ105" s="428"/>
      <c r="AR105" s="428"/>
      <c r="AS105" s="428"/>
      <c r="AT105" s="428"/>
      <c r="AU105" s="428"/>
      <c r="AV105" s="428"/>
      <c r="AW105" s="428"/>
      <c r="AX105" s="428"/>
      <c r="AY105" s="428"/>
      <c r="AZ105" s="428"/>
      <c r="BA105" s="428"/>
      <c r="BB105" s="428"/>
      <c r="BC105" s="428"/>
    </row>
    <row r="106" ht="12.75" customHeight="1">
      <c r="A106" s="428"/>
      <c r="B106" s="428"/>
      <c r="C106" s="428"/>
      <c r="D106" s="428"/>
      <c r="E106" s="428"/>
      <c r="F106" s="428"/>
      <c r="G106" s="428"/>
      <c r="H106" s="428"/>
      <c r="I106" s="428"/>
      <c r="J106" s="428"/>
      <c r="K106" s="428"/>
      <c r="L106" s="428"/>
      <c r="M106" s="428"/>
      <c r="N106" s="428"/>
      <c r="O106" s="428"/>
      <c r="P106" s="428"/>
      <c r="Q106" s="428"/>
      <c r="R106" s="428"/>
      <c r="S106" s="428"/>
      <c r="T106" s="428"/>
      <c r="U106" s="428"/>
      <c r="V106" s="428"/>
      <c r="W106" s="428"/>
      <c r="X106" s="428"/>
      <c r="Y106" s="428"/>
      <c r="Z106" s="428"/>
      <c r="AA106" s="428"/>
      <c r="AB106" s="428"/>
      <c r="AC106" s="428"/>
      <c r="AD106" s="428"/>
      <c r="AE106" s="428"/>
      <c r="AF106" s="428"/>
      <c r="AG106" s="428"/>
      <c r="AH106" s="428"/>
      <c r="AI106" s="428"/>
      <c r="AJ106" s="428"/>
      <c r="AK106" s="428"/>
      <c r="AL106" s="428"/>
      <c r="AM106" s="428"/>
      <c r="AN106" s="428"/>
      <c r="AO106" s="428"/>
      <c r="AP106" s="428"/>
      <c r="AQ106" s="428"/>
      <c r="AR106" s="428"/>
      <c r="AS106" s="428"/>
      <c r="AT106" s="428"/>
      <c r="AU106" s="428"/>
      <c r="AV106" s="428"/>
      <c r="AW106" s="428"/>
      <c r="AX106" s="428"/>
      <c r="AY106" s="428"/>
      <c r="AZ106" s="428"/>
      <c r="BA106" s="428"/>
      <c r="BB106" s="428"/>
      <c r="BC106" s="428"/>
    </row>
    <row r="107" ht="12.75" customHeight="1">
      <c r="A107" s="428"/>
      <c r="B107" s="428"/>
      <c r="C107" s="428"/>
      <c r="D107" s="428"/>
      <c r="E107" s="428"/>
      <c r="F107" s="428"/>
      <c r="G107" s="428"/>
      <c r="H107" s="428"/>
      <c r="I107" s="428"/>
      <c r="J107" s="428"/>
      <c r="K107" s="428"/>
      <c r="L107" s="428"/>
      <c r="M107" s="428"/>
      <c r="N107" s="428"/>
      <c r="O107" s="428"/>
      <c r="P107" s="428"/>
      <c r="Q107" s="428"/>
      <c r="R107" s="428"/>
      <c r="S107" s="428"/>
      <c r="T107" s="428"/>
      <c r="U107" s="428"/>
      <c r="V107" s="428"/>
      <c r="W107" s="428"/>
      <c r="X107" s="428"/>
      <c r="Y107" s="428"/>
      <c r="Z107" s="428"/>
      <c r="AA107" s="428"/>
      <c r="AB107" s="428"/>
      <c r="AC107" s="428"/>
      <c r="AD107" s="428"/>
      <c r="AE107" s="428"/>
      <c r="AF107" s="428"/>
      <c r="AG107" s="428"/>
      <c r="AH107" s="428"/>
      <c r="AI107" s="428"/>
      <c r="AJ107" s="428"/>
      <c r="AK107" s="428"/>
      <c r="AL107" s="428"/>
      <c r="AM107" s="428"/>
      <c r="AN107" s="428"/>
      <c r="AO107" s="428"/>
      <c r="AP107" s="428"/>
      <c r="AQ107" s="428"/>
      <c r="AR107" s="428"/>
      <c r="AS107" s="428"/>
      <c r="AT107" s="428"/>
      <c r="AU107" s="428"/>
      <c r="AV107" s="428"/>
      <c r="AW107" s="428"/>
      <c r="AX107" s="428"/>
      <c r="AY107" s="428"/>
      <c r="AZ107" s="428"/>
      <c r="BA107" s="428"/>
      <c r="BB107" s="428"/>
      <c r="BC107" s="428"/>
    </row>
    <row r="108" ht="12.75" customHeight="1">
      <c r="A108" s="428"/>
      <c r="B108" s="428"/>
      <c r="C108" s="428"/>
      <c r="D108" s="428"/>
      <c r="E108" s="428"/>
      <c r="F108" s="428"/>
      <c r="G108" s="428"/>
      <c r="H108" s="428"/>
      <c r="I108" s="428"/>
      <c r="J108" s="428"/>
      <c r="K108" s="428"/>
      <c r="L108" s="428"/>
      <c r="M108" s="428"/>
      <c r="N108" s="428"/>
      <c r="O108" s="428"/>
      <c r="P108" s="428"/>
      <c r="Q108" s="428"/>
      <c r="R108" s="428"/>
      <c r="S108" s="428"/>
      <c r="T108" s="428"/>
      <c r="U108" s="428"/>
      <c r="V108" s="428"/>
      <c r="W108" s="428"/>
      <c r="X108" s="428"/>
      <c r="Y108" s="428"/>
      <c r="Z108" s="428"/>
      <c r="AA108" s="428"/>
      <c r="AB108" s="428"/>
      <c r="AC108" s="428"/>
      <c r="AD108" s="428"/>
      <c r="AE108" s="428"/>
      <c r="AF108" s="428"/>
      <c r="AG108" s="428"/>
      <c r="AH108" s="428"/>
      <c r="AI108" s="428"/>
      <c r="AJ108" s="428"/>
      <c r="AK108" s="428"/>
      <c r="AL108" s="428"/>
      <c r="AM108" s="428"/>
      <c r="AN108" s="428"/>
      <c r="AO108" s="428"/>
      <c r="AP108" s="428"/>
      <c r="AQ108" s="428"/>
      <c r="AR108" s="428"/>
      <c r="AS108" s="428"/>
      <c r="AT108" s="428"/>
      <c r="AU108" s="428"/>
      <c r="AV108" s="428"/>
      <c r="AW108" s="428"/>
      <c r="AX108" s="428"/>
      <c r="AY108" s="428"/>
      <c r="AZ108" s="428"/>
      <c r="BA108" s="428"/>
      <c r="BB108" s="428"/>
      <c r="BC108" s="428"/>
    </row>
    <row r="109" ht="12.75" customHeight="1">
      <c r="A109" s="428"/>
      <c r="B109" s="428"/>
      <c r="C109" s="428"/>
      <c r="D109" s="428"/>
      <c r="E109" s="428"/>
      <c r="F109" s="428"/>
      <c r="G109" s="428"/>
      <c r="H109" s="428"/>
      <c r="I109" s="428"/>
      <c r="J109" s="428"/>
      <c r="K109" s="428"/>
      <c r="L109" s="428"/>
      <c r="M109" s="428"/>
      <c r="N109" s="428"/>
      <c r="O109" s="428"/>
      <c r="P109" s="428"/>
      <c r="Q109" s="428"/>
      <c r="R109" s="428"/>
      <c r="S109" s="428"/>
      <c r="T109" s="428"/>
      <c r="U109" s="428"/>
      <c r="V109" s="428"/>
      <c r="W109" s="428"/>
      <c r="X109" s="428"/>
      <c r="Y109" s="428"/>
      <c r="Z109" s="428"/>
      <c r="AA109" s="428"/>
      <c r="AB109" s="428"/>
      <c r="AC109" s="428"/>
      <c r="AD109" s="428"/>
      <c r="AE109" s="428"/>
      <c r="AF109" s="428"/>
      <c r="AG109" s="428"/>
      <c r="AH109" s="428"/>
      <c r="AI109" s="428"/>
      <c r="AJ109" s="428"/>
      <c r="AK109" s="428"/>
      <c r="AL109" s="428"/>
      <c r="AM109" s="428"/>
      <c r="AN109" s="428"/>
      <c r="AO109" s="428"/>
      <c r="AP109" s="428"/>
      <c r="AQ109" s="428"/>
      <c r="AR109" s="428"/>
      <c r="AS109" s="428"/>
      <c r="AT109" s="428"/>
      <c r="AU109" s="428"/>
      <c r="AV109" s="428"/>
      <c r="AW109" s="428"/>
      <c r="AX109" s="428"/>
      <c r="AY109" s="428"/>
      <c r="AZ109" s="428"/>
      <c r="BA109" s="428"/>
      <c r="BB109" s="428"/>
      <c r="BC109" s="428"/>
    </row>
    <row r="110" ht="12.75" customHeight="1">
      <c r="A110" s="428"/>
      <c r="B110" s="428"/>
      <c r="C110" s="428"/>
      <c r="D110" s="428"/>
      <c r="E110" s="428"/>
      <c r="F110" s="428"/>
      <c r="G110" s="428"/>
      <c r="H110" s="428"/>
      <c r="I110" s="428"/>
      <c r="J110" s="428"/>
      <c r="K110" s="428"/>
      <c r="L110" s="428"/>
      <c r="M110" s="428"/>
      <c r="N110" s="428"/>
      <c r="O110" s="428"/>
      <c r="P110" s="428"/>
      <c r="Q110" s="428"/>
      <c r="R110" s="428"/>
      <c r="S110" s="428"/>
      <c r="T110" s="428"/>
      <c r="U110" s="428"/>
      <c r="V110" s="428"/>
      <c r="W110" s="428"/>
      <c r="X110" s="428"/>
      <c r="Y110" s="428"/>
      <c r="Z110" s="428"/>
      <c r="AA110" s="428"/>
      <c r="AB110" s="428"/>
      <c r="AC110" s="428"/>
      <c r="AD110" s="428"/>
      <c r="AE110" s="428"/>
      <c r="AF110" s="428"/>
      <c r="AG110" s="428"/>
      <c r="AH110" s="428"/>
      <c r="AI110" s="428"/>
      <c r="AJ110" s="428"/>
      <c r="AK110" s="428"/>
      <c r="AL110" s="428"/>
      <c r="AM110" s="428"/>
      <c r="AN110" s="428"/>
      <c r="AO110" s="428"/>
      <c r="AP110" s="428"/>
      <c r="AQ110" s="428"/>
      <c r="AR110" s="428"/>
      <c r="AS110" s="428"/>
      <c r="AT110" s="428"/>
      <c r="AU110" s="428"/>
      <c r="AV110" s="428"/>
      <c r="AW110" s="428"/>
      <c r="AX110" s="428"/>
      <c r="AY110" s="428"/>
      <c r="AZ110" s="428"/>
      <c r="BA110" s="428"/>
      <c r="BB110" s="428"/>
      <c r="BC110" s="428"/>
    </row>
    <row r="111" ht="12.75" customHeight="1">
      <c r="A111" s="428"/>
      <c r="B111" s="428"/>
      <c r="C111" s="428"/>
      <c r="D111" s="428"/>
      <c r="E111" s="428"/>
      <c r="F111" s="428"/>
      <c r="G111" s="428"/>
      <c r="H111" s="428"/>
      <c r="I111" s="428"/>
      <c r="J111" s="428"/>
      <c r="K111" s="428"/>
      <c r="L111" s="428"/>
      <c r="M111" s="428"/>
      <c r="N111" s="428"/>
      <c r="O111" s="428"/>
      <c r="P111" s="428"/>
      <c r="Q111" s="428"/>
      <c r="R111" s="428"/>
      <c r="S111" s="428"/>
      <c r="T111" s="428"/>
      <c r="U111" s="428"/>
      <c r="V111" s="428"/>
      <c r="W111" s="428"/>
      <c r="X111" s="428"/>
      <c r="Y111" s="428"/>
      <c r="Z111" s="428"/>
      <c r="AA111" s="428"/>
      <c r="AB111" s="428"/>
      <c r="AC111" s="428"/>
      <c r="AD111" s="428"/>
      <c r="AE111" s="428"/>
      <c r="AF111" s="428"/>
      <c r="AG111" s="428"/>
      <c r="AH111" s="428"/>
      <c r="AI111" s="428"/>
      <c r="AJ111" s="428"/>
      <c r="AK111" s="428"/>
      <c r="AL111" s="428"/>
      <c r="AM111" s="428"/>
      <c r="AN111" s="428"/>
      <c r="AO111" s="428"/>
      <c r="AP111" s="428"/>
      <c r="AQ111" s="428"/>
      <c r="AR111" s="428"/>
      <c r="AS111" s="428"/>
      <c r="AT111" s="428"/>
      <c r="AU111" s="428"/>
      <c r="AV111" s="428"/>
      <c r="AW111" s="428"/>
      <c r="AX111" s="428"/>
      <c r="AY111" s="428"/>
      <c r="AZ111" s="428"/>
      <c r="BA111" s="428"/>
      <c r="BB111" s="428"/>
      <c r="BC111" s="428"/>
    </row>
    <row r="112" ht="12.75" customHeight="1">
      <c r="A112" s="428"/>
      <c r="B112" s="428"/>
      <c r="C112" s="428"/>
      <c r="D112" s="428"/>
      <c r="E112" s="428"/>
      <c r="F112" s="428"/>
      <c r="G112" s="428"/>
      <c r="H112" s="428"/>
      <c r="I112" s="428"/>
      <c r="J112" s="428"/>
      <c r="K112" s="428"/>
      <c r="L112" s="428"/>
      <c r="M112" s="428"/>
      <c r="N112" s="428"/>
      <c r="O112" s="428"/>
      <c r="P112" s="428"/>
      <c r="Q112" s="428"/>
      <c r="R112" s="428"/>
      <c r="S112" s="428"/>
      <c r="T112" s="428"/>
      <c r="U112" s="428"/>
      <c r="V112" s="428"/>
      <c r="W112" s="428"/>
      <c r="X112" s="428"/>
      <c r="Y112" s="428"/>
      <c r="Z112" s="428"/>
      <c r="AA112" s="428"/>
      <c r="AB112" s="428"/>
      <c r="AC112" s="428"/>
      <c r="AD112" s="428"/>
      <c r="AE112" s="428"/>
      <c r="AF112" s="428"/>
      <c r="AG112" s="428"/>
      <c r="AH112" s="428"/>
      <c r="AI112" s="428"/>
      <c r="AJ112" s="428"/>
      <c r="AK112" s="428"/>
      <c r="AL112" s="428"/>
      <c r="AM112" s="428"/>
      <c r="AN112" s="428"/>
      <c r="AO112" s="428"/>
      <c r="AP112" s="428"/>
      <c r="AQ112" s="428"/>
      <c r="AR112" s="428"/>
      <c r="AS112" s="428"/>
      <c r="AT112" s="428"/>
      <c r="AU112" s="428"/>
      <c r="AV112" s="428"/>
      <c r="AW112" s="428"/>
      <c r="AX112" s="428"/>
      <c r="AY112" s="428"/>
      <c r="AZ112" s="428"/>
      <c r="BA112" s="428"/>
      <c r="BB112" s="428"/>
      <c r="BC112" s="428"/>
    </row>
    <row r="113" ht="12.75" customHeight="1">
      <c r="A113" s="428"/>
      <c r="B113" s="428"/>
      <c r="C113" s="428"/>
      <c r="D113" s="428"/>
      <c r="E113" s="428"/>
      <c r="F113" s="428"/>
      <c r="G113" s="428"/>
      <c r="H113" s="428"/>
      <c r="I113" s="428"/>
      <c r="J113" s="428"/>
      <c r="K113" s="428"/>
      <c r="L113" s="428"/>
      <c r="M113" s="428"/>
      <c r="N113" s="428"/>
      <c r="O113" s="428"/>
      <c r="P113" s="428"/>
      <c r="Q113" s="428"/>
      <c r="R113" s="428"/>
      <c r="S113" s="428"/>
      <c r="T113" s="428"/>
      <c r="U113" s="428"/>
      <c r="V113" s="428"/>
      <c r="W113" s="428"/>
      <c r="X113" s="428"/>
      <c r="Y113" s="428"/>
      <c r="Z113" s="428"/>
      <c r="AA113" s="428"/>
      <c r="AB113" s="428"/>
      <c r="AC113" s="428"/>
      <c r="AD113" s="428"/>
      <c r="AE113" s="428"/>
      <c r="AF113" s="428"/>
      <c r="AG113" s="428"/>
      <c r="AH113" s="428"/>
      <c r="AI113" s="428"/>
      <c r="AJ113" s="428"/>
      <c r="AK113" s="428"/>
      <c r="AL113" s="428"/>
      <c r="AM113" s="428"/>
      <c r="AN113" s="428"/>
      <c r="AO113" s="428"/>
      <c r="AP113" s="428"/>
      <c r="AQ113" s="428"/>
      <c r="AR113" s="428"/>
      <c r="AS113" s="428"/>
      <c r="AT113" s="428"/>
      <c r="AU113" s="428"/>
      <c r="AV113" s="428"/>
      <c r="AW113" s="428"/>
      <c r="AX113" s="428"/>
      <c r="AY113" s="428"/>
      <c r="AZ113" s="428"/>
      <c r="BA113" s="428"/>
      <c r="BB113" s="428"/>
      <c r="BC113" s="428"/>
    </row>
    <row r="114" ht="12.75" customHeight="1">
      <c r="A114" s="428"/>
      <c r="B114" s="428"/>
      <c r="C114" s="428"/>
      <c r="D114" s="428"/>
      <c r="E114" s="428"/>
      <c r="F114" s="428"/>
      <c r="G114" s="428"/>
      <c r="H114" s="428"/>
      <c r="I114" s="428"/>
      <c r="J114" s="428"/>
      <c r="K114" s="428"/>
      <c r="L114" s="428"/>
      <c r="M114" s="428"/>
      <c r="N114" s="428"/>
      <c r="O114" s="428"/>
      <c r="P114" s="428"/>
      <c r="Q114" s="428"/>
      <c r="R114" s="428"/>
      <c r="S114" s="428"/>
      <c r="T114" s="428"/>
      <c r="U114" s="428"/>
      <c r="V114" s="428"/>
      <c r="W114" s="428"/>
      <c r="X114" s="428"/>
      <c r="Y114" s="428"/>
      <c r="Z114" s="428"/>
      <c r="AA114" s="428"/>
      <c r="AB114" s="428"/>
      <c r="AC114" s="428"/>
      <c r="AD114" s="428"/>
      <c r="AE114" s="428"/>
      <c r="AF114" s="428"/>
      <c r="AG114" s="428"/>
      <c r="AH114" s="428"/>
      <c r="AI114" s="428"/>
      <c r="AJ114" s="428"/>
      <c r="AK114" s="428"/>
      <c r="AL114" s="428"/>
      <c r="AM114" s="428"/>
      <c r="AN114" s="428"/>
      <c r="AO114" s="428"/>
      <c r="AP114" s="428"/>
      <c r="AQ114" s="428"/>
      <c r="AR114" s="428"/>
      <c r="AS114" s="428"/>
      <c r="AT114" s="428"/>
      <c r="AU114" s="428"/>
      <c r="AV114" s="428"/>
      <c r="AW114" s="428"/>
      <c r="AX114" s="428"/>
      <c r="AY114" s="428"/>
      <c r="AZ114" s="428"/>
      <c r="BA114" s="428"/>
      <c r="BB114" s="428"/>
      <c r="BC114" s="428"/>
    </row>
    <row r="115" ht="12.75" customHeight="1">
      <c r="A115" s="428"/>
      <c r="B115" s="428"/>
      <c r="C115" s="428"/>
      <c r="D115" s="428"/>
      <c r="E115" s="428"/>
      <c r="F115" s="428"/>
      <c r="G115" s="428"/>
      <c r="H115" s="428"/>
      <c r="I115" s="428"/>
      <c r="J115" s="428"/>
      <c r="K115" s="428"/>
      <c r="L115" s="428"/>
      <c r="M115" s="428"/>
      <c r="N115" s="428"/>
      <c r="O115" s="428"/>
      <c r="P115" s="428"/>
      <c r="Q115" s="428"/>
      <c r="R115" s="428"/>
      <c r="S115" s="428"/>
      <c r="T115" s="428"/>
      <c r="U115" s="428"/>
      <c r="V115" s="428"/>
      <c r="W115" s="428"/>
      <c r="X115" s="428"/>
      <c r="Y115" s="428"/>
      <c r="Z115" s="428"/>
      <c r="AA115" s="428"/>
      <c r="AB115" s="428"/>
      <c r="AC115" s="428"/>
      <c r="AD115" s="428"/>
      <c r="AE115" s="428"/>
      <c r="AF115" s="428"/>
      <c r="AG115" s="428"/>
      <c r="AH115" s="428"/>
      <c r="AI115" s="428"/>
      <c r="AJ115" s="428"/>
      <c r="AK115" s="428"/>
      <c r="AL115" s="428"/>
      <c r="AM115" s="428"/>
      <c r="AN115" s="428"/>
      <c r="AO115" s="428"/>
      <c r="AP115" s="428"/>
      <c r="AQ115" s="428"/>
      <c r="AR115" s="428"/>
      <c r="AS115" s="428"/>
      <c r="AT115" s="428"/>
      <c r="AU115" s="428"/>
      <c r="AV115" s="428"/>
      <c r="AW115" s="428"/>
      <c r="AX115" s="428"/>
      <c r="AY115" s="428"/>
      <c r="AZ115" s="428"/>
      <c r="BA115" s="428"/>
      <c r="BB115" s="428"/>
      <c r="BC115" s="428"/>
    </row>
    <row r="116" ht="12.75" customHeight="1">
      <c r="A116" s="428"/>
      <c r="B116" s="428"/>
      <c r="C116" s="428"/>
      <c r="D116" s="428"/>
      <c r="E116" s="428"/>
      <c r="F116" s="428"/>
      <c r="G116" s="428"/>
      <c r="H116" s="428"/>
      <c r="I116" s="428"/>
      <c r="J116" s="428"/>
      <c r="K116" s="428"/>
      <c r="L116" s="428"/>
      <c r="M116" s="428"/>
      <c r="N116" s="428"/>
      <c r="O116" s="428"/>
      <c r="P116" s="428"/>
      <c r="Q116" s="428"/>
      <c r="R116" s="428"/>
      <c r="S116" s="428"/>
      <c r="T116" s="428"/>
      <c r="U116" s="428"/>
      <c r="V116" s="428"/>
      <c r="W116" s="428"/>
      <c r="X116" s="428"/>
      <c r="Y116" s="428"/>
      <c r="Z116" s="428"/>
      <c r="AA116" s="428"/>
      <c r="AB116" s="428"/>
      <c r="AC116" s="428"/>
      <c r="AD116" s="428"/>
      <c r="AE116" s="428"/>
      <c r="AF116" s="428"/>
      <c r="AG116" s="428"/>
      <c r="AH116" s="428"/>
      <c r="AI116" s="428"/>
      <c r="AJ116" s="428"/>
      <c r="AK116" s="428"/>
      <c r="AL116" s="428"/>
      <c r="AM116" s="428"/>
      <c r="AN116" s="428"/>
      <c r="AO116" s="428"/>
      <c r="AP116" s="428"/>
      <c r="AQ116" s="428"/>
      <c r="AR116" s="428"/>
      <c r="AS116" s="428"/>
      <c r="AT116" s="428"/>
      <c r="AU116" s="428"/>
      <c r="AV116" s="428"/>
      <c r="AW116" s="428"/>
      <c r="AX116" s="428"/>
      <c r="AY116" s="428"/>
      <c r="AZ116" s="428"/>
      <c r="BA116" s="428"/>
      <c r="BB116" s="428"/>
      <c r="BC116" s="428"/>
    </row>
    <row r="117" ht="12.75" customHeight="1">
      <c r="A117" s="428"/>
      <c r="B117" s="428"/>
      <c r="C117" s="428"/>
      <c r="D117" s="428"/>
      <c r="E117" s="428"/>
      <c r="F117" s="428"/>
      <c r="G117" s="428"/>
      <c r="H117" s="428"/>
      <c r="I117" s="428"/>
      <c r="J117" s="428"/>
      <c r="K117" s="428"/>
      <c r="L117" s="428"/>
      <c r="M117" s="428"/>
      <c r="N117" s="428"/>
      <c r="O117" s="428"/>
      <c r="P117" s="428"/>
      <c r="Q117" s="428"/>
      <c r="R117" s="428"/>
      <c r="S117" s="428"/>
      <c r="T117" s="428"/>
      <c r="U117" s="428"/>
      <c r="V117" s="428"/>
      <c r="W117" s="428"/>
      <c r="X117" s="428"/>
      <c r="Y117" s="428"/>
      <c r="Z117" s="428"/>
      <c r="AA117" s="428"/>
      <c r="AB117" s="428"/>
      <c r="AC117" s="428"/>
      <c r="AD117" s="428"/>
      <c r="AE117" s="428"/>
      <c r="AF117" s="428"/>
      <c r="AG117" s="428"/>
      <c r="AH117" s="428"/>
      <c r="AI117" s="428"/>
      <c r="AJ117" s="428"/>
      <c r="AK117" s="428"/>
      <c r="AL117" s="428"/>
      <c r="AM117" s="428"/>
      <c r="AN117" s="428"/>
      <c r="AO117" s="428"/>
      <c r="AP117" s="428"/>
      <c r="AQ117" s="428"/>
      <c r="AR117" s="428"/>
      <c r="AS117" s="428"/>
      <c r="AT117" s="428"/>
      <c r="AU117" s="428"/>
      <c r="AV117" s="428"/>
      <c r="AW117" s="428"/>
      <c r="AX117" s="428"/>
      <c r="AY117" s="428"/>
      <c r="AZ117" s="428"/>
      <c r="BA117" s="428"/>
      <c r="BB117" s="428"/>
      <c r="BC117" s="428"/>
    </row>
    <row r="118" ht="12.75" customHeight="1">
      <c r="A118" s="428"/>
      <c r="B118" s="428"/>
      <c r="C118" s="428"/>
      <c r="D118" s="428"/>
      <c r="E118" s="428"/>
      <c r="F118" s="428"/>
      <c r="G118" s="428"/>
      <c r="H118" s="428"/>
      <c r="I118" s="428"/>
      <c r="J118" s="428"/>
      <c r="K118" s="428"/>
      <c r="L118" s="428"/>
      <c r="M118" s="428"/>
      <c r="N118" s="428"/>
      <c r="O118" s="428"/>
      <c r="P118" s="428"/>
      <c r="Q118" s="428"/>
      <c r="R118" s="428"/>
      <c r="S118" s="428"/>
      <c r="T118" s="428"/>
      <c r="U118" s="428"/>
      <c r="V118" s="428"/>
      <c r="W118" s="428"/>
      <c r="X118" s="428"/>
      <c r="Y118" s="428"/>
      <c r="Z118" s="428"/>
      <c r="AA118" s="428"/>
      <c r="AB118" s="428"/>
      <c r="AC118" s="428"/>
      <c r="AD118" s="428"/>
      <c r="AE118" s="428"/>
      <c r="AF118" s="428"/>
      <c r="AG118" s="428"/>
      <c r="AH118" s="428"/>
      <c r="AI118" s="428"/>
      <c r="AJ118" s="428"/>
      <c r="AK118" s="428"/>
      <c r="AL118" s="428"/>
      <c r="AM118" s="428"/>
      <c r="AN118" s="428"/>
      <c r="AO118" s="428"/>
      <c r="AP118" s="428"/>
      <c r="AQ118" s="428"/>
      <c r="AR118" s="428"/>
      <c r="AS118" s="428"/>
      <c r="AT118" s="428"/>
      <c r="AU118" s="428"/>
      <c r="AV118" s="428"/>
      <c r="AW118" s="428"/>
      <c r="AX118" s="428"/>
      <c r="AY118" s="428"/>
      <c r="AZ118" s="428"/>
      <c r="BA118" s="428"/>
      <c r="BB118" s="428"/>
      <c r="BC118" s="428"/>
    </row>
    <row r="119" ht="12.75" customHeight="1">
      <c r="A119" s="428"/>
      <c r="B119" s="428"/>
      <c r="C119" s="428"/>
      <c r="D119" s="428"/>
      <c r="E119" s="428"/>
      <c r="F119" s="428"/>
      <c r="G119" s="428"/>
      <c r="H119" s="428"/>
      <c r="I119" s="428"/>
      <c r="J119" s="428"/>
      <c r="K119" s="428"/>
      <c r="L119" s="428"/>
      <c r="M119" s="428"/>
      <c r="N119" s="428"/>
      <c r="O119" s="428"/>
      <c r="P119" s="428"/>
      <c r="Q119" s="428"/>
      <c r="R119" s="428"/>
      <c r="S119" s="428"/>
      <c r="T119" s="428"/>
      <c r="U119" s="428"/>
      <c r="V119" s="428"/>
      <c r="W119" s="428"/>
      <c r="X119" s="428"/>
      <c r="Y119" s="428"/>
      <c r="Z119" s="428"/>
      <c r="AA119" s="428"/>
      <c r="AB119" s="428"/>
      <c r="AC119" s="428"/>
      <c r="AD119" s="428"/>
      <c r="AE119" s="428"/>
      <c r="AF119" s="428"/>
      <c r="AG119" s="428"/>
      <c r="AH119" s="428"/>
      <c r="AI119" s="428"/>
      <c r="AJ119" s="428"/>
      <c r="AK119" s="428"/>
      <c r="AL119" s="428"/>
      <c r="AM119" s="428"/>
      <c r="AN119" s="428"/>
      <c r="AO119" s="428"/>
      <c r="AP119" s="428"/>
      <c r="AQ119" s="428"/>
      <c r="AR119" s="428"/>
      <c r="AS119" s="428"/>
      <c r="AT119" s="428"/>
      <c r="AU119" s="428"/>
      <c r="AV119" s="428"/>
      <c r="AW119" s="428"/>
      <c r="AX119" s="428"/>
      <c r="AY119" s="428"/>
      <c r="AZ119" s="428"/>
      <c r="BA119" s="428"/>
      <c r="BB119" s="428"/>
      <c r="BC119" s="428"/>
    </row>
    <row r="120" ht="12.75" customHeight="1">
      <c r="A120" s="428"/>
      <c r="B120" s="428"/>
      <c r="C120" s="428"/>
      <c r="D120" s="428"/>
      <c r="E120" s="428"/>
      <c r="F120" s="428"/>
      <c r="G120" s="428"/>
      <c r="H120" s="428"/>
      <c r="I120" s="428"/>
      <c r="J120" s="428"/>
      <c r="K120" s="428"/>
      <c r="L120" s="428"/>
      <c r="M120" s="428"/>
      <c r="N120" s="428"/>
      <c r="O120" s="428"/>
      <c r="P120" s="428"/>
      <c r="Q120" s="428"/>
      <c r="R120" s="428"/>
      <c r="S120" s="428"/>
      <c r="T120" s="428"/>
      <c r="U120" s="428"/>
      <c r="V120" s="428"/>
      <c r="W120" s="428"/>
      <c r="X120" s="428"/>
      <c r="Y120" s="428"/>
      <c r="Z120" s="428"/>
      <c r="AA120" s="428"/>
      <c r="AB120" s="428"/>
      <c r="AC120" s="428"/>
      <c r="AD120" s="428"/>
      <c r="AE120" s="428"/>
      <c r="AF120" s="428"/>
      <c r="AG120" s="428"/>
      <c r="AH120" s="428"/>
      <c r="AI120" s="428"/>
      <c r="AJ120" s="428"/>
      <c r="AK120" s="428"/>
      <c r="AL120" s="428"/>
      <c r="AM120" s="428"/>
      <c r="AN120" s="428"/>
      <c r="AO120" s="428"/>
      <c r="AP120" s="428"/>
      <c r="AQ120" s="428"/>
      <c r="AR120" s="428"/>
      <c r="AS120" s="428"/>
      <c r="AT120" s="428"/>
      <c r="AU120" s="428"/>
      <c r="AV120" s="428"/>
      <c r="AW120" s="428"/>
      <c r="AX120" s="428"/>
      <c r="AY120" s="428"/>
      <c r="AZ120" s="428"/>
      <c r="BA120" s="428"/>
      <c r="BB120" s="428"/>
      <c r="BC120" s="428"/>
    </row>
    <row r="121" ht="12.75" customHeight="1">
      <c r="A121" s="428"/>
      <c r="B121" s="428"/>
      <c r="C121" s="428"/>
      <c r="D121" s="428"/>
      <c r="E121" s="428"/>
      <c r="F121" s="428"/>
      <c r="G121" s="428"/>
      <c r="H121" s="428"/>
      <c r="I121" s="428"/>
      <c r="J121" s="428"/>
      <c r="K121" s="428"/>
      <c r="L121" s="428"/>
      <c r="M121" s="428"/>
      <c r="N121" s="428"/>
      <c r="O121" s="428"/>
      <c r="P121" s="428"/>
      <c r="Q121" s="428"/>
      <c r="R121" s="428"/>
      <c r="S121" s="428"/>
      <c r="T121" s="428"/>
      <c r="U121" s="428"/>
      <c r="V121" s="428"/>
      <c r="W121" s="428"/>
      <c r="X121" s="428"/>
      <c r="Y121" s="428"/>
      <c r="Z121" s="428"/>
      <c r="AA121" s="428"/>
      <c r="AB121" s="428"/>
      <c r="AC121" s="428"/>
      <c r="AD121" s="428"/>
      <c r="AE121" s="428"/>
      <c r="AF121" s="428"/>
      <c r="AG121" s="428"/>
      <c r="AH121" s="428"/>
      <c r="AI121" s="428"/>
      <c r="AJ121" s="428"/>
      <c r="AK121" s="428"/>
      <c r="AL121" s="428"/>
      <c r="AM121" s="428"/>
      <c r="AN121" s="428"/>
      <c r="AO121" s="428"/>
      <c r="AP121" s="428"/>
      <c r="AQ121" s="428"/>
      <c r="AR121" s="428"/>
      <c r="AS121" s="428"/>
      <c r="AT121" s="428"/>
      <c r="AU121" s="428"/>
      <c r="AV121" s="428"/>
      <c r="AW121" s="428"/>
      <c r="AX121" s="428"/>
      <c r="AY121" s="428"/>
      <c r="AZ121" s="428"/>
      <c r="BA121" s="428"/>
      <c r="BB121" s="428"/>
      <c r="BC121" s="428"/>
    </row>
    <row r="122" ht="12.75" customHeight="1">
      <c r="A122" s="428"/>
      <c r="B122" s="428"/>
      <c r="C122" s="428"/>
      <c r="D122" s="428"/>
      <c r="E122" s="428"/>
      <c r="F122" s="428"/>
      <c r="G122" s="428"/>
      <c r="H122" s="428"/>
      <c r="I122" s="428"/>
      <c r="J122" s="428"/>
      <c r="K122" s="428"/>
      <c r="L122" s="428"/>
      <c r="M122" s="428"/>
      <c r="N122" s="428"/>
      <c r="O122" s="428"/>
      <c r="P122" s="428"/>
      <c r="Q122" s="428"/>
      <c r="R122" s="428"/>
      <c r="S122" s="428"/>
      <c r="T122" s="428"/>
      <c r="U122" s="428"/>
      <c r="V122" s="428"/>
      <c r="W122" s="428"/>
      <c r="X122" s="428"/>
      <c r="Y122" s="428"/>
      <c r="Z122" s="428"/>
      <c r="AA122" s="428"/>
      <c r="AB122" s="428"/>
      <c r="AC122" s="428"/>
      <c r="AD122" s="428"/>
      <c r="AE122" s="428"/>
      <c r="AF122" s="428"/>
      <c r="AG122" s="428"/>
      <c r="AH122" s="428"/>
      <c r="AI122" s="428"/>
      <c r="AJ122" s="428"/>
      <c r="AK122" s="428"/>
      <c r="AL122" s="428"/>
      <c r="AM122" s="428"/>
      <c r="AN122" s="428"/>
      <c r="AO122" s="428"/>
      <c r="AP122" s="428"/>
      <c r="AQ122" s="428"/>
      <c r="AR122" s="428"/>
      <c r="AS122" s="428"/>
      <c r="AT122" s="428"/>
      <c r="AU122" s="428"/>
      <c r="AV122" s="428"/>
      <c r="AW122" s="428"/>
      <c r="AX122" s="428"/>
      <c r="AY122" s="428"/>
      <c r="AZ122" s="428"/>
      <c r="BA122" s="428"/>
      <c r="BB122" s="428"/>
      <c r="BC122" s="428"/>
    </row>
    <row r="123" ht="12.75" customHeight="1">
      <c r="A123" s="428"/>
      <c r="B123" s="428"/>
      <c r="C123" s="428"/>
      <c r="D123" s="428"/>
      <c r="E123" s="428"/>
      <c r="F123" s="428"/>
      <c r="G123" s="428"/>
      <c r="H123" s="428"/>
      <c r="I123" s="428"/>
      <c r="J123" s="428"/>
      <c r="K123" s="428"/>
      <c r="L123" s="428"/>
      <c r="M123" s="428"/>
      <c r="N123" s="428"/>
      <c r="O123" s="428"/>
      <c r="P123" s="428"/>
      <c r="Q123" s="428"/>
      <c r="R123" s="428"/>
      <c r="S123" s="428"/>
      <c r="T123" s="428"/>
      <c r="U123" s="428"/>
      <c r="V123" s="428"/>
      <c r="W123" s="428"/>
      <c r="X123" s="428"/>
      <c r="Y123" s="428"/>
      <c r="Z123" s="428"/>
      <c r="AA123" s="428"/>
      <c r="AB123" s="428"/>
      <c r="AC123" s="428"/>
      <c r="AD123" s="428"/>
      <c r="AE123" s="428"/>
      <c r="AF123" s="428"/>
      <c r="AG123" s="428"/>
      <c r="AH123" s="428"/>
      <c r="AI123" s="428"/>
      <c r="AJ123" s="428"/>
      <c r="AK123" s="428"/>
      <c r="AL123" s="428"/>
      <c r="AM123" s="428"/>
      <c r="AN123" s="428"/>
      <c r="AO123" s="428"/>
      <c r="AP123" s="428"/>
      <c r="AQ123" s="428"/>
      <c r="AR123" s="428"/>
      <c r="AS123" s="428"/>
      <c r="AT123" s="428"/>
      <c r="AU123" s="428"/>
      <c r="AV123" s="428"/>
      <c r="AW123" s="428"/>
      <c r="AX123" s="428"/>
      <c r="AY123" s="428"/>
      <c r="AZ123" s="428"/>
      <c r="BA123" s="428"/>
      <c r="BB123" s="428"/>
      <c r="BC123" s="428"/>
    </row>
    <row r="124" ht="12.75" customHeight="1">
      <c r="A124" s="428"/>
      <c r="B124" s="428"/>
      <c r="C124" s="428"/>
      <c r="D124" s="428"/>
      <c r="E124" s="428"/>
      <c r="F124" s="428"/>
      <c r="G124" s="428"/>
      <c r="H124" s="428"/>
      <c r="I124" s="428"/>
      <c r="J124" s="428"/>
      <c r="K124" s="428"/>
      <c r="L124" s="428"/>
      <c r="M124" s="428"/>
      <c r="N124" s="428"/>
      <c r="O124" s="428"/>
      <c r="P124" s="428"/>
      <c r="Q124" s="428"/>
      <c r="R124" s="428"/>
      <c r="S124" s="428"/>
      <c r="T124" s="428"/>
      <c r="U124" s="428"/>
      <c r="V124" s="428"/>
      <c r="W124" s="428"/>
      <c r="X124" s="428"/>
      <c r="Y124" s="428"/>
      <c r="Z124" s="428"/>
      <c r="AA124" s="428"/>
      <c r="AB124" s="428"/>
      <c r="AC124" s="428"/>
      <c r="AD124" s="428"/>
      <c r="AE124" s="428"/>
      <c r="AF124" s="428"/>
      <c r="AG124" s="428"/>
      <c r="AH124" s="428"/>
      <c r="AI124" s="428"/>
      <c r="AJ124" s="428"/>
      <c r="AK124" s="428"/>
      <c r="AL124" s="428"/>
      <c r="AM124" s="428"/>
      <c r="AN124" s="428"/>
      <c r="AO124" s="428"/>
      <c r="AP124" s="428"/>
      <c r="AQ124" s="428"/>
      <c r="AR124" s="428"/>
      <c r="AS124" s="428"/>
      <c r="AT124" s="428"/>
      <c r="AU124" s="428"/>
      <c r="AV124" s="428"/>
      <c r="AW124" s="428"/>
      <c r="AX124" s="428"/>
      <c r="AY124" s="428"/>
      <c r="AZ124" s="428"/>
      <c r="BA124" s="428"/>
      <c r="BB124" s="428"/>
      <c r="BC124" s="428"/>
    </row>
    <row r="125" ht="12.75" customHeight="1">
      <c r="A125" s="428"/>
      <c r="B125" s="428"/>
      <c r="C125" s="428"/>
      <c r="D125" s="428"/>
      <c r="E125" s="428"/>
      <c r="F125" s="428"/>
      <c r="G125" s="428"/>
      <c r="H125" s="428"/>
      <c r="I125" s="428"/>
      <c r="J125" s="428"/>
      <c r="K125" s="428"/>
      <c r="L125" s="428"/>
      <c r="M125" s="428"/>
      <c r="N125" s="428"/>
      <c r="O125" s="428"/>
      <c r="P125" s="428"/>
      <c r="Q125" s="428"/>
      <c r="R125" s="428"/>
      <c r="S125" s="428"/>
      <c r="T125" s="428"/>
      <c r="U125" s="428"/>
      <c r="V125" s="428"/>
      <c r="W125" s="428"/>
      <c r="X125" s="428"/>
      <c r="Y125" s="428"/>
      <c r="Z125" s="428"/>
      <c r="AA125" s="428"/>
      <c r="AB125" s="428"/>
      <c r="AC125" s="428"/>
      <c r="AD125" s="428"/>
      <c r="AE125" s="428"/>
      <c r="AF125" s="428"/>
      <c r="AG125" s="428"/>
      <c r="AH125" s="428"/>
      <c r="AI125" s="428"/>
      <c r="AJ125" s="428"/>
      <c r="AK125" s="428"/>
      <c r="AL125" s="428"/>
      <c r="AM125" s="428"/>
      <c r="AN125" s="428"/>
      <c r="AO125" s="428"/>
      <c r="AP125" s="428"/>
      <c r="AQ125" s="428"/>
      <c r="AR125" s="428"/>
      <c r="AS125" s="428"/>
      <c r="AT125" s="428"/>
      <c r="AU125" s="428"/>
      <c r="AV125" s="428"/>
      <c r="AW125" s="428"/>
      <c r="AX125" s="428"/>
      <c r="AY125" s="428"/>
      <c r="AZ125" s="428"/>
      <c r="BA125" s="428"/>
      <c r="BB125" s="428"/>
      <c r="BC125" s="428"/>
    </row>
    <row r="126" ht="12.75" customHeight="1">
      <c r="A126" s="428"/>
      <c r="B126" s="428"/>
      <c r="C126" s="428"/>
      <c r="D126" s="428"/>
      <c r="E126" s="428"/>
      <c r="F126" s="428"/>
      <c r="G126" s="428"/>
      <c r="H126" s="428"/>
      <c r="I126" s="428"/>
      <c r="J126" s="428"/>
      <c r="K126" s="428"/>
      <c r="L126" s="428"/>
      <c r="M126" s="428"/>
      <c r="N126" s="428"/>
      <c r="O126" s="428"/>
      <c r="P126" s="428"/>
      <c r="Q126" s="428"/>
      <c r="R126" s="428"/>
      <c r="S126" s="428"/>
      <c r="T126" s="428"/>
      <c r="U126" s="428"/>
      <c r="V126" s="428"/>
      <c r="W126" s="428"/>
      <c r="X126" s="428"/>
      <c r="Y126" s="428"/>
      <c r="Z126" s="428"/>
      <c r="AA126" s="428"/>
      <c r="AB126" s="428"/>
      <c r="AC126" s="428"/>
      <c r="AD126" s="428"/>
      <c r="AE126" s="428"/>
      <c r="AF126" s="428"/>
      <c r="AG126" s="428"/>
      <c r="AH126" s="428"/>
      <c r="AI126" s="428"/>
      <c r="AJ126" s="428"/>
      <c r="AK126" s="428"/>
      <c r="AL126" s="428"/>
      <c r="AM126" s="428"/>
      <c r="AN126" s="428"/>
      <c r="AO126" s="428"/>
      <c r="AP126" s="428"/>
      <c r="AQ126" s="428"/>
      <c r="AR126" s="428"/>
      <c r="AS126" s="428"/>
      <c r="AT126" s="428"/>
      <c r="AU126" s="428"/>
      <c r="AV126" s="428"/>
      <c r="AW126" s="428"/>
      <c r="AX126" s="428"/>
      <c r="AY126" s="428"/>
      <c r="AZ126" s="428"/>
      <c r="BA126" s="428"/>
      <c r="BB126" s="428"/>
      <c r="BC126" s="428"/>
    </row>
    <row r="127" ht="12.75" customHeight="1">
      <c r="A127" s="428"/>
      <c r="B127" s="428"/>
      <c r="C127" s="428"/>
      <c r="D127" s="428"/>
      <c r="E127" s="428"/>
      <c r="F127" s="428"/>
      <c r="G127" s="428"/>
      <c r="H127" s="428"/>
      <c r="I127" s="428"/>
      <c r="J127" s="428"/>
      <c r="K127" s="428"/>
      <c r="L127" s="428"/>
      <c r="M127" s="428"/>
      <c r="N127" s="428"/>
      <c r="O127" s="428"/>
      <c r="P127" s="428"/>
      <c r="Q127" s="428"/>
      <c r="R127" s="428"/>
      <c r="S127" s="428"/>
      <c r="T127" s="428"/>
      <c r="U127" s="428"/>
      <c r="V127" s="428"/>
      <c r="W127" s="428"/>
      <c r="X127" s="428"/>
      <c r="Y127" s="428"/>
      <c r="Z127" s="428"/>
      <c r="AA127" s="428"/>
      <c r="AB127" s="428"/>
      <c r="AC127" s="428"/>
      <c r="AD127" s="428"/>
      <c r="AE127" s="428"/>
      <c r="AF127" s="428"/>
      <c r="AG127" s="428"/>
      <c r="AH127" s="428"/>
      <c r="AI127" s="428"/>
      <c r="AJ127" s="428"/>
      <c r="AK127" s="428"/>
      <c r="AL127" s="428"/>
      <c r="AM127" s="428"/>
      <c r="AN127" s="428"/>
      <c r="AO127" s="428"/>
      <c r="AP127" s="428"/>
      <c r="AQ127" s="428"/>
      <c r="AR127" s="428"/>
      <c r="AS127" s="428"/>
      <c r="AT127" s="428"/>
      <c r="AU127" s="428"/>
      <c r="AV127" s="428"/>
      <c r="AW127" s="428"/>
      <c r="AX127" s="428"/>
      <c r="AY127" s="428"/>
      <c r="AZ127" s="428"/>
      <c r="BA127" s="428"/>
      <c r="BB127" s="428"/>
      <c r="BC127" s="428"/>
    </row>
    <row r="128" ht="12.75" customHeight="1">
      <c r="A128" s="428"/>
      <c r="B128" s="428"/>
      <c r="C128" s="428"/>
      <c r="D128" s="428"/>
      <c r="E128" s="428"/>
      <c r="F128" s="428"/>
      <c r="G128" s="428"/>
      <c r="H128" s="428"/>
      <c r="I128" s="428"/>
      <c r="J128" s="428"/>
      <c r="K128" s="428"/>
      <c r="L128" s="428"/>
      <c r="M128" s="428"/>
      <c r="N128" s="428"/>
      <c r="O128" s="428"/>
      <c r="P128" s="428"/>
      <c r="Q128" s="428"/>
      <c r="R128" s="428"/>
      <c r="S128" s="428"/>
      <c r="T128" s="428"/>
      <c r="U128" s="428"/>
      <c r="V128" s="428"/>
      <c r="W128" s="428"/>
      <c r="X128" s="428"/>
      <c r="Y128" s="428"/>
      <c r="Z128" s="428"/>
      <c r="AA128" s="428"/>
      <c r="AB128" s="428"/>
      <c r="AC128" s="428"/>
      <c r="AD128" s="428"/>
      <c r="AE128" s="428"/>
      <c r="AF128" s="428"/>
      <c r="AG128" s="428"/>
      <c r="AH128" s="428"/>
      <c r="AI128" s="428"/>
      <c r="AJ128" s="428"/>
      <c r="AK128" s="428"/>
      <c r="AL128" s="428"/>
      <c r="AM128" s="428"/>
      <c r="AN128" s="428"/>
      <c r="AO128" s="428"/>
      <c r="AP128" s="428"/>
      <c r="AQ128" s="428"/>
      <c r="AR128" s="428"/>
      <c r="AS128" s="428"/>
      <c r="AT128" s="428"/>
      <c r="AU128" s="428"/>
      <c r="AV128" s="428"/>
      <c r="AW128" s="428"/>
      <c r="AX128" s="428"/>
      <c r="AY128" s="428"/>
      <c r="AZ128" s="428"/>
      <c r="BA128" s="428"/>
      <c r="BB128" s="428"/>
      <c r="BC128" s="428"/>
    </row>
    <row r="129" ht="12.75" customHeight="1">
      <c r="A129" s="428"/>
      <c r="B129" s="428"/>
      <c r="C129" s="428"/>
      <c r="D129" s="428"/>
      <c r="E129" s="428"/>
      <c r="F129" s="428"/>
      <c r="G129" s="428"/>
      <c r="H129" s="428"/>
      <c r="I129" s="428"/>
      <c r="J129" s="428"/>
      <c r="K129" s="428"/>
      <c r="L129" s="428"/>
      <c r="M129" s="428"/>
      <c r="N129" s="428"/>
      <c r="O129" s="428"/>
      <c r="P129" s="428"/>
      <c r="Q129" s="428"/>
      <c r="R129" s="428"/>
      <c r="S129" s="428"/>
      <c r="T129" s="428"/>
      <c r="U129" s="428"/>
      <c r="V129" s="428"/>
      <c r="W129" s="428"/>
      <c r="X129" s="428"/>
      <c r="Y129" s="428"/>
      <c r="Z129" s="428"/>
      <c r="AA129" s="428"/>
      <c r="AB129" s="428"/>
      <c r="AC129" s="428"/>
      <c r="AD129" s="428"/>
      <c r="AE129" s="428"/>
      <c r="AF129" s="428"/>
      <c r="AG129" s="428"/>
      <c r="AH129" s="428"/>
      <c r="AI129" s="428"/>
      <c r="AJ129" s="428"/>
      <c r="AK129" s="428"/>
      <c r="AL129" s="428"/>
      <c r="AM129" s="428"/>
      <c r="AN129" s="428"/>
      <c r="AO129" s="428"/>
      <c r="AP129" s="428"/>
      <c r="AQ129" s="428"/>
      <c r="AR129" s="428"/>
      <c r="AS129" s="428"/>
      <c r="AT129" s="428"/>
      <c r="AU129" s="428"/>
      <c r="AV129" s="428"/>
      <c r="AW129" s="428"/>
      <c r="AX129" s="428"/>
      <c r="AY129" s="428"/>
      <c r="AZ129" s="428"/>
      <c r="BA129" s="428"/>
      <c r="BB129" s="428"/>
      <c r="BC129" s="428"/>
    </row>
    <row r="130" ht="12.75" customHeight="1">
      <c r="A130" s="428"/>
      <c r="B130" s="428"/>
      <c r="C130" s="428"/>
      <c r="D130" s="428"/>
      <c r="E130" s="428"/>
      <c r="F130" s="428"/>
      <c r="G130" s="428"/>
      <c r="H130" s="428"/>
      <c r="I130" s="428"/>
      <c r="J130" s="428"/>
      <c r="K130" s="428"/>
      <c r="L130" s="428"/>
      <c r="M130" s="428"/>
      <c r="N130" s="428"/>
      <c r="O130" s="428"/>
      <c r="P130" s="428"/>
      <c r="Q130" s="428"/>
      <c r="R130" s="428"/>
      <c r="S130" s="428"/>
      <c r="T130" s="428"/>
      <c r="U130" s="428"/>
      <c r="V130" s="428"/>
      <c r="W130" s="428"/>
      <c r="X130" s="428"/>
      <c r="Y130" s="428"/>
      <c r="Z130" s="428"/>
      <c r="AA130" s="428"/>
      <c r="AB130" s="428"/>
      <c r="AC130" s="428"/>
      <c r="AD130" s="428"/>
      <c r="AE130" s="428"/>
      <c r="AF130" s="428"/>
      <c r="AG130" s="428"/>
      <c r="AH130" s="428"/>
      <c r="AI130" s="428"/>
      <c r="AJ130" s="428"/>
      <c r="AK130" s="428"/>
      <c r="AL130" s="428"/>
      <c r="AM130" s="428"/>
      <c r="AN130" s="428"/>
      <c r="AO130" s="428"/>
      <c r="AP130" s="428"/>
      <c r="AQ130" s="428"/>
      <c r="AR130" s="428"/>
      <c r="AS130" s="428"/>
      <c r="AT130" s="428"/>
      <c r="AU130" s="428"/>
      <c r="AV130" s="428"/>
      <c r="AW130" s="428"/>
      <c r="AX130" s="428"/>
      <c r="AY130" s="428"/>
      <c r="AZ130" s="428"/>
      <c r="BA130" s="428"/>
      <c r="BB130" s="428"/>
      <c r="BC130" s="428"/>
    </row>
    <row r="131" ht="12.75" customHeight="1">
      <c r="A131" s="428"/>
      <c r="B131" s="428"/>
      <c r="C131" s="428"/>
      <c r="D131" s="428"/>
      <c r="E131" s="428"/>
      <c r="F131" s="428"/>
      <c r="G131" s="428"/>
      <c r="H131" s="428"/>
      <c r="I131" s="428"/>
      <c r="J131" s="428"/>
      <c r="K131" s="428"/>
      <c r="L131" s="428"/>
      <c r="M131" s="428"/>
      <c r="N131" s="428"/>
      <c r="O131" s="428"/>
      <c r="P131" s="428"/>
      <c r="Q131" s="428"/>
      <c r="R131" s="428"/>
      <c r="S131" s="428"/>
      <c r="T131" s="428"/>
      <c r="U131" s="428"/>
      <c r="V131" s="428"/>
      <c r="W131" s="428"/>
      <c r="X131" s="428"/>
      <c r="Y131" s="428"/>
      <c r="Z131" s="428"/>
      <c r="AA131" s="428"/>
      <c r="AB131" s="428"/>
      <c r="AC131" s="428"/>
      <c r="AD131" s="428"/>
      <c r="AE131" s="428"/>
      <c r="AF131" s="428"/>
      <c r="AG131" s="428"/>
      <c r="AH131" s="428"/>
      <c r="AI131" s="428"/>
      <c r="AJ131" s="428"/>
      <c r="AK131" s="428"/>
      <c r="AL131" s="428"/>
      <c r="AM131" s="428"/>
      <c r="AN131" s="428"/>
      <c r="AO131" s="428"/>
      <c r="AP131" s="428"/>
      <c r="AQ131" s="428"/>
      <c r="AR131" s="428"/>
      <c r="AS131" s="428"/>
      <c r="AT131" s="428"/>
      <c r="AU131" s="428"/>
      <c r="AV131" s="428"/>
      <c r="AW131" s="428"/>
      <c r="AX131" s="428"/>
      <c r="AY131" s="428"/>
      <c r="AZ131" s="428"/>
      <c r="BA131" s="428"/>
      <c r="BB131" s="428"/>
      <c r="BC131" s="428"/>
    </row>
    <row r="132" ht="12.75" customHeight="1">
      <c r="A132" s="428"/>
      <c r="B132" s="428"/>
      <c r="C132" s="428"/>
      <c r="D132" s="428"/>
      <c r="E132" s="428"/>
      <c r="F132" s="428"/>
      <c r="G132" s="428"/>
      <c r="H132" s="428"/>
      <c r="I132" s="428"/>
      <c r="J132" s="428"/>
      <c r="K132" s="428"/>
      <c r="L132" s="428"/>
      <c r="M132" s="428"/>
      <c r="N132" s="428"/>
      <c r="O132" s="428"/>
      <c r="P132" s="428"/>
      <c r="Q132" s="428"/>
      <c r="R132" s="428"/>
      <c r="S132" s="428"/>
      <c r="T132" s="428"/>
      <c r="U132" s="428"/>
      <c r="V132" s="428"/>
      <c r="W132" s="428"/>
      <c r="X132" s="428"/>
      <c r="Y132" s="428"/>
      <c r="Z132" s="428"/>
      <c r="AA132" s="428"/>
      <c r="AB132" s="428"/>
      <c r="AC132" s="428"/>
      <c r="AD132" s="428"/>
      <c r="AE132" s="428"/>
      <c r="AF132" s="428"/>
      <c r="AG132" s="428"/>
      <c r="AH132" s="428"/>
      <c r="AI132" s="428"/>
      <c r="AJ132" s="428"/>
      <c r="AK132" s="428"/>
      <c r="AL132" s="428"/>
      <c r="AM132" s="428"/>
      <c r="AN132" s="428"/>
      <c r="AO132" s="428"/>
      <c r="AP132" s="428"/>
      <c r="AQ132" s="428"/>
      <c r="AR132" s="428"/>
      <c r="AS132" s="428"/>
      <c r="AT132" s="428"/>
      <c r="AU132" s="428"/>
      <c r="AV132" s="428"/>
      <c r="AW132" s="428"/>
      <c r="AX132" s="428"/>
      <c r="AY132" s="428"/>
      <c r="AZ132" s="428"/>
      <c r="BA132" s="428"/>
      <c r="BB132" s="428"/>
      <c r="BC132" s="428"/>
    </row>
    <row r="133" ht="12.75" customHeight="1">
      <c r="A133" s="428"/>
      <c r="B133" s="428"/>
      <c r="C133" s="428"/>
      <c r="D133" s="428"/>
      <c r="E133" s="428"/>
      <c r="F133" s="428"/>
      <c r="G133" s="428"/>
      <c r="H133" s="428"/>
      <c r="I133" s="428"/>
      <c r="J133" s="428"/>
      <c r="K133" s="428"/>
      <c r="L133" s="428"/>
      <c r="M133" s="428"/>
      <c r="N133" s="428"/>
      <c r="O133" s="428"/>
      <c r="P133" s="428"/>
      <c r="Q133" s="428"/>
      <c r="R133" s="428"/>
      <c r="S133" s="428"/>
      <c r="T133" s="428"/>
      <c r="U133" s="428"/>
      <c r="V133" s="428"/>
      <c r="W133" s="428"/>
      <c r="X133" s="428"/>
      <c r="Y133" s="428"/>
      <c r="Z133" s="428"/>
      <c r="AA133" s="428"/>
      <c r="AB133" s="428"/>
      <c r="AC133" s="428"/>
      <c r="AD133" s="428"/>
      <c r="AE133" s="428"/>
      <c r="AF133" s="428"/>
      <c r="AG133" s="428"/>
      <c r="AH133" s="428"/>
      <c r="AI133" s="428"/>
      <c r="AJ133" s="428"/>
      <c r="AK133" s="428"/>
      <c r="AL133" s="428"/>
      <c r="AM133" s="428"/>
      <c r="AN133" s="428"/>
      <c r="AO133" s="428"/>
      <c r="AP133" s="428"/>
      <c r="AQ133" s="428"/>
      <c r="AR133" s="428"/>
      <c r="AS133" s="428"/>
      <c r="AT133" s="428"/>
      <c r="AU133" s="428"/>
      <c r="AV133" s="428"/>
      <c r="AW133" s="428"/>
      <c r="AX133" s="428"/>
      <c r="AY133" s="428"/>
      <c r="AZ133" s="428"/>
      <c r="BA133" s="428"/>
      <c r="BB133" s="428"/>
      <c r="BC133" s="428"/>
    </row>
    <row r="134" ht="12.75" customHeight="1">
      <c r="A134" s="428"/>
      <c r="B134" s="428"/>
      <c r="C134" s="428"/>
      <c r="D134" s="428"/>
      <c r="E134" s="428"/>
      <c r="F134" s="428"/>
      <c r="G134" s="428"/>
      <c r="H134" s="428"/>
      <c r="I134" s="428"/>
      <c r="J134" s="428"/>
      <c r="K134" s="428"/>
      <c r="L134" s="428"/>
      <c r="M134" s="428"/>
      <c r="N134" s="428"/>
      <c r="O134" s="428"/>
      <c r="P134" s="428"/>
      <c r="Q134" s="428"/>
      <c r="R134" s="428"/>
      <c r="S134" s="428"/>
      <c r="T134" s="428"/>
      <c r="U134" s="428"/>
      <c r="V134" s="428"/>
      <c r="W134" s="428"/>
      <c r="X134" s="428"/>
      <c r="Y134" s="428"/>
      <c r="Z134" s="428"/>
      <c r="AA134" s="428"/>
      <c r="AB134" s="428"/>
      <c r="AC134" s="428"/>
      <c r="AD134" s="428"/>
      <c r="AE134" s="428"/>
      <c r="AF134" s="428"/>
      <c r="AG134" s="428"/>
      <c r="AH134" s="428"/>
      <c r="AI134" s="428"/>
      <c r="AJ134" s="428"/>
      <c r="AK134" s="428"/>
      <c r="AL134" s="428"/>
      <c r="AM134" s="428"/>
      <c r="AN134" s="428"/>
      <c r="AO134" s="428"/>
      <c r="AP134" s="428"/>
      <c r="AQ134" s="428"/>
      <c r="AR134" s="428"/>
      <c r="AS134" s="428"/>
      <c r="AT134" s="428"/>
      <c r="AU134" s="428"/>
      <c r="AV134" s="428"/>
      <c r="AW134" s="428"/>
      <c r="AX134" s="428"/>
      <c r="AY134" s="428"/>
      <c r="AZ134" s="428"/>
      <c r="BA134" s="428"/>
      <c r="BB134" s="428"/>
      <c r="BC134" s="428"/>
    </row>
    <row r="135" ht="12.75" customHeight="1">
      <c r="A135" s="428"/>
      <c r="B135" s="428"/>
      <c r="C135" s="428"/>
      <c r="D135" s="428"/>
      <c r="E135" s="428"/>
      <c r="F135" s="428"/>
      <c r="G135" s="428"/>
      <c r="H135" s="428"/>
      <c r="I135" s="428"/>
      <c r="J135" s="428"/>
      <c r="K135" s="428"/>
      <c r="L135" s="428"/>
      <c r="M135" s="428"/>
      <c r="N135" s="428"/>
      <c r="O135" s="428"/>
      <c r="P135" s="428"/>
      <c r="Q135" s="428"/>
      <c r="R135" s="428"/>
      <c r="S135" s="428"/>
      <c r="T135" s="428"/>
      <c r="U135" s="428"/>
      <c r="V135" s="428"/>
      <c r="W135" s="428"/>
      <c r="X135" s="428"/>
      <c r="Y135" s="428"/>
      <c r="Z135" s="428"/>
      <c r="AA135" s="428"/>
      <c r="AB135" s="428"/>
      <c r="AC135" s="428"/>
      <c r="AD135" s="428"/>
      <c r="AE135" s="428"/>
      <c r="AF135" s="428"/>
      <c r="AG135" s="428"/>
      <c r="AH135" s="428"/>
      <c r="AI135" s="428"/>
      <c r="AJ135" s="428"/>
      <c r="AK135" s="428"/>
      <c r="AL135" s="428"/>
      <c r="AM135" s="428"/>
      <c r="AN135" s="428"/>
      <c r="AO135" s="428"/>
      <c r="AP135" s="428"/>
      <c r="AQ135" s="428"/>
      <c r="AR135" s="428"/>
      <c r="AS135" s="428"/>
      <c r="AT135" s="428"/>
      <c r="AU135" s="428"/>
      <c r="AV135" s="428"/>
      <c r="AW135" s="428"/>
      <c r="AX135" s="428"/>
      <c r="AY135" s="428"/>
      <c r="AZ135" s="428"/>
      <c r="BA135" s="428"/>
      <c r="BB135" s="428"/>
      <c r="BC135" s="428"/>
    </row>
    <row r="136" ht="12.75" customHeight="1">
      <c r="A136" s="428"/>
      <c r="B136" s="428"/>
      <c r="C136" s="428"/>
      <c r="D136" s="428"/>
      <c r="E136" s="428"/>
      <c r="F136" s="428"/>
      <c r="G136" s="428"/>
      <c r="H136" s="428"/>
      <c r="I136" s="428"/>
      <c r="J136" s="428"/>
      <c r="K136" s="428"/>
      <c r="L136" s="428"/>
      <c r="M136" s="428"/>
      <c r="N136" s="428"/>
      <c r="O136" s="428"/>
      <c r="P136" s="428"/>
      <c r="Q136" s="428"/>
      <c r="R136" s="428"/>
      <c r="S136" s="428"/>
      <c r="T136" s="428"/>
      <c r="U136" s="428"/>
      <c r="V136" s="428"/>
      <c r="W136" s="428"/>
      <c r="X136" s="428"/>
      <c r="Y136" s="428"/>
      <c r="Z136" s="428"/>
      <c r="AA136" s="428"/>
      <c r="AB136" s="428"/>
      <c r="AC136" s="428"/>
      <c r="AD136" s="428"/>
      <c r="AE136" s="428"/>
      <c r="AF136" s="428"/>
      <c r="AG136" s="428"/>
      <c r="AH136" s="428"/>
      <c r="AI136" s="428"/>
      <c r="AJ136" s="428"/>
      <c r="AK136" s="428"/>
      <c r="AL136" s="428"/>
      <c r="AM136" s="428"/>
      <c r="AN136" s="428"/>
      <c r="AO136" s="428"/>
      <c r="AP136" s="428"/>
      <c r="AQ136" s="428"/>
      <c r="AR136" s="428"/>
      <c r="AS136" s="428"/>
      <c r="AT136" s="428"/>
      <c r="AU136" s="428"/>
      <c r="AV136" s="428"/>
      <c r="AW136" s="428"/>
      <c r="AX136" s="428"/>
      <c r="AY136" s="428"/>
      <c r="AZ136" s="428"/>
      <c r="BA136" s="428"/>
      <c r="BB136" s="428"/>
      <c r="BC136" s="428"/>
    </row>
    <row r="137" ht="12.75" customHeight="1">
      <c r="A137" s="428"/>
      <c r="B137" s="428"/>
      <c r="C137" s="428"/>
      <c r="D137" s="428"/>
      <c r="E137" s="428"/>
      <c r="F137" s="428"/>
      <c r="G137" s="428"/>
      <c r="H137" s="428"/>
      <c r="I137" s="428"/>
      <c r="J137" s="428"/>
      <c r="K137" s="428"/>
      <c r="L137" s="428"/>
      <c r="M137" s="428"/>
      <c r="N137" s="428"/>
      <c r="O137" s="428"/>
      <c r="P137" s="428"/>
      <c r="Q137" s="428"/>
      <c r="R137" s="428"/>
      <c r="S137" s="428"/>
      <c r="T137" s="428"/>
      <c r="U137" s="428"/>
      <c r="V137" s="428"/>
      <c r="W137" s="428"/>
      <c r="X137" s="428"/>
      <c r="Y137" s="428"/>
      <c r="Z137" s="428"/>
      <c r="AA137" s="428"/>
      <c r="AB137" s="428"/>
      <c r="AC137" s="428"/>
      <c r="AD137" s="428"/>
      <c r="AE137" s="428"/>
      <c r="AF137" s="428"/>
      <c r="AG137" s="428"/>
      <c r="AH137" s="428"/>
      <c r="AI137" s="428"/>
      <c r="AJ137" s="428"/>
      <c r="AK137" s="428"/>
      <c r="AL137" s="428"/>
      <c r="AM137" s="428"/>
      <c r="AN137" s="428"/>
      <c r="AO137" s="428"/>
      <c r="AP137" s="428"/>
      <c r="AQ137" s="428"/>
      <c r="AR137" s="428"/>
      <c r="AS137" s="428"/>
      <c r="AT137" s="428"/>
      <c r="AU137" s="428"/>
      <c r="AV137" s="428"/>
      <c r="AW137" s="428"/>
      <c r="AX137" s="428"/>
      <c r="AY137" s="428"/>
      <c r="AZ137" s="428"/>
      <c r="BA137" s="428"/>
      <c r="BB137" s="428"/>
      <c r="BC137" s="428"/>
    </row>
    <row r="138" ht="12.75" customHeight="1">
      <c r="A138" s="428"/>
      <c r="B138" s="428"/>
      <c r="C138" s="428"/>
      <c r="D138" s="428"/>
      <c r="E138" s="428"/>
      <c r="F138" s="428"/>
      <c r="G138" s="428"/>
      <c r="H138" s="428"/>
      <c r="I138" s="428"/>
      <c r="J138" s="428"/>
      <c r="K138" s="428"/>
      <c r="L138" s="428"/>
      <c r="M138" s="428"/>
      <c r="N138" s="428"/>
      <c r="O138" s="428"/>
      <c r="P138" s="428"/>
      <c r="Q138" s="428"/>
      <c r="R138" s="428"/>
      <c r="S138" s="428"/>
      <c r="T138" s="428"/>
      <c r="U138" s="428"/>
      <c r="V138" s="428"/>
      <c r="W138" s="428"/>
      <c r="X138" s="428"/>
      <c r="Y138" s="428"/>
      <c r="Z138" s="428"/>
      <c r="AA138" s="428"/>
      <c r="AB138" s="428"/>
      <c r="AC138" s="428"/>
      <c r="AD138" s="428"/>
      <c r="AE138" s="428"/>
      <c r="AF138" s="428"/>
      <c r="AG138" s="428"/>
      <c r="AH138" s="428"/>
      <c r="AI138" s="428"/>
      <c r="AJ138" s="428"/>
      <c r="AK138" s="428"/>
      <c r="AL138" s="428"/>
      <c r="AM138" s="428"/>
      <c r="AN138" s="428"/>
      <c r="AO138" s="428"/>
      <c r="AP138" s="428"/>
      <c r="AQ138" s="428"/>
      <c r="AR138" s="428"/>
      <c r="AS138" s="428"/>
      <c r="AT138" s="428"/>
      <c r="AU138" s="428"/>
      <c r="AV138" s="428"/>
      <c r="AW138" s="428"/>
      <c r="AX138" s="428"/>
      <c r="AY138" s="428"/>
      <c r="AZ138" s="428"/>
      <c r="BA138" s="428"/>
      <c r="BB138" s="428"/>
      <c r="BC138" s="428"/>
    </row>
    <row r="139" ht="12.75" customHeight="1">
      <c r="A139" s="428"/>
      <c r="B139" s="428"/>
      <c r="C139" s="428"/>
      <c r="D139" s="428"/>
      <c r="E139" s="428"/>
      <c r="F139" s="428"/>
      <c r="G139" s="428"/>
      <c r="H139" s="428"/>
      <c r="I139" s="428"/>
      <c r="J139" s="428"/>
      <c r="K139" s="428"/>
      <c r="L139" s="428"/>
      <c r="M139" s="428"/>
      <c r="N139" s="428"/>
      <c r="O139" s="428"/>
      <c r="P139" s="428"/>
      <c r="Q139" s="428"/>
      <c r="R139" s="428"/>
      <c r="S139" s="428"/>
      <c r="T139" s="428"/>
      <c r="U139" s="428"/>
      <c r="V139" s="428"/>
      <c r="W139" s="428"/>
      <c r="X139" s="428"/>
      <c r="Y139" s="428"/>
      <c r="Z139" s="428"/>
      <c r="AA139" s="428"/>
      <c r="AB139" s="428"/>
      <c r="AC139" s="428"/>
      <c r="AD139" s="428"/>
      <c r="AE139" s="428"/>
      <c r="AF139" s="428"/>
      <c r="AG139" s="428"/>
      <c r="AH139" s="428"/>
      <c r="AI139" s="428"/>
      <c r="AJ139" s="428"/>
      <c r="AK139" s="428"/>
      <c r="AL139" s="428"/>
      <c r="AM139" s="428"/>
      <c r="AN139" s="428"/>
      <c r="AO139" s="428"/>
      <c r="AP139" s="428"/>
      <c r="AQ139" s="428"/>
      <c r="AR139" s="428"/>
      <c r="AS139" s="428"/>
      <c r="AT139" s="428"/>
      <c r="AU139" s="428"/>
      <c r="AV139" s="428"/>
      <c r="AW139" s="428"/>
      <c r="AX139" s="428"/>
      <c r="AY139" s="428"/>
      <c r="AZ139" s="428"/>
      <c r="BA139" s="428"/>
      <c r="BB139" s="428"/>
      <c r="BC139" s="428"/>
    </row>
    <row r="140" ht="12.75" customHeight="1">
      <c r="A140" s="428"/>
      <c r="B140" s="428"/>
      <c r="C140" s="428"/>
      <c r="D140" s="428"/>
      <c r="E140" s="428"/>
      <c r="F140" s="428"/>
      <c r="G140" s="428"/>
      <c r="H140" s="428"/>
      <c r="I140" s="428"/>
      <c r="J140" s="428"/>
      <c r="K140" s="428"/>
      <c r="L140" s="428"/>
      <c r="M140" s="428"/>
      <c r="N140" s="428"/>
      <c r="O140" s="428"/>
      <c r="P140" s="428"/>
      <c r="Q140" s="428"/>
      <c r="R140" s="428"/>
      <c r="S140" s="428"/>
      <c r="T140" s="428"/>
      <c r="U140" s="428"/>
      <c r="V140" s="428"/>
      <c r="W140" s="428"/>
      <c r="X140" s="428"/>
      <c r="Y140" s="428"/>
      <c r="Z140" s="428"/>
      <c r="AA140" s="428"/>
      <c r="AB140" s="428"/>
      <c r="AC140" s="428"/>
      <c r="AD140" s="428"/>
      <c r="AE140" s="428"/>
      <c r="AF140" s="428"/>
      <c r="AG140" s="428"/>
      <c r="AH140" s="428"/>
      <c r="AI140" s="428"/>
      <c r="AJ140" s="428"/>
      <c r="AK140" s="428"/>
      <c r="AL140" s="428"/>
      <c r="AM140" s="428"/>
      <c r="AN140" s="428"/>
      <c r="AO140" s="428"/>
      <c r="AP140" s="428"/>
      <c r="AQ140" s="428"/>
      <c r="AR140" s="428"/>
      <c r="AS140" s="428"/>
      <c r="AT140" s="428"/>
      <c r="AU140" s="428"/>
      <c r="AV140" s="428"/>
      <c r="AW140" s="428"/>
      <c r="AX140" s="428"/>
      <c r="AY140" s="428"/>
      <c r="AZ140" s="428"/>
      <c r="BA140" s="428"/>
      <c r="BB140" s="428"/>
      <c r="BC140" s="428"/>
    </row>
    <row r="141" ht="12.75" customHeight="1">
      <c r="A141" s="428"/>
      <c r="B141" s="428"/>
      <c r="C141" s="428"/>
      <c r="D141" s="428"/>
      <c r="E141" s="428"/>
      <c r="F141" s="428"/>
      <c r="G141" s="428"/>
      <c r="H141" s="428"/>
      <c r="I141" s="428"/>
      <c r="J141" s="428"/>
      <c r="K141" s="428"/>
      <c r="L141" s="428"/>
      <c r="M141" s="428"/>
      <c r="N141" s="428"/>
      <c r="O141" s="428"/>
      <c r="P141" s="428"/>
      <c r="Q141" s="428"/>
      <c r="R141" s="428"/>
      <c r="S141" s="428"/>
      <c r="T141" s="428"/>
      <c r="U141" s="428"/>
      <c r="V141" s="428"/>
      <c r="W141" s="428"/>
      <c r="X141" s="428"/>
      <c r="Y141" s="428"/>
      <c r="Z141" s="428"/>
      <c r="AA141" s="428"/>
      <c r="AB141" s="428"/>
      <c r="AC141" s="428"/>
      <c r="AD141" s="428"/>
      <c r="AE141" s="428"/>
      <c r="AF141" s="428"/>
      <c r="AG141" s="428"/>
      <c r="AH141" s="428"/>
      <c r="AI141" s="428"/>
      <c r="AJ141" s="428"/>
      <c r="AK141" s="428"/>
      <c r="AL141" s="428"/>
      <c r="AM141" s="428"/>
      <c r="AN141" s="428"/>
      <c r="AO141" s="428"/>
      <c r="AP141" s="428"/>
      <c r="AQ141" s="428"/>
      <c r="AR141" s="428"/>
      <c r="AS141" s="428"/>
      <c r="AT141" s="428"/>
      <c r="AU141" s="428"/>
      <c r="AV141" s="428"/>
      <c r="AW141" s="428"/>
      <c r="AX141" s="428"/>
      <c r="AY141" s="428"/>
      <c r="AZ141" s="428"/>
      <c r="BA141" s="428"/>
      <c r="BB141" s="428"/>
      <c r="BC141" s="428"/>
    </row>
    <row r="142" ht="12.75" customHeight="1">
      <c r="A142" s="428"/>
      <c r="B142" s="428"/>
      <c r="C142" s="428"/>
      <c r="D142" s="428"/>
      <c r="E142" s="428"/>
      <c r="F142" s="428"/>
      <c r="G142" s="428"/>
      <c r="H142" s="428"/>
      <c r="I142" s="428"/>
      <c r="J142" s="428"/>
      <c r="K142" s="428"/>
      <c r="L142" s="428"/>
      <c r="M142" s="428"/>
      <c r="N142" s="428"/>
      <c r="O142" s="428"/>
      <c r="P142" s="428"/>
      <c r="Q142" s="428"/>
      <c r="R142" s="428"/>
      <c r="S142" s="428"/>
      <c r="T142" s="428"/>
      <c r="U142" s="428"/>
      <c r="V142" s="428"/>
      <c r="W142" s="428"/>
      <c r="X142" s="428"/>
      <c r="Y142" s="428"/>
      <c r="Z142" s="428"/>
      <c r="AA142" s="428"/>
      <c r="AB142" s="428"/>
      <c r="AC142" s="428"/>
      <c r="AD142" s="428"/>
      <c r="AE142" s="428"/>
      <c r="AF142" s="428"/>
      <c r="AG142" s="428"/>
      <c r="AH142" s="428"/>
      <c r="AI142" s="428"/>
      <c r="AJ142" s="428"/>
      <c r="AK142" s="428"/>
      <c r="AL142" s="428"/>
      <c r="AM142" s="428"/>
      <c r="AN142" s="428"/>
      <c r="AO142" s="428"/>
      <c r="AP142" s="428"/>
      <c r="AQ142" s="428"/>
      <c r="AR142" s="428"/>
      <c r="AS142" s="428"/>
      <c r="AT142" s="428"/>
      <c r="AU142" s="428"/>
      <c r="AV142" s="428"/>
      <c r="AW142" s="428"/>
      <c r="AX142" s="428"/>
      <c r="AY142" s="428"/>
      <c r="AZ142" s="428"/>
      <c r="BA142" s="428"/>
      <c r="BB142" s="428"/>
      <c r="BC142" s="428"/>
    </row>
    <row r="143" ht="12.75" customHeight="1">
      <c r="A143" s="428"/>
      <c r="B143" s="428"/>
      <c r="C143" s="428"/>
      <c r="D143" s="428"/>
      <c r="E143" s="428"/>
      <c r="F143" s="428"/>
      <c r="G143" s="428"/>
      <c r="H143" s="428"/>
      <c r="I143" s="428"/>
      <c r="J143" s="428"/>
      <c r="K143" s="428"/>
      <c r="L143" s="428"/>
      <c r="M143" s="428"/>
      <c r="N143" s="428"/>
      <c r="O143" s="428"/>
      <c r="P143" s="428"/>
      <c r="Q143" s="428"/>
      <c r="R143" s="428"/>
      <c r="S143" s="428"/>
      <c r="T143" s="428"/>
      <c r="U143" s="428"/>
      <c r="V143" s="428"/>
      <c r="W143" s="428"/>
      <c r="X143" s="428"/>
      <c r="Y143" s="428"/>
      <c r="Z143" s="428"/>
      <c r="AA143" s="428"/>
      <c r="AB143" s="428"/>
      <c r="AC143" s="428"/>
      <c r="AD143" s="428"/>
      <c r="AE143" s="428"/>
      <c r="AF143" s="428"/>
      <c r="AG143" s="428"/>
      <c r="AH143" s="428"/>
      <c r="AI143" s="428"/>
      <c r="AJ143" s="428"/>
      <c r="AK143" s="428"/>
      <c r="AL143" s="428"/>
      <c r="AM143" s="428"/>
      <c r="AN143" s="428"/>
      <c r="AO143" s="428"/>
      <c r="AP143" s="428"/>
      <c r="AQ143" s="428"/>
      <c r="AR143" s="428"/>
      <c r="AS143" s="428"/>
      <c r="AT143" s="428"/>
      <c r="AU143" s="428"/>
      <c r="AV143" s="428"/>
      <c r="AW143" s="428"/>
      <c r="AX143" s="428"/>
      <c r="AY143" s="428"/>
      <c r="AZ143" s="428"/>
      <c r="BA143" s="428"/>
      <c r="BB143" s="428"/>
      <c r="BC143" s="428"/>
    </row>
    <row r="144" ht="12.75" customHeight="1">
      <c r="A144" s="428"/>
      <c r="B144" s="428"/>
      <c r="C144" s="428"/>
      <c r="D144" s="428"/>
      <c r="E144" s="428"/>
      <c r="F144" s="428"/>
      <c r="G144" s="428"/>
      <c r="H144" s="428"/>
      <c r="I144" s="428"/>
      <c r="J144" s="428"/>
      <c r="K144" s="428"/>
      <c r="L144" s="428"/>
      <c r="M144" s="428"/>
      <c r="N144" s="428"/>
      <c r="O144" s="428"/>
      <c r="P144" s="428"/>
      <c r="Q144" s="428"/>
      <c r="R144" s="428"/>
      <c r="S144" s="428"/>
      <c r="T144" s="428"/>
      <c r="U144" s="428"/>
      <c r="V144" s="428"/>
      <c r="W144" s="428"/>
      <c r="X144" s="428"/>
      <c r="Y144" s="428"/>
      <c r="Z144" s="428"/>
      <c r="AA144" s="428"/>
      <c r="AB144" s="428"/>
      <c r="AC144" s="428"/>
      <c r="AD144" s="428"/>
      <c r="AE144" s="428"/>
      <c r="AF144" s="428"/>
      <c r="AG144" s="428"/>
      <c r="AH144" s="428"/>
      <c r="AI144" s="428"/>
      <c r="AJ144" s="428"/>
      <c r="AK144" s="428"/>
      <c r="AL144" s="428"/>
      <c r="AM144" s="428"/>
      <c r="AN144" s="428"/>
      <c r="AO144" s="428"/>
      <c r="AP144" s="428"/>
      <c r="AQ144" s="428"/>
      <c r="AR144" s="428"/>
      <c r="AS144" s="428"/>
      <c r="AT144" s="428"/>
      <c r="AU144" s="428"/>
      <c r="AV144" s="428"/>
      <c r="AW144" s="428"/>
      <c r="AX144" s="428"/>
      <c r="AY144" s="428"/>
      <c r="AZ144" s="428"/>
      <c r="BA144" s="428"/>
      <c r="BB144" s="428"/>
      <c r="BC144" s="428"/>
    </row>
    <row r="145" ht="12.75" customHeight="1">
      <c r="A145" s="428"/>
      <c r="B145" s="428"/>
      <c r="C145" s="428"/>
      <c r="D145" s="428"/>
      <c r="E145" s="428"/>
      <c r="F145" s="428"/>
      <c r="G145" s="428"/>
      <c r="H145" s="428"/>
      <c r="I145" s="428"/>
      <c r="J145" s="428"/>
      <c r="K145" s="428"/>
      <c r="L145" s="428"/>
      <c r="M145" s="428"/>
      <c r="N145" s="428"/>
      <c r="O145" s="428"/>
      <c r="P145" s="428"/>
      <c r="Q145" s="428"/>
      <c r="R145" s="428"/>
      <c r="S145" s="428"/>
      <c r="T145" s="428"/>
      <c r="U145" s="428"/>
      <c r="V145" s="428"/>
      <c r="W145" s="428"/>
      <c r="X145" s="428"/>
      <c r="Y145" s="428"/>
      <c r="Z145" s="428"/>
      <c r="AA145" s="428"/>
      <c r="AB145" s="428"/>
      <c r="AC145" s="428"/>
      <c r="AD145" s="428"/>
      <c r="AE145" s="428"/>
      <c r="AF145" s="428"/>
      <c r="AG145" s="428"/>
      <c r="AH145" s="428"/>
      <c r="AI145" s="428"/>
      <c r="AJ145" s="428"/>
      <c r="AK145" s="428"/>
      <c r="AL145" s="428"/>
      <c r="AM145" s="428"/>
      <c r="AN145" s="428"/>
      <c r="AO145" s="428"/>
      <c r="AP145" s="428"/>
      <c r="AQ145" s="428"/>
      <c r="AR145" s="428"/>
      <c r="AS145" s="428"/>
      <c r="AT145" s="428"/>
      <c r="AU145" s="428"/>
      <c r="AV145" s="428"/>
      <c r="AW145" s="428"/>
      <c r="AX145" s="428"/>
      <c r="AY145" s="428"/>
      <c r="AZ145" s="428"/>
      <c r="BA145" s="428"/>
      <c r="BB145" s="428"/>
      <c r="BC145" s="428"/>
    </row>
    <row r="146" ht="12.75" customHeight="1">
      <c r="A146" s="428"/>
      <c r="B146" s="428"/>
      <c r="C146" s="428"/>
      <c r="D146" s="428"/>
      <c r="E146" s="428"/>
      <c r="F146" s="428"/>
      <c r="G146" s="428"/>
      <c r="H146" s="428"/>
      <c r="I146" s="428"/>
      <c r="J146" s="428"/>
      <c r="K146" s="428"/>
      <c r="L146" s="428"/>
      <c r="M146" s="428"/>
      <c r="N146" s="428"/>
      <c r="O146" s="428"/>
      <c r="P146" s="428"/>
      <c r="Q146" s="428"/>
      <c r="R146" s="428"/>
      <c r="S146" s="428"/>
      <c r="T146" s="428"/>
      <c r="U146" s="428"/>
      <c r="V146" s="428"/>
      <c r="W146" s="428"/>
      <c r="X146" s="428"/>
      <c r="Y146" s="428"/>
      <c r="Z146" s="428"/>
      <c r="AA146" s="428"/>
      <c r="AB146" s="428"/>
      <c r="AC146" s="428"/>
      <c r="AD146" s="428"/>
      <c r="AE146" s="428"/>
      <c r="AF146" s="428"/>
      <c r="AG146" s="428"/>
      <c r="AH146" s="428"/>
      <c r="AI146" s="428"/>
      <c r="AJ146" s="428"/>
      <c r="AK146" s="428"/>
      <c r="AL146" s="428"/>
      <c r="AM146" s="428"/>
      <c r="AN146" s="428"/>
      <c r="AO146" s="428"/>
      <c r="AP146" s="428"/>
      <c r="AQ146" s="428"/>
      <c r="AR146" s="428"/>
      <c r="AS146" s="428"/>
      <c r="AT146" s="428"/>
      <c r="AU146" s="428"/>
      <c r="AV146" s="428"/>
      <c r="AW146" s="428"/>
      <c r="AX146" s="428"/>
      <c r="AY146" s="428"/>
      <c r="AZ146" s="428"/>
      <c r="BA146" s="428"/>
      <c r="BB146" s="428"/>
      <c r="BC146" s="428"/>
    </row>
    <row r="147" ht="12.75" customHeight="1">
      <c r="A147" s="428"/>
      <c r="B147" s="428"/>
      <c r="C147" s="428"/>
      <c r="D147" s="428"/>
      <c r="E147" s="428"/>
      <c r="F147" s="428"/>
      <c r="G147" s="428"/>
      <c r="H147" s="428"/>
      <c r="I147" s="428"/>
      <c r="J147" s="428"/>
      <c r="K147" s="428"/>
      <c r="L147" s="428"/>
      <c r="M147" s="428"/>
      <c r="N147" s="428"/>
      <c r="O147" s="428"/>
      <c r="P147" s="428"/>
      <c r="Q147" s="428"/>
      <c r="R147" s="428"/>
      <c r="S147" s="428"/>
      <c r="T147" s="428"/>
      <c r="U147" s="428"/>
      <c r="V147" s="428"/>
      <c r="W147" s="428"/>
      <c r="X147" s="428"/>
      <c r="Y147" s="428"/>
      <c r="Z147" s="428"/>
      <c r="AA147" s="428"/>
      <c r="AB147" s="428"/>
      <c r="AC147" s="428"/>
      <c r="AD147" s="428"/>
      <c r="AE147" s="428"/>
      <c r="AF147" s="428"/>
      <c r="AG147" s="428"/>
      <c r="AH147" s="428"/>
      <c r="AI147" s="428"/>
      <c r="AJ147" s="428"/>
      <c r="AK147" s="428"/>
      <c r="AL147" s="428"/>
      <c r="AM147" s="428"/>
      <c r="AN147" s="428"/>
      <c r="AO147" s="428"/>
      <c r="AP147" s="428"/>
      <c r="AQ147" s="428"/>
      <c r="AR147" s="428"/>
      <c r="AS147" s="428"/>
      <c r="AT147" s="428"/>
      <c r="AU147" s="428"/>
      <c r="AV147" s="428"/>
      <c r="AW147" s="428"/>
      <c r="AX147" s="428"/>
      <c r="AY147" s="428"/>
      <c r="AZ147" s="428"/>
      <c r="BA147" s="428"/>
      <c r="BB147" s="428"/>
      <c r="BC147" s="428"/>
    </row>
    <row r="148" ht="12.75" customHeight="1">
      <c r="A148" s="428"/>
      <c r="B148" s="428"/>
      <c r="C148" s="428"/>
      <c r="D148" s="428"/>
      <c r="E148" s="428"/>
      <c r="F148" s="428"/>
      <c r="G148" s="428"/>
      <c r="H148" s="428"/>
      <c r="I148" s="428"/>
      <c r="J148" s="428"/>
      <c r="K148" s="428"/>
      <c r="L148" s="428"/>
      <c r="M148" s="428"/>
      <c r="N148" s="428"/>
      <c r="O148" s="428"/>
      <c r="P148" s="428"/>
      <c r="Q148" s="428"/>
      <c r="R148" s="428"/>
      <c r="S148" s="428"/>
      <c r="T148" s="428"/>
      <c r="U148" s="428"/>
      <c r="V148" s="428"/>
      <c r="W148" s="428"/>
      <c r="X148" s="428"/>
      <c r="Y148" s="428"/>
      <c r="Z148" s="428"/>
      <c r="AA148" s="428"/>
      <c r="AB148" s="428"/>
      <c r="AC148" s="428"/>
      <c r="AD148" s="428"/>
      <c r="AE148" s="428"/>
      <c r="AF148" s="428"/>
      <c r="AG148" s="428"/>
      <c r="AH148" s="428"/>
      <c r="AI148" s="428"/>
      <c r="AJ148" s="428"/>
      <c r="AK148" s="428"/>
      <c r="AL148" s="428"/>
      <c r="AM148" s="428"/>
      <c r="AN148" s="428"/>
      <c r="AO148" s="428"/>
      <c r="AP148" s="428"/>
      <c r="AQ148" s="428"/>
      <c r="AR148" s="428"/>
      <c r="AS148" s="428"/>
      <c r="AT148" s="428"/>
      <c r="AU148" s="428"/>
      <c r="AV148" s="428"/>
      <c r="AW148" s="428"/>
      <c r="AX148" s="428"/>
      <c r="AY148" s="428"/>
      <c r="AZ148" s="428"/>
      <c r="BA148" s="428"/>
      <c r="BB148" s="428"/>
      <c r="BC148" s="428"/>
    </row>
    <row r="149" ht="12.75" customHeight="1">
      <c r="A149" s="428"/>
      <c r="B149" s="428"/>
      <c r="C149" s="428"/>
      <c r="D149" s="428"/>
      <c r="E149" s="428"/>
      <c r="F149" s="428"/>
      <c r="G149" s="428"/>
      <c r="H149" s="428"/>
      <c r="I149" s="428"/>
      <c r="J149" s="428"/>
      <c r="K149" s="428"/>
      <c r="L149" s="428"/>
      <c r="M149" s="428"/>
      <c r="N149" s="428"/>
      <c r="O149" s="428"/>
      <c r="P149" s="428"/>
      <c r="Q149" s="428"/>
      <c r="R149" s="428"/>
      <c r="S149" s="428"/>
      <c r="T149" s="428"/>
      <c r="U149" s="428"/>
      <c r="V149" s="428"/>
      <c r="W149" s="428"/>
      <c r="X149" s="428"/>
      <c r="Y149" s="428"/>
      <c r="Z149" s="428"/>
      <c r="AA149" s="428"/>
      <c r="AB149" s="428"/>
      <c r="AC149" s="428"/>
      <c r="AD149" s="428"/>
      <c r="AE149" s="428"/>
      <c r="AF149" s="428"/>
      <c r="AG149" s="428"/>
      <c r="AH149" s="428"/>
      <c r="AI149" s="428"/>
      <c r="AJ149" s="428"/>
      <c r="AK149" s="428"/>
      <c r="AL149" s="428"/>
      <c r="AM149" s="428"/>
      <c r="AN149" s="428"/>
      <c r="AO149" s="428"/>
      <c r="AP149" s="428"/>
      <c r="AQ149" s="428"/>
      <c r="AR149" s="428"/>
      <c r="AS149" s="428"/>
      <c r="AT149" s="428"/>
      <c r="AU149" s="428"/>
      <c r="AV149" s="428"/>
      <c r="AW149" s="428"/>
      <c r="AX149" s="428"/>
      <c r="AY149" s="428"/>
      <c r="AZ149" s="428"/>
      <c r="BA149" s="428"/>
      <c r="BB149" s="428"/>
      <c r="BC149" s="428"/>
    </row>
    <row r="150" ht="12.75" customHeight="1">
      <c r="A150" s="428"/>
      <c r="B150" s="428"/>
      <c r="C150" s="428"/>
      <c r="D150" s="428"/>
      <c r="E150" s="428"/>
      <c r="F150" s="428"/>
      <c r="G150" s="428"/>
      <c r="H150" s="428"/>
      <c r="I150" s="428"/>
      <c r="J150" s="428"/>
      <c r="K150" s="428"/>
      <c r="L150" s="428"/>
      <c r="M150" s="428"/>
      <c r="N150" s="428"/>
      <c r="O150" s="428"/>
      <c r="P150" s="428"/>
      <c r="Q150" s="428"/>
      <c r="R150" s="428"/>
      <c r="S150" s="428"/>
      <c r="T150" s="428"/>
      <c r="U150" s="428"/>
      <c r="V150" s="428"/>
      <c r="W150" s="428"/>
      <c r="X150" s="428"/>
      <c r="Y150" s="428"/>
      <c r="Z150" s="428"/>
      <c r="AA150" s="428"/>
      <c r="AB150" s="428"/>
      <c r="AC150" s="428"/>
      <c r="AD150" s="428"/>
      <c r="AE150" s="428"/>
      <c r="AF150" s="428"/>
      <c r="AG150" s="428"/>
      <c r="AH150" s="428"/>
      <c r="AI150" s="428"/>
      <c r="AJ150" s="428"/>
      <c r="AK150" s="428"/>
      <c r="AL150" s="428"/>
      <c r="AM150" s="428"/>
      <c r="AN150" s="428"/>
      <c r="AO150" s="428"/>
      <c r="AP150" s="428"/>
      <c r="AQ150" s="428"/>
      <c r="AR150" s="428"/>
      <c r="AS150" s="428"/>
      <c r="AT150" s="428"/>
      <c r="AU150" s="428"/>
      <c r="AV150" s="428"/>
      <c r="AW150" s="428"/>
      <c r="AX150" s="428"/>
      <c r="AY150" s="428"/>
      <c r="AZ150" s="428"/>
      <c r="BA150" s="428"/>
      <c r="BB150" s="428"/>
      <c r="BC150" s="428"/>
    </row>
    <row r="151" ht="12.75" customHeight="1">
      <c r="A151" s="428"/>
      <c r="B151" s="428"/>
      <c r="C151" s="428"/>
      <c r="D151" s="428"/>
      <c r="E151" s="428"/>
      <c r="F151" s="428"/>
      <c r="G151" s="428"/>
      <c r="H151" s="428"/>
      <c r="I151" s="428"/>
      <c r="J151" s="428"/>
      <c r="K151" s="428"/>
      <c r="L151" s="428"/>
      <c r="M151" s="428"/>
      <c r="N151" s="428"/>
      <c r="O151" s="428"/>
      <c r="P151" s="428"/>
      <c r="Q151" s="428"/>
      <c r="R151" s="428"/>
      <c r="S151" s="428"/>
      <c r="T151" s="428"/>
      <c r="U151" s="428"/>
      <c r="V151" s="428"/>
      <c r="W151" s="428"/>
      <c r="X151" s="428"/>
      <c r="Y151" s="428"/>
      <c r="Z151" s="428"/>
      <c r="AA151" s="428"/>
      <c r="AB151" s="428"/>
      <c r="AC151" s="428"/>
      <c r="AD151" s="428"/>
      <c r="AE151" s="428"/>
      <c r="AF151" s="428"/>
      <c r="AG151" s="428"/>
      <c r="AH151" s="428"/>
      <c r="AI151" s="428"/>
      <c r="AJ151" s="428"/>
      <c r="AK151" s="428"/>
      <c r="AL151" s="428"/>
      <c r="AM151" s="428"/>
      <c r="AN151" s="428"/>
      <c r="AO151" s="428"/>
      <c r="AP151" s="428"/>
      <c r="AQ151" s="428"/>
      <c r="AR151" s="428"/>
      <c r="AS151" s="428"/>
      <c r="AT151" s="428"/>
      <c r="AU151" s="428"/>
      <c r="AV151" s="428"/>
      <c r="AW151" s="428"/>
      <c r="AX151" s="428"/>
      <c r="AY151" s="428"/>
      <c r="AZ151" s="428"/>
      <c r="BA151" s="428"/>
      <c r="BB151" s="428"/>
      <c r="BC151" s="428"/>
    </row>
    <row r="152" ht="12.75" customHeight="1">
      <c r="A152" s="428"/>
      <c r="B152" s="428"/>
      <c r="C152" s="428"/>
      <c r="D152" s="428"/>
      <c r="E152" s="428"/>
      <c r="F152" s="428"/>
      <c r="G152" s="428"/>
      <c r="H152" s="428"/>
      <c r="I152" s="428"/>
      <c r="J152" s="428"/>
      <c r="K152" s="428"/>
      <c r="L152" s="428"/>
      <c r="M152" s="428"/>
      <c r="N152" s="428"/>
      <c r="O152" s="428"/>
      <c r="P152" s="428"/>
      <c r="Q152" s="428"/>
      <c r="R152" s="428"/>
      <c r="S152" s="428"/>
      <c r="T152" s="428"/>
      <c r="U152" s="428"/>
      <c r="V152" s="428"/>
      <c r="W152" s="428"/>
      <c r="X152" s="428"/>
      <c r="Y152" s="428"/>
      <c r="Z152" s="428"/>
      <c r="AA152" s="428"/>
      <c r="AB152" s="428"/>
      <c r="AC152" s="428"/>
      <c r="AD152" s="428"/>
      <c r="AE152" s="428"/>
      <c r="AF152" s="428"/>
      <c r="AG152" s="428"/>
      <c r="AH152" s="428"/>
      <c r="AI152" s="428"/>
      <c r="AJ152" s="428"/>
      <c r="AK152" s="428"/>
      <c r="AL152" s="428"/>
      <c r="AM152" s="428"/>
      <c r="AN152" s="428"/>
      <c r="AO152" s="428"/>
      <c r="AP152" s="428"/>
      <c r="AQ152" s="428"/>
      <c r="AR152" s="428"/>
      <c r="AS152" s="428"/>
      <c r="AT152" s="428"/>
      <c r="AU152" s="428"/>
      <c r="AV152" s="428"/>
      <c r="AW152" s="428"/>
      <c r="AX152" s="428"/>
      <c r="AY152" s="428"/>
      <c r="AZ152" s="428"/>
      <c r="BA152" s="428"/>
      <c r="BB152" s="428"/>
      <c r="BC152" s="428"/>
    </row>
    <row r="153" ht="12.75" customHeight="1">
      <c r="A153" s="428"/>
      <c r="B153" s="428"/>
      <c r="C153" s="428"/>
      <c r="D153" s="428"/>
      <c r="E153" s="428"/>
      <c r="F153" s="428"/>
      <c r="G153" s="428"/>
      <c r="H153" s="428"/>
      <c r="I153" s="428"/>
      <c r="J153" s="428"/>
      <c r="K153" s="428"/>
      <c r="L153" s="428"/>
      <c r="M153" s="428"/>
      <c r="N153" s="428"/>
      <c r="O153" s="428"/>
      <c r="P153" s="428"/>
      <c r="Q153" s="428"/>
      <c r="R153" s="428"/>
      <c r="S153" s="428"/>
      <c r="T153" s="428"/>
      <c r="U153" s="428"/>
      <c r="V153" s="428"/>
      <c r="W153" s="428"/>
      <c r="X153" s="428"/>
      <c r="Y153" s="428"/>
      <c r="Z153" s="428"/>
      <c r="AA153" s="428"/>
      <c r="AB153" s="428"/>
      <c r="AC153" s="428"/>
      <c r="AD153" s="428"/>
      <c r="AE153" s="428"/>
      <c r="AF153" s="428"/>
      <c r="AG153" s="428"/>
      <c r="AH153" s="428"/>
      <c r="AI153" s="428"/>
      <c r="AJ153" s="428"/>
      <c r="AK153" s="428"/>
      <c r="AL153" s="428"/>
      <c r="AM153" s="428"/>
      <c r="AN153" s="428"/>
      <c r="AO153" s="428"/>
      <c r="AP153" s="428"/>
      <c r="AQ153" s="428"/>
      <c r="AR153" s="428"/>
      <c r="AS153" s="428"/>
      <c r="AT153" s="428"/>
      <c r="AU153" s="428"/>
      <c r="AV153" s="428"/>
      <c r="AW153" s="428"/>
      <c r="AX153" s="428"/>
      <c r="AY153" s="428"/>
      <c r="AZ153" s="428"/>
      <c r="BA153" s="428"/>
      <c r="BB153" s="428"/>
      <c r="BC153" s="428"/>
    </row>
    <row r="154" ht="12.75" customHeight="1">
      <c r="A154" s="428"/>
      <c r="B154" s="428"/>
      <c r="C154" s="428"/>
      <c r="D154" s="428"/>
      <c r="E154" s="428"/>
      <c r="F154" s="428"/>
      <c r="G154" s="428"/>
      <c r="H154" s="428"/>
      <c r="I154" s="428"/>
      <c r="J154" s="428"/>
      <c r="K154" s="428"/>
      <c r="L154" s="428"/>
      <c r="M154" s="428"/>
      <c r="N154" s="428"/>
      <c r="O154" s="428"/>
      <c r="P154" s="428"/>
      <c r="Q154" s="428"/>
      <c r="R154" s="428"/>
      <c r="S154" s="428"/>
      <c r="T154" s="428"/>
      <c r="U154" s="428"/>
      <c r="V154" s="428"/>
      <c r="W154" s="428"/>
      <c r="X154" s="428"/>
      <c r="Y154" s="428"/>
      <c r="Z154" s="428"/>
      <c r="AA154" s="428"/>
      <c r="AB154" s="428"/>
      <c r="AC154" s="428"/>
      <c r="AD154" s="428"/>
      <c r="AE154" s="428"/>
      <c r="AF154" s="428"/>
      <c r="AG154" s="428"/>
      <c r="AH154" s="428"/>
      <c r="AI154" s="428"/>
      <c r="AJ154" s="428"/>
      <c r="AK154" s="428"/>
      <c r="AL154" s="428"/>
      <c r="AM154" s="428"/>
      <c r="AN154" s="428"/>
      <c r="AO154" s="428"/>
      <c r="AP154" s="428"/>
      <c r="AQ154" s="428"/>
      <c r="AR154" s="428"/>
      <c r="AS154" s="428"/>
      <c r="AT154" s="428"/>
      <c r="AU154" s="428"/>
      <c r="AV154" s="428"/>
      <c r="AW154" s="428"/>
      <c r="AX154" s="428"/>
      <c r="AY154" s="428"/>
      <c r="AZ154" s="428"/>
      <c r="BA154" s="428"/>
      <c r="BB154" s="428"/>
      <c r="BC154" s="428"/>
    </row>
    <row r="155" ht="12.75" customHeight="1">
      <c r="A155" s="428"/>
      <c r="B155" s="428"/>
      <c r="C155" s="428"/>
      <c r="D155" s="428"/>
      <c r="E155" s="428"/>
      <c r="F155" s="428"/>
      <c r="G155" s="428"/>
      <c r="H155" s="428"/>
      <c r="I155" s="428"/>
      <c r="J155" s="428"/>
      <c r="K155" s="428"/>
      <c r="L155" s="428"/>
      <c r="M155" s="428"/>
      <c r="N155" s="428"/>
      <c r="O155" s="428"/>
      <c r="P155" s="428"/>
      <c r="Q155" s="428"/>
      <c r="R155" s="428"/>
      <c r="S155" s="428"/>
      <c r="T155" s="428"/>
      <c r="U155" s="428"/>
      <c r="V155" s="428"/>
      <c r="W155" s="428"/>
      <c r="X155" s="428"/>
      <c r="Y155" s="428"/>
      <c r="Z155" s="428"/>
      <c r="AA155" s="428"/>
      <c r="AB155" s="428"/>
      <c r="AC155" s="428"/>
      <c r="AD155" s="428"/>
      <c r="AE155" s="428"/>
      <c r="AF155" s="428"/>
      <c r="AG155" s="428"/>
      <c r="AH155" s="428"/>
      <c r="AI155" s="428"/>
      <c r="AJ155" s="428"/>
      <c r="AK155" s="428"/>
      <c r="AL155" s="428"/>
      <c r="AM155" s="428"/>
      <c r="AN155" s="428"/>
      <c r="AO155" s="428"/>
      <c r="AP155" s="428"/>
      <c r="AQ155" s="428"/>
      <c r="AR155" s="428"/>
      <c r="AS155" s="428"/>
      <c r="AT155" s="428"/>
      <c r="AU155" s="428"/>
      <c r="AV155" s="428"/>
      <c r="AW155" s="428"/>
      <c r="AX155" s="428"/>
      <c r="AY155" s="428"/>
      <c r="AZ155" s="428"/>
      <c r="BA155" s="428"/>
      <c r="BB155" s="428"/>
      <c r="BC155" s="428"/>
    </row>
    <row r="156" ht="12.75" customHeight="1">
      <c r="A156" s="428"/>
      <c r="B156" s="428"/>
      <c r="C156" s="428"/>
      <c r="D156" s="428"/>
      <c r="E156" s="428"/>
      <c r="F156" s="428"/>
      <c r="G156" s="428"/>
      <c r="H156" s="428"/>
      <c r="I156" s="428"/>
      <c r="J156" s="428"/>
      <c r="K156" s="428"/>
      <c r="L156" s="428"/>
      <c r="M156" s="428"/>
      <c r="N156" s="428"/>
      <c r="O156" s="428"/>
      <c r="P156" s="428"/>
      <c r="Q156" s="428"/>
      <c r="R156" s="428"/>
      <c r="S156" s="428"/>
      <c r="T156" s="428"/>
      <c r="U156" s="428"/>
      <c r="V156" s="428"/>
      <c r="W156" s="428"/>
      <c r="X156" s="428"/>
      <c r="Y156" s="428"/>
      <c r="Z156" s="428"/>
      <c r="AA156" s="428"/>
      <c r="AB156" s="428"/>
      <c r="AC156" s="428"/>
      <c r="AD156" s="428"/>
      <c r="AE156" s="428"/>
      <c r="AF156" s="428"/>
      <c r="AG156" s="428"/>
      <c r="AH156" s="428"/>
      <c r="AI156" s="428"/>
      <c r="AJ156" s="428"/>
      <c r="AK156" s="428"/>
      <c r="AL156" s="428"/>
      <c r="AM156" s="428"/>
      <c r="AN156" s="428"/>
      <c r="AO156" s="428"/>
      <c r="AP156" s="428"/>
      <c r="AQ156" s="428"/>
      <c r="AR156" s="428"/>
      <c r="AS156" s="428"/>
      <c r="AT156" s="428"/>
      <c r="AU156" s="428"/>
      <c r="AV156" s="428"/>
      <c r="AW156" s="428"/>
      <c r="AX156" s="428"/>
      <c r="AY156" s="428"/>
      <c r="AZ156" s="428"/>
      <c r="BA156" s="428"/>
      <c r="BB156" s="428"/>
      <c r="BC156" s="428"/>
    </row>
    <row r="157" ht="12.75" customHeight="1">
      <c r="A157" s="428"/>
      <c r="B157" s="428"/>
      <c r="C157" s="428"/>
      <c r="D157" s="428"/>
      <c r="E157" s="428"/>
      <c r="F157" s="428"/>
      <c r="G157" s="428"/>
      <c r="H157" s="428"/>
      <c r="I157" s="428"/>
      <c r="J157" s="428"/>
      <c r="K157" s="428"/>
      <c r="L157" s="428"/>
      <c r="M157" s="428"/>
      <c r="N157" s="428"/>
      <c r="O157" s="428"/>
      <c r="P157" s="428"/>
      <c r="Q157" s="428"/>
      <c r="R157" s="428"/>
      <c r="S157" s="428"/>
      <c r="T157" s="428"/>
      <c r="U157" s="428"/>
      <c r="V157" s="428"/>
      <c r="W157" s="428"/>
      <c r="X157" s="428"/>
      <c r="Y157" s="428"/>
      <c r="Z157" s="428"/>
      <c r="AA157" s="428"/>
      <c r="AB157" s="428"/>
      <c r="AC157" s="428"/>
      <c r="AD157" s="428"/>
      <c r="AE157" s="428"/>
      <c r="AF157" s="428"/>
      <c r="AG157" s="428"/>
      <c r="AH157" s="428"/>
      <c r="AI157" s="428"/>
      <c r="AJ157" s="428"/>
      <c r="AK157" s="428"/>
      <c r="AL157" s="428"/>
      <c r="AM157" s="428"/>
      <c r="AN157" s="428"/>
      <c r="AO157" s="428"/>
      <c r="AP157" s="428"/>
      <c r="AQ157" s="428"/>
      <c r="AR157" s="428"/>
      <c r="AS157" s="428"/>
      <c r="AT157" s="428"/>
      <c r="AU157" s="428"/>
      <c r="AV157" s="428"/>
      <c r="AW157" s="428"/>
      <c r="AX157" s="428"/>
      <c r="AY157" s="428"/>
      <c r="AZ157" s="428"/>
      <c r="BA157" s="428"/>
      <c r="BB157" s="428"/>
      <c r="BC157" s="428"/>
    </row>
    <row r="158" ht="12.75" customHeight="1">
      <c r="A158" s="428"/>
      <c r="B158" s="428"/>
      <c r="C158" s="428"/>
      <c r="D158" s="428"/>
      <c r="E158" s="428"/>
      <c r="F158" s="428"/>
      <c r="G158" s="428"/>
      <c r="H158" s="428"/>
      <c r="I158" s="428"/>
      <c r="J158" s="428"/>
      <c r="K158" s="428"/>
      <c r="L158" s="428"/>
      <c r="M158" s="428"/>
      <c r="N158" s="428"/>
      <c r="O158" s="428"/>
      <c r="P158" s="428"/>
      <c r="Q158" s="428"/>
      <c r="R158" s="428"/>
      <c r="S158" s="428"/>
      <c r="T158" s="428"/>
      <c r="U158" s="428"/>
      <c r="V158" s="428"/>
      <c r="W158" s="428"/>
      <c r="X158" s="428"/>
      <c r="Y158" s="428"/>
      <c r="Z158" s="428"/>
      <c r="AA158" s="428"/>
      <c r="AB158" s="428"/>
      <c r="AC158" s="428"/>
      <c r="AD158" s="428"/>
      <c r="AE158" s="428"/>
      <c r="AF158" s="428"/>
      <c r="AG158" s="428"/>
      <c r="AH158" s="428"/>
      <c r="AI158" s="428"/>
      <c r="AJ158" s="428"/>
      <c r="AK158" s="428"/>
      <c r="AL158" s="428"/>
      <c r="AM158" s="428"/>
      <c r="AN158" s="428"/>
      <c r="AO158" s="428"/>
      <c r="AP158" s="428"/>
      <c r="AQ158" s="428"/>
      <c r="AR158" s="428"/>
      <c r="AS158" s="428"/>
      <c r="AT158" s="428"/>
      <c r="AU158" s="428"/>
      <c r="AV158" s="428"/>
      <c r="AW158" s="428"/>
      <c r="AX158" s="428"/>
      <c r="AY158" s="428"/>
      <c r="AZ158" s="428"/>
      <c r="BA158" s="428"/>
      <c r="BB158" s="428"/>
      <c r="BC158" s="428"/>
    </row>
    <row r="159" ht="12.75" customHeight="1">
      <c r="A159" s="428"/>
      <c r="B159" s="428"/>
      <c r="C159" s="428"/>
      <c r="D159" s="428"/>
      <c r="E159" s="428"/>
      <c r="F159" s="428"/>
      <c r="G159" s="428"/>
      <c r="H159" s="428"/>
      <c r="I159" s="428"/>
      <c r="J159" s="428"/>
      <c r="K159" s="428"/>
      <c r="L159" s="428"/>
      <c r="M159" s="428"/>
      <c r="N159" s="428"/>
      <c r="O159" s="428"/>
      <c r="P159" s="428"/>
      <c r="Q159" s="428"/>
      <c r="R159" s="428"/>
      <c r="S159" s="428"/>
      <c r="T159" s="428"/>
      <c r="U159" s="428"/>
      <c r="V159" s="428"/>
      <c r="W159" s="428"/>
      <c r="X159" s="428"/>
      <c r="Y159" s="428"/>
      <c r="Z159" s="428"/>
      <c r="AA159" s="428"/>
      <c r="AB159" s="428"/>
      <c r="AC159" s="428"/>
      <c r="AD159" s="428"/>
      <c r="AE159" s="428"/>
      <c r="AF159" s="428"/>
      <c r="AG159" s="428"/>
      <c r="AH159" s="428"/>
      <c r="AI159" s="428"/>
      <c r="AJ159" s="428"/>
      <c r="AK159" s="428"/>
      <c r="AL159" s="428"/>
      <c r="AM159" s="428"/>
      <c r="AN159" s="428"/>
      <c r="AO159" s="428"/>
      <c r="AP159" s="428"/>
      <c r="AQ159" s="428"/>
      <c r="AR159" s="428"/>
      <c r="AS159" s="428"/>
      <c r="AT159" s="428"/>
      <c r="AU159" s="428"/>
      <c r="AV159" s="428"/>
      <c r="AW159" s="428"/>
      <c r="AX159" s="428"/>
      <c r="AY159" s="428"/>
      <c r="AZ159" s="428"/>
      <c r="BA159" s="428"/>
      <c r="BB159" s="428"/>
      <c r="BC159" s="428"/>
    </row>
    <row r="160" ht="12.75" customHeight="1">
      <c r="A160" s="428"/>
      <c r="B160" s="428"/>
      <c r="C160" s="428"/>
      <c r="D160" s="428"/>
      <c r="E160" s="428"/>
      <c r="F160" s="428"/>
      <c r="G160" s="428"/>
      <c r="H160" s="428"/>
      <c r="I160" s="428"/>
      <c r="J160" s="428"/>
      <c r="K160" s="428"/>
      <c r="L160" s="428"/>
      <c r="M160" s="428"/>
      <c r="N160" s="428"/>
      <c r="O160" s="428"/>
      <c r="P160" s="428"/>
      <c r="Q160" s="428"/>
      <c r="R160" s="428"/>
      <c r="S160" s="428"/>
      <c r="T160" s="428"/>
      <c r="U160" s="428"/>
      <c r="V160" s="428"/>
      <c r="W160" s="428"/>
      <c r="X160" s="428"/>
      <c r="Y160" s="428"/>
      <c r="Z160" s="428"/>
      <c r="AA160" s="428"/>
      <c r="AB160" s="428"/>
      <c r="AC160" s="428"/>
      <c r="AD160" s="428"/>
      <c r="AE160" s="428"/>
      <c r="AF160" s="428"/>
      <c r="AG160" s="428"/>
      <c r="AH160" s="428"/>
      <c r="AI160" s="428"/>
      <c r="AJ160" s="428"/>
      <c r="AK160" s="428"/>
      <c r="AL160" s="428"/>
      <c r="AM160" s="428"/>
      <c r="AN160" s="428"/>
      <c r="AO160" s="428"/>
      <c r="AP160" s="428"/>
      <c r="AQ160" s="428"/>
      <c r="AR160" s="428"/>
      <c r="AS160" s="428"/>
      <c r="AT160" s="428"/>
      <c r="AU160" s="428"/>
      <c r="AV160" s="428"/>
      <c r="AW160" s="428"/>
      <c r="AX160" s="428"/>
      <c r="AY160" s="428"/>
      <c r="AZ160" s="428"/>
      <c r="BA160" s="428"/>
      <c r="BB160" s="428"/>
      <c r="BC160" s="428"/>
    </row>
    <row r="161" ht="12.75" customHeight="1">
      <c r="A161" s="428"/>
      <c r="B161" s="428"/>
      <c r="C161" s="428"/>
      <c r="D161" s="428"/>
      <c r="E161" s="428"/>
      <c r="F161" s="428"/>
      <c r="G161" s="428"/>
      <c r="H161" s="428"/>
      <c r="I161" s="428"/>
      <c r="J161" s="428"/>
      <c r="K161" s="428"/>
      <c r="L161" s="428"/>
      <c r="M161" s="428"/>
      <c r="N161" s="428"/>
      <c r="O161" s="428"/>
      <c r="P161" s="428"/>
      <c r="Q161" s="428"/>
      <c r="R161" s="428"/>
      <c r="S161" s="428"/>
      <c r="T161" s="428"/>
      <c r="U161" s="428"/>
      <c r="V161" s="428"/>
      <c r="W161" s="428"/>
      <c r="X161" s="428"/>
      <c r="Y161" s="428"/>
      <c r="Z161" s="428"/>
      <c r="AA161" s="428"/>
      <c r="AB161" s="428"/>
      <c r="AC161" s="428"/>
      <c r="AD161" s="428"/>
      <c r="AE161" s="428"/>
      <c r="AF161" s="428"/>
      <c r="AG161" s="428"/>
      <c r="AH161" s="428"/>
      <c r="AI161" s="428"/>
      <c r="AJ161" s="428"/>
      <c r="AK161" s="428"/>
      <c r="AL161" s="428"/>
      <c r="AM161" s="428"/>
      <c r="AN161" s="428"/>
      <c r="AO161" s="428"/>
      <c r="AP161" s="428"/>
      <c r="AQ161" s="428"/>
      <c r="AR161" s="428"/>
      <c r="AS161" s="428"/>
      <c r="AT161" s="428"/>
      <c r="AU161" s="428"/>
      <c r="AV161" s="428"/>
      <c r="AW161" s="428"/>
      <c r="AX161" s="428"/>
      <c r="AY161" s="428"/>
      <c r="AZ161" s="428"/>
      <c r="BA161" s="428"/>
      <c r="BB161" s="428"/>
      <c r="BC161" s="428"/>
    </row>
    <row r="162" ht="12.75" customHeight="1">
      <c r="A162" s="428"/>
      <c r="B162" s="428"/>
      <c r="C162" s="428"/>
      <c r="D162" s="428"/>
      <c r="E162" s="428"/>
      <c r="F162" s="428"/>
      <c r="G162" s="428"/>
      <c r="H162" s="428"/>
      <c r="I162" s="428"/>
      <c r="J162" s="428"/>
      <c r="K162" s="428"/>
      <c r="L162" s="428"/>
      <c r="M162" s="428"/>
      <c r="N162" s="428"/>
      <c r="O162" s="428"/>
      <c r="P162" s="428"/>
      <c r="Q162" s="428"/>
      <c r="R162" s="428"/>
      <c r="S162" s="428"/>
      <c r="T162" s="428"/>
      <c r="U162" s="428"/>
      <c r="V162" s="428"/>
      <c r="W162" s="428"/>
      <c r="X162" s="428"/>
      <c r="Y162" s="428"/>
      <c r="Z162" s="428"/>
      <c r="AA162" s="428"/>
      <c r="AB162" s="428"/>
      <c r="AC162" s="428"/>
      <c r="AD162" s="428"/>
      <c r="AE162" s="428"/>
      <c r="AF162" s="428"/>
      <c r="AG162" s="428"/>
      <c r="AH162" s="428"/>
      <c r="AI162" s="428"/>
      <c r="AJ162" s="428"/>
      <c r="AK162" s="428"/>
      <c r="AL162" s="428"/>
      <c r="AM162" s="428"/>
      <c r="AN162" s="428"/>
      <c r="AO162" s="428"/>
      <c r="AP162" s="428"/>
      <c r="AQ162" s="428"/>
      <c r="AR162" s="428"/>
      <c r="AS162" s="428"/>
      <c r="AT162" s="428"/>
      <c r="AU162" s="428"/>
      <c r="AV162" s="428"/>
      <c r="AW162" s="428"/>
      <c r="AX162" s="428"/>
      <c r="AY162" s="428"/>
      <c r="AZ162" s="428"/>
      <c r="BA162" s="428"/>
      <c r="BB162" s="428"/>
      <c r="BC162" s="428"/>
    </row>
    <row r="163" ht="12.75" customHeight="1">
      <c r="A163" s="428"/>
      <c r="B163" s="428"/>
      <c r="C163" s="428"/>
      <c r="D163" s="428"/>
      <c r="E163" s="428"/>
      <c r="F163" s="428"/>
      <c r="G163" s="428"/>
      <c r="H163" s="428"/>
      <c r="I163" s="428"/>
      <c r="J163" s="428"/>
      <c r="K163" s="428"/>
      <c r="L163" s="428"/>
      <c r="M163" s="428"/>
      <c r="N163" s="428"/>
      <c r="O163" s="428"/>
      <c r="P163" s="428"/>
      <c r="Q163" s="428"/>
      <c r="R163" s="428"/>
      <c r="S163" s="428"/>
      <c r="T163" s="428"/>
      <c r="U163" s="428"/>
      <c r="V163" s="428"/>
      <c r="W163" s="428"/>
      <c r="X163" s="428"/>
      <c r="Y163" s="428"/>
      <c r="Z163" s="428"/>
      <c r="AA163" s="428"/>
      <c r="AB163" s="428"/>
      <c r="AC163" s="428"/>
      <c r="AD163" s="428"/>
      <c r="AE163" s="428"/>
      <c r="AF163" s="428"/>
      <c r="AG163" s="428"/>
      <c r="AH163" s="428"/>
      <c r="AI163" s="428"/>
      <c r="AJ163" s="428"/>
      <c r="AK163" s="428"/>
      <c r="AL163" s="428"/>
      <c r="AM163" s="428"/>
      <c r="AN163" s="428"/>
      <c r="AO163" s="428"/>
      <c r="AP163" s="428"/>
      <c r="AQ163" s="428"/>
      <c r="AR163" s="428"/>
      <c r="AS163" s="428"/>
      <c r="AT163" s="428"/>
      <c r="AU163" s="428"/>
      <c r="AV163" s="428"/>
      <c r="AW163" s="428"/>
      <c r="AX163" s="428"/>
      <c r="AY163" s="428"/>
      <c r="AZ163" s="428"/>
      <c r="BA163" s="428"/>
      <c r="BB163" s="428"/>
      <c r="BC163" s="428"/>
    </row>
    <row r="164" ht="12.75" customHeight="1">
      <c r="A164" s="428"/>
      <c r="B164" s="428"/>
      <c r="C164" s="428"/>
      <c r="D164" s="428"/>
      <c r="E164" s="428"/>
      <c r="F164" s="428"/>
      <c r="G164" s="428"/>
      <c r="H164" s="428"/>
      <c r="I164" s="428"/>
      <c r="J164" s="428"/>
      <c r="K164" s="428"/>
      <c r="L164" s="428"/>
      <c r="M164" s="428"/>
      <c r="N164" s="428"/>
      <c r="O164" s="428"/>
      <c r="P164" s="428"/>
      <c r="Q164" s="428"/>
      <c r="R164" s="428"/>
      <c r="S164" s="428"/>
      <c r="T164" s="428"/>
      <c r="U164" s="428"/>
      <c r="V164" s="428"/>
      <c r="W164" s="428"/>
      <c r="X164" s="428"/>
      <c r="Y164" s="428"/>
      <c r="Z164" s="428"/>
      <c r="AA164" s="428"/>
      <c r="AB164" s="428"/>
      <c r="AC164" s="428"/>
      <c r="AD164" s="428"/>
      <c r="AE164" s="428"/>
      <c r="AF164" s="428"/>
      <c r="AG164" s="428"/>
      <c r="AH164" s="428"/>
      <c r="AI164" s="428"/>
      <c r="AJ164" s="428"/>
      <c r="AK164" s="428"/>
      <c r="AL164" s="428"/>
      <c r="AM164" s="428"/>
      <c r="AN164" s="428"/>
      <c r="AO164" s="428"/>
      <c r="AP164" s="428"/>
      <c r="AQ164" s="428"/>
      <c r="AR164" s="428"/>
      <c r="AS164" s="428"/>
      <c r="AT164" s="428"/>
      <c r="AU164" s="428"/>
      <c r="AV164" s="428"/>
      <c r="AW164" s="428"/>
      <c r="AX164" s="428"/>
      <c r="AY164" s="428"/>
      <c r="AZ164" s="428"/>
      <c r="BA164" s="428"/>
      <c r="BB164" s="428"/>
      <c r="BC164" s="428"/>
    </row>
    <row r="165" ht="12.75" customHeight="1">
      <c r="A165" s="428"/>
      <c r="B165" s="428"/>
      <c r="C165" s="428"/>
      <c r="D165" s="428"/>
      <c r="E165" s="428"/>
      <c r="F165" s="428"/>
      <c r="G165" s="428"/>
      <c r="H165" s="428"/>
      <c r="I165" s="428"/>
      <c r="J165" s="428"/>
      <c r="K165" s="428"/>
      <c r="L165" s="428"/>
      <c r="M165" s="428"/>
      <c r="N165" s="428"/>
      <c r="O165" s="428"/>
      <c r="P165" s="428"/>
      <c r="Q165" s="428"/>
      <c r="R165" s="428"/>
      <c r="S165" s="428"/>
      <c r="T165" s="428"/>
      <c r="U165" s="428"/>
      <c r="V165" s="428"/>
      <c r="W165" s="428"/>
      <c r="X165" s="428"/>
      <c r="Y165" s="428"/>
      <c r="Z165" s="428"/>
      <c r="AA165" s="428"/>
      <c r="AB165" s="428"/>
      <c r="AC165" s="428"/>
      <c r="AD165" s="428"/>
      <c r="AE165" s="428"/>
      <c r="AF165" s="428"/>
      <c r="AG165" s="428"/>
      <c r="AH165" s="428"/>
      <c r="AI165" s="428"/>
      <c r="AJ165" s="428"/>
      <c r="AK165" s="428"/>
      <c r="AL165" s="428"/>
      <c r="AM165" s="428"/>
      <c r="AN165" s="428"/>
      <c r="AO165" s="428"/>
      <c r="AP165" s="428"/>
      <c r="AQ165" s="428"/>
      <c r="AR165" s="428"/>
      <c r="AS165" s="428"/>
      <c r="AT165" s="428"/>
      <c r="AU165" s="428"/>
      <c r="AV165" s="428"/>
      <c r="AW165" s="428"/>
      <c r="AX165" s="428"/>
      <c r="AY165" s="428"/>
      <c r="AZ165" s="428"/>
      <c r="BA165" s="428"/>
      <c r="BB165" s="428"/>
      <c r="BC165" s="428"/>
    </row>
    <row r="166" ht="12.75" customHeight="1">
      <c r="A166" s="428"/>
      <c r="B166" s="428"/>
      <c r="C166" s="428"/>
      <c r="D166" s="428"/>
      <c r="E166" s="428"/>
      <c r="F166" s="428"/>
      <c r="G166" s="428"/>
      <c r="H166" s="428"/>
      <c r="I166" s="428"/>
      <c r="J166" s="428"/>
      <c r="K166" s="428"/>
      <c r="L166" s="428"/>
      <c r="M166" s="428"/>
      <c r="N166" s="428"/>
      <c r="O166" s="428"/>
      <c r="P166" s="428"/>
      <c r="Q166" s="428"/>
      <c r="R166" s="428"/>
      <c r="S166" s="428"/>
      <c r="T166" s="428"/>
      <c r="U166" s="428"/>
      <c r="V166" s="428"/>
      <c r="W166" s="428"/>
      <c r="X166" s="428"/>
      <c r="Y166" s="428"/>
      <c r="Z166" s="428"/>
      <c r="AA166" s="428"/>
      <c r="AB166" s="428"/>
      <c r="AC166" s="428"/>
      <c r="AD166" s="428"/>
      <c r="AE166" s="428"/>
      <c r="AF166" s="428"/>
      <c r="AG166" s="428"/>
      <c r="AH166" s="428"/>
      <c r="AI166" s="428"/>
      <c r="AJ166" s="428"/>
      <c r="AK166" s="428"/>
      <c r="AL166" s="428"/>
      <c r="AM166" s="428"/>
      <c r="AN166" s="428"/>
      <c r="AO166" s="428"/>
      <c r="AP166" s="428"/>
      <c r="AQ166" s="428"/>
      <c r="AR166" s="428"/>
      <c r="AS166" s="428"/>
      <c r="AT166" s="428"/>
      <c r="AU166" s="428"/>
      <c r="AV166" s="428"/>
      <c r="AW166" s="428"/>
      <c r="AX166" s="428"/>
      <c r="AY166" s="428"/>
      <c r="AZ166" s="428"/>
      <c r="BA166" s="428"/>
      <c r="BB166" s="428"/>
      <c r="BC166" s="428"/>
    </row>
    <row r="167" ht="12.75" customHeight="1">
      <c r="A167" s="428"/>
      <c r="B167" s="428"/>
      <c r="C167" s="428"/>
      <c r="D167" s="428"/>
      <c r="E167" s="428"/>
      <c r="F167" s="428"/>
      <c r="G167" s="428"/>
      <c r="H167" s="428"/>
      <c r="I167" s="428"/>
      <c r="J167" s="428"/>
      <c r="K167" s="428"/>
      <c r="L167" s="428"/>
      <c r="M167" s="428"/>
      <c r="N167" s="428"/>
      <c r="O167" s="428"/>
      <c r="P167" s="428"/>
      <c r="Q167" s="428"/>
      <c r="R167" s="428"/>
      <c r="S167" s="428"/>
      <c r="T167" s="428"/>
      <c r="U167" s="428"/>
      <c r="V167" s="428"/>
      <c r="W167" s="428"/>
      <c r="X167" s="428"/>
      <c r="Y167" s="428"/>
      <c r="Z167" s="428"/>
      <c r="AA167" s="428"/>
      <c r="AB167" s="428"/>
      <c r="AC167" s="428"/>
      <c r="AD167" s="428"/>
      <c r="AE167" s="428"/>
      <c r="AF167" s="428"/>
      <c r="AG167" s="428"/>
      <c r="AH167" s="428"/>
      <c r="AI167" s="428"/>
      <c r="AJ167" s="428"/>
      <c r="AK167" s="428"/>
      <c r="AL167" s="428"/>
      <c r="AM167" s="428"/>
      <c r="AN167" s="428"/>
      <c r="AO167" s="428"/>
      <c r="AP167" s="428"/>
      <c r="AQ167" s="428"/>
      <c r="AR167" s="428"/>
      <c r="AS167" s="428"/>
      <c r="AT167" s="428"/>
      <c r="AU167" s="428"/>
      <c r="AV167" s="428"/>
      <c r="AW167" s="428"/>
      <c r="AX167" s="428"/>
      <c r="AY167" s="428"/>
      <c r="AZ167" s="428"/>
      <c r="BA167" s="428"/>
      <c r="BB167" s="428"/>
      <c r="BC167" s="428"/>
    </row>
    <row r="168" ht="12.75" customHeight="1">
      <c r="A168" s="428"/>
      <c r="B168" s="428"/>
      <c r="C168" s="428"/>
      <c r="D168" s="428"/>
      <c r="E168" s="428"/>
      <c r="F168" s="428"/>
      <c r="G168" s="428"/>
      <c r="H168" s="428"/>
      <c r="I168" s="428"/>
      <c r="J168" s="428"/>
      <c r="K168" s="428"/>
      <c r="L168" s="428"/>
      <c r="M168" s="428"/>
      <c r="N168" s="428"/>
      <c r="O168" s="428"/>
      <c r="P168" s="428"/>
      <c r="Q168" s="428"/>
      <c r="R168" s="428"/>
      <c r="S168" s="428"/>
      <c r="T168" s="428"/>
      <c r="U168" s="428"/>
      <c r="V168" s="428"/>
      <c r="W168" s="428"/>
      <c r="X168" s="428"/>
      <c r="Y168" s="428"/>
      <c r="Z168" s="428"/>
      <c r="AA168" s="428"/>
      <c r="AB168" s="428"/>
      <c r="AC168" s="428"/>
      <c r="AD168" s="428"/>
      <c r="AE168" s="428"/>
      <c r="AF168" s="428"/>
      <c r="AG168" s="428"/>
      <c r="AH168" s="428"/>
      <c r="AI168" s="428"/>
      <c r="AJ168" s="428"/>
      <c r="AK168" s="428"/>
      <c r="AL168" s="428"/>
      <c r="AM168" s="428"/>
      <c r="AN168" s="428"/>
      <c r="AO168" s="428"/>
      <c r="AP168" s="428"/>
      <c r="AQ168" s="428"/>
      <c r="AR168" s="428"/>
      <c r="AS168" s="428"/>
      <c r="AT168" s="428"/>
      <c r="AU168" s="428"/>
      <c r="AV168" s="428"/>
      <c r="AW168" s="428"/>
      <c r="AX168" s="428"/>
      <c r="AY168" s="428"/>
      <c r="AZ168" s="428"/>
      <c r="BA168" s="428"/>
      <c r="BB168" s="428"/>
      <c r="BC168" s="428"/>
    </row>
    <row r="169" ht="12.75" customHeight="1">
      <c r="A169" s="428"/>
      <c r="B169" s="428"/>
      <c r="C169" s="428"/>
      <c r="D169" s="428"/>
      <c r="E169" s="428"/>
      <c r="F169" s="428"/>
      <c r="G169" s="428"/>
      <c r="H169" s="428"/>
      <c r="I169" s="428"/>
      <c r="J169" s="428"/>
      <c r="K169" s="428"/>
      <c r="L169" s="428"/>
      <c r="M169" s="428"/>
      <c r="N169" s="428"/>
      <c r="O169" s="428"/>
      <c r="P169" s="428"/>
      <c r="Q169" s="428"/>
      <c r="R169" s="428"/>
      <c r="S169" s="428"/>
      <c r="T169" s="428"/>
      <c r="U169" s="428"/>
      <c r="V169" s="428"/>
      <c r="W169" s="428"/>
      <c r="X169" s="428"/>
      <c r="Y169" s="428"/>
      <c r="Z169" s="428"/>
      <c r="AA169" s="428"/>
      <c r="AB169" s="428"/>
      <c r="AC169" s="428"/>
      <c r="AD169" s="428"/>
      <c r="AE169" s="428"/>
      <c r="AF169" s="428"/>
      <c r="AG169" s="428"/>
      <c r="AH169" s="428"/>
      <c r="AI169" s="428"/>
      <c r="AJ169" s="428"/>
      <c r="AK169" s="428"/>
      <c r="AL169" s="428"/>
      <c r="AM169" s="428"/>
      <c r="AN169" s="428"/>
      <c r="AO169" s="428"/>
      <c r="AP169" s="428"/>
      <c r="AQ169" s="428"/>
      <c r="AR169" s="428"/>
      <c r="AS169" s="428"/>
      <c r="AT169" s="428"/>
      <c r="AU169" s="428"/>
      <c r="AV169" s="428"/>
      <c r="AW169" s="428"/>
      <c r="AX169" s="428"/>
      <c r="AY169" s="428"/>
      <c r="AZ169" s="428"/>
      <c r="BA169" s="428"/>
      <c r="BB169" s="428"/>
      <c r="BC169" s="428"/>
    </row>
    <row r="170" ht="12.75" customHeight="1">
      <c r="A170" s="428"/>
      <c r="B170" s="428"/>
      <c r="C170" s="428"/>
      <c r="D170" s="428"/>
      <c r="E170" s="428"/>
      <c r="F170" s="428"/>
      <c r="G170" s="428"/>
      <c r="H170" s="428"/>
      <c r="I170" s="428"/>
      <c r="J170" s="428"/>
      <c r="K170" s="428"/>
      <c r="L170" s="428"/>
      <c r="M170" s="428"/>
      <c r="N170" s="428"/>
      <c r="O170" s="428"/>
      <c r="P170" s="428"/>
      <c r="Q170" s="428"/>
      <c r="R170" s="428"/>
      <c r="S170" s="428"/>
      <c r="T170" s="428"/>
      <c r="U170" s="428"/>
      <c r="V170" s="428"/>
      <c r="W170" s="428"/>
      <c r="X170" s="428"/>
      <c r="Y170" s="428"/>
      <c r="Z170" s="428"/>
      <c r="AA170" s="428"/>
      <c r="AB170" s="428"/>
      <c r="AC170" s="428"/>
      <c r="AD170" s="428"/>
      <c r="AE170" s="428"/>
      <c r="AF170" s="428"/>
      <c r="AG170" s="428"/>
      <c r="AH170" s="428"/>
      <c r="AI170" s="428"/>
      <c r="AJ170" s="428"/>
      <c r="AK170" s="428"/>
      <c r="AL170" s="428"/>
      <c r="AM170" s="428"/>
      <c r="AN170" s="428"/>
      <c r="AO170" s="428"/>
      <c r="AP170" s="428"/>
      <c r="AQ170" s="428"/>
      <c r="AR170" s="428"/>
      <c r="AS170" s="428"/>
      <c r="AT170" s="428"/>
      <c r="AU170" s="428"/>
      <c r="AV170" s="428"/>
      <c r="AW170" s="428"/>
      <c r="AX170" s="428"/>
      <c r="AY170" s="428"/>
      <c r="AZ170" s="428"/>
      <c r="BA170" s="428"/>
      <c r="BB170" s="428"/>
      <c r="BC170" s="428"/>
    </row>
    <row r="171" ht="12.75" customHeight="1">
      <c r="A171" s="428"/>
      <c r="B171" s="428"/>
      <c r="C171" s="428"/>
      <c r="D171" s="428"/>
      <c r="E171" s="428"/>
      <c r="F171" s="428"/>
      <c r="G171" s="428"/>
      <c r="H171" s="428"/>
      <c r="I171" s="428"/>
      <c r="J171" s="428"/>
      <c r="K171" s="428"/>
      <c r="L171" s="428"/>
      <c r="M171" s="428"/>
      <c r="N171" s="428"/>
      <c r="O171" s="428"/>
      <c r="P171" s="428"/>
      <c r="Q171" s="428"/>
      <c r="R171" s="428"/>
      <c r="S171" s="428"/>
      <c r="T171" s="428"/>
      <c r="U171" s="428"/>
      <c r="V171" s="428"/>
      <c r="W171" s="428"/>
      <c r="X171" s="428"/>
      <c r="Y171" s="428"/>
      <c r="Z171" s="428"/>
      <c r="AA171" s="428"/>
      <c r="AB171" s="428"/>
      <c r="AC171" s="428"/>
      <c r="AD171" s="428"/>
      <c r="AE171" s="428"/>
      <c r="AF171" s="428"/>
      <c r="AG171" s="428"/>
      <c r="AH171" s="428"/>
      <c r="AI171" s="428"/>
      <c r="AJ171" s="428"/>
      <c r="AK171" s="428"/>
      <c r="AL171" s="428"/>
      <c r="AM171" s="428"/>
      <c r="AN171" s="428"/>
      <c r="AO171" s="428"/>
      <c r="AP171" s="428"/>
      <c r="AQ171" s="428"/>
      <c r="AR171" s="428"/>
      <c r="AS171" s="428"/>
      <c r="AT171" s="428"/>
      <c r="AU171" s="428"/>
      <c r="AV171" s="428"/>
      <c r="AW171" s="428"/>
      <c r="AX171" s="428"/>
      <c r="AY171" s="428"/>
      <c r="AZ171" s="428"/>
      <c r="BA171" s="428"/>
      <c r="BB171" s="428"/>
      <c r="BC171" s="428"/>
    </row>
    <row r="172" ht="12.75" customHeight="1">
      <c r="A172" s="428"/>
      <c r="B172" s="428"/>
      <c r="C172" s="428"/>
      <c r="D172" s="428"/>
      <c r="E172" s="428"/>
      <c r="F172" s="428"/>
      <c r="G172" s="428"/>
      <c r="H172" s="428"/>
      <c r="I172" s="428"/>
      <c r="J172" s="428"/>
      <c r="K172" s="428"/>
      <c r="L172" s="428"/>
      <c r="M172" s="428"/>
      <c r="N172" s="428"/>
      <c r="O172" s="428"/>
      <c r="P172" s="428"/>
      <c r="Q172" s="428"/>
      <c r="R172" s="428"/>
      <c r="S172" s="428"/>
      <c r="T172" s="428"/>
      <c r="U172" s="428"/>
      <c r="V172" s="428"/>
      <c r="W172" s="428"/>
      <c r="X172" s="428"/>
      <c r="Y172" s="428"/>
      <c r="Z172" s="428"/>
      <c r="AA172" s="428"/>
      <c r="AB172" s="428"/>
      <c r="AC172" s="428"/>
      <c r="AD172" s="428"/>
      <c r="AE172" s="428"/>
      <c r="AF172" s="428"/>
      <c r="AG172" s="428"/>
      <c r="AH172" s="428"/>
      <c r="AI172" s="428"/>
      <c r="AJ172" s="428"/>
      <c r="AK172" s="428"/>
      <c r="AL172" s="428"/>
      <c r="AM172" s="428"/>
      <c r="AN172" s="428"/>
      <c r="AO172" s="428"/>
      <c r="AP172" s="428"/>
      <c r="AQ172" s="428"/>
      <c r="AR172" s="428"/>
      <c r="AS172" s="428"/>
      <c r="AT172" s="428"/>
      <c r="AU172" s="428"/>
      <c r="AV172" s="428"/>
      <c r="AW172" s="428"/>
      <c r="AX172" s="428"/>
      <c r="AY172" s="428"/>
      <c r="AZ172" s="428"/>
      <c r="BA172" s="428"/>
      <c r="BB172" s="428"/>
      <c r="BC172" s="428"/>
    </row>
    <row r="173" ht="12.75" customHeight="1">
      <c r="A173" s="428"/>
      <c r="B173" s="428"/>
      <c r="C173" s="428"/>
      <c r="D173" s="428"/>
      <c r="E173" s="428"/>
      <c r="F173" s="428"/>
      <c r="G173" s="428"/>
      <c r="H173" s="428"/>
      <c r="I173" s="428"/>
      <c r="J173" s="428"/>
      <c r="K173" s="428"/>
      <c r="L173" s="428"/>
      <c r="M173" s="428"/>
      <c r="N173" s="428"/>
      <c r="O173" s="428"/>
      <c r="P173" s="428"/>
      <c r="Q173" s="428"/>
      <c r="R173" s="428"/>
      <c r="S173" s="428"/>
      <c r="T173" s="428"/>
      <c r="U173" s="428"/>
      <c r="V173" s="428"/>
      <c r="W173" s="428"/>
      <c r="X173" s="428"/>
      <c r="Y173" s="428"/>
      <c r="Z173" s="428"/>
      <c r="AA173" s="428"/>
      <c r="AB173" s="428"/>
      <c r="AC173" s="428"/>
      <c r="AD173" s="428"/>
      <c r="AE173" s="428"/>
      <c r="AF173" s="428"/>
      <c r="AG173" s="428"/>
      <c r="AH173" s="428"/>
      <c r="AI173" s="428"/>
      <c r="AJ173" s="428"/>
      <c r="AK173" s="428"/>
      <c r="AL173" s="428"/>
      <c r="AM173" s="428"/>
      <c r="AN173" s="428"/>
      <c r="AO173" s="428"/>
      <c r="AP173" s="428"/>
      <c r="AQ173" s="428"/>
      <c r="AR173" s="428"/>
      <c r="AS173" s="428"/>
      <c r="AT173" s="428"/>
      <c r="AU173" s="428"/>
      <c r="AV173" s="428"/>
      <c r="AW173" s="428"/>
      <c r="AX173" s="428"/>
      <c r="AY173" s="428"/>
      <c r="AZ173" s="428"/>
      <c r="BA173" s="428"/>
      <c r="BB173" s="428"/>
      <c r="BC173" s="428"/>
    </row>
    <row r="174" ht="12.75" customHeight="1">
      <c r="A174" s="428"/>
      <c r="B174" s="428"/>
      <c r="C174" s="428"/>
      <c r="D174" s="428"/>
      <c r="E174" s="428"/>
      <c r="F174" s="428"/>
      <c r="G174" s="428"/>
      <c r="H174" s="428"/>
      <c r="I174" s="428"/>
      <c r="J174" s="428"/>
      <c r="K174" s="428"/>
      <c r="L174" s="428"/>
      <c r="M174" s="428"/>
      <c r="N174" s="428"/>
      <c r="O174" s="428"/>
      <c r="P174" s="428"/>
      <c r="Q174" s="428"/>
      <c r="R174" s="428"/>
      <c r="S174" s="428"/>
      <c r="T174" s="428"/>
      <c r="U174" s="428"/>
      <c r="V174" s="428"/>
      <c r="W174" s="428"/>
      <c r="X174" s="428"/>
      <c r="Y174" s="428"/>
      <c r="Z174" s="428"/>
      <c r="AA174" s="428"/>
      <c r="AB174" s="428"/>
      <c r="AC174" s="428"/>
      <c r="AD174" s="428"/>
      <c r="AE174" s="428"/>
      <c r="AF174" s="428"/>
      <c r="AG174" s="428"/>
      <c r="AH174" s="428"/>
      <c r="AI174" s="428"/>
      <c r="AJ174" s="428"/>
      <c r="AK174" s="428"/>
      <c r="AL174" s="428"/>
      <c r="AM174" s="428"/>
      <c r="AN174" s="428"/>
      <c r="AO174" s="428"/>
      <c r="AP174" s="428"/>
      <c r="AQ174" s="428"/>
      <c r="AR174" s="428"/>
      <c r="AS174" s="428"/>
      <c r="AT174" s="428"/>
      <c r="AU174" s="428"/>
      <c r="AV174" s="428"/>
      <c r="AW174" s="428"/>
      <c r="AX174" s="428"/>
      <c r="AY174" s="428"/>
      <c r="AZ174" s="428"/>
      <c r="BA174" s="428"/>
      <c r="BB174" s="428"/>
      <c r="BC174" s="428"/>
    </row>
    <row r="175" ht="12.75" customHeight="1">
      <c r="A175" s="428"/>
      <c r="B175" s="428"/>
      <c r="C175" s="428"/>
      <c r="D175" s="428"/>
      <c r="E175" s="428"/>
      <c r="F175" s="428"/>
      <c r="G175" s="428"/>
      <c r="H175" s="428"/>
      <c r="I175" s="428"/>
      <c r="J175" s="428"/>
      <c r="K175" s="428"/>
      <c r="L175" s="428"/>
      <c r="M175" s="428"/>
      <c r="N175" s="428"/>
      <c r="O175" s="428"/>
      <c r="P175" s="428"/>
      <c r="Q175" s="428"/>
      <c r="R175" s="428"/>
      <c r="S175" s="428"/>
      <c r="T175" s="428"/>
      <c r="U175" s="428"/>
      <c r="V175" s="428"/>
      <c r="W175" s="428"/>
      <c r="X175" s="428"/>
      <c r="Y175" s="428"/>
      <c r="Z175" s="428"/>
      <c r="AA175" s="428"/>
      <c r="AB175" s="428"/>
      <c r="AC175" s="428"/>
      <c r="AD175" s="428"/>
      <c r="AE175" s="428"/>
      <c r="AF175" s="428"/>
      <c r="AG175" s="428"/>
      <c r="AH175" s="428"/>
      <c r="AI175" s="428"/>
      <c r="AJ175" s="428"/>
      <c r="AK175" s="428"/>
      <c r="AL175" s="428"/>
      <c r="AM175" s="428"/>
      <c r="AN175" s="428"/>
      <c r="AO175" s="428"/>
      <c r="AP175" s="428"/>
      <c r="AQ175" s="428"/>
      <c r="AR175" s="428"/>
      <c r="AS175" s="428"/>
      <c r="AT175" s="428"/>
      <c r="AU175" s="428"/>
      <c r="AV175" s="428"/>
      <c r="AW175" s="428"/>
      <c r="AX175" s="428"/>
      <c r="AY175" s="428"/>
      <c r="AZ175" s="428"/>
      <c r="BA175" s="428"/>
      <c r="BB175" s="428"/>
      <c r="BC175" s="428"/>
    </row>
    <row r="176" ht="12.75" customHeight="1">
      <c r="A176" s="428"/>
      <c r="B176" s="428"/>
      <c r="C176" s="428"/>
      <c r="D176" s="428"/>
      <c r="E176" s="428"/>
      <c r="F176" s="428"/>
      <c r="G176" s="428"/>
      <c r="H176" s="428"/>
      <c r="I176" s="428"/>
      <c r="J176" s="428"/>
      <c r="K176" s="428"/>
      <c r="L176" s="428"/>
      <c r="M176" s="428"/>
      <c r="N176" s="428"/>
      <c r="O176" s="428"/>
      <c r="P176" s="428"/>
      <c r="Q176" s="428"/>
      <c r="R176" s="428"/>
      <c r="S176" s="428"/>
      <c r="T176" s="428"/>
      <c r="U176" s="428"/>
      <c r="V176" s="428"/>
      <c r="W176" s="428"/>
      <c r="X176" s="428"/>
      <c r="Y176" s="428"/>
      <c r="Z176" s="428"/>
      <c r="AA176" s="428"/>
      <c r="AB176" s="428"/>
      <c r="AC176" s="428"/>
      <c r="AD176" s="428"/>
      <c r="AE176" s="428"/>
      <c r="AF176" s="428"/>
      <c r="AG176" s="428"/>
      <c r="AH176" s="428"/>
      <c r="AI176" s="428"/>
      <c r="AJ176" s="428"/>
      <c r="AK176" s="428"/>
      <c r="AL176" s="428"/>
      <c r="AM176" s="428"/>
      <c r="AN176" s="428"/>
      <c r="AO176" s="428"/>
      <c r="AP176" s="428"/>
      <c r="AQ176" s="428"/>
      <c r="AR176" s="428"/>
      <c r="AS176" s="428"/>
      <c r="AT176" s="428"/>
      <c r="AU176" s="428"/>
      <c r="AV176" s="428"/>
      <c r="AW176" s="428"/>
      <c r="AX176" s="428"/>
      <c r="AY176" s="428"/>
      <c r="AZ176" s="428"/>
      <c r="BA176" s="428"/>
      <c r="BB176" s="428"/>
      <c r="BC176" s="428"/>
    </row>
    <row r="177" ht="12.75" customHeight="1">
      <c r="A177" s="428"/>
      <c r="B177" s="428"/>
      <c r="C177" s="428"/>
      <c r="D177" s="428"/>
      <c r="E177" s="428"/>
      <c r="F177" s="428"/>
      <c r="G177" s="428"/>
      <c r="H177" s="428"/>
      <c r="I177" s="428"/>
      <c r="J177" s="428"/>
      <c r="K177" s="428"/>
      <c r="L177" s="428"/>
      <c r="M177" s="428"/>
      <c r="N177" s="428"/>
      <c r="O177" s="428"/>
      <c r="P177" s="428"/>
      <c r="Q177" s="428"/>
      <c r="R177" s="428"/>
      <c r="S177" s="428"/>
      <c r="T177" s="428"/>
      <c r="U177" s="428"/>
      <c r="V177" s="428"/>
      <c r="W177" s="428"/>
      <c r="X177" s="428"/>
      <c r="Y177" s="428"/>
      <c r="Z177" s="428"/>
      <c r="AA177" s="428"/>
      <c r="AB177" s="428"/>
      <c r="AC177" s="428"/>
      <c r="AD177" s="428"/>
      <c r="AE177" s="428"/>
      <c r="AF177" s="428"/>
      <c r="AG177" s="428"/>
      <c r="AH177" s="428"/>
      <c r="AI177" s="428"/>
      <c r="AJ177" s="428"/>
      <c r="AK177" s="428"/>
      <c r="AL177" s="428"/>
      <c r="AM177" s="428"/>
      <c r="AN177" s="428"/>
      <c r="AO177" s="428"/>
      <c r="AP177" s="428"/>
      <c r="AQ177" s="428"/>
      <c r="AR177" s="428"/>
      <c r="AS177" s="428"/>
      <c r="AT177" s="428"/>
      <c r="AU177" s="428"/>
      <c r="AV177" s="428"/>
      <c r="AW177" s="428"/>
      <c r="AX177" s="428"/>
      <c r="AY177" s="428"/>
      <c r="AZ177" s="428"/>
      <c r="BA177" s="428"/>
      <c r="BB177" s="428"/>
      <c r="BC177" s="428"/>
    </row>
    <row r="178" ht="12.75" customHeight="1">
      <c r="A178" s="428"/>
      <c r="B178" s="428"/>
      <c r="C178" s="428"/>
      <c r="D178" s="428"/>
      <c r="E178" s="428"/>
      <c r="F178" s="428"/>
      <c r="G178" s="428"/>
      <c r="H178" s="428"/>
      <c r="I178" s="428"/>
      <c r="J178" s="428"/>
      <c r="K178" s="428"/>
      <c r="L178" s="428"/>
      <c r="M178" s="428"/>
      <c r="N178" s="428"/>
      <c r="O178" s="428"/>
      <c r="P178" s="428"/>
      <c r="Q178" s="428"/>
      <c r="R178" s="428"/>
      <c r="S178" s="428"/>
      <c r="T178" s="428"/>
      <c r="U178" s="428"/>
      <c r="V178" s="428"/>
      <c r="W178" s="428"/>
      <c r="X178" s="428"/>
      <c r="Y178" s="428"/>
      <c r="Z178" s="428"/>
      <c r="AA178" s="428"/>
      <c r="AB178" s="428"/>
      <c r="AC178" s="428"/>
      <c r="AD178" s="428"/>
      <c r="AE178" s="428"/>
      <c r="AF178" s="428"/>
      <c r="AG178" s="428"/>
      <c r="AH178" s="428"/>
      <c r="AI178" s="428"/>
      <c r="AJ178" s="428"/>
      <c r="AK178" s="428"/>
      <c r="AL178" s="428"/>
      <c r="AM178" s="428"/>
      <c r="AN178" s="428"/>
      <c r="AO178" s="428"/>
      <c r="AP178" s="428"/>
      <c r="AQ178" s="428"/>
      <c r="AR178" s="428"/>
      <c r="AS178" s="428"/>
      <c r="AT178" s="428"/>
      <c r="AU178" s="428"/>
      <c r="AV178" s="428"/>
      <c r="AW178" s="428"/>
      <c r="AX178" s="428"/>
      <c r="AY178" s="428"/>
      <c r="AZ178" s="428"/>
      <c r="BA178" s="428"/>
      <c r="BB178" s="428"/>
      <c r="BC178" s="428"/>
    </row>
    <row r="179" ht="12.75" customHeight="1">
      <c r="A179" s="428"/>
      <c r="B179" s="428"/>
      <c r="C179" s="428"/>
      <c r="D179" s="428"/>
      <c r="E179" s="428"/>
      <c r="F179" s="428"/>
      <c r="G179" s="428"/>
      <c r="H179" s="428"/>
      <c r="I179" s="428"/>
      <c r="J179" s="428"/>
      <c r="K179" s="428"/>
      <c r="L179" s="428"/>
      <c r="M179" s="428"/>
      <c r="N179" s="428"/>
      <c r="O179" s="428"/>
      <c r="P179" s="428"/>
      <c r="Q179" s="428"/>
      <c r="R179" s="428"/>
      <c r="S179" s="428"/>
      <c r="T179" s="428"/>
      <c r="U179" s="428"/>
      <c r="V179" s="428"/>
      <c r="W179" s="428"/>
      <c r="X179" s="428"/>
      <c r="Y179" s="428"/>
      <c r="Z179" s="428"/>
      <c r="AA179" s="428"/>
      <c r="AB179" s="428"/>
      <c r="AC179" s="428"/>
      <c r="AD179" s="428"/>
      <c r="AE179" s="428"/>
      <c r="AF179" s="428"/>
      <c r="AG179" s="428"/>
      <c r="AH179" s="428"/>
      <c r="AI179" s="428"/>
      <c r="AJ179" s="428"/>
      <c r="AK179" s="428"/>
      <c r="AL179" s="428"/>
      <c r="AM179" s="428"/>
      <c r="AN179" s="428"/>
      <c r="AO179" s="428"/>
      <c r="AP179" s="428"/>
      <c r="AQ179" s="428"/>
      <c r="AR179" s="428"/>
      <c r="AS179" s="428"/>
      <c r="AT179" s="428"/>
      <c r="AU179" s="428"/>
      <c r="AV179" s="428"/>
      <c r="AW179" s="428"/>
      <c r="AX179" s="428"/>
      <c r="AY179" s="428"/>
      <c r="AZ179" s="428"/>
      <c r="BA179" s="428"/>
      <c r="BB179" s="428"/>
      <c r="BC179" s="428"/>
    </row>
    <row r="180" ht="12.75" customHeight="1">
      <c r="A180" s="428"/>
      <c r="B180" s="428"/>
      <c r="C180" s="428"/>
      <c r="D180" s="428"/>
      <c r="E180" s="428"/>
      <c r="F180" s="428"/>
      <c r="G180" s="428"/>
      <c r="H180" s="428"/>
      <c r="I180" s="428"/>
      <c r="J180" s="428"/>
      <c r="K180" s="428"/>
      <c r="L180" s="428"/>
      <c r="M180" s="428"/>
      <c r="N180" s="428"/>
      <c r="O180" s="428"/>
      <c r="P180" s="428"/>
      <c r="Q180" s="428"/>
      <c r="R180" s="428"/>
      <c r="S180" s="428"/>
      <c r="T180" s="428"/>
      <c r="U180" s="428"/>
      <c r="V180" s="428"/>
      <c r="W180" s="428"/>
      <c r="X180" s="428"/>
      <c r="Y180" s="428"/>
      <c r="Z180" s="428"/>
      <c r="AA180" s="428"/>
      <c r="AB180" s="428"/>
      <c r="AC180" s="428"/>
      <c r="AD180" s="428"/>
      <c r="AE180" s="428"/>
      <c r="AF180" s="428"/>
      <c r="AG180" s="428"/>
      <c r="AH180" s="428"/>
      <c r="AI180" s="428"/>
      <c r="AJ180" s="428"/>
      <c r="AK180" s="428"/>
      <c r="AL180" s="428"/>
      <c r="AM180" s="428"/>
      <c r="AN180" s="428"/>
      <c r="AO180" s="428"/>
      <c r="AP180" s="428"/>
      <c r="AQ180" s="428"/>
      <c r="AR180" s="428"/>
      <c r="AS180" s="428"/>
      <c r="AT180" s="428"/>
      <c r="AU180" s="428"/>
      <c r="AV180" s="428"/>
      <c r="AW180" s="428"/>
      <c r="AX180" s="428"/>
      <c r="AY180" s="428"/>
      <c r="AZ180" s="428"/>
      <c r="BA180" s="428"/>
      <c r="BB180" s="428"/>
      <c r="BC180" s="428"/>
    </row>
    <row r="181" ht="12.75" customHeight="1">
      <c r="A181" s="428"/>
      <c r="B181" s="428"/>
      <c r="C181" s="428"/>
      <c r="D181" s="428"/>
      <c r="E181" s="428"/>
      <c r="F181" s="428"/>
      <c r="G181" s="428"/>
      <c r="H181" s="428"/>
      <c r="I181" s="428"/>
      <c r="J181" s="428"/>
      <c r="K181" s="428"/>
      <c r="L181" s="428"/>
      <c r="M181" s="428"/>
      <c r="N181" s="428"/>
      <c r="O181" s="428"/>
      <c r="P181" s="428"/>
      <c r="Q181" s="428"/>
      <c r="R181" s="428"/>
      <c r="S181" s="428"/>
      <c r="T181" s="428"/>
      <c r="U181" s="428"/>
      <c r="V181" s="428"/>
      <c r="W181" s="428"/>
      <c r="X181" s="428"/>
      <c r="Y181" s="428"/>
      <c r="Z181" s="428"/>
      <c r="AA181" s="428"/>
      <c r="AB181" s="428"/>
      <c r="AC181" s="428"/>
      <c r="AD181" s="428"/>
      <c r="AE181" s="428"/>
      <c r="AF181" s="428"/>
      <c r="AG181" s="428"/>
      <c r="AH181" s="428"/>
      <c r="AI181" s="428"/>
      <c r="AJ181" s="428"/>
      <c r="AK181" s="428"/>
      <c r="AL181" s="428"/>
      <c r="AM181" s="428"/>
      <c r="AN181" s="428"/>
      <c r="AO181" s="428"/>
      <c r="AP181" s="428"/>
      <c r="AQ181" s="428"/>
      <c r="AR181" s="428"/>
      <c r="AS181" s="428"/>
      <c r="AT181" s="428"/>
      <c r="AU181" s="428"/>
      <c r="AV181" s="428"/>
      <c r="AW181" s="428"/>
      <c r="AX181" s="428"/>
      <c r="AY181" s="428"/>
      <c r="AZ181" s="428"/>
      <c r="BA181" s="428"/>
      <c r="BB181" s="428"/>
      <c r="BC181" s="428"/>
    </row>
    <row r="182" ht="12.75" customHeight="1">
      <c r="A182" s="428"/>
      <c r="B182" s="428"/>
      <c r="C182" s="428"/>
      <c r="D182" s="428"/>
      <c r="E182" s="428"/>
      <c r="F182" s="428"/>
      <c r="G182" s="428"/>
      <c r="H182" s="428"/>
      <c r="I182" s="428"/>
      <c r="J182" s="428"/>
      <c r="K182" s="428"/>
      <c r="L182" s="428"/>
      <c r="M182" s="428"/>
      <c r="N182" s="428"/>
      <c r="O182" s="428"/>
      <c r="P182" s="428"/>
      <c r="Q182" s="428"/>
      <c r="R182" s="428"/>
      <c r="S182" s="428"/>
      <c r="T182" s="428"/>
      <c r="U182" s="428"/>
      <c r="V182" s="428"/>
      <c r="W182" s="428"/>
      <c r="X182" s="428"/>
      <c r="Y182" s="428"/>
      <c r="Z182" s="428"/>
      <c r="AA182" s="428"/>
      <c r="AB182" s="428"/>
      <c r="AC182" s="428"/>
      <c r="AD182" s="428"/>
      <c r="AE182" s="428"/>
      <c r="AF182" s="428"/>
      <c r="AG182" s="428"/>
      <c r="AH182" s="428"/>
      <c r="AI182" s="428"/>
      <c r="AJ182" s="428"/>
      <c r="AK182" s="428"/>
      <c r="AL182" s="428"/>
      <c r="AM182" s="428"/>
      <c r="AN182" s="428"/>
      <c r="AO182" s="428"/>
      <c r="AP182" s="428"/>
      <c r="AQ182" s="428"/>
      <c r="AR182" s="428"/>
      <c r="AS182" s="428"/>
      <c r="AT182" s="428"/>
      <c r="AU182" s="428"/>
      <c r="AV182" s="428"/>
      <c r="AW182" s="428"/>
      <c r="AX182" s="428"/>
      <c r="AY182" s="428"/>
      <c r="AZ182" s="428"/>
      <c r="BA182" s="428"/>
      <c r="BB182" s="428"/>
      <c r="BC182" s="428"/>
    </row>
    <row r="183" ht="12.75" customHeight="1">
      <c r="A183" s="428"/>
      <c r="B183" s="428"/>
      <c r="C183" s="428"/>
      <c r="D183" s="428"/>
      <c r="E183" s="428"/>
      <c r="F183" s="428"/>
      <c r="G183" s="428"/>
      <c r="H183" s="428"/>
      <c r="I183" s="428"/>
      <c r="J183" s="428"/>
      <c r="K183" s="428"/>
      <c r="L183" s="428"/>
      <c r="M183" s="428"/>
      <c r="N183" s="428"/>
      <c r="O183" s="428"/>
      <c r="P183" s="428"/>
      <c r="Q183" s="428"/>
      <c r="R183" s="428"/>
      <c r="S183" s="428"/>
      <c r="T183" s="428"/>
      <c r="U183" s="428"/>
      <c r="V183" s="428"/>
      <c r="W183" s="428"/>
      <c r="X183" s="428"/>
      <c r="Y183" s="428"/>
      <c r="Z183" s="428"/>
      <c r="AA183" s="428"/>
      <c r="AB183" s="428"/>
      <c r="AC183" s="428"/>
      <c r="AD183" s="428"/>
      <c r="AE183" s="428"/>
      <c r="AF183" s="428"/>
      <c r="AG183" s="428"/>
      <c r="AH183" s="428"/>
      <c r="AI183" s="428"/>
      <c r="AJ183" s="428"/>
      <c r="AK183" s="428"/>
      <c r="AL183" s="428"/>
      <c r="AM183" s="428"/>
      <c r="AN183" s="428"/>
      <c r="AO183" s="428"/>
      <c r="AP183" s="428"/>
      <c r="AQ183" s="428"/>
      <c r="AR183" s="428"/>
      <c r="AS183" s="428"/>
      <c r="AT183" s="428"/>
      <c r="AU183" s="428"/>
      <c r="AV183" s="428"/>
      <c r="AW183" s="428"/>
      <c r="AX183" s="428"/>
      <c r="AY183" s="428"/>
      <c r="AZ183" s="428"/>
      <c r="BA183" s="428"/>
      <c r="BB183" s="428"/>
      <c r="BC183" s="428"/>
    </row>
    <row r="184" ht="12.75" customHeight="1">
      <c r="A184" s="428"/>
      <c r="B184" s="428"/>
      <c r="C184" s="428"/>
      <c r="D184" s="428"/>
      <c r="E184" s="428"/>
      <c r="F184" s="428"/>
      <c r="G184" s="428"/>
      <c r="H184" s="428"/>
      <c r="I184" s="428"/>
      <c r="J184" s="428"/>
      <c r="K184" s="428"/>
      <c r="L184" s="428"/>
      <c r="M184" s="428"/>
      <c r="N184" s="428"/>
      <c r="O184" s="428"/>
      <c r="P184" s="428"/>
      <c r="Q184" s="428"/>
      <c r="R184" s="428"/>
      <c r="S184" s="428"/>
      <c r="T184" s="428"/>
      <c r="U184" s="428"/>
      <c r="V184" s="428"/>
      <c r="W184" s="428"/>
      <c r="X184" s="428"/>
      <c r="Y184" s="428"/>
      <c r="Z184" s="428"/>
      <c r="AA184" s="428"/>
      <c r="AB184" s="428"/>
      <c r="AC184" s="428"/>
      <c r="AD184" s="428"/>
      <c r="AE184" s="428"/>
      <c r="AF184" s="428"/>
      <c r="AG184" s="428"/>
      <c r="AH184" s="428"/>
      <c r="AI184" s="428"/>
      <c r="AJ184" s="428"/>
      <c r="AK184" s="428"/>
      <c r="AL184" s="428"/>
      <c r="AM184" s="428"/>
      <c r="AN184" s="428"/>
      <c r="AO184" s="428"/>
      <c r="AP184" s="428"/>
      <c r="AQ184" s="428"/>
      <c r="AR184" s="428"/>
      <c r="AS184" s="428"/>
      <c r="AT184" s="428"/>
      <c r="AU184" s="428"/>
      <c r="AV184" s="428"/>
      <c r="AW184" s="428"/>
      <c r="AX184" s="428"/>
      <c r="AY184" s="428"/>
      <c r="AZ184" s="428"/>
      <c r="BA184" s="428"/>
      <c r="BB184" s="428"/>
      <c r="BC184" s="428"/>
    </row>
    <row r="185" ht="12.75" customHeight="1">
      <c r="A185" s="428"/>
      <c r="B185" s="428"/>
      <c r="C185" s="428"/>
      <c r="D185" s="428"/>
      <c r="E185" s="428"/>
      <c r="F185" s="428"/>
      <c r="G185" s="428"/>
      <c r="H185" s="428"/>
      <c r="I185" s="428"/>
      <c r="J185" s="428"/>
      <c r="K185" s="428"/>
      <c r="L185" s="428"/>
      <c r="M185" s="428"/>
      <c r="N185" s="428"/>
      <c r="O185" s="428"/>
      <c r="P185" s="428"/>
      <c r="Q185" s="428"/>
      <c r="R185" s="428"/>
      <c r="S185" s="428"/>
      <c r="T185" s="428"/>
      <c r="U185" s="428"/>
      <c r="V185" s="428"/>
      <c r="W185" s="428"/>
      <c r="X185" s="428"/>
      <c r="Y185" s="428"/>
      <c r="Z185" s="428"/>
      <c r="AA185" s="428"/>
      <c r="AB185" s="428"/>
      <c r="AC185" s="428"/>
      <c r="AD185" s="428"/>
      <c r="AE185" s="428"/>
      <c r="AF185" s="428"/>
      <c r="AG185" s="428"/>
      <c r="AH185" s="428"/>
      <c r="AI185" s="428"/>
      <c r="AJ185" s="428"/>
      <c r="AK185" s="428"/>
      <c r="AL185" s="428"/>
      <c r="AM185" s="428"/>
      <c r="AN185" s="428"/>
      <c r="AO185" s="428"/>
      <c r="AP185" s="428"/>
      <c r="AQ185" s="428"/>
      <c r="AR185" s="428"/>
      <c r="AS185" s="428"/>
      <c r="AT185" s="428"/>
      <c r="AU185" s="428"/>
      <c r="AV185" s="428"/>
      <c r="AW185" s="428"/>
      <c r="AX185" s="428"/>
      <c r="AY185" s="428"/>
      <c r="AZ185" s="428"/>
      <c r="BA185" s="428"/>
      <c r="BB185" s="428"/>
      <c r="BC185" s="428"/>
    </row>
    <row r="186" ht="12.75" customHeight="1">
      <c r="A186" s="428"/>
      <c r="B186" s="428"/>
      <c r="C186" s="428"/>
      <c r="D186" s="428"/>
      <c r="E186" s="428"/>
      <c r="F186" s="428"/>
      <c r="G186" s="428"/>
      <c r="H186" s="428"/>
      <c r="I186" s="428"/>
      <c r="J186" s="428"/>
      <c r="K186" s="428"/>
      <c r="L186" s="428"/>
      <c r="M186" s="428"/>
      <c r="N186" s="428"/>
      <c r="O186" s="428"/>
      <c r="P186" s="428"/>
      <c r="Q186" s="428"/>
      <c r="R186" s="428"/>
      <c r="S186" s="428"/>
      <c r="T186" s="428"/>
      <c r="U186" s="428"/>
      <c r="V186" s="428"/>
      <c r="W186" s="428"/>
      <c r="X186" s="428"/>
      <c r="Y186" s="428"/>
      <c r="Z186" s="428"/>
      <c r="AA186" s="428"/>
      <c r="AB186" s="428"/>
      <c r="AC186" s="428"/>
      <c r="AD186" s="428"/>
      <c r="AE186" s="428"/>
      <c r="AF186" s="428"/>
      <c r="AG186" s="428"/>
      <c r="AH186" s="428"/>
      <c r="AI186" s="428"/>
      <c r="AJ186" s="428"/>
      <c r="AK186" s="428"/>
      <c r="AL186" s="428"/>
      <c r="AM186" s="428"/>
      <c r="AN186" s="428"/>
      <c r="AO186" s="428"/>
      <c r="AP186" s="428"/>
      <c r="AQ186" s="428"/>
      <c r="AR186" s="428"/>
      <c r="AS186" s="428"/>
      <c r="AT186" s="428"/>
      <c r="AU186" s="428"/>
      <c r="AV186" s="428"/>
      <c r="AW186" s="428"/>
      <c r="AX186" s="428"/>
      <c r="AY186" s="428"/>
      <c r="AZ186" s="428"/>
      <c r="BA186" s="428"/>
      <c r="BB186" s="428"/>
      <c r="BC186" s="428"/>
    </row>
    <row r="187" ht="12.75" customHeight="1">
      <c r="A187" s="428"/>
      <c r="B187" s="428"/>
      <c r="C187" s="428"/>
      <c r="D187" s="428"/>
      <c r="E187" s="428"/>
      <c r="F187" s="428"/>
      <c r="G187" s="428"/>
      <c r="H187" s="428"/>
      <c r="I187" s="428"/>
      <c r="J187" s="428"/>
      <c r="K187" s="428"/>
      <c r="L187" s="428"/>
      <c r="M187" s="428"/>
      <c r="N187" s="428"/>
      <c r="O187" s="428"/>
      <c r="P187" s="428"/>
      <c r="Q187" s="428"/>
      <c r="R187" s="428"/>
      <c r="S187" s="428"/>
      <c r="T187" s="428"/>
      <c r="U187" s="428"/>
      <c r="V187" s="428"/>
      <c r="W187" s="428"/>
      <c r="X187" s="428"/>
      <c r="Y187" s="428"/>
      <c r="Z187" s="428"/>
      <c r="AA187" s="428"/>
      <c r="AB187" s="428"/>
      <c r="AC187" s="428"/>
      <c r="AD187" s="428"/>
      <c r="AE187" s="428"/>
      <c r="AF187" s="428"/>
      <c r="AG187" s="428"/>
      <c r="AH187" s="428"/>
      <c r="AI187" s="428"/>
      <c r="AJ187" s="428"/>
      <c r="AK187" s="428"/>
      <c r="AL187" s="428"/>
      <c r="AM187" s="428"/>
      <c r="AN187" s="428"/>
      <c r="AO187" s="428"/>
      <c r="AP187" s="428"/>
      <c r="AQ187" s="428"/>
      <c r="AR187" s="428"/>
      <c r="AS187" s="428"/>
      <c r="AT187" s="428"/>
      <c r="AU187" s="428"/>
      <c r="AV187" s="428"/>
      <c r="AW187" s="428"/>
      <c r="AX187" s="428"/>
      <c r="AY187" s="428"/>
      <c r="AZ187" s="428"/>
      <c r="BA187" s="428"/>
      <c r="BB187" s="428"/>
      <c r="BC187" s="428"/>
    </row>
    <row r="188" ht="12.75" customHeight="1">
      <c r="A188" s="428"/>
      <c r="B188" s="428"/>
      <c r="C188" s="428"/>
      <c r="D188" s="428"/>
      <c r="E188" s="428"/>
      <c r="F188" s="428"/>
      <c r="G188" s="428"/>
      <c r="H188" s="428"/>
      <c r="I188" s="428"/>
      <c r="J188" s="428"/>
      <c r="K188" s="428"/>
      <c r="L188" s="428"/>
      <c r="M188" s="428"/>
      <c r="N188" s="428"/>
      <c r="O188" s="428"/>
      <c r="P188" s="428"/>
      <c r="Q188" s="428"/>
      <c r="R188" s="428"/>
      <c r="S188" s="428"/>
      <c r="T188" s="428"/>
      <c r="U188" s="428"/>
      <c r="V188" s="428"/>
      <c r="W188" s="428"/>
      <c r="X188" s="428"/>
      <c r="Y188" s="428"/>
      <c r="Z188" s="428"/>
      <c r="AA188" s="428"/>
      <c r="AB188" s="428"/>
      <c r="AC188" s="428"/>
      <c r="AD188" s="428"/>
      <c r="AE188" s="428"/>
      <c r="AF188" s="428"/>
      <c r="AG188" s="428"/>
      <c r="AH188" s="428"/>
      <c r="AI188" s="428"/>
      <c r="AJ188" s="428"/>
      <c r="AK188" s="428"/>
      <c r="AL188" s="428"/>
      <c r="AM188" s="428"/>
      <c r="AN188" s="428"/>
      <c r="AO188" s="428"/>
      <c r="AP188" s="428"/>
      <c r="AQ188" s="428"/>
      <c r="AR188" s="428"/>
      <c r="AS188" s="428"/>
      <c r="AT188" s="428"/>
      <c r="AU188" s="428"/>
      <c r="AV188" s="428"/>
      <c r="AW188" s="428"/>
      <c r="AX188" s="428"/>
      <c r="AY188" s="428"/>
      <c r="AZ188" s="428"/>
      <c r="BA188" s="428"/>
      <c r="BB188" s="428"/>
      <c r="BC188" s="428"/>
    </row>
    <row r="189" ht="12.75" customHeight="1">
      <c r="A189" s="428"/>
      <c r="B189" s="428"/>
      <c r="C189" s="428"/>
      <c r="D189" s="428"/>
      <c r="E189" s="428"/>
      <c r="F189" s="428"/>
      <c r="G189" s="428"/>
      <c r="H189" s="428"/>
      <c r="I189" s="428"/>
      <c r="J189" s="428"/>
      <c r="K189" s="428"/>
      <c r="L189" s="428"/>
      <c r="M189" s="428"/>
      <c r="N189" s="428"/>
      <c r="O189" s="428"/>
      <c r="P189" s="428"/>
      <c r="Q189" s="428"/>
      <c r="R189" s="428"/>
      <c r="S189" s="428"/>
      <c r="T189" s="428"/>
      <c r="U189" s="428"/>
      <c r="V189" s="428"/>
      <c r="W189" s="428"/>
      <c r="X189" s="428"/>
      <c r="Y189" s="428"/>
      <c r="Z189" s="428"/>
      <c r="AA189" s="428"/>
      <c r="AB189" s="428"/>
      <c r="AC189" s="428"/>
      <c r="AD189" s="428"/>
      <c r="AE189" s="428"/>
      <c r="AF189" s="428"/>
      <c r="AG189" s="428"/>
      <c r="AH189" s="428"/>
      <c r="AI189" s="428"/>
      <c r="AJ189" s="428"/>
      <c r="AK189" s="428"/>
      <c r="AL189" s="428"/>
      <c r="AM189" s="428"/>
      <c r="AN189" s="428"/>
      <c r="AO189" s="428"/>
      <c r="AP189" s="428"/>
      <c r="AQ189" s="428"/>
      <c r="AR189" s="428"/>
      <c r="AS189" s="428"/>
      <c r="AT189" s="428"/>
      <c r="AU189" s="428"/>
      <c r="AV189" s="428"/>
      <c r="AW189" s="428"/>
      <c r="AX189" s="428"/>
      <c r="AY189" s="428"/>
      <c r="AZ189" s="428"/>
      <c r="BA189" s="428"/>
      <c r="BB189" s="428"/>
      <c r="BC189" s="428"/>
    </row>
    <row r="190" ht="12.75" customHeight="1">
      <c r="A190" s="428"/>
      <c r="B190" s="428"/>
      <c r="C190" s="428"/>
      <c r="D190" s="428"/>
      <c r="E190" s="428"/>
      <c r="F190" s="428"/>
      <c r="G190" s="428"/>
      <c r="H190" s="428"/>
      <c r="I190" s="428"/>
      <c r="J190" s="428"/>
      <c r="K190" s="428"/>
      <c r="L190" s="428"/>
      <c r="M190" s="428"/>
      <c r="N190" s="428"/>
      <c r="O190" s="428"/>
      <c r="P190" s="428"/>
      <c r="Q190" s="428"/>
      <c r="R190" s="428"/>
      <c r="S190" s="428"/>
      <c r="T190" s="428"/>
      <c r="U190" s="428"/>
      <c r="V190" s="428"/>
      <c r="W190" s="428"/>
      <c r="X190" s="428"/>
      <c r="Y190" s="428"/>
      <c r="Z190" s="428"/>
      <c r="AA190" s="428"/>
      <c r="AB190" s="428"/>
      <c r="AC190" s="428"/>
      <c r="AD190" s="428"/>
      <c r="AE190" s="428"/>
      <c r="AF190" s="428"/>
      <c r="AG190" s="428"/>
      <c r="AH190" s="428"/>
      <c r="AI190" s="428"/>
      <c r="AJ190" s="428"/>
      <c r="AK190" s="428"/>
      <c r="AL190" s="428"/>
      <c r="AM190" s="428"/>
      <c r="AN190" s="428"/>
      <c r="AO190" s="428"/>
      <c r="AP190" s="428"/>
      <c r="AQ190" s="428"/>
      <c r="AR190" s="428"/>
      <c r="AS190" s="428"/>
      <c r="AT190" s="428"/>
      <c r="AU190" s="428"/>
      <c r="AV190" s="428"/>
      <c r="AW190" s="428"/>
      <c r="AX190" s="428"/>
      <c r="AY190" s="428"/>
      <c r="AZ190" s="428"/>
      <c r="BA190" s="428"/>
      <c r="BB190" s="428"/>
      <c r="BC190" s="428"/>
    </row>
    <row r="191" ht="12.75" customHeight="1">
      <c r="A191" s="428"/>
      <c r="B191" s="428"/>
      <c r="C191" s="428"/>
      <c r="D191" s="428"/>
      <c r="E191" s="428"/>
      <c r="F191" s="428"/>
      <c r="G191" s="428"/>
      <c r="H191" s="428"/>
      <c r="I191" s="428"/>
      <c r="J191" s="428"/>
      <c r="K191" s="428"/>
      <c r="L191" s="428"/>
      <c r="M191" s="428"/>
      <c r="N191" s="428"/>
      <c r="O191" s="428"/>
      <c r="P191" s="428"/>
      <c r="Q191" s="428"/>
      <c r="R191" s="428"/>
      <c r="S191" s="428"/>
      <c r="T191" s="428"/>
      <c r="U191" s="428"/>
      <c r="V191" s="428"/>
      <c r="W191" s="428"/>
      <c r="X191" s="428"/>
      <c r="Y191" s="428"/>
      <c r="Z191" s="428"/>
      <c r="AA191" s="428"/>
      <c r="AB191" s="428"/>
      <c r="AC191" s="428"/>
      <c r="AD191" s="428"/>
      <c r="AE191" s="428"/>
      <c r="AF191" s="428"/>
      <c r="AG191" s="428"/>
      <c r="AH191" s="428"/>
      <c r="AI191" s="428"/>
      <c r="AJ191" s="428"/>
      <c r="AK191" s="428"/>
      <c r="AL191" s="428"/>
      <c r="AM191" s="428"/>
      <c r="AN191" s="428"/>
      <c r="AO191" s="428"/>
      <c r="AP191" s="428"/>
      <c r="AQ191" s="428"/>
      <c r="AR191" s="428"/>
      <c r="AS191" s="428"/>
      <c r="AT191" s="428"/>
      <c r="AU191" s="428"/>
      <c r="AV191" s="428"/>
      <c r="AW191" s="428"/>
      <c r="AX191" s="428"/>
      <c r="AY191" s="428"/>
      <c r="AZ191" s="428"/>
      <c r="BA191" s="428"/>
      <c r="BB191" s="428"/>
      <c r="BC191" s="428"/>
    </row>
    <row r="192" ht="12.75" customHeight="1">
      <c r="A192" s="428"/>
      <c r="B192" s="428"/>
      <c r="C192" s="428"/>
      <c r="D192" s="428"/>
      <c r="E192" s="428"/>
      <c r="F192" s="428"/>
      <c r="G192" s="428"/>
      <c r="H192" s="428"/>
      <c r="I192" s="428"/>
      <c r="J192" s="428"/>
      <c r="K192" s="428"/>
      <c r="L192" s="428"/>
      <c r="M192" s="428"/>
      <c r="N192" s="428"/>
      <c r="O192" s="428"/>
      <c r="P192" s="428"/>
      <c r="Q192" s="428"/>
      <c r="R192" s="428"/>
      <c r="S192" s="428"/>
      <c r="T192" s="428"/>
      <c r="U192" s="428"/>
      <c r="V192" s="428"/>
      <c r="W192" s="428"/>
      <c r="X192" s="428"/>
      <c r="Y192" s="428"/>
      <c r="Z192" s="428"/>
      <c r="AA192" s="428"/>
      <c r="AB192" s="428"/>
      <c r="AC192" s="428"/>
      <c r="AD192" s="428"/>
      <c r="AE192" s="428"/>
      <c r="AF192" s="428"/>
      <c r="AG192" s="428"/>
      <c r="AH192" s="428"/>
      <c r="AI192" s="428"/>
      <c r="AJ192" s="428"/>
      <c r="AK192" s="428"/>
      <c r="AL192" s="428"/>
      <c r="AM192" s="428"/>
      <c r="AN192" s="428"/>
      <c r="AO192" s="428"/>
      <c r="AP192" s="428"/>
      <c r="AQ192" s="428"/>
      <c r="AR192" s="428"/>
      <c r="AS192" s="428"/>
      <c r="AT192" s="428"/>
      <c r="AU192" s="428"/>
      <c r="AV192" s="428"/>
      <c r="AW192" s="428"/>
      <c r="AX192" s="428"/>
      <c r="AY192" s="428"/>
      <c r="AZ192" s="428"/>
      <c r="BA192" s="428"/>
      <c r="BB192" s="428"/>
      <c r="BC192" s="428"/>
    </row>
    <row r="193" ht="12.75" customHeight="1">
      <c r="A193" s="428"/>
      <c r="B193" s="428"/>
      <c r="C193" s="428"/>
      <c r="D193" s="428"/>
      <c r="E193" s="428"/>
      <c r="F193" s="428"/>
      <c r="G193" s="428"/>
      <c r="H193" s="428"/>
      <c r="I193" s="428"/>
      <c r="J193" s="428"/>
      <c r="K193" s="428"/>
      <c r="L193" s="428"/>
      <c r="M193" s="428"/>
      <c r="N193" s="428"/>
      <c r="O193" s="428"/>
      <c r="P193" s="428"/>
      <c r="Q193" s="428"/>
      <c r="R193" s="428"/>
      <c r="S193" s="428"/>
      <c r="T193" s="428"/>
      <c r="U193" s="428"/>
      <c r="V193" s="428"/>
      <c r="W193" s="428"/>
      <c r="X193" s="428"/>
      <c r="Y193" s="428"/>
      <c r="Z193" s="428"/>
      <c r="AA193" s="428"/>
      <c r="AB193" s="428"/>
      <c r="AC193" s="428"/>
      <c r="AD193" s="428"/>
      <c r="AE193" s="428"/>
      <c r="AF193" s="428"/>
      <c r="AG193" s="428"/>
      <c r="AH193" s="428"/>
      <c r="AI193" s="428"/>
      <c r="AJ193" s="428"/>
      <c r="AK193" s="428"/>
      <c r="AL193" s="428"/>
      <c r="AM193" s="428"/>
      <c r="AN193" s="428"/>
      <c r="AO193" s="428"/>
      <c r="AP193" s="428"/>
      <c r="AQ193" s="428"/>
      <c r="AR193" s="428"/>
      <c r="AS193" s="428"/>
      <c r="AT193" s="428"/>
      <c r="AU193" s="428"/>
      <c r="AV193" s="428"/>
      <c r="AW193" s="428"/>
      <c r="AX193" s="428"/>
      <c r="AY193" s="428"/>
      <c r="AZ193" s="428"/>
      <c r="BA193" s="428"/>
      <c r="BB193" s="428"/>
      <c r="BC193" s="428"/>
    </row>
    <row r="194" ht="12.75" customHeight="1">
      <c r="A194" s="428"/>
      <c r="B194" s="428"/>
      <c r="C194" s="428"/>
      <c r="D194" s="428"/>
      <c r="E194" s="428"/>
      <c r="F194" s="428"/>
      <c r="G194" s="428"/>
      <c r="H194" s="428"/>
      <c r="I194" s="428"/>
      <c r="J194" s="428"/>
      <c r="K194" s="428"/>
      <c r="L194" s="428"/>
      <c r="M194" s="428"/>
      <c r="N194" s="428"/>
      <c r="O194" s="428"/>
      <c r="P194" s="428"/>
      <c r="Q194" s="428"/>
      <c r="R194" s="428"/>
      <c r="S194" s="428"/>
      <c r="T194" s="428"/>
      <c r="U194" s="428"/>
      <c r="V194" s="428"/>
      <c r="W194" s="428"/>
      <c r="X194" s="428"/>
      <c r="Y194" s="428"/>
      <c r="Z194" s="428"/>
      <c r="AA194" s="428"/>
      <c r="AB194" s="428"/>
      <c r="AC194" s="428"/>
      <c r="AD194" s="428"/>
      <c r="AE194" s="428"/>
      <c r="AF194" s="428"/>
      <c r="AG194" s="428"/>
      <c r="AH194" s="428"/>
      <c r="AI194" s="428"/>
      <c r="AJ194" s="428"/>
      <c r="AK194" s="428"/>
      <c r="AL194" s="428"/>
      <c r="AM194" s="428"/>
      <c r="AN194" s="428"/>
      <c r="AO194" s="428"/>
      <c r="AP194" s="428"/>
      <c r="AQ194" s="428"/>
      <c r="AR194" s="428"/>
      <c r="AS194" s="428"/>
      <c r="AT194" s="428"/>
      <c r="AU194" s="428"/>
      <c r="AV194" s="428"/>
      <c r="AW194" s="428"/>
      <c r="AX194" s="428"/>
      <c r="AY194" s="428"/>
      <c r="AZ194" s="428"/>
      <c r="BA194" s="428"/>
      <c r="BB194" s="428"/>
      <c r="BC194" s="428"/>
    </row>
    <row r="195" ht="12.75" customHeight="1">
      <c r="A195" s="428"/>
      <c r="B195" s="428"/>
      <c r="C195" s="428"/>
      <c r="D195" s="428"/>
      <c r="E195" s="428"/>
      <c r="F195" s="428"/>
      <c r="G195" s="428"/>
      <c r="H195" s="428"/>
      <c r="I195" s="428"/>
      <c r="J195" s="428"/>
      <c r="K195" s="428"/>
      <c r="L195" s="428"/>
      <c r="M195" s="428"/>
      <c r="N195" s="428"/>
      <c r="O195" s="428"/>
      <c r="P195" s="428"/>
      <c r="Q195" s="428"/>
      <c r="R195" s="428"/>
      <c r="S195" s="428"/>
      <c r="T195" s="428"/>
      <c r="U195" s="428"/>
      <c r="V195" s="428"/>
      <c r="W195" s="428"/>
      <c r="X195" s="428"/>
      <c r="Y195" s="428"/>
      <c r="Z195" s="428"/>
      <c r="AA195" s="428"/>
      <c r="AB195" s="428"/>
      <c r="AC195" s="428"/>
      <c r="AD195" s="428"/>
      <c r="AE195" s="428"/>
      <c r="AF195" s="428"/>
      <c r="AG195" s="428"/>
      <c r="AH195" s="428"/>
      <c r="AI195" s="428"/>
      <c r="AJ195" s="428"/>
      <c r="AK195" s="428"/>
      <c r="AL195" s="428"/>
      <c r="AM195" s="428"/>
      <c r="AN195" s="428"/>
      <c r="AO195" s="428"/>
      <c r="AP195" s="428"/>
      <c r="AQ195" s="428"/>
      <c r="AR195" s="428"/>
      <c r="AS195" s="428"/>
      <c r="AT195" s="428"/>
      <c r="AU195" s="428"/>
      <c r="AV195" s="428"/>
      <c r="AW195" s="428"/>
      <c r="AX195" s="428"/>
      <c r="AY195" s="428"/>
      <c r="AZ195" s="428"/>
      <c r="BA195" s="428"/>
      <c r="BB195" s="428"/>
      <c r="BC195" s="428"/>
    </row>
    <row r="196" ht="12.75" customHeight="1">
      <c r="A196" s="428"/>
      <c r="B196" s="428"/>
      <c r="C196" s="428"/>
      <c r="D196" s="428"/>
      <c r="E196" s="428"/>
      <c r="F196" s="428"/>
      <c r="G196" s="428"/>
      <c r="H196" s="428"/>
      <c r="I196" s="428"/>
      <c r="J196" s="428"/>
      <c r="K196" s="428"/>
      <c r="L196" s="428"/>
      <c r="M196" s="428"/>
      <c r="N196" s="428"/>
      <c r="O196" s="428"/>
      <c r="P196" s="428"/>
      <c r="Q196" s="428"/>
      <c r="R196" s="428"/>
      <c r="S196" s="428"/>
      <c r="T196" s="428"/>
      <c r="U196" s="428"/>
      <c r="V196" s="428"/>
      <c r="W196" s="428"/>
      <c r="X196" s="428"/>
      <c r="Y196" s="428"/>
      <c r="Z196" s="428"/>
      <c r="AA196" s="428"/>
      <c r="AB196" s="428"/>
      <c r="AC196" s="428"/>
      <c r="AD196" s="428"/>
      <c r="AE196" s="428"/>
      <c r="AF196" s="428"/>
      <c r="AG196" s="428"/>
      <c r="AH196" s="428"/>
      <c r="AI196" s="428"/>
      <c r="AJ196" s="428"/>
      <c r="AK196" s="428"/>
      <c r="AL196" s="428"/>
      <c r="AM196" s="428"/>
      <c r="AN196" s="428"/>
      <c r="AO196" s="428"/>
      <c r="AP196" s="428"/>
      <c r="AQ196" s="428"/>
      <c r="AR196" s="428"/>
      <c r="AS196" s="428"/>
      <c r="AT196" s="428"/>
      <c r="AU196" s="428"/>
      <c r="AV196" s="428"/>
      <c r="AW196" s="428"/>
      <c r="AX196" s="428"/>
      <c r="AY196" s="428"/>
      <c r="AZ196" s="428"/>
      <c r="BA196" s="428"/>
      <c r="BB196" s="428"/>
      <c r="BC196" s="428"/>
    </row>
    <row r="197" ht="12.75" customHeight="1">
      <c r="A197" s="428"/>
      <c r="B197" s="428"/>
      <c r="C197" s="428"/>
      <c r="D197" s="428"/>
      <c r="E197" s="428"/>
      <c r="F197" s="428"/>
      <c r="G197" s="428"/>
      <c r="H197" s="428"/>
      <c r="I197" s="428"/>
      <c r="J197" s="428"/>
      <c r="K197" s="428"/>
      <c r="L197" s="428"/>
      <c r="M197" s="428"/>
      <c r="N197" s="428"/>
      <c r="O197" s="428"/>
      <c r="P197" s="428"/>
      <c r="Q197" s="428"/>
      <c r="R197" s="428"/>
      <c r="S197" s="428"/>
      <c r="T197" s="428"/>
      <c r="U197" s="428"/>
      <c r="V197" s="428"/>
      <c r="W197" s="428"/>
      <c r="X197" s="428"/>
      <c r="Y197" s="428"/>
      <c r="Z197" s="428"/>
      <c r="AA197" s="428"/>
      <c r="AB197" s="428"/>
      <c r="AC197" s="428"/>
      <c r="AD197" s="428"/>
      <c r="AE197" s="428"/>
      <c r="AF197" s="428"/>
      <c r="AG197" s="428"/>
      <c r="AH197" s="428"/>
      <c r="AI197" s="428"/>
      <c r="AJ197" s="428"/>
      <c r="AK197" s="428"/>
      <c r="AL197" s="428"/>
      <c r="AM197" s="428"/>
      <c r="AN197" s="428"/>
      <c r="AO197" s="428"/>
      <c r="AP197" s="428"/>
      <c r="AQ197" s="428"/>
      <c r="AR197" s="428"/>
      <c r="AS197" s="428"/>
      <c r="AT197" s="428"/>
      <c r="AU197" s="428"/>
      <c r="AV197" s="428"/>
      <c r="AW197" s="428"/>
      <c r="AX197" s="428"/>
      <c r="AY197" s="428"/>
      <c r="AZ197" s="428"/>
      <c r="BA197" s="428"/>
      <c r="BB197" s="428"/>
      <c r="BC197" s="428"/>
    </row>
    <row r="198" ht="12.75" customHeight="1">
      <c r="A198" s="428"/>
      <c r="B198" s="428"/>
      <c r="C198" s="428"/>
      <c r="D198" s="428"/>
      <c r="E198" s="428"/>
      <c r="F198" s="428"/>
      <c r="G198" s="428"/>
      <c r="H198" s="428"/>
      <c r="I198" s="428"/>
      <c r="J198" s="428"/>
      <c r="K198" s="428"/>
      <c r="L198" s="428"/>
      <c r="M198" s="428"/>
      <c r="N198" s="428"/>
      <c r="O198" s="428"/>
      <c r="P198" s="428"/>
      <c r="Q198" s="428"/>
      <c r="R198" s="428"/>
      <c r="S198" s="428"/>
      <c r="T198" s="428"/>
      <c r="U198" s="428"/>
      <c r="V198" s="428"/>
      <c r="W198" s="428"/>
      <c r="X198" s="428"/>
      <c r="Y198" s="428"/>
      <c r="Z198" s="428"/>
      <c r="AA198" s="428"/>
      <c r="AB198" s="428"/>
      <c r="AC198" s="428"/>
      <c r="AD198" s="428"/>
      <c r="AE198" s="428"/>
      <c r="AF198" s="428"/>
      <c r="AG198" s="428"/>
      <c r="AH198" s="428"/>
      <c r="AI198" s="428"/>
      <c r="AJ198" s="428"/>
      <c r="AK198" s="428"/>
      <c r="AL198" s="428"/>
      <c r="AM198" s="428"/>
      <c r="AN198" s="428"/>
      <c r="AO198" s="428"/>
      <c r="AP198" s="428"/>
      <c r="AQ198" s="428"/>
      <c r="AR198" s="428"/>
      <c r="AS198" s="428"/>
      <c r="AT198" s="428"/>
      <c r="AU198" s="428"/>
      <c r="AV198" s="428"/>
      <c r="AW198" s="428"/>
      <c r="AX198" s="428"/>
      <c r="AY198" s="428"/>
      <c r="AZ198" s="428"/>
      <c r="BA198" s="428"/>
      <c r="BB198" s="428"/>
      <c r="BC198" s="428"/>
    </row>
    <row r="199" ht="12.75" customHeight="1">
      <c r="A199" s="428"/>
      <c r="B199" s="428"/>
      <c r="C199" s="428"/>
      <c r="D199" s="428"/>
      <c r="E199" s="428"/>
      <c r="F199" s="428"/>
      <c r="G199" s="428"/>
      <c r="H199" s="428"/>
      <c r="I199" s="428"/>
      <c r="J199" s="428"/>
      <c r="K199" s="428"/>
      <c r="L199" s="428"/>
      <c r="M199" s="428"/>
      <c r="N199" s="428"/>
      <c r="O199" s="428"/>
      <c r="P199" s="428"/>
      <c r="Q199" s="428"/>
      <c r="R199" s="428"/>
      <c r="S199" s="428"/>
      <c r="T199" s="428"/>
      <c r="U199" s="428"/>
      <c r="V199" s="428"/>
      <c r="W199" s="428"/>
      <c r="X199" s="428"/>
      <c r="Y199" s="428"/>
      <c r="Z199" s="428"/>
      <c r="AA199" s="428"/>
      <c r="AB199" s="428"/>
      <c r="AC199" s="428"/>
      <c r="AD199" s="428"/>
      <c r="AE199" s="428"/>
      <c r="AF199" s="428"/>
      <c r="AG199" s="428"/>
      <c r="AH199" s="428"/>
      <c r="AI199" s="428"/>
      <c r="AJ199" s="428"/>
      <c r="AK199" s="428"/>
      <c r="AL199" s="428"/>
      <c r="AM199" s="428"/>
      <c r="AN199" s="428"/>
      <c r="AO199" s="428"/>
      <c r="AP199" s="428"/>
      <c r="AQ199" s="428"/>
      <c r="AR199" s="428"/>
      <c r="AS199" s="428"/>
      <c r="AT199" s="428"/>
      <c r="AU199" s="428"/>
      <c r="AV199" s="428"/>
      <c r="AW199" s="428"/>
      <c r="AX199" s="428"/>
      <c r="AY199" s="428"/>
      <c r="AZ199" s="428"/>
      <c r="BA199" s="428"/>
      <c r="BB199" s="428"/>
      <c r="BC199" s="428"/>
    </row>
    <row r="200" ht="12.75" customHeight="1">
      <c r="A200" s="428"/>
      <c r="B200" s="428"/>
      <c r="C200" s="428"/>
      <c r="D200" s="428"/>
      <c r="E200" s="428"/>
      <c r="F200" s="428"/>
      <c r="G200" s="428"/>
      <c r="H200" s="428"/>
      <c r="I200" s="428"/>
      <c r="J200" s="428"/>
      <c r="K200" s="428"/>
      <c r="L200" s="428"/>
      <c r="M200" s="428"/>
      <c r="N200" s="428"/>
      <c r="O200" s="428"/>
      <c r="P200" s="428"/>
      <c r="Q200" s="428"/>
      <c r="R200" s="428"/>
      <c r="S200" s="428"/>
      <c r="T200" s="428"/>
      <c r="U200" s="428"/>
      <c r="V200" s="428"/>
      <c r="W200" s="428"/>
      <c r="X200" s="428"/>
      <c r="Y200" s="428"/>
      <c r="Z200" s="428"/>
      <c r="AA200" s="428"/>
      <c r="AB200" s="428"/>
      <c r="AC200" s="428"/>
      <c r="AD200" s="428"/>
      <c r="AE200" s="428"/>
      <c r="AF200" s="428"/>
      <c r="AG200" s="428"/>
      <c r="AH200" s="428"/>
      <c r="AI200" s="428"/>
      <c r="AJ200" s="428"/>
      <c r="AK200" s="428"/>
      <c r="AL200" s="428"/>
      <c r="AM200" s="428"/>
      <c r="AN200" s="428"/>
      <c r="AO200" s="428"/>
      <c r="AP200" s="428"/>
      <c r="AQ200" s="428"/>
      <c r="AR200" s="428"/>
      <c r="AS200" s="428"/>
      <c r="AT200" s="428"/>
      <c r="AU200" s="428"/>
      <c r="AV200" s="428"/>
      <c r="AW200" s="428"/>
      <c r="AX200" s="428"/>
      <c r="AY200" s="428"/>
      <c r="AZ200" s="428"/>
      <c r="BA200" s="428"/>
      <c r="BB200" s="428"/>
      <c r="BC200" s="428"/>
    </row>
    <row r="201" ht="12.75" customHeight="1">
      <c r="A201" s="428"/>
      <c r="B201" s="428"/>
      <c r="C201" s="428"/>
      <c r="D201" s="428"/>
      <c r="E201" s="428"/>
      <c r="F201" s="428"/>
      <c r="G201" s="428"/>
      <c r="H201" s="428"/>
      <c r="I201" s="428"/>
      <c r="J201" s="428"/>
      <c r="K201" s="428"/>
      <c r="L201" s="428"/>
      <c r="M201" s="428"/>
      <c r="N201" s="428"/>
      <c r="O201" s="428"/>
      <c r="P201" s="428"/>
      <c r="Q201" s="428"/>
      <c r="R201" s="428"/>
      <c r="S201" s="428"/>
      <c r="T201" s="428"/>
      <c r="U201" s="428"/>
      <c r="V201" s="428"/>
      <c r="W201" s="428"/>
      <c r="X201" s="428"/>
      <c r="Y201" s="428"/>
      <c r="Z201" s="428"/>
      <c r="AA201" s="428"/>
      <c r="AB201" s="428"/>
      <c r="AC201" s="428"/>
      <c r="AD201" s="428"/>
      <c r="AE201" s="428"/>
      <c r="AF201" s="428"/>
      <c r="AG201" s="428"/>
      <c r="AH201" s="428"/>
      <c r="AI201" s="428"/>
      <c r="AJ201" s="428"/>
      <c r="AK201" s="428"/>
      <c r="AL201" s="428"/>
      <c r="AM201" s="428"/>
      <c r="AN201" s="428"/>
      <c r="AO201" s="428"/>
      <c r="AP201" s="428"/>
      <c r="AQ201" s="428"/>
      <c r="AR201" s="428"/>
      <c r="AS201" s="428"/>
      <c r="AT201" s="428"/>
      <c r="AU201" s="428"/>
      <c r="AV201" s="428"/>
      <c r="AW201" s="428"/>
      <c r="AX201" s="428"/>
      <c r="AY201" s="428"/>
      <c r="AZ201" s="428"/>
      <c r="BA201" s="428"/>
      <c r="BB201" s="428"/>
      <c r="BC201" s="428"/>
    </row>
    <row r="202" ht="12.75" customHeight="1">
      <c r="A202" s="428"/>
      <c r="B202" s="428"/>
      <c r="C202" s="428"/>
      <c r="D202" s="428"/>
      <c r="E202" s="428"/>
      <c r="F202" s="428"/>
      <c r="G202" s="428"/>
      <c r="H202" s="428"/>
      <c r="I202" s="428"/>
      <c r="J202" s="428"/>
      <c r="K202" s="428"/>
      <c r="L202" s="428"/>
      <c r="M202" s="428"/>
      <c r="N202" s="428"/>
      <c r="O202" s="428"/>
      <c r="P202" s="428"/>
      <c r="Q202" s="428"/>
      <c r="R202" s="428"/>
      <c r="S202" s="428"/>
      <c r="T202" s="428"/>
      <c r="U202" s="428"/>
      <c r="V202" s="428"/>
      <c r="W202" s="428"/>
      <c r="X202" s="428"/>
      <c r="Y202" s="428"/>
      <c r="Z202" s="428"/>
      <c r="AA202" s="428"/>
      <c r="AB202" s="428"/>
      <c r="AC202" s="428"/>
      <c r="AD202" s="428"/>
      <c r="AE202" s="428"/>
      <c r="AF202" s="428"/>
      <c r="AG202" s="428"/>
      <c r="AH202" s="428"/>
      <c r="AI202" s="428"/>
      <c r="AJ202" s="428"/>
      <c r="AK202" s="428"/>
      <c r="AL202" s="428"/>
      <c r="AM202" s="428"/>
      <c r="AN202" s="428"/>
      <c r="AO202" s="428"/>
      <c r="AP202" s="428"/>
      <c r="AQ202" s="428"/>
      <c r="AR202" s="428"/>
      <c r="AS202" s="428"/>
      <c r="AT202" s="428"/>
      <c r="AU202" s="428"/>
      <c r="AV202" s="428"/>
      <c r="AW202" s="428"/>
      <c r="AX202" s="428"/>
      <c r="AY202" s="428"/>
      <c r="AZ202" s="428"/>
      <c r="BA202" s="428"/>
      <c r="BB202" s="428"/>
      <c r="BC202" s="428"/>
    </row>
    <row r="203" ht="12.75" customHeight="1">
      <c r="A203" s="428"/>
      <c r="B203" s="428"/>
      <c r="C203" s="428"/>
      <c r="D203" s="428"/>
      <c r="E203" s="428"/>
      <c r="F203" s="428"/>
      <c r="G203" s="428"/>
      <c r="H203" s="428"/>
      <c r="I203" s="428"/>
      <c r="J203" s="428"/>
      <c r="K203" s="428"/>
      <c r="L203" s="428"/>
      <c r="M203" s="428"/>
      <c r="N203" s="428"/>
      <c r="O203" s="428"/>
      <c r="P203" s="428"/>
      <c r="Q203" s="428"/>
      <c r="R203" s="428"/>
      <c r="S203" s="428"/>
      <c r="T203" s="428"/>
      <c r="U203" s="428"/>
      <c r="V203" s="428"/>
      <c r="W203" s="428"/>
      <c r="X203" s="428"/>
      <c r="Y203" s="428"/>
      <c r="Z203" s="428"/>
      <c r="AA203" s="428"/>
      <c r="AB203" s="428"/>
      <c r="AC203" s="428"/>
      <c r="AD203" s="428"/>
      <c r="AE203" s="428"/>
      <c r="AF203" s="428"/>
      <c r="AG203" s="428"/>
      <c r="AH203" s="428"/>
      <c r="AI203" s="428"/>
      <c r="AJ203" s="428"/>
      <c r="AK203" s="428"/>
      <c r="AL203" s="428"/>
      <c r="AM203" s="428"/>
      <c r="AN203" s="428"/>
      <c r="AO203" s="428"/>
      <c r="AP203" s="428"/>
      <c r="AQ203" s="428"/>
      <c r="AR203" s="428"/>
      <c r="AS203" s="428"/>
      <c r="AT203" s="428"/>
      <c r="AU203" s="428"/>
      <c r="AV203" s="428"/>
      <c r="AW203" s="428"/>
      <c r="AX203" s="428"/>
      <c r="AY203" s="428"/>
      <c r="AZ203" s="428"/>
      <c r="BA203" s="428"/>
      <c r="BB203" s="428"/>
      <c r="BC203" s="428"/>
    </row>
    <row r="204" ht="12.75" customHeight="1">
      <c r="A204" s="428"/>
      <c r="B204" s="428"/>
      <c r="C204" s="428"/>
      <c r="D204" s="428"/>
      <c r="E204" s="428"/>
      <c r="F204" s="428"/>
      <c r="G204" s="428"/>
      <c r="H204" s="428"/>
      <c r="I204" s="428"/>
      <c r="J204" s="428"/>
      <c r="K204" s="428"/>
      <c r="L204" s="428"/>
      <c r="M204" s="428"/>
      <c r="N204" s="428"/>
      <c r="O204" s="428"/>
      <c r="P204" s="428"/>
      <c r="Q204" s="428"/>
      <c r="R204" s="428"/>
      <c r="S204" s="428"/>
      <c r="T204" s="428"/>
      <c r="U204" s="428"/>
      <c r="V204" s="428"/>
      <c r="W204" s="428"/>
      <c r="X204" s="428"/>
      <c r="Y204" s="428"/>
      <c r="Z204" s="428"/>
      <c r="AA204" s="428"/>
      <c r="AB204" s="428"/>
      <c r="AC204" s="428"/>
      <c r="AD204" s="428"/>
      <c r="AE204" s="428"/>
      <c r="AF204" s="428"/>
      <c r="AG204" s="428"/>
      <c r="AH204" s="428"/>
      <c r="AI204" s="428"/>
      <c r="AJ204" s="428"/>
      <c r="AK204" s="428"/>
      <c r="AL204" s="428"/>
      <c r="AM204" s="428"/>
      <c r="AN204" s="428"/>
      <c r="AO204" s="428"/>
      <c r="AP204" s="428"/>
      <c r="AQ204" s="428"/>
      <c r="AR204" s="428"/>
      <c r="AS204" s="428"/>
      <c r="AT204" s="428"/>
      <c r="AU204" s="428"/>
      <c r="AV204" s="428"/>
      <c r="AW204" s="428"/>
      <c r="AX204" s="428"/>
      <c r="AY204" s="428"/>
      <c r="AZ204" s="428"/>
      <c r="BA204" s="428"/>
      <c r="BB204" s="428"/>
      <c r="BC204" s="428"/>
    </row>
    <row r="205" ht="12.75" customHeight="1">
      <c r="A205" s="428"/>
      <c r="B205" s="428"/>
      <c r="C205" s="428"/>
      <c r="D205" s="428"/>
      <c r="E205" s="428"/>
      <c r="F205" s="428"/>
      <c r="G205" s="428"/>
      <c r="H205" s="428"/>
      <c r="I205" s="428"/>
      <c r="J205" s="428"/>
      <c r="K205" s="428"/>
      <c r="L205" s="428"/>
      <c r="M205" s="428"/>
      <c r="N205" s="428"/>
      <c r="O205" s="428"/>
      <c r="P205" s="428"/>
      <c r="Q205" s="428"/>
      <c r="R205" s="428"/>
      <c r="S205" s="428"/>
      <c r="T205" s="428"/>
      <c r="U205" s="428"/>
      <c r="V205" s="428"/>
      <c r="W205" s="428"/>
      <c r="X205" s="428"/>
      <c r="Y205" s="428"/>
      <c r="Z205" s="428"/>
      <c r="AA205" s="428"/>
      <c r="AB205" s="428"/>
      <c r="AC205" s="428"/>
      <c r="AD205" s="428"/>
      <c r="AE205" s="428"/>
      <c r="AF205" s="428"/>
      <c r="AG205" s="428"/>
      <c r="AH205" s="428"/>
      <c r="AI205" s="428"/>
      <c r="AJ205" s="428"/>
      <c r="AK205" s="428"/>
      <c r="AL205" s="428"/>
      <c r="AM205" s="428"/>
      <c r="AN205" s="428"/>
      <c r="AO205" s="428"/>
      <c r="AP205" s="428"/>
      <c r="AQ205" s="428"/>
      <c r="AR205" s="428"/>
      <c r="AS205" s="428"/>
      <c r="AT205" s="428"/>
      <c r="AU205" s="428"/>
      <c r="AV205" s="428"/>
      <c r="AW205" s="428"/>
      <c r="AX205" s="428"/>
      <c r="AY205" s="428"/>
      <c r="AZ205" s="428"/>
      <c r="BA205" s="428"/>
      <c r="BB205" s="428"/>
      <c r="BC205" s="428"/>
    </row>
    <row r="206" ht="12.75" customHeight="1">
      <c r="A206" s="428"/>
      <c r="B206" s="428"/>
      <c r="C206" s="428"/>
      <c r="D206" s="428"/>
      <c r="E206" s="428"/>
      <c r="F206" s="428"/>
      <c r="G206" s="428"/>
      <c r="H206" s="428"/>
      <c r="I206" s="428"/>
      <c r="J206" s="428"/>
      <c r="K206" s="428"/>
      <c r="L206" s="428"/>
      <c r="M206" s="428"/>
      <c r="N206" s="428"/>
      <c r="O206" s="428"/>
      <c r="P206" s="428"/>
      <c r="Q206" s="428"/>
      <c r="R206" s="428"/>
      <c r="S206" s="428"/>
      <c r="T206" s="428"/>
      <c r="U206" s="428"/>
      <c r="V206" s="428"/>
      <c r="W206" s="428"/>
      <c r="X206" s="428"/>
      <c r="Y206" s="428"/>
      <c r="Z206" s="428"/>
      <c r="AA206" s="428"/>
      <c r="AB206" s="428"/>
      <c r="AC206" s="428"/>
      <c r="AD206" s="428"/>
      <c r="AE206" s="428"/>
      <c r="AF206" s="428"/>
      <c r="AG206" s="428"/>
      <c r="AH206" s="428"/>
      <c r="AI206" s="428"/>
      <c r="AJ206" s="428"/>
      <c r="AK206" s="428"/>
      <c r="AL206" s="428"/>
      <c r="AM206" s="428"/>
      <c r="AN206" s="428"/>
      <c r="AO206" s="428"/>
      <c r="AP206" s="428"/>
      <c r="AQ206" s="428"/>
      <c r="AR206" s="428"/>
      <c r="AS206" s="428"/>
      <c r="AT206" s="428"/>
      <c r="AU206" s="428"/>
      <c r="AV206" s="428"/>
      <c r="AW206" s="428"/>
      <c r="AX206" s="428"/>
      <c r="AY206" s="428"/>
      <c r="AZ206" s="428"/>
      <c r="BA206" s="428"/>
      <c r="BB206" s="428"/>
      <c r="BC206" s="428"/>
    </row>
    <row r="207" ht="12.75" customHeight="1">
      <c r="A207" s="428"/>
      <c r="B207" s="428"/>
      <c r="C207" s="428"/>
      <c r="D207" s="428"/>
      <c r="E207" s="428"/>
      <c r="F207" s="428"/>
      <c r="G207" s="428"/>
      <c r="H207" s="428"/>
      <c r="I207" s="428"/>
      <c r="J207" s="428"/>
      <c r="K207" s="428"/>
      <c r="L207" s="428"/>
      <c r="M207" s="428"/>
      <c r="N207" s="428"/>
      <c r="O207" s="428"/>
      <c r="P207" s="428"/>
      <c r="Q207" s="428"/>
      <c r="R207" s="428"/>
      <c r="S207" s="428"/>
      <c r="T207" s="428"/>
      <c r="U207" s="428"/>
      <c r="V207" s="428"/>
      <c r="W207" s="428"/>
      <c r="X207" s="428"/>
      <c r="Y207" s="428"/>
      <c r="Z207" s="428"/>
      <c r="AA207" s="428"/>
      <c r="AB207" s="428"/>
      <c r="AC207" s="428"/>
      <c r="AD207" s="428"/>
      <c r="AE207" s="428"/>
      <c r="AF207" s="428"/>
      <c r="AG207" s="428"/>
      <c r="AH207" s="428"/>
      <c r="AI207" s="428"/>
      <c r="AJ207" s="428"/>
      <c r="AK207" s="428"/>
      <c r="AL207" s="428"/>
      <c r="AM207" s="428"/>
      <c r="AN207" s="428"/>
      <c r="AO207" s="428"/>
      <c r="AP207" s="428"/>
      <c r="AQ207" s="428"/>
      <c r="AR207" s="428"/>
      <c r="AS207" s="428"/>
      <c r="AT207" s="428"/>
      <c r="AU207" s="428"/>
      <c r="AV207" s="428"/>
      <c r="AW207" s="428"/>
      <c r="AX207" s="428"/>
      <c r="AY207" s="428"/>
      <c r="AZ207" s="428"/>
      <c r="BA207" s="428"/>
      <c r="BB207" s="428"/>
      <c r="BC207" s="428"/>
    </row>
    <row r="208" ht="12.75" customHeight="1">
      <c r="A208" s="428"/>
      <c r="B208" s="428"/>
      <c r="C208" s="428"/>
      <c r="D208" s="428"/>
      <c r="E208" s="428"/>
      <c r="F208" s="428"/>
      <c r="G208" s="428"/>
      <c r="H208" s="428"/>
      <c r="I208" s="428"/>
      <c r="J208" s="428"/>
      <c r="K208" s="428"/>
      <c r="L208" s="428"/>
      <c r="M208" s="428"/>
      <c r="N208" s="428"/>
      <c r="O208" s="428"/>
      <c r="P208" s="428"/>
      <c r="Q208" s="428"/>
      <c r="R208" s="428"/>
      <c r="S208" s="428"/>
      <c r="T208" s="428"/>
      <c r="U208" s="428"/>
      <c r="V208" s="428"/>
      <c r="W208" s="428"/>
      <c r="X208" s="428"/>
      <c r="Y208" s="428"/>
      <c r="Z208" s="428"/>
      <c r="AA208" s="428"/>
      <c r="AB208" s="428"/>
      <c r="AC208" s="428"/>
      <c r="AD208" s="428"/>
      <c r="AE208" s="428"/>
      <c r="AF208" s="428"/>
      <c r="AG208" s="428"/>
      <c r="AH208" s="428"/>
      <c r="AI208" s="428"/>
      <c r="AJ208" s="428"/>
      <c r="AK208" s="428"/>
      <c r="AL208" s="428"/>
      <c r="AM208" s="428"/>
      <c r="AN208" s="428"/>
      <c r="AO208" s="428"/>
      <c r="AP208" s="428"/>
      <c r="AQ208" s="428"/>
      <c r="AR208" s="428"/>
      <c r="AS208" s="428"/>
      <c r="AT208" s="428"/>
      <c r="AU208" s="428"/>
      <c r="AV208" s="428"/>
      <c r="AW208" s="428"/>
      <c r="AX208" s="428"/>
      <c r="AY208" s="428"/>
      <c r="AZ208" s="428"/>
      <c r="BA208" s="428"/>
      <c r="BB208" s="428"/>
      <c r="BC208" s="428"/>
    </row>
    <row r="209" ht="12.75" customHeight="1">
      <c r="A209" s="428"/>
      <c r="B209" s="428"/>
      <c r="C209" s="428"/>
      <c r="D209" s="428"/>
      <c r="E209" s="428"/>
      <c r="F209" s="428"/>
      <c r="G209" s="428"/>
      <c r="H209" s="428"/>
      <c r="I209" s="428"/>
      <c r="J209" s="428"/>
      <c r="K209" s="428"/>
      <c r="L209" s="428"/>
      <c r="M209" s="428"/>
      <c r="N209" s="428"/>
      <c r="O209" s="428"/>
      <c r="P209" s="428"/>
      <c r="Q209" s="428"/>
      <c r="R209" s="428"/>
      <c r="S209" s="428"/>
      <c r="T209" s="428"/>
      <c r="U209" s="428"/>
      <c r="V209" s="428"/>
      <c r="W209" s="428"/>
      <c r="X209" s="428"/>
      <c r="Y209" s="428"/>
      <c r="Z209" s="428"/>
      <c r="AA209" s="428"/>
      <c r="AB209" s="428"/>
      <c r="AC209" s="428"/>
      <c r="AD209" s="428"/>
      <c r="AE209" s="428"/>
      <c r="AF209" s="428"/>
      <c r="AG209" s="428"/>
      <c r="AH209" s="428"/>
      <c r="AI209" s="428"/>
      <c r="AJ209" s="428"/>
      <c r="AK209" s="428"/>
      <c r="AL209" s="428"/>
      <c r="AM209" s="428"/>
      <c r="AN209" s="428"/>
      <c r="AO209" s="428"/>
      <c r="AP209" s="428"/>
      <c r="AQ209" s="428"/>
      <c r="AR209" s="428"/>
      <c r="AS209" s="428"/>
      <c r="AT209" s="428"/>
      <c r="AU209" s="428"/>
      <c r="AV209" s="428"/>
      <c r="AW209" s="428"/>
      <c r="AX209" s="428"/>
      <c r="AY209" s="428"/>
      <c r="AZ209" s="428"/>
      <c r="BA209" s="428"/>
      <c r="BB209" s="428"/>
      <c r="BC209" s="428"/>
    </row>
    <row r="210" ht="12.75" customHeight="1">
      <c r="A210" s="428"/>
      <c r="B210" s="428"/>
      <c r="C210" s="428"/>
      <c r="D210" s="428"/>
      <c r="E210" s="428"/>
      <c r="F210" s="428"/>
      <c r="G210" s="428"/>
      <c r="H210" s="428"/>
      <c r="I210" s="428"/>
      <c r="J210" s="428"/>
      <c r="K210" s="428"/>
      <c r="L210" s="428"/>
      <c r="M210" s="428"/>
      <c r="N210" s="428"/>
      <c r="O210" s="428"/>
      <c r="P210" s="428"/>
      <c r="Q210" s="428"/>
      <c r="R210" s="428"/>
      <c r="S210" s="428"/>
      <c r="T210" s="428"/>
      <c r="U210" s="428"/>
      <c r="V210" s="428"/>
      <c r="W210" s="428"/>
      <c r="X210" s="428"/>
      <c r="Y210" s="428"/>
      <c r="Z210" s="428"/>
      <c r="AA210" s="428"/>
      <c r="AB210" s="428"/>
      <c r="AC210" s="428"/>
      <c r="AD210" s="428"/>
      <c r="AE210" s="428"/>
      <c r="AF210" s="428"/>
      <c r="AG210" s="428"/>
      <c r="AH210" s="428"/>
      <c r="AI210" s="428"/>
      <c r="AJ210" s="428"/>
      <c r="AK210" s="428"/>
      <c r="AL210" s="428"/>
      <c r="AM210" s="428"/>
      <c r="AN210" s="428"/>
      <c r="AO210" s="428"/>
      <c r="AP210" s="428"/>
      <c r="AQ210" s="428"/>
      <c r="AR210" s="428"/>
      <c r="AS210" s="428"/>
      <c r="AT210" s="428"/>
      <c r="AU210" s="428"/>
      <c r="AV210" s="428"/>
      <c r="AW210" s="428"/>
      <c r="AX210" s="428"/>
      <c r="AY210" s="428"/>
      <c r="AZ210" s="428"/>
      <c r="BA210" s="428"/>
      <c r="BB210" s="428"/>
      <c r="BC210" s="428"/>
    </row>
    <row r="211" ht="12.75" customHeight="1">
      <c r="A211" s="428"/>
      <c r="B211" s="428"/>
      <c r="C211" s="428"/>
      <c r="D211" s="428"/>
      <c r="E211" s="428"/>
      <c r="F211" s="428"/>
      <c r="G211" s="428"/>
      <c r="H211" s="428"/>
      <c r="I211" s="428"/>
      <c r="J211" s="428"/>
      <c r="K211" s="428"/>
      <c r="L211" s="428"/>
      <c r="M211" s="428"/>
      <c r="N211" s="428"/>
      <c r="O211" s="428"/>
      <c r="P211" s="428"/>
      <c r="Q211" s="428"/>
      <c r="R211" s="428"/>
      <c r="S211" s="428"/>
      <c r="T211" s="428"/>
      <c r="U211" s="428"/>
      <c r="V211" s="428"/>
      <c r="W211" s="428"/>
      <c r="X211" s="428"/>
      <c r="Y211" s="428"/>
      <c r="Z211" s="428"/>
      <c r="AA211" s="428"/>
      <c r="AB211" s="428"/>
      <c r="AC211" s="428"/>
      <c r="AD211" s="428"/>
      <c r="AE211" s="428"/>
      <c r="AF211" s="428"/>
      <c r="AG211" s="428"/>
      <c r="AH211" s="428"/>
      <c r="AI211" s="428"/>
      <c r="AJ211" s="428"/>
      <c r="AK211" s="428"/>
      <c r="AL211" s="428"/>
      <c r="AM211" s="428"/>
      <c r="AN211" s="428"/>
      <c r="AO211" s="428"/>
      <c r="AP211" s="428"/>
      <c r="AQ211" s="428"/>
      <c r="AR211" s="428"/>
      <c r="AS211" s="428"/>
      <c r="AT211" s="428"/>
      <c r="AU211" s="428"/>
      <c r="AV211" s="428"/>
      <c r="AW211" s="428"/>
      <c r="AX211" s="428"/>
      <c r="AY211" s="428"/>
      <c r="AZ211" s="428"/>
      <c r="BA211" s="428"/>
      <c r="BB211" s="428"/>
      <c r="BC211" s="428"/>
    </row>
    <row r="212" ht="12.75" customHeight="1">
      <c r="A212" s="428"/>
      <c r="B212" s="428"/>
      <c r="C212" s="428"/>
      <c r="D212" s="428"/>
      <c r="E212" s="428"/>
      <c r="F212" s="428"/>
      <c r="G212" s="428"/>
      <c r="H212" s="428"/>
      <c r="I212" s="428"/>
      <c r="J212" s="428"/>
      <c r="K212" s="428"/>
      <c r="L212" s="428"/>
      <c r="M212" s="428"/>
      <c r="N212" s="428"/>
      <c r="O212" s="428"/>
      <c r="P212" s="428"/>
      <c r="Q212" s="428"/>
      <c r="R212" s="428"/>
      <c r="S212" s="428"/>
      <c r="T212" s="428"/>
      <c r="U212" s="428"/>
      <c r="V212" s="428"/>
      <c r="W212" s="428"/>
      <c r="X212" s="428"/>
      <c r="Y212" s="428"/>
      <c r="Z212" s="428"/>
      <c r="AA212" s="428"/>
      <c r="AB212" s="428"/>
      <c r="AC212" s="428"/>
      <c r="AD212" s="428"/>
      <c r="AE212" s="428"/>
      <c r="AF212" s="428"/>
      <c r="AG212" s="428"/>
      <c r="AH212" s="428"/>
      <c r="AI212" s="428"/>
      <c r="AJ212" s="428"/>
      <c r="AK212" s="428"/>
      <c r="AL212" s="428"/>
      <c r="AM212" s="428"/>
      <c r="AN212" s="428"/>
      <c r="AO212" s="428"/>
      <c r="AP212" s="428"/>
      <c r="AQ212" s="428"/>
      <c r="AR212" s="428"/>
      <c r="AS212" s="428"/>
      <c r="AT212" s="428"/>
      <c r="AU212" s="428"/>
      <c r="AV212" s="428"/>
      <c r="AW212" s="428"/>
      <c r="AX212" s="428"/>
      <c r="AY212" s="428"/>
      <c r="AZ212" s="428"/>
      <c r="BA212" s="428"/>
      <c r="BB212" s="428"/>
      <c r="BC212" s="428"/>
    </row>
    <row r="213" ht="12.75" customHeight="1">
      <c r="A213" s="428"/>
      <c r="B213" s="428"/>
      <c r="C213" s="428"/>
      <c r="D213" s="428"/>
      <c r="E213" s="428"/>
      <c r="F213" s="428"/>
      <c r="G213" s="428"/>
      <c r="H213" s="428"/>
      <c r="I213" s="428"/>
      <c r="J213" s="428"/>
      <c r="K213" s="428"/>
      <c r="L213" s="428"/>
      <c r="M213" s="428"/>
      <c r="N213" s="428"/>
      <c r="O213" s="428"/>
      <c r="P213" s="428"/>
      <c r="Q213" s="428"/>
      <c r="R213" s="428"/>
      <c r="S213" s="428"/>
      <c r="T213" s="428"/>
      <c r="U213" s="428"/>
      <c r="V213" s="428"/>
      <c r="W213" s="428"/>
      <c r="X213" s="428"/>
      <c r="Y213" s="428"/>
      <c r="Z213" s="428"/>
      <c r="AA213" s="428"/>
      <c r="AB213" s="428"/>
      <c r="AC213" s="428"/>
      <c r="AD213" s="428"/>
      <c r="AE213" s="428"/>
      <c r="AF213" s="428"/>
      <c r="AG213" s="428"/>
      <c r="AH213" s="428"/>
      <c r="AI213" s="428"/>
      <c r="AJ213" s="428"/>
      <c r="AK213" s="428"/>
      <c r="AL213" s="428"/>
      <c r="AM213" s="428"/>
      <c r="AN213" s="428"/>
      <c r="AO213" s="428"/>
      <c r="AP213" s="428"/>
      <c r="AQ213" s="428"/>
      <c r="AR213" s="428"/>
      <c r="AS213" s="428"/>
      <c r="AT213" s="428"/>
      <c r="AU213" s="428"/>
      <c r="AV213" s="428"/>
      <c r="AW213" s="428"/>
      <c r="AX213" s="428"/>
      <c r="AY213" s="428"/>
      <c r="AZ213" s="428"/>
      <c r="BA213" s="428"/>
      <c r="BB213" s="428"/>
      <c r="BC213" s="428"/>
    </row>
    <row r="214" ht="12.75" customHeight="1">
      <c r="A214" s="428"/>
      <c r="B214" s="428"/>
      <c r="C214" s="428"/>
      <c r="D214" s="428"/>
      <c r="E214" s="428"/>
      <c r="F214" s="428"/>
      <c r="G214" s="428"/>
      <c r="H214" s="428"/>
      <c r="I214" s="428"/>
      <c r="J214" s="428"/>
      <c r="K214" s="428"/>
      <c r="L214" s="428"/>
      <c r="M214" s="428"/>
      <c r="N214" s="428"/>
      <c r="O214" s="428"/>
      <c r="P214" s="428"/>
      <c r="Q214" s="428"/>
      <c r="R214" s="428"/>
      <c r="S214" s="428"/>
      <c r="T214" s="428"/>
      <c r="U214" s="428"/>
      <c r="V214" s="428"/>
      <c r="W214" s="428"/>
      <c r="X214" s="428"/>
      <c r="Y214" s="428"/>
      <c r="Z214" s="428"/>
      <c r="AA214" s="428"/>
      <c r="AB214" s="428"/>
      <c r="AC214" s="428"/>
      <c r="AD214" s="428"/>
      <c r="AE214" s="428"/>
      <c r="AF214" s="428"/>
      <c r="AG214" s="428"/>
      <c r="AH214" s="428"/>
      <c r="AI214" s="428"/>
      <c r="AJ214" s="428"/>
      <c r="AK214" s="428"/>
      <c r="AL214" s="428"/>
      <c r="AM214" s="428"/>
      <c r="AN214" s="428"/>
      <c r="AO214" s="428"/>
      <c r="AP214" s="428"/>
      <c r="AQ214" s="428"/>
      <c r="AR214" s="428"/>
      <c r="AS214" s="428"/>
      <c r="AT214" s="428"/>
      <c r="AU214" s="428"/>
      <c r="AV214" s="428"/>
      <c r="AW214" s="428"/>
      <c r="AX214" s="428"/>
      <c r="AY214" s="428"/>
      <c r="AZ214" s="428"/>
      <c r="BA214" s="428"/>
      <c r="BB214" s="428"/>
      <c r="BC214" s="428"/>
    </row>
    <row r="215" ht="12.75" customHeight="1">
      <c r="A215" s="428"/>
      <c r="B215" s="428"/>
      <c r="C215" s="428"/>
      <c r="D215" s="428"/>
      <c r="E215" s="428"/>
      <c r="F215" s="428"/>
      <c r="G215" s="428"/>
      <c r="H215" s="428"/>
      <c r="I215" s="428"/>
      <c r="J215" s="428"/>
      <c r="K215" s="428"/>
      <c r="L215" s="428"/>
      <c r="M215" s="428"/>
      <c r="N215" s="428"/>
      <c r="O215" s="428"/>
      <c r="P215" s="428"/>
      <c r="Q215" s="428"/>
      <c r="R215" s="428"/>
      <c r="S215" s="428"/>
      <c r="T215" s="428"/>
      <c r="U215" s="428"/>
      <c r="V215" s="428"/>
      <c r="W215" s="428"/>
      <c r="X215" s="428"/>
      <c r="Y215" s="428"/>
      <c r="Z215" s="428"/>
      <c r="AA215" s="428"/>
      <c r="AB215" s="428"/>
      <c r="AC215" s="428"/>
      <c r="AD215" s="428"/>
      <c r="AE215" s="428"/>
      <c r="AF215" s="428"/>
      <c r="AG215" s="428"/>
      <c r="AH215" s="428"/>
      <c r="AI215" s="428"/>
      <c r="AJ215" s="428"/>
      <c r="AK215" s="428"/>
      <c r="AL215" s="428"/>
      <c r="AM215" s="428"/>
      <c r="AN215" s="428"/>
      <c r="AO215" s="428"/>
      <c r="AP215" s="428"/>
      <c r="AQ215" s="428"/>
      <c r="AR215" s="428"/>
      <c r="AS215" s="428"/>
      <c r="AT215" s="428"/>
      <c r="AU215" s="428"/>
      <c r="AV215" s="428"/>
      <c r="AW215" s="428"/>
      <c r="AX215" s="428"/>
      <c r="AY215" s="428"/>
      <c r="AZ215" s="428"/>
      <c r="BA215" s="428"/>
      <c r="BB215" s="428"/>
      <c r="BC215" s="428"/>
    </row>
    <row r="216" ht="12.75" customHeight="1">
      <c r="A216" s="428"/>
      <c r="B216" s="428"/>
      <c r="C216" s="428"/>
      <c r="D216" s="428"/>
      <c r="E216" s="428"/>
      <c r="F216" s="428"/>
      <c r="G216" s="428"/>
      <c r="H216" s="428"/>
      <c r="I216" s="428"/>
      <c r="J216" s="428"/>
      <c r="K216" s="428"/>
      <c r="L216" s="428"/>
      <c r="M216" s="428"/>
      <c r="N216" s="428"/>
      <c r="O216" s="428"/>
      <c r="P216" s="428"/>
      <c r="Q216" s="428"/>
      <c r="R216" s="428"/>
      <c r="S216" s="428"/>
      <c r="T216" s="428"/>
      <c r="U216" s="428"/>
      <c r="V216" s="428"/>
      <c r="W216" s="428"/>
      <c r="X216" s="428"/>
      <c r="Y216" s="428"/>
      <c r="Z216" s="428"/>
      <c r="AA216" s="428"/>
      <c r="AB216" s="428"/>
      <c r="AC216" s="428"/>
      <c r="AD216" s="428"/>
      <c r="AE216" s="428"/>
      <c r="AF216" s="428"/>
      <c r="AG216" s="428"/>
      <c r="AH216" s="428"/>
      <c r="AI216" s="428"/>
      <c r="AJ216" s="428"/>
      <c r="AK216" s="428"/>
      <c r="AL216" s="428"/>
      <c r="AM216" s="428"/>
      <c r="AN216" s="428"/>
      <c r="AO216" s="428"/>
      <c r="AP216" s="428"/>
      <c r="AQ216" s="428"/>
      <c r="AR216" s="428"/>
      <c r="AS216" s="428"/>
      <c r="AT216" s="428"/>
      <c r="AU216" s="428"/>
      <c r="AV216" s="428"/>
      <c r="AW216" s="428"/>
      <c r="AX216" s="428"/>
      <c r="AY216" s="428"/>
      <c r="AZ216" s="428"/>
      <c r="BA216" s="428"/>
      <c r="BB216" s="428"/>
      <c r="BC216" s="428"/>
    </row>
    <row r="217" ht="12.75" customHeight="1">
      <c r="A217" s="428"/>
      <c r="B217" s="428"/>
      <c r="C217" s="428"/>
      <c r="D217" s="428"/>
      <c r="E217" s="428"/>
      <c r="F217" s="428"/>
      <c r="G217" s="428"/>
      <c r="H217" s="428"/>
      <c r="I217" s="428"/>
      <c r="J217" s="428"/>
      <c r="K217" s="428"/>
      <c r="L217" s="428"/>
      <c r="M217" s="428"/>
      <c r="N217" s="428"/>
      <c r="O217" s="428"/>
      <c r="P217" s="428"/>
      <c r="Q217" s="428"/>
      <c r="R217" s="428"/>
      <c r="S217" s="428"/>
      <c r="T217" s="428"/>
      <c r="U217" s="428"/>
      <c r="V217" s="428"/>
      <c r="W217" s="428"/>
      <c r="X217" s="428"/>
      <c r="Y217" s="428"/>
      <c r="Z217" s="428"/>
      <c r="AA217" s="428"/>
      <c r="AB217" s="428"/>
      <c r="AC217" s="428"/>
      <c r="AD217" s="428"/>
      <c r="AE217" s="428"/>
      <c r="AF217" s="428"/>
      <c r="AG217" s="428"/>
      <c r="AH217" s="428"/>
      <c r="AI217" s="428"/>
      <c r="AJ217" s="428"/>
      <c r="AK217" s="428"/>
      <c r="AL217" s="428"/>
      <c r="AM217" s="428"/>
      <c r="AN217" s="428"/>
      <c r="AO217" s="428"/>
      <c r="AP217" s="428"/>
      <c r="AQ217" s="428"/>
      <c r="AR217" s="428"/>
      <c r="AS217" s="428"/>
      <c r="AT217" s="428"/>
      <c r="AU217" s="428"/>
      <c r="AV217" s="428"/>
      <c r="AW217" s="428"/>
      <c r="AX217" s="428"/>
      <c r="AY217" s="428"/>
      <c r="AZ217" s="428"/>
      <c r="BA217" s="428"/>
      <c r="BB217" s="428"/>
      <c r="BC217" s="428"/>
    </row>
    <row r="218" ht="12.75" customHeight="1">
      <c r="A218" s="428"/>
      <c r="B218" s="428"/>
      <c r="C218" s="428"/>
      <c r="D218" s="428"/>
      <c r="E218" s="428"/>
      <c r="F218" s="428"/>
      <c r="G218" s="428"/>
      <c r="H218" s="428"/>
      <c r="I218" s="428"/>
      <c r="J218" s="428"/>
      <c r="K218" s="428"/>
      <c r="L218" s="428"/>
      <c r="M218" s="428"/>
      <c r="N218" s="428"/>
      <c r="O218" s="428"/>
      <c r="P218" s="428"/>
      <c r="Q218" s="428"/>
      <c r="R218" s="428"/>
      <c r="S218" s="428"/>
      <c r="T218" s="428"/>
      <c r="U218" s="428"/>
      <c r="V218" s="428"/>
      <c r="W218" s="428"/>
      <c r="X218" s="428"/>
      <c r="Y218" s="428"/>
      <c r="Z218" s="428"/>
      <c r="AA218" s="428"/>
      <c r="AB218" s="428"/>
      <c r="AC218" s="428"/>
      <c r="AD218" s="428"/>
      <c r="AE218" s="428"/>
      <c r="AF218" s="428"/>
      <c r="AG218" s="428"/>
      <c r="AH218" s="428"/>
      <c r="AI218" s="428"/>
      <c r="AJ218" s="428"/>
      <c r="AK218" s="428"/>
      <c r="AL218" s="428"/>
      <c r="AM218" s="428"/>
      <c r="AN218" s="428"/>
      <c r="AO218" s="428"/>
      <c r="AP218" s="428"/>
      <c r="AQ218" s="428"/>
      <c r="AR218" s="428"/>
      <c r="AS218" s="428"/>
      <c r="AT218" s="428"/>
      <c r="AU218" s="428"/>
      <c r="AV218" s="428"/>
      <c r="AW218" s="428"/>
      <c r="AX218" s="428"/>
      <c r="AY218" s="428"/>
      <c r="AZ218" s="428"/>
      <c r="BA218" s="428"/>
      <c r="BB218" s="428"/>
      <c r="BC218" s="428"/>
    </row>
    <row r="219" ht="12.75" customHeight="1">
      <c r="A219" s="428"/>
      <c r="B219" s="428"/>
      <c r="C219" s="428"/>
      <c r="D219" s="428"/>
      <c r="E219" s="428"/>
      <c r="F219" s="428"/>
      <c r="G219" s="428"/>
      <c r="H219" s="428"/>
      <c r="I219" s="428"/>
      <c r="J219" s="428"/>
      <c r="K219" s="428"/>
      <c r="L219" s="428"/>
      <c r="M219" s="428"/>
      <c r="N219" s="428"/>
      <c r="O219" s="428"/>
      <c r="P219" s="428"/>
      <c r="Q219" s="428"/>
      <c r="R219" s="428"/>
      <c r="S219" s="428"/>
      <c r="T219" s="428"/>
      <c r="U219" s="428"/>
      <c r="V219" s="428"/>
      <c r="W219" s="428"/>
      <c r="X219" s="428"/>
      <c r="Y219" s="428"/>
      <c r="Z219" s="428"/>
      <c r="AA219" s="428"/>
      <c r="AB219" s="428"/>
      <c r="AC219" s="428"/>
      <c r="AD219" s="428"/>
      <c r="AE219" s="428"/>
      <c r="AF219" s="428"/>
      <c r="AG219" s="428"/>
      <c r="AH219" s="428"/>
      <c r="AI219" s="428"/>
      <c r="AJ219" s="428"/>
      <c r="AK219" s="428"/>
      <c r="AL219" s="428"/>
      <c r="AM219" s="428"/>
      <c r="AN219" s="428"/>
      <c r="AO219" s="428"/>
      <c r="AP219" s="428"/>
      <c r="AQ219" s="428"/>
      <c r="AR219" s="428"/>
      <c r="AS219" s="428"/>
      <c r="AT219" s="428"/>
      <c r="AU219" s="428"/>
      <c r="AV219" s="428"/>
      <c r="AW219" s="428"/>
      <c r="AX219" s="428"/>
      <c r="AY219" s="428"/>
      <c r="AZ219" s="428"/>
      <c r="BA219" s="428"/>
      <c r="BB219" s="428"/>
      <c r="BC219" s="428"/>
    </row>
    <row r="220" ht="12.75" customHeight="1">
      <c r="A220" s="428"/>
      <c r="B220" s="428"/>
      <c r="C220" s="428"/>
      <c r="D220" s="428"/>
      <c r="E220" s="428"/>
      <c r="F220" s="428"/>
      <c r="G220" s="428"/>
      <c r="H220" s="428"/>
      <c r="I220" s="428"/>
      <c r="J220" s="428"/>
      <c r="K220" s="428"/>
      <c r="L220" s="428"/>
      <c r="M220" s="428"/>
      <c r="N220" s="428"/>
      <c r="O220" s="428"/>
      <c r="P220" s="428"/>
      <c r="Q220" s="428"/>
      <c r="R220" s="428"/>
      <c r="S220" s="428"/>
      <c r="T220" s="428"/>
      <c r="U220" s="428"/>
      <c r="V220" s="428"/>
      <c r="W220" s="428"/>
      <c r="X220" s="428"/>
      <c r="Y220" s="428"/>
      <c r="Z220" s="428"/>
      <c r="AA220" s="428"/>
      <c r="AB220" s="428"/>
      <c r="AC220" s="428"/>
      <c r="AD220" s="428"/>
      <c r="AE220" s="428"/>
      <c r="AF220" s="428"/>
      <c r="AG220" s="428"/>
      <c r="AH220" s="428"/>
      <c r="AI220" s="428"/>
      <c r="AJ220" s="428"/>
      <c r="AK220" s="428"/>
      <c r="AL220" s="428"/>
      <c r="AM220" s="428"/>
      <c r="AN220" s="428"/>
      <c r="AO220" s="428"/>
      <c r="AP220" s="428"/>
      <c r="AQ220" s="428"/>
      <c r="AR220" s="428"/>
      <c r="AS220" s="428"/>
      <c r="AT220" s="428"/>
      <c r="AU220" s="428"/>
      <c r="AV220" s="428"/>
      <c r="AW220" s="428"/>
      <c r="AX220" s="428"/>
      <c r="AY220" s="428"/>
      <c r="AZ220" s="428"/>
      <c r="BA220" s="428"/>
      <c r="BB220" s="428"/>
      <c r="BC220" s="428"/>
    </row>
    <row r="221" ht="12.75" customHeight="1">
      <c r="A221" s="428"/>
      <c r="B221" s="428"/>
      <c r="C221" s="428"/>
      <c r="D221" s="428"/>
      <c r="E221" s="428"/>
      <c r="F221" s="428"/>
      <c r="G221" s="428"/>
      <c r="H221" s="428"/>
      <c r="I221" s="428"/>
      <c r="J221" s="428"/>
      <c r="K221" s="428"/>
      <c r="L221" s="428"/>
      <c r="M221" s="428"/>
      <c r="N221" s="428"/>
      <c r="O221" s="428"/>
      <c r="P221" s="428"/>
      <c r="Q221" s="428"/>
      <c r="R221" s="428"/>
      <c r="S221" s="428"/>
      <c r="T221" s="428"/>
      <c r="U221" s="428"/>
      <c r="V221" s="428"/>
      <c r="W221" s="428"/>
      <c r="X221" s="428"/>
      <c r="Y221" s="428"/>
      <c r="Z221" s="428"/>
      <c r="AA221" s="428"/>
      <c r="AB221" s="428"/>
      <c r="AC221" s="428"/>
      <c r="AD221" s="428"/>
      <c r="AE221" s="428"/>
      <c r="AF221" s="428"/>
      <c r="AG221" s="428"/>
      <c r="AH221" s="428"/>
      <c r="AI221" s="428"/>
      <c r="AJ221" s="428"/>
      <c r="AK221" s="428"/>
      <c r="AL221" s="428"/>
      <c r="AM221" s="428"/>
      <c r="AN221" s="428"/>
      <c r="AO221" s="428"/>
      <c r="AP221" s="428"/>
      <c r="AQ221" s="428"/>
      <c r="AR221" s="428"/>
      <c r="AS221" s="428"/>
      <c r="AT221" s="428"/>
      <c r="AU221" s="428"/>
      <c r="AV221" s="428"/>
      <c r="AW221" s="428"/>
      <c r="AX221" s="428"/>
      <c r="AY221" s="428"/>
      <c r="AZ221" s="428"/>
      <c r="BA221" s="428"/>
      <c r="BB221" s="428"/>
      <c r="BC221" s="428"/>
    </row>
    <row r="222" ht="12.75" customHeight="1">
      <c r="A222" s="428"/>
      <c r="B222" s="428"/>
      <c r="C222" s="428"/>
      <c r="D222" s="428"/>
      <c r="E222" s="428"/>
      <c r="F222" s="428"/>
      <c r="G222" s="428"/>
      <c r="H222" s="428"/>
      <c r="I222" s="428"/>
      <c r="J222" s="428"/>
      <c r="K222" s="428"/>
      <c r="L222" s="428"/>
      <c r="M222" s="428"/>
      <c r="N222" s="428"/>
      <c r="O222" s="428"/>
      <c r="P222" s="428"/>
      <c r="Q222" s="428"/>
      <c r="R222" s="428"/>
      <c r="S222" s="428"/>
      <c r="T222" s="428"/>
      <c r="U222" s="428"/>
      <c r="V222" s="428"/>
      <c r="W222" s="428"/>
      <c r="X222" s="428"/>
      <c r="Y222" s="428"/>
      <c r="Z222" s="428"/>
      <c r="AA222" s="428"/>
      <c r="AB222" s="428"/>
      <c r="AC222" s="428"/>
      <c r="AD222" s="428"/>
      <c r="AE222" s="428"/>
      <c r="AF222" s="428"/>
      <c r="AG222" s="428"/>
      <c r="AH222" s="428"/>
      <c r="AI222" s="428"/>
      <c r="AJ222" s="428"/>
      <c r="AK222" s="428"/>
      <c r="AL222" s="428"/>
      <c r="AM222" s="428"/>
      <c r="AN222" s="428"/>
      <c r="AO222" s="428"/>
      <c r="AP222" s="428"/>
      <c r="AQ222" s="428"/>
      <c r="AR222" s="428"/>
      <c r="AS222" s="428"/>
      <c r="AT222" s="428"/>
      <c r="AU222" s="428"/>
      <c r="AV222" s="428"/>
      <c r="AW222" s="428"/>
      <c r="AX222" s="428"/>
      <c r="AY222" s="428"/>
      <c r="AZ222" s="428"/>
      <c r="BA222" s="428"/>
      <c r="BB222" s="428"/>
      <c r="BC222" s="428"/>
    </row>
    <row r="223" ht="12.75" customHeight="1">
      <c r="A223" s="428"/>
      <c r="B223" s="428"/>
      <c r="C223" s="428"/>
      <c r="D223" s="428"/>
      <c r="E223" s="428"/>
      <c r="F223" s="428"/>
      <c r="G223" s="428"/>
      <c r="H223" s="428"/>
      <c r="I223" s="428"/>
      <c r="J223" s="428"/>
      <c r="K223" s="428"/>
      <c r="L223" s="428"/>
      <c r="M223" s="428"/>
      <c r="N223" s="428"/>
      <c r="O223" s="428"/>
      <c r="P223" s="428"/>
      <c r="Q223" s="428"/>
      <c r="R223" s="428"/>
      <c r="S223" s="428"/>
      <c r="T223" s="428"/>
      <c r="U223" s="428"/>
      <c r="V223" s="428"/>
      <c r="W223" s="428"/>
      <c r="X223" s="428"/>
      <c r="Y223" s="428"/>
      <c r="Z223" s="428"/>
      <c r="AA223" s="428"/>
      <c r="AB223" s="428"/>
      <c r="AC223" s="428"/>
      <c r="AD223" s="428"/>
      <c r="AE223" s="428"/>
      <c r="AF223" s="428"/>
      <c r="AG223" s="428"/>
      <c r="AH223" s="428"/>
      <c r="AI223" s="428"/>
      <c r="AJ223" s="428"/>
      <c r="AK223" s="428"/>
      <c r="AL223" s="428"/>
      <c r="AM223" s="428"/>
      <c r="AN223" s="428"/>
      <c r="AO223" s="428"/>
      <c r="AP223" s="428"/>
      <c r="AQ223" s="428"/>
      <c r="AR223" s="428"/>
      <c r="AS223" s="428"/>
      <c r="AT223" s="428"/>
      <c r="AU223" s="428"/>
      <c r="AV223" s="428"/>
      <c r="AW223" s="428"/>
      <c r="AX223" s="428"/>
      <c r="AY223" s="428"/>
      <c r="AZ223" s="428"/>
      <c r="BA223" s="428"/>
      <c r="BB223" s="428"/>
      <c r="BC223" s="428"/>
    </row>
    <row r="224" ht="12.75" customHeight="1">
      <c r="A224" s="428"/>
      <c r="B224" s="428"/>
      <c r="C224" s="428"/>
      <c r="D224" s="428"/>
      <c r="E224" s="428"/>
      <c r="F224" s="428"/>
      <c r="G224" s="428"/>
      <c r="H224" s="428"/>
      <c r="I224" s="428"/>
      <c r="J224" s="428"/>
      <c r="K224" s="428"/>
      <c r="L224" s="428"/>
      <c r="M224" s="428"/>
      <c r="N224" s="428"/>
      <c r="O224" s="428"/>
      <c r="P224" s="428"/>
      <c r="Q224" s="428"/>
      <c r="R224" s="428"/>
      <c r="S224" s="428"/>
      <c r="T224" s="428"/>
      <c r="U224" s="428"/>
      <c r="V224" s="428"/>
      <c r="W224" s="428"/>
      <c r="X224" s="428"/>
      <c r="Y224" s="428"/>
      <c r="Z224" s="428"/>
      <c r="AA224" s="428"/>
      <c r="AB224" s="428"/>
      <c r="AC224" s="428"/>
      <c r="AD224" s="428"/>
      <c r="AE224" s="428"/>
      <c r="AF224" s="428"/>
      <c r="AG224" s="428"/>
      <c r="AH224" s="428"/>
      <c r="AI224" s="428"/>
      <c r="AJ224" s="428"/>
      <c r="AK224" s="428"/>
      <c r="AL224" s="428"/>
      <c r="AM224" s="428"/>
      <c r="AN224" s="428"/>
      <c r="AO224" s="428"/>
      <c r="AP224" s="428"/>
      <c r="AQ224" s="428"/>
      <c r="AR224" s="428"/>
      <c r="AS224" s="428"/>
      <c r="AT224" s="428"/>
      <c r="AU224" s="428"/>
      <c r="AV224" s="428"/>
      <c r="AW224" s="428"/>
      <c r="AX224" s="428"/>
      <c r="AY224" s="428"/>
      <c r="AZ224" s="428"/>
      <c r="BA224" s="428"/>
      <c r="BB224" s="428"/>
      <c r="BC224" s="428"/>
    </row>
    <row r="225" ht="12.75" customHeight="1">
      <c r="A225" s="428"/>
      <c r="B225" s="428"/>
      <c r="C225" s="428"/>
      <c r="D225" s="428"/>
      <c r="E225" s="428"/>
      <c r="F225" s="428"/>
      <c r="G225" s="428"/>
      <c r="H225" s="428"/>
      <c r="I225" s="428"/>
      <c r="J225" s="428"/>
      <c r="K225" s="428"/>
      <c r="L225" s="428"/>
      <c r="M225" s="428"/>
      <c r="N225" s="428"/>
      <c r="O225" s="428"/>
      <c r="P225" s="428"/>
      <c r="Q225" s="428"/>
      <c r="R225" s="428"/>
      <c r="S225" s="428"/>
      <c r="T225" s="428"/>
      <c r="U225" s="428"/>
      <c r="V225" s="428"/>
      <c r="W225" s="428"/>
      <c r="X225" s="428"/>
      <c r="Y225" s="428"/>
      <c r="Z225" s="428"/>
      <c r="AA225" s="428"/>
      <c r="AB225" s="428"/>
      <c r="AC225" s="428"/>
      <c r="AD225" s="428"/>
      <c r="AE225" s="428"/>
      <c r="AF225" s="428"/>
      <c r="AG225" s="428"/>
      <c r="AH225" s="428"/>
      <c r="AI225" s="428"/>
      <c r="AJ225" s="428"/>
      <c r="AK225" s="428"/>
      <c r="AL225" s="428"/>
      <c r="AM225" s="428"/>
      <c r="AN225" s="428"/>
      <c r="AO225" s="428"/>
      <c r="AP225" s="428"/>
      <c r="AQ225" s="428"/>
      <c r="AR225" s="428"/>
      <c r="AS225" s="428"/>
      <c r="AT225" s="428"/>
      <c r="AU225" s="428"/>
      <c r="AV225" s="428"/>
      <c r="AW225" s="428"/>
      <c r="AX225" s="428"/>
      <c r="AY225" s="428"/>
      <c r="AZ225" s="428"/>
      <c r="BA225" s="428"/>
      <c r="BB225" s="428"/>
      <c r="BC225" s="428"/>
    </row>
    <row r="226" ht="12.75" customHeight="1">
      <c r="A226" s="428"/>
      <c r="B226" s="428"/>
      <c r="C226" s="428"/>
      <c r="D226" s="428"/>
      <c r="E226" s="428"/>
      <c r="F226" s="428"/>
      <c r="G226" s="428"/>
      <c r="H226" s="428"/>
      <c r="I226" s="428"/>
      <c r="J226" s="428"/>
      <c r="K226" s="428"/>
      <c r="L226" s="428"/>
      <c r="M226" s="428"/>
      <c r="N226" s="428"/>
      <c r="O226" s="428"/>
      <c r="P226" s="428"/>
      <c r="Q226" s="428"/>
      <c r="R226" s="428"/>
      <c r="S226" s="428"/>
      <c r="T226" s="428"/>
      <c r="U226" s="428"/>
      <c r="V226" s="428"/>
      <c r="W226" s="428"/>
      <c r="X226" s="428"/>
      <c r="Y226" s="428"/>
      <c r="Z226" s="428"/>
      <c r="AA226" s="428"/>
      <c r="AB226" s="428"/>
      <c r="AC226" s="428"/>
      <c r="AD226" s="428"/>
      <c r="AE226" s="428"/>
      <c r="AF226" s="428"/>
      <c r="AG226" s="428"/>
      <c r="AH226" s="428"/>
      <c r="AI226" s="428"/>
      <c r="AJ226" s="428"/>
      <c r="AK226" s="428"/>
      <c r="AL226" s="428"/>
      <c r="AM226" s="428"/>
      <c r="AN226" s="428"/>
      <c r="AO226" s="428"/>
      <c r="AP226" s="428"/>
      <c r="AQ226" s="428"/>
      <c r="AR226" s="428"/>
      <c r="AS226" s="428"/>
      <c r="AT226" s="428"/>
      <c r="AU226" s="428"/>
      <c r="AV226" s="428"/>
      <c r="AW226" s="428"/>
      <c r="AX226" s="428"/>
      <c r="AY226" s="428"/>
      <c r="AZ226" s="428"/>
      <c r="BA226" s="428"/>
      <c r="BB226" s="428"/>
      <c r="BC226" s="428"/>
    </row>
    <row r="227" ht="12.75" customHeight="1">
      <c r="A227" s="428"/>
      <c r="B227" s="428"/>
      <c r="C227" s="428"/>
      <c r="D227" s="428"/>
      <c r="E227" s="428"/>
      <c r="F227" s="428"/>
      <c r="G227" s="428"/>
      <c r="H227" s="428"/>
      <c r="I227" s="428"/>
      <c r="J227" s="428"/>
      <c r="K227" s="428"/>
      <c r="L227" s="428"/>
      <c r="M227" s="428"/>
      <c r="N227" s="428"/>
      <c r="O227" s="428"/>
      <c r="P227" s="428"/>
      <c r="Q227" s="428"/>
      <c r="R227" s="428"/>
      <c r="S227" s="428"/>
      <c r="T227" s="428"/>
      <c r="U227" s="428"/>
      <c r="V227" s="428"/>
      <c r="W227" s="428"/>
      <c r="X227" s="428"/>
      <c r="Y227" s="428"/>
      <c r="Z227" s="428"/>
      <c r="AA227" s="428"/>
      <c r="AB227" s="428"/>
      <c r="AC227" s="428"/>
      <c r="AD227" s="428"/>
      <c r="AE227" s="428"/>
      <c r="AF227" s="428"/>
      <c r="AG227" s="428"/>
      <c r="AH227" s="428"/>
      <c r="AI227" s="428"/>
      <c r="AJ227" s="428"/>
      <c r="AK227" s="428"/>
      <c r="AL227" s="428"/>
      <c r="AM227" s="428"/>
      <c r="AN227" s="428"/>
      <c r="AO227" s="428"/>
      <c r="AP227" s="428"/>
      <c r="AQ227" s="428"/>
      <c r="AR227" s="428"/>
      <c r="AS227" s="428"/>
      <c r="AT227" s="428"/>
      <c r="AU227" s="428"/>
      <c r="AV227" s="428"/>
      <c r="AW227" s="428"/>
      <c r="AX227" s="428"/>
      <c r="AY227" s="428"/>
      <c r="AZ227" s="428"/>
      <c r="BA227" s="428"/>
      <c r="BB227" s="428"/>
      <c r="BC227" s="428"/>
    </row>
    <row r="228" ht="12.75" customHeight="1">
      <c r="A228" s="428"/>
      <c r="B228" s="428"/>
      <c r="C228" s="428"/>
      <c r="D228" s="428"/>
      <c r="E228" s="428"/>
      <c r="F228" s="428"/>
      <c r="G228" s="428"/>
      <c r="H228" s="428"/>
      <c r="I228" s="428"/>
      <c r="J228" s="428"/>
      <c r="K228" s="428"/>
      <c r="L228" s="428"/>
      <c r="M228" s="428"/>
      <c r="N228" s="428"/>
      <c r="O228" s="428"/>
      <c r="P228" s="428"/>
      <c r="Q228" s="428"/>
      <c r="R228" s="428"/>
      <c r="S228" s="428"/>
      <c r="T228" s="428"/>
      <c r="U228" s="428"/>
      <c r="V228" s="428"/>
      <c r="W228" s="428"/>
      <c r="X228" s="428"/>
      <c r="Y228" s="428"/>
      <c r="Z228" s="428"/>
      <c r="AA228" s="428"/>
      <c r="AB228" s="428"/>
      <c r="AC228" s="428"/>
      <c r="AD228" s="428"/>
      <c r="AE228" s="428"/>
      <c r="AF228" s="428"/>
      <c r="AG228" s="428"/>
      <c r="AH228" s="428"/>
      <c r="AI228" s="428"/>
      <c r="AJ228" s="428"/>
      <c r="AK228" s="428"/>
      <c r="AL228" s="428"/>
      <c r="AM228" s="428"/>
      <c r="AN228" s="428"/>
      <c r="AO228" s="428"/>
      <c r="AP228" s="428"/>
      <c r="AQ228" s="428"/>
      <c r="AR228" s="428"/>
      <c r="AS228" s="428"/>
      <c r="AT228" s="428"/>
      <c r="AU228" s="428"/>
      <c r="AV228" s="428"/>
      <c r="AW228" s="428"/>
      <c r="AX228" s="428"/>
      <c r="AY228" s="428"/>
      <c r="AZ228" s="428"/>
      <c r="BA228" s="428"/>
      <c r="BB228" s="428"/>
      <c r="BC228" s="428"/>
    </row>
    <row r="229" ht="12.75" customHeight="1">
      <c r="A229" s="428"/>
      <c r="B229" s="428"/>
      <c r="C229" s="428"/>
      <c r="D229" s="428"/>
      <c r="E229" s="428"/>
      <c r="F229" s="428"/>
      <c r="G229" s="428"/>
      <c r="H229" s="428"/>
      <c r="I229" s="428"/>
      <c r="J229" s="428"/>
      <c r="K229" s="428"/>
      <c r="L229" s="428"/>
      <c r="M229" s="428"/>
      <c r="N229" s="428"/>
      <c r="O229" s="428"/>
      <c r="P229" s="428"/>
      <c r="Q229" s="428"/>
      <c r="R229" s="428"/>
      <c r="S229" s="428"/>
      <c r="T229" s="428"/>
      <c r="U229" s="428"/>
      <c r="V229" s="428"/>
      <c r="W229" s="428"/>
      <c r="X229" s="428"/>
      <c r="Y229" s="428"/>
      <c r="Z229" s="428"/>
      <c r="AA229" s="428"/>
      <c r="AB229" s="428"/>
      <c r="AC229" s="428"/>
      <c r="AD229" s="428"/>
      <c r="AE229" s="428"/>
      <c r="AF229" s="428"/>
      <c r="AG229" s="428"/>
      <c r="AH229" s="428"/>
      <c r="AI229" s="428"/>
      <c r="AJ229" s="428"/>
      <c r="AK229" s="428"/>
      <c r="AL229" s="428"/>
      <c r="AM229" s="428"/>
      <c r="AN229" s="428"/>
      <c r="AO229" s="428"/>
      <c r="AP229" s="428"/>
      <c r="AQ229" s="428"/>
      <c r="AR229" s="428"/>
      <c r="AS229" s="428"/>
      <c r="AT229" s="428"/>
      <c r="AU229" s="428"/>
      <c r="AV229" s="428"/>
      <c r="AW229" s="428"/>
      <c r="AX229" s="428"/>
      <c r="AY229" s="428"/>
      <c r="AZ229" s="428"/>
      <c r="BA229" s="428"/>
      <c r="BB229" s="428"/>
      <c r="BC229" s="428"/>
    </row>
    <row r="230" ht="12.75" customHeight="1">
      <c r="A230" s="428"/>
      <c r="B230" s="428"/>
      <c r="C230" s="428"/>
      <c r="D230" s="428"/>
      <c r="E230" s="428"/>
      <c r="F230" s="428"/>
      <c r="G230" s="428"/>
      <c r="H230" s="428"/>
      <c r="I230" s="428"/>
      <c r="J230" s="428"/>
      <c r="K230" s="428"/>
      <c r="L230" s="428"/>
      <c r="M230" s="428"/>
      <c r="N230" s="428"/>
      <c r="O230" s="428"/>
      <c r="P230" s="428"/>
      <c r="Q230" s="428"/>
      <c r="R230" s="428"/>
      <c r="S230" s="428"/>
      <c r="T230" s="428"/>
      <c r="U230" s="428"/>
      <c r="V230" s="428"/>
      <c r="W230" s="428"/>
      <c r="X230" s="428"/>
      <c r="Y230" s="428"/>
      <c r="Z230" s="428"/>
      <c r="AA230" s="428"/>
      <c r="AB230" s="428"/>
      <c r="AC230" s="428"/>
      <c r="AD230" s="428"/>
      <c r="AE230" s="428"/>
      <c r="AF230" s="428"/>
      <c r="AG230" s="428"/>
      <c r="AH230" s="428"/>
      <c r="AI230" s="428"/>
      <c r="AJ230" s="428"/>
      <c r="AK230" s="428"/>
      <c r="AL230" s="428"/>
      <c r="AM230" s="428"/>
      <c r="AN230" s="428"/>
      <c r="AO230" s="428"/>
      <c r="AP230" s="428"/>
      <c r="AQ230" s="428"/>
      <c r="AR230" s="428"/>
      <c r="AS230" s="428"/>
      <c r="AT230" s="428"/>
      <c r="AU230" s="428"/>
      <c r="AV230" s="428"/>
      <c r="AW230" s="428"/>
      <c r="AX230" s="428"/>
      <c r="AY230" s="428"/>
      <c r="AZ230" s="428"/>
      <c r="BA230" s="428"/>
      <c r="BB230" s="428"/>
      <c r="BC230" s="428"/>
    </row>
    <row r="231" ht="12.75" customHeight="1">
      <c r="A231" s="428"/>
      <c r="B231" s="428"/>
      <c r="C231" s="428"/>
      <c r="D231" s="428"/>
      <c r="E231" s="428"/>
      <c r="F231" s="428"/>
      <c r="G231" s="428"/>
      <c r="H231" s="428"/>
      <c r="I231" s="428"/>
      <c r="J231" s="428"/>
      <c r="K231" s="428"/>
      <c r="L231" s="428"/>
      <c r="M231" s="428"/>
      <c r="N231" s="428"/>
      <c r="O231" s="428"/>
      <c r="P231" s="428"/>
      <c r="Q231" s="428"/>
      <c r="R231" s="428"/>
      <c r="S231" s="428"/>
      <c r="T231" s="428"/>
      <c r="U231" s="428"/>
      <c r="V231" s="428"/>
      <c r="W231" s="428"/>
      <c r="X231" s="428"/>
      <c r="Y231" s="428"/>
      <c r="Z231" s="428"/>
      <c r="AA231" s="428"/>
      <c r="AB231" s="428"/>
      <c r="AC231" s="428"/>
      <c r="AD231" s="428"/>
      <c r="AE231" s="428"/>
      <c r="AF231" s="428"/>
      <c r="AG231" s="428"/>
      <c r="AH231" s="428"/>
      <c r="AI231" s="428"/>
      <c r="AJ231" s="428"/>
      <c r="AK231" s="428"/>
      <c r="AL231" s="428"/>
      <c r="AM231" s="428"/>
      <c r="AN231" s="428"/>
      <c r="AO231" s="428"/>
      <c r="AP231" s="428"/>
      <c r="AQ231" s="428"/>
      <c r="AR231" s="428"/>
      <c r="AS231" s="428"/>
      <c r="AT231" s="428"/>
      <c r="AU231" s="428"/>
      <c r="AV231" s="428"/>
      <c r="AW231" s="428"/>
      <c r="AX231" s="428"/>
      <c r="AY231" s="428"/>
      <c r="AZ231" s="428"/>
      <c r="BA231" s="428"/>
      <c r="BB231" s="428"/>
      <c r="BC231" s="428"/>
    </row>
    <row r="232" ht="12.75" customHeight="1">
      <c r="A232" s="428"/>
      <c r="B232" s="428"/>
      <c r="C232" s="428"/>
      <c r="D232" s="428"/>
      <c r="E232" s="428"/>
      <c r="F232" s="428"/>
      <c r="G232" s="428"/>
      <c r="H232" s="428"/>
      <c r="I232" s="428"/>
      <c r="J232" s="428"/>
      <c r="K232" s="428"/>
      <c r="L232" s="428"/>
      <c r="M232" s="428"/>
      <c r="N232" s="428"/>
      <c r="O232" s="428"/>
      <c r="P232" s="428"/>
      <c r="Q232" s="428"/>
      <c r="R232" s="428"/>
      <c r="S232" s="428"/>
      <c r="T232" s="428"/>
      <c r="U232" s="428"/>
      <c r="V232" s="428"/>
      <c r="W232" s="428"/>
      <c r="X232" s="428"/>
      <c r="Y232" s="428"/>
      <c r="Z232" s="428"/>
      <c r="AA232" s="428"/>
      <c r="AB232" s="428"/>
      <c r="AC232" s="428"/>
      <c r="AD232" s="428"/>
      <c r="AE232" s="428"/>
      <c r="AF232" s="428"/>
      <c r="AG232" s="428"/>
      <c r="AH232" s="428"/>
      <c r="AI232" s="428"/>
      <c r="AJ232" s="428"/>
      <c r="AK232" s="428"/>
      <c r="AL232" s="428"/>
      <c r="AM232" s="428"/>
      <c r="AN232" s="428"/>
      <c r="AO232" s="428"/>
      <c r="AP232" s="428"/>
      <c r="AQ232" s="428"/>
      <c r="AR232" s="428"/>
      <c r="AS232" s="428"/>
      <c r="AT232" s="428"/>
      <c r="AU232" s="428"/>
      <c r="AV232" s="428"/>
      <c r="AW232" s="428"/>
      <c r="AX232" s="428"/>
      <c r="AY232" s="428"/>
      <c r="AZ232" s="428"/>
      <c r="BA232" s="428"/>
      <c r="BB232" s="428"/>
      <c r="BC232" s="428"/>
    </row>
    <row r="233" ht="12.75" customHeight="1">
      <c r="A233" s="428"/>
      <c r="B233" s="428"/>
      <c r="C233" s="428"/>
      <c r="D233" s="428"/>
      <c r="E233" s="428"/>
      <c r="F233" s="428"/>
      <c r="G233" s="428"/>
      <c r="H233" s="428"/>
      <c r="I233" s="428"/>
      <c r="J233" s="428"/>
      <c r="K233" s="428"/>
      <c r="L233" s="428"/>
      <c r="M233" s="428"/>
      <c r="N233" s="428"/>
      <c r="O233" s="428"/>
      <c r="P233" s="428"/>
      <c r="Q233" s="428"/>
      <c r="R233" s="428"/>
      <c r="S233" s="428"/>
      <c r="T233" s="428"/>
      <c r="U233" s="428"/>
      <c r="V233" s="428"/>
      <c r="W233" s="428"/>
      <c r="X233" s="428"/>
      <c r="Y233" s="428"/>
      <c r="Z233" s="428"/>
      <c r="AA233" s="428"/>
      <c r="AB233" s="428"/>
      <c r="AC233" s="428"/>
      <c r="AD233" s="428"/>
      <c r="AE233" s="428"/>
      <c r="AF233" s="428"/>
      <c r="AG233" s="428"/>
      <c r="AH233" s="428"/>
      <c r="AI233" s="428"/>
      <c r="AJ233" s="428"/>
      <c r="AK233" s="428"/>
      <c r="AL233" s="428"/>
      <c r="AM233" s="428"/>
      <c r="AN233" s="428"/>
      <c r="AO233" s="428"/>
      <c r="AP233" s="428"/>
      <c r="AQ233" s="428"/>
      <c r="AR233" s="428"/>
      <c r="AS233" s="428"/>
      <c r="AT233" s="428"/>
      <c r="AU233" s="428"/>
      <c r="AV233" s="428"/>
      <c r="AW233" s="428"/>
      <c r="AX233" s="428"/>
      <c r="AY233" s="428"/>
      <c r="AZ233" s="428"/>
      <c r="BA233" s="428"/>
      <c r="BB233" s="428"/>
      <c r="BC233" s="428"/>
    </row>
    <row r="234" ht="12.75" customHeight="1">
      <c r="A234" s="428"/>
      <c r="B234" s="428"/>
      <c r="C234" s="428"/>
      <c r="D234" s="428"/>
      <c r="E234" s="428"/>
      <c r="F234" s="428"/>
      <c r="G234" s="428"/>
      <c r="H234" s="428"/>
      <c r="I234" s="428"/>
      <c r="J234" s="428"/>
      <c r="K234" s="428"/>
      <c r="L234" s="428"/>
      <c r="M234" s="428"/>
      <c r="N234" s="428"/>
      <c r="O234" s="428"/>
      <c r="P234" s="428"/>
      <c r="Q234" s="428"/>
      <c r="R234" s="428"/>
      <c r="S234" s="428"/>
      <c r="T234" s="428"/>
      <c r="U234" s="428"/>
      <c r="V234" s="428"/>
      <c r="W234" s="428"/>
      <c r="X234" s="428"/>
      <c r="Y234" s="428"/>
      <c r="Z234" s="428"/>
      <c r="AA234" s="428"/>
      <c r="AB234" s="428"/>
      <c r="AC234" s="428"/>
      <c r="AD234" s="428"/>
      <c r="AE234" s="428"/>
      <c r="AF234" s="428"/>
      <c r="AG234" s="428"/>
      <c r="AH234" s="428"/>
      <c r="AI234" s="428"/>
      <c r="AJ234" s="428"/>
      <c r="AK234" s="428"/>
      <c r="AL234" s="428"/>
      <c r="AM234" s="428"/>
      <c r="AN234" s="428"/>
      <c r="AO234" s="428"/>
      <c r="AP234" s="428"/>
      <c r="AQ234" s="428"/>
      <c r="AR234" s="428"/>
      <c r="AS234" s="428"/>
      <c r="AT234" s="428"/>
      <c r="AU234" s="428"/>
      <c r="AV234" s="428"/>
      <c r="AW234" s="428"/>
      <c r="AX234" s="428"/>
      <c r="AY234" s="428"/>
      <c r="AZ234" s="428"/>
      <c r="BA234" s="428"/>
      <c r="BB234" s="428"/>
      <c r="BC234" s="428"/>
    </row>
    <row r="235" ht="12.75" customHeight="1">
      <c r="A235" s="428"/>
      <c r="B235" s="428"/>
      <c r="C235" s="428"/>
      <c r="D235" s="428"/>
      <c r="E235" s="428"/>
      <c r="F235" s="428"/>
      <c r="G235" s="428"/>
      <c r="H235" s="428"/>
      <c r="I235" s="428"/>
      <c r="J235" s="428"/>
      <c r="K235" s="428"/>
      <c r="L235" s="428"/>
      <c r="M235" s="428"/>
      <c r="N235" s="428"/>
      <c r="O235" s="428"/>
      <c r="P235" s="428"/>
      <c r="Q235" s="428"/>
      <c r="R235" s="428"/>
      <c r="S235" s="428"/>
      <c r="T235" s="428"/>
      <c r="U235" s="428"/>
      <c r="V235" s="428"/>
      <c r="W235" s="428"/>
      <c r="X235" s="428"/>
      <c r="Y235" s="428"/>
      <c r="Z235" s="428"/>
      <c r="AA235" s="428"/>
      <c r="AB235" s="428"/>
      <c r="AC235" s="428"/>
      <c r="AD235" s="428"/>
      <c r="AE235" s="428"/>
      <c r="AF235" s="428"/>
      <c r="AG235" s="428"/>
      <c r="AH235" s="428"/>
      <c r="AI235" s="428"/>
      <c r="AJ235" s="428"/>
      <c r="AK235" s="428"/>
      <c r="AL235" s="428"/>
      <c r="AM235" s="428"/>
      <c r="AN235" s="428"/>
      <c r="AO235" s="428"/>
      <c r="AP235" s="428"/>
      <c r="AQ235" s="428"/>
      <c r="AR235" s="428"/>
      <c r="AS235" s="428"/>
      <c r="AT235" s="428"/>
      <c r="AU235" s="428"/>
      <c r="AV235" s="428"/>
      <c r="AW235" s="428"/>
      <c r="AX235" s="428"/>
      <c r="AY235" s="428"/>
      <c r="AZ235" s="428"/>
      <c r="BA235" s="428"/>
      <c r="BB235" s="428"/>
      <c r="BC235" s="428"/>
    </row>
    <row r="236" ht="12.75" customHeight="1">
      <c r="A236" s="428"/>
      <c r="B236" s="428"/>
      <c r="C236" s="428"/>
      <c r="D236" s="428"/>
      <c r="E236" s="428"/>
      <c r="F236" s="428"/>
      <c r="G236" s="428"/>
      <c r="H236" s="428"/>
      <c r="I236" s="428"/>
      <c r="J236" s="428"/>
      <c r="K236" s="428"/>
      <c r="L236" s="428"/>
      <c r="M236" s="428"/>
      <c r="N236" s="428"/>
      <c r="O236" s="428"/>
      <c r="P236" s="428"/>
      <c r="Q236" s="428"/>
      <c r="R236" s="428"/>
      <c r="S236" s="428"/>
      <c r="T236" s="428"/>
      <c r="U236" s="428"/>
      <c r="V236" s="428"/>
      <c r="W236" s="428"/>
      <c r="X236" s="428"/>
      <c r="Y236" s="428"/>
      <c r="Z236" s="428"/>
      <c r="AA236" s="428"/>
      <c r="AB236" s="428"/>
      <c r="AC236" s="428"/>
      <c r="AD236" s="428"/>
      <c r="AE236" s="428"/>
      <c r="AF236" s="428"/>
      <c r="AG236" s="428"/>
      <c r="AH236" s="428"/>
      <c r="AI236" s="428"/>
      <c r="AJ236" s="428"/>
      <c r="AK236" s="428"/>
      <c r="AL236" s="428"/>
      <c r="AM236" s="428"/>
      <c r="AN236" s="428"/>
      <c r="AO236" s="428"/>
      <c r="AP236" s="428"/>
      <c r="AQ236" s="428"/>
      <c r="AR236" s="428"/>
      <c r="AS236" s="428"/>
      <c r="AT236" s="428"/>
      <c r="AU236" s="428"/>
      <c r="AV236" s="428"/>
      <c r="AW236" s="428"/>
      <c r="AX236" s="428"/>
      <c r="AY236" s="428"/>
      <c r="AZ236" s="428"/>
      <c r="BA236" s="428"/>
      <c r="BB236" s="428"/>
      <c r="BC236" s="428"/>
    </row>
    <row r="237" ht="12.75" customHeight="1">
      <c r="A237" s="428"/>
      <c r="B237" s="428"/>
      <c r="C237" s="428"/>
      <c r="D237" s="428"/>
      <c r="E237" s="428"/>
      <c r="F237" s="428"/>
      <c r="G237" s="428"/>
      <c r="H237" s="428"/>
      <c r="I237" s="428"/>
      <c r="J237" s="428"/>
      <c r="K237" s="428"/>
      <c r="L237" s="428"/>
      <c r="M237" s="428"/>
      <c r="N237" s="428"/>
      <c r="O237" s="428"/>
      <c r="P237" s="428"/>
      <c r="Q237" s="428"/>
      <c r="R237" s="428"/>
      <c r="S237" s="428"/>
      <c r="T237" s="428"/>
      <c r="U237" s="428"/>
      <c r="V237" s="428"/>
      <c r="W237" s="428"/>
      <c r="X237" s="428"/>
      <c r="Y237" s="428"/>
      <c r="Z237" s="428"/>
      <c r="AA237" s="428"/>
      <c r="AB237" s="428"/>
      <c r="AC237" s="428"/>
      <c r="AD237" s="428"/>
      <c r="AE237" s="428"/>
      <c r="AF237" s="428"/>
      <c r="AG237" s="428"/>
      <c r="AH237" s="428"/>
      <c r="AI237" s="428"/>
      <c r="AJ237" s="428"/>
      <c r="AK237" s="428"/>
      <c r="AL237" s="428"/>
      <c r="AM237" s="428"/>
      <c r="AN237" s="428"/>
      <c r="AO237" s="428"/>
      <c r="AP237" s="428"/>
      <c r="AQ237" s="428"/>
      <c r="AR237" s="428"/>
      <c r="AS237" s="428"/>
      <c r="AT237" s="428"/>
      <c r="AU237" s="428"/>
      <c r="AV237" s="428"/>
      <c r="AW237" s="428"/>
      <c r="AX237" s="428"/>
      <c r="AY237" s="428"/>
      <c r="AZ237" s="428"/>
      <c r="BA237" s="428"/>
      <c r="BB237" s="428"/>
      <c r="BC237" s="428"/>
    </row>
    <row r="238" ht="12.75" customHeight="1">
      <c r="A238" s="428"/>
      <c r="B238" s="428"/>
      <c r="C238" s="428"/>
      <c r="D238" s="428"/>
      <c r="E238" s="428"/>
      <c r="F238" s="428"/>
      <c r="G238" s="428"/>
      <c r="H238" s="428"/>
      <c r="I238" s="428"/>
      <c r="J238" s="428"/>
      <c r="K238" s="428"/>
      <c r="L238" s="428"/>
      <c r="M238" s="428"/>
      <c r="N238" s="428"/>
      <c r="O238" s="428"/>
      <c r="P238" s="428"/>
      <c r="Q238" s="428"/>
      <c r="R238" s="428"/>
      <c r="S238" s="428"/>
      <c r="T238" s="428"/>
      <c r="U238" s="428"/>
      <c r="V238" s="428"/>
      <c r="W238" s="428"/>
      <c r="X238" s="428"/>
      <c r="Y238" s="428"/>
      <c r="Z238" s="428"/>
      <c r="AA238" s="428"/>
      <c r="AB238" s="428"/>
      <c r="AC238" s="428"/>
      <c r="AD238" s="428"/>
      <c r="AE238" s="428"/>
      <c r="AF238" s="428"/>
      <c r="AG238" s="428"/>
      <c r="AH238" s="428"/>
      <c r="AI238" s="428"/>
      <c r="AJ238" s="428"/>
      <c r="AK238" s="428"/>
      <c r="AL238" s="428"/>
      <c r="AM238" s="428"/>
      <c r="AN238" s="428"/>
      <c r="AO238" s="428"/>
      <c r="AP238" s="428"/>
      <c r="AQ238" s="428"/>
      <c r="AR238" s="428"/>
      <c r="AS238" s="428"/>
      <c r="AT238" s="428"/>
      <c r="AU238" s="428"/>
      <c r="AV238" s="428"/>
      <c r="AW238" s="428"/>
      <c r="AX238" s="428"/>
      <c r="AY238" s="428"/>
      <c r="AZ238" s="428"/>
      <c r="BA238" s="428"/>
      <c r="BB238" s="428"/>
      <c r="BC238" s="428"/>
    </row>
    <row r="239" ht="12.75" customHeight="1">
      <c r="A239" s="428"/>
      <c r="B239" s="428"/>
      <c r="C239" s="428"/>
      <c r="D239" s="428"/>
      <c r="E239" s="428"/>
      <c r="F239" s="428"/>
      <c r="G239" s="428"/>
      <c r="H239" s="428"/>
      <c r="I239" s="428"/>
      <c r="J239" s="428"/>
      <c r="K239" s="428"/>
      <c r="L239" s="428"/>
      <c r="M239" s="428"/>
      <c r="N239" s="428"/>
      <c r="O239" s="428"/>
      <c r="P239" s="428"/>
      <c r="Q239" s="428"/>
      <c r="R239" s="428"/>
      <c r="S239" s="428"/>
      <c r="T239" s="428"/>
      <c r="U239" s="428"/>
      <c r="V239" s="428"/>
      <c r="W239" s="428"/>
      <c r="X239" s="428"/>
      <c r="Y239" s="428"/>
      <c r="Z239" s="428"/>
      <c r="AA239" s="428"/>
      <c r="AB239" s="428"/>
      <c r="AC239" s="428"/>
      <c r="AD239" s="428"/>
      <c r="AE239" s="428"/>
      <c r="AF239" s="428"/>
      <c r="AG239" s="428"/>
      <c r="AH239" s="428"/>
      <c r="AI239" s="428"/>
      <c r="AJ239" s="428"/>
      <c r="AK239" s="428"/>
      <c r="AL239" s="428"/>
      <c r="AM239" s="428"/>
      <c r="AN239" s="428"/>
      <c r="AO239" s="428"/>
      <c r="AP239" s="428"/>
      <c r="AQ239" s="428"/>
      <c r="AR239" s="428"/>
      <c r="AS239" s="428"/>
      <c r="AT239" s="428"/>
      <c r="AU239" s="428"/>
      <c r="AV239" s="428"/>
      <c r="AW239" s="428"/>
      <c r="AX239" s="428"/>
      <c r="AY239" s="428"/>
      <c r="AZ239" s="428"/>
      <c r="BA239" s="428"/>
      <c r="BB239" s="428"/>
      <c r="BC239" s="428"/>
    </row>
    <row r="240" ht="12.75" customHeight="1">
      <c r="A240" s="428"/>
      <c r="B240" s="428"/>
      <c r="C240" s="428"/>
      <c r="D240" s="428"/>
      <c r="E240" s="428"/>
      <c r="F240" s="428"/>
      <c r="G240" s="428"/>
      <c r="H240" s="428"/>
      <c r="I240" s="428"/>
      <c r="J240" s="428"/>
      <c r="K240" s="428"/>
      <c r="L240" s="428"/>
      <c r="M240" s="428"/>
      <c r="N240" s="428"/>
      <c r="O240" s="428"/>
      <c r="P240" s="428"/>
      <c r="Q240" s="428"/>
      <c r="R240" s="428"/>
      <c r="S240" s="428"/>
      <c r="T240" s="428"/>
      <c r="U240" s="428"/>
      <c r="V240" s="428"/>
      <c r="W240" s="428"/>
      <c r="X240" s="428"/>
      <c r="Y240" s="428"/>
      <c r="Z240" s="428"/>
      <c r="AA240" s="428"/>
      <c r="AB240" s="428"/>
      <c r="AC240" s="428"/>
      <c r="AD240" s="428"/>
      <c r="AE240" s="428"/>
      <c r="AF240" s="428"/>
      <c r="AG240" s="428"/>
      <c r="AH240" s="428"/>
      <c r="AI240" s="428"/>
      <c r="AJ240" s="428"/>
      <c r="AK240" s="428"/>
      <c r="AL240" s="428"/>
      <c r="AM240" s="428"/>
      <c r="AN240" s="428"/>
      <c r="AO240" s="428"/>
      <c r="AP240" s="428"/>
      <c r="AQ240" s="428"/>
      <c r="AR240" s="428"/>
      <c r="AS240" s="428"/>
      <c r="AT240" s="428"/>
      <c r="AU240" s="428"/>
      <c r="AV240" s="428"/>
      <c r="AW240" s="428"/>
      <c r="AX240" s="428"/>
      <c r="AY240" s="428"/>
      <c r="AZ240" s="428"/>
      <c r="BA240" s="428"/>
      <c r="BB240" s="428"/>
      <c r="BC240" s="428"/>
    </row>
    <row r="241" ht="12.75" customHeight="1">
      <c r="A241" s="428"/>
      <c r="B241" s="428"/>
      <c r="C241" s="428"/>
      <c r="D241" s="428"/>
      <c r="E241" s="428"/>
      <c r="F241" s="428"/>
      <c r="G241" s="428"/>
      <c r="H241" s="428"/>
      <c r="I241" s="428"/>
      <c r="J241" s="428"/>
      <c r="K241" s="428"/>
      <c r="L241" s="428"/>
      <c r="M241" s="428"/>
      <c r="N241" s="428"/>
      <c r="O241" s="428"/>
      <c r="P241" s="428"/>
      <c r="Q241" s="428"/>
      <c r="R241" s="428"/>
      <c r="S241" s="428"/>
      <c r="T241" s="428"/>
      <c r="U241" s="428"/>
      <c r="V241" s="428"/>
      <c r="W241" s="428"/>
      <c r="X241" s="428"/>
      <c r="Y241" s="428"/>
      <c r="Z241" s="428"/>
      <c r="AA241" s="428"/>
      <c r="AB241" s="428"/>
      <c r="AC241" s="428"/>
      <c r="AD241" s="428"/>
      <c r="AE241" s="428"/>
      <c r="AF241" s="428"/>
      <c r="AG241" s="428"/>
      <c r="AH241" s="428"/>
      <c r="AI241" s="428"/>
      <c r="AJ241" s="428"/>
      <c r="AK241" s="428"/>
      <c r="AL241" s="428"/>
      <c r="AM241" s="428"/>
      <c r="AN241" s="428"/>
      <c r="AO241" s="428"/>
      <c r="AP241" s="428"/>
      <c r="AQ241" s="428"/>
      <c r="AR241" s="428"/>
      <c r="AS241" s="428"/>
      <c r="AT241" s="428"/>
      <c r="AU241" s="428"/>
      <c r="AV241" s="428"/>
      <c r="AW241" s="428"/>
      <c r="AX241" s="428"/>
      <c r="AY241" s="428"/>
      <c r="AZ241" s="428"/>
      <c r="BA241" s="428"/>
      <c r="BB241" s="428"/>
      <c r="BC241" s="428"/>
    </row>
    <row r="242" ht="12.75" customHeight="1">
      <c r="A242" s="428"/>
      <c r="B242" s="428"/>
      <c r="C242" s="428"/>
      <c r="D242" s="428"/>
      <c r="E242" s="428"/>
      <c r="F242" s="428"/>
      <c r="G242" s="428"/>
      <c r="H242" s="428"/>
      <c r="I242" s="428"/>
      <c r="J242" s="428"/>
      <c r="K242" s="428"/>
      <c r="L242" s="428"/>
      <c r="M242" s="428"/>
      <c r="N242" s="428"/>
      <c r="O242" s="428"/>
      <c r="P242" s="428"/>
      <c r="Q242" s="428"/>
      <c r="R242" s="428"/>
      <c r="S242" s="428"/>
      <c r="T242" s="428"/>
      <c r="U242" s="428"/>
      <c r="V242" s="428"/>
      <c r="W242" s="428"/>
      <c r="X242" s="428"/>
      <c r="Y242" s="428"/>
      <c r="Z242" s="428"/>
      <c r="AA242" s="428"/>
      <c r="AB242" s="428"/>
      <c r="AC242" s="428"/>
      <c r="AD242" s="428"/>
      <c r="AE242" s="428"/>
      <c r="AF242" s="428"/>
      <c r="AG242" s="428"/>
      <c r="AH242" s="428"/>
      <c r="AI242" s="428"/>
      <c r="AJ242" s="428"/>
      <c r="AK242" s="428"/>
      <c r="AL242" s="428"/>
      <c r="AM242" s="428"/>
      <c r="AN242" s="428"/>
      <c r="AO242" s="428"/>
      <c r="AP242" s="428"/>
      <c r="AQ242" s="428"/>
      <c r="AR242" s="428"/>
      <c r="AS242" s="428"/>
      <c r="AT242" s="428"/>
      <c r="AU242" s="428"/>
      <c r="AV242" s="428"/>
      <c r="AW242" s="428"/>
      <c r="AX242" s="428"/>
      <c r="AY242" s="428"/>
      <c r="AZ242" s="428"/>
      <c r="BA242" s="428"/>
      <c r="BB242" s="428"/>
      <c r="BC242" s="428"/>
    </row>
    <row r="243" ht="12.75" customHeight="1">
      <c r="A243" s="428"/>
      <c r="B243" s="428"/>
      <c r="C243" s="428"/>
      <c r="D243" s="428"/>
      <c r="E243" s="428"/>
      <c r="F243" s="428"/>
      <c r="G243" s="428"/>
      <c r="H243" s="428"/>
      <c r="I243" s="428"/>
      <c r="J243" s="428"/>
      <c r="K243" s="428"/>
      <c r="L243" s="428"/>
      <c r="M243" s="428"/>
      <c r="N243" s="428"/>
      <c r="O243" s="428"/>
      <c r="P243" s="428"/>
      <c r="Q243" s="428"/>
      <c r="R243" s="428"/>
      <c r="S243" s="428"/>
      <c r="T243" s="428"/>
      <c r="U243" s="428"/>
      <c r="V243" s="428"/>
      <c r="W243" s="428"/>
      <c r="X243" s="428"/>
      <c r="Y243" s="428"/>
      <c r="Z243" s="428"/>
      <c r="AA243" s="428"/>
      <c r="AB243" s="428"/>
      <c r="AC243" s="428"/>
      <c r="AD243" s="428"/>
      <c r="AE243" s="428"/>
      <c r="AF243" s="428"/>
      <c r="AG243" s="428"/>
      <c r="AH243" s="428"/>
      <c r="AI243" s="428"/>
      <c r="AJ243" s="428"/>
      <c r="AK243" s="428"/>
      <c r="AL243" s="428"/>
      <c r="AM243" s="428"/>
      <c r="AN243" s="428"/>
      <c r="AO243" s="428"/>
      <c r="AP243" s="428"/>
      <c r="AQ243" s="428"/>
      <c r="AR243" s="428"/>
      <c r="AS243" s="428"/>
      <c r="AT243" s="428"/>
      <c r="AU243" s="428"/>
      <c r="AV243" s="428"/>
      <c r="AW243" s="428"/>
      <c r="AX243" s="428"/>
      <c r="AY243" s="428"/>
      <c r="AZ243" s="428"/>
      <c r="BA243" s="428"/>
      <c r="BB243" s="428"/>
      <c r="BC243" s="428"/>
    </row>
    <row r="244" ht="12.75" customHeight="1">
      <c r="A244" s="428"/>
      <c r="B244" s="428"/>
      <c r="C244" s="428"/>
      <c r="D244" s="428"/>
      <c r="E244" s="428"/>
      <c r="F244" s="428"/>
      <c r="G244" s="428"/>
      <c r="H244" s="428"/>
      <c r="I244" s="428"/>
      <c r="J244" s="428"/>
      <c r="K244" s="428"/>
      <c r="L244" s="428"/>
      <c r="M244" s="428"/>
      <c r="N244" s="428"/>
      <c r="O244" s="428"/>
      <c r="P244" s="428"/>
      <c r="Q244" s="428"/>
      <c r="R244" s="428"/>
      <c r="S244" s="428"/>
      <c r="T244" s="428"/>
      <c r="U244" s="428"/>
      <c r="V244" s="428"/>
      <c r="W244" s="428"/>
      <c r="X244" s="428"/>
      <c r="Y244" s="428"/>
      <c r="Z244" s="428"/>
      <c r="AA244" s="428"/>
      <c r="AB244" s="428"/>
      <c r="AC244" s="428"/>
      <c r="AD244" s="428"/>
      <c r="AE244" s="428"/>
      <c r="AF244" s="428"/>
      <c r="AG244" s="428"/>
      <c r="AH244" s="428"/>
      <c r="AI244" s="428"/>
      <c r="AJ244" s="428"/>
      <c r="AK244" s="428"/>
      <c r="AL244" s="428"/>
      <c r="AM244" s="428"/>
      <c r="AN244" s="428"/>
      <c r="AO244" s="428"/>
      <c r="AP244" s="428"/>
      <c r="AQ244" s="428"/>
      <c r="AR244" s="428"/>
      <c r="AS244" s="428"/>
      <c r="AT244" s="428"/>
      <c r="AU244" s="428"/>
      <c r="AV244" s="428"/>
      <c r="AW244" s="428"/>
      <c r="AX244" s="428"/>
      <c r="AY244" s="428"/>
      <c r="AZ244" s="428"/>
      <c r="BA244" s="428"/>
      <c r="BB244" s="428"/>
      <c r="BC244" s="428"/>
    </row>
    <row r="245" ht="12.75" customHeight="1">
      <c r="A245" s="428"/>
      <c r="B245" s="428"/>
      <c r="C245" s="428"/>
      <c r="D245" s="428"/>
      <c r="E245" s="428"/>
      <c r="F245" s="428"/>
      <c r="G245" s="428"/>
      <c r="H245" s="428"/>
      <c r="I245" s="428"/>
      <c r="J245" s="428"/>
      <c r="K245" s="428"/>
      <c r="L245" s="428"/>
      <c r="M245" s="428"/>
      <c r="N245" s="428"/>
      <c r="O245" s="428"/>
      <c r="P245" s="428"/>
      <c r="Q245" s="428"/>
      <c r="R245" s="428"/>
      <c r="S245" s="428"/>
      <c r="T245" s="428"/>
      <c r="U245" s="428"/>
      <c r="V245" s="428"/>
      <c r="W245" s="428"/>
      <c r="X245" s="428"/>
      <c r="Y245" s="428"/>
      <c r="Z245" s="428"/>
      <c r="AA245" s="428"/>
      <c r="AB245" s="428"/>
      <c r="AC245" s="428"/>
      <c r="AD245" s="428"/>
      <c r="AE245" s="428"/>
      <c r="AF245" s="428"/>
      <c r="AG245" s="428"/>
      <c r="AH245" s="428"/>
      <c r="AI245" s="428"/>
      <c r="AJ245" s="428"/>
      <c r="AK245" s="428"/>
      <c r="AL245" s="428"/>
      <c r="AM245" s="428"/>
      <c r="AN245" s="428"/>
      <c r="AO245" s="428"/>
      <c r="AP245" s="428"/>
      <c r="AQ245" s="428"/>
      <c r="AR245" s="428"/>
      <c r="AS245" s="428"/>
      <c r="AT245" s="428"/>
      <c r="AU245" s="428"/>
      <c r="AV245" s="428"/>
      <c r="AW245" s="428"/>
      <c r="AX245" s="428"/>
      <c r="AY245" s="428"/>
      <c r="AZ245" s="428"/>
      <c r="BA245" s="428"/>
      <c r="BB245" s="428"/>
      <c r="BC245" s="428"/>
    </row>
    <row r="246" ht="12.75" customHeight="1">
      <c r="A246" s="428"/>
      <c r="B246" s="428"/>
      <c r="C246" s="428"/>
      <c r="D246" s="428"/>
      <c r="E246" s="428"/>
      <c r="F246" s="428"/>
      <c r="G246" s="428"/>
      <c r="H246" s="428"/>
      <c r="I246" s="428"/>
      <c r="J246" s="428"/>
      <c r="K246" s="428"/>
      <c r="L246" s="428"/>
      <c r="M246" s="428"/>
      <c r="N246" s="428"/>
      <c r="O246" s="428"/>
      <c r="P246" s="428"/>
      <c r="Q246" s="428"/>
      <c r="R246" s="428"/>
      <c r="S246" s="428"/>
      <c r="T246" s="428"/>
      <c r="U246" s="428"/>
      <c r="V246" s="428"/>
      <c r="W246" s="428"/>
      <c r="X246" s="428"/>
      <c r="Y246" s="428"/>
      <c r="Z246" s="428"/>
      <c r="AA246" s="428"/>
      <c r="AB246" s="428"/>
      <c r="AC246" s="428"/>
      <c r="AD246" s="428"/>
      <c r="AE246" s="428"/>
      <c r="AF246" s="428"/>
      <c r="AG246" s="428"/>
      <c r="AH246" s="428"/>
      <c r="AI246" s="428"/>
      <c r="AJ246" s="428"/>
      <c r="AK246" s="428"/>
      <c r="AL246" s="428"/>
      <c r="AM246" s="428"/>
      <c r="AN246" s="428"/>
      <c r="AO246" s="428"/>
      <c r="AP246" s="428"/>
      <c r="AQ246" s="428"/>
      <c r="AR246" s="428"/>
      <c r="AS246" s="428"/>
      <c r="AT246" s="428"/>
      <c r="AU246" s="428"/>
      <c r="AV246" s="428"/>
      <c r="AW246" s="428"/>
      <c r="AX246" s="428"/>
      <c r="AY246" s="428"/>
      <c r="AZ246" s="428"/>
      <c r="BA246" s="428"/>
      <c r="BB246" s="428"/>
      <c r="BC246" s="428"/>
    </row>
    <row r="247" ht="12.75" customHeight="1">
      <c r="A247" s="428"/>
      <c r="B247" s="428"/>
      <c r="C247" s="428"/>
      <c r="D247" s="428"/>
      <c r="E247" s="428"/>
      <c r="F247" s="428"/>
      <c r="G247" s="428"/>
      <c r="H247" s="428"/>
      <c r="I247" s="428"/>
      <c r="J247" s="428"/>
      <c r="K247" s="428"/>
      <c r="L247" s="428"/>
      <c r="M247" s="428"/>
      <c r="N247" s="428"/>
      <c r="O247" s="428"/>
      <c r="P247" s="428"/>
      <c r="Q247" s="428"/>
      <c r="R247" s="428"/>
      <c r="S247" s="428"/>
      <c r="T247" s="428"/>
      <c r="U247" s="428"/>
      <c r="V247" s="428"/>
      <c r="W247" s="428"/>
      <c r="X247" s="428"/>
      <c r="Y247" s="428"/>
      <c r="Z247" s="428"/>
      <c r="AA247" s="428"/>
      <c r="AB247" s="428"/>
      <c r="AC247" s="428"/>
      <c r="AD247" s="428"/>
      <c r="AE247" s="428"/>
      <c r="AF247" s="428"/>
      <c r="AG247" s="428"/>
      <c r="AH247" s="428"/>
      <c r="AI247" s="428"/>
      <c r="AJ247" s="428"/>
      <c r="AK247" s="428"/>
      <c r="AL247" s="428"/>
      <c r="AM247" s="428"/>
      <c r="AN247" s="428"/>
      <c r="AO247" s="428"/>
      <c r="AP247" s="428"/>
      <c r="AQ247" s="428"/>
      <c r="AR247" s="428"/>
      <c r="AS247" s="428"/>
      <c r="AT247" s="428"/>
      <c r="AU247" s="428"/>
      <c r="AV247" s="428"/>
      <c r="AW247" s="428"/>
      <c r="AX247" s="428"/>
      <c r="AY247" s="428"/>
      <c r="AZ247" s="428"/>
      <c r="BA247" s="428"/>
      <c r="BB247" s="428"/>
      <c r="BC247" s="428"/>
    </row>
    <row r="248" ht="12.75" customHeight="1">
      <c r="A248" s="428"/>
      <c r="B248" s="428"/>
      <c r="C248" s="428"/>
      <c r="D248" s="428"/>
      <c r="E248" s="428"/>
      <c r="F248" s="428"/>
      <c r="G248" s="428"/>
      <c r="H248" s="428"/>
      <c r="I248" s="428"/>
      <c r="J248" s="428"/>
      <c r="K248" s="428"/>
      <c r="L248" s="428"/>
      <c r="M248" s="428"/>
      <c r="N248" s="428"/>
      <c r="O248" s="428"/>
      <c r="P248" s="428"/>
      <c r="Q248" s="428"/>
      <c r="R248" s="428"/>
      <c r="S248" s="428"/>
      <c r="T248" s="428"/>
      <c r="U248" s="428"/>
      <c r="V248" s="428"/>
      <c r="W248" s="428"/>
      <c r="X248" s="428"/>
      <c r="Y248" s="428"/>
      <c r="Z248" s="428"/>
      <c r="AA248" s="428"/>
      <c r="AB248" s="428"/>
      <c r="AC248" s="428"/>
      <c r="AD248" s="428"/>
      <c r="AE248" s="428"/>
      <c r="AF248" s="428"/>
      <c r="AG248" s="428"/>
      <c r="AH248" s="428"/>
      <c r="AI248" s="428"/>
      <c r="AJ248" s="428"/>
      <c r="AK248" s="428"/>
      <c r="AL248" s="428"/>
      <c r="AM248" s="428"/>
      <c r="AN248" s="428"/>
      <c r="AO248" s="428"/>
      <c r="AP248" s="428"/>
      <c r="AQ248" s="428"/>
      <c r="AR248" s="428"/>
      <c r="AS248" s="428"/>
      <c r="AT248" s="428"/>
      <c r="AU248" s="428"/>
      <c r="AV248" s="428"/>
      <c r="AW248" s="428"/>
      <c r="AX248" s="428"/>
      <c r="AY248" s="428"/>
      <c r="AZ248" s="428"/>
      <c r="BA248" s="428"/>
      <c r="BB248" s="428"/>
      <c r="BC248" s="428"/>
    </row>
    <row r="249" ht="12.75" customHeight="1">
      <c r="A249" s="428"/>
      <c r="B249" s="428"/>
      <c r="C249" s="428"/>
      <c r="D249" s="428"/>
      <c r="E249" s="428"/>
      <c r="F249" s="428"/>
      <c r="G249" s="428"/>
      <c r="H249" s="428"/>
      <c r="I249" s="428"/>
      <c r="J249" s="428"/>
      <c r="K249" s="428"/>
      <c r="L249" s="428"/>
      <c r="M249" s="428"/>
      <c r="N249" s="428"/>
      <c r="O249" s="428"/>
      <c r="P249" s="428"/>
      <c r="Q249" s="428"/>
      <c r="R249" s="428"/>
      <c r="S249" s="428"/>
      <c r="T249" s="428"/>
      <c r="U249" s="428"/>
      <c r="V249" s="428"/>
      <c r="W249" s="428"/>
      <c r="X249" s="428"/>
      <c r="Y249" s="428"/>
      <c r="Z249" s="428"/>
      <c r="AA249" s="428"/>
      <c r="AB249" s="428"/>
      <c r="AC249" s="428"/>
      <c r="AD249" s="428"/>
      <c r="AE249" s="428"/>
      <c r="AF249" s="428"/>
      <c r="AG249" s="428"/>
      <c r="AH249" s="428"/>
      <c r="AI249" s="428"/>
      <c r="AJ249" s="428"/>
      <c r="AK249" s="428"/>
      <c r="AL249" s="428"/>
      <c r="AM249" s="428"/>
      <c r="AN249" s="428"/>
      <c r="AO249" s="428"/>
      <c r="AP249" s="428"/>
      <c r="AQ249" s="428"/>
      <c r="AR249" s="428"/>
      <c r="AS249" s="428"/>
      <c r="AT249" s="428"/>
      <c r="AU249" s="428"/>
      <c r="AV249" s="428"/>
      <c r="AW249" s="428"/>
      <c r="AX249" s="428"/>
      <c r="AY249" s="428"/>
      <c r="AZ249" s="428"/>
      <c r="BA249" s="428"/>
      <c r="BB249" s="428"/>
      <c r="BC249" s="428"/>
    </row>
    <row r="250" ht="12.75" customHeight="1">
      <c r="A250" s="428"/>
      <c r="B250" s="428"/>
      <c r="C250" s="428"/>
      <c r="D250" s="428"/>
      <c r="E250" s="428"/>
      <c r="F250" s="428"/>
      <c r="G250" s="428"/>
      <c r="H250" s="428"/>
      <c r="I250" s="428"/>
      <c r="J250" s="428"/>
      <c r="K250" s="428"/>
      <c r="L250" s="428"/>
      <c r="M250" s="428"/>
      <c r="N250" s="428"/>
      <c r="O250" s="428"/>
      <c r="P250" s="428"/>
      <c r="Q250" s="428"/>
      <c r="R250" s="428"/>
      <c r="S250" s="428"/>
      <c r="T250" s="428"/>
      <c r="U250" s="428"/>
      <c r="V250" s="428"/>
      <c r="W250" s="428"/>
      <c r="X250" s="428"/>
      <c r="Y250" s="428"/>
      <c r="Z250" s="428"/>
      <c r="AA250" s="428"/>
      <c r="AB250" s="428"/>
      <c r="AC250" s="428"/>
      <c r="AD250" s="428"/>
      <c r="AE250" s="428"/>
      <c r="AF250" s="428"/>
      <c r="AG250" s="428"/>
      <c r="AH250" s="428"/>
      <c r="AI250" s="428"/>
      <c r="AJ250" s="428"/>
      <c r="AK250" s="428"/>
      <c r="AL250" s="428"/>
      <c r="AM250" s="428"/>
      <c r="AN250" s="428"/>
      <c r="AO250" s="428"/>
      <c r="AP250" s="428"/>
      <c r="AQ250" s="428"/>
      <c r="AR250" s="428"/>
      <c r="AS250" s="428"/>
      <c r="AT250" s="428"/>
      <c r="AU250" s="428"/>
      <c r="AV250" s="428"/>
      <c r="AW250" s="428"/>
      <c r="AX250" s="428"/>
      <c r="AY250" s="428"/>
      <c r="AZ250" s="428"/>
      <c r="BA250" s="428"/>
      <c r="BB250" s="428"/>
      <c r="BC250" s="428"/>
    </row>
    <row r="251" ht="12.75" customHeight="1">
      <c r="A251" s="428"/>
      <c r="B251" s="428"/>
      <c r="C251" s="428"/>
      <c r="D251" s="428"/>
      <c r="E251" s="428"/>
      <c r="F251" s="428"/>
      <c r="G251" s="428"/>
      <c r="H251" s="428"/>
      <c r="I251" s="428"/>
      <c r="J251" s="428"/>
      <c r="K251" s="428"/>
      <c r="L251" s="428"/>
      <c r="M251" s="428"/>
      <c r="N251" s="428"/>
      <c r="O251" s="428"/>
      <c r="P251" s="428"/>
      <c r="Q251" s="428"/>
      <c r="R251" s="428"/>
      <c r="S251" s="428"/>
      <c r="T251" s="428"/>
      <c r="U251" s="428"/>
      <c r="V251" s="428"/>
      <c r="W251" s="428"/>
      <c r="X251" s="428"/>
      <c r="Y251" s="428"/>
      <c r="Z251" s="428"/>
      <c r="AA251" s="428"/>
      <c r="AB251" s="428"/>
      <c r="AC251" s="428"/>
      <c r="AD251" s="428"/>
      <c r="AE251" s="428"/>
      <c r="AF251" s="428"/>
      <c r="AG251" s="428"/>
      <c r="AH251" s="428"/>
      <c r="AI251" s="428"/>
      <c r="AJ251" s="428"/>
      <c r="AK251" s="428"/>
      <c r="AL251" s="428"/>
      <c r="AM251" s="428"/>
      <c r="AN251" s="428"/>
      <c r="AO251" s="428"/>
      <c r="AP251" s="428"/>
      <c r="AQ251" s="428"/>
      <c r="AR251" s="428"/>
      <c r="AS251" s="428"/>
      <c r="AT251" s="428"/>
      <c r="AU251" s="428"/>
      <c r="AV251" s="428"/>
      <c r="AW251" s="428"/>
      <c r="AX251" s="428"/>
      <c r="AY251" s="428"/>
      <c r="AZ251" s="428"/>
      <c r="BA251" s="428"/>
      <c r="BB251" s="428"/>
      <c r="BC251" s="428"/>
    </row>
    <row r="252" ht="12.75" customHeight="1">
      <c r="A252" s="428"/>
      <c r="B252" s="428"/>
      <c r="C252" s="428"/>
      <c r="D252" s="428"/>
      <c r="E252" s="428"/>
      <c r="F252" s="428"/>
      <c r="G252" s="428"/>
      <c r="H252" s="428"/>
      <c r="I252" s="428"/>
      <c r="J252" s="428"/>
      <c r="K252" s="428"/>
      <c r="L252" s="428"/>
      <c r="M252" s="428"/>
      <c r="N252" s="428"/>
      <c r="O252" s="428"/>
      <c r="P252" s="428"/>
      <c r="Q252" s="428"/>
      <c r="R252" s="428"/>
      <c r="S252" s="428"/>
      <c r="T252" s="428"/>
      <c r="U252" s="428"/>
      <c r="V252" s="428"/>
      <c r="W252" s="428"/>
      <c r="X252" s="428"/>
      <c r="Y252" s="428"/>
      <c r="Z252" s="428"/>
      <c r="AA252" s="428"/>
      <c r="AB252" s="428"/>
      <c r="AC252" s="428"/>
      <c r="AD252" s="428"/>
      <c r="AE252" s="428"/>
      <c r="AF252" s="428"/>
      <c r="AG252" s="428"/>
      <c r="AH252" s="428"/>
      <c r="AI252" s="428"/>
      <c r="AJ252" s="428"/>
      <c r="AK252" s="428"/>
      <c r="AL252" s="428"/>
      <c r="AM252" s="428"/>
      <c r="AN252" s="428"/>
      <c r="AO252" s="428"/>
      <c r="AP252" s="428"/>
      <c r="AQ252" s="428"/>
      <c r="AR252" s="428"/>
      <c r="AS252" s="428"/>
      <c r="AT252" s="428"/>
      <c r="AU252" s="428"/>
      <c r="AV252" s="428"/>
      <c r="AW252" s="428"/>
      <c r="AX252" s="428"/>
      <c r="AY252" s="428"/>
      <c r="AZ252" s="428"/>
      <c r="BA252" s="428"/>
      <c r="BB252" s="428"/>
      <c r="BC252" s="428"/>
    </row>
    <row r="253" ht="12.75" customHeight="1">
      <c r="A253" s="428"/>
      <c r="B253" s="428"/>
      <c r="C253" s="428"/>
      <c r="D253" s="428"/>
      <c r="E253" s="428"/>
      <c r="F253" s="428"/>
      <c r="G253" s="428"/>
      <c r="H253" s="428"/>
      <c r="I253" s="428"/>
      <c r="J253" s="428"/>
      <c r="K253" s="428"/>
      <c r="L253" s="428"/>
      <c r="M253" s="428"/>
      <c r="N253" s="428"/>
      <c r="O253" s="428"/>
      <c r="P253" s="428"/>
      <c r="Q253" s="428"/>
      <c r="R253" s="428"/>
      <c r="S253" s="428"/>
      <c r="T253" s="428"/>
      <c r="U253" s="428"/>
      <c r="V253" s="428"/>
      <c r="W253" s="428"/>
      <c r="X253" s="428"/>
      <c r="Y253" s="428"/>
      <c r="Z253" s="428"/>
      <c r="AA253" s="428"/>
      <c r="AB253" s="428"/>
      <c r="AC253" s="428"/>
      <c r="AD253" s="428"/>
      <c r="AE253" s="428"/>
      <c r="AF253" s="428"/>
      <c r="AG253" s="428"/>
      <c r="AH253" s="428"/>
      <c r="AI253" s="428"/>
      <c r="AJ253" s="428"/>
      <c r="AK253" s="428"/>
      <c r="AL253" s="428"/>
      <c r="AM253" s="428"/>
      <c r="AN253" s="428"/>
      <c r="AO253" s="428"/>
      <c r="AP253" s="428"/>
      <c r="AQ253" s="428"/>
      <c r="AR253" s="428"/>
      <c r="AS253" s="428"/>
      <c r="AT253" s="428"/>
      <c r="AU253" s="428"/>
      <c r="AV253" s="428"/>
      <c r="AW253" s="428"/>
      <c r="AX253" s="428"/>
      <c r="AY253" s="428"/>
      <c r="AZ253" s="428"/>
      <c r="BA253" s="428"/>
      <c r="BB253" s="428"/>
      <c r="BC253" s="428"/>
    </row>
    <row r="254" ht="12.75" customHeight="1">
      <c r="A254" s="428"/>
      <c r="B254" s="428"/>
      <c r="C254" s="428"/>
      <c r="D254" s="428"/>
      <c r="E254" s="428"/>
      <c r="F254" s="428"/>
      <c r="G254" s="428"/>
      <c r="H254" s="428"/>
      <c r="I254" s="428"/>
      <c r="J254" s="428"/>
      <c r="K254" s="428"/>
      <c r="L254" s="428"/>
      <c r="M254" s="428"/>
      <c r="N254" s="428"/>
      <c r="O254" s="428"/>
      <c r="P254" s="428"/>
      <c r="Q254" s="428"/>
      <c r="R254" s="428"/>
      <c r="S254" s="428"/>
      <c r="T254" s="428"/>
      <c r="U254" s="428"/>
      <c r="V254" s="428"/>
      <c r="W254" s="428"/>
      <c r="X254" s="428"/>
      <c r="Y254" s="428"/>
      <c r="Z254" s="428"/>
      <c r="AA254" s="428"/>
      <c r="AB254" s="428"/>
      <c r="AC254" s="428"/>
      <c r="AD254" s="428"/>
      <c r="AE254" s="428"/>
      <c r="AF254" s="428"/>
      <c r="AG254" s="428"/>
      <c r="AH254" s="428"/>
      <c r="AI254" s="428"/>
      <c r="AJ254" s="428"/>
      <c r="AK254" s="428"/>
      <c r="AL254" s="428"/>
      <c r="AM254" s="428"/>
      <c r="AN254" s="428"/>
      <c r="AO254" s="428"/>
      <c r="AP254" s="428"/>
      <c r="AQ254" s="428"/>
      <c r="AR254" s="428"/>
      <c r="AS254" s="428"/>
      <c r="AT254" s="428"/>
      <c r="AU254" s="428"/>
      <c r="AV254" s="428"/>
      <c r="AW254" s="428"/>
      <c r="AX254" s="428"/>
      <c r="AY254" s="428"/>
      <c r="AZ254" s="428"/>
      <c r="BA254" s="428"/>
      <c r="BB254" s="428"/>
      <c r="BC254" s="428"/>
    </row>
    <row r="255" ht="12.75" customHeight="1">
      <c r="A255" s="428"/>
      <c r="B255" s="428"/>
      <c r="C255" s="428"/>
      <c r="D255" s="428"/>
      <c r="E255" s="428"/>
      <c r="F255" s="428"/>
      <c r="G255" s="428"/>
      <c r="H255" s="428"/>
      <c r="I255" s="428"/>
      <c r="J255" s="428"/>
      <c r="K255" s="428"/>
      <c r="L255" s="428"/>
      <c r="M255" s="428"/>
      <c r="N255" s="428"/>
      <c r="O255" s="428"/>
      <c r="P255" s="428"/>
      <c r="Q255" s="428"/>
      <c r="R255" s="428"/>
      <c r="S255" s="428"/>
      <c r="T255" s="428"/>
      <c r="U255" s="428"/>
      <c r="V255" s="428"/>
      <c r="W255" s="428"/>
      <c r="X255" s="428"/>
      <c r="Y255" s="428"/>
      <c r="Z255" s="428"/>
      <c r="AA255" s="428"/>
      <c r="AB255" s="428"/>
      <c r="AC255" s="428"/>
      <c r="AD255" s="428"/>
      <c r="AE255" s="428"/>
      <c r="AF255" s="428"/>
      <c r="AG255" s="428"/>
      <c r="AH255" s="428"/>
      <c r="AI255" s="428"/>
      <c r="AJ255" s="428"/>
      <c r="AK255" s="428"/>
      <c r="AL255" s="428"/>
      <c r="AM255" s="428"/>
      <c r="AN255" s="428"/>
      <c r="AO255" s="428"/>
      <c r="AP255" s="428"/>
      <c r="AQ255" s="428"/>
      <c r="AR255" s="428"/>
      <c r="AS255" s="428"/>
      <c r="AT255" s="428"/>
      <c r="AU255" s="428"/>
      <c r="AV255" s="428"/>
      <c r="AW255" s="428"/>
      <c r="AX255" s="428"/>
      <c r="AY255" s="428"/>
      <c r="AZ255" s="428"/>
      <c r="BA255" s="428"/>
      <c r="BB255" s="428"/>
      <c r="BC255" s="428"/>
    </row>
    <row r="256" ht="12.75" customHeight="1">
      <c r="A256" s="428"/>
      <c r="B256" s="428"/>
      <c r="C256" s="428"/>
      <c r="D256" s="428"/>
      <c r="E256" s="428"/>
      <c r="F256" s="428"/>
      <c r="G256" s="428"/>
      <c r="H256" s="428"/>
      <c r="I256" s="428"/>
      <c r="J256" s="428"/>
      <c r="K256" s="428"/>
      <c r="L256" s="428"/>
      <c r="M256" s="428"/>
      <c r="N256" s="428"/>
      <c r="O256" s="428"/>
      <c r="P256" s="428"/>
      <c r="Q256" s="428"/>
      <c r="R256" s="428"/>
      <c r="S256" s="428"/>
      <c r="T256" s="428"/>
      <c r="U256" s="428"/>
      <c r="V256" s="428"/>
      <c r="W256" s="428"/>
      <c r="X256" s="428"/>
      <c r="Y256" s="428"/>
      <c r="Z256" s="428"/>
      <c r="AA256" s="428"/>
      <c r="AB256" s="428"/>
      <c r="AC256" s="428"/>
      <c r="AD256" s="428"/>
      <c r="AE256" s="428"/>
      <c r="AF256" s="428"/>
      <c r="AG256" s="428"/>
      <c r="AH256" s="428"/>
      <c r="AI256" s="428"/>
      <c r="AJ256" s="428"/>
      <c r="AK256" s="428"/>
      <c r="AL256" s="428"/>
      <c r="AM256" s="428"/>
      <c r="AN256" s="428"/>
      <c r="AO256" s="428"/>
      <c r="AP256" s="428"/>
      <c r="AQ256" s="428"/>
      <c r="AR256" s="428"/>
      <c r="AS256" s="428"/>
      <c r="AT256" s="428"/>
      <c r="AU256" s="428"/>
      <c r="AV256" s="428"/>
      <c r="AW256" s="428"/>
      <c r="AX256" s="428"/>
      <c r="AY256" s="428"/>
      <c r="AZ256" s="428"/>
      <c r="BA256" s="428"/>
      <c r="BB256" s="428"/>
      <c r="BC256" s="428"/>
    </row>
    <row r="257" ht="12.75" customHeight="1">
      <c r="A257" s="428"/>
      <c r="B257" s="428"/>
      <c r="C257" s="428"/>
      <c r="D257" s="428"/>
      <c r="E257" s="428"/>
      <c r="F257" s="428"/>
      <c r="G257" s="428"/>
      <c r="H257" s="428"/>
      <c r="I257" s="428"/>
      <c r="J257" s="428"/>
      <c r="K257" s="428"/>
      <c r="L257" s="428"/>
      <c r="M257" s="428"/>
      <c r="N257" s="428"/>
      <c r="O257" s="428"/>
      <c r="P257" s="428"/>
      <c r="Q257" s="428"/>
      <c r="R257" s="428"/>
      <c r="S257" s="428"/>
      <c r="T257" s="428"/>
      <c r="U257" s="428"/>
      <c r="V257" s="428"/>
      <c r="W257" s="428"/>
      <c r="X257" s="428"/>
      <c r="Y257" s="428"/>
      <c r="Z257" s="428"/>
      <c r="AA257" s="428"/>
      <c r="AB257" s="428"/>
      <c r="AC257" s="428"/>
      <c r="AD257" s="428"/>
      <c r="AE257" s="428"/>
      <c r="AF257" s="428"/>
      <c r="AG257" s="428"/>
      <c r="AH257" s="428"/>
      <c r="AI257" s="428"/>
      <c r="AJ257" s="428"/>
      <c r="AK257" s="428"/>
      <c r="AL257" s="428"/>
      <c r="AM257" s="428"/>
      <c r="AN257" s="428"/>
      <c r="AO257" s="428"/>
      <c r="AP257" s="428"/>
      <c r="AQ257" s="428"/>
      <c r="AR257" s="428"/>
      <c r="AS257" s="428"/>
      <c r="AT257" s="428"/>
      <c r="AU257" s="428"/>
      <c r="AV257" s="428"/>
      <c r="AW257" s="428"/>
      <c r="AX257" s="428"/>
      <c r="AY257" s="428"/>
      <c r="AZ257" s="428"/>
      <c r="BA257" s="428"/>
      <c r="BB257" s="428"/>
      <c r="BC257" s="428"/>
    </row>
    <row r="258" ht="12.75" customHeight="1">
      <c r="A258" s="428"/>
      <c r="B258" s="428"/>
      <c r="C258" s="428"/>
      <c r="D258" s="428"/>
      <c r="E258" s="428"/>
      <c r="F258" s="428"/>
      <c r="G258" s="428"/>
      <c r="H258" s="428"/>
      <c r="I258" s="428"/>
      <c r="J258" s="428"/>
      <c r="K258" s="428"/>
      <c r="L258" s="428"/>
      <c r="M258" s="428"/>
      <c r="N258" s="428"/>
      <c r="O258" s="428"/>
      <c r="P258" s="428"/>
      <c r="Q258" s="428"/>
      <c r="R258" s="428"/>
      <c r="S258" s="428"/>
      <c r="T258" s="428"/>
      <c r="U258" s="428"/>
      <c r="V258" s="428"/>
      <c r="W258" s="428"/>
      <c r="X258" s="428"/>
      <c r="Y258" s="428"/>
      <c r="Z258" s="428"/>
      <c r="AA258" s="428"/>
      <c r="AB258" s="428"/>
      <c r="AC258" s="428"/>
      <c r="AD258" s="428"/>
      <c r="AE258" s="428"/>
      <c r="AF258" s="428"/>
      <c r="AG258" s="428"/>
      <c r="AH258" s="428"/>
      <c r="AI258" s="428"/>
      <c r="AJ258" s="428"/>
      <c r="AK258" s="428"/>
      <c r="AL258" s="428"/>
      <c r="AM258" s="428"/>
      <c r="AN258" s="428"/>
      <c r="AO258" s="428"/>
      <c r="AP258" s="428"/>
      <c r="AQ258" s="428"/>
      <c r="AR258" s="428"/>
      <c r="AS258" s="428"/>
      <c r="AT258" s="428"/>
      <c r="AU258" s="428"/>
      <c r="AV258" s="428"/>
      <c r="AW258" s="428"/>
      <c r="AX258" s="428"/>
      <c r="AY258" s="428"/>
      <c r="AZ258" s="428"/>
      <c r="BA258" s="428"/>
      <c r="BB258" s="428"/>
      <c r="BC258" s="428"/>
    </row>
    <row r="259" ht="12.75" customHeight="1">
      <c r="A259" s="428"/>
      <c r="B259" s="428"/>
      <c r="C259" s="428"/>
      <c r="D259" s="428"/>
      <c r="E259" s="428"/>
      <c r="F259" s="428"/>
      <c r="G259" s="428"/>
      <c r="H259" s="428"/>
      <c r="I259" s="428"/>
      <c r="J259" s="428"/>
      <c r="K259" s="428"/>
      <c r="L259" s="428"/>
      <c r="M259" s="428"/>
      <c r="N259" s="428"/>
      <c r="O259" s="428"/>
      <c r="P259" s="428"/>
      <c r="Q259" s="428"/>
      <c r="R259" s="428"/>
      <c r="S259" s="428"/>
      <c r="T259" s="428"/>
      <c r="U259" s="428"/>
      <c r="V259" s="428"/>
      <c r="W259" s="428"/>
      <c r="X259" s="428"/>
      <c r="Y259" s="428"/>
      <c r="Z259" s="428"/>
      <c r="AA259" s="428"/>
      <c r="AB259" s="428"/>
      <c r="AC259" s="428"/>
      <c r="AD259" s="428"/>
      <c r="AE259" s="428"/>
      <c r="AF259" s="428"/>
      <c r="AG259" s="428"/>
      <c r="AH259" s="428"/>
      <c r="AI259" s="428"/>
      <c r="AJ259" s="428"/>
      <c r="AK259" s="428"/>
      <c r="AL259" s="428"/>
      <c r="AM259" s="428"/>
      <c r="AN259" s="428"/>
      <c r="AO259" s="428"/>
      <c r="AP259" s="428"/>
      <c r="AQ259" s="428"/>
      <c r="AR259" s="428"/>
      <c r="AS259" s="428"/>
      <c r="AT259" s="428"/>
      <c r="AU259" s="428"/>
      <c r="AV259" s="428"/>
      <c r="AW259" s="428"/>
      <c r="AX259" s="428"/>
      <c r="AY259" s="428"/>
      <c r="AZ259" s="428"/>
      <c r="BA259" s="428"/>
      <c r="BB259" s="428"/>
      <c r="BC259" s="428"/>
    </row>
    <row r="260" ht="12.75" customHeight="1">
      <c r="A260" s="428"/>
      <c r="B260" s="428"/>
      <c r="C260" s="428"/>
      <c r="D260" s="428"/>
      <c r="E260" s="428"/>
      <c r="F260" s="428"/>
      <c r="G260" s="428"/>
      <c r="H260" s="428"/>
      <c r="I260" s="428"/>
      <c r="J260" s="428"/>
      <c r="K260" s="428"/>
      <c r="L260" s="428"/>
      <c r="M260" s="428"/>
      <c r="N260" s="428"/>
      <c r="O260" s="428"/>
      <c r="P260" s="428"/>
      <c r="Q260" s="428"/>
      <c r="R260" s="428"/>
      <c r="S260" s="428"/>
      <c r="T260" s="428"/>
      <c r="U260" s="428"/>
      <c r="V260" s="428"/>
      <c r="W260" s="428"/>
      <c r="X260" s="428"/>
      <c r="Y260" s="428"/>
      <c r="Z260" s="428"/>
      <c r="AA260" s="428"/>
      <c r="AB260" s="428"/>
      <c r="AC260" s="428"/>
      <c r="AD260" s="428"/>
      <c r="AE260" s="428"/>
      <c r="AF260" s="428"/>
      <c r="AG260" s="428"/>
      <c r="AH260" s="428"/>
      <c r="AI260" s="428"/>
      <c r="AJ260" s="428"/>
      <c r="AK260" s="428"/>
      <c r="AL260" s="428"/>
      <c r="AM260" s="428"/>
      <c r="AN260" s="428"/>
      <c r="AO260" s="428"/>
      <c r="AP260" s="428"/>
      <c r="AQ260" s="428"/>
      <c r="AR260" s="428"/>
      <c r="AS260" s="428"/>
      <c r="AT260" s="428"/>
      <c r="AU260" s="428"/>
      <c r="AV260" s="428"/>
      <c r="AW260" s="428"/>
      <c r="AX260" s="428"/>
      <c r="AY260" s="428"/>
      <c r="AZ260" s="428"/>
      <c r="BA260" s="428"/>
      <c r="BB260" s="428"/>
      <c r="BC260" s="428"/>
    </row>
    <row r="261" ht="12.75" customHeight="1">
      <c r="A261" s="428"/>
      <c r="B261" s="428"/>
      <c r="C261" s="428"/>
      <c r="D261" s="428"/>
      <c r="E261" s="428"/>
      <c r="F261" s="428"/>
      <c r="G261" s="428"/>
      <c r="H261" s="428"/>
      <c r="I261" s="428"/>
      <c r="J261" s="428"/>
      <c r="K261" s="428"/>
      <c r="L261" s="428"/>
      <c r="M261" s="428"/>
      <c r="N261" s="428"/>
      <c r="O261" s="428"/>
      <c r="P261" s="428"/>
      <c r="Q261" s="428"/>
      <c r="R261" s="428"/>
      <c r="S261" s="428"/>
      <c r="T261" s="428"/>
      <c r="U261" s="428"/>
      <c r="V261" s="428"/>
      <c r="W261" s="428"/>
      <c r="X261" s="428"/>
      <c r="Y261" s="428"/>
      <c r="Z261" s="428"/>
      <c r="AA261" s="428"/>
      <c r="AB261" s="428"/>
      <c r="AC261" s="428"/>
      <c r="AD261" s="428"/>
      <c r="AE261" s="428"/>
      <c r="AF261" s="428"/>
      <c r="AG261" s="428"/>
      <c r="AH261" s="428"/>
      <c r="AI261" s="428"/>
      <c r="AJ261" s="428"/>
      <c r="AK261" s="428"/>
      <c r="AL261" s="428"/>
      <c r="AM261" s="428"/>
      <c r="AN261" s="428"/>
      <c r="AO261" s="428"/>
      <c r="AP261" s="428"/>
      <c r="AQ261" s="428"/>
      <c r="AR261" s="428"/>
      <c r="AS261" s="428"/>
      <c r="AT261" s="428"/>
      <c r="AU261" s="428"/>
      <c r="AV261" s="428"/>
      <c r="AW261" s="428"/>
      <c r="AX261" s="428"/>
      <c r="AY261" s="428"/>
      <c r="AZ261" s="428"/>
      <c r="BA261" s="428"/>
      <c r="BB261" s="428"/>
      <c r="BC261" s="428"/>
    </row>
    <row r="262" ht="12.75" customHeight="1">
      <c r="A262" s="428"/>
      <c r="B262" s="428"/>
      <c r="C262" s="428"/>
      <c r="D262" s="428"/>
      <c r="E262" s="428"/>
      <c r="F262" s="428"/>
      <c r="G262" s="428"/>
      <c r="H262" s="428"/>
      <c r="I262" s="428"/>
      <c r="J262" s="428"/>
      <c r="K262" s="428"/>
      <c r="L262" s="428"/>
      <c r="M262" s="428"/>
      <c r="N262" s="428"/>
      <c r="O262" s="428"/>
      <c r="P262" s="428"/>
      <c r="Q262" s="428"/>
      <c r="R262" s="428"/>
      <c r="S262" s="428"/>
      <c r="T262" s="428"/>
      <c r="U262" s="428"/>
      <c r="V262" s="428"/>
      <c r="W262" s="428"/>
      <c r="X262" s="428"/>
      <c r="Y262" s="428"/>
      <c r="Z262" s="428"/>
      <c r="AA262" s="428"/>
      <c r="AB262" s="428"/>
      <c r="AC262" s="428"/>
      <c r="AD262" s="428"/>
      <c r="AE262" s="428"/>
      <c r="AF262" s="428"/>
      <c r="AG262" s="428"/>
      <c r="AH262" s="428"/>
      <c r="AI262" s="428"/>
      <c r="AJ262" s="428"/>
      <c r="AK262" s="428"/>
      <c r="AL262" s="428"/>
      <c r="AM262" s="428"/>
      <c r="AN262" s="428"/>
      <c r="AO262" s="428"/>
      <c r="AP262" s="428"/>
      <c r="AQ262" s="428"/>
      <c r="AR262" s="428"/>
      <c r="AS262" s="428"/>
      <c r="AT262" s="428"/>
      <c r="AU262" s="428"/>
      <c r="AV262" s="428"/>
      <c r="AW262" s="428"/>
      <c r="AX262" s="428"/>
      <c r="AY262" s="428"/>
      <c r="AZ262" s="428"/>
      <c r="BA262" s="428"/>
      <c r="BB262" s="428"/>
      <c r="BC262" s="428"/>
    </row>
    <row r="263" ht="12.75" customHeight="1">
      <c r="A263" s="428"/>
      <c r="B263" s="428"/>
      <c r="C263" s="428"/>
      <c r="D263" s="428"/>
      <c r="E263" s="428"/>
      <c r="F263" s="428"/>
      <c r="G263" s="428"/>
      <c r="H263" s="428"/>
      <c r="I263" s="428"/>
      <c r="J263" s="428"/>
      <c r="K263" s="428"/>
      <c r="L263" s="428"/>
      <c r="M263" s="428"/>
      <c r="N263" s="428"/>
      <c r="O263" s="428"/>
      <c r="P263" s="428"/>
      <c r="Q263" s="428"/>
      <c r="R263" s="428"/>
      <c r="S263" s="428"/>
      <c r="T263" s="428"/>
      <c r="U263" s="428"/>
      <c r="V263" s="428"/>
      <c r="W263" s="428"/>
      <c r="X263" s="428"/>
      <c r="Y263" s="428"/>
      <c r="Z263" s="428"/>
      <c r="AA263" s="428"/>
      <c r="AB263" s="428"/>
      <c r="AC263" s="428"/>
      <c r="AD263" s="428"/>
      <c r="AE263" s="428"/>
      <c r="AF263" s="428"/>
      <c r="AG263" s="428"/>
      <c r="AH263" s="428"/>
      <c r="AI263" s="428"/>
      <c r="AJ263" s="428"/>
      <c r="AK263" s="428"/>
      <c r="AL263" s="428"/>
      <c r="AM263" s="428"/>
      <c r="AN263" s="428"/>
      <c r="AO263" s="428"/>
      <c r="AP263" s="428"/>
      <c r="AQ263" s="428"/>
      <c r="AR263" s="428"/>
      <c r="AS263" s="428"/>
      <c r="AT263" s="428"/>
      <c r="AU263" s="428"/>
      <c r="AV263" s="428"/>
      <c r="AW263" s="428"/>
      <c r="AX263" s="428"/>
      <c r="AY263" s="428"/>
      <c r="AZ263" s="428"/>
      <c r="BA263" s="428"/>
      <c r="BB263" s="428"/>
      <c r="BC263" s="428"/>
    </row>
    <row r="264" ht="12.75" customHeight="1">
      <c r="A264" s="428"/>
      <c r="B264" s="428"/>
      <c r="C264" s="428"/>
      <c r="D264" s="428"/>
      <c r="E264" s="428"/>
      <c r="F264" s="428"/>
      <c r="G264" s="428"/>
      <c r="H264" s="428"/>
      <c r="I264" s="428"/>
      <c r="J264" s="428"/>
      <c r="K264" s="428"/>
      <c r="L264" s="428"/>
      <c r="M264" s="428"/>
      <c r="N264" s="428"/>
      <c r="O264" s="428"/>
      <c r="P264" s="428"/>
      <c r="Q264" s="428"/>
      <c r="R264" s="428"/>
      <c r="S264" s="428"/>
      <c r="T264" s="428"/>
      <c r="U264" s="428"/>
      <c r="V264" s="428"/>
      <c r="W264" s="428"/>
      <c r="X264" s="428"/>
      <c r="Y264" s="428"/>
      <c r="Z264" s="428"/>
      <c r="AA264" s="428"/>
      <c r="AB264" s="428"/>
      <c r="AC264" s="428"/>
      <c r="AD264" s="428"/>
      <c r="AE264" s="428"/>
      <c r="AF264" s="428"/>
      <c r="AG264" s="428"/>
      <c r="AH264" s="428"/>
      <c r="AI264" s="428"/>
      <c r="AJ264" s="428"/>
      <c r="AK264" s="428"/>
      <c r="AL264" s="428"/>
      <c r="AM264" s="428"/>
      <c r="AN264" s="428"/>
      <c r="AO264" s="428"/>
      <c r="AP264" s="428"/>
      <c r="AQ264" s="428"/>
      <c r="AR264" s="428"/>
      <c r="AS264" s="428"/>
      <c r="AT264" s="428"/>
      <c r="AU264" s="428"/>
      <c r="AV264" s="428"/>
      <c r="AW264" s="428"/>
      <c r="AX264" s="428"/>
      <c r="AY264" s="428"/>
      <c r="AZ264" s="428"/>
      <c r="BA264" s="428"/>
      <c r="BB264" s="428"/>
      <c r="BC264" s="428"/>
    </row>
    <row r="265" ht="12.75" customHeight="1">
      <c r="A265" s="428"/>
      <c r="B265" s="428"/>
      <c r="C265" s="428"/>
      <c r="D265" s="428"/>
      <c r="E265" s="428"/>
      <c r="F265" s="428"/>
      <c r="G265" s="428"/>
      <c r="H265" s="428"/>
      <c r="I265" s="428"/>
      <c r="J265" s="428"/>
      <c r="K265" s="428"/>
      <c r="L265" s="428"/>
      <c r="M265" s="428"/>
      <c r="N265" s="428"/>
      <c r="O265" s="428"/>
      <c r="P265" s="428"/>
      <c r="Q265" s="428"/>
      <c r="R265" s="428"/>
      <c r="S265" s="428"/>
      <c r="T265" s="428"/>
      <c r="U265" s="428"/>
      <c r="V265" s="428"/>
      <c r="W265" s="428"/>
      <c r="X265" s="428"/>
      <c r="Y265" s="428"/>
      <c r="Z265" s="428"/>
      <c r="AA265" s="428"/>
      <c r="AB265" s="428"/>
      <c r="AC265" s="428"/>
      <c r="AD265" s="428"/>
      <c r="AE265" s="428"/>
      <c r="AF265" s="428"/>
      <c r="AG265" s="428"/>
      <c r="AH265" s="428"/>
      <c r="AI265" s="428"/>
      <c r="AJ265" s="428"/>
      <c r="AK265" s="428"/>
      <c r="AL265" s="428"/>
      <c r="AM265" s="428"/>
      <c r="AN265" s="428"/>
      <c r="AO265" s="428"/>
      <c r="AP265" s="428"/>
      <c r="AQ265" s="428"/>
      <c r="AR265" s="428"/>
      <c r="AS265" s="428"/>
      <c r="AT265" s="428"/>
      <c r="AU265" s="428"/>
      <c r="AV265" s="428"/>
      <c r="AW265" s="428"/>
      <c r="AX265" s="428"/>
      <c r="AY265" s="428"/>
      <c r="AZ265" s="428"/>
      <c r="BA265" s="428"/>
      <c r="BB265" s="428"/>
      <c r="BC265" s="428"/>
    </row>
    <row r="266" ht="12.75" customHeight="1">
      <c r="A266" s="428"/>
      <c r="B266" s="428"/>
      <c r="C266" s="428"/>
      <c r="D266" s="428"/>
      <c r="E266" s="428"/>
      <c r="F266" s="428"/>
      <c r="G266" s="428"/>
      <c r="H266" s="428"/>
      <c r="I266" s="428"/>
      <c r="J266" s="428"/>
      <c r="K266" s="428"/>
      <c r="L266" s="428"/>
      <c r="M266" s="428"/>
      <c r="N266" s="428"/>
      <c r="O266" s="428"/>
      <c r="P266" s="428"/>
      <c r="Q266" s="428"/>
      <c r="R266" s="428"/>
      <c r="S266" s="428"/>
      <c r="T266" s="428"/>
      <c r="U266" s="428"/>
      <c r="V266" s="428"/>
      <c r="W266" s="428"/>
      <c r="X266" s="428"/>
      <c r="Y266" s="428"/>
      <c r="Z266" s="428"/>
      <c r="AA266" s="428"/>
      <c r="AB266" s="428"/>
      <c r="AC266" s="428"/>
      <c r="AD266" s="428"/>
      <c r="AE266" s="428"/>
      <c r="AF266" s="428"/>
      <c r="AG266" s="428"/>
      <c r="AH266" s="428"/>
      <c r="AI266" s="428"/>
      <c r="AJ266" s="428"/>
      <c r="AK266" s="428"/>
      <c r="AL266" s="428"/>
      <c r="AM266" s="428"/>
      <c r="AN266" s="428"/>
      <c r="AO266" s="428"/>
      <c r="AP266" s="428"/>
      <c r="AQ266" s="428"/>
      <c r="AR266" s="428"/>
      <c r="AS266" s="428"/>
      <c r="AT266" s="428"/>
      <c r="AU266" s="428"/>
      <c r="AV266" s="428"/>
      <c r="AW266" s="428"/>
      <c r="AX266" s="428"/>
      <c r="AY266" s="428"/>
      <c r="AZ266" s="428"/>
      <c r="BA266" s="428"/>
      <c r="BB266" s="428"/>
      <c r="BC266" s="428"/>
    </row>
    <row r="267" ht="12.75" customHeight="1">
      <c r="A267" s="428"/>
      <c r="B267" s="428"/>
      <c r="C267" s="428"/>
      <c r="D267" s="428"/>
      <c r="E267" s="428"/>
      <c r="F267" s="428"/>
      <c r="G267" s="428"/>
      <c r="H267" s="428"/>
      <c r="I267" s="428"/>
      <c r="J267" s="428"/>
      <c r="K267" s="428"/>
      <c r="L267" s="428"/>
      <c r="M267" s="428"/>
      <c r="N267" s="428"/>
      <c r="O267" s="428"/>
      <c r="P267" s="428"/>
      <c r="Q267" s="428"/>
      <c r="R267" s="428"/>
      <c r="S267" s="428"/>
      <c r="T267" s="428"/>
      <c r="U267" s="428"/>
      <c r="V267" s="428"/>
      <c r="W267" s="428"/>
      <c r="X267" s="428"/>
      <c r="Y267" s="428"/>
      <c r="Z267" s="428"/>
      <c r="AA267" s="428"/>
      <c r="AB267" s="428"/>
      <c r="AC267" s="428"/>
      <c r="AD267" s="428"/>
      <c r="AE267" s="428"/>
      <c r="AF267" s="428"/>
      <c r="AG267" s="428"/>
      <c r="AH267" s="428"/>
      <c r="AI267" s="428"/>
      <c r="AJ267" s="428"/>
      <c r="AK267" s="428"/>
      <c r="AL267" s="428"/>
      <c r="AM267" s="428"/>
      <c r="AN267" s="428"/>
      <c r="AO267" s="428"/>
      <c r="AP267" s="428"/>
      <c r="AQ267" s="428"/>
      <c r="AR267" s="428"/>
      <c r="AS267" s="428"/>
      <c r="AT267" s="428"/>
      <c r="AU267" s="428"/>
      <c r="AV267" s="428"/>
      <c r="AW267" s="428"/>
      <c r="AX267" s="428"/>
      <c r="AY267" s="428"/>
      <c r="AZ267" s="428"/>
      <c r="BA267" s="428"/>
      <c r="BB267" s="428"/>
      <c r="BC267" s="428"/>
    </row>
    <row r="268" ht="12.75" customHeight="1">
      <c r="A268" s="428"/>
      <c r="B268" s="428"/>
      <c r="C268" s="428"/>
      <c r="D268" s="428"/>
      <c r="E268" s="428"/>
      <c r="F268" s="428"/>
      <c r="G268" s="428"/>
      <c r="H268" s="428"/>
      <c r="I268" s="428"/>
      <c r="J268" s="428"/>
      <c r="K268" s="428"/>
      <c r="L268" s="428"/>
      <c r="M268" s="428"/>
      <c r="N268" s="428"/>
      <c r="O268" s="428"/>
      <c r="P268" s="428"/>
      <c r="Q268" s="428"/>
      <c r="R268" s="428"/>
      <c r="S268" s="428"/>
      <c r="T268" s="428"/>
      <c r="U268" s="428"/>
      <c r="V268" s="428"/>
      <c r="W268" s="428"/>
      <c r="X268" s="428"/>
      <c r="Y268" s="428"/>
      <c r="Z268" s="428"/>
      <c r="AA268" s="428"/>
      <c r="AB268" s="428"/>
      <c r="AC268" s="428"/>
      <c r="AD268" s="428"/>
      <c r="AE268" s="428"/>
      <c r="AF268" s="428"/>
      <c r="AG268" s="428"/>
      <c r="AH268" s="428"/>
      <c r="AI268" s="428"/>
      <c r="AJ268" s="428"/>
      <c r="AK268" s="428"/>
      <c r="AL268" s="428"/>
      <c r="AM268" s="428"/>
      <c r="AN268" s="428"/>
      <c r="AO268" s="428"/>
      <c r="AP268" s="428"/>
      <c r="AQ268" s="428"/>
      <c r="AR268" s="428"/>
      <c r="AS268" s="428"/>
      <c r="AT268" s="428"/>
      <c r="AU268" s="428"/>
      <c r="AV268" s="428"/>
      <c r="AW268" s="428"/>
      <c r="AX268" s="428"/>
      <c r="AY268" s="428"/>
      <c r="AZ268" s="428"/>
      <c r="BA268" s="428"/>
      <c r="BB268" s="428"/>
      <c r="BC268" s="428"/>
    </row>
    <row r="269" ht="12.75" customHeight="1">
      <c r="A269" s="428"/>
      <c r="B269" s="428"/>
      <c r="C269" s="428"/>
      <c r="D269" s="428"/>
      <c r="E269" s="428"/>
      <c r="F269" s="428"/>
      <c r="G269" s="428"/>
      <c r="H269" s="428"/>
      <c r="I269" s="428"/>
      <c r="J269" s="428"/>
      <c r="K269" s="428"/>
      <c r="L269" s="428"/>
      <c r="M269" s="428"/>
      <c r="N269" s="428"/>
      <c r="O269" s="428"/>
      <c r="P269" s="428"/>
      <c r="Q269" s="428"/>
      <c r="R269" s="428"/>
      <c r="S269" s="428"/>
      <c r="T269" s="428"/>
      <c r="U269" s="428"/>
      <c r="V269" s="428"/>
      <c r="W269" s="428"/>
      <c r="X269" s="428"/>
      <c r="Y269" s="428"/>
      <c r="Z269" s="428"/>
      <c r="AA269" s="428"/>
      <c r="AB269" s="428"/>
      <c r="AC269" s="428"/>
      <c r="AD269" s="428"/>
      <c r="AE269" s="428"/>
      <c r="AF269" s="428"/>
      <c r="AG269" s="428"/>
      <c r="AH269" s="428"/>
      <c r="AI269" s="428"/>
      <c r="AJ269" s="428"/>
      <c r="AK269" s="428"/>
      <c r="AL269" s="428"/>
      <c r="AM269" s="428"/>
      <c r="AN269" s="428"/>
      <c r="AO269" s="428"/>
      <c r="AP269" s="428"/>
      <c r="AQ269" s="428"/>
      <c r="AR269" s="428"/>
      <c r="AS269" s="428"/>
      <c r="AT269" s="428"/>
      <c r="AU269" s="428"/>
      <c r="AV269" s="428"/>
      <c r="AW269" s="428"/>
      <c r="AX269" s="428"/>
      <c r="AY269" s="428"/>
      <c r="AZ269" s="428"/>
      <c r="BA269" s="428"/>
      <c r="BB269" s="428"/>
      <c r="BC269" s="428"/>
    </row>
    <row r="270" ht="12.75" customHeight="1">
      <c r="A270" s="428"/>
      <c r="B270" s="428"/>
      <c r="C270" s="428"/>
      <c r="D270" s="428"/>
      <c r="E270" s="428"/>
      <c r="F270" s="428"/>
      <c r="G270" s="428"/>
      <c r="H270" s="428"/>
      <c r="I270" s="428"/>
      <c r="J270" s="428"/>
      <c r="K270" s="428"/>
      <c r="L270" s="428"/>
      <c r="M270" s="428"/>
      <c r="N270" s="428"/>
      <c r="O270" s="428"/>
      <c r="P270" s="428"/>
      <c r="Q270" s="428"/>
      <c r="R270" s="428"/>
      <c r="S270" s="428"/>
      <c r="T270" s="428"/>
      <c r="U270" s="428"/>
      <c r="V270" s="428"/>
      <c r="W270" s="428"/>
      <c r="X270" s="428"/>
      <c r="Y270" s="428"/>
      <c r="Z270" s="428"/>
      <c r="AA270" s="428"/>
      <c r="AB270" s="428"/>
      <c r="AC270" s="428"/>
      <c r="AD270" s="428"/>
      <c r="AE270" s="428"/>
      <c r="AF270" s="428"/>
      <c r="AG270" s="428"/>
      <c r="AH270" s="428"/>
      <c r="AI270" s="428"/>
      <c r="AJ270" s="428"/>
      <c r="AK270" s="428"/>
      <c r="AL270" s="428"/>
      <c r="AM270" s="428"/>
      <c r="AN270" s="428"/>
      <c r="AO270" s="428"/>
      <c r="AP270" s="428"/>
      <c r="AQ270" s="428"/>
      <c r="AR270" s="428"/>
      <c r="AS270" s="428"/>
      <c r="AT270" s="428"/>
      <c r="AU270" s="428"/>
      <c r="AV270" s="428"/>
      <c r="AW270" s="428"/>
      <c r="AX270" s="428"/>
      <c r="AY270" s="428"/>
      <c r="AZ270" s="428"/>
      <c r="BA270" s="428"/>
      <c r="BB270" s="428"/>
      <c r="BC270" s="428"/>
    </row>
    <row r="271" ht="12.75" customHeight="1">
      <c r="A271" s="428"/>
      <c r="B271" s="428"/>
      <c r="C271" s="428"/>
      <c r="D271" s="428"/>
      <c r="E271" s="428"/>
      <c r="F271" s="428"/>
      <c r="G271" s="428"/>
      <c r="H271" s="428"/>
      <c r="I271" s="428"/>
      <c r="J271" s="428"/>
      <c r="K271" s="428"/>
      <c r="L271" s="428"/>
      <c r="M271" s="428"/>
      <c r="N271" s="428"/>
      <c r="O271" s="428"/>
      <c r="P271" s="428"/>
      <c r="Q271" s="428"/>
      <c r="R271" s="428"/>
      <c r="S271" s="428"/>
      <c r="T271" s="428"/>
      <c r="U271" s="428"/>
      <c r="V271" s="428"/>
      <c r="W271" s="428"/>
      <c r="X271" s="428"/>
      <c r="Y271" s="428"/>
      <c r="Z271" s="428"/>
      <c r="AA271" s="428"/>
      <c r="AB271" s="428"/>
      <c r="AC271" s="428"/>
      <c r="AD271" s="428"/>
      <c r="AE271" s="428"/>
      <c r="AF271" s="428"/>
      <c r="AG271" s="428"/>
      <c r="AH271" s="428"/>
      <c r="AI271" s="428"/>
      <c r="AJ271" s="428"/>
      <c r="AK271" s="428"/>
      <c r="AL271" s="428"/>
      <c r="AM271" s="428"/>
      <c r="AN271" s="428"/>
      <c r="AO271" s="428"/>
      <c r="AP271" s="428"/>
      <c r="AQ271" s="428"/>
      <c r="AR271" s="428"/>
      <c r="AS271" s="428"/>
      <c r="AT271" s="428"/>
      <c r="AU271" s="428"/>
      <c r="AV271" s="428"/>
      <c r="AW271" s="428"/>
      <c r="AX271" s="428"/>
      <c r="AY271" s="428"/>
      <c r="AZ271" s="428"/>
      <c r="BA271" s="428"/>
      <c r="BB271" s="428"/>
      <c r="BC271" s="428"/>
    </row>
    <row r="272" ht="12.75" customHeight="1">
      <c r="A272" s="428"/>
      <c r="B272" s="428"/>
      <c r="C272" s="428"/>
      <c r="D272" s="428"/>
      <c r="E272" s="428"/>
      <c r="F272" s="428"/>
      <c r="G272" s="428"/>
      <c r="H272" s="428"/>
      <c r="I272" s="428"/>
      <c r="J272" s="428"/>
      <c r="K272" s="428"/>
      <c r="L272" s="428"/>
      <c r="M272" s="428"/>
      <c r="N272" s="428"/>
      <c r="O272" s="428"/>
      <c r="P272" s="428"/>
      <c r="Q272" s="428"/>
      <c r="R272" s="428"/>
      <c r="S272" s="428"/>
      <c r="T272" s="428"/>
      <c r="U272" s="428"/>
      <c r="V272" s="428"/>
      <c r="W272" s="428"/>
      <c r="X272" s="428"/>
      <c r="Y272" s="428"/>
      <c r="Z272" s="428"/>
      <c r="AA272" s="428"/>
      <c r="AB272" s="428"/>
      <c r="AC272" s="428"/>
      <c r="AD272" s="428"/>
      <c r="AE272" s="428"/>
      <c r="AF272" s="428"/>
      <c r="AG272" s="428"/>
      <c r="AH272" s="428"/>
      <c r="AI272" s="428"/>
      <c r="AJ272" s="428"/>
      <c r="AK272" s="428"/>
      <c r="AL272" s="428"/>
      <c r="AM272" s="428"/>
      <c r="AN272" s="428"/>
      <c r="AO272" s="428"/>
      <c r="AP272" s="428"/>
      <c r="AQ272" s="428"/>
      <c r="AR272" s="428"/>
      <c r="AS272" s="428"/>
      <c r="AT272" s="428"/>
      <c r="AU272" s="428"/>
      <c r="AV272" s="428"/>
      <c r="AW272" s="428"/>
      <c r="AX272" s="428"/>
      <c r="AY272" s="428"/>
      <c r="AZ272" s="428"/>
      <c r="BA272" s="428"/>
      <c r="BB272" s="428"/>
      <c r="BC272" s="428"/>
    </row>
    <row r="273" ht="12.75" customHeight="1">
      <c r="A273" s="428"/>
      <c r="B273" s="428"/>
      <c r="C273" s="428"/>
      <c r="D273" s="428"/>
      <c r="E273" s="428"/>
      <c r="F273" s="428"/>
      <c r="G273" s="428"/>
      <c r="H273" s="428"/>
      <c r="I273" s="428"/>
      <c r="J273" s="428"/>
      <c r="K273" s="428"/>
      <c r="L273" s="428"/>
      <c r="M273" s="428"/>
      <c r="N273" s="428"/>
      <c r="O273" s="428"/>
      <c r="P273" s="428"/>
      <c r="Q273" s="428"/>
      <c r="R273" s="428"/>
      <c r="S273" s="428"/>
      <c r="T273" s="428"/>
      <c r="U273" s="428"/>
      <c r="V273" s="428"/>
      <c r="W273" s="428"/>
      <c r="X273" s="428"/>
      <c r="Y273" s="428"/>
      <c r="Z273" s="428"/>
      <c r="AA273" s="428"/>
      <c r="AB273" s="428"/>
      <c r="AC273" s="428"/>
      <c r="AD273" s="428"/>
      <c r="AE273" s="428"/>
      <c r="AF273" s="428"/>
      <c r="AG273" s="428"/>
      <c r="AH273" s="428"/>
      <c r="AI273" s="428"/>
      <c r="AJ273" s="428"/>
      <c r="AK273" s="428"/>
      <c r="AL273" s="428"/>
      <c r="AM273" s="428"/>
      <c r="AN273" s="428"/>
      <c r="AO273" s="428"/>
      <c r="AP273" s="428"/>
      <c r="AQ273" s="428"/>
      <c r="AR273" s="428"/>
      <c r="AS273" s="428"/>
      <c r="AT273" s="428"/>
      <c r="AU273" s="428"/>
      <c r="AV273" s="428"/>
      <c r="AW273" s="428"/>
      <c r="AX273" s="428"/>
      <c r="AY273" s="428"/>
      <c r="AZ273" s="428"/>
      <c r="BA273" s="428"/>
      <c r="BB273" s="428"/>
      <c r="BC273" s="428"/>
    </row>
    <row r="274" ht="12.75" customHeight="1">
      <c r="A274" s="428"/>
      <c r="B274" s="428"/>
      <c r="C274" s="428"/>
      <c r="D274" s="428"/>
      <c r="E274" s="428"/>
      <c r="F274" s="428"/>
      <c r="G274" s="428"/>
      <c r="H274" s="428"/>
      <c r="I274" s="428"/>
      <c r="J274" s="428"/>
      <c r="K274" s="428"/>
      <c r="L274" s="428"/>
      <c r="M274" s="428"/>
      <c r="N274" s="428"/>
      <c r="O274" s="428"/>
      <c r="P274" s="428"/>
      <c r="Q274" s="428"/>
      <c r="R274" s="428"/>
      <c r="S274" s="428"/>
      <c r="T274" s="428"/>
      <c r="U274" s="428"/>
      <c r="V274" s="428"/>
      <c r="W274" s="428"/>
      <c r="X274" s="428"/>
      <c r="Y274" s="428"/>
      <c r="Z274" s="428"/>
      <c r="AA274" s="428"/>
      <c r="AB274" s="428"/>
      <c r="AC274" s="428"/>
      <c r="AD274" s="428"/>
      <c r="AE274" s="428"/>
      <c r="AF274" s="428"/>
      <c r="AG274" s="428"/>
      <c r="AH274" s="428"/>
      <c r="AI274" s="428"/>
      <c r="AJ274" s="428"/>
      <c r="AK274" s="428"/>
      <c r="AL274" s="428"/>
      <c r="AM274" s="428"/>
      <c r="AN274" s="428"/>
      <c r="AO274" s="428"/>
      <c r="AP274" s="428"/>
      <c r="AQ274" s="428"/>
      <c r="AR274" s="428"/>
      <c r="AS274" s="428"/>
      <c r="AT274" s="428"/>
      <c r="AU274" s="428"/>
      <c r="AV274" s="428"/>
      <c r="AW274" s="428"/>
      <c r="AX274" s="428"/>
      <c r="AY274" s="428"/>
      <c r="AZ274" s="428"/>
      <c r="BA274" s="428"/>
      <c r="BB274" s="428"/>
      <c r="BC274" s="428"/>
    </row>
    <row r="275" ht="12.75" customHeight="1">
      <c r="A275" s="428"/>
      <c r="B275" s="428"/>
      <c r="C275" s="428"/>
      <c r="D275" s="428"/>
      <c r="E275" s="428"/>
      <c r="F275" s="428"/>
      <c r="G275" s="428"/>
      <c r="H275" s="428"/>
      <c r="I275" s="428"/>
      <c r="J275" s="428"/>
      <c r="K275" s="428"/>
      <c r="L275" s="428"/>
      <c r="M275" s="428"/>
      <c r="N275" s="428"/>
      <c r="O275" s="428"/>
      <c r="P275" s="428"/>
      <c r="Q275" s="428"/>
      <c r="R275" s="428"/>
      <c r="S275" s="428"/>
      <c r="T275" s="428"/>
      <c r="U275" s="428"/>
      <c r="V275" s="428"/>
      <c r="W275" s="428"/>
      <c r="X275" s="428"/>
      <c r="Y275" s="428"/>
      <c r="Z275" s="428"/>
      <c r="AA275" s="428"/>
      <c r="AB275" s="428"/>
      <c r="AC275" s="428"/>
      <c r="AD275" s="428"/>
      <c r="AE275" s="428"/>
      <c r="AF275" s="428"/>
      <c r="AG275" s="428"/>
      <c r="AH275" s="428"/>
      <c r="AI275" s="428"/>
      <c r="AJ275" s="428"/>
      <c r="AK275" s="428"/>
      <c r="AL275" s="428"/>
      <c r="AM275" s="428"/>
      <c r="AN275" s="428"/>
      <c r="AO275" s="428"/>
      <c r="AP275" s="428"/>
      <c r="AQ275" s="428"/>
      <c r="AR275" s="428"/>
      <c r="AS275" s="428"/>
      <c r="AT275" s="428"/>
      <c r="AU275" s="428"/>
      <c r="AV275" s="428"/>
      <c r="AW275" s="428"/>
      <c r="AX275" s="428"/>
      <c r="AY275" s="428"/>
      <c r="AZ275" s="428"/>
      <c r="BA275" s="428"/>
      <c r="BB275" s="428"/>
      <c r="BC275" s="428"/>
    </row>
    <row r="276" ht="12.75" customHeight="1">
      <c r="A276" s="428"/>
      <c r="B276" s="428"/>
      <c r="C276" s="428"/>
      <c r="D276" s="428"/>
      <c r="E276" s="428"/>
      <c r="F276" s="428"/>
      <c r="G276" s="428"/>
      <c r="H276" s="428"/>
      <c r="I276" s="428"/>
      <c r="J276" s="428"/>
      <c r="K276" s="428"/>
      <c r="L276" s="428"/>
      <c r="M276" s="428"/>
      <c r="N276" s="428"/>
      <c r="O276" s="428"/>
      <c r="P276" s="428"/>
      <c r="Q276" s="428"/>
      <c r="R276" s="428"/>
      <c r="S276" s="428"/>
      <c r="T276" s="428"/>
      <c r="U276" s="428"/>
      <c r="V276" s="428"/>
      <c r="W276" s="428"/>
      <c r="X276" s="428"/>
      <c r="Y276" s="428"/>
      <c r="Z276" s="428"/>
      <c r="AA276" s="428"/>
      <c r="AB276" s="428"/>
      <c r="AC276" s="428"/>
      <c r="AD276" s="428"/>
      <c r="AE276" s="428"/>
      <c r="AF276" s="428"/>
      <c r="AG276" s="428"/>
      <c r="AH276" s="428"/>
      <c r="AI276" s="428"/>
      <c r="AJ276" s="428"/>
      <c r="AK276" s="428"/>
      <c r="AL276" s="428"/>
      <c r="AM276" s="428"/>
      <c r="AN276" s="428"/>
      <c r="AO276" s="428"/>
      <c r="AP276" s="428"/>
      <c r="AQ276" s="428"/>
      <c r="AR276" s="428"/>
      <c r="AS276" s="428"/>
      <c r="AT276" s="428"/>
      <c r="AU276" s="428"/>
      <c r="AV276" s="428"/>
      <c r="AW276" s="428"/>
      <c r="AX276" s="428"/>
      <c r="AY276" s="428"/>
      <c r="AZ276" s="428"/>
      <c r="BA276" s="428"/>
      <c r="BB276" s="428"/>
      <c r="BC276" s="428"/>
    </row>
    <row r="277" ht="12.75" customHeight="1">
      <c r="A277" s="428"/>
      <c r="B277" s="428"/>
      <c r="C277" s="428"/>
      <c r="D277" s="428"/>
      <c r="E277" s="428"/>
      <c r="F277" s="428"/>
      <c r="G277" s="428"/>
      <c r="H277" s="428"/>
      <c r="I277" s="428"/>
      <c r="J277" s="428"/>
      <c r="K277" s="428"/>
      <c r="L277" s="428"/>
      <c r="M277" s="428"/>
      <c r="N277" s="428"/>
      <c r="O277" s="428"/>
      <c r="P277" s="428"/>
      <c r="Q277" s="428"/>
      <c r="R277" s="428"/>
      <c r="S277" s="428"/>
      <c r="T277" s="428"/>
      <c r="U277" s="428"/>
      <c r="V277" s="428"/>
      <c r="W277" s="428"/>
      <c r="X277" s="428"/>
      <c r="Y277" s="428"/>
      <c r="Z277" s="428"/>
      <c r="AA277" s="428"/>
      <c r="AB277" s="428"/>
      <c r="AC277" s="428"/>
      <c r="AD277" s="428"/>
      <c r="AE277" s="428"/>
      <c r="AF277" s="428"/>
      <c r="AG277" s="428"/>
      <c r="AH277" s="428"/>
      <c r="AI277" s="428"/>
      <c r="AJ277" s="428"/>
      <c r="AK277" s="428"/>
      <c r="AL277" s="428"/>
      <c r="AM277" s="428"/>
      <c r="AN277" s="428"/>
      <c r="AO277" s="428"/>
      <c r="AP277" s="428"/>
      <c r="AQ277" s="428"/>
      <c r="AR277" s="428"/>
      <c r="AS277" s="428"/>
      <c r="AT277" s="428"/>
      <c r="AU277" s="428"/>
      <c r="AV277" s="428"/>
      <c r="AW277" s="428"/>
      <c r="AX277" s="428"/>
      <c r="AY277" s="428"/>
      <c r="AZ277" s="428"/>
      <c r="BA277" s="428"/>
      <c r="BB277" s="428"/>
      <c r="BC277" s="428"/>
    </row>
    <row r="278" ht="12.75" customHeight="1">
      <c r="A278" s="428"/>
      <c r="B278" s="428"/>
      <c r="C278" s="428"/>
      <c r="D278" s="428"/>
      <c r="E278" s="428"/>
      <c r="F278" s="428"/>
      <c r="G278" s="428"/>
      <c r="H278" s="428"/>
      <c r="I278" s="428"/>
      <c r="J278" s="428"/>
      <c r="K278" s="428"/>
      <c r="L278" s="428"/>
      <c r="M278" s="428"/>
      <c r="N278" s="428"/>
      <c r="O278" s="428"/>
      <c r="P278" s="428"/>
      <c r="Q278" s="428"/>
      <c r="R278" s="428"/>
      <c r="S278" s="428"/>
      <c r="T278" s="428"/>
      <c r="U278" s="428"/>
      <c r="V278" s="428"/>
      <c r="W278" s="428"/>
      <c r="X278" s="428"/>
      <c r="Y278" s="428"/>
      <c r="Z278" s="428"/>
      <c r="AA278" s="428"/>
      <c r="AB278" s="428"/>
      <c r="AC278" s="428"/>
      <c r="AD278" s="428"/>
      <c r="AE278" s="428"/>
      <c r="AF278" s="428"/>
      <c r="AG278" s="428"/>
      <c r="AH278" s="428"/>
      <c r="AI278" s="428"/>
      <c r="AJ278" s="428"/>
      <c r="AK278" s="428"/>
      <c r="AL278" s="428"/>
      <c r="AM278" s="428"/>
      <c r="AN278" s="428"/>
      <c r="AO278" s="428"/>
      <c r="AP278" s="428"/>
      <c r="AQ278" s="428"/>
      <c r="AR278" s="428"/>
      <c r="AS278" s="428"/>
      <c r="AT278" s="428"/>
      <c r="AU278" s="428"/>
      <c r="AV278" s="428"/>
      <c r="AW278" s="428"/>
      <c r="AX278" s="428"/>
      <c r="AY278" s="428"/>
      <c r="AZ278" s="428"/>
      <c r="BA278" s="428"/>
      <c r="BB278" s="428"/>
      <c r="BC278" s="428"/>
    </row>
    <row r="279" ht="12.75" customHeight="1">
      <c r="A279" s="428"/>
      <c r="B279" s="428"/>
      <c r="C279" s="428"/>
      <c r="D279" s="428"/>
      <c r="E279" s="428"/>
      <c r="F279" s="428"/>
      <c r="G279" s="428"/>
      <c r="H279" s="428"/>
      <c r="I279" s="428"/>
      <c r="J279" s="428"/>
      <c r="K279" s="428"/>
      <c r="L279" s="428"/>
      <c r="M279" s="428"/>
      <c r="N279" s="428"/>
      <c r="O279" s="428"/>
      <c r="P279" s="428"/>
      <c r="Q279" s="428"/>
      <c r="R279" s="428"/>
      <c r="S279" s="428"/>
      <c r="T279" s="428"/>
      <c r="U279" s="428"/>
      <c r="V279" s="428"/>
      <c r="W279" s="428"/>
      <c r="X279" s="428"/>
      <c r="Y279" s="428"/>
      <c r="Z279" s="428"/>
      <c r="AA279" s="428"/>
      <c r="AB279" s="428"/>
      <c r="AC279" s="428"/>
      <c r="AD279" s="428"/>
      <c r="AE279" s="428"/>
      <c r="AF279" s="428"/>
      <c r="AG279" s="428"/>
      <c r="AH279" s="428"/>
      <c r="AI279" s="428"/>
      <c r="AJ279" s="428"/>
      <c r="AK279" s="428"/>
      <c r="AL279" s="428"/>
      <c r="AM279" s="428"/>
      <c r="AN279" s="428"/>
      <c r="AO279" s="428"/>
      <c r="AP279" s="428"/>
      <c r="AQ279" s="428"/>
      <c r="AR279" s="428"/>
      <c r="AS279" s="428"/>
      <c r="AT279" s="428"/>
      <c r="AU279" s="428"/>
      <c r="AV279" s="428"/>
      <c r="AW279" s="428"/>
      <c r="AX279" s="428"/>
      <c r="AY279" s="428"/>
      <c r="AZ279" s="428"/>
      <c r="BA279" s="428"/>
      <c r="BB279" s="428"/>
      <c r="BC279" s="428"/>
    </row>
    <row r="280" ht="12.75" customHeight="1">
      <c r="A280" s="428"/>
      <c r="B280" s="428"/>
      <c r="C280" s="428"/>
      <c r="D280" s="428"/>
      <c r="E280" s="428"/>
      <c r="F280" s="428"/>
      <c r="G280" s="428"/>
      <c r="H280" s="428"/>
      <c r="I280" s="428"/>
      <c r="J280" s="428"/>
      <c r="K280" s="428"/>
      <c r="L280" s="428"/>
      <c r="M280" s="428"/>
      <c r="N280" s="428"/>
      <c r="O280" s="428"/>
      <c r="P280" s="428"/>
      <c r="Q280" s="428"/>
      <c r="R280" s="428"/>
      <c r="S280" s="428"/>
      <c r="T280" s="428"/>
      <c r="U280" s="428"/>
      <c r="V280" s="428"/>
      <c r="W280" s="428"/>
      <c r="X280" s="428"/>
      <c r="Y280" s="428"/>
      <c r="Z280" s="428"/>
      <c r="AA280" s="428"/>
      <c r="AB280" s="428"/>
      <c r="AC280" s="428"/>
      <c r="AD280" s="428"/>
      <c r="AE280" s="428"/>
      <c r="AF280" s="428"/>
      <c r="AG280" s="428"/>
      <c r="AH280" s="428"/>
      <c r="AI280" s="428"/>
      <c r="AJ280" s="428"/>
      <c r="AK280" s="428"/>
      <c r="AL280" s="428"/>
      <c r="AM280" s="428"/>
      <c r="AN280" s="428"/>
      <c r="AO280" s="428"/>
      <c r="AP280" s="428"/>
      <c r="AQ280" s="428"/>
      <c r="AR280" s="428"/>
      <c r="AS280" s="428"/>
      <c r="AT280" s="428"/>
      <c r="AU280" s="428"/>
      <c r="AV280" s="428"/>
      <c r="AW280" s="428"/>
      <c r="AX280" s="428"/>
      <c r="AY280" s="428"/>
      <c r="AZ280" s="428"/>
      <c r="BA280" s="428"/>
      <c r="BB280" s="428"/>
      <c r="BC280" s="428"/>
    </row>
    <row r="281" ht="12.75" customHeight="1">
      <c r="A281" s="428"/>
      <c r="B281" s="428"/>
      <c r="C281" s="428"/>
      <c r="D281" s="428"/>
      <c r="E281" s="428"/>
      <c r="F281" s="428"/>
      <c r="G281" s="428"/>
      <c r="H281" s="428"/>
      <c r="I281" s="428"/>
      <c r="J281" s="428"/>
      <c r="K281" s="428"/>
      <c r="L281" s="428"/>
      <c r="M281" s="428"/>
      <c r="N281" s="428"/>
      <c r="O281" s="428"/>
      <c r="P281" s="428"/>
      <c r="Q281" s="428"/>
      <c r="R281" s="428"/>
      <c r="S281" s="428"/>
      <c r="T281" s="428"/>
      <c r="U281" s="428"/>
      <c r="V281" s="428"/>
      <c r="W281" s="428"/>
      <c r="X281" s="428"/>
      <c r="Y281" s="428"/>
      <c r="Z281" s="428"/>
      <c r="AA281" s="428"/>
      <c r="AB281" s="428"/>
      <c r="AC281" s="428"/>
      <c r="AD281" s="428"/>
      <c r="AE281" s="428"/>
      <c r="AF281" s="428"/>
      <c r="AG281" s="428"/>
      <c r="AH281" s="428"/>
      <c r="AI281" s="428"/>
      <c r="AJ281" s="428"/>
      <c r="AK281" s="428"/>
      <c r="AL281" s="428"/>
      <c r="AM281" s="428"/>
      <c r="AN281" s="428"/>
      <c r="AO281" s="428"/>
      <c r="AP281" s="428"/>
      <c r="AQ281" s="428"/>
      <c r="AR281" s="428"/>
      <c r="AS281" s="428"/>
      <c r="AT281" s="428"/>
      <c r="AU281" s="428"/>
      <c r="AV281" s="428"/>
      <c r="AW281" s="428"/>
      <c r="AX281" s="428"/>
      <c r="AY281" s="428"/>
      <c r="AZ281" s="428"/>
      <c r="BA281" s="428"/>
      <c r="BB281" s="428"/>
      <c r="BC281" s="428"/>
    </row>
    <row r="282" ht="12.75" customHeight="1">
      <c r="A282" s="428"/>
      <c r="B282" s="428"/>
      <c r="C282" s="428"/>
      <c r="D282" s="428"/>
      <c r="E282" s="428"/>
      <c r="F282" s="428"/>
      <c r="G282" s="428"/>
      <c r="H282" s="428"/>
      <c r="I282" s="428"/>
      <c r="J282" s="428"/>
      <c r="K282" s="428"/>
      <c r="L282" s="428"/>
      <c r="M282" s="428"/>
      <c r="N282" s="428"/>
      <c r="O282" s="428"/>
      <c r="P282" s="428"/>
      <c r="Q282" s="428"/>
      <c r="R282" s="428"/>
      <c r="S282" s="428"/>
      <c r="T282" s="428"/>
      <c r="U282" s="428"/>
      <c r="V282" s="428"/>
      <c r="W282" s="428"/>
      <c r="X282" s="428"/>
      <c r="Y282" s="428"/>
      <c r="Z282" s="428"/>
      <c r="AA282" s="428"/>
      <c r="AB282" s="428"/>
      <c r="AC282" s="428"/>
      <c r="AD282" s="428"/>
      <c r="AE282" s="428"/>
      <c r="AF282" s="428"/>
      <c r="AG282" s="428"/>
      <c r="AH282" s="428"/>
      <c r="AI282" s="428"/>
      <c r="AJ282" s="428"/>
      <c r="AK282" s="428"/>
      <c r="AL282" s="428"/>
      <c r="AM282" s="428"/>
      <c r="AN282" s="428"/>
      <c r="AO282" s="428"/>
      <c r="AP282" s="428"/>
      <c r="AQ282" s="428"/>
      <c r="AR282" s="428"/>
      <c r="AS282" s="428"/>
      <c r="AT282" s="428"/>
      <c r="AU282" s="428"/>
      <c r="AV282" s="428"/>
      <c r="AW282" s="428"/>
      <c r="AX282" s="428"/>
      <c r="AY282" s="428"/>
      <c r="AZ282" s="428"/>
      <c r="BA282" s="428"/>
      <c r="BB282" s="428"/>
      <c r="BC282" s="428"/>
    </row>
    <row r="283" ht="12.75" customHeight="1">
      <c r="A283" s="428"/>
      <c r="B283" s="428"/>
      <c r="C283" s="428"/>
      <c r="D283" s="428"/>
      <c r="E283" s="428"/>
      <c r="F283" s="428"/>
      <c r="G283" s="428"/>
      <c r="H283" s="428"/>
      <c r="I283" s="428"/>
      <c r="J283" s="428"/>
      <c r="K283" s="428"/>
      <c r="L283" s="428"/>
      <c r="M283" s="428"/>
      <c r="N283" s="428"/>
      <c r="O283" s="428"/>
      <c r="P283" s="428"/>
      <c r="Q283" s="428"/>
      <c r="R283" s="428"/>
      <c r="S283" s="428"/>
      <c r="T283" s="428"/>
      <c r="U283" s="428"/>
      <c r="V283" s="428"/>
      <c r="W283" s="428"/>
      <c r="X283" s="428"/>
      <c r="Y283" s="428"/>
      <c r="Z283" s="428"/>
      <c r="AA283" s="428"/>
      <c r="AB283" s="428"/>
      <c r="AC283" s="428"/>
      <c r="AD283" s="428"/>
      <c r="AE283" s="428"/>
      <c r="AF283" s="428"/>
      <c r="AG283" s="428"/>
      <c r="AH283" s="428"/>
      <c r="AI283" s="428"/>
      <c r="AJ283" s="428"/>
      <c r="AK283" s="428"/>
      <c r="AL283" s="428"/>
      <c r="AM283" s="428"/>
      <c r="AN283" s="428"/>
      <c r="AO283" s="428"/>
      <c r="AP283" s="428"/>
      <c r="AQ283" s="428"/>
      <c r="AR283" s="428"/>
      <c r="AS283" s="428"/>
      <c r="AT283" s="428"/>
      <c r="AU283" s="428"/>
      <c r="AV283" s="428"/>
      <c r="AW283" s="428"/>
      <c r="AX283" s="428"/>
      <c r="AY283" s="428"/>
      <c r="AZ283" s="428"/>
      <c r="BA283" s="428"/>
      <c r="BB283" s="428"/>
      <c r="BC283" s="428"/>
    </row>
    <row r="284" ht="12.75" customHeight="1">
      <c r="A284" s="428"/>
      <c r="B284" s="428"/>
      <c r="C284" s="428"/>
      <c r="D284" s="428"/>
      <c r="E284" s="428"/>
      <c r="F284" s="428"/>
      <c r="G284" s="428"/>
      <c r="H284" s="428"/>
      <c r="I284" s="428"/>
      <c r="J284" s="428"/>
      <c r="K284" s="428"/>
      <c r="L284" s="428"/>
      <c r="M284" s="428"/>
      <c r="N284" s="428"/>
      <c r="O284" s="428"/>
      <c r="P284" s="428"/>
      <c r="Q284" s="428"/>
      <c r="R284" s="428"/>
      <c r="S284" s="428"/>
      <c r="T284" s="428"/>
      <c r="U284" s="428"/>
      <c r="V284" s="428"/>
      <c r="W284" s="428"/>
      <c r="X284" s="428"/>
      <c r="Y284" s="428"/>
      <c r="Z284" s="428"/>
      <c r="AA284" s="428"/>
      <c r="AB284" s="428"/>
      <c r="AC284" s="428"/>
      <c r="AD284" s="428"/>
      <c r="AE284" s="428"/>
      <c r="AF284" s="428"/>
      <c r="AG284" s="428"/>
      <c r="AH284" s="428"/>
      <c r="AI284" s="428"/>
      <c r="AJ284" s="428"/>
      <c r="AK284" s="428"/>
      <c r="AL284" s="428"/>
      <c r="AM284" s="428"/>
      <c r="AN284" s="428"/>
      <c r="AO284" s="428"/>
      <c r="AP284" s="428"/>
      <c r="AQ284" s="428"/>
      <c r="AR284" s="428"/>
      <c r="AS284" s="428"/>
      <c r="AT284" s="428"/>
      <c r="AU284" s="428"/>
      <c r="AV284" s="428"/>
      <c r="AW284" s="428"/>
      <c r="AX284" s="428"/>
      <c r="AY284" s="428"/>
      <c r="AZ284" s="428"/>
      <c r="BA284" s="428"/>
      <c r="BB284" s="428"/>
      <c r="BC284" s="428"/>
    </row>
    <row r="285" ht="12.75" customHeight="1">
      <c r="A285" s="428"/>
      <c r="B285" s="428"/>
      <c r="C285" s="428"/>
      <c r="D285" s="428"/>
      <c r="E285" s="428"/>
      <c r="F285" s="428"/>
      <c r="G285" s="428"/>
      <c r="H285" s="428"/>
      <c r="I285" s="428"/>
      <c r="J285" s="428"/>
      <c r="K285" s="428"/>
      <c r="L285" s="428"/>
      <c r="M285" s="428"/>
      <c r="N285" s="428"/>
      <c r="O285" s="428"/>
      <c r="P285" s="428"/>
      <c r="Q285" s="428"/>
      <c r="R285" s="428"/>
      <c r="S285" s="428"/>
      <c r="T285" s="428"/>
      <c r="U285" s="428"/>
      <c r="V285" s="428"/>
      <c r="W285" s="428"/>
      <c r="X285" s="428"/>
      <c r="Y285" s="428"/>
      <c r="Z285" s="428"/>
      <c r="AA285" s="428"/>
      <c r="AB285" s="428"/>
      <c r="AC285" s="428"/>
      <c r="AD285" s="428"/>
      <c r="AE285" s="428"/>
      <c r="AF285" s="428"/>
      <c r="AG285" s="428"/>
      <c r="AH285" s="428"/>
      <c r="AI285" s="428"/>
      <c r="AJ285" s="428"/>
      <c r="AK285" s="428"/>
      <c r="AL285" s="428"/>
      <c r="AM285" s="428"/>
      <c r="AN285" s="428"/>
      <c r="AO285" s="428"/>
      <c r="AP285" s="428"/>
      <c r="AQ285" s="428"/>
      <c r="AR285" s="428"/>
      <c r="AS285" s="428"/>
      <c r="AT285" s="428"/>
      <c r="AU285" s="428"/>
      <c r="AV285" s="428"/>
      <c r="AW285" s="428"/>
      <c r="AX285" s="428"/>
      <c r="AY285" s="428"/>
      <c r="AZ285" s="428"/>
      <c r="BA285" s="428"/>
      <c r="BB285" s="428"/>
      <c r="BC285" s="428"/>
    </row>
    <row r="286" ht="12.75" customHeight="1">
      <c r="A286" s="428"/>
      <c r="B286" s="428"/>
      <c r="C286" s="428"/>
      <c r="D286" s="428"/>
      <c r="E286" s="428"/>
      <c r="F286" s="428"/>
      <c r="G286" s="428"/>
      <c r="H286" s="428"/>
      <c r="I286" s="428"/>
      <c r="J286" s="428"/>
      <c r="K286" s="428"/>
      <c r="L286" s="428"/>
      <c r="M286" s="428"/>
      <c r="N286" s="428"/>
      <c r="O286" s="428"/>
      <c r="P286" s="428"/>
      <c r="Q286" s="428"/>
      <c r="R286" s="428"/>
      <c r="S286" s="428"/>
      <c r="T286" s="428"/>
      <c r="U286" s="428"/>
      <c r="V286" s="428"/>
      <c r="W286" s="428"/>
      <c r="X286" s="428"/>
      <c r="Y286" s="428"/>
      <c r="Z286" s="428"/>
      <c r="AA286" s="428"/>
      <c r="AB286" s="428"/>
      <c r="AC286" s="428"/>
      <c r="AD286" s="428"/>
      <c r="AE286" s="428"/>
      <c r="AF286" s="428"/>
      <c r="AG286" s="428"/>
      <c r="AH286" s="428"/>
      <c r="AI286" s="428"/>
      <c r="AJ286" s="428"/>
      <c r="AK286" s="428"/>
      <c r="AL286" s="428"/>
      <c r="AM286" s="428"/>
      <c r="AN286" s="428"/>
      <c r="AO286" s="428"/>
      <c r="AP286" s="428"/>
      <c r="AQ286" s="428"/>
      <c r="AR286" s="428"/>
      <c r="AS286" s="428"/>
      <c r="AT286" s="428"/>
      <c r="AU286" s="428"/>
      <c r="AV286" s="428"/>
      <c r="AW286" s="428"/>
      <c r="AX286" s="428"/>
      <c r="AY286" s="428"/>
      <c r="AZ286" s="428"/>
      <c r="BA286" s="428"/>
      <c r="BB286" s="428"/>
      <c r="BC286" s="428"/>
    </row>
    <row r="287" ht="12.75" customHeight="1">
      <c r="A287" s="428"/>
      <c r="B287" s="428"/>
      <c r="C287" s="428"/>
      <c r="D287" s="428"/>
      <c r="E287" s="428"/>
      <c r="F287" s="428"/>
      <c r="G287" s="428"/>
      <c r="H287" s="428"/>
      <c r="I287" s="428"/>
      <c r="J287" s="428"/>
      <c r="K287" s="428"/>
      <c r="L287" s="428"/>
      <c r="M287" s="428"/>
      <c r="N287" s="428"/>
      <c r="O287" s="428"/>
      <c r="P287" s="428"/>
      <c r="Q287" s="428"/>
      <c r="R287" s="428"/>
      <c r="S287" s="428"/>
      <c r="T287" s="428"/>
      <c r="U287" s="428"/>
      <c r="V287" s="428"/>
      <c r="W287" s="428"/>
      <c r="X287" s="428"/>
      <c r="Y287" s="428"/>
      <c r="Z287" s="428"/>
      <c r="AA287" s="428"/>
      <c r="AB287" s="428"/>
      <c r="AC287" s="428"/>
      <c r="AD287" s="428"/>
      <c r="AE287" s="428"/>
      <c r="AF287" s="428"/>
      <c r="AG287" s="428"/>
      <c r="AH287" s="428"/>
      <c r="AI287" s="428"/>
      <c r="AJ287" s="428"/>
      <c r="AK287" s="428"/>
      <c r="AL287" s="428"/>
      <c r="AM287" s="428"/>
      <c r="AN287" s="428"/>
      <c r="AO287" s="428"/>
      <c r="AP287" s="428"/>
      <c r="AQ287" s="428"/>
      <c r="AR287" s="428"/>
      <c r="AS287" s="428"/>
      <c r="AT287" s="428"/>
      <c r="AU287" s="428"/>
      <c r="AV287" s="428"/>
      <c r="AW287" s="428"/>
      <c r="AX287" s="428"/>
      <c r="AY287" s="428"/>
      <c r="AZ287" s="428"/>
      <c r="BA287" s="428"/>
      <c r="BB287" s="428"/>
      <c r="BC287" s="428"/>
    </row>
    <row r="288" ht="12.75" customHeight="1">
      <c r="A288" s="428"/>
      <c r="B288" s="428"/>
      <c r="C288" s="428"/>
      <c r="D288" s="428"/>
      <c r="E288" s="428"/>
      <c r="F288" s="428"/>
      <c r="G288" s="428"/>
      <c r="H288" s="428"/>
      <c r="I288" s="428"/>
      <c r="J288" s="428"/>
      <c r="K288" s="428"/>
      <c r="L288" s="428"/>
      <c r="M288" s="428"/>
      <c r="N288" s="428"/>
      <c r="O288" s="428"/>
      <c r="P288" s="428"/>
      <c r="Q288" s="428"/>
      <c r="R288" s="428"/>
      <c r="S288" s="428"/>
      <c r="T288" s="428"/>
      <c r="U288" s="428"/>
      <c r="V288" s="428"/>
      <c r="W288" s="428"/>
      <c r="X288" s="428"/>
      <c r="Y288" s="428"/>
      <c r="Z288" s="428"/>
      <c r="AA288" s="428"/>
      <c r="AB288" s="428"/>
      <c r="AC288" s="428"/>
      <c r="AD288" s="428"/>
      <c r="AE288" s="428"/>
      <c r="AF288" s="428"/>
      <c r="AG288" s="428"/>
      <c r="AH288" s="428"/>
      <c r="AI288" s="428"/>
      <c r="AJ288" s="428"/>
      <c r="AK288" s="428"/>
      <c r="AL288" s="428"/>
      <c r="AM288" s="428"/>
      <c r="AN288" s="428"/>
      <c r="AO288" s="428"/>
      <c r="AP288" s="428"/>
      <c r="AQ288" s="428"/>
      <c r="AR288" s="428"/>
      <c r="AS288" s="428"/>
      <c r="AT288" s="428"/>
      <c r="AU288" s="428"/>
      <c r="AV288" s="428"/>
      <c r="AW288" s="428"/>
      <c r="AX288" s="428"/>
      <c r="AY288" s="428"/>
      <c r="AZ288" s="428"/>
      <c r="BA288" s="428"/>
      <c r="BB288" s="428"/>
      <c r="BC288" s="428"/>
    </row>
    <row r="289" ht="12.75" customHeight="1">
      <c r="A289" s="428"/>
      <c r="B289" s="428"/>
      <c r="C289" s="428"/>
      <c r="D289" s="428"/>
      <c r="E289" s="428"/>
      <c r="F289" s="428"/>
      <c r="G289" s="428"/>
      <c r="H289" s="428"/>
      <c r="I289" s="428"/>
      <c r="J289" s="428"/>
      <c r="K289" s="428"/>
      <c r="L289" s="428"/>
      <c r="M289" s="428"/>
      <c r="N289" s="428"/>
      <c r="O289" s="428"/>
      <c r="P289" s="428"/>
      <c r="Q289" s="428"/>
      <c r="R289" s="428"/>
      <c r="S289" s="428"/>
      <c r="T289" s="428"/>
      <c r="U289" s="428"/>
      <c r="V289" s="428"/>
      <c r="W289" s="428"/>
      <c r="X289" s="428"/>
      <c r="Y289" s="428"/>
      <c r="Z289" s="428"/>
      <c r="AA289" s="428"/>
      <c r="AB289" s="428"/>
      <c r="AC289" s="428"/>
      <c r="AD289" s="428"/>
      <c r="AE289" s="428"/>
      <c r="AF289" s="428"/>
      <c r="AG289" s="428"/>
      <c r="AH289" s="428"/>
      <c r="AI289" s="428"/>
      <c r="AJ289" s="428"/>
      <c r="AK289" s="428"/>
      <c r="AL289" s="428"/>
      <c r="AM289" s="428"/>
      <c r="AN289" s="428"/>
      <c r="AO289" s="428"/>
      <c r="AP289" s="428"/>
      <c r="AQ289" s="428"/>
      <c r="AR289" s="428"/>
      <c r="AS289" s="428"/>
      <c r="AT289" s="428"/>
      <c r="AU289" s="428"/>
      <c r="AV289" s="428"/>
      <c r="AW289" s="428"/>
      <c r="AX289" s="428"/>
      <c r="AY289" s="428"/>
      <c r="AZ289" s="428"/>
      <c r="BA289" s="428"/>
      <c r="BB289" s="428"/>
      <c r="BC289" s="428"/>
    </row>
    <row r="290" ht="12.75" customHeight="1">
      <c r="A290" s="428"/>
      <c r="B290" s="428"/>
      <c r="C290" s="428"/>
      <c r="D290" s="428"/>
      <c r="E290" s="428"/>
      <c r="F290" s="428"/>
      <c r="G290" s="428"/>
      <c r="H290" s="428"/>
      <c r="I290" s="428"/>
      <c r="J290" s="428"/>
      <c r="K290" s="428"/>
      <c r="L290" s="428"/>
      <c r="M290" s="428"/>
      <c r="N290" s="428"/>
      <c r="O290" s="428"/>
      <c r="P290" s="428"/>
      <c r="Q290" s="428"/>
      <c r="R290" s="428"/>
      <c r="S290" s="428"/>
      <c r="T290" s="428"/>
      <c r="U290" s="428"/>
      <c r="V290" s="428"/>
      <c r="W290" s="428"/>
      <c r="X290" s="428"/>
      <c r="Y290" s="428"/>
      <c r="Z290" s="428"/>
      <c r="AA290" s="428"/>
      <c r="AB290" s="428"/>
      <c r="AC290" s="428"/>
      <c r="AD290" s="428"/>
      <c r="AE290" s="428"/>
      <c r="AF290" s="428"/>
      <c r="AG290" s="428"/>
      <c r="AH290" s="428"/>
      <c r="AI290" s="428"/>
      <c r="AJ290" s="428"/>
      <c r="AK290" s="428"/>
      <c r="AL290" s="428"/>
      <c r="AM290" s="428"/>
      <c r="AN290" s="428"/>
      <c r="AO290" s="428"/>
      <c r="AP290" s="428"/>
      <c r="AQ290" s="428"/>
      <c r="AR290" s="428"/>
      <c r="AS290" s="428"/>
      <c r="AT290" s="428"/>
      <c r="AU290" s="428"/>
      <c r="AV290" s="428"/>
      <c r="AW290" s="428"/>
      <c r="AX290" s="428"/>
      <c r="AY290" s="428"/>
      <c r="AZ290" s="428"/>
      <c r="BA290" s="428"/>
      <c r="BB290" s="428"/>
      <c r="BC290" s="428"/>
    </row>
    <row r="291" ht="12.75" customHeight="1">
      <c r="A291" s="428"/>
      <c r="B291" s="428"/>
      <c r="C291" s="428"/>
      <c r="D291" s="428"/>
      <c r="E291" s="428"/>
      <c r="F291" s="428"/>
      <c r="G291" s="428"/>
      <c r="H291" s="428"/>
      <c r="I291" s="428"/>
      <c r="J291" s="428"/>
      <c r="K291" s="428"/>
      <c r="L291" s="428"/>
      <c r="M291" s="428"/>
      <c r="N291" s="428"/>
      <c r="O291" s="428"/>
      <c r="P291" s="428"/>
      <c r="Q291" s="428"/>
      <c r="R291" s="428"/>
      <c r="S291" s="428"/>
      <c r="T291" s="428"/>
      <c r="U291" s="428"/>
      <c r="V291" s="428"/>
      <c r="W291" s="428"/>
      <c r="X291" s="428"/>
      <c r="Y291" s="428"/>
      <c r="Z291" s="428"/>
      <c r="AA291" s="428"/>
      <c r="AB291" s="428"/>
      <c r="AC291" s="428"/>
      <c r="AD291" s="428"/>
      <c r="AE291" s="428"/>
      <c r="AF291" s="428"/>
      <c r="AG291" s="428"/>
      <c r="AH291" s="428"/>
      <c r="AI291" s="428"/>
      <c r="AJ291" s="428"/>
      <c r="AK291" s="428"/>
      <c r="AL291" s="428"/>
      <c r="AM291" s="428"/>
      <c r="AN291" s="428"/>
      <c r="AO291" s="428"/>
      <c r="AP291" s="428"/>
      <c r="AQ291" s="428"/>
      <c r="AR291" s="428"/>
      <c r="AS291" s="428"/>
      <c r="AT291" s="428"/>
      <c r="AU291" s="428"/>
      <c r="AV291" s="428"/>
      <c r="AW291" s="428"/>
      <c r="AX291" s="428"/>
      <c r="AY291" s="428"/>
      <c r="AZ291" s="428"/>
      <c r="BA291" s="428"/>
      <c r="BB291" s="428"/>
      <c r="BC291" s="428"/>
    </row>
    <row r="292" ht="12.75" customHeight="1">
      <c r="A292" s="428"/>
      <c r="B292" s="428"/>
      <c r="C292" s="428"/>
      <c r="D292" s="428"/>
      <c r="E292" s="428"/>
      <c r="F292" s="428"/>
      <c r="G292" s="428"/>
      <c r="H292" s="428"/>
      <c r="I292" s="428"/>
      <c r="J292" s="428"/>
      <c r="K292" s="428"/>
      <c r="L292" s="428"/>
      <c r="M292" s="428"/>
      <c r="N292" s="428"/>
      <c r="O292" s="428"/>
      <c r="P292" s="428"/>
      <c r="Q292" s="428"/>
      <c r="R292" s="428"/>
      <c r="S292" s="428"/>
      <c r="T292" s="428"/>
      <c r="U292" s="428"/>
      <c r="V292" s="428"/>
      <c r="W292" s="428"/>
      <c r="X292" s="428"/>
      <c r="Y292" s="428"/>
      <c r="Z292" s="428"/>
      <c r="AA292" s="428"/>
      <c r="AB292" s="428"/>
      <c r="AC292" s="428"/>
      <c r="AD292" s="428"/>
      <c r="AE292" s="428"/>
      <c r="AF292" s="428"/>
      <c r="AG292" s="428"/>
      <c r="AH292" s="428"/>
      <c r="AI292" s="428"/>
      <c r="AJ292" s="428"/>
      <c r="AK292" s="428"/>
      <c r="AL292" s="428"/>
      <c r="AM292" s="428"/>
      <c r="AN292" s="428"/>
      <c r="AO292" s="428"/>
      <c r="AP292" s="428"/>
      <c r="AQ292" s="428"/>
      <c r="AR292" s="428"/>
      <c r="AS292" s="428"/>
      <c r="AT292" s="428"/>
      <c r="AU292" s="428"/>
      <c r="AV292" s="428"/>
      <c r="AW292" s="428"/>
      <c r="AX292" s="428"/>
      <c r="AY292" s="428"/>
      <c r="AZ292" s="428"/>
      <c r="BA292" s="428"/>
      <c r="BB292" s="428"/>
      <c r="BC292" s="428"/>
    </row>
    <row r="293" ht="12.75" customHeight="1">
      <c r="A293" s="428"/>
      <c r="B293" s="428"/>
      <c r="C293" s="428"/>
      <c r="D293" s="428"/>
      <c r="E293" s="428"/>
      <c r="F293" s="428"/>
      <c r="G293" s="428"/>
      <c r="H293" s="428"/>
      <c r="I293" s="428"/>
      <c r="J293" s="428"/>
      <c r="K293" s="428"/>
      <c r="L293" s="428"/>
      <c r="M293" s="428"/>
      <c r="N293" s="428"/>
      <c r="O293" s="428"/>
      <c r="P293" s="428"/>
      <c r="Q293" s="428"/>
      <c r="R293" s="428"/>
      <c r="S293" s="428"/>
      <c r="T293" s="428"/>
      <c r="U293" s="428"/>
      <c r="V293" s="428"/>
      <c r="W293" s="428"/>
      <c r="X293" s="428"/>
      <c r="Y293" s="428"/>
      <c r="Z293" s="428"/>
      <c r="AA293" s="428"/>
      <c r="AB293" s="428"/>
      <c r="AC293" s="428"/>
      <c r="AD293" s="428"/>
      <c r="AE293" s="428"/>
      <c r="AF293" s="428"/>
      <c r="AG293" s="428"/>
      <c r="AH293" s="428"/>
      <c r="AI293" s="428"/>
      <c r="AJ293" s="428"/>
      <c r="AK293" s="428"/>
      <c r="AL293" s="428"/>
      <c r="AM293" s="428"/>
      <c r="AN293" s="428"/>
      <c r="AO293" s="428"/>
      <c r="AP293" s="428"/>
      <c r="AQ293" s="428"/>
      <c r="AR293" s="428"/>
      <c r="AS293" s="428"/>
      <c r="AT293" s="428"/>
      <c r="AU293" s="428"/>
      <c r="AV293" s="428"/>
      <c r="AW293" s="428"/>
      <c r="AX293" s="428"/>
      <c r="AY293" s="428"/>
      <c r="AZ293" s="428"/>
      <c r="BA293" s="428"/>
      <c r="BB293" s="428"/>
      <c r="BC293" s="428"/>
    </row>
    <row r="294" ht="12.75" customHeight="1">
      <c r="A294" s="428"/>
      <c r="B294" s="428"/>
      <c r="C294" s="428"/>
      <c r="D294" s="428"/>
      <c r="E294" s="428"/>
      <c r="F294" s="428"/>
      <c r="G294" s="428"/>
      <c r="H294" s="428"/>
      <c r="I294" s="428"/>
      <c r="J294" s="428"/>
      <c r="K294" s="428"/>
      <c r="L294" s="428"/>
      <c r="M294" s="428"/>
      <c r="N294" s="428"/>
      <c r="O294" s="428"/>
      <c r="P294" s="428"/>
      <c r="Q294" s="428"/>
      <c r="R294" s="428"/>
      <c r="S294" s="428"/>
      <c r="T294" s="428"/>
      <c r="U294" s="428"/>
      <c r="V294" s="428"/>
      <c r="W294" s="428"/>
      <c r="X294" s="428"/>
      <c r="Y294" s="428"/>
      <c r="Z294" s="428"/>
      <c r="AA294" s="428"/>
      <c r="AB294" s="428"/>
      <c r="AC294" s="428"/>
      <c r="AD294" s="428"/>
      <c r="AE294" s="428"/>
      <c r="AF294" s="428"/>
      <c r="AG294" s="428"/>
      <c r="AH294" s="428"/>
      <c r="AI294" s="428"/>
      <c r="AJ294" s="428"/>
      <c r="AK294" s="428"/>
      <c r="AL294" s="428"/>
      <c r="AM294" s="428"/>
      <c r="AN294" s="428"/>
      <c r="AO294" s="428"/>
      <c r="AP294" s="428"/>
      <c r="AQ294" s="428"/>
      <c r="AR294" s="428"/>
      <c r="AS294" s="428"/>
      <c r="AT294" s="428"/>
      <c r="AU294" s="428"/>
      <c r="AV294" s="428"/>
      <c r="AW294" s="428"/>
      <c r="AX294" s="428"/>
      <c r="AY294" s="428"/>
      <c r="AZ294" s="428"/>
      <c r="BA294" s="428"/>
      <c r="BB294" s="428"/>
      <c r="BC294" s="428"/>
    </row>
    <row r="295" ht="12.75" customHeight="1">
      <c r="A295" s="428"/>
      <c r="B295" s="428"/>
      <c r="C295" s="428"/>
      <c r="D295" s="428"/>
      <c r="E295" s="428"/>
      <c r="F295" s="428"/>
      <c r="G295" s="428"/>
      <c r="H295" s="428"/>
      <c r="I295" s="428"/>
      <c r="J295" s="428"/>
      <c r="K295" s="428"/>
      <c r="L295" s="428"/>
      <c r="M295" s="428"/>
      <c r="N295" s="428"/>
      <c r="O295" s="428"/>
      <c r="P295" s="428"/>
      <c r="Q295" s="428"/>
      <c r="R295" s="428"/>
      <c r="S295" s="428"/>
      <c r="T295" s="428"/>
      <c r="U295" s="428"/>
      <c r="V295" s="428"/>
      <c r="W295" s="428"/>
      <c r="X295" s="428"/>
      <c r="Y295" s="428"/>
      <c r="Z295" s="428"/>
      <c r="AA295" s="428"/>
      <c r="AB295" s="428"/>
      <c r="AC295" s="428"/>
      <c r="AD295" s="428"/>
      <c r="AE295" s="428"/>
      <c r="AF295" s="428"/>
      <c r="AG295" s="428"/>
      <c r="AH295" s="428"/>
      <c r="AI295" s="428"/>
      <c r="AJ295" s="428"/>
      <c r="AK295" s="428"/>
      <c r="AL295" s="428"/>
      <c r="AM295" s="428"/>
      <c r="AN295" s="428"/>
      <c r="AO295" s="428"/>
      <c r="AP295" s="428"/>
      <c r="AQ295" s="428"/>
      <c r="AR295" s="428"/>
      <c r="AS295" s="428"/>
      <c r="AT295" s="428"/>
      <c r="AU295" s="428"/>
      <c r="AV295" s="428"/>
      <c r="AW295" s="428"/>
      <c r="AX295" s="428"/>
      <c r="AY295" s="428"/>
      <c r="AZ295" s="428"/>
      <c r="BA295" s="428"/>
      <c r="BB295" s="428"/>
      <c r="BC295" s="428"/>
    </row>
    <row r="296" ht="12.75" customHeight="1">
      <c r="A296" s="428"/>
      <c r="B296" s="428"/>
      <c r="C296" s="428"/>
      <c r="D296" s="428"/>
      <c r="E296" s="428"/>
      <c r="F296" s="428"/>
      <c r="G296" s="428"/>
      <c r="H296" s="428"/>
      <c r="I296" s="428"/>
      <c r="J296" s="428"/>
      <c r="K296" s="428"/>
      <c r="L296" s="428"/>
      <c r="M296" s="428"/>
      <c r="N296" s="428"/>
      <c r="O296" s="428"/>
      <c r="P296" s="428"/>
      <c r="Q296" s="428"/>
      <c r="R296" s="428"/>
      <c r="S296" s="428"/>
      <c r="T296" s="428"/>
      <c r="U296" s="428"/>
      <c r="V296" s="428"/>
      <c r="W296" s="428"/>
      <c r="X296" s="428"/>
      <c r="Y296" s="428"/>
      <c r="Z296" s="428"/>
      <c r="AA296" s="428"/>
      <c r="AB296" s="428"/>
      <c r="AC296" s="428"/>
      <c r="AD296" s="428"/>
      <c r="AE296" s="428"/>
      <c r="AF296" s="428"/>
      <c r="AG296" s="428"/>
      <c r="AH296" s="428"/>
      <c r="AI296" s="428"/>
      <c r="AJ296" s="428"/>
      <c r="AK296" s="428"/>
      <c r="AL296" s="428"/>
      <c r="AM296" s="428"/>
      <c r="AN296" s="428"/>
      <c r="AO296" s="428"/>
      <c r="AP296" s="428"/>
      <c r="AQ296" s="428"/>
      <c r="AR296" s="428"/>
      <c r="AS296" s="428"/>
      <c r="AT296" s="428"/>
      <c r="AU296" s="428"/>
      <c r="AV296" s="428"/>
      <c r="AW296" s="428"/>
      <c r="AX296" s="428"/>
      <c r="AY296" s="428"/>
      <c r="AZ296" s="428"/>
      <c r="BA296" s="428"/>
      <c r="BB296" s="428"/>
      <c r="BC296" s="428"/>
    </row>
    <row r="297" ht="12.75" customHeight="1">
      <c r="A297" s="428"/>
      <c r="B297" s="428"/>
      <c r="C297" s="428"/>
      <c r="D297" s="428"/>
      <c r="E297" s="428"/>
      <c r="F297" s="428"/>
      <c r="G297" s="428"/>
      <c r="H297" s="428"/>
      <c r="I297" s="428"/>
      <c r="J297" s="428"/>
      <c r="K297" s="428"/>
      <c r="L297" s="428"/>
      <c r="M297" s="428"/>
      <c r="N297" s="428"/>
      <c r="O297" s="428"/>
      <c r="P297" s="428"/>
      <c r="Q297" s="428"/>
      <c r="R297" s="428"/>
      <c r="S297" s="428"/>
      <c r="T297" s="428"/>
      <c r="U297" s="428"/>
      <c r="V297" s="428"/>
      <c r="W297" s="428"/>
      <c r="X297" s="428"/>
      <c r="Y297" s="428"/>
      <c r="Z297" s="428"/>
      <c r="AA297" s="428"/>
      <c r="AB297" s="428"/>
      <c r="AC297" s="428"/>
      <c r="AD297" s="428"/>
      <c r="AE297" s="428"/>
      <c r="AF297" s="428"/>
      <c r="AG297" s="428"/>
      <c r="AH297" s="428"/>
      <c r="AI297" s="428"/>
      <c r="AJ297" s="428"/>
      <c r="AK297" s="428"/>
      <c r="AL297" s="428"/>
      <c r="AM297" s="428"/>
      <c r="AN297" s="428"/>
      <c r="AO297" s="428"/>
      <c r="AP297" s="428"/>
      <c r="AQ297" s="428"/>
      <c r="AR297" s="428"/>
      <c r="AS297" s="428"/>
      <c r="AT297" s="428"/>
      <c r="AU297" s="428"/>
      <c r="AV297" s="428"/>
      <c r="AW297" s="428"/>
      <c r="AX297" s="428"/>
      <c r="AY297" s="428"/>
      <c r="AZ297" s="428"/>
      <c r="BA297" s="428"/>
      <c r="BB297" s="428"/>
      <c r="BC297" s="428"/>
    </row>
    <row r="298" ht="12.75" customHeight="1">
      <c r="A298" s="428"/>
      <c r="B298" s="428"/>
      <c r="C298" s="428"/>
      <c r="D298" s="428"/>
      <c r="E298" s="428"/>
      <c r="F298" s="428"/>
      <c r="G298" s="428"/>
      <c r="H298" s="428"/>
      <c r="I298" s="428"/>
      <c r="J298" s="428"/>
      <c r="K298" s="428"/>
      <c r="L298" s="428"/>
      <c r="M298" s="428"/>
      <c r="N298" s="428"/>
      <c r="O298" s="428"/>
      <c r="P298" s="428"/>
      <c r="Q298" s="428"/>
      <c r="R298" s="428"/>
      <c r="S298" s="428"/>
      <c r="T298" s="428"/>
      <c r="U298" s="428"/>
      <c r="V298" s="428"/>
      <c r="W298" s="428"/>
      <c r="X298" s="428"/>
      <c r="Y298" s="428"/>
      <c r="Z298" s="428"/>
      <c r="AA298" s="428"/>
      <c r="AB298" s="428"/>
      <c r="AC298" s="428"/>
      <c r="AD298" s="428"/>
      <c r="AE298" s="428"/>
      <c r="AF298" s="428"/>
      <c r="AG298" s="428"/>
      <c r="AH298" s="428"/>
      <c r="AI298" s="428"/>
      <c r="AJ298" s="428"/>
      <c r="AK298" s="428"/>
      <c r="AL298" s="428"/>
      <c r="AM298" s="428"/>
      <c r="AN298" s="428"/>
      <c r="AO298" s="428"/>
      <c r="AP298" s="428"/>
      <c r="AQ298" s="428"/>
      <c r="AR298" s="428"/>
      <c r="AS298" s="428"/>
      <c r="AT298" s="428"/>
      <c r="AU298" s="428"/>
      <c r="AV298" s="428"/>
      <c r="AW298" s="428"/>
      <c r="AX298" s="428"/>
      <c r="AY298" s="428"/>
      <c r="AZ298" s="428"/>
      <c r="BA298" s="428"/>
      <c r="BB298" s="428"/>
      <c r="BC298" s="428"/>
    </row>
    <row r="299" ht="12.75" customHeight="1">
      <c r="A299" s="428"/>
      <c r="B299" s="428"/>
      <c r="C299" s="428"/>
      <c r="D299" s="428"/>
      <c r="E299" s="428"/>
      <c r="F299" s="428"/>
      <c r="G299" s="428"/>
      <c r="H299" s="428"/>
      <c r="I299" s="428"/>
      <c r="J299" s="428"/>
      <c r="K299" s="428"/>
      <c r="L299" s="428"/>
      <c r="M299" s="428"/>
      <c r="N299" s="428"/>
      <c r="O299" s="428"/>
      <c r="P299" s="428"/>
      <c r="Q299" s="428"/>
      <c r="R299" s="428"/>
      <c r="S299" s="428"/>
      <c r="T299" s="428"/>
      <c r="U299" s="428"/>
      <c r="V299" s="428"/>
      <c r="W299" s="428"/>
      <c r="X299" s="428"/>
      <c r="Y299" s="428"/>
      <c r="Z299" s="428"/>
      <c r="AA299" s="428"/>
      <c r="AB299" s="428"/>
      <c r="AC299" s="428"/>
      <c r="AD299" s="428"/>
      <c r="AE299" s="428"/>
      <c r="AF299" s="428"/>
      <c r="AG299" s="428"/>
      <c r="AH299" s="428"/>
      <c r="AI299" s="428"/>
      <c r="AJ299" s="428"/>
      <c r="AK299" s="428"/>
      <c r="AL299" s="428"/>
      <c r="AM299" s="428"/>
      <c r="AN299" s="428"/>
      <c r="AO299" s="428"/>
      <c r="AP299" s="428"/>
      <c r="AQ299" s="428"/>
      <c r="AR299" s="428"/>
      <c r="AS299" s="428"/>
      <c r="AT299" s="428"/>
      <c r="AU299" s="428"/>
      <c r="AV299" s="428"/>
      <c r="AW299" s="428"/>
      <c r="AX299" s="428"/>
      <c r="AY299" s="428"/>
      <c r="AZ299" s="428"/>
      <c r="BA299" s="428"/>
      <c r="BB299" s="428"/>
      <c r="BC299" s="428"/>
    </row>
    <row r="300" ht="12.75" customHeight="1">
      <c r="A300" s="428"/>
      <c r="B300" s="428"/>
      <c r="C300" s="428"/>
      <c r="D300" s="428"/>
      <c r="E300" s="428"/>
      <c r="F300" s="428"/>
      <c r="G300" s="428"/>
      <c r="H300" s="428"/>
      <c r="I300" s="428"/>
      <c r="J300" s="428"/>
      <c r="K300" s="428"/>
      <c r="L300" s="428"/>
      <c r="M300" s="428"/>
      <c r="N300" s="428"/>
      <c r="O300" s="428"/>
      <c r="P300" s="428"/>
      <c r="Q300" s="428"/>
      <c r="R300" s="428"/>
      <c r="S300" s="428"/>
      <c r="T300" s="428"/>
      <c r="U300" s="428"/>
      <c r="V300" s="428"/>
      <c r="W300" s="428"/>
      <c r="X300" s="428"/>
      <c r="Y300" s="428"/>
      <c r="Z300" s="428"/>
      <c r="AA300" s="428"/>
      <c r="AB300" s="428"/>
      <c r="AC300" s="428"/>
      <c r="AD300" s="428"/>
      <c r="AE300" s="428"/>
      <c r="AF300" s="428"/>
      <c r="AG300" s="428"/>
      <c r="AH300" s="428"/>
      <c r="AI300" s="428"/>
      <c r="AJ300" s="428"/>
      <c r="AK300" s="428"/>
      <c r="AL300" s="428"/>
      <c r="AM300" s="428"/>
      <c r="AN300" s="428"/>
      <c r="AO300" s="428"/>
      <c r="AP300" s="428"/>
      <c r="AQ300" s="428"/>
      <c r="AR300" s="428"/>
      <c r="AS300" s="428"/>
      <c r="AT300" s="428"/>
      <c r="AU300" s="428"/>
      <c r="AV300" s="428"/>
      <c r="AW300" s="428"/>
      <c r="AX300" s="428"/>
      <c r="AY300" s="428"/>
      <c r="AZ300" s="428"/>
      <c r="BA300" s="428"/>
      <c r="BB300" s="428"/>
      <c r="BC300" s="428"/>
    </row>
    <row r="301" ht="12.75" customHeight="1">
      <c r="A301" s="428"/>
      <c r="B301" s="428"/>
      <c r="C301" s="428"/>
      <c r="D301" s="428"/>
      <c r="E301" s="428"/>
      <c r="F301" s="428"/>
      <c r="G301" s="428"/>
      <c r="H301" s="428"/>
      <c r="I301" s="428"/>
      <c r="J301" s="428"/>
      <c r="K301" s="428"/>
      <c r="L301" s="428"/>
      <c r="M301" s="428"/>
      <c r="N301" s="428"/>
      <c r="O301" s="428"/>
      <c r="P301" s="428"/>
      <c r="Q301" s="428"/>
      <c r="R301" s="428"/>
      <c r="S301" s="428"/>
      <c r="T301" s="428"/>
      <c r="U301" s="428"/>
      <c r="V301" s="428"/>
      <c r="W301" s="428"/>
      <c r="X301" s="428"/>
      <c r="Y301" s="428"/>
      <c r="Z301" s="428"/>
      <c r="AA301" s="428"/>
      <c r="AB301" s="428"/>
      <c r="AC301" s="428"/>
      <c r="AD301" s="428"/>
      <c r="AE301" s="428"/>
      <c r="AF301" s="428"/>
      <c r="AG301" s="428"/>
      <c r="AH301" s="428"/>
      <c r="AI301" s="428"/>
      <c r="AJ301" s="428"/>
      <c r="AK301" s="428"/>
      <c r="AL301" s="428"/>
      <c r="AM301" s="428"/>
      <c r="AN301" s="428"/>
      <c r="AO301" s="428"/>
      <c r="AP301" s="428"/>
      <c r="AQ301" s="428"/>
      <c r="AR301" s="428"/>
      <c r="AS301" s="428"/>
      <c r="AT301" s="428"/>
      <c r="AU301" s="428"/>
      <c r="AV301" s="428"/>
      <c r="AW301" s="428"/>
      <c r="AX301" s="428"/>
      <c r="AY301" s="428"/>
      <c r="AZ301" s="428"/>
      <c r="BA301" s="428"/>
      <c r="BB301" s="428"/>
      <c r="BC301" s="428"/>
    </row>
    <row r="302" ht="12.75" customHeight="1">
      <c r="A302" s="428"/>
      <c r="B302" s="428"/>
      <c r="C302" s="428"/>
      <c r="D302" s="428"/>
      <c r="E302" s="428"/>
      <c r="F302" s="428"/>
      <c r="G302" s="428"/>
      <c r="H302" s="428"/>
      <c r="I302" s="428"/>
      <c r="J302" s="428"/>
      <c r="K302" s="428"/>
      <c r="L302" s="428"/>
      <c r="M302" s="428"/>
      <c r="N302" s="428"/>
      <c r="O302" s="428"/>
      <c r="P302" s="428"/>
      <c r="Q302" s="428"/>
      <c r="R302" s="428"/>
      <c r="S302" s="428"/>
      <c r="T302" s="428"/>
      <c r="U302" s="428"/>
      <c r="V302" s="428"/>
      <c r="W302" s="428"/>
      <c r="X302" s="428"/>
      <c r="Y302" s="428"/>
      <c r="Z302" s="428"/>
      <c r="AA302" s="428"/>
      <c r="AB302" s="428"/>
      <c r="AC302" s="428"/>
      <c r="AD302" s="428"/>
      <c r="AE302" s="428"/>
      <c r="AF302" s="428"/>
      <c r="AG302" s="428"/>
      <c r="AH302" s="428"/>
      <c r="AI302" s="428"/>
      <c r="AJ302" s="428"/>
      <c r="AK302" s="428"/>
      <c r="AL302" s="428"/>
      <c r="AM302" s="428"/>
      <c r="AN302" s="428"/>
      <c r="AO302" s="428"/>
      <c r="AP302" s="428"/>
      <c r="AQ302" s="428"/>
      <c r="AR302" s="428"/>
      <c r="AS302" s="428"/>
      <c r="AT302" s="428"/>
      <c r="AU302" s="428"/>
      <c r="AV302" s="428"/>
      <c r="AW302" s="428"/>
      <c r="AX302" s="428"/>
      <c r="AY302" s="428"/>
      <c r="AZ302" s="428"/>
      <c r="BA302" s="428"/>
      <c r="BB302" s="428"/>
      <c r="BC302" s="428"/>
    </row>
    <row r="303" ht="12.75" customHeight="1">
      <c r="A303" s="428"/>
      <c r="B303" s="428"/>
      <c r="C303" s="428"/>
      <c r="D303" s="428"/>
      <c r="E303" s="428"/>
      <c r="F303" s="428"/>
      <c r="G303" s="428"/>
      <c r="H303" s="428"/>
      <c r="I303" s="428"/>
      <c r="J303" s="428"/>
      <c r="K303" s="428"/>
      <c r="L303" s="428"/>
      <c r="M303" s="428"/>
      <c r="N303" s="428"/>
      <c r="O303" s="428"/>
      <c r="P303" s="428"/>
      <c r="Q303" s="428"/>
      <c r="R303" s="428"/>
      <c r="S303" s="428"/>
      <c r="T303" s="428"/>
      <c r="U303" s="428"/>
      <c r="V303" s="428"/>
      <c r="W303" s="428"/>
      <c r="X303" s="428"/>
      <c r="Y303" s="428"/>
      <c r="Z303" s="428"/>
      <c r="AA303" s="428"/>
      <c r="AB303" s="428"/>
      <c r="AC303" s="428"/>
      <c r="AD303" s="428"/>
      <c r="AE303" s="428"/>
      <c r="AF303" s="428"/>
      <c r="AG303" s="428"/>
      <c r="AH303" s="428"/>
      <c r="AI303" s="428"/>
      <c r="AJ303" s="428"/>
      <c r="AK303" s="428"/>
      <c r="AL303" s="428"/>
      <c r="AM303" s="428"/>
      <c r="AN303" s="428"/>
      <c r="AO303" s="428"/>
      <c r="AP303" s="428"/>
      <c r="AQ303" s="428"/>
      <c r="AR303" s="428"/>
      <c r="AS303" s="428"/>
      <c r="AT303" s="428"/>
      <c r="AU303" s="428"/>
      <c r="AV303" s="428"/>
      <c r="AW303" s="428"/>
      <c r="AX303" s="428"/>
      <c r="AY303" s="428"/>
      <c r="AZ303" s="428"/>
      <c r="BA303" s="428"/>
      <c r="BB303" s="428"/>
      <c r="BC303" s="428"/>
    </row>
    <row r="304" ht="12.75" customHeight="1">
      <c r="A304" s="428"/>
      <c r="B304" s="428"/>
      <c r="C304" s="428"/>
      <c r="D304" s="428"/>
      <c r="E304" s="428"/>
      <c r="F304" s="428"/>
      <c r="G304" s="428"/>
      <c r="H304" s="428"/>
      <c r="I304" s="428"/>
      <c r="J304" s="428"/>
      <c r="K304" s="428"/>
      <c r="L304" s="428"/>
      <c r="M304" s="428"/>
      <c r="N304" s="428"/>
      <c r="O304" s="428"/>
      <c r="P304" s="428"/>
      <c r="Q304" s="428"/>
      <c r="R304" s="428"/>
      <c r="S304" s="428"/>
      <c r="T304" s="428"/>
      <c r="U304" s="428"/>
      <c r="V304" s="428"/>
      <c r="W304" s="428"/>
      <c r="X304" s="428"/>
      <c r="Y304" s="428"/>
      <c r="Z304" s="428"/>
      <c r="AA304" s="428"/>
      <c r="AB304" s="428"/>
      <c r="AC304" s="428"/>
      <c r="AD304" s="428"/>
      <c r="AE304" s="428"/>
      <c r="AF304" s="428"/>
      <c r="AG304" s="428"/>
      <c r="AH304" s="428"/>
      <c r="AI304" s="428"/>
      <c r="AJ304" s="428"/>
      <c r="AK304" s="428"/>
      <c r="AL304" s="428"/>
      <c r="AM304" s="428"/>
      <c r="AN304" s="428"/>
      <c r="AO304" s="428"/>
      <c r="AP304" s="428"/>
      <c r="AQ304" s="428"/>
      <c r="AR304" s="428"/>
      <c r="AS304" s="428"/>
      <c r="AT304" s="428"/>
      <c r="AU304" s="428"/>
      <c r="AV304" s="428"/>
      <c r="AW304" s="428"/>
      <c r="AX304" s="428"/>
      <c r="AY304" s="428"/>
      <c r="AZ304" s="428"/>
      <c r="BA304" s="428"/>
      <c r="BB304" s="428"/>
      <c r="BC304" s="428"/>
    </row>
    <row r="305" ht="12.75" customHeight="1">
      <c r="A305" s="428"/>
      <c r="B305" s="428"/>
      <c r="C305" s="428"/>
      <c r="D305" s="428"/>
      <c r="E305" s="428"/>
      <c r="F305" s="428"/>
      <c r="G305" s="428"/>
      <c r="H305" s="428"/>
      <c r="I305" s="428"/>
      <c r="J305" s="428"/>
      <c r="K305" s="428"/>
      <c r="L305" s="428"/>
      <c r="M305" s="428"/>
      <c r="N305" s="428"/>
      <c r="O305" s="428"/>
      <c r="P305" s="428"/>
      <c r="Q305" s="428"/>
      <c r="R305" s="428"/>
      <c r="S305" s="428"/>
      <c r="T305" s="428"/>
      <c r="U305" s="428"/>
      <c r="V305" s="428"/>
      <c r="W305" s="428"/>
      <c r="X305" s="428"/>
      <c r="Y305" s="428"/>
      <c r="Z305" s="428"/>
      <c r="AA305" s="428"/>
      <c r="AB305" s="428"/>
      <c r="AC305" s="428"/>
      <c r="AD305" s="428"/>
      <c r="AE305" s="428"/>
      <c r="AF305" s="428"/>
      <c r="AG305" s="428"/>
      <c r="AH305" s="428"/>
      <c r="AI305" s="428"/>
      <c r="AJ305" s="428"/>
      <c r="AK305" s="428"/>
      <c r="AL305" s="428"/>
      <c r="AM305" s="428"/>
      <c r="AN305" s="428"/>
      <c r="AO305" s="428"/>
      <c r="AP305" s="428"/>
      <c r="AQ305" s="428"/>
      <c r="AR305" s="428"/>
      <c r="AS305" s="428"/>
      <c r="AT305" s="428"/>
      <c r="AU305" s="428"/>
      <c r="AV305" s="428"/>
      <c r="AW305" s="428"/>
      <c r="AX305" s="428"/>
      <c r="AY305" s="428"/>
      <c r="AZ305" s="428"/>
      <c r="BA305" s="428"/>
      <c r="BB305" s="428"/>
      <c r="BC305" s="428"/>
    </row>
    <row r="306" ht="12.75" customHeight="1">
      <c r="A306" s="428"/>
      <c r="B306" s="428"/>
      <c r="C306" s="428"/>
      <c r="D306" s="428"/>
      <c r="E306" s="428"/>
      <c r="F306" s="428"/>
      <c r="G306" s="428"/>
      <c r="H306" s="428"/>
      <c r="I306" s="428"/>
      <c r="J306" s="428"/>
      <c r="K306" s="428"/>
      <c r="L306" s="428"/>
      <c r="M306" s="428"/>
      <c r="N306" s="428"/>
      <c r="O306" s="428"/>
      <c r="P306" s="428"/>
      <c r="Q306" s="428"/>
      <c r="R306" s="428"/>
      <c r="S306" s="428"/>
      <c r="T306" s="428"/>
      <c r="U306" s="428"/>
      <c r="V306" s="428"/>
      <c r="W306" s="428"/>
      <c r="X306" s="428"/>
      <c r="Y306" s="428"/>
      <c r="Z306" s="428"/>
      <c r="AA306" s="428"/>
      <c r="AB306" s="428"/>
      <c r="AC306" s="428"/>
      <c r="AD306" s="428"/>
      <c r="AE306" s="428"/>
      <c r="AF306" s="428"/>
      <c r="AG306" s="428"/>
      <c r="AH306" s="428"/>
      <c r="AI306" s="428"/>
      <c r="AJ306" s="428"/>
      <c r="AK306" s="428"/>
      <c r="AL306" s="428"/>
      <c r="AM306" s="428"/>
      <c r="AN306" s="428"/>
      <c r="AO306" s="428"/>
      <c r="AP306" s="428"/>
      <c r="AQ306" s="428"/>
      <c r="AR306" s="428"/>
      <c r="AS306" s="428"/>
      <c r="AT306" s="428"/>
      <c r="AU306" s="428"/>
      <c r="AV306" s="428"/>
      <c r="AW306" s="428"/>
      <c r="AX306" s="428"/>
      <c r="AY306" s="428"/>
      <c r="AZ306" s="428"/>
      <c r="BA306" s="428"/>
      <c r="BB306" s="428"/>
      <c r="BC306" s="428"/>
    </row>
    <row r="307" ht="12.75" customHeight="1">
      <c r="A307" s="428"/>
      <c r="B307" s="428"/>
      <c r="C307" s="428"/>
      <c r="D307" s="428"/>
      <c r="E307" s="428"/>
      <c r="F307" s="428"/>
      <c r="G307" s="428"/>
      <c r="H307" s="428"/>
      <c r="I307" s="428"/>
      <c r="J307" s="428"/>
      <c r="K307" s="428"/>
      <c r="L307" s="428"/>
      <c r="M307" s="428"/>
      <c r="N307" s="428"/>
      <c r="O307" s="428"/>
      <c r="P307" s="428"/>
      <c r="Q307" s="428"/>
      <c r="R307" s="428"/>
      <c r="S307" s="428"/>
      <c r="T307" s="428"/>
      <c r="U307" s="428"/>
      <c r="V307" s="428"/>
      <c r="W307" s="428"/>
      <c r="X307" s="428"/>
      <c r="Y307" s="428"/>
      <c r="Z307" s="428"/>
      <c r="AA307" s="428"/>
      <c r="AB307" s="428"/>
      <c r="AC307" s="428"/>
      <c r="AD307" s="428"/>
      <c r="AE307" s="428"/>
      <c r="AF307" s="428"/>
      <c r="AG307" s="428"/>
      <c r="AH307" s="428"/>
      <c r="AI307" s="428"/>
      <c r="AJ307" s="428"/>
      <c r="AK307" s="428"/>
      <c r="AL307" s="428"/>
      <c r="AM307" s="428"/>
      <c r="AN307" s="428"/>
      <c r="AO307" s="428"/>
      <c r="AP307" s="428"/>
      <c r="AQ307" s="428"/>
      <c r="AR307" s="428"/>
      <c r="AS307" s="428"/>
      <c r="AT307" s="428"/>
      <c r="AU307" s="428"/>
      <c r="AV307" s="428"/>
      <c r="AW307" s="428"/>
      <c r="AX307" s="428"/>
      <c r="AY307" s="428"/>
      <c r="AZ307" s="428"/>
      <c r="BA307" s="428"/>
      <c r="BB307" s="428"/>
      <c r="BC307" s="428"/>
    </row>
    <row r="308" ht="12.75" customHeight="1">
      <c r="A308" s="428"/>
      <c r="B308" s="428"/>
      <c r="C308" s="428"/>
      <c r="D308" s="428"/>
      <c r="E308" s="428"/>
      <c r="F308" s="428"/>
      <c r="G308" s="428"/>
      <c r="H308" s="428"/>
      <c r="I308" s="428"/>
      <c r="J308" s="428"/>
      <c r="K308" s="428"/>
      <c r="L308" s="428"/>
      <c r="M308" s="428"/>
      <c r="N308" s="428"/>
      <c r="O308" s="428"/>
      <c r="P308" s="428"/>
      <c r="Q308" s="428"/>
      <c r="R308" s="428"/>
      <c r="S308" s="428"/>
      <c r="T308" s="428"/>
      <c r="U308" s="428"/>
      <c r="V308" s="428"/>
      <c r="W308" s="428"/>
      <c r="X308" s="428"/>
      <c r="Y308" s="428"/>
      <c r="Z308" s="428"/>
      <c r="AA308" s="428"/>
      <c r="AB308" s="428"/>
      <c r="AC308" s="428"/>
      <c r="AD308" s="428"/>
      <c r="AE308" s="428"/>
      <c r="AF308" s="428"/>
      <c r="AG308" s="428"/>
      <c r="AH308" s="428"/>
      <c r="AI308" s="428"/>
      <c r="AJ308" s="428"/>
      <c r="AK308" s="428"/>
      <c r="AL308" s="428"/>
      <c r="AM308" s="428"/>
      <c r="AN308" s="428"/>
      <c r="AO308" s="428"/>
      <c r="AP308" s="428"/>
      <c r="AQ308" s="428"/>
      <c r="AR308" s="428"/>
      <c r="AS308" s="428"/>
      <c r="AT308" s="428"/>
      <c r="AU308" s="428"/>
      <c r="AV308" s="428"/>
      <c r="AW308" s="428"/>
      <c r="AX308" s="428"/>
      <c r="AY308" s="428"/>
      <c r="AZ308" s="428"/>
      <c r="BA308" s="428"/>
      <c r="BB308" s="428"/>
      <c r="BC308" s="428"/>
    </row>
    <row r="309" ht="12.75" customHeight="1">
      <c r="A309" s="428"/>
      <c r="B309" s="428"/>
      <c r="C309" s="428"/>
      <c r="D309" s="428"/>
      <c r="E309" s="428"/>
      <c r="F309" s="428"/>
      <c r="G309" s="428"/>
      <c r="H309" s="428"/>
      <c r="I309" s="428"/>
      <c r="J309" s="428"/>
      <c r="K309" s="428"/>
      <c r="L309" s="428"/>
      <c r="M309" s="428"/>
      <c r="N309" s="428"/>
      <c r="O309" s="428"/>
      <c r="P309" s="428"/>
      <c r="Q309" s="428"/>
      <c r="R309" s="428"/>
      <c r="S309" s="428"/>
      <c r="T309" s="428"/>
      <c r="U309" s="428"/>
      <c r="V309" s="428"/>
      <c r="W309" s="428"/>
      <c r="X309" s="428"/>
      <c r="Y309" s="428"/>
      <c r="Z309" s="428"/>
      <c r="AA309" s="428"/>
      <c r="AB309" s="428"/>
      <c r="AC309" s="428"/>
      <c r="AD309" s="428"/>
      <c r="AE309" s="428"/>
      <c r="AF309" s="428"/>
      <c r="AG309" s="428"/>
      <c r="AH309" s="428"/>
      <c r="AI309" s="428"/>
      <c r="AJ309" s="428"/>
      <c r="AK309" s="428"/>
      <c r="AL309" s="428"/>
      <c r="AM309" s="428"/>
      <c r="AN309" s="428"/>
      <c r="AO309" s="428"/>
      <c r="AP309" s="428"/>
      <c r="AQ309" s="428"/>
      <c r="AR309" s="428"/>
      <c r="AS309" s="428"/>
      <c r="AT309" s="428"/>
      <c r="AU309" s="428"/>
      <c r="AV309" s="428"/>
      <c r="AW309" s="428"/>
      <c r="AX309" s="428"/>
      <c r="AY309" s="428"/>
      <c r="AZ309" s="428"/>
      <c r="BA309" s="428"/>
      <c r="BB309" s="428"/>
      <c r="BC309" s="428"/>
    </row>
    <row r="310" ht="12.75" customHeight="1">
      <c r="A310" s="428"/>
      <c r="B310" s="428"/>
      <c r="C310" s="428"/>
      <c r="D310" s="428"/>
      <c r="E310" s="428"/>
      <c r="F310" s="428"/>
      <c r="G310" s="428"/>
      <c r="H310" s="428"/>
      <c r="I310" s="428"/>
      <c r="J310" s="428"/>
      <c r="K310" s="428"/>
      <c r="L310" s="428"/>
      <c r="M310" s="428"/>
      <c r="N310" s="428"/>
      <c r="O310" s="428"/>
      <c r="P310" s="428"/>
      <c r="Q310" s="428"/>
      <c r="R310" s="428"/>
      <c r="S310" s="428"/>
      <c r="T310" s="428"/>
      <c r="U310" s="428"/>
      <c r="V310" s="428"/>
      <c r="W310" s="428"/>
      <c r="X310" s="428"/>
      <c r="Y310" s="428"/>
      <c r="Z310" s="428"/>
      <c r="AA310" s="428"/>
      <c r="AB310" s="428"/>
      <c r="AC310" s="428"/>
      <c r="AD310" s="428"/>
      <c r="AE310" s="428"/>
      <c r="AF310" s="428"/>
      <c r="AG310" s="428"/>
      <c r="AH310" s="428"/>
      <c r="AI310" s="428"/>
      <c r="AJ310" s="428"/>
      <c r="AK310" s="428"/>
      <c r="AL310" s="428"/>
      <c r="AM310" s="428"/>
      <c r="AN310" s="428"/>
      <c r="AO310" s="428"/>
      <c r="AP310" s="428"/>
      <c r="AQ310" s="428"/>
      <c r="AR310" s="428"/>
      <c r="AS310" s="428"/>
      <c r="AT310" s="428"/>
      <c r="AU310" s="428"/>
      <c r="AV310" s="428"/>
      <c r="AW310" s="428"/>
      <c r="AX310" s="428"/>
      <c r="AY310" s="428"/>
      <c r="AZ310" s="428"/>
      <c r="BA310" s="428"/>
      <c r="BB310" s="428"/>
      <c r="BC310" s="428"/>
    </row>
    <row r="311" ht="12.75" customHeight="1">
      <c r="A311" s="428"/>
      <c r="B311" s="428"/>
      <c r="C311" s="428"/>
      <c r="D311" s="428"/>
      <c r="E311" s="428"/>
      <c r="F311" s="428"/>
      <c r="G311" s="428"/>
      <c r="H311" s="428"/>
      <c r="I311" s="428"/>
      <c r="J311" s="428"/>
      <c r="K311" s="428"/>
      <c r="L311" s="428"/>
      <c r="M311" s="428"/>
      <c r="N311" s="428"/>
      <c r="O311" s="428"/>
      <c r="P311" s="428"/>
      <c r="Q311" s="428"/>
      <c r="R311" s="428"/>
      <c r="S311" s="428"/>
      <c r="T311" s="428"/>
      <c r="U311" s="428"/>
      <c r="V311" s="428"/>
      <c r="W311" s="428"/>
      <c r="X311" s="428"/>
      <c r="Y311" s="428"/>
      <c r="Z311" s="428"/>
      <c r="AA311" s="428"/>
      <c r="AB311" s="428"/>
      <c r="AC311" s="428"/>
      <c r="AD311" s="428"/>
      <c r="AE311" s="428"/>
      <c r="AF311" s="428"/>
      <c r="AG311" s="428"/>
      <c r="AH311" s="428"/>
      <c r="AI311" s="428"/>
      <c r="AJ311" s="428"/>
      <c r="AK311" s="428"/>
      <c r="AL311" s="428"/>
      <c r="AM311" s="428"/>
      <c r="AN311" s="428"/>
      <c r="AO311" s="428"/>
      <c r="AP311" s="428"/>
      <c r="AQ311" s="428"/>
      <c r="AR311" s="428"/>
      <c r="AS311" s="428"/>
      <c r="AT311" s="428"/>
      <c r="AU311" s="428"/>
      <c r="AV311" s="428"/>
      <c r="AW311" s="428"/>
      <c r="AX311" s="428"/>
      <c r="AY311" s="428"/>
      <c r="AZ311" s="428"/>
      <c r="BA311" s="428"/>
      <c r="BB311" s="428"/>
      <c r="BC311" s="428"/>
    </row>
    <row r="312" ht="12.75" customHeight="1">
      <c r="A312" s="428"/>
      <c r="B312" s="428"/>
      <c r="C312" s="428"/>
      <c r="D312" s="428"/>
      <c r="E312" s="428"/>
      <c r="F312" s="428"/>
      <c r="G312" s="428"/>
      <c r="H312" s="428"/>
      <c r="I312" s="428"/>
      <c r="J312" s="428"/>
      <c r="K312" s="428"/>
      <c r="L312" s="428"/>
      <c r="M312" s="428"/>
      <c r="N312" s="428"/>
      <c r="O312" s="428"/>
      <c r="P312" s="428"/>
      <c r="Q312" s="428"/>
      <c r="R312" s="428"/>
      <c r="S312" s="428"/>
      <c r="T312" s="428"/>
      <c r="U312" s="428"/>
      <c r="V312" s="428"/>
      <c r="W312" s="428"/>
      <c r="X312" s="428"/>
      <c r="Y312" s="428"/>
      <c r="Z312" s="428"/>
      <c r="AA312" s="428"/>
      <c r="AB312" s="428"/>
      <c r="AC312" s="428"/>
      <c r="AD312" s="428"/>
      <c r="AE312" s="428"/>
      <c r="AF312" s="428"/>
      <c r="AG312" s="428"/>
      <c r="AH312" s="428"/>
      <c r="AI312" s="428"/>
      <c r="AJ312" s="428"/>
      <c r="AK312" s="428"/>
      <c r="AL312" s="428"/>
      <c r="AM312" s="428"/>
      <c r="AN312" s="428"/>
      <c r="AO312" s="428"/>
      <c r="AP312" s="428"/>
      <c r="AQ312" s="428"/>
      <c r="AR312" s="428"/>
      <c r="AS312" s="428"/>
      <c r="AT312" s="428"/>
      <c r="AU312" s="428"/>
      <c r="AV312" s="428"/>
      <c r="AW312" s="428"/>
      <c r="AX312" s="428"/>
      <c r="AY312" s="428"/>
      <c r="AZ312" s="428"/>
      <c r="BA312" s="428"/>
      <c r="BB312" s="428"/>
      <c r="BC312" s="428"/>
    </row>
    <row r="313" ht="12.75" customHeight="1">
      <c r="A313" s="428"/>
      <c r="B313" s="428"/>
      <c r="C313" s="428"/>
      <c r="D313" s="428"/>
      <c r="E313" s="428"/>
      <c r="F313" s="428"/>
      <c r="G313" s="428"/>
      <c r="H313" s="428"/>
      <c r="I313" s="428"/>
      <c r="J313" s="428"/>
      <c r="K313" s="428"/>
      <c r="L313" s="428"/>
      <c r="M313" s="428"/>
      <c r="N313" s="428"/>
      <c r="O313" s="428"/>
      <c r="P313" s="428"/>
      <c r="Q313" s="428"/>
      <c r="R313" s="428"/>
      <c r="S313" s="428"/>
      <c r="T313" s="428"/>
      <c r="U313" s="428"/>
      <c r="V313" s="428"/>
      <c r="W313" s="428"/>
      <c r="X313" s="428"/>
      <c r="Y313" s="428"/>
      <c r="Z313" s="428"/>
      <c r="AA313" s="428"/>
      <c r="AB313" s="428"/>
      <c r="AC313" s="428"/>
      <c r="AD313" s="428"/>
      <c r="AE313" s="428"/>
      <c r="AF313" s="428"/>
      <c r="AG313" s="428"/>
      <c r="AH313" s="428"/>
      <c r="AI313" s="428"/>
      <c r="AJ313" s="428"/>
      <c r="AK313" s="428"/>
      <c r="AL313" s="428"/>
      <c r="AM313" s="428"/>
      <c r="AN313" s="428"/>
      <c r="AO313" s="428"/>
      <c r="AP313" s="428"/>
      <c r="AQ313" s="428"/>
      <c r="AR313" s="428"/>
      <c r="AS313" s="428"/>
      <c r="AT313" s="428"/>
      <c r="AU313" s="428"/>
      <c r="AV313" s="428"/>
      <c r="AW313" s="428"/>
      <c r="AX313" s="428"/>
      <c r="AY313" s="428"/>
      <c r="AZ313" s="428"/>
      <c r="BA313" s="428"/>
      <c r="BB313" s="428"/>
      <c r="BC313" s="428"/>
    </row>
    <row r="314" ht="12.75" customHeight="1">
      <c r="A314" s="428"/>
      <c r="B314" s="428"/>
      <c r="C314" s="428"/>
      <c r="D314" s="428"/>
      <c r="E314" s="428"/>
      <c r="F314" s="428"/>
      <c r="G314" s="428"/>
      <c r="H314" s="428"/>
      <c r="I314" s="428"/>
      <c r="J314" s="428"/>
      <c r="K314" s="428"/>
      <c r="L314" s="428"/>
      <c r="M314" s="428"/>
      <c r="N314" s="428"/>
      <c r="O314" s="428"/>
      <c r="P314" s="428"/>
      <c r="Q314" s="428"/>
      <c r="R314" s="428"/>
      <c r="S314" s="428"/>
      <c r="T314" s="428"/>
      <c r="U314" s="428"/>
      <c r="V314" s="428"/>
      <c r="W314" s="428"/>
      <c r="X314" s="428"/>
      <c r="Y314" s="428"/>
      <c r="Z314" s="428"/>
      <c r="AA314" s="428"/>
      <c r="AB314" s="428"/>
      <c r="AC314" s="428"/>
      <c r="AD314" s="428"/>
      <c r="AE314" s="428"/>
      <c r="AF314" s="428"/>
      <c r="AG314" s="428"/>
      <c r="AH314" s="428"/>
      <c r="AI314" s="428"/>
      <c r="AJ314" s="428"/>
      <c r="AK314" s="428"/>
      <c r="AL314" s="428"/>
      <c r="AM314" s="428"/>
      <c r="AN314" s="428"/>
      <c r="AO314" s="428"/>
      <c r="AP314" s="428"/>
      <c r="AQ314" s="428"/>
      <c r="AR314" s="428"/>
      <c r="AS314" s="428"/>
      <c r="AT314" s="428"/>
      <c r="AU314" s="428"/>
      <c r="AV314" s="428"/>
      <c r="AW314" s="428"/>
      <c r="AX314" s="428"/>
      <c r="AY314" s="428"/>
      <c r="AZ314" s="428"/>
      <c r="BA314" s="428"/>
      <c r="BB314" s="428"/>
      <c r="BC314" s="428"/>
    </row>
    <row r="315" ht="12.75" customHeight="1">
      <c r="A315" s="428"/>
      <c r="B315" s="428"/>
      <c r="C315" s="428"/>
      <c r="D315" s="428"/>
      <c r="E315" s="428"/>
      <c r="F315" s="428"/>
      <c r="G315" s="428"/>
      <c r="H315" s="428"/>
      <c r="I315" s="428"/>
      <c r="J315" s="428"/>
      <c r="K315" s="428"/>
      <c r="L315" s="428"/>
      <c r="M315" s="428"/>
      <c r="N315" s="428"/>
      <c r="O315" s="428"/>
      <c r="P315" s="428"/>
      <c r="Q315" s="428"/>
      <c r="R315" s="428"/>
      <c r="S315" s="428"/>
      <c r="T315" s="428"/>
      <c r="U315" s="428"/>
      <c r="V315" s="428"/>
      <c r="W315" s="428"/>
      <c r="X315" s="428"/>
      <c r="Y315" s="428"/>
      <c r="Z315" s="428"/>
      <c r="AA315" s="428"/>
      <c r="AB315" s="428"/>
      <c r="AC315" s="428"/>
      <c r="AD315" s="428"/>
      <c r="AE315" s="428"/>
      <c r="AF315" s="428"/>
      <c r="AG315" s="428"/>
      <c r="AH315" s="428"/>
      <c r="AI315" s="428"/>
      <c r="AJ315" s="428"/>
      <c r="AK315" s="428"/>
      <c r="AL315" s="428"/>
      <c r="AM315" s="428"/>
      <c r="AN315" s="428"/>
      <c r="AO315" s="428"/>
      <c r="AP315" s="428"/>
      <c r="AQ315" s="428"/>
      <c r="AR315" s="428"/>
      <c r="AS315" s="428"/>
      <c r="AT315" s="428"/>
      <c r="AU315" s="428"/>
      <c r="AV315" s="428"/>
      <c r="AW315" s="428"/>
      <c r="AX315" s="428"/>
      <c r="AY315" s="428"/>
      <c r="AZ315" s="428"/>
      <c r="BA315" s="428"/>
      <c r="BB315" s="428"/>
      <c r="BC315" s="428"/>
    </row>
    <row r="316" ht="12.75" customHeight="1">
      <c r="A316" s="428"/>
      <c r="B316" s="428"/>
      <c r="C316" s="428"/>
      <c r="D316" s="428"/>
      <c r="E316" s="428"/>
      <c r="F316" s="428"/>
      <c r="G316" s="428"/>
      <c r="H316" s="428"/>
      <c r="I316" s="428"/>
      <c r="J316" s="428"/>
      <c r="K316" s="428"/>
      <c r="L316" s="428"/>
      <c r="M316" s="428"/>
      <c r="N316" s="428"/>
      <c r="O316" s="428"/>
      <c r="P316" s="428"/>
      <c r="Q316" s="428"/>
      <c r="R316" s="428"/>
      <c r="S316" s="428"/>
      <c r="T316" s="428"/>
      <c r="U316" s="428"/>
      <c r="V316" s="428"/>
      <c r="W316" s="428"/>
      <c r="X316" s="428"/>
      <c r="Y316" s="428"/>
      <c r="Z316" s="428"/>
      <c r="AA316" s="428"/>
      <c r="AB316" s="428"/>
      <c r="AC316" s="428"/>
      <c r="AD316" s="428"/>
      <c r="AE316" s="428"/>
      <c r="AF316" s="428"/>
      <c r="AG316" s="428"/>
      <c r="AH316" s="428"/>
      <c r="AI316" s="428"/>
      <c r="AJ316" s="428"/>
      <c r="AK316" s="428"/>
      <c r="AL316" s="428"/>
      <c r="AM316" s="428"/>
      <c r="AN316" s="428"/>
      <c r="AO316" s="428"/>
      <c r="AP316" s="428"/>
      <c r="AQ316" s="428"/>
      <c r="AR316" s="428"/>
      <c r="AS316" s="428"/>
      <c r="AT316" s="428"/>
      <c r="AU316" s="428"/>
      <c r="AV316" s="428"/>
      <c r="AW316" s="428"/>
      <c r="AX316" s="428"/>
      <c r="AY316" s="428"/>
      <c r="AZ316" s="428"/>
      <c r="BA316" s="428"/>
      <c r="BB316" s="428"/>
      <c r="BC316" s="428"/>
    </row>
    <row r="317" ht="12.75" customHeight="1">
      <c r="A317" s="428"/>
      <c r="B317" s="428"/>
      <c r="C317" s="428"/>
      <c r="D317" s="428"/>
      <c r="E317" s="428"/>
      <c r="F317" s="428"/>
      <c r="G317" s="428"/>
      <c r="H317" s="428"/>
      <c r="I317" s="428"/>
      <c r="J317" s="428"/>
      <c r="K317" s="428"/>
      <c r="L317" s="428"/>
      <c r="M317" s="428"/>
      <c r="N317" s="428"/>
      <c r="O317" s="428"/>
      <c r="P317" s="428"/>
      <c r="Q317" s="428"/>
      <c r="R317" s="428"/>
      <c r="S317" s="428"/>
      <c r="T317" s="428"/>
      <c r="U317" s="428"/>
      <c r="V317" s="428"/>
      <c r="W317" s="428"/>
      <c r="X317" s="428"/>
      <c r="Y317" s="428"/>
      <c r="Z317" s="428"/>
      <c r="AA317" s="428"/>
      <c r="AB317" s="428"/>
      <c r="AC317" s="428"/>
      <c r="AD317" s="428"/>
      <c r="AE317" s="428"/>
      <c r="AF317" s="428"/>
      <c r="AG317" s="428"/>
      <c r="AH317" s="428"/>
      <c r="AI317" s="428"/>
      <c r="AJ317" s="428"/>
      <c r="AK317" s="428"/>
      <c r="AL317" s="428"/>
      <c r="AM317" s="428"/>
      <c r="AN317" s="428"/>
      <c r="AO317" s="428"/>
      <c r="AP317" s="428"/>
      <c r="AQ317" s="428"/>
      <c r="AR317" s="428"/>
      <c r="AS317" s="428"/>
      <c r="AT317" s="428"/>
      <c r="AU317" s="428"/>
      <c r="AV317" s="428"/>
      <c r="AW317" s="428"/>
      <c r="AX317" s="428"/>
      <c r="AY317" s="428"/>
      <c r="AZ317" s="428"/>
      <c r="BA317" s="428"/>
      <c r="BB317" s="428"/>
      <c r="BC317" s="428"/>
    </row>
    <row r="318" ht="12.75" customHeight="1">
      <c r="A318" s="428"/>
      <c r="B318" s="428"/>
      <c r="C318" s="428"/>
      <c r="D318" s="428"/>
      <c r="E318" s="428"/>
      <c r="F318" s="428"/>
      <c r="G318" s="428"/>
      <c r="H318" s="428"/>
      <c r="I318" s="428"/>
      <c r="J318" s="428"/>
      <c r="K318" s="428"/>
      <c r="L318" s="428"/>
      <c r="M318" s="428"/>
      <c r="N318" s="428"/>
      <c r="O318" s="428"/>
      <c r="P318" s="428"/>
      <c r="Q318" s="428"/>
      <c r="R318" s="428"/>
      <c r="S318" s="428"/>
      <c r="T318" s="428"/>
      <c r="U318" s="428"/>
      <c r="V318" s="428"/>
      <c r="W318" s="428"/>
      <c r="X318" s="428"/>
      <c r="Y318" s="428"/>
      <c r="Z318" s="428"/>
      <c r="AA318" s="428"/>
      <c r="AB318" s="428"/>
      <c r="AC318" s="428"/>
      <c r="AD318" s="428"/>
      <c r="AE318" s="428"/>
      <c r="AF318" s="428"/>
      <c r="AG318" s="428"/>
      <c r="AH318" s="428"/>
      <c r="AI318" s="428"/>
      <c r="AJ318" s="428"/>
      <c r="AK318" s="428"/>
      <c r="AL318" s="428"/>
      <c r="AM318" s="428"/>
      <c r="AN318" s="428"/>
      <c r="AO318" s="428"/>
      <c r="AP318" s="428"/>
      <c r="AQ318" s="428"/>
      <c r="AR318" s="428"/>
      <c r="AS318" s="428"/>
      <c r="AT318" s="428"/>
      <c r="AU318" s="428"/>
      <c r="AV318" s="428"/>
      <c r="AW318" s="428"/>
      <c r="AX318" s="428"/>
      <c r="AY318" s="428"/>
      <c r="AZ318" s="428"/>
      <c r="BA318" s="428"/>
      <c r="BB318" s="428"/>
      <c r="BC318" s="428"/>
    </row>
    <row r="319" ht="12.75" customHeight="1">
      <c r="A319" s="428"/>
      <c r="B319" s="428"/>
      <c r="C319" s="428"/>
      <c r="D319" s="428"/>
      <c r="E319" s="428"/>
      <c r="F319" s="428"/>
      <c r="G319" s="428"/>
      <c r="H319" s="428"/>
      <c r="I319" s="428"/>
      <c r="J319" s="428"/>
      <c r="K319" s="428"/>
      <c r="L319" s="428"/>
      <c r="M319" s="428"/>
      <c r="N319" s="428"/>
      <c r="O319" s="428"/>
      <c r="P319" s="428"/>
      <c r="Q319" s="428"/>
      <c r="R319" s="428"/>
      <c r="S319" s="428"/>
      <c r="T319" s="428"/>
      <c r="U319" s="428"/>
      <c r="V319" s="428"/>
      <c r="W319" s="428"/>
      <c r="X319" s="428"/>
      <c r="Y319" s="428"/>
      <c r="Z319" s="428"/>
      <c r="AA319" s="428"/>
      <c r="AB319" s="428"/>
      <c r="AC319" s="428"/>
      <c r="AD319" s="428"/>
      <c r="AE319" s="428"/>
      <c r="AF319" s="428"/>
      <c r="AG319" s="428"/>
      <c r="AH319" s="428"/>
      <c r="AI319" s="428"/>
      <c r="AJ319" s="428"/>
      <c r="AK319" s="428"/>
      <c r="AL319" s="428"/>
      <c r="AM319" s="428"/>
      <c r="AN319" s="428"/>
      <c r="AO319" s="428"/>
      <c r="AP319" s="428"/>
      <c r="AQ319" s="428"/>
      <c r="AR319" s="428"/>
      <c r="AS319" s="428"/>
      <c r="AT319" s="428"/>
      <c r="AU319" s="428"/>
      <c r="AV319" s="428"/>
      <c r="AW319" s="428"/>
      <c r="AX319" s="428"/>
      <c r="AY319" s="428"/>
      <c r="AZ319" s="428"/>
      <c r="BA319" s="428"/>
      <c r="BB319" s="428"/>
      <c r="BC319" s="428"/>
    </row>
    <row r="320" ht="12.75" customHeight="1">
      <c r="A320" s="428"/>
      <c r="B320" s="428"/>
      <c r="C320" s="428"/>
      <c r="D320" s="428"/>
      <c r="E320" s="428"/>
      <c r="F320" s="428"/>
      <c r="G320" s="428"/>
      <c r="H320" s="428"/>
      <c r="I320" s="428"/>
      <c r="J320" s="428"/>
      <c r="K320" s="428"/>
      <c r="L320" s="428"/>
      <c r="M320" s="428"/>
      <c r="N320" s="428"/>
      <c r="O320" s="428"/>
      <c r="P320" s="428"/>
      <c r="Q320" s="428"/>
      <c r="R320" s="428"/>
      <c r="S320" s="428"/>
      <c r="T320" s="428"/>
      <c r="U320" s="428"/>
      <c r="V320" s="428"/>
      <c r="W320" s="428"/>
      <c r="X320" s="428"/>
      <c r="Y320" s="428"/>
      <c r="Z320" s="428"/>
      <c r="AA320" s="428"/>
      <c r="AB320" s="428"/>
      <c r="AC320" s="428"/>
      <c r="AD320" s="428"/>
      <c r="AE320" s="428"/>
      <c r="AF320" s="428"/>
      <c r="AG320" s="428"/>
      <c r="AH320" s="428"/>
      <c r="AI320" s="428"/>
      <c r="AJ320" s="428"/>
      <c r="AK320" s="428"/>
      <c r="AL320" s="428"/>
      <c r="AM320" s="428"/>
      <c r="AN320" s="428"/>
      <c r="AO320" s="428"/>
      <c r="AP320" s="428"/>
      <c r="AQ320" s="428"/>
      <c r="AR320" s="428"/>
      <c r="AS320" s="428"/>
      <c r="AT320" s="428"/>
      <c r="AU320" s="428"/>
      <c r="AV320" s="428"/>
      <c r="AW320" s="428"/>
      <c r="AX320" s="428"/>
      <c r="AY320" s="428"/>
      <c r="AZ320" s="428"/>
      <c r="BA320" s="428"/>
      <c r="BB320" s="428"/>
      <c r="BC320" s="428"/>
    </row>
    <row r="321" ht="12.75" customHeight="1">
      <c r="A321" s="428"/>
      <c r="B321" s="428"/>
      <c r="C321" s="428"/>
      <c r="D321" s="428"/>
      <c r="E321" s="428"/>
      <c r="F321" s="428"/>
      <c r="G321" s="428"/>
      <c r="H321" s="428"/>
      <c r="I321" s="428"/>
      <c r="J321" s="428"/>
      <c r="K321" s="428"/>
      <c r="L321" s="428"/>
      <c r="M321" s="428"/>
      <c r="N321" s="428"/>
      <c r="O321" s="428"/>
      <c r="P321" s="428"/>
      <c r="Q321" s="428"/>
      <c r="R321" s="428"/>
      <c r="S321" s="428"/>
      <c r="T321" s="428"/>
      <c r="U321" s="428"/>
      <c r="V321" s="428"/>
      <c r="W321" s="428"/>
      <c r="X321" s="428"/>
      <c r="Y321" s="428"/>
      <c r="Z321" s="428"/>
      <c r="AA321" s="428"/>
      <c r="AB321" s="428"/>
      <c r="AC321" s="428"/>
      <c r="AD321" s="428"/>
      <c r="AE321" s="428"/>
      <c r="AF321" s="428"/>
      <c r="AG321" s="428"/>
      <c r="AH321" s="428"/>
      <c r="AI321" s="428"/>
      <c r="AJ321" s="428"/>
      <c r="AK321" s="428"/>
      <c r="AL321" s="428"/>
      <c r="AM321" s="428"/>
      <c r="AN321" s="428"/>
      <c r="AO321" s="428"/>
      <c r="AP321" s="428"/>
      <c r="AQ321" s="428"/>
      <c r="AR321" s="428"/>
      <c r="AS321" s="428"/>
      <c r="AT321" s="428"/>
      <c r="AU321" s="428"/>
      <c r="AV321" s="428"/>
      <c r="AW321" s="428"/>
      <c r="AX321" s="428"/>
      <c r="AY321" s="428"/>
      <c r="AZ321" s="428"/>
      <c r="BA321" s="428"/>
      <c r="BB321" s="428"/>
      <c r="BC321" s="428"/>
    </row>
    <row r="322" ht="12.75" customHeight="1">
      <c r="A322" s="428"/>
      <c r="B322" s="428"/>
      <c r="C322" s="428"/>
      <c r="D322" s="428"/>
      <c r="E322" s="428"/>
      <c r="F322" s="428"/>
      <c r="G322" s="428"/>
      <c r="H322" s="428"/>
      <c r="I322" s="428"/>
      <c r="J322" s="428"/>
      <c r="K322" s="428"/>
      <c r="L322" s="428"/>
      <c r="M322" s="428"/>
      <c r="N322" s="428"/>
      <c r="O322" s="428"/>
      <c r="P322" s="428"/>
      <c r="Q322" s="428"/>
      <c r="R322" s="428"/>
      <c r="S322" s="428"/>
      <c r="T322" s="428"/>
      <c r="U322" s="428"/>
      <c r="V322" s="428"/>
      <c r="W322" s="428"/>
      <c r="X322" s="428"/>
      <c r="Y322" s="428"/>
      <c r="Z322" s="428"/>
      <c r="AA322" s="428"/>
      <c r="AB322" s="428"/>
      <c r="AC322" s="428"/>
      <c r="AD322" s="428"/>
      <c r="AE322" s="428"/>
      <c r="AF322" s="428"/>
      <c r="AG322" s="428"/>
      <c r="AH322" s="428"/>
      <c r="AI322" s="428"/>
      <c r="AJ322" s="428"/>
      <c r="AK322" s="428"/>
      <c r="AL322" s="428"/>
      <c r="AM322" s="428"/>
      <c r="AN322" s="428"/>
      <c r="AO322" s="428"/>
      <c r="AP322" s="428"/>
      <c r="AQ322" s="428"/>
      <c r="AR322" s="428"/>
      <c r="AS322" s="428"/>
      <c r="AT322" s="428"/>
      <c r="AU322" s="428"/>
      <c r="AV322" s="428"/>
      <c r="AW322" s="428"/>
      <c r="AX322" s="428"/>
      <c r="AY322" s="428"/>
      <c r="AZ322" s="428"/>
      <c r="BA322" s="428"/>
      <c r="BB322" s="428"/>
      <c r="BC322" s="428"/>
    </row>
    <row r="323" ht="12.75" customHeight="1">
      <c r="A323" s="428"/>
      <c r="B323" s="428"/>
      <c r="C323" s="428"/>
      <c r="D323" s="428"/>
      <c r="E323" s="428"/>
      <c r="F323" s="428"/>
      <c r="G323" s="428"/>
      <c r="H323" s="428"/>
      <c r="I323" s="428"/>
      <c r="J323" s="428"/>
      <c r="K323" s="428"/>
      <c r="L323" s="428"/>
      <c r="M323" s="428"/>
      <c r="N323" s="428"/>
      <c r="O323" s="428"/>
      <c r="P323" s="428"/>
      <c r="Q323" s="428"/>
      <c r="R323" s="428"/>
      <c r="S323" s="428"/>
      <c r="T323" s="428"/>
      <c r="U323" s="428"/>
      <c r="V323" s="428"/>
      <c r="W323" s="428"/>
      <c r="X323" s="428"/>
      <c r="Y323" s="428"/>
      <c r="Z323" s="428"/>
      <c r="AA323" s="428"/>
      <c r="AB323" s="428"/>
      <c r="AC323" s="428"/>
      <c r="AD323" s="428"/>
      <c r="AE323" s="428"/>
      <c r="AF323" s="428"/>
      <c r="AG323" s="428"/>
      <c r="AH323" s="428"/>
      <c r="AI323" s="428"/>
      <c r="AJ323" s="428"/>
      <c r="AK323" s="428"/>
      <c r="AL323" s="428"/>
      <c r="AM323" s="428"/>
      <c r="AN323" s="428"/>
      <c r="AO323" s="428"/>
      <c r="AP323" s="428"/>
      <c r="AQ323" s="428"/>
      <c r="AR323" s="428"/>
      <c r="AS323" s="428"/>
      <c r="AT323" s="428"/>
      <c r="AU323" s="428"/>
      <c r="AV323" s="428"/>
      <c r="AW323" s="428"/>
      <c r="AX323" s="428"/>
      <c r="AY323" s="428"/>
      <c r="AZ323" s="428"/>
      <c r="BA323" s="428"/>
      <c r="BB323" s="428"/>
      <c r="BC323" s="428"/>
    </row>
    <row r="324" ht="12.75" customHeight="1">
      <c r="A324" s="428"/>
      <c r="B324" s="428"/>
      <c r="C324" s="428"/>
      <c r="D324" s="428"/>
      <c r="E324" s="428"/>
      <c r="F324" s="428"/>
      <c r="G324" s="428"/>
      <c r="H324" s="428"/>
      <c r="I324" s="428"/>
      <c r="J324" s="428"/>
      <c r="K324" s="428"/>
      <c r="L324" s="428"/>
      <c r="M324" s="428"/>
      <c r="N324" s="428"/>
      <c r="O324" s="428"/>
      <c r="P324" s="428"/>
      <c r="Q324" s="428"/>
      <c r="R324" s="428"/>
      <c r="S324" s="428"/>
      <c r="T324" s="428"/>
      <c r="U324" s="428"/>
      <c r="V324" s="428"/>
      <c r="W324" s="428"/>
      <c r="X324" s="428"/>
      <c r="Y324" s="428"/>
      <c r="Z324" s="428"/>
      <c r="AA324" s="428"/>
      <c r="AB324" s="428"/>
      <c r="AC324" s="428"/>
      <c r="AD324" s="428"/>
      <c r="AE324" s="428"/>
      <c r="AF324" s="428"/>
      <c r="AG324" s="428"/>
      <c r="AH324" s="428"/>
      <c r="AI324" s="428"/>
      <c r="AJ324" s="428"/>
      <c r="AK324" s="428"/>
      <c r="AL324" s="428"/>
      <c r="AM324" s="428"/>
      <c r="AN324" s="428"/>
      <c r="AO324" s="428"/>
      <c r="AP324" s="428"/>
      <c r="AQ324" s="428"/>
      <c r="AR324" s="428"/>
      <c r="AS324" s="428"/>
      <c r="AT324" s="428"/>
      <c r="AU324" s="428"/>
      <c r="AV324" s="428"/>
      <c r="AW324" s="428"/>
      <c r="AX324" s="428"/>
      <c r="AY324" s="428"/>
      <c r="AZ324" s="428"/>
      <c r="BA324" s="428"/>
      <c r="BB324" s="428"/>
      <c r="BC324" s="428"/>
    </row>
    <row r="325" ht="12.75" customHeight="1">
      <c r="A325" s="428"/>
      <c r="B325" s="428"/>
      <c r="C325" s="428"/>
      <c r="D325" s="428"/>
      <c r="E325" s="428"/>
      <c r="F325" s="428"/>
      <c r="G325" s="428"/>
      <c r="H325" s="428"/>
      <c r="I325" s="428"/>
      <c r="J325" s="428"/>
      <c r="K325" s="428"/>
      <c r="L325" s="428"/>
      <c r="M325" s="428"/>
      <c r="N325" s="428"/>
      <c r="O325" s="428"/>
      <c r="P325" s="428"/>
      <c r="Q325" s="428"/>
      <c r="R325" s="428"/>
      <c r="S325" s="428"/>
      <c r="T325" s="428"/>
      <c r="U325" s="428"/>
      <c r="V325" s="428"/>
      <c r="W325" s="428"/>
      <c r="X325" s="428"/>
      <c r="Y325" s="428"/>
      <c r="Z325" s="428"/>
      <c r="AA325" s="428"/>
      <c r="AB325" s="428"/>
      <c r="AC325" s="428"/>
      <c r="AD325" s="428"/>
      <c r="AE325" s="428"/>
      <c r="AF325" s="428"/>
      <c r="AG325" s="428"/>
      <c r="AH325" s="428"/>
      <c r="AI325" s="428"/>
      <c r="AJ325" s="428"/>
      <c r="AK325" s="428"/>
      <c r="AL325" s="428"/>
      <c r="AM325" s="428"/>
      <c r="AN325" s="428"/>
      <c r="AO325" s="428"/>
      <c r="AP325" s="428"/>
      <c r="AQ325" s="428"/>
      <c r="AR325" s="428"/>
      <c r="AS325" s="428"/>
      <c r="AT325" s="428"/>
      <c r="AU325" s="428"/>
      <c r="AV325" s="428"/>
      <c r="AW325" s="428"/>
      <c r="AX325" s="428"/>
      <c r="AY325" s="428"/>
      <c r="AZ325" s="428"/>
      <c r="BA325" s="428"/>
      <c r="BB325" s="428"/>
      <c r="BC325" s="428"/>
    </row>
    <row r="326" ht="12.75" customHeight="1">
      <c r="A326" s="428"/>
      <c r="B326" s="428"/>
      <c r="C326" s="428"/>
      <c r="D326" s="428"/>
      <c r="E326" s="428"/>
      <c r="F326" s="428"/>
      <c r="G326" s="428"/>
      <c r="H326" s="428"/>
      <c r="I326" s="428"/>
      <c r="J326" s="428"/>
      <c r="K326" s="428"/>
      <c r="L326" s="428"/>
      <c r="M326" s="428"/>
      <c r="N326" s="428"/>
      <c r="O326" s="428"/>
      <c r="P326" s="428"/>
      <c r="Q326" s="428"/>
      <c r="R326" s="428"/>
      <c r="S326" s="428"/>
      <c r="T326" s="428"/>
      <c r="U326" s="428"/>
      <c r="V326" s="428"/>
      <c r="W326" s="428"/>
      <c r="X326" s="428"/>
      <c r="Y326" s="428"/>
      <c r="Z326" s="428"/>
      <c r="AA326" s="428"/>
      <c r="AB326" s="428"/>
      <c r="AC326" s="428"/>
      <c r="AD326" s="428"/>
      <c r="AE326" s="428"/>
      <c r="AF326" s="428"/>
      <c r="AG326" s="428"/>
      <c r="AH326" s="428"/>
      <c r="AI326" s="428"/>
      <c r="AJ326" s="428"/>
      <c r="AK326" s="428"/>
      <c r="AL326" s="428"/>
      <c r="AM326" s="428"/>
      <c r="AN326" s="428"/>
      <c r="AO326" s="428"/>
      <c r="AP326" s="428"/>
      <c r="AQ326" s="428"/>
      <c r="AR326" s="428"/>
      <c r="AS326" s="428"/>
      <c r="AT326" s="428"/>
      <c r="AU326" s="428"/>
      <c r="AV326" s="428"/>
      <c r="AW326" s="428"/>
      <c r="AX326" s="428"/>
      <c r="AY326" s="428"/>
      <c r="AZ326" s="428"/>
      <c r="BA326" s="428"/>
      <c r="BB326" s="428"/>
      <c r="BC326" s="428"/>
    </row>
    <row r="327" ht="12.75" customHeight="1">
      <c r="A327" s="428"/>
      <c r="B327" s="428"/>
      <c r="C327" s="428"/>
      <c r="D327" s="428"/>
      <c r="E327" s="428"/>
      <c r="F327" s="428"/>
      <c r="G327" s="428"/>
      <c r="H327" s="428"/>
      <c r="I327" s="428"/>
      <c r="J327" s="428"/>
      <c r="K327" s="428"/>
      <c r="L327" s="428"/>
      <c r="M327" s="428"/>
      <c r="N327" s="428"/>
      <c r="O327" s="428"/>
      <c r="P327" s="428"/>
      <c r="Q327" s="428"/>
      <c r="R327" s="428"/>
      <c r="S327" s="428"/>
      <c r="T327" s="428"/>
      <c r="U327" s="428"/>
      <c r="V327" s="428"/>
      <c r="W327" s="428"/>
      <c r="X327" s="428"/>
      <c r="Y327" s="428"/>
      <c r="Z327" s="428"/>
      <c r="AA327" s="428"/>
      <c r="AB327" s="428"/>
      <c r="AC327" s="428"/>
      <c r="AD327" s="428"/>
      <c r="AE327" s="428"/>
      <c r="AF327" s="428"/>
      <c r="AG327" s="428"/>
      <c r="AH327" s="428"/>
      <c r="AI327" s="428"/>
      <c r="AJ327" s="428"/>
      <c r="AK327" s="428"/>
      <c r="AL327" s="428"/>
      <c r="AM327" s="428"/>
      <c r="AN327" s="428"/>
      <c r="AO327" s="428"/>
      <c r="AP327" s="428"/>
      <c r="AQ327" s="428"/>
      <c r="AR327" s="428"/>
      <c r="AS327" s="428"/>
      <c r="AT327" s="428"/>
      <c r="AU327" s="428"/>
      <c r="AV327" s="428"/>
      <c r="AW327" s="428"/>
      <c r="AX327" s="428"/>
      <c r="AY327" s="428"/>
      <c r="AZ327" s="428"/>
      <c r="BA327" s="428"/>
      <c r="BB327" s="428"/>
      <c r="BC327" s="428"/>
    </row>
    <row r="328" ht="12.75" customHeight="1">
      <c r="A328" s="428"/>
      <c r="B328" s="428"/>
      <c r="C328" s="428"/>
      <c r="D328" s="428"/>
      <c r="E328" s="428"/>
      <c r="F328" s="428"/>
      <c r="G328" s="428"/>
      <c r="H328" s="428"/>
      <c r="I328" s="428"/>
      <c r="J328" s="428"/>
      <c r="K328" s="428"/>
      <c r="L328" s="428"/>
      <c r="M328" s="428"/>
      <c r="N328" s="428"/>
      <c r="O328" s="428"/>
      <c r="P328" s="428"/>
      <c r="Q328" s="428"/>
      <c r="R328" s="428"/>
      <c r="S328" s="428"/>
      <c r="T328" s="428"/>
      <c r="U328" s="428"/>
      <c r="V328" s="428"/>
      <c r="W328" s="428"/>
      <c r="X328" s="428"/>
      <c r="Y328" s="428"/>
      <c r="Z328" s="428"/>
      <c r="AA328" s="428"/>
      <c r="AB328" s="428"/>
      <c r="AC328" s="428"/>
      <c r="AD328" s="428"/>
      <c r="AE328" s="428"/>
      <c r="AF328" s="428"/>
      <c r="AG328" s="428"/>
      <c r="AH328" s="428"/>
      <c r="AI328" s="428"/>
      <c r="AJ328" s="428"/>
      <c r="AK328" s="428"/>
      <c r="AL328" s="428"/>
      <c r="AM328" s="428"/>
      <c r="AN328" s="428"/>
      <c r="AO328" s="428"/>
      <c r="AP328" s="428"/>
      <c r="AQ328" s="428"/>
      <c r="AR328" s="428"/>
      <c r="AS328" s="428"/>
      <c r="AT328" s="428"/>
      <c r="AU328" s="428"/>
      <c r="AV328" s="428"/>
      <c r="AW328" s="428"/>
      <c r="AX328" s="428"/>
      <c r="AY328" s="428"/>
      <c r="AZ328" s="428"/>
      <c r="BA328" s="428"/>
      <c r="BB328" s="428"/>
      <c r="BC328" s="428"/>
    </row>
    <row r="329" ht="12.75" customHeight="1">
      <c r="A329" s="428"/>
      <c r="B329" s="428"/>
      <c r="C329" s="428"/>
      <c r="D329" s="428"/>
      <c r="E329" s="428"/>
      <c r="F329" s="428"/>
      <c r="G329" s="428"/>
      <c r="H329" s="428"/>
      <c r="I329" s="428"/>
      <c r="J329" s="428"/>
      <c r="K329" s="428"/>
      <c r="L329" s="428"/>
      <c r="M329" s="428"/>
      <c r="N329" s="428"/>
      <c r="O329" s="428"/>
      <c r="P329" s="428"/>
      <c r="Q329" s="428"/>
      <c r="R329" s="428"/>
      <c r="S329" s="428"/>
      <c r="T329" s="428"/>
      <c r="U329" s="428"/>
      <c r="V329" s="428"/>
      <c r="W329" s="428"/>
      <c r="X329" s="428"/>
      <c r="Y329" s="428"/>
      <c r="Z329" s="428"/>
      <c r="AA329" s="428"/>
      <c r="AB329" s="428"/>
      <c r="AC329" s="428"/>
      <c r="AD329" s="428"/>
      <c r="AE329" s="428"/>
      <c r="AF329" s="428"/>
      <c r="AG329" s="428"/>
      <c r="AH329" s="428"/>
      <c r="AI329" s="428"/>
      <c r="AJ329" s="428"/>
      <c r="AK329" s="428"/>
      <c r="AL329" s="428"/>
      <c r="AM329" s="428"/>
      <c r="AN329" s="428"/>
      <c r="AO329" s="428"/>
      <c r="AP329" s="428"/>
      <c r="AQ329" s="428"/>
      <c r="AR329" s="428"/>
      <c r="AS329" s="428"/>
      <c r="AT329" s="428"/>
      <c r="AU329" s="428"/>
      <c r="AV329" s="428"/>
      <c r="AW329" s="428"/>
      <c r="AX329" s="428"/>
      <c r="AY329" s="428"/>
      <c r="AZ329" s="428"/>
      <c r="BA329" s="428"/>
      <c r="BB329" s="428"/>
      <c r="BC329" s="428"/>
    </row>
    <row r="330" ht="12.75" customHeight="1">
      <c r="A330" s="428"/>
      <c r="B330" s="428"/>
      <c r="C330" s="428"/>
      <c r="D330" s="428"/>
      <c r="E330" s="428"/>
      <c r="F330" s="428"/>
      <c r="G330" s="428"/>
      <c r="H330" s="428"/>
      <c r="I330" s="428"/>
      <c r="J330" s="428"/>
      <c r="K330" s="428"/>
      <c r="L330" s="428"/>
      <c r="M330" s="428"/>
      <c r="N330" s="428"/>
      <c r="O330" s="428"/>
      <c r="P330" s="428"/>
      <c r="Q330" s="428"/>
      <c r="R330" s="428"/>
      <c r="S330" s="428"/>
      <c r="T330" s="428"/>
      <c r="U330" s="428"/>
      <c r="V330" s="428"/>
      <c r="W330" s="428"/>
      <c r="X330" s="428"/>
      <c r="Y330" s="428"/>
      <c r="Z330" s="428"/>
      <c r="AA330" s="428"/>
      <c r="AB330" s="428"/>
      <c r="AC330" s="428"/>
      <c r="AD330" s="428"/>
      <c r="AE330" s="428"/>
      <c r="AF330" s="428"/>
      <c r="AG330" s="428"/>
      <c r="AH330" s="428"/>
      <c r="AI330" s="428"/>
      <c r="AJ330" s="428"/>
      <c r="AK330" s="428"/>
      <c r="AL330" s="428"/>
      <c r="AM330" s="428"/>
      <c r="AN330" s="428"/>
      <c r="AO330" s="428"/>
      <c r="AP330" s="428"/>
      <c r="AQ330" s="428"/>
      <c r="AR330" s="428"/>
      <c r="AS330" s="428"/>
      <c r="AT330" s="428"/>
      <c r="AU330" s="428"/>
      <c r="AV330" s="428"/>
      <c r="AW330" s="428"/>
      <c r="AX330" s="428"/>
      <c r="AY330" s="428"/>
      <c r="AZ330" s="428"/>
      <c r="BA330" s="428"/>
      <c r="BB330" s="428"/>
      <c r="BC330" s="428"/>
    </row>
    <row r="331" ht="12.75" customHeight="1">
      <c r="A331" s="428"/>
      <c r="B331" s="428"/>
      <c r="C331" s="428"/>
      <c r="D331" s="428"/>
      <c r="E331" s="428"/>
      <c r="F331" s="428"/>
      <c r="G331" s="428"/>
      <c r="H331" s="428"/>
      <c r="I331" s="428"/>
      <c r="J331" s="428"/>
      <c r="K331" s="428"/>
      <c r="L331" s="428"/>
      <c r="M331" s="428"/>
      <c r="N331" s="428"/>
      <c r="O331" s="428"/>
      <c r="P331" s="428"/>
      <c r="Q331" s="428"/>
      <c r="R331" s="428"/>
      <c r="S331" s="428"/>
      <c r="T331" s="428"/>
      <c r="U331" s="428"/>
      <c r="V331" s="428"/>
      <c r="W331" s="428"/>
      <c r="X331" s="428"/>
      <c r="Y331" s="428"/>
      <c r="Z331" s="428"/>
      <c r="AA331" s="428"/>
      <c r="AB331" s="428"/>
      <c r="AC331" s="428"/>
      <c r="AD331" s="428"/>
      <c r="AE331" s="428"/>
      <c r="AF331" s="428"/>
      <c r="AG331" s="428"/>
      <c r="AH331" s="428"/>
      <c r="AI331" s="428"/>
      <c r="AJ331" s="428"/>
      <c r="AK331" s="428"/>
      <c r="AL331" s="428"/>
      <c r="AM331" s="428"/>
      <c r="AN331" s="428"/>
      <c r="AO331" s="428"/>
      <c r="AP331" s="428"/>
      <c r="AQ331" s="428"/>
      <c r="AR331" s="428"/>
      <c r="AS331" s="428"/>
      <c r="AT331" s="428"/>
      <c r="AU331" s="428"/>
      <c r="AV331" s="428"/>
      <c r="AW331" s="428"/>
      <c r="AX331" s="428"/>
      <c r="AY331" s="428"/>
      <c r="AZ331" s="428"/>
      <c r="BA331" s="428"/>
      <c r="BB331" s="428"/>
      <c r="BC331" s="428"/>
    </row>
    <row r="332" ht="12.75" customHeight="1">
      <c r="A332" s="428"/>
      <c r="B332" s="428"/>
      <c r="C332" s="428"/>
      <c r="D332" s="428"/>
      <c r="E332" s="428"/>
      <c r="F332" s="428"/>
      <c r="G332" s="428"/>
      <c r="H332" s="428"/>
      <c r="I332" s="428"/>
      <c r="J332" s="428"/>
      <c r="K332" s="428"/>
      <c r="L332" s="428"/>
      <c r="M332" s="428"/>
      <c r="N332" s="428"/>
      <c r="O332" s="428"/>
      <c r="P332" s="428"/>
      <c r="Q332" s="428"/>
      <c r="R332" s="428"/>
      <c r="S332" s="428"/>
      <c r="T332" s="428"/>
      <c r="U332" s="428"/>
      <c r="V332" s="428"/>
      <c r="W332" s="428"/>
      <c r="X332" s="428"/>
      <c r="Y332" s="428"/>
      <c r="Z332" s="428"/>
      <c r="AA332" s="428"/>
      <c r="AB332" s="428"/>
      <c r="AC332" s="428"/>
      <c r="AD332" s="428"/>
      <c r="AE332" s="428"/>
      <c r="AF332" s="428"/>
      <c r="AG332" s="428"/>
      <c r="AH332" s="428"/>
      <c r="AI332" s="428"/>
      <c r="AJ332" s="428"/>
      <c r="AK332" s="428"/>
      <c r="AL332" s="428"/>
      <c r="AM332" s="428"/>
      <c r="AN332" s="428"/>
      <c r="AO332" s="428"/>
      <c r="AP332" s="428"/>
      <c r="AQ332" s="428"/>
      <c r="AR332" s="428"/>
      <c r="AS332" s="428"/>
      <c r="AT332" s="428"/>
      <c r="AU332" s="428"/>
      <c r="AV332" s="428"/>
      <c r="AW332" s="428"/>
      <c r="AX332" s="428"/>
      <c r="AY332" s="428"/>
      <c r="AZ332" s="428"/>
      <c r="BA332" s="428"/>
      <c r="BB332" s="428"/>
      <c r="BC332" s="428"/>
    </row>
    <row r="333" ht="12.75" customHeight="1">
      <c r="A333" s="428"/>
      <c r="B333" s="428"/>
      <c r="C333" s="428"/>
      <c r="D333" s="428"/>
      <c r="E333" s="428"/>
      <c r="F333" s="428"/>
      <c r="G333" s="428"/>
      <c r="H333" s="428"/>
      <c r="I333" s="428"/>
      <c r="J333" s="428"/>
      <c r="K333" s="428"/>
      <c r="L333" s="428"/>
      <c r="M333" s="428"/>
      <c r="N333" s="428"/>
      <c r="O333" s="428"/>
      <c r="P333" s="428"/>
      <c r="Q333" s="428"/>
      <c r="R333" s="428"/>
      <c r="S333" s="428"/>
      <c r="T333" s="428"/>
      <c r="U333" s="428"/>
      <c r="V333" s="428"/>
      <c r="W333" s="428"/>
      <c r="X333" s="428"/>
      <c r="Y333" s="428"/>
      <c r="Z333" s="428"/>
      <c r="AA333" s="428"/>
      <c r="AB333" s="428"/>
      <c r="AC333" s="428"/>
      <c r="AD333" s="428"/>
      <c r="AE333" s="428"/>
      <c r="AF333" s="428"/>
      <c r="AG333" s="428"/>
      <c r="AH333" s="428"/>
      <c r="AI333" s="428"/>
      <c r="AJ333" s="428"/>
      <c r="AK333" s="428"/>
      <c r="AL333" s="428"/>
      <c r="AM333" s="428"/>
      <c r="AN333" s="428"/>
      <c r="AO333" s="428"/>
      <c r="AP333" s="428"/>
      <c r="AQ333" s="428"/>
      <c r="AR333" s="428"/>
      <c r="AS333" s="428"/>
      <c r="AT333" s="428"/>
      <c r="AU333" s="428"/>
      <c r="AV333" s="428"/>
      <c r="AW333" s="428"/>
      <c r="AX333" s="428"/>
      <c r="AY333" s="428"/>
      <c r="AZ333" s="428"/>
      <c r="BA333" s="428"/>
      <c r="BB333" s="428"/>
      <c r="BC333" s="428"/>
    </row>
    <row r="334" ht="12.75" customHeight="1">
      <c r="A334" s="428"/>
      <c r="B334" s="428"/>
      <c r="C334" s="428"/>
      <c r="D334" s="428"/>
      <c r="E334" s="428"/>
      <c r="F334" s="428"/>
      <c r="G334" s="428"/>
      <c r="H334" s="428"/>
      <c r="I334" s="428"/>
      <c r="J334" s="428"/>
      <c r="K334" s="428"/>
      <c r="L334" s="428"/>
      <c r="M334" s="428"/>
      <c r="N334" s="428"/>
      <c r="O334" s="428"/>
      <c r="P334" s="428"/>
      <c r="Q334" s="428"/>
      <c r="R334" s="428"/>
      <c r="S334" s="428"/>
      <c r="T334" s="428"/>
      <c r="U334" s="428"/>
      <c r="V334" s="428"/>
      <c r="W334" s="428"/>
      <c r="X334" s="428"/>
      <c r="Y334" s="428"/>
      <c r="Z334" s="428"/>
      <c r="AA334" s="428"/>
      <c r="AB334" s="428"/>
      <c r="AC334" s="428"/>
      <c r="AD334" s="428"/>
      <c r="AE334" s="428"/>
      <c r="AF334" s="428"/>
      <c r="AG334" s="428"/>
      <c r="AH334" s="428"/>
      <c r="AI334" s="428"/>
      <c r="AJ334" s="428"/>
      <c r="AK334" s="428"/>
      <c r="AL334" s="428"/>
      <c r="AM334" s="428"/>
      <c r="AN334" s="428"/>
      <c r="AO334" s="428"/>
      <c r="AP334" s="428"/>
      <c r="AQ334" s="428"/>
      <c r="AR334" s="428"/>
      <c r="AS334" s="428"/>
      <c r="AT334" s="428"/>
      <c r="AU334" s="428"/>
      <c r="AV334" s="428"/>
      <c r="AW334" s="428"/>
      <c r="AX334" s="428"/>
      <c r="AY334" s="428"/>
      <c r="AZ334" s="428"/>
      <c r="BA334" s="428"/>
      <c r="BB334" s="428"/>
      <c r="BC334" s="428"/>
    </row>
    <row r="335" ht="12.75" customHeight="1">
      <c r="A335" s="428"/>
      <c r="B335" s="428"/>
      <c r="C335" s="428"/>
      <c r="D335" s="428"/>
      <c r="E335" s="428"/>
      <c r="F335" s="428"/>
      <c r="G335" s="428"/>
      <c r="H335" s="428"/>
      <c r="I335" s="428"/>
      <c r="J335" s="428"/>
      <c r="K335" s="428"/>
      <c r="L335" s="428"/>
      <c r="M335" s="428"/>
      <c r="N335" s="428"/>
      <c r="O335" s="428"/>
      <c r="P335" s="428"/>
      <c r="Q335" s="428"/>
      <c r="R335" s="428"/>
      <c r="S335" s="428"/>
      <c r="T335" s="428"/>
      <c r="U335" s="428"/>
      <c r="V335" s="428"/>
      <c r="W335" s="428"/>
      <c r="X335" s="428"/>
      <c r="Y335" s="428"/>
      <c r="Z335" s="428"/>
      <c r="AA335" s="428"/>
      <c r="AB335" s="428"/>
      <c r="AC335" s="428"/>
      <c r="AD335" s="428"/>
      <c r="AE335" s="428"/>
      <c r="AF335" s="428"/>
      <c r="AG335" s="428"/>
      <c r="AH335" s="428"/>
      <c r="AI335" s="428"/>
      <c r="AJ335" s="428"/>
      <c r="AK335" s="428"/>
      <c r="AL335" s="428"/>
      <c r="AM335" s="428"/>
      <c r="AN335" s="428"/>
      <c r="AO335" s="428"/>
      <c r="AP335" s="428"/>
      <c r="AQ335" s="428"/>
      <c r="AR335" s="428"/>
      <c r="AS335" s="428"/>
      <c r="AT335" s="428"/>
      <c r="AU335" s="428"/>
      <c r="AV335" s="428"/>
      <c r="AW335" s="428"/>
      <c r="AX335" s="428"/>
      <c r="AY335" s="428"/>
      <c r="AZ335" s="428"/>
      <c r="BA335" s="428"/>
      <c r="BB335" s="428"/>
      <c r="BC335" s="428"/>
    </row>
    <row r="336" ht="12.75" customHeight="1">
      <c r="A336" s="428"/>
      <c r="B336" s="428"/>
      <c r="C336" s="428"/>
      <c r="D336" s="428"/>
      <c r="E336" s="428"/>
      <c r="F336" s="428"/>
      <c r="G336" s="428"/>
      <c r="H336" s="428"/>
      <c r="I336" s="428"/>
      <c r="J336" s="428"/>
      <c r="K336" s="428"/>
      <c r="L336" s="428"/>
      <c r="M336" s="428"/>
      <c r="N336" s="428"/>
      <c r="O336" s="428"/>
      <c r="P336" s="428"/>
      <c r="Q336" s="428"/>
      <c r="R336" s="428"/>
      <c r="S336" s="428"/>
      <c r="T336" s="428"/>
      <c r="U336" s="428"/>
      <c r="V336" s="428"/>
      <c r="W336" s="428"/>
      <c r="X336" s="428"/>
      <c r="Y336" s="428"/>
      <c r="Z336" s="428"/>
      <c r="AA336" s="428"/>
      <c r="AB336" s="428"/>
      <c r="AC336" s="428"/>
      <c r="AD336" s="428"/>
      <c r="AE336" s="428"/>
      <c r="AF336" s="428"/>
      <c r="AG336" s="428"/>
      <c r="AH336" s="428"/>
      <c r="AI336" s="428"/>
      <c r="AJ336" s="428"/>
      <c r="AK336" s="428"/>
      <c r="AL336" s="428"/>
      <c r="AM336" s="428"/>
      <c r="AN336" s="428"/>
      <c r="AO336" s="428"/>
      <c r="AP336" s="428"/>
      <c r="AQ336" s="428"/>
      <c r="AR336" s="428"/>
      <c r="AS336" s="428"/>
      <c r="AT336" s="428"/>
      <c r="AU336" s="428"/>
      <c r="AV336" s="428"/>
      <c r="AW336" s="428"/>
      <c r="AX336" s="428"/>
      <c r="AY336" s="428"/>
      <c r="AZ336" s="428"/>
      <c r="BA336" s="428"/>
      <c r="BB336" s="428"/>
      <c r="BC336" s="428"/>
    </row>
    <row r="337" ht="12.75" customHeight="1">
      <c r="A337" s="428"/>
      <c r="B337" s="428"/>
      <c r="C337" s="428"/>
      <c r="D337" s="428"/>
      <c r="E337" s="428"/>
      <c r="F337" s="428"/>
      <c r="G337" s="428"/>
      <c r="H337" s="428"/>
      <c r="I337" s="428"/>
      <c r="J337" s="428"/>
      <c r="K337" s="428"/>
      <c r="L337" s="428"/>
      <c r="M337" s="428"/>
      <c r="N337" s="428"/>
      <c r="O337" s="428"/>
      <c r="P337" s="428"/>
      <c r="Q337" s="428"/>
      <c r="R337" s="428"/>
      <c r="S337" s="428"/>
      <c r="T337" s="428"/>
      <c r="U337" s="428"/>
      <c r="V337" s="428"/>
      <c r="W337" s="428"/>
      <c r="X337" s="428"/>
      <c r="Y337" s="428"/>
      <c r="Z337" s="428"/>
      <c r="AA337" s="428"/>
      <c r="AB337" s="428"/>
      <c r="AC337" s="428"/>
      <c r="AD337" s="428"/>
      <c r="AE337" s="428"/>
      <c r="AF337" s="428"/>
      <c r="AG337" s="428"/>
      <c r="AH337" s="428"/>
      <c r="AI337" s="428"/>
      <c r="AJ337" s="428"/>
      <c r="AK337" s="428"/>
      <c r="AL337" s="428"/>
      <c r="AM337" s="428"/>
      <c r="AN337" s="428"/>
      <c r="AO337" s="428"/>
      <c r="AP337" s="428"/>
      <c r="AQ337" s="428"/>
      <c r="AR337" s="428"/>
      <c r="AS337" s="428"/>
      <c r="AT337" s="428"/>
      <c r="AU337" s="428"/>
      <c r="AV337" s="428"/>
      <c r="AW337" s="428"/>
      <c r="AX337" s="428"/>
      <c r="AY337" s="428"/>
      <c r="AZ337" s="428"/>
      <c r="BA337" s="428"/>
      <c r="BB337" s="428"/>
      <c r="BC337" s="428"/>
    </row>
    <row r="338" ht="12.75" customHeight="1">
      <c r="A338" s="428"/>
      <c r="B338" s="428"/>
      <c r="C338" s="428"/>
      <c r="D338" s="428"/>
      <c r="E338" s="428"/>
      <c r="F338" s="428"/>
      <c r="G338" s="428"/>
      <c r="H338" s="428"/>
      <c r="I338" s="428"/>
      <c r="J338" s="428"/>
      <c r="K338" s="428"/>
      <c r="L338" s="428"/>
      <c r="M338" s="428"/>
      <c r="N338" s="428"/>
      <c r="O338" s="428"/>
      <c r="P338" s="428"/>
      <c r="Q338" s="428"/>
      <c r="R338" s="428"/>
      <c r="S338" s="428"/>
      <c r="T338" s="428"/>
      <c r="U338" s="428"/>
      <c r="V338" s="428"/>
      <c r="W338" s="428"/>
      <c r="X338" s="428"/>
      <c r="Y338" s="428"/>
      <c r="Z338" s="428"/>
      <c r="AA338" s="428"/>
      <c r="AB338" s="428"/>
      <c r="AC338" s="428"/>
      <c r="AD338" s="428"/>
      <c r="AE338" s="428"/>
      <c r="AF338" s="428"/>
      <c r="AG338" s="428"/>
      <c r="AH338" s="428"/>
      <c r="AI338" s="428"/>
      <c r="AJ338" s="428"/>
      <c r="AK338" s="428"/>
      <c r="AL338" s="428"/>
      <c r="AM338" s="428"/>
      <c r="AN338" s="428"/>
      <c r="AO338" s="428"/>
      <c r="AP338" s="428"/>
      <c r="AQ338" s="428"/>
      <c r="AR338" s="428"/>
      <c r="AS338" s="428"/>
      <c r="AT338" s="428"/>
      <c r="AU338" s="428"/>
      <c r="AV338" s="428"/>
      <c r="AW338" s="428"/>
      <c r="AX338" s="428"/>
      <c r="AY338" s="428"/>
      <c r="AZ338" s="428"/>
      <c r="BA338" s="428"/>
      <c r="BB338" s="428"/>
      <c r="BC338" s="428"/>
    </row>
    <row r="339" ht="12.75" customHeight="1">
      <c r="A339" s="428"/>
      <c r="B339" s="428"/>
      <c r="C339" s="428"/>
      <c r="D339" s="428"/>
      <c r="E339" s="428"/>
      <c r="F339" s="428"/>
      <c r="G339" s="428"/>
      <c r="H339" s="428"/>
      <c r="I339" s="428"/>
      <c r="J339" s="428"/>
      <c r="K339" s="428"/>
      <c r="L339" s="428"/>
      <c r="M339" s="428"/>
      <c r="N339" s="428"/>
      <c r="O339" s="428"/>
      <c r="P339" s="428"/>
      <c r="Q339" s="428"/>
      <c r="R339" s="428"/>
      <c r="S339" s="428"/>
      <c r="T339" s="428"/>
      <c r="U339" s="428"/>
      <c r="V339" s="428"/>
      <c r="W339" s="428"/>
      <c r="X339" s="428"/>
      <c r="Y339" s="428"/>
      <c r="Z339" s="428"/>
      <c r="AA339" s="428"/>
      <c r="AB339" s="428"/>
      <c r="AC339" s="428"/>
      <c r="AD339" s="428"/>
      <c r="AE339" s="428"/>
      <c r="AF339" s="428"/>
      <c r="AG339" s="428"/>
      <c r="AH339" s="428"/>
      <c r="AI339" s="428"/>
      <c r="AJ339" s="428"/>
      <c r="AK339" s="428"/>
      <c r="AL339" s="428"/>
      <c r="AM339" s="428"/>
      <c r="AN339" s="428"/>
      <c r="AO339" s="428"/>
      <c r="AP339" s="428"/>
      <c r="AQ339" s="428"/>
      <c r="AR339" s="428"/>
      <c r="AS339" s="428"/>
      <c r="AT339" s="428"/>
      <c r="AU339" s="428"/>
      <c r="AV339" s="428"/>
      <c r="AW339" s="428"/>
      <c r="AX339" s="428"/>
      <c r="AY339" s="428"/>
      <c r="AZ339" s="428"/>
      <c r="BA339" s="428"/>
      <c r="BB339" s="428"/>
      <c r="BC339" s="428"/>
    </row>
    <row r="340" ht="12.75" customHeight="1">
      <c r="A340" s="428"/>
      <c r="B340" s="428"/>
      <c r="C340" s="428"/>
      <c r="D340" s="428"/>
      <c r="E340" s="428"/>
      <c r="F340" s="428"/>
      <c r="G340" s="428"/>
      <c r="H340" s="428"/>
      <c r="I340" s="428"/>
      <c r="J340" s="428"/>
      <c r="K340" s="428"/>
      <c r="L340" s="428"/>
      <c r="M340" s="428"/>
      <c r="N340" s="428"/>
      <c r="O340" s="428"/>
      <c r="P340" s="428"/>
      <c r="Q340" s="428"/>
      <c r="R340" s="428"/>
      <c r="S340" s="428"/>
      <c r="T340" s="428"/>
      <c r="U340" s="428"/>
      <c r="V340" s="428"/>
      <c r="W340" s="428"/>
      <c r="X340" s="428"/>
      <c r="Y340" s="428"/>
      <c r="Z340" s="428"/>
      <c r="AA340" s="428"/>
      <c r="AB340" s="428"/>
      <c r="AC340" s="428"/>
      <c r="AD340" s="428"/>
      <c r="AE340" s="428"/>
      <c r="AF340" s="428"/>
      <c r="AG340" s="428"/>
      <c r="AH340" s="428"/>
      <c r="AI340" s="428"/>
      <c r="AJ340" s="428"/>
      <c r="AK340" s="428"/>
      <c r="AL340" s="428"/>
      <c r="AM340" s="428"/>
      <c r="AN340" s="428"/>
      <c r="AO340" s="428"/>
      <c r="AP340" s="428"/>
      <c r="AQ340" s="428"/>
      <c r="AR340" s="428"/>
      <c r="AS340" s="428"/>
      <c r="AT340" s="428"/>
      <c r="AU340" s="428"/>
      <c r="AV340" s="428"/>
      <c r="AW340" s="428"/>
      <c r="AX340" s="428"/>
      <c r="AY340" s="428"/>
      <c r="AZ340" s="428"/>
      <c r="BA340" s="428"/>
      <c r="BB340" s="428"/>
      <c r="BC340" s="428"/>
    </row>
    <row r="341" ht="12.75" customHeight="1">
      <c r="A341" s="428"/>
      <c r="B341" s="428"/>
      <c r="C341" s="428"/>
      <c r="D341" s="428"/>
      <c r="E341" s="428"/>
      <c r="F341" s="428"/>
      <c r="G341" s="428"/>
      <c r="H341" s="428"/>
      <c r="I341" s="428"/>
      <c r="J341" s="428"/>
      <c r="K341" s="428"/>
      <c r="L341" s="428"/>
      <c r="M341" s="428"/>
      <c r="N341" s="428"/>
      <c r="O341" s="428"/>
      <c r="P341" s="428"/>
      <c r="Q341" s="428"/>
      <c r="R341" s="428"/>
      <c r="S341" s="428"/>
      <c r="T341" s="428"/>
      <c r="U341" s="428"/>
      <c r="V341" s="428"/>
      <c r="W341" s="428"/>
      <c r="X341" s="428"/>
      <c r="Y341" s="428"/>
      <c r="Z341" s="428"/>
      <c r="AA341" s="428"/>
      <c r="AB341" s="428"/>
      <c r="AC341" s="428"/>
      <c r="AD341" s="428"/>
      <c r="AE341" s="428"/>
      <c r="AF341" s="428"/>
      <c r="AG341" s="428"/>
      <c r="AH341" s="428"/>
      <c r="AI341" s="428"/>
      <c r="AJ341" s="428"/>
      <c r="AK341" s="428"/>
      <c r="AL341" s="428"/>
      <c r="AM341" s="428"/>
      <c r="AN341" s="428"/>
      <c r="AO341" s="428"/>
      <c r="AP341" s="428"/>
      <c r="AQ341" s="428"/>
      <c r="AR341" s="428"/>
      <c r="AS341" s="428"/>
      <c r="AT341" s="428"/>
      <c r="AU341" s="428"/>
      <c r="AV341" s="428"/>
      <c r="AW341" s="428"/>
      <c r="AX341" s="428"/>
      <c r="AY341" s="428"/>
      <c r="AZ341" s="428"/>
      <c r="BA341" s="428"/>
      <c r="BB341" s="428"/>
      <c r="BC341" s="428"/>
    </row>
    <row r="342" ht="12.75" customHeight="1">
      <c r="A342" s="428"/>
      <c r="B342" s="428"/>
      <c r="C342" s="428"/>
      <c r="D342" s="428"/>
      <c r="E342" s="428"/>
      <c r="F342" s="428"/>
      <c r="G342" s="428"/>
      <c r="H342" s="428"/>
      <c r="I342" s="428"/>
      <c r="J342" s="428"/>
      <c r="K342" s="428"/>
      <c r="L342" s="428"/>
      <c r="M342" s="428"/>
      <c r="N342" s="428"/>
      <c r="O342" s="428"/>
      <c r="P342" s="428"/>
      <c r="Q342" s="428"/>
      <c r="R342" s="428"/>
      <c r="S342" s="428"/>
      <c r="T342" s="428"/>
      <c r="U342" s="428"/>
      <c r="V342" s="428"/>
      <c r="W342" s="428"/>
      <c r="X342" s="428"/>
      <c r="Y342" s="428"/>
      <c r="Z342" s="428"/>
      <c r="AA342" s="428"/>
      <c r="AB342" s="428"/>
      <c r="AC342" s="428"/>
      <c r="AD342" s="428"/>
      <c r="AE342" s="428"/>
      <c r="AF342" s="428"/>
      <c r="AG342" s="428"/>
      <c r="AH342" s="428"/>
      <c r="AI342" s="428"/>
      <c r="AJ342" s="428"/>
      <c r="AK342" s="428"/>
      <c r="AL342" s="428"/>
      <c r="AM342" s="428"/>
      <c r="AN342" s="428"/>
      <c r="AO342" s="428"/>
      <c r="AP342" s="428"/>
      <c r="AQ342" s="428"/>
      <c r="AR342" s="428"/>
      <c r="AS342" s="428"/>
      <c r="AT342" s="428"/>
      <c r="AU342" s="428"/>
      <c r="AV342" s="428"/>
      <c r="AW342" s="428"/>
      <c r="AX342" s="428"/>
      <c r="AY342" s="428"/>
      <c r="AZ342" s="428"/>
      <c r="BA342" s="428"/>
      <c r="BB342" s="428"/>
      <c r="BC342" s="428"/>
    </row>
    <row r="343" ht="12.75" customHeight="1">
      <c r="A343" s="428"/>
      <c r="B343" s="428"/>
      <c r="C343" s="428"/>
      <c r="D343" s="428"/>
      <c r="E343" s="428"/>
      <c r="F343" s="428"/>
      <c r="G343" s="428"/>
      <c r="H343" s="428"/>
      <c r="I343" s="428"/>
      <c r="J343" s="428"/>
      <c r="K343" s="428"/>
      <c r="L343" s="428"/>
      <c r="M343" s="428"/>
      <c r="N343" s="428"/>
      <c r="O343" s="428"/>
      <c r="P343" s="428"/>
      <c r="Q343" s="428"/>
      <c r="R343" s="428"/>
      <c r="S343" s="428"/>
      <c r="T343" s="428"/>
      <c r="U343" s="428"/>
      <c r="V343" s="428"/>
      <c r="W343" s="428"/>
      <c r="X343" s="428"/>
      <c r="Y343" s="428"/>
      <c r="Z343" s="428"/>
      <c r="AA343" s="428"/>
      <c r="AB343" s="428"/>
      <c r="AC343" s="428"/>
      <c r="AD343" s="428"/>
      <c r="AE343" s="428"/>
      <c r="AF343" s="428"/>
      <c r="AG343" s="428"/>
      <c r="AH343" s="428"/>
      <c r="AI343" s="428"/>
      <c r="AJ343" s="428"/>
      <c r="AK343" s="428"/>
      <c r="AL343" s="428"/>
      <c r="AM343" s="428"/>
      <c r="AN343" s="428"/>
      <c r="AO343" s="428"/>
      <c r="AP343" s="428"/>
      <c r="AQ343" s="428"/>
      <c r="AR343" s="428"/>
      <c r="AS343" s="428"/>
      <c r="AT343" s="428"/>
      <c r="AU343" s="428"/>
      <c r="AV343" s="428"/>
      <c r="AW343" s="428"/>
      <c r="AX343" s="428"/>
      <c r="AY343" s="428"/>
      <c r="AZ343" s="428"/>
      <c r="BA343" s="428"/>
      <c r="BB343" s="428"/>
      <c r="BC343" s="428"/>
    </row>
    <row r="344" ht="12.75" customHeight="1">
      <c r="A344" s="428"/>
      <c r="B344" s="428"/>
      <c r="C344" s="428"/>
      <c r="D344" s="428"/>
      <c r="E344" s="428"/>
      <c r="F344" s="428"/>
      <c r="G344" s="428"/>
      <c r="H344" s="428"/>
      <c r="I344" s="428"/>
      <c r="J344" s="428"/>
      <c r="K344" s="428"/>
      <c r="L344" s="428"/>
      <c r="M344" s="428"/>
      <c r="N344" s="428"/>
      <c r="O344" s="428"/>
      <c r="P344" s="428"/>
      <c r="Q344" s="428"/>
      <c r="R344" s="428"/>
      <c r="S344" s="428"/>
      <c r="T344" s="428"/>
      <c r="U344" s="428"/>
      <c r="V344" s="428"/>
      <c r="W344" s="428"/>
      <c r="X344" s="428"/>
      <c r="Y344" s="428"/>
      <c r="Z344" s="428"/>
      <c r="AA344" s="428"/>
      <c r="AB344" s="428"/>
      <c r="AC344" s="428"/>
      <c r="AD344" s="428"/>
      <c r="AE344" s="428"/>
      <c r="AF344" s="428"/>
      <c r="AG344" s="428"/>
      <c r="AH344" s="428"/>
      <c r="AI344" s="428"/>
      <c r="AJ344" s="428"/>
      <c r="AK344" s="428"/>
      <c r="AL344" s="428"/>
      <c r="AM344" s="428"/>
      <c r="AN344" s="428"/>
      <c r="AO344" s="428"/>
      <c r="AP344" s="428"/>
      <c r="AQ344" s="428"/>
      <c r="AR344" s="428"/>
      <c r="AS344" s="428"/>
      <c r="AT344" s="428"/>
      <c r="AU344" s="428"/>
      <c r="AV344" s="428"/>
      <c r="AW344" s="428"/>
      <c r="AX344" s="428"/>
      <c r="AY344" s="428"/>
      <c r="AZ344" s="428"/>
      <c r="BA344" s="428"/>
      <c r="BB344" s="428"/>
      <c r="BC344" s="428"/>
    </row>
    <row r="345" ht="12.75" customHeight="1">
      <c r="A345" s="428"/>
      <c r="B345" s="428"/>
      <c r="C345" s="428"/>
      <c r="D345" s="428"/>
      <c r="E345" s="428"/>
      <c r="F345" s="428"/>
      <c r="G345" s="428"/>
      <c r="H345" s="428"/>
      <c r="I345" s="428"/>
      <c r="J345" s="428"/>
      <c r="K345" s="428"/>
      <c r="L345" s="428"/>
      <c r="M345" s="428"/>
      <c r="N345" s="428"/>
      <c r="O345" s="428"/>
      <c r="P345" s="428"/>
      <c r="Q345" s="428"/>
      <c r="R345" s="428"/>
      <c r="S345" s="428"/>
      <c r="T345" s="428"/>
      <c r="U345" s="428"/>
      <c r="V345" s="428"/>
      <c r="W345" s="428"/>
      <c r="X345" s="428"/>
      <c r="Y345" s="428"/>
      <c r="Z345" s="428"/>
      <c r="AA345" s="428"/>
      <c r="AB345" s="428"/>
      <c r="AC345" s="428"/>
      <c r="AD345" s="428"/>
      <c r="AE345" s="428"/>
      <c r="AF345" s="428"/>
      <c r="AG345" s="428"/>
      <c r="AH345" s="428"/>
      <c r="AI345" s="428"/>
      <c r="AJ345" s="428"/>
      <c r="AK345" s="428"/>
      <c r="AL345" s="428"/>
      <c r="AM345" s="428"/>
      <c r="AN345" s="428"/>
      <c r="AO345" s="428"/>
      <c r="AP345" s="428"/>
      <c r="AQ345" s="428"/>
      <c r="AR345" s="428"/>
      <c r="AS345" s="428"/>
      <c r="AT345" s="428"/>
      <c r="AU345" s="428"/>
      <c r="AV345" s="428"/>
      <c r="AW345" s="428"/>
      <c r="AX345" s="428"/>
      <c r="AY345" s="428"/>
      <c r="AZ345" s="428"/>
      <c r="BA345" s="428"/>
      <c r="BB345" s="428"/>
      <c r="BC345" s="428"/>
    </row>
    <row r="346" ht="12.75" customHeight="1">
      <c r="A346" s="428"/>
      <c r="B346" s="428"/>
      <c r="C346" s="428"/>
      <c r="D346" s="428"/>
      <c r="E346" s="428"/>
      <c r="F346" s="428"/>
      <c r="G346" s="428"/>
      <c r="H346" s="428"/>
      <c r="I346" s="428"/>
      <c r="J346" s="428"/>
      <c r="K346" s="428"/>
      <c r="L346" s="428"/>
      <c r="M346" s="428"/>
      <c r="N346" s="428"/>
      <c r="O346" s="428"/>
      <c r="P346" s="428"/>
      <c r="Q346" s="428"/>
      <c r="R346" s="428"/>
      <c r="S346" s="428"/>
      <c r="T346" s="428"/>
      <c r="U346" s="428"/>
      <c r="V346" s="428"/>
      <c r="W346" s="428"/>
      <c r="X346" s="428"/>
      <c r="Y346" s="428"/>
      <c r="Z346" s="428"/>
      <c r="AA346" s="428"/>
      <c r="AB346" s="428"/>
      <c r="AC346" s="428"/>
      <c r="AD346" s="428"/>
      <c r="AE346" s="428"/>
      <c r="AF346" s="428"/>
      <c r="AG346" s="428"/>
      <c r="AH346" s="428"/>
      <c r="AI346" s="428"/>
      <c r="AJ346" s="428"/>
      <c r="AK346" s="428"/>
      <c r="AL346" s="428"/>
      <c r="AM346" s="428"/>
      <c r="AN346" s="428"/>
      <c r="AO346" s="428"/>
      <c r="AP346" s="428"/>
      <c r="AQ346" s="428"/>
      <c r="AR346" s="428"/>
      <c r="AS346" s="428"/>
      <c r="AT346" s="428"/>
      <c r="AU346" s="428"/>
      <c r="AV346" s="428"/>
      <c r="AW346" s="428"/>
      <c r="AX346" s="428"/>
      <c r="AY346" s="428"/>
      <c r="AZ346" s="428"/>
      <c r="BA346" s="428"/>
      <c r="BB346" s="428"/>
      <c r="BC346" s="428"/>
    </row>
    <row r="347" ht="12.75" customHeight="1">
      <c r="A347" s="428"/>
      <c r="B347" s="428"/>
      <c r="C347" s="428"/>
      <c r="D347" s="428"/>
      <c r="E347" s="428"/>
      <c r="F347" s="428"/>
      <c r="G347" s="428"/>
      <c r="H347" s="428"/>
      <c r="I347" s="428"/>
      <c r="J347" s="428"/>
      <c r="K347" s="428"/>
      <c r="L347" s="428"/>
      <c r="M347" s="428"/>
      <c r="N347" s="428"/>
      <c r="O347" s="428"/>
      <c r="P347" s="428"/>
      <c r="Q347" s="428"/>
      <c r="R347" s="428"/>
      <c r="S347" s="428"/>
      <c r="T347" s="428"/>
      <c r="U347" s="428"/>
      <c r="V347" s="428"/>
      <c r="W347" s="428"/>
      <c r="X347" s="428"/>
      <c r="Y347" s="428"/>
      <c r="Z347" s="428"/>
      <c r="AA347" s="428"/>
      <c r="AB347" s="428"/>
      <c r="AC347" s="428"/>
      <c r="AD347" s="428"/>
      <c r="AE347" s="428"/>
      <c r="AF347" s="428"/>
      <c r="AG347" s="428"/>
      <c r="AH347" s="428"/>
      <c r="AI347" s="428"/>
      <c r="AJ347" s="428"/>
      <c r="AK347" s="428"/>
      <c r="AL347" s="428"/>
      <c r="AM347" s="428"/>
      <c r="AN347" s="428"/>
      <c r="AO347" s="428"/>
      <c r="AP347" s="428"/>
      <c r="AQ347" s="428"/>
      <c r="AR347" s="428"/>
      <c r="AS347" s="428"/>
      <c r="AT347" s="428"/>
      <c r="AU347" s="428"/>
      <c r="AV347" s="428"/>
      <c r="AW347" s="428"/>
      <c r="AX347" s="428"/>
      <c r="AY347" s="428"/>
      <c r="AZ347" s="428"/>
      <c r="BA347" s="428"/>
      <c r="BB347" s="428"/>
      <c r="BC347" s="428"/>
    </row>
    <row r="348" ht="12.75" customHeight="1">
      <c r="A348" s="428"/>
      <c r="B348" s="428"/>
      <c r="C348" s="428"/>
      <c r="D348" s="428"/>
      <c r="E348" s="428"/>
      <c r="F348" s="428"/>
      <c r="G348" s="428"/>
      <c r="H348" s="428"/>
      <c r="I348" s="428"/>
      <c r="J348" s="428"/>
      <c r="K348" s="428"/>
      <c r="L348" s="428"/>
      <c r="M348" s="428"/>
      <c r="N348" s="428"/>
      <c r="O348" s="428"/>
      <c r="P348" s="428"/>
      <c r="Q348" s="428"/>
      <c r="R348" s="428"/>
      <c r="S348" s="428"/>
      <c r="T348" s="428"/>
      <c r="U348" s="428"/>
      <c r="V348" s="428"/>
      <c r="W348" s="428"/>
      <c r="X348" s="428"/>
      <c r="Y348" s="428"/>
      <c r="Z348" s="428"/>
      <c r="AA348" s="428"/>
      <c r="AB348" s="428"/>
      <c r="AC348" s="428"/>
      <c r="AD348" s="428"/>
      <c r="AE348" s="428"/>
      <c r="AF348" s="428"/>
      <c r="AG348" s="428"/>
      <c r="AH348" s="428"/>
      <c r="AI348" s="428"/>
      <c r="AJ348" s="428"/>
      <c r="AK348" s="428"/>
      <c r="AL348" s="428"/>
      <c r="AM348" s="428"/>
      <c r="AN348" s="428"/>
      <c r="AO348" s="428"/>
      <c r="AP348" s="428"/>
      <c r="AQ348" s="428"/>
      <c r="AR348" s="428"/>
      <c r="AS348" s="428"/>
      <c r="AT348" s="428"/>
      <c r="AU348" s="428"/>
      <c r="AV348" s="428"/>
      <c r="AW348" s="428"/>
      <c r="AX348" s="428"/>
      <c r="AY348" s="428"/>
      <c r="AZ348" s="428"/>
      <c r="BA348" s="428"/>
      <c r="BB348" s="428"/>
      <c r="BC348" s="428"/>
    </row>
    <row r="349" ht="12.75" customHeight="1">
      <c r="A349" s="428"/>
      <c r="B349" s="428"/>
      <c r="C349" s="428"/>
      <c r="D349" s="428"/>
      <c r="E349" s="428"/>
      <c r="F349" s="428"/>
      <c r="G349" s="428"/>
      <c r="H349" s="428"/>
      <c r="I349" s="428"/>
      <c r="J349" s="428"/>
      <c r="K349" s="428"/>
      <c r="L349" s="428"/>
      <c r="M349" s="428"/>
      <c r="N349" s="428"/>
      <c r="O349" s="428"/>
      <c r="P349" s="428"/>
      <c r="Q349" s="428"/>
      <c r="R349" s="428"/>
      <c r="S349" s="428"/>
      <c r="T349" s="428"/>
      <c r="U349" s="428"/>
      <c r="V349" s="428"/>
      <c r="W349" s="428"/>
      <c r="X349" s="428"/>
      <c r="Y349" s="428"/>
      <c r="Z349" s="428"/>
      <c r="AA349" s="428"/>
      <c r="AB349" s="428"/>
      <c r="AC349" s="428"/>
      <c r="AD349" s="428"/>
      <c r="AE349" s="428"/>
      <c r="AF349" s="428"/>
      <c r="AG349" s="428"/>
      <c r="AH349" s="428"/>
      <c r="AI349" s="428"/>
      <c r="AJ349" s="428"/>
      <c r="AK349" s="428"/>
      <c r="AL349" s="428"/>
      <c r="AM349" s="428"/>
      <c r="AN349" s="428"/>
      <c r="AO349" s="428"/>
      <c r="AP349" s="428"/>
      <c r="AQ349" s="428"/>
      <c r="AR349" s="428"/>
      <c r="AS349" s="428"/>
      <c r="AT349" s="428"/>
      <c r="AU349" s="428"/>
      <c r="AV349" s="428"/>
      <c r="AW349" s="428"/>
      <c r="AX349" s="428"/>
      <c r="AY349" s="428"/>
      <c r="AZ349" s="428"/>
      <c r="BA349" s="428"/>
      <c r="BB349" s="428"/>
      <c r="BC349" s="428"/>
    </row>
    <row r="350" ht="12.75" customHeight="1">
      <c r="A350" s="428"/>
      <c r="B350" s="428"/>
      <c r="C350" s="428"/>
      <c r="D350" s="428"/>
      <c r="E350" s="428"/>
      <c r="F350" s="428"/>
      <c r="G350" s="428"/>
      <c r="H350" s="428"/>
      <c r="I350" s="428"/>
      <c r="J350" s="428"/>
      <c r="K350" s="428"/>
      <c r="L350" s="428"/>
      <c r="M350" s="428"/>
      <c r="N350" s="428"/>
      <c r="O350" s="428"/>
      <c r="P350" s="428"/>
      <c r="Q350" s="428"/>
      <c r="R350" s="428"/>
      <c r="S350" s="428"/>
      <c r="T350" s="428"/>
      <c r="U350" s="428"/>
      <c r="V350" s="428"/>
      <c r="W350" s="428"/>
      <c r="X350" s="428"/>
      <c r="Y350" s="428"/>
      <c r="Z350" s="428"/>
      <c r="AA350" s="428"/>
      <c r="AB350" s="428"/>
      <c r="AC350" s="428"/>
      <c r="AD350" s="428"/>
      <c r="AE350" s="428"/>
      <c r="AF350" s="428"/>
      <c r="AG350" s="428"/>
      <c r="AH350" s="428"/>
      <c r="AI350" s="428"/>
      <c r="AJ350" s="428"/>
      <c r="AK350" s="428"/>
      <c r="AL350" s="428"/>
      <c r="AM350" s="428"/>
      <c r="AN350" s="428"/>
      <c r="AO350" s="428"/>
      <c r="AP350" s="428"/>
      <c r="AQ350" s="428"/>
      <c r="AR350" s="428"/>
      <c r="AS350" s="428"/>
      <c r="AT350" s="428"/>
      <c r="AU350" s="428"/>
      <c r="AV350" s="428"/>
      <c r="AW350" s="428"/>
      <c r="AX350" s="428"/>
      <c r="AY350" s="428"/>
      <c r="AZ350" s="428"/>
      <c r="BA350" s="428"/>
      <c r="BB350" s="428"/>
      <c r="BC350" s="428"/>
    </row>
    <row r="351" ht="12.75" customHeight="1">
      <c r="A351" s="428"/>
      <c r="B351" s="428"/>
      <c r="C351" s="428"/>
      <c r="D351" s="428"/>
      <c r="E351" s="428"/>
      <c r="F351" s="428"/>
      <c r="G351" s="428"/>
      <c r="H351" s="428"/>
      <c r="I351" s="428"/>
      <c r="J351" s="428"/>
      <c r="K351" s="428"/>
      <c r="L351" s="428"/>
      <c r="M351" s="428"/>
      <c r="N351" s="428"/>
      <c r="O351" s="428"/>
      <c r="P351" s="428"/>
      <c r="Q351" s="428"/>
      <c r="R351" s="428"/>
      <c r="S351" s="428"/>
      <c r="T351" s="428"/>
      <c r="U351" s="428"/>
      <c r="V351" s="428"/>
      <c r="W351" s="428"/>
      <c r="X351" s="428"/>
      <c r="Y351" s="428"/>
      <c r="Z351" s="428"/>
      <c r="AA351" s="428"/>
      <c r="AB351" s="428"/>
      <c r="AC351" s="428"/>
      <c r="AD351" s="428"/>
      <c r="AE351" s="428"/>
      <c r="AF351" s="428"/>
      <c r="AG351" s="428"/>
      <c r="AH351" s="428"/>
      <c r="AI351" s="428"/>
      <c r="AJ351" s="428"/>
      <c r="AK351" s="428"/>
      <c r="AL351" s="428"/>
      <c r="AM351" s="428"/>
      <c r="AN351" s="428"/>
      <c r="AO351" s="428"/>
      <c r="AP351" s="428"/>
      <c r="AQ351" s="428"/>
      <c r="AR351" s="428"/>
      <c r="AS351" s="428"/>
      <c r="AT351" s="428"/>
      <c r="AU351" s="428"/>
      <c r="AV351" s="428"/>
      <c r="AW351" s="428"/>
      <c r="AX351" s="428"/>
      <c r="AY351" s="428"/>
      <c r="AZ351" s="428"/>
      <c r="BA351" s="428"/>
      <c r="BB351" s="428"/>
      <c r="BC351" s="428"/>
    </row>
    <row r="352" ht="12.75" customHeight="1">
      <c r="A352" s="428"/>
      <c r="B352" s="428"/>
      <c r="C352" s="428"/>
      <c r="D352" s="428"/>
      <c r="E352" s="428"/>
      <c r="F352" s="428"/>
      <c r="G352" s="428"/>
      <c r="H352" s="428"/>
      <c r="I352" s="428"/>
      <c r="J352" s="428"/>
      <c r="K352" s="428"/>
      <c r="L352" s="428"/>
      <c r="M352" s="428"/>
      <c r="N352" s="428"/>
      <c r="O352" s="428"/>
      <c r="P352" s="428"/>
      <c r="Q352" s="428"/>
      <c r="R352" s="428"/>
      <c r="S352" s="428"/>
      <c r="T352" s="428"/>
      <c r="U352" s="428"/>
      <c r="V352" s="428"/>
      <c r="W352" s="428"/>
      <c r="X352" s="428"/>
      <c r="Y352" s="428"/>
      <c r="Z352" s="428"/>
      <c r="AA352" s="428"/>
      <c r="AB352" s="428"/>
      <c r="AC352" s="428"/>
      <c r="AD352" s="428"/>
      <c r="AE352" s="428"/>
      <c r="AF352" s="428"/>
      <c r="AG352" s="428"/>
      <c r="AH352" s="428"/>
      <c r="AI352" s="428"/>
      <c r="AJ352" s="428"/>
      <c r="AK352" s="428"/>
      <c r="AL352" s="428"/>
      <c r="AM352" s="428"/>
      <c r="AN352" s="428"/>
      <c r="AO352" s="428"/>
      <c r="AP352" s="428"/>
      <c r="AQ352" s="428"/>
      <c r="AR352" s="428"/>
      <c r="AS352" s="428"/>
      <c r="AT352" s="428"/>
      <c r="AU352" s="428"/>
      <c r="AV352" s="428"/>
      <c r="AW352" s="428"/>
      <c r="AX352" s="428"/>
      <c r="AY352" s="428"/>
      <c r="AZ352" s="428"/>
      <c r="BA352" s="428"/>
      <c r="BB352" s="428"/>
      <c r="BC352" s="428"/>
    </row>
    <row r="353" ht="12.75" customHeight="1">
      <c r="A353" s="428"/>
      <c r="B353" s="428"/>
      <c r="C353" s="428"/>
      <c r="D353" s="428"/>
      <c r="E353" s="428"/>
      <c r="F353" s="428"/>
      <c r="G353" s="428"/>
      <c r="H353" s="428"/>
      <c r="I353" s="428"/>
      <c r="J353" s="428"/>
      <c r="K353" s="428"/>
      <c r="L353" s="428"/>
      <c r="M353" s="428"/>
      <c r="N353" s="428"/>
      <c r="O353" s="428"/>
      <c r="P353" s="428"/>
      <c r="Q353" s="428"/>
      <c r="R353" s="428"/>
      <c r="S353" s="428"/>
      <c r="T353" s="428"/>
      <c r="U353" s="428"/>
      <c r="V353" s="428"/>
      <c r="W353" s="428"/>
      <c r="X353" s="428"/>
      <c r="Y353" s="428"/>
      <c r="Z353" s="428"/>
      <c r="AA353" s="428"/>
      <c r="AB353" s="428"/>
      <c r="AC353" s="428"/>
      <c r="AD353" s="428"/>
      <c r="AE353" s="428"/>
      <c r="AF353" s="428"/>
      <c r="AG353" s="428"/>
      <c r="AH353" s="428"/>
      <c r="AI353" s="428"/>
      <c r="AJ353" s="428"/>
      <c r="AK353" s="428"/>
      <c r="AL353" s="428"/>
      <c r="AM353" s="428"/>
      <c r="AN353" s="428"/>
      <c r="AO353" s="428"/>
      <c r="AP353" s="428"/>
      <c r="AQ353" s="428"/>
      <c r="AR353" s="428"/>
      <c r="AS353" s="428"/>
      <c r="AT353" s="428"/>
      <c r="AU353" s="428"/>
      <c r="AV353" s="428"/>
      <c r="AW353" s="428"/>
      <c r="AX353" s="428"/>
      <c r="AY353" s="428"/>
      <c r="AZ353" s="428"/>
      <c r="BA353" s="428"/>
      <c r="BB353" s="428"/>
      <c r="BC353" s="428"/>
    </row>
    <row r="354" ht="12.75" customHeight="1">
      <c r="A354" s="428"/>
      <c r="B354" s="428"/>
      <c r="C354" s="428"/>
      <c r="D354" s="428"/>
      <c r="E354" s="428"/>
      <c r="F354" s="428"/>
      <c r="G354" s="428"/>
      <c r="H354" s="428"/>
      <c r="I354" s="428"/>
      <c r="J354" s="428"/>
      <c r="K354" s="428"/>
      <c r="L354" s="428"/>
      <c r="M354" s="428"/>
      <c r="N354" s="428"/>
      <c r="O354" s="428"/>
      <c r="P354" s="428"/>
      <c r="Q354" s="428"/>
      <c r="R354" s="428"/>
      <c r="S354" s="428"/>
      <c r="T354" s="428"/>
      <c r="U354" s="428"/>
      <c r="V354" s="428"/>
      <c r="W354" s="428"/>
      <c r="X354" s="428"/>
      <c r="Y354" s="428"/>
      <c r="Z354" s="428"/>
      <c r="AA354" s="428"/>
      <c r="AB354" s="428"/>
      <c r="AC354" s="428"/>
      <c r="AD354" s="428"/>
      <c r="AE354" s="428"/>
      <c r="AF354" s="428"/>
      <c r="AG354" s="428"/>
      <c r="AH354" s="428"/>
      <c r="AI354" s="428"/>
      <c r="AJ354" s="428"/>
      <c r="AK354" s="428"/>
      <c r="AL354" s="428"/>
      <c r="AM354" s="428"/>
      <c r="AN354" s="428"/>
      <c r="AO354" s="428"/>
      <c r="AP354" s="428"/>
      <c r="AQ354" s="428"/>
      <c r="AR354" s="428"/>
      <c r="AS354" s="428"/>
      <c r="AT354" s="428"/>
      <c r="AU354" s="428"/>
      <c r="AV354" s="428"/>
      <c r="AW354" s="428"/>
      <c r="AX354" s="428"/>
      <c r="AY354" s="428"/>
      <c r="AZ354" s="428"/>
      <c r="BA354" s="428"/>
      <c r="BB354" s="428"/>
      <c r="BC354" s="428"/>
    </row>
    <row r="355" ht="12.75" customHeight="1">
      <c r="A355" s="428"/>
      <c r="B355" s="428"/>
      <c r="C355" s="428"/>
      <c r="D355" s="428"/>
      <c r="E355" s="428"/>
      <c r="F355" s="428"/>
      <c r="G355" s="428"/>
      <c r="H355" s="428"/>
      <c r="I355" s="428"/>
      <c r="J355" s="428"/>
      <c r="K355" s="428"/>
      <c r="L355" s="428"/>
      <c r="M355" s="428"/>
      <c r="N355" s="428"/>
      <c r="O355" s="428"/>
      <c r="P355" s="428"/>
      <c r="Q355" s="428"/>
      <c r="R355" s="428"/>
      <c r="S355" s="428"/>
      <c r="T355" s="428"/>
      <c r="U355" s="428"/>
      <c r="V355" s="428"/>
      <c r="W355" s="428"/>
      <c r="X355" s="428"/>
      <c r="Y355" s="428"/>
      <c r="Z355" s="428"/>
      <c r="AA355" s="428"/>
      <c r="AB355" s="428"/>
      <c r="AC355" s="428"/>
      <c r="AD355" s="428"/>
      <c r="AE355" s="428"/>
      <c r="AF355" s="428"/>
      <c r="AG355" s="428"/>
      <c r="AH355" s="428"/>
      <c r="AI355" s="428"/>
      <c r="AJ355" s="428"/>
      <c r="AK355" s="428"/>
      <c r="AL355" s="428"/>
      <c r="AM355" s="428"/>
      <c r="AN355" s="428"/>
      <c r="AO355" s="428"/>
      <c r="AP355" s="428"/>
      <c r="AQ355" s="428"/>
      <c r="AR355" s="428"/>
      <c r="AS355" s="428"/>
      <c r="AT355" s="428"/>
      <c r="AU355" s="428"/>
      <c r="AV355" s="428"/>
      <c r="AW355" s="428"/>
      <c r="AX355" s="428"/>
      <c r="AY355" s="428"/>
      <c r="AZ355" s="428"/>
      <c r="BA355" s="428"/>
      <c r="BB355" s="428"/>
      <c r="BC355" s="428"/>
    </row>
    <row r="356" ht="12.75" customHeight="1">
      <c r="A356" s="428"/>
      <c r="B356" s="428"/>
      <c r="C356" s="428"/>
      <c r="D356" s="428"/>
      <c r="E356" s="428"/>
      <c r="F356" s="428"/>
      <c r="G356" s="428"/>
      <c r="H356" s="428"/>
      <c r="I356" s="428"/>
      <c r="J356" s="428"/>
      <c r="K356" s="428"/>
      <c r="L356" s="428"/>
      <c r="M356" s="428"/>
      <c r="N356" s="428"/>
      <c r="O356" s="428"/>
      <c r="P356" s="428"/>
      <c r="Q356" s="428"/>
      <c r="R356" s="428"/>
      <c r="S356" s="428"/>
      <c r="T356" s="428"/>
      <c r="U356" s="428"/>
      <c r="V356" s="428"/>
      <c r="W356" s="428"/>
      <c r="X356" s="428"/>
      <c r="Y356" s="428"/>
      <c r="Z356" s="428"/>
      <c r="AA356" s="428"/>
      <c r="AB356" s="428"/>
      <c r="AC356" s="428"/>
      <c r="AD356" s="428"/>
      <c r="AE356" s="428"/>
      <c r="AF356" s="428"/>
      <c r="AG356" s="428"/>
      <c r="AH356" s="428"/>
      <c r="AI356" s="428"/>
      <c r="AJ356" s="428"/>
      <c r="AK356" s="428"/>
      <c r="AL356" s="428"/>
      <c r="AM356" s="428"/>
      <c r="AN356" s="428"/>
      <c r="AO356" s="428"/>
      <c r="AP356" s="428"/>
      <c r="AQ356" s="428"/>
      <c r="AR356" s="428"/>
      <c r="AS356" s="428"/>
      <c r="AT356" s="428"/>
      <c r="AU356" s="428"/>
      <c r="AV356" s="428"/>
      <c r="AW356" s="428"/>
      <c r="AX356" s="428"/>
      <c r="AY356" s="428"/>
      <c r="AZ356" s="428"/>
      <c r="BA356" s="428"/>
      <c r="BB356" s="428"/>
      <c r="BC356" s="428"/>
    </row>
    <row r="357" ht="12.75" customHeight="1">
      <c r="A357" s="428"/>
      <c r="B357" s="428"/>
      <c r="C357" s="428"/>
      <c r="D357" s="428"/>
      <c r="E357" s="428"/>
      <c r="F357" s="428"/>
      <c r="G357" s="428"/>
      <c r="H357" s="428"/>
      <c r="I357" s="428"/>
      <c r="J357" s="428"/>
      <c r="K357" s="428"/>
      <c r="L357" s="428"/>
      <c r="M357" s="428"/>
      <c r="N357" s="428"/>
      <c r="O357" s="428"/>
      <c r="P357" s="428"/>
      <c r="Q357" s="428"/>
      <c r="R357" s="428"/>
      <c r="S357" s="428"/>
      <c r="T357" s="428"/>
      <c r="U357" s="428"/>
      <c r="V357" s="428"/>
      <c r="W357" s="428"/>
      <c r="X357" s="428"/>
      <c r="Y357" s="428"/>
      <c r="Z357" s="428"/>
      <c r="AA357" s="428"/>
      <c r="AB357" s="428"/>
      <c r="AC357" s="428"/>
      <c r="AD357" s="428"/>
      <c r="AE357" s="428"/>
      <c r="AF357" s="428"/>
      <c r="AG357" s="428"/>
      <c r="AH357" s="428"/>
      <c r="AI357" s="428"/>
      <c r="AJ357" s="428"/>
      <c r="AK357" s="428"/>
      <c r="AL357" s="428"/>
      <c r="AM357" s="428"/>
      <c r="AN357" s="428"/>
      <c r="AO357" s="428"/>
      <c r="AP357" s="428"/>
      <c r="AQ357" s="428"/>
      <c r="AR357" s="428"/>
      <c r="AS357" s="428"/>
      <c r="AT357" s="428"/>
      <c r="AU357" s="428"/>
      <c r="AV357" s="428"/>
      <c r="AW357" s="428"/>
      <c r="AX357" s="428"/>
      <c r="AY357" s="428"/>
      <c r="AZ357" s="428"/>
      <c r="BA357" s="428"/>
      <c r="BB357" s="428"/>
      <c r="BC357" s="428"/>
    </row>
    <row r="358" ht="12.75" customHeight="1">
      <c r="A358" s="428"/>
      <c r="B358" s="428"/>
      <c r="C358" s="428"/>
      <c r="D358" s="428"/>
      <c r="E358" s="428"/>
      <c r="F358" s="428"/>
      <c r="G358" s="428"/>
      <c r="H358" s="428"/>
      <c r="I358" s="428"/>
      <c r="J358" s="428"/>
      <c r="K358" s="428"/>
      <c r="L358" s="428"/>
      <c r="M358" s="428"/>
      <c r="N358" s="428"/>
      <c r="O358" s="428"/>
      <c r="P358" s="428"/>
      <c r="Q358" s="428"/>
      <c r="R358" s="428"/>
      <c r="S358" s="428"/>
      <c r="T358" s="428"/>
      <c r="U358" s="428"/>
      <c r="V358" s="428"/>
      <c r="W358" s="428"/>
      <c r="X358" s="428"/>
      <c r="Y358" s="428"/>
      <c r="Z358" s="428"/>
      <c r="AA358" s="428"/>
      <c r="AB358" s="428"/>
      <c r="AC358" s="428"/>
      <c r="AD358" s="428"/>
      <c r="AE358" s="428"/>
      <c r="AF358" s="428"/>
      <c r="AG358" s="428"/>
      <c r="AH358" s="428"/>
      <c r="AI358" s="428"/>
      <c r="AJ358" s="428"/>
      <c r="AK358" s="428"/>
      <c r="AL358" s="428"/>
      <c r="AM358" s="428"/>
      <c r="AN358" s="428"/>
      <c r="AO358" s="428"/>
      <c r="AP358" s="428"/>
      <c r="AQ358" s="428"/>
      <c r="AR358" s="428"/>
      <c r="AS358" s="428"/>
      <c r="AT358" s="428"/>
      <c r="AU358" s="428"/>
      <c r="AV358" s="428"/>
      <c r="AW358" s="428"/>
      <c r="AX358" s="428"/>
      <c r="AY358" s="428"/>
      <c r="AZ358" s="428"/>
      <c r="BA358" s="428"/>
      <c r="BB358" s="428"/>
      <c r="BC358" s="428"/>
    </row>
    <row r="359" ht="12.75" customHeight="1">
      <c r="A359" s="428"/>
      <c r="B359" s="428"/>
      <c r="C359" s="428"/>
      <c r="D359" s="428"/>
      <c r="E359" s="428"/>
      <c r="F359" s="428"/>
      <c r="G359" s="428"/>
      <c r="H359" s="428"/>
      <c r="I359" s="428"/>
      <c r="J359" s="428"/>
      <c r="K359" s="428"/>
      <c r="L359" s="428"/>
      <c r="M359" s="428"/>
      <c r="N359" s="428"/>
      <c r="O359" s="428"/>
      <c r="P359" s="428"/>
      <c r="Q359" s="428"/>
      <c r="R359" s="428"/>
      <c r="S359" s="428"/>
      <c r="T359" s="428"/>
      <c r="U359" s="428"/>
      <c r="V359" s="428"/>
      <c r="W359" s="428"/>
      <c r="X359" s="428"/>
      <c r="Y359" s="428"/>
      <c r="Z359" s="428"/>
      <c r="AA359" s="428"/>
      <c r="AB359" s="428"/>
      <c r="AC359" s="428"/>
      <c r="AD359" s="428"/>
      <c r="AE359" s="428"/>
      <c r="AF359" s="428"/>
      <c r="AG359" s="428"/>
      <c r="AH359" s="428"/>
      <c r="AI359" s="428"/>
      <c r="AJ359" s="428"/>
      <c r="AK359" s="428"/>
      <c r="AL359" s="428"/>
      <c r="AM359" s="428"/>
      <c r="AN359" s="428"/>
      <c r="AO359" s="428"/>
      <c r="AP359" s="428"/>
      <c r="AQ359" s="428"/>
      <c r="AR359" s="428"/>
      <c r="AS359" s="428"/>
      <c r="AT359" s="428"/>
      <c r="AU359" s="428"/>
      <c r="AV359" s="428"/>
      <c r="AW359" s="428"/>
      <c r="AX359" s="428"/>
      <c r="AY359" s="428"/>
      <c r="AZ359" s="428"/>
      <c r="BA359" s="428"/>
      <c r="BB359" s="428"/>
      <c r="BC359" s="428"/>
    </row>
    <row r="360" ht="12.75" customHeight="1">
      <c r="A360" s="428"/>
      <c r="B360" s="428"/>
      <c r="C360" s="428"/>
      <c r="D360" s="428"/>
      <c r="E360" s="428"/>
      <c r="F360" s="428"/>
      <c r="G360" s="428"/>
      <c r="H360" s="428"/>
      <c r="I360" s="428"/>
      <c r="J360" s="428"/>
      <c r="K360" s="428"/>
      <c r="L360" s="428"/>
      <c r="M360" s="428"/>
      <c r="N360" s="428"/>
      <c r="O360" s="428"/>
      <c r="P360" s="428"/>
      <c r="Q360" s="428"/>
      <c r="R360" s="428"/>
      <c r="S360" s="428"/>
      <c r="T360" s="428"/>
      <c r="U360" s="428"/>
      <c r="V360" s="428"/>
      <c r="W360" s="428"/>
      <c r="X360" s="428"/>
      <c r="Y360" s="428"/>
      <c r="Z360" s="428"/>
      <c r="AA360" s="428"/>
      <c r="AB360" s="428"/>
      <c r="AC360" s="428"/>
      <c r="AD360" s="428"/>
      <c r="AE360" s="428"/>
      <c r="AF360" s="428"/>
      <c r="AG360" s="428"/>
      <c r="AH360" s="428"/>
      <c r="AI360" s="428"/>
      <c r="AJ360" s="428"/>
      <c r="AK360" s="428"/>
      <c r="AL360" s="428"/>
      <c r="AM360" s="428"/>
      <c r="AN360" s="428"/>
      <c r="AO360" s="428"/>
      <c r="AP360" s="428"/>
      <c r="AQ360" s="428"/>
      <c r="AR360" s="428"/>
      <c r="AS360" s="428"/>
      <c r="AT360" s="428"/>
      <c r="AU360" s="428"/>
      <c r="AV360" s="428"/>
      <c r="AW360" s="428"/>
      <c r="AX360" s="428"/>
      <c r="AY360" s="428"/>
      <c r="AZ360" s="428"/>
      <c r="BA360" s="428"/>
      <c r="BB360" s="428"/>
      <c r="BC360" s="428"/>
    </row>
    <row r="361" ht="12.75" customHeight="1">
      <c r="A361" s="428"/>
      <c r="B361" s="428"/>
      <c r="C361" s="428"/>
      <c r="D361" s="428"/>
      <c r="E361" s="428"/>
      <c r="F361" s="428"/>
      <c r="G361" s="428"/>
      <c r="H361" s="428"/>
      <c r="I361" s="428"/>
      <c r="J361" s="428"/>
      <c r="K361" s="428"/>
      <c r="L361" s="428"/>
      <c r="M361" s="428"/>
      <c r="N361" s="428"/>
      <c r="O361" s="428"/>
      <c r="P361" s="428"/>
      <c r="Q361" s="428"/>
      <c r="R361" s="428"/>
      <c r="S361" s="428"/>
      <c r="T361" s="428"/>
      <c r="U361" s="428"/>
      <c r="V361" s="428"/>
      <c r="W361" s="428"/>
      <c r="X361" s="428"/>
      <c r="Y361" s="428"/>
      <c r="Z361" s="428"/>
      <c r="AA361" s="428"/>
      <c r="AB361" s="428"/>
      <c r="AC361" s="428"/>
      <c r="AD361" s="428"/>
      <c r="AE361" s="428"/>
      <c r="AF361" s="428"/>
      <c r="AG361" s="428"/>
      <c r="AH361" s="428"/>
      <c r="AI361" s="428"/>
      <c r="AJ361" s="428"/>
      <c r="AK361" s="428"/>
      <c r="AL361" s="428"/>
      <c r="AM361" s="428"/>
      <c r="AN361" s="428"/>
      <c r="AO361" s="428"/>
      <c r="AP361" s="428"/>
      <c r="AQ361" s="428"/>
      <c r="AR361" s="428"/>
      <c r="AS361" s="428"/>
      <c r="AT361" s="428"/>
      <c r="AU361" s="428"/>
      <c r="AV361" s="428"/>
      <c r="AW361" s="428"/>
      <c r="AX361" s="428"/>
      <c r="AY361" s="428"/>
      <c r="AZ361" s="428"/>
      <c r="BA361" s="428"/>
      <c r="BB361" s="428"/>
      <c r="BC361" s="428"/>
    </row>
    <row r="362" ht="12.75" customHeight="1">
      <c r="A362" s="428"/>
      <c r="B362" s="428"/>
      <c r="C362" s="428"/>
      <c r="D362" s="428"/>
      <c r="E362" s="428"/>
      <c r="F362" s="428"/>
      <c r="G362" s="428"/>
      <c r="H362" s="428"/>
      <c r="I362" s="428"/>
      <c r="J362" s="428"/>
      <c r="K362" s="428"/>
      <c r="L362" s="428"/>
      <c r="M362" s="428"/>
      <c r="N362" s="428"/>
      <c r="O362" s="428"/>
      <c r="P362" s="428"/>
      <c r="Q362" s="428"/>
      <c r="R362" s="428"/>
      <c r="S362" s="428"/>
      <c r="T362" s="428"/>
      <c r="U362" s="428"/>
      <c r="V362" s="428"/>
      <c r="W362" s="428"/>
      <c r="X362" s="428"/>
      <c r="Y362" s="428"/>
      <c r="Z362" s="428"/>
      <c r="AA362" s="428"/>
      <c r="AB362" s="428"/>
      <c r="AC362" s="428"/>
      <c r="AD362" s="428"/>
      <c r="AE362" s="428"/>
      <c r="AF362" s="428"/>
      <c r="AG362" s="428"/>
      <c r="AH362" s="428"/>
      <c r="AI362" s="428"/>
      <c r="AJ362" s="428"/>
      <c r="AK362" s="428"/>
      <c r="AL362" s="428"/>
      <c r="AM362" s="428"/>
      <c r="AN362" s="428"/>
      <c r="AO362" s="428"/>
      <c r="AP362" s="428"/>
      <c r="AQ362" s="428"/>
      <c r="AR362" s="428"/>
      <c r="AS362" s="428"/>
      <c r="AT362" s="428"/>
      <c r="AU362" s="428"/>
      <c r="AV362" s="428"/>
      <c r="AW362" s="428"/>
      <c r="AX362" s="428"/>
      <c r="AY362" s="428"/>
      <c r="AZ362" s="428"/>
      <c r="BA362" s="428"/>
      <c r="BB362" s="428"/>
      <c r="BC362" s="428"/>
    </row>
    <row r="363" ht="12.75" customHeight="1">
      <c r="A363" s="428"/>
      <c r="B363" s="428"/>
      <c r="C363" s="428"/>
      <c r="D363" s="428"/>
      <c r="E363" s="428"/>
      <c r="F363" s="428"/>
      <c r="G363" s="428"/>
      <c r="H363" s="428"/>
      <c r="I363" s="428"/>
      <c r="J363" s="428"/>
      <c r="K363" s="428"/>
      <c r="L363" s="428"/>
      <c r="M363" s="428"/>
      <c r="N363" s="428"/>
      <c r="O363" s="428"/>
      <c r="P363" s="428"/>
      <c r="Q363" s="428"/>
      <c r="R363" s="428"/>
      <c r="S363" s="428"/>
      <c r="T363" s="428"/>
      <c r="U363" s="428"/>
      <c r="V363" s="428"/>
      <c r="W363" s="428"/>
      <c r="X363" s="428"/>
      <c r="Y363" s="428"/>
      <c r="Z363" s="428"/>
      <c r="AA363" s="428"/>
      <c r="AB363" s="428"/>
      <c r="AC363" s="428"/>
      <c r="AD363" s="428"/>
      <c r="AE363" s="428"/>
      <c r="AF363" s="428"/>
      <c r="AG363" s="428"/>
      <c r="AH363" s="428"/>
      <c r="AI363" s="428"/>
      <c r="AJ363" s="428"/>
      <c r="AK363" s="428"/>
      <c r="AL363" s="428"/>
      <c r="AM363" s="428"/>
      <c r="AN363" s="428"/>
      <c r="AO363" s="428"/>
      <c r="AP363" s="428"/>
      <c r="AQ363" s="428"/>
      <c r="AR363" s="428"/>
      <c r="AS363" s="428"/>
      <c r="AT363" s="428"/>
      <c r="AU363" s="428"/>
      <c r="AV363" s="428"/>
      <c r="AW363" s="428"/>
      <c r="AX363" s="428"/>
      <c r="AY363" s="428"/>
      <c r="AZ363" s="428"/>
      <c r="BA363" s="428"/>
      <c r="BB363" s="428"/>
      <c r="BC363" s="428"/>
    </row>
    <row r="364" ht="12.75" customHeight="1">
      <c r="A364" s="428"/>
      <c r="B364" s="428"/>
      <c r="C364" s="428"/>
      <c r="D364" s="428"/>
      <c r="E364" s="428"/>
      <c r="F364" s="428"/>
      <c r="G364" s="428"/>
      <c r="H364" s="428"/>
      <c r="I364" s="428"/>
      <c r="J364" s="428"/>
      <c r="K364" s="428"/>
      <c r="L364" s="428"/>
      <c r="M364" s="428"/>
      <c r="N364" s="428"/>
      <c r="O364" s="428"/>
      <c r="P364" s="428"/>
      <c r="Q364" s="428"/>
      <c r="R364" s="428"/>
      <c r="S364" s="428"/>
      <c r="T364" s="428"/>
      <c r="U364" s="428"/>
      <c r="V364" s="428"/>
      <c r="W364" s="428"/>
      <c r="X364" s="428"/>
      <c r="Y364" s="428"/>
      <c r="Z364" s="428"/>
      <c r="AA364" s="428"/>
      <c r="AB364" s="428"/>
      <c r="AC364" s="428"/>
      <c r="AD364" s="428"/>
      <c r="AE364" s="428"/>
      <c r="AF364" s="428"/>
      <c r="AG364" s="428"/>
      <c r="AH364" s="428"/>
      <c r="AI364" s="428"/>
      <c r="AJ364" s="428"/>
      <c r="AK364" s="428"/>
      <c r="AL364" s="428"/>
      <c r="AM364" s="428"/>
      <c r="AN364" s="428"/>
      <c r="AO364" s="428"/>
      <c r="AP364" s="428"/>
      <c r="AQ364" s="428"/>
      <c r="AR364" s="428"/>
      <c r="AS364" s="428"/>
      <c r="AT364" s="428"/>
      <c r="AU364" s="428"/>
      <c r="AV364" s="428"/>
      <c r="AW364" s="428"/>
      <c r="AX364" s="428"/>
      <c r="AY364" s="428"/>
      <c r="AZ364" s="428"/>
      <c r="BA364" s="428"/>
      <c r="BB364" s="428"/>
      <c r="BC364" s="428"/>
    </row>
    <row r="365" ht="12.75" customHeight="1">
      <c r="A365" s="428"/>
      <c r="B365" s="428"/>
      <c r="C365" s="428"/>
      <c r="D365" s="428"/>
      <c r="E365" s="428"/>
      <c r="F365" s="428"/>
      <c r="G365" s="428"/>
      <c r="H365" s="428"/>
      <c r="I365" s="428"/>
      <c r="J365" s="428"/>
      <c r="K365" s="428"/>
      <c r="L365" s="428"/>
      <c r="M365" s="428"/>
      <c r="N365" s="428"/>
      <c r="O365" s="428"/>
      <c r="P365" s="428"/>
      <c r="Q365" s="428"/>
      <c r="R365" s="428"/>
      <c r="S365" s="428"/>
      <c r="T365" s="428"/>
      <c r="U365" s="428"/>
      <c r="V365" s="428"/>
      <c r="W365" s="428"/>
      <c r="X365" s="428"/>
      <c r="Y365" s="428"/>
      <c r="Z365" s="428"/>
      <c r="AA365" s="428"/>
      <c r="AB365" s="428"/>
      <c r="AC365" s="428"/>
      <c r="AD365" s="428"/>
      <c r="AE365" s="428"/>
      <c r="AF365" s="428"/>
      <c r="AG365" s="428"/>
      <c r="AH365" s="428"/>
      <c r="AI365" s="428"/>
      <c r="AJ365" s="428"/>
      <c r="AK365" s="428"/>
      <c r="AL365" s="428"/>
      <c r="AM365" s="428"/>
      <c r="AN365" s="428"/>
      <c r="AO365" s="428"/>
      <c r="AP365" s="428"/>
      <c r="AQ365" s="428"/>
      <c r="AR365" s="428"/>
      <c r="AS365" s="428"/>
      <c r="AT365" s="428"/>
      <c r="AU365" s="428"/>
      <c r="AV365" s="428"/>
      <c r="AW365" s="428"/>
      <c r="AX365" s="428"/>
      <c r="AY365" s="428"/>
      <c r="AZ365" s="428"/>
      <c r="BA365" s="428"/>
      <c r="BB365" s="428"/>
      <c r="BC365" s="428"/>
    </row>
    <row r="366" ht="12.75" customHeight="1">
      <c r="A366" s="428"/>
      <c r="B366" s="428"/>
      <c r="C366" s="428"/>
      <c r="D366" s="428"/>
      <c r="E366" s="428"/>
      <c r="F366" s="428"/>
      <c r="G366" s="428"/>
      <c r="H366" s="428"/>
      <c r="I366" s="428"/>
      <c r="J366" s="428"/>
      <c r="K366" s="428"/>
      <c r="L366" s="428"/>
      <c r="M366" s="428"/>
      <c r="N366" s="428"/>
      <c r="O366" s="428"/>
      <c r="P366" s="428"/>
      <c r="Q366" s="428"/>
      <c r="R366" s="428"/>
      <c r="S366" s="428"/>
      <c r="T366" s="428"/>
      <c r="U366" s="428"/>
      <c r="V366" s="428"/>
      <c r="W366" s="428"/>
      <c r="X366" s="428"/>
      <c r="Y366" s="428"/>
      <c r="Z366" s="428"/>
      <c r="AA366" s="428"/>
      <c r="AB366" s="428"/>
      <c r="AC366" s="428"/>
      <c r="AD366" s="428"/>
      <c r="AE366" s="428"/>
      <c r="AF366" s="428"/>
      <c r="AG366" s="428"/>
      <c r="AH366" s="428"/>
      <c r="AI366" s="428"/>
      <c r="AJ366" s="428"/>
      <c r="AK366" s="428"/>
      <c r="AL366" s="428"/>
      <c r="AM366" s="428"/>
      <c r="AN366" s="428"/>
      <c r="AO366" s="428"/>
      <c r="AP366" s="428"/>
      <c r="AQ366" s="428"/>
      <c r="AR366" s="428"/>
      <c r="AS366" s="428"/>
      <c r="AT366" s="428"/>
      <c r="AU366" s="428"/>
      <c r="AV366" s="428"/>
      <c r="AW366" s="428"/>
      <c r="AX366" s="428"/>
      <c r="AY366" s="428"/>
      <c r="AZ366" s="428"/>
      <c r="BA366" s="428"/>
      <c r="BB366" s="428"/>
      <c r="BC366" s="428"/>
    </row>
    <row r="367" ht="12.75" customHeight="1">
      <c r="A367" s="428"/>
      <c r="B367" s="428"/>
      <c r="C367" s="428"/>
      <c r="D367" s="428"/>
      <c r="E367" s="428"/>
      <c r="F367" s="428"/>
      <c r="G367" s="428"/>
      <c r="H367" s="428"/>
      <c r="I367" s="428"/>
      <c r="J367" s="428"/>
      <c r="K367" s="428"/>
      <c r="L367" s="428"/>
      <c r="M367" s="428"/>
      <c r="N367" s="428"/>
      <c r="O367" s="428"/>
      <c r="P367" s="428"/>
      <c r="Q367" s="428"/>
      <c r="R367" s="428"/>
      <c r="S367" s="428"/>
      <c r="T367" s="428"/>
      <c r="U367" s="428"/>
      <c r="V367" s="428"/>
      <c r="W367" s="428"/>
      <c r="X367" s="428"/>
      <c r="Y367" s="428"/>
      <c r="Z367" s="428"/>
      <c r="AA367" s="428"/>
      <c r="AB367" s="428"/>
      <c r="AC367" s="428"/>
      <c r="AD367" s="428"/>
      <c r="AE367" s="428"/>
      <c r="AF367" s="428"/>
      <c r="AG367" s="428"/>
      <c r="AH367" s="428"/>
      <c r="AI367" s="428"/>
      <c r="AJ367" s="428"/>
      <c r="AK367" s="428"/>
      <c r="AL367" s="428"/>
      <c r="AM367" s="428"/>
      <c r="AN367" s="428"/>
      <c r="AO367" s="428"/>
      <c r="AP367" s="428"/>
      <c r="AQ367" s="428"/>
      <c r="AR367" s="428"/>
      <c r="AS367" s="428"/>
      <c r="AT367" s="428"/>
      <c r="AU367" s="428"/>
      <c r="AV367" s="428"/>
      <c r="AW367" s="428"/>
      <c r="AX367" s="428"/>
      <c r="AY367" s="428"/>
      <c r="AZ367" s="428"/>
      <c r="BA367" s="428"/>
      <c r="BB367" s="428"/>
      <c r="BC367" s="428"/>
    </row>
    <row r="368" ht="12.75" customHeight="1">
      <c r="A368" s="428"/>
      <c r="B368" s="428"/>
      <c r="C368" s="428"/>
      <c r="D368" s="428"/>
      <c r="E368" s="428"/>
      <c r="F368" s="428"/>
      <c r="G368" s="428"/>
      <c r="H368" s="428"/>
      <c r="I368" s="428"/>
      <c r="J368" s="428"/>
      <c r="K368" s="428"/>
      <c r="L368" s="428"/>
      <c r="M368" s="428"/>
      <c r="N368" s="428"/>
      <c r="O368" s="428"/>
      <c r="P368" s="428"/>
      <c r="Q368" s="428"/>
      <c r="R368" s="428"/>
      <c r="S368" s="428"/>
      <c r="T368" s="428"/>
      <c r="U368" s="428"/>
      <c r="V368" s="428"/>
      <c r="W368" s="428"/>
      <c r="X368" s="428"/>
      <c r="Y368" s="428"/>
      <c r="Z368" s="428"/>
      <c r="AA368" s="428"/>
      <c r="AB368" s="428"/>
      <c r="AC368" s="428"/>
      <c r="AD368" s="428"/>
      <c r="AE368" s="428"/>
      <c r="AF368" s="428"/>
      <c r="AG368" s="428"/>
      <c r="AH368" s="428"/>
      <c r="AI368" s="428"/>
      <c r="AJ368" s="428"/>
      <c r="AK368" s="428"/>
      <c r="AL368" s="428"/>
      <c r="AM368" s="428"/>
      <c r="AN368" s="428"/>
      <c r="AO368" s="428"/>
      <c r="AP368" s="428"/>
      <c r="AQ368" s="428"/>
      <c r="AR368" s="428"/>
      <c r="AS368" s="428"/>
      <c r="AT368" s="428"/>
      <c r="AU368" s="428"/>
      <c r="AV368" s="428"/>
      <c r="AW368" s="428"/>
      <c r="AX368" s="428"/>
      <c r="AY368" s="428"/>
      <c r="AZ368" s="428"/>
      <c r="BA368" s="428"/>
      <c r="BB368" s="428"/>
      <c r="BC368" s="428"/>
    </row>
    <row r="369" ht="12.75" customHeight="1">
      <c r="A369" s="428"/>
      <c r="B369" s="428"/>
      <c r="C369" s="428"/>
      <c r="D369" s="428"/>
      <c r="E369" s="428"/>
      <c r="F369" s="428"/>
      <c r="G369" s="428"/>
      <c r="H369" s="428"/>
      <c r="I369" s="428"/>
      <c r="J369" s="428"/>
      <c r="K369" s="428"/>
      <c r="L369" s="428"/>
      <c r="M369" s="428"/>
      <c r="N369" s="428"/>
      <c r="O369" s="428"/>
      <c r="P369" s="428"/>
      <c r="Q369" s="428"/>
      <c r="R369" s="428"/>
      <c r="S369" s="428"/>
      <c r="T369" s="428"/>
      <c r="U369" s="428"/>
      <c r="V369" s="428"/>
      <c r="W369" s="428"/>
      <c r="X369" s="428"/>
      <c r="Y369" s="428"/>
      <c r="Z369" s="428"/>
      <c r="AA369" s="428"/>
      <c r="AB369" s="428"/>
      <c r="AC369" s="428"/>
      <c r="AD369" s="428"/>
      <c r="AE369" s="428"/>
      <c r="AF369" s="428"/>
      <c r="AG369" s="428"/>
      <c r="AH369" s="428"/>
      <c r="AI369" s="428"/>
      <c r="AJ369" s="428"/>
      <c r="AK369" s="428"/>
      <c r="AL369" s="428"/>
      <c r="AM369" s="428"/>
      <c r="AN369" s="428"/>
      <c r="AO369" s="428"/>
      <c r="AP369" s="428"/>
      <c r="AQ369" s="428"/>
      <c r="AR369" s="428"/>
      <c r="AS369" s="428"/>
      <c r="AT369" s="428"/>
      <c r="AU369" s="428"/>
      <c r="AV369" s="428"/>
      <c r="AW369" s="428"/>
      <c r="AX369" s="428"/>
      <c r="AY369" s="428"/>
      <c r="AZ369" s="428"/>
      <c r="BA369" s="428"/>
      <c r="BB369" s="428"/>
      <c r="BC369" s="428"/>
    </row>
    <row r="370" ht="12.75" customHeight="1">
      <c r="A370" s="428"/>
      <c r="B370" s="428"/>
      <c r="C370" s="428"/>
      <c r="D370" s="428"/>
      <c r="E370" s="428"/>
      <c r="F370" s="428"/>
      <c r="G370" s="428"/>
      <c r="H370" s="428"/>
      <c r="I370" s="428"/>
      <c r="J370" s="428"/>
      <c r="K370" s="428"/>
      <c r="L370" s="428"/>
      <c r="M370" s="428"/>
      <c r="N370" s="428"/>
      <c r="O370" s="428"/>
      <c r="P370" s="428"/>
      <c r="Q370" s="428"/>
      <c r="R370" s="428"/>
      <c r="S370" s="428"/>
      <c r="T370" s="428"/>
      <c r="U370" s="428"/>
      <c r="V370" s="428"/>
      <c r="W370" s="428"/>
      <c r="X370" s="428"/>
      <c r="Y370" s="428"/>
      <c r="Z370" s="428"/>
      <c r="AA370" s="428"/>
      <c r="AB370" s="428"/>
      <c r="AC370" s="428"/>
      <c r="AD370" s="428"/>
      <c r="AE370" s="428"/>
      <c r="AF370" s="428"/>
      <c r="AG370" s="428"/>
      <c r="AH370" s="428"/>
      <c r="AI370" s="428"/>
      <c r="AJ370" s="428"/>
      <c r="AK370" s="428"/>
      <c r="AL370" s="428"/>
      <c r="AM370" s="428"/>
      <c r="AN370" s="428"/>
      <c r="AO370" s="428"/>
      <c r="AP370" s="428"/>
      <c r="AQ370" s="428"/>
      <c r="AR370" s="428"/>
      <c r="AS370" s="428"/>
      <c r="AT370" s="428"/>
      <c r="AU370" s="428"/>
      <c r="AV370" s="428"/>
      <c r="AW370" s="428"/>
      <c r="AX370" s="428"/>
      <c r="AY370" s="428"/>
      <c r="AZ370" s="428"/>
      <c r="BA370" s="428"/>
      <c r="BB370" s="428"/>
      <c r="BC370" s="428"/>
    </row>
    <row r="371" ht="12.75" customHeight="1">
      <c r="A371" s="428"/>
      <c r="B371" s="428"/>
      <c r="C371" s="428"/>
      <c r="D371" s="428"/>
      <c r="E371" s="428"/>
      <c r="F371" s="428"/>
      <c r="G371" s="428"/>
      <c r="H371" s="428"/>
      <c r="I371" s="428"/>
      <c r="J371" s="428"/>
      <c r="K371" s="428"/>
      <c r="L371" s="428"/>
      <c r="M371" s="428"/>
      <c r="N371" s="428"/>
      <c r="O371" s="428"/>
      <c r="P371" s="428"/>
      <c r="Q371" s="428"/>
      <c r="R371" s="428"/>
      <c r="S371" s="428"/>
      <c r="T371" s="428"/>
      <c r="U371" s="428"/>
      <c r="V371" s="428"/>
      <c r="W371" s="428"/>
      <c r="X371" s="428"/>
      <c r="Y371" s="428"/>
      <c r="Z371" s="428"/>
      <c r="AA371" s="428"/>
      <c r="AB371" s="428"/>
      <c r="AC371" s="428"/>
      <c r="AD371" s="428"/>
      <c r="AE371" s="428"/>
      <c r="AF371" s="428"/>
      <c r="AG371" s="428"/>
      <c r="AH371" s="428"/>
      <c r="AI371" s="428"/>
      <c r="AJ371" s="428"/>
      <c r="AK371" s="428"/>
      <c r="AL371" s="428"/>
      <c r="AM371" s="428"/>
      <c r="AN371" s="428"/>
      <c r="AO371" s="428"/>
      <c r="AP371" s="428"/>
      <c r="AQ371" s="428"/>
      <c r="AR371" s="428"/>
      <c r="AS371" s="428"/>
      <c r="AT371" s="428"/>
      <c r="AU371" s="428"/>
      <c r="AV371" s="428"/>
      <c r="AW371" s="428"/>
      <c r="AX371" s="428"/>
      <c r="AY371" s="428"/>
      <c r="AZ371" s="428"/>
      <c r="BA371" s="428"/>
      <c r="BB371" s="428"/>
      <c r="BC371" s="428"/>
    </row>
    <row r="372" ht="12.75" customHeight="1">
      <c r="A372" s="428"/>
      <c r="B372" s="428"/>
      <c r="C372" s="428"/>
      <c r="D372" s="428"/>
      <c r="E372" s="428"/>
      <c r="F372" s="428"/>
      <c r="G372" s="428"/>
      <c r="H372" s="428"/>
      <c r="I372" s="428"/>
      <c r="J372" s="428"/>
      <c r="K372" s="428"/>
      <c r="L372" s="428"/>
      <c r="M372" s="428"/>
      <c r="N372" s="428"/>
      <c r="O372" s="428"/>
      <c r="P372" s="428"/>
      <c r="Q372" s="428"/>
      <c r="R372" s="428"/>
      <c r="S372" s="428"/>
      <c r="T372" s="428"/>
      <c r="U372" s="428"/>
      <c r="V372" s="428"/>
      <c r="W372" s="428"/>
      <c r="X372" s="428"/>
      <c r="Y372" s="428"/>
      <c r="Z372" s="428"/>
      <c r="AA372" s="428"/>
      <c r="AB372" s="428"/>
      <c r="AC372" s="428"/>
      <c r="AD372" s="428"/>
      <c r="AE372" s="428"/>
      <c r="AF372" s="428"/>
      <c r="AG372" s="428"/>
      <c r="AH372" s="428"/>
      <c r="AI372" s="428"/>
      <c r="AJ372" s="428"/>
      <c r="AK372" s="428"/>
      <c r="AL372" s="428"/>
      <c r="AM372" s="428"/>
      <c r="AN372" s="428"/>
      <c r="AO372" s="428"/>
      <c r="AP372" s="428"/>
      <c r="AQ372" s="428"/>
      <c r="AR372" s="428"/>
      <c r="AS372" s="428"/>
      <c r="AT372" s="428"/>
      <c r="AU372" s="428"/>
      <c r="AV372" s="428"/>
      <c r="AW372" s="428"/>
      <c r="AX372" s="428"/>
      <c r="AY372" s="428"/>
      <c r="AZ372" s="428"/>
      <c r="BA372" s="428"/>
      <c r="BB372" s="428"/>
      <c r="BC372" s="428"/>
    </row>
    <row r="373" ht="12.75" customHeight="1">
      <c r="A373" s="428"/>
      <c r="B373" s="428"/>
      <c r="C373" s="428"/>
      <c r="D373" s="428"/>
      <c r="E373" s="428"/>
      <c r="F373" s="428"/>
      <c r="G373" s="428"/>
      <c r="H373" s="428"/>
      <c r="I373" s="428"/>
      <c r="J373" s="428"/>
      <c r="K373" s="428"/>
      <c r="L373" s="428"/>
      <c r="M373" s="428"/>
      <c r="N373" s="428"/>
      <c r="O373" s="428"/>
      <c r="P373" s="428"/>
      <c r="Q373" s="428"/>
      <c r="R373" s="428"/>
      <c r="S373" s="428"/>
      <c r="T373" s="428"/>
      <c r="U373" s="428"/>
      <c r="V373" s="428"/>
      <c r="W373" s="428"/>
      <c r="X373" s="428"/>
      <c r="Y373" s="428"/>
      <c r="Z373" s="428"/>
      <c r="AA373" s="428"/>
      <c r="AB373" s="428"/>
      <c r="AC373" s="428"/>
      <c r="AD373" s="428"/>
      <c r="AE373" s="428"/>
      <c r="AF373" s="428"/>
      <c r="AG373" s="428"/>
      <c r="AH373" s="428"/>
      <c r="AI373" s="428"/>
      <c r="AJ373" s="428"/>
      <c r="AK373" s="428"/>
      <c r="AL373" s="428"/>
      <c r="AM373" s="428"/>
      <c r="AN373" s="428"/>
      <c r="AO373" s="428"/>
      <c r="AP373" s="428"/>
      <c r="AQ373" s="428"/>
      <c r="AR373" s="428"/>
      <c r="AS373" s="428"/>
      <c r="AT373" s="428"/>
      <c r="AU373" s="428"/>
      <c r="AV373" s="428"/>
      <c r="AW373" s="428"/>
      <c r="AX373" s="428"/>
      <c r="AY373" s="428"/>
      <c r="AZ373" s="428"/>
      <c r="BA373" s="428"/>
      <c r="BB373" s="428"/>
      <c r="BC373" s="428"/>
    </row>
    <row r="374" ht="12.75" customHeight="1">
      <c r="A374" s="428"/>
      <c r="B374" s="428"/>
      <c r="C374" s="428"/>
      <c r="D374" s="428"/>
      <c r="E374" s="428"/>
      <c r="F374" s="428"/>
      <c r="G374" s="428"/>
      <c r="H374" s="428"/>
      <c r="I374" s="428"/>
      <c r="J374" s="428"/>
      <c r="K374" s="428"/>
      <c r="L374" s="428"/>
      <c r="M374" s="428"/>
      <c r="N374" s="428"/>
      <c r="O374" s="428"/>
      <c r="P374" s="428"/>
      <c r="Q374" s="428"/>
      <c r="R374" s="428"/>
      <c r="S374" s="428"/>
      <c r="T374" s="428"/>
      <c r="U374" s="428"/>
      <c r="V374" s="428"/>
      <c r="W374" s="428"/>
      <c r="X374" s="428"/>
      <c r="Y374" s="428"/>
      <c r="Z374" s="428"/>
      <c r="AA374" s="428"/>
      <c r="AB374" s="428"/>
      <c r="AC374" s="428"/>
      <c r="AD374" s="428"/>
      <c r="AE374" s="428"/>
      <c r="AF374" s="428"/>
      <c r="AG374" s="428"/>
      <c r="AH374" s="428"/>
      <c r="AI374" s="428"/>
      <c r="AJ374" s="428"/>
      <c r="AK374" s="428"/>
      <c r="AL374" s="428"/>
      <c r="AM374" s="428"/>
      <c r="AN374" s="428"/>
      <c r="AO374" s="428"/>
      <c r="AP374" s="428"/>
      <c r="AQ374" s="428"/>
      <c r="AR374" s="428"/>
      <c r="AS374" s="428"/>
      <c r="AT374" s="428"/>
      <c r="AU374" s="428"/>
      <c r="AV374" s="428"/>
      <c r="AW374" s="428"/>
      <c r="AX374" s="428"/>
      <c r="AY374" s="428"/>
      <c r="AZ374" s="428"/>
      <c r="BA374" s="428"/>
      <c r="BB374" s="428"/>
      <c r="BC374" s="428"/>
    </row>
    <row r="375" ht="12.75" customHeight="1">
      <c r="A375" s="428"/>
      <c r="B375" s="428"/>
      <c r="C375" s="428"/>
      <c r="D375" s="428"/>
      <c r="E375" s="428"/>
      <c r="F375" s="428"/>
      <c r="G375" s="428"/>
      <c r="H375" s="428"/>
      <c r="I375" s="428"/>
      <c r="J375" s="428"/>
      <c r="K375" s="428"/>
      <c r="L375" s="428"/>
      <c r="M375" s="428"/>
      <c r="N375" s="428"/>
      <c r="O375" s="428"/>
      <c r="P375" s="428"/>
      <c r="Q375" s="428"/>
      <c r="R375" s="428"/>
      <c r="S375" s="428"/>
      <c r="T375" s="428"/>
      <c r="U375" s="428"/>
      <c r="V375" s="428"/>
      <c r="W375" s="428"/>
      <c r="X375" s="428"/>
      <c r="Y375" s="428"/>
      <c r="Z375" s="428"/>
      <c r="AA375" s="428"/>
      <c r="AB375" s="428"/>
      <c r="AC375" s="428"/>
      <c r="AD375" s="428"/>
      <c r="AE375" s="428"/>
      <c r="AF375" s="428"/>
      <c r="AG375" s="428"/>
      <c r="AH375" s="428"/>
      <c r="AI375" s="428"/>
      <c r="AJ375" s="428"/>
      <c r="AK375" s="428"/>
      <c r="AL375" s="428"/>
      <c r="AM375" s="428"/>
      <c r="AN375" s="428"/>
      <c r="AO375" s="428"/>
      <c r="AP375" s="428"/>
      <c r="AQ375" s="428"/>
      <c r="AR375" s="428"/>
      <c r="AS375" s="428"/>
      <c r="AT375" s="428"/>
      <c r="AU375" s="428"/>
      <c r="AV375" s="428"/>
      <c r="AW375" s="428"/>
      <c r="AX375" s="428"/>
      <c r="AY375" s="428"/>
      <c r="AZ375" s="428"/>
      <c r="BA375" s="428"/>
      <c r="BB375" s="428"/>
      <c r="BC375" s="428"/>
    </row>
    <row r="376" ht="12.75" customHeight="1">
      <c r="A376" s="428"/>
      <c r="B376" s="428"/>
      <c r="C376" s="428"/>
      <c r="D376" s="428"/>
      <c r="E376" s="428"/>
      <c r="F376" s="428"/>
      <c r="G376" s="428"/>
      <c r="H376" s="428"/>
      <c r="I376" s="428"/>
      <c r="J376" s="428"/>
      <c r="K376" s="428"/>
      <c r="L376" s="428"/>
      <c r="M376" s="428"/>
      <c r="N376" s="428"/>
      <c r="O376" s="428"/>
      <c r="P376" s="428"/>
      <c r="Q376" s="428"/>
      <c r="R376" s="428"/>
      <c r="S376" s="428"/>
      <c r="T376" s="428"/>
      <c r="U376" s="428"/>
      <c r="V376" s="428"/>
      <c r="W376" s="428"/>
      <c r="X376" s="428"/>
      <c r="Y376" s="428"/>
      <c r="Z376" s="428"/>
      <c r="AA376" s="428"/>
      <c r="AB376" s="428"/>
      <c r="AC376" s="428"/>
      <c r="AD376" s="428"/>
      <c r="AE376" s="428"/>
      <c r="AF376" s="428"/>
      <c r="AG376" s="428"/>
      <c r="AH376" s="428"/>
      <c r="AI376" s="428"/>
      <c r="AJ376" s="428"/>
      <c r="AK376" s="428"/>
      <c r="AL376" s="428"/>
      <c r="AM376" s="428"/>
      <c r="AN376" s="428"/>
      <c r="AO376" s="428"/>
      <c r="AP376" s="428"/>
      <c r="AQ376" s="428"/>
      <c r="AR376" s="428"/>
      <c r="AS376" s="428"/>
      <c r="AT376" s="428"/>
      <c r="AU376" s="428"/>
      <c r="AV376" s="428"/>
      <c r="AW376" s="428"/>
      <c r="AX376" s="428"/>
      <c r="AY376" s="428"/>
      <c r="AZ376" s="428"/>
      <c r="BA376" s="428"/>
      <c r="BB376" s="428"/>
      <c r="BC376" s="428"/>
    </row>
    <row r="377" ht="12.75" customHeight="1">
      <c r="A377" s="428"/>
      <c r="B377" s="428"/>
      <c r="C377" s="428"/>
      <c r="D377" s="428"/>
      <c r="E377" s="428"/>
      <c r="F377" s="428"/>
      <c r="G377" s="428"/>
      <c r="H377" s="428"/>
      <c r="I377" s="428"/>
      <c r="J377" s="428"/>
      <c r="K377" s="428"/>
      <c r="L377" s="428"/>
      <c r="M377" s="428"/>
      <c r="N377" s="428"/>
      <c r="O377" s="428"/>
      <c r="P377" s="428"/>
      <c r="Q377" s="428"/>
      <c r="R377" s="428"/>
      <c r="S377" s="428"/>
      <c r="T377" s="428"/>
      <c r="U377" s="428"/>
      <c r="V377" s="428"/>
      <c r="W377" s="428"/>
      <c r="X377" s="428"/>
      <c r="Y377" s="428"/>
      <c r="Z377" s="428"/>
      <c r="AA377" s="428"/>
      <c r="AB377" s="428"/>
      <c r="AC377" s="428"/>
      <c r="AD377" s="428"/>
      <c r="AE377" s="428"/>
      <c r="AF377" s="428"/>
      <c r="AG377" s="428"/>
      <c r="AH377" s="428"/>
      <c r="AI377" s="428"/>
      <c r="AJ377" s="428"/>
      <c r="AK377" s="428"/>
      <c r="AL377" s="428"/>
      <c r="AM377" s="428"/>
      <c r="AN377" s="428"/>
      <c r="AO377" s="428"/>
      <c r="AP377" s="428"/>
      <c r="AQ377" s="428"/>
      <c r="AR377" s="428"/>
      <c r="AS377" s="428"/>
      <c r="AT377" s="428"/>
      <c r="AU377" s="428"/>
      <c r="AV377" s="428"/>
      <c r="AW377" s="428"/>
      <c r="AX377" s="428"/>
      <c r="AY377" s="428"/>
      <c r="AZ377" s="428"/>
      <c r="BA377" s="428"/>
      <c r="BB377" s="428"/>
      <c r="BC377" s="428"/>
    </row>
    <row r="378" ht="12.75" customHeight="1">
      <c r="A378" s="428"/>
      <c r="B378" s="428"/>
      <c r="C378" s="428"/>
      <c r="D378" s="428"/>
      <c r="E378" s="428"/>
      <c r="F378" s="428"/>
      <c r="G378" s="428"/>
      <c r="H378" s="428"/>
      <c r="I378" s="428"/>
      <c r="J378" s="428"/>
      <c r="K378" s="428"/>
      <c r="L378" s="428"/>
      <c r="M378" s="428"/>
      <c r="N378" s="428"/>
      <c r="O378" s="428"/>
      <c r="P378" s="428"/>
      <c r="Q378" s="428"/>
      <c r="R378" s="428"/>
      <c r="S378" s="428"/>
      <c r="T378" s="428"/>
      <c r="U378" s="428"/>
      <c r="V378" s="428"/>
      <c r="W378" s="428"/>
      <c r="X378" s="428"/>
      <c r="Y378" s="428"/>
      <c r="Z378" s="428"/>
      <c r="AA378" s="428"/>
      <c r="AB378" s="428"/>
      <c r="AC378" s="428"/>
      <c r="AD378" s="428"/>
      <c r="AE378" s="428"/>
      <c r="AF378" s="428"/>
      <c r="AG378" s="428"/>
      <c r="AH378" s="428"/>
      <c r="AI378" s="428"/>
      <c r="AJ378" s="428"/>
      <c r="AK378" s="428"/>
      <c r="AL378" s="428"/>
      <c r="AM378" s="428"/>
      <c r="AN378" s="428"/>
      <c r="AO378" s="428"/>
      <c r="AP378" s="428"/>
      <c r="AQ378" s="428"/>
      <c r="AR378" s="428"/>
      <c r="AS378" s="428"/>
      <c r="AT378" s="428"/>
      <c r="AU378" s="428"/>
      <c r="AV378" s="428"/>
      <c r="AW378" s="428"/>
      <c r="AX378" s="428"/>
      <c r="AY378" s="428"/>
      <c r="AZ378" s="428"/>
      <c r="BA378" s="428"/>
      <c r="BB378" s="428"/>
      <c r="BC378" s="428"/>
    </row>
    <row r="379" ht="12.75" customHeight="1">
      <c r="A379" s="428"/>
      <c r="B379" s="428"/>
      <c r="C379" s="428"/>
      <c r="D379" s="428"/>
      <c r="E379" s="428"/>
      <c r="F379" s="428"/>
      <c r="G379" s="428"/>
      <c r="H379" s="428"/>
      <c r="I379" s="428"/>
      <c r="J379" s="428"/>
      <c r="K379" s="428"/>
      <c r="L379" s="428"/>
      <c r="M379" s="428"/>
      <c r="N379" s="428"/>
      <c r="O379" s="428"/>
      <c r="P379" s="428"/>
      <c r="Q379" s="428"/>
      <c r="R379" s="428"/>
      <c r="S379" s="428"/>
      <c r="T379" s="428"/>
      <c r="U379" s="428"/>
      <c r="V379" s="428"/>
      <c r="W379" s="428"/>
      <c r="X379" s="428"/>
      <c r="Y379" s="428"/>
      <c r="Z379" s="428"/>
      <c r="AA379" s="428"/>
      <c r="AB379" s="428"/>
      <c r="AC379" s="428"/>
      <c r="AD379" s="428"/>
      <c r="AE379" s="428"/>
      <c r="AF379" s="428"/>
      <c r="AG379" s="428"/>
      <c r="AH379" s="428"/>
      <c r="AI379" s="428"/>
      <c r="AJ379" s="428"/>
      <c r="AK379" s="428"/>
      <c r="AL379" s="428"/>
      <c r="AM379" s="428"/>
      <c r="AN379" s="428"/>
      <c r="AO379" s="428"/>
      <c r="AP379" s="428"/>
      <c r="AQ379" s="428"/>
      <c r="AR379" s="428"/>
      <c r="AS379" s="428"/>
      <c r="AT379" s="428"/>
      <c r="AU379" s="428"/>
      <c r="AV379" s="428"/>
      <c r="AW379" s="428"/>
      <c r="AX379" s="428"/>
      <c r="AY379" s="428"/>
      <c r="AZ379" s="428"/>
      <c r="BA379" s="428"/>
      <c r="BB379" s="428"/>
      <c r="BC379" s="428"/>
    </row>
    <row r="380" ht="12.75" customHeight="1">
      <c r="A380" s="428"/>
      <c r="B380" s="428"/>
      <c r="C380" s="428"/>
      <c r="D380" s="428"/>
      <c r="E380" s="428"/>
      <c r="F380" s="428"/>
      <c r="G380" s="428"/>
      <c r="H380" s="428"/>
      <c r="I380" s="428"/>
      <c r="J380" s="428"/>
      <c r="K380" s="428"/>
      <c r="L380" s="428"/>
      <c r="M380" s="428"/>
      <c r="N380" s="428"/>
      <c r="O380" s="428"/>
      <c r="P380" s="428"/>
      <c r="Q380" s="428"/>
      <c r="R380" s="428"/>
      <c r="S380" s="428"/>
      <c r="T380" s="428"/>
      <c r="U380" s="428"/>
      <c r="V380" s="428"/>
      <c r="W380" s="428"/>
      <c r="X380" s="428"/>
      <c r="Y380" s="428"/>
      <c r="Z380" s="428"/>
      <c r="AA380" s="428"/>
      <c r="AB380" s="428"/>
      <c r="AC380" s="428"/>
      <c r="AD380" s="428"/>
      <c r="AE380" s="428"/>
      <c r="AF380" s="428"/>
      <c r="AG380" s="428"/>
      <c r="AH380" s="428"/>
      <c r="AI380" s="428"/>
      <c r="AJ380" s="428"/>
      <c r="AK380" s="428"/>
      <c r="AL380" s="428"/>
      <c r="AM380" s="428"/>
      <c r="AN380" s="428"/>
      <c r="AO380" s="428"/>
      <c r="AP380" s="428"/>
      <c r="AQ380" s="428"/>
      <c r="AR380" s="428"/>
      <c r="AS380" s="428"/>
      <c r="AT380" s="428"/>
      <c r="AU380" s="428"/>
      <c r="AV380" s="428"/>
      <c r="AW380" s="428"/>
      <c r="AX380" s="428"/>
      <c r="AY380" s="428"/>
      <c r="AZ380" s="428"/>
      <c r="BA380" s="428"/>
      <c r="BB380" s="428"/>
      <c r="BC380" s="428"/>
    </row>
    <row r="381" ht="12.75" customHeight="1">
      <c r="A381" s="428"/>
      <c r="B381" s="428"/>
      <c r="C381" s="428"/>
      <c r="D381" s="428"/>
      <c r="E381" s="428"/>
      <c r="F381" s="428"/>
      <c r="G381" s="428"/>
      <c r="H381" s="428"/>
      <c r="I381" s="428"/>
      <c r="J381" s="428"/>
      <c r="K381" s="428"/>
      <c r="L381" s="428"/>
      <c r="M381" s="428"/>
      <c r="N381" s="428"/>
      <c r="O381" s="428"/>
      <c r="P381" s="428"/>
      <c r="Q381" s="428"/>
      <c r="R381" s="428"/>
      <c r="S381" s="428"/>
      <c r="T381" s="428"/>
      <c r="U381" s="428"/>
      <c r="V381" s="428"/>
      <c r="W381" s="428"/>
      <c r="X381" s="428"/>
      <c r="Y381" s="428"/>
      <c r="Z381" s="428"/>
      <c r="AA381" s="428"/>
      <c r="AB381" s="428"/>
      <c r="AC381" s="428"/>
      <c r="AD381" s="428"/>
      <c r="AE381" s="428"/>
      <c r="AF381" s="428"/>
      <c r="AG381" s="428"/>
      <c r="AH381" s="428"/>
      <c r="AI381" s="428"/>
      <c r="AJ381" s="428"/>
      <c r="AK381" s="428"/>
      <c r="AL381" s="428"/>
      <c r="AM381" s="428"/>
      <c r="AN381" s="428"/>
      <c r="AO381" s="428"/>
      <c r="AP381" s="428"/>
      <c r="AQ381" s="428"/>
      <c r="AR381" s="428"/>
      <c r="AS381" s="428"/>
      <c r="AT381" s="428"/>
      <c r="AU381" s="428"/>
      <c r="AV381" s="428"/>
      <c r="AW381" s="428"/>
      <c r="AX381" s="428"/>
      <c r="AY381" s="428"/>
      <c r="AZ381" s="428"/>
      <c r="BA381" s="428"/>
      <c r="BB381" s="428"/>
      <c r="BC381" s="428"/>
    </row>
    <row r="382" ht="12.75" customHeight="1">
      <c r="A382" s="428"/>
      <c r="B382" s="428"/>
      <c r="C382" s="428"/>
      <c r="D382" s="428"/>
      <c r="E382" s="428"/>
      <c r="F382" s="428"/>
      <c r="G382" s="428"/>
      <c r="H382" s="428"/>
      <c r="I382" s="428"/>
      <c r="J382" s="428"/>
      <c r="K382" s="428"/>
      <c r="L382" s="428"/>
      <c r="M382" s="428"/>
      <c r="N382" s="428"/>
      <c r="O382" s="428"/>
      <c r="P382" s="428"/>
      <c r="Q382" s="428"/>
      <c r="R382" s="428"/>
      <c r="S382" s="428"/>
      <c r="T382" s="428"/>
      <c r="U382" s="428"/>
      <c r="V382" s="428"/>
      <c r="W382" s="428"/>
      <c r="X382" s="428"/>
      <c r="Y382" s="428"/>
      <c r="Z382" s="428"/>
      <c r="AA382" s="428"/>
      <c r="AB382" s="428"/>
      <c r="AC382" s="428"/>
      <c r="AD382" s="428"/>
      <c r="AE382" s="428"/>
      <c r="AF382" s="428"/>
      <c r="AG382" s="428"/>
      <c r="AH382" s="428"/>
      <c r="AI382" s="428"/>
      <c r="AJ382" s="428"/>
      <c r="AK382" s="428"/>
      <c r="AL382" s="428"/>
      <c r="AM382" s="428"/>
      <c r="AN382" s="428"/>
      <c r="AO382" s="428"/>
      <c r="AP382" s="428"/>
      <c r="AQ382" s="428"/>
      <c r="AR382" s="428"/>
      <c r="AS382" s="428"/>
      <c r="AT382" s="428"/>
      <c r="AU382" s="428"/>
      <c r="AV382" s="428"/>
      <c r="AW382" s="428"/>
      <c r="AX382" s="428"/>
      <c r="AY382" s="428"/>
      <c r="AZ382" s="428"/>
      <c r="BA382" s="428"/>
      <c r="BB382" s="428"/>
      <c r="BC382" s="428"/>
    </row>
    <row r="383" ht="12.75" customHeight="1">
      <c r="A383" s="428"/>
      <c r="B383" s="428"/>
      <c r="C383" s="428"/>
      <c r="D383" s="428"/>
      <c r="E383" s="428"/>
      <c r="F383" s="428"/>
      <c r="G383" s="428"/>
      <c r="H383" s="428"/>
      <c r="I383" s="428"/>
      <c r="J383" s="428"/>
      <c r="K383" s="428"/>
      <c r="L383" s="428"/>
      <c r="M383" s="428"/>
      <c r="N383" s="428"/>
      <c r="O383" s="428"/>
      <c r="P383" s="428"/>
      <c r="Q383" s="428"/>
      <c r="R383" s="428"/>
      <c r="S383" s="428"/>
      <c r="T383" s="428"/>
      <c r="U383" s="428"/>
      <c r="V383" s="428"/>
      <c r="W383" s="428"/>
      <c r="X383" s="428"/>
      <c r="Y383" s="428"/>
      <c r="Z383" s="428"/>
      <c r="AA383" s="428"/>
      <c r="AB383" s="428"/>
      <c r="AC383" s="428"/>
      <c r="AD383" s="428"/>
      <c r="AE383" s="428"/>
      <c r="AF383" s="428"/>
      <c r="AG383" s="428"/>
      <c r="AH383" s="428"/>
      <c r="AI383" s="428"/>
      <c r="AJ383" s="428"/>
      <c r="AK383" s="428"/>
      <c r="AL383" s="428"/>
      <c r="AM383" s="428"/>
      <c r="AN383" s="428"/>
      <c r="AO383" s="428"/>
      <c r="AP383" s="428"/>
      <c r="AQ383" s="428"/>
      <c r="AR383" s="428"/>
      <c r="AS383" s="428"/>
      <c r="AT383" s="428"/>
      <c r="AU383" s="428"/>
      <c r="AV383" s="428"/>
      <c r="AW383" s="428"/>
      <c r="AX383" s="428"/>
      <c r="AY383" s="428"/>
      <c r="AZ383" s="428"/>
      <c r="BA383" s="428"/>
      <c r="BB383" s="428"/>
      <c r="BC383" s="428"/>
    </row>
    <row r="384" ht="12.75" customHeight="1">
      <c r="A384" s="428"/>
      <c r="B384" s="428"/>
      <c r="C384" s="428"/>
      <c r="D384" s="428"/>
      <c r="E384" s="428"/>
      <c r="F384" s="428"/>
      <c r="G384" s="428"/>
      <c r="H384" s="428"/>
      <c r="I384" s="428"/>
      <c r="J384" s="428"/>
      <c r="K384" s="428"/>
      <c r="L384" s="428"/>
      <c r="M384" s="428"/>
      <c r="N384" s="428"/>
      <c r="O384" s="428"/>
      <c r="P384" s="428"/>
      <c r="Q384" s="428"/>
      <c r="R384" s="428"/>
      <c r="S384" s="428"/>
      <c r="T384" s="428"/>
      <c r="U384" s="428"/>
      <c r="V384" s="428"/>
      <c r="W384" s="428"/>
      <c r="X384" s="428"/>
      <c r="Y384" s="428"/>
      <c r="Z384" s="428"/>
      <c r="AA384" s="428"/>
      <c r="AB384" s="428"/>
      <c r="AC384" s="428"/>
      <c r="AD384" s="428"/>
      <c r="AE384" s="428"/>
      <c r="AF384" s="428"/>
      <c r="AG384" s="428"/>
      <c r="AH384" s="428"/>
      <c r="AI384" s="428"/>
      <c r="AJ384" s="428"/>
      <c r="AK384" s="428"/>
      <c r="AL384" s="428"/>
      <c r="AM384" s="428"/>
      <c r="AN384" s="428"/>
      <c r="AO384" s="428"/>
      <c r="AP384" s="428"/>
      <c r="AQ384" s="428"/>
      <c r="AR384" s="428"/>
      <c r="AS384" s="428"/>
      <c r="AT384" s="428"/>
      <c r="AU384" s="428"/>
      <c r="AV384" s="428"/>
      <c r="AW384" s="428"/>
      <c r="AX384" s="428"/>
      <c r="AY384" s="428"/>
      <c r="AZ384" s="428"/>
      <c r="BA384" s="428"/>
      <c r="BB384" s="428"/>
      <c r="BC384" s="428"/>
    </row>
    <row r="385" ht="12.75" customHeight="1">
      <c r="A385" s="428"/>
      <c r="B385" s="428"/>
      <c r="C385" s="428"/>
      <c r="D385" s="428"/>
      <c r="E385" s="428"/>
      <c r="F385" s="428"/>
      <c r="G385" s="428"/>
      <c r="H385" s="428"/>
      <c r="I385" s="428"/>
      <c r="J385" s="428"/>
      <c r="K385" s="428"/>
      <c r="L385" s="428"/>
      <c r="M385" s="428"/>
      <c r="N385" s="428"/>
      <c r="O385" s="428"/>
      <c r="P385" s="428"/>
      <c r="Q385" s="428"/>
      <c r="R385" s="428"/>
      <c r="S385" s="428"/>
      <c r="T385" s="428"/>
      <c r="U385" s="428"/>
      <c r="V385" s="428"/>
      <c r="W385" s="428"/>
      <c r="X385" s="428"/>
      <c r="Y385" s="428"/>
      <c r="Z385" s="428"/>
      <c r="AA385" s="428"/>
      <c r="AB385" s="428"/>
      <c r="AC385" s="428"/>
      <c r="AD385" s="428"/>
      <c r="AE385" s="428"/>
      <c r="AF385" s="428"/>
      <c r="AG385" s="428"/>
      <c r="AH385" s="428"/>
      <c r="AI385" s="428"/>
      <c r="AJ385" s="428"/>
      <c r="AK385" s="428"/>
      <c r="AL385" s="428"/>
      <c r="AM385" s="428"/>
      <c r="AN385" s="428"/>
      <c r="AO385" s="428"/>
      <c r="AP385" s="428"/>
      <c r="AQ385" s="428"/>
      <c r="AR385" s="428"/>
      <c r="AS385" s="428"/>
      <c r="AT385" s="428"/>
      <c r="AU385" s="428"/>
      <c r="AV385" s="428"/>
      <c r="AW385" s="428"/>
      <c r="AX385" s="428"/>
      <c r="AY385" s="428"/>
      <c r="AZ385" s="428"/>
      <c r="BA385" s="428"/>
      <c r="BB385" s="428"/>
      <c r="BC385" s="428"/>
    </row>
    <row r="386" ht="12.75" customHeight="1">
      <c r="A386" s="428"/>
      <c r="B386" s="428"/>
      <c r="C386" s="428"/>
      <c r="D386" s="428"/>
      <c r="E386" s="428"/>
      <c r="F386" s="428"/>
      <c r="G386" s="428"/>
      <c r="H386" s="428"/>
      <c r="I386" s="428"/>
      <c r="J386" s="428"/>
      <c r="K386" s="428"/>
      <c r="L386" s="428"/>
      <c r="M386" s="428"/>
      <c r="N386" s="428"/>
      <c r="O386" s="428"/>
      <c r="P386" s="428"/>
      <c r="Q386" s="428"/>
      <c r="R386" s="428"/>
      <c r="S386" s="428"/>
      <c r="T386" s="428"/>
      <c r="U386" s="428"/>
      <c r="V386" s="428"/>
      <c r="W386" s="428"/>
      <c r="X386" s="428"/>
      <c r="Y386" s="428"/>
      <c r="Z386" s="428"/>
      <c r="AA386" s="428"/>
      <c r="AB386" s="428"/>
      <c r="AC386" s="428"/>
      <c r="AD386" s="428"/>
      <c r="AE386" s="428"/>
      <c r="AF386" s="428"/>
      <c r="AG386" s="428"/>
      <c r="AH386" s="428"/>
      <c r="AI386" s="428"/>
      <c r="AJ386" s="428"/>
      <c r="AK386" s="428"/>
      <c r="AL386" s="428"/>
      <c r="AM386" s="428"/>
      <c r="AN386" s="428"/>
      <c r="AO386" s="428"/>
      <c r="AP386" s="428"/>
      <c r="AQ386" s="428"/>
      <c r="AR386" s="428"/>
      <c r="AS386" s="428"/>
      <c r="AT386" s="428"/>
      <c r="AU386" s="428"/>
      <c r="AV386" s="428"/>
      <c r="AW386" s="428"/>
      <c r="AX386" s="428"/>
      <c r="AY386" s="428"/>
      <c r="AZ386" s="428"/>
      <c r="BA386" s="428"/>
      <c r="BB386" s="428"/>
      <c r="BC386" s="428"/>
    </row>
    <row r="387" ht="12.75" customHeight="1">
      <c r="A387" s="428"/>
      <c r="B387" s="428"/>
      <c r="C387" s="428"/>
      <c r="D387" s="428"/>
      <c r="E387" s="428"/>
      <c r="F387" s="428"/>
      <c r="G387" s="428"/>
      <c r="H387" s="428"/>
      <c r="I387" s="428"/>
      <c r="J387" s="428"/>
      <c r="K387" s="428"/>
      <c r="L387" s="428"/>
      <c r="M387" s="428"/>
      <c r="N387" s="428"/>
      <c r="O387" s="428"/>
      <c r="P387" s="428"/>
      <c r="Q387" s="428"/>
      <c r="R387" s="428"/>
      <c r="S387" s="428"/>
      <c r="T387" s="428"/>
      <c r="U387" s="428"/>
      <c r="V387" s="428"/>
      <c r="W387" s="428"/>
      <c r="X387" s="428"/>
      <c r="Y387" s="428"/>
      <c r="Z387" s="428"/>
      <c r="AA387" s="428"/>
      <c r="AB387" s="428"/>
      <c r="AC387" s="428"/>
      <c r="AD387" s="428"/>
      <c r="AE387" s="428"/>
      <c r="AF387" s="428"/>
      <c r="AG387" s="428"/>
      <c r="AH387" s="428"/>
      <c r="AI387" s="428"/>
      <c r="AJ387" s="428"/>
      <c r="AK387" s="428"/>
      <c r="AL387" s="428"/>
      <c r="AM387" s="428"/>
      <c r="AN387" s="428"/>
      <c r="AO387" s="428"/>
      <c r="AP387" s="428"/>
      <c r="AQ387" s="428"/>
      <c r="AR387" s="428"/>
      <c r="AS387" s="428"/>
      <c r="AT387" s="428"/>
      <c r="AU387" s="428"/>
      <c r="AV387" s="428"/>
      <c r="AW387" s="428"/>
      <c r="AX387" s="428"/>
      <c r="AY387" s="428"/>
      <c r="AZ387" s="428"/>
      <c r="BA387" s="428"/>
      <c r="BB387" s="428"/>
      <c r="BC387" s="428"/>
    </row>
    <row r="388" ht="12.75" customHeight="1">
      <c r="A388" s="428"/>
      <c r="B388" s="428"/>
      <c r="C388" s="428"/>
      <c r="D388" s="428"/>
      <c r="E388" s="428"/>
      <c r="F388" s="428"/>
      <c r="G388" s="428"/>
      <c r="H388" s="428"/>
      <c r="I388" s="428"/>
      <c r="J388" s="428"/>
      <c r="K388" s="428"/>
      <c r="L388" s="428"/>
      <c r="M388" s="428"/>
      <c r="N388" s="428"/>
      <c r="O388" s="428"/>
      <c r="P388" s="428"/>
      <c r="Q388" s="428"/>
      <c r="R388" s="428"/>
      <c r="S388" s="428"/>
      <c r="T388" s="428"/>
      <c r="U388" s="428"/>
      <c r="V388" s="428"/>
      <c r="W388" s="428"/>
      <c r="X388" s="428"/>
      <c r="Y388" s="428"/>
      <c r="Z388" s="428"/>
      <c r="AA388" s="428"/>
      <c r="AB388" s="428"/>
      <c r="AC388" s="428"/>
      <c r="AD388" s="428"/>
      <c r="AE388" s="428"/>
      <c r="AF388" s="428"/>
      <c r="AG388" s="428"/>
      <c r="AH388" s="428"/>
      <c r="AI388" s="428"/>
      <c r="AJ388" s="428"/>
      <c r="AK388" s="428"/>
      <c r="AL388" s="428"/>
      <c r="AM388" s="428"/>
      <c r="AN388" s="428"/>
      <c r="AO388" s="428"/>
      <c r="AP388" s="428"/>
      <c r="AQ388" s="428"/>
      <c r="AR388" s="428"/>
      <c r="AS388" s="428"/>
      <c r="AT388" s="428"/>
      <c r="AU388" s="428"/>
      <c r="AV388" s="428"/>
      <c r="AW388" s="428"/>
      <c r="AX388" s="428"/>
      <c r="AY388" s="428"/>
      <c r="AZ388" s="428"/>
      <c r="BA388" s="428"/>
      <c r="BB388" s="428"/>
      <c r="BC388" s="428"/>
    </row>
    <row r="389" ht="12.75" customHeight="1">
      <c r="A389" s="428"/>
      <c r="B389" s="428"/>
      <c r="C389" s="428"/>
      <c r="D389" s="428"/>
      <c r="E389" s="428"/>
      <c r="F389" s="428"/>
      <c r="G389" s="428"/>
      <c r="H389" s="428"/>
      <c r="I389" s="428"/>
      <c r="J389" s="428"/>
      <c r="K389" s="428"/>
      <c r="L389" s="428"/>
      <c r="M389" s="428"/>
      <c r="N389" s="428"/>
      <c r="O389" s="428"/>
      <c r="P389" s="428"/>
      <c r="Q389" s="428"/>
      <c r="R389" s="428"/>
      <c r="S389" s="428"/>
      <c r="T389" s="428"/>
      <c r="U389" s="428"/>
      <c r="V389" s="428"/>
      <c r="W389" s="428"/>
      <c r="X389" s="428"/>
      <c r="Y389" s="428"/>
      <c r="Z389" s="428"/>
      <c r="AA389" s="428"/>
      <c r="AB389" s="428"/>
      <c r="AC389" s="428"/>
      <c r="AD389" s="428"/>
      <c r="AE389" s="428"/>
      <c r="AF389" s="428"/>
      <c r="AG389" s="428"/>
      <c r="AH389" s="428"/>
      <c r="AI389" s="428"/>
      <c r="AJ389" s="428"/>
      <c r="AK389" s="428"/>
      <c r="AL389" s="428"/>
      <c r="AM389" s="428"/>
      <c r="AN389" s="428"/>
      <c r="AO389" s="428"/>
      <c r="AP389" s="428"/>
      <c r="AQ389" s="428"/>
      <c r="AR389" s="428"/>
      <c r="AS389" s="428"/>
      <c r="AT389" s="428"/>
      <c r="AU389" s="428"/>
      <c r="AV389" s="428"/>
      <c r="AW389" s="428"/>
      <c r="AX389" s="428"/>
      <c r="AY389" s="428"/>
      <c r="AZ389" s="428"/>
      <c r="BA389" s="428"/>
      <c r="BB389" s="428"/>
      <c r="BC389" s="428"/>
    </row>
    <row r="390" ht="12.75" customHeight="1">
      <c r="A390" s="428"/>
      <c r="B390" s="428"/>
      <c r="C390" s="428"/>
      <c r="D390" s="428"/>
      <c r="E390" s="428"/>
      <c r="F390" s="428"/>
      <c r="G390" s="428"/>
      <c r="H390" s="428"/>
      <c r="I390" s="428"/>
      <c r="J390" s="428"/>
      <c r="K390" s="428"/>
      <c r="L390" s="428"/>
      <c r="M390" s="428"/>
      <c r="N390" s="428"/>
      <c r="O390" s="428"/>
      <c r="P390" s="428"/>
      <c r="Q390" s="428"/>
      <c r="R390" s="428"/>
      <c r="S390" s="428"/>
      <c r="T390" s="428"/>
      <c r="U390" s="428"/>
      <c r="V390" s="428"/>
      <c r="W390" s="428"/>
      <c r="X390" s="428"/>
      <c r="Y390" s="428"/>
      <c r="Z390" s="428"/>
      <c r="AA390" s="428"/>
      <c r="AB390" s="428"/>
      <c r="AC390" s="428"/>
      <c r="AD390" s="428"/>
      <c r="AE390" s="428"/>
      <c r="AF390" s="428"/>
      <c r="AG390" s="428"/>
      <c r="AH390" s="428"/>
      <c r="AI390" s="428"/>
      <c r="AJ390" s="428"/>
      <c r="AK390" s="428"/>
      <c r="AL390" s="428"/>
      <c r="AM390" s="428"/>
      <c r="AN390" s="428"/>
      <c r="AO390" s="428"/>
      <c r="AP390" s="428"/>
      <c r="AQ390" s="428"/>
      <c r="AR390" s="428"/>
      <c r="AS390" s="428"/>
      <c r="AT390" s="428"/>
      <c r="AU390" s="428"/>
      <c r="AV390" s="428"/>
      <c r="AW390" s="428"/>
      <c r="AX390" s="428"/>
      <c r="AY390" s="428"/>
      <c r="AZ390" s="428"/>
      <c r="BA390" s="428"/>
      <c r="BB390" s="428"/>
      <c r="BC390" s="428"/>
    </row>
    <row r="391" ht="12.75" customHeight="1">
      <c r="A391" s="428"/>
      <c r="B391" s="428"/>
      <c r="C391" s="428"/>
      <c r="D391" s="428"/>
      <c r="E391" s="428"/>
      <c r="F391" s="428"/>
      <c r="G391" s="428"/>
      <c r="H391" s="428"/>
      <c r="I391" s="428"/>
      <c r="J391" s="428"/>
      <c r="K391" s="428"/>
      <c r="L391" s="428"/>
      <c r="M391" s="428"/>
      <c r="N391" s="428"/>
      <c r="O391" s="428"/>
      <c r="P391" s="428"/>
      <c r="Q391" s="428"/>
      <c r="R391" s="428"/>
      <c r="S391" s="428"/>
      <c r="T391" s="428"/>
      <c r="U391" s="428"/>
      <c r="V391" s="428"/>
      <c r="W391" s="428"/>
      <c r="X391" s="428"/>
      <c r="Y391" s="428"/>
      <c r="Z391" s="428"/>
      <c r="AA391" s="428"/>
      <c r="AB391" s="428"/>
      <c r="AC391" s="428"/>
      <c r="AD391" s="428"/>
      <c r="AE391" s="428"/>
      <c r="AF391" s="428"/>
      <c r="AG391" s="428"/>
      <c r="AH391" s="428"/>
      <c r="AI391" s="428"/>
      <c r="AJ391" s="428"/>
      <c r="AK391" s="428"/>
      <c r="AL391" s="428"/>
      <c r="AM391" s="428"/>
      <c r="AN391" s="428"/>
      <c r="AO391" s="428"/>
      <c r="AP391" s="428"/>
      <c r="AQ391" s="428"/>
      <c r="AR391" s="428"/>
      <c r="AS391" s="428"/>
      <c r="AT391" s="428"/>
      <c r="AU391" s="428"/>
      <c r="AV391" s="428"/>
      <c r="AW391" s="428"/>
      <c r="AX391" s="428"/>
      <c r="AY391" s="428"/>
      <c r="AZ391" s="428"/>
      <c r="BA391" s="428"/>
      <c r="BB391" s="428"/>
      <c r="BC391" s="428"/>
    </row>
    <row r="392" ht="12.75" customHeight="1">
      <c r="A392" s="428"/>
      <c r="B392" s="428"/>
      <c r="C392" s="428"/>
      <c r="D392" s="428"/>
      <c r="E392" s="428"/>
      <c r="F392" s="428"/>
      <c r="G392" s="428"/>
      <c r="H392" s="428"/>
      <c r="I392" s="428"/>
      <c r="J392" s="428"/>
      <c r="K392" s="428"/>
      <c r="L392" s="428"/>
      <c r="M392" s="428"/>
      <c r="N392" s="428"/>
      <c r="O392" s="428"/>
      <c r="P392" s="428"/>
      <c r="Q392" s="428"/>
      <c r="R392" s="428"/>
      <c r="S392" s="428"/>
      <c r="T392" s="428"/>
      <c r="U392" s="428"/>
      <c r="V392" s="428"/>
      <c r="W392" s="428"/>
      <c r="X392" s="428"/>
      <c r="Y392" s="428"/>
      <c r="Z392" s="428"/>
      <c r="AA392" s="428"/>
      <c r="AB392" s="428"/>
      <c r="AC392" s="428"/>
      <c r="AD392" s="428"/>
      <c r="AE392" s="428"/>
      <c r="AF392" s="428"/>
      <c r="AG392" s="428"/>
      <c r="AH392" s="428"/>
      <c r="AI392" s="428"/>
      <c r="AJ392" s="428"/>
      <c r="AK392" s="428"/>
      <c r="AL392" s="428"/>
      <c r="AM392" s="428"/>
      <c r="AN392" s="428"/>
      <c r="AO392" s="428"/>
      <c r="AP392" s="428"/>
      <c r="AQ392" s="428"/>
      <c r="AR392" s="428"/>
      <c r="AS392" s="428"/>
      <c r="AT392" s="428"/>
      <c r="AU392" s="428"/>
      <c r="AV392" s="428"/>
      <c r="AW392" s="428"/>
      <c r="AX392" s="428"/>
      <c r="AY392" s="428"/>
      <c r="AZ392" s="428"/>
      <c r="BA392" s="428"/>
      <c r="BB392" s="428"/>
      <c r="BC392" s="428"/>
    </row>
    <row r="393" ht="12.75" customHeight="1">
      <c r="A393" s="428"/>
      <c r="B393" s="428"/>
      <c r="C393" s="428"/>
      <c r="D393" s="428"/>
      <c r="E393" s="428"/>
      <c r="F393" s="428"/>
      <c r="G393" s="428"/>
      <c r="H393" s="428"/>
      <c r="I393" s="428"/>
      <c r="J393" s="428"/>
      <c r="K393" s="428"/>
      <c r="L393" s="428"/>
      <c r="M393" s="428"/>
      <c r="N393" s="428"/>
      <c r="O393" s="428"/>
      <c r="P393" s="428"/>
      <c r="Q393" s="428"/>
      <c r="R393" s="428"/>
      <c r="S393" s="428"/>
      <c r="T393" s="428"/>
      <c r="U393" s="428"/>
      <c r="V393" s="428"/>
      <c r="W393" s="428"/>
      <c r="X393" s="428"/>
      <c r="Y393" s="428"/>
      <c r="Z393" s="428"/>
      <c r="AA393" s="428"/>
      <c r="AB393" s="428"/>
      <c r="AC393" s="428"/>
      <c r="AD393" s="428"/>
      <c r="AE393" s="428"/>
      <c r="AF393" s="428"/>
      <c r="AG393" s="428"/>
      <c r="AH393" s="428"/>
      <c r="AI393" s="428"/>
      <c r="AJ393" s="428"/>
      <c r="AK393" s="428"/>
      <c r="AL393" s="428"/>
      <c r="AM393" s="428"/>
      <c r="AN393" s="428"/>
      <c r="AO393" s="428"/>
      <c r="AP393" s="428"/>
      <c r="AQ393" s="428"/>
      <c r="AR393" s="428"/>
      <c r="AS393" s="428"/>
      <c r="AT393" s="428"/>
      <c r="AU393" s="428"/>
      <c r="AV393" s="428"/>
      <c r="AW393" s="428"/>
      <c r="AX393" s="428"/>
      <c r="AY393" s="428"/>
      <c r="AZ393" s="428"/>
      <c r="BA393" s="428"/>
      <c r="BB393" s="428"/>
      <c r="BC393" s="428"/>
    </row>
    <row r="394" ht="12.75" customHeight="1">
      <c r="A394" s="428"/>
      <c r="B394" s="428"/>
      <c r="C394" s="428"/>
      <c r="D394" s="428"/>
      <c r="E394" s="428"/>
      <c r="F394" s="428"/>
      <c r="G394" s="428"/>
      <c r="H394" s="428"/>
      <c r="I394" s="428"/>
      <c r="J394" s="428"/>
      <c r="K394" s="428"/>
      <c r="L394" s="428"/>
      <c r="M394" s="428"/>
      <c r="N394" s="428"/>
      <c r="O394" s="428"/>
      <c r="P394" s="428"/>
      <c r="Q394" s="428"/>
      <c r="R394" s="428"/>
      <c r="S394" s="428"/>
      <c r="T394" s="428"/>
      <c r="U394" s="428"/>
      <c r="V394" s="428"/>
      <c r="W394" s="428"/>
      <c r="X394" s="428"/>
      <c r="Y394" s="428"/>
      <c r="Z394" s="428"/>
      <c r="AA394" s="428"/>
      <c r="AB394" s="428"/>
      <c r="AC394" s="428"/>
      <c r="AD394" s="428"/>
      <c r="AE394" s="428"/>
      <c r="AF394" s="428"/>
      <c r="AG394" s="428"/>
      <c r="AH394" s="428"/>
      <c r="AI394" s="428"/>
      <c r="AJ394" s="428"/>
      <c r="AK394" s="428"/>
      <c r="AL394" s="428"/>
      <c r="AM394" s="428"/>
      <c r="AN394" s="428"/>
      <c r="AO394" s="428"/>
      <c r="AP394" s="428"/>
      <c r="AQ394" s="428"/>
      <c r="AR394" s="428"/>
      <c r="AS394" s="428"/>
      <c r="AT394" s="428"/>
      <c r="AU394" s="428"/>
      <c r="AV394" s="428"/>
      <c r="AW394" s="428"/>
      <c r="AX394" s="428"/>
      <c r="AY394" s="428"/>
      <c r="AZ394" s="428"/>
      <c r="BA394" s="428"/>
      <c r="BB394" s="428"/>
      <c r="BC394" s="428"/>
    </row>
    <row r="395" ht="12.75" customHeight="1">
      <c r="A395" s="428"/>
      <c r="B395" s="428"/>
      <c r="C395" s="428"/>
      <c r="D395" s="428"/>
      <c r="E395" s="428"/>
      <c r="F395" s="428"/>
      <c r="G395" s="428"/>
      <c r="H395" s="428"/>
      <c r="I395" s="428"/>
      <c r="J395" s="428"/>
      <c r="K395" s="428"/>
      <c r="L395" s="428"/>
      <c r="M395" s="428"/>
      <c r="N395" s="428"/>
      <c r="O395" s="428"/>
      <c r="P395" s="428"/>
      <c r="Q395" s="428"/>
      <c r="R395" s="428"/>
      <c r="S395" s="428"/>
      <c r="T395" s="428"/>
      <c r="U395" s="428"/>
      <c r="V395" s="428"/>
      <c r="W395" s="428"/>
      <c r="X395" s="428"/>
      <c r="Y395" s="428"/>
      <c r="Z395" s="428"/>
      <c r="AA395" s="428"/>
      <c r="AB395" s="428"/>
      <c r="AC395" s="428"/>
      <c r="AD395" s="428"/>
      <c r="AE395" s="428"/>
      <c r="AF395" s="428"/>
      <c r="AG395" s="428"/>
      <c r="AH395" s="428"/>
      <c r="AI395" s="428"/>
      <c r="AJ395" s="428"/>
      <c r="AK395" s="428"/>
      <c r="AL395" s="428"/>
      <c r="AM395" s="428"/>
      <c r="AN395" s="428"/>
      <c r="AO395" s="428"/>
      <c r="AP395" s="428"/>
      <c r="AQ395" s="428"/>
      <c r="AR395" s="428"/>
      <c r="AS395" s="428"/>
      <c r="AT395" s="428"/>
      <c r="AU395" s="428"/>
      <c r="AV395" s="428"/>
      <c r="AW395" s="428"/>
      <c r="AX395" s="428"/>
      <c r="AY395" s="428"/>
      <c r="AZ395" s="428"/>
      <c r="BA395" s="428"/>
      <c r="BB395" s="428"/>
      <c r="BC395" s="428"/>
    </row>
    <row r="396" ht="12.75" customHeight="1">
      <c r="A396" s="428"/>
      <c r="B396" s="428"/>
      <c r="C396" s="428"/>
      <c r="D396" s="428"/>
      <c r="E396" s="428"/>
      <c r="F396" s="428"/>
      <c r="G396" s="428"/>
      <c r="H396" s="428"/>
      <c r="I396" s="428"/>
      <c r="J396" s="428"/>
      <c r="K396" s="428"/>
      <c r="L396" s="428"/>
      <c r="M396" s="428"/>
      <c r="N396" s="428"/>
      <c r="O396" s="428"/>
      <c r="P396" s="428"/>
      <c r="Q396" s="428"/>
      <c r="R396" s="428"/>
      <c r="S396" s="428"/>
      <c r="T396" s="428"/>
      <c r="U396" s="428"/>
      <c r="V396" s="428"/>
      <c r="W396" s="428"/>
      <c r="X396" s="428"/>
      <c r="Y396" s="428"/>
      <c r="Z396" s="428"/>
      <c r="AA396" s="428"/>
      <c r="AB396" s="428"/>
      <c r="AC396" s="428"/>
      <c r="AD396" s="428"/>
      <c r="AE396" s="428"/>
      <c r="AF396" s="428"/>
      <c r="AG396" s="428"/>
      <c r="AH396" s="428"/>
      <c r="AI396" s="428"/>
      <c r="AJ396" s="428"/>
      <c r="AK396" s="428"/>
      <c r="AL396" s="428"/>
      <c r="AM396" s="428"/>
      <c r="AN396" s="428"/>
      <c r="AO396" s="428"/>
      <c r="AP396" s="428"/>
      <c r="AQ396" s="428"/>
      <c r="AR396" s="428"/>
      <c r="AS396" s="428"/>
      <c r="AT396" s="428"/>
      <c r="AU396" s="428"/>
      <c r="AV396" s="428"/>
      <c r="AW396" s="428"/>
      <c r="AX396" s="428"/>
      <c r="AY396" s="428"/>
      <c r="AZ396" s="428"/>
      <c r="BA396" s="428"/>
      <c r="BB396" s="428"/>
      <c r="BC396" s="428"/>
    </row>
    <row r="397" ht="12.75" customHeight="1">
      <c r="A397" s="428"/>
      <c r="B397" s="428"/>
      <c r="C397" s="428"/>
      <c r="D397" s="428"/>
      <c r="E397" s="428"/>
      <c r="F397" s="428"/>
      <c r="G397" s="428"/>
      <c r="H397" s="428"/>
      <c r="I397" s="428"/>
      <c r="J397" s="428"/>
      <c r="K397" s="428"/>
      <c r="L397" s="428"/>
      <c r="M397" s="428"/>
      <c r="N397" s="428"/>
      <c r="O397" s="428"/>
      <c r="P397" s="428"/>
      <c r="Q397" s="428"/>
      <c r="R397" s="428"/>
      <c r="S397" s="428"/>
      <c r="T397" s="428"/>
      <c r="U397" s="428"/>
      <c r="V397" s="428"/>
      <c r="W397" s="428"/>
      <c r="X397" s="428"/>
      <c r="Y397" s="428"/>
      <c r="Z397" s="428"/>
      <c r="AA397" s="428"/>
      <c r="AB397" s="428"/>
      <c r="AC397" s="428"/>
      <c r="AD397" s="428"/>
      <c r="AE397" s="428"/>
      <c r="AF397" s="428"/>
      <c r="AG397" s="428"/>
      <c r="AH397" s="428"/>
      <c r="AI397" s="428"/>
      <c r="AJ397" s="428"/>
      <c r="AK397" s="428"/>
      <c r="AL397" s="428"/>
      <c r="AM397" s="428"/>
      <c r="AN397" s="428"/>
      <c r="AO397" s="428"/>
      <c r="AP397" s="428"/>
      <c r="AQ397" s="428"/>
      <c r="AR397" s="428"/>
      <c r="AS397" s="428"/>
      <c r="AT397" s="428"/>
      <c r="AU397" s="428"/>
      <c r="AV397" s="428"/>
      <c r="AW397" s="428"/>
      <c r="AX397" s="428"/>
      <c r="AY397" s="428"/>
      <c r="AZ397" s="428"/>
      <c r="BA397" s="428"/>
      <c r="BB397" s="428"/>
      <c r="BC397" s="428"/>
    </row>
    <row r="398" ht="12.75" customHeight="1">
      <c r="A398" s="428"/>
      <c r="B398" s="428"/>
      <c r="C398" s="428"/>
      <c r="D398" s="428"/>
      <c r="E398" s="428"/>
      <c r="F398" s="428"/>
      <c r="G398" s="428"/>
      <c r="H398" s="428"/>
      <c r="I398" s="428"/>
      <c r="J398" s="428"/>
      <c r="K398" s="428"/>
      <c r="L398" s="428"/>
      <c r="M398" s="428"/>
      <c r="N398" s="428"/>
      <c r="O398" s="428"/>
      <c r="P398" s="428"/>
      <c r="Q398" s="428"/>
      <c r="R398" s="428"/>
      <c r="S398" s="428"/>
      <c r="T398" s="428"/>
      <c r="U398" s="428"/>
      <c r="V398" s="428"/>
      <c r="W398" s="428"/>
      <c r="X398" s="428"/>
      <c r="Y398" s="428"/>
      <c r="Z398" s="428"/>
      <c r="AA398" s="428"/>
      <c r="AB398" s="428"/>
      <c r="AC398" s="428"/>
      <c r="AD398" s="428"/>
      <c r="AE398" s="428"/>
      <c r="AF398" s="428"/>
      <c r="AG398" s="428"/>
      <c r="AH398" s="428"/>
      <c r="AI398" s="428"/>
      <c r="AJ398" s="428"/>
      <c r="AK398" s="428"/>
      <c r="AL398" s="428"/>
      <c r="AM398" s="428"/>
      <c r="AN398" s="428"/>
      <c r="AO398" s="428"/>
      <c r="AP398" s="428"/>
      <c r="AQ398" s="428"/>
      <c r="AR398" s="428"/>
      <c r="AS398" s="428"/>
      <c r="AT398" s="428"/>
      <c r="AU398" s="428"/>
      <c r="AV398" s="428"/>
      <c r="AW398" s="428"/>
      <c r="AX398" s="428"/>
      <c r="AY398" s="428"/>
      <c r="AZ398" s="428"/>
      <c r="BA398" s="428"/>
      <c r="BB398" s="428"/>
      <c r="BC398" s="428"/>
    </row>
    <row r="399" ht="12.75" customHeight="1">
      <c r="A399" s="428"/>
      <c r="B399" s="428"/>
      <c r="C399" s="428"/>
      <c r="D399" s="428"/>
      <c r="E399" s="428"/>
      <c r="F399" s="428"/>
      <c r="G399" s="428"/>
      <c r="H399" s="428"/>
      <c r="I399" s="428"/>
      <c r="J399" s="428"/>
      <c r="K399" s="428"/>
      <c r="L399" s="428"/>
      <c r="M399" s="428"/>
      <c r="N399" s="428"/>
      <c r="O399" s="428"/>
      <c r="P399" s="428"/>
      <c r="Q399" s="428"/>
      <c r="R399" s="428"/>
      <c r="S399" s="428"/>
      <c r="T399" s="428"/>
      <c r="U399" s="428"/>
      <c r="V399" s="428"/>
      <c r="W399" s="428"/>
      <c r="X399" s="428"/>
      <c r="Y399" s="428"/>
      <c r="Z399" s="428"/>
      <c r="AA399" s="428"/>
      <c r="AB399" s="428"/>
      <c r="AC399" s="428"/>
      <c r="AD399" s="428"/>
      <c r="AE399" s="428"/>
      <c r="AF399" s="428"/>
      <c r="AG399" s="428"/>
      <c r="AH399" s="428"/>
      <c r="AI399" s="428"/>
      <c r="AJ399" s="428"/>
      <c r="AK399" s="428"/>
      <c r="AL399" s="428"/>
      <c r="AM399" s="428"/>
      <c r="AN399" s="428"/>
      <c r="AO399" s="428"/>
      <c r="AP399" s="428"/>
      <c r="AQ399" s="428"/>
      <c r="AR399" s="428"/>
      <c r="AS399" s="428"/>
      <c r="AT399" s="428"/>
      <c r="AU399" s="428"/>
      <c r="AV399" s="428"/>
      <c r="AW399" s="428"/>
      <c r="AX399" s="428"/>
      <c r="AY399" s="428"/>
      <c r="AZ399" s="428"/>
      <c r="BA399" s="428"/>
      <c r="BB399" s="428"/>
      <c r="BC399" s="428"/>
    </row>
    <row r="400" ht="12.75" customHeight="1">
      <c r="A400" s="428"/>
      <c r="B400" s="428"/>
      <c r="C400" s="428"/>
      <c r="D400" s="428"/>
      <c r="E400" s="428"/>
      <c r="F400" s="428"/>
      <c r="G400" s="428"/>
      <c r="H400" s="428"/>
      <c r="I400" s="428"/>
      <c r="J400" s="428"/>
      <c r="K400" s="428"/>
      <c r="L400" s="428"/>
      <c r="M400" s="428"/>
      <c r="N400" s="428"/>
      <c r="O400" s="428"/>
      <c r="P400" s="428"/>
      <c r="Q400" s="428"/>
      <c r="R400" s="428"/>
      <c r="S400" s="428"/>
      <c r="T400" s="428"/>
      <c r="U400" s="428"/>
      <c r="V400" s="428"/>
      <c r="W400" s="428"/>
      <c r="X400" s="428"/>
      <c r="Y400" s="428"/>
      <c r="Z400" s="428"/>
      <c r="AA400" s="428"/>
      <c r="AB400" s="428"/>
      <c r="AC400" s="428"/>
      <c r="AD400" s="428"/>
      <c r="AE400" s="428"/>
      <c r="AF400" s="428"/>
      <c r="AG400" s="428"/>
      <c r="AH400" s="428"/>
      <c r="AI400" s="428"/>
      <c r="AJ400" s="428"/>
      <c r="AK400" s="428"/>
      <c r="AL400" s="428"/>
      <c r="AM400" s="428"/>
      <c r="AN400" s="428"/>
      <c r="AO400" s="428"/>
      <c r="AP400" s="428"/>
      <c r="AQ400" s="428"/>
      <c r="AR400" s="428"/>
      <c r="AS400" s="428"/>
      <c r="AT400" s="428"/>
      <c r="AU400" s="428"/>
      <c r="AV400" s="428"/>
      <c r="AW400" s="428"/>
      <c r="AX400" s="428"/>
      <c r="AY400" s="428"/>
      <c r="AZ400" s="428"/>
      <c r="BA400" s="428"/>
      <c r="BB400" s="428"/>
      <c r="BC400" s="428"/>
    </row>
    <row r="401" ht="12.75" customHeight="1">
      <c r="A401" s="428"/>
      <c r="B401" s="428"/>
      <c r="C401" s="428"/>
      <c r="D401" s="428"/>
      <c r="E401" s="428"/>
      <c r="F401" s="428"/>
      <c r="G401" s="428"/>
      <c r="H401" s="428"/>
      <c r="I401" s="428"/>
      <c r="J401" s="428"/>
      <c r="K401" s="428"/>
      <c r="L401" s="428"/>
      <c r="M401" s="428"/>
      <c r="N401" s="428"/>
      <c r="O401" s="428"/>
      <c r="P401" s="428"/>
      <c r="Q401" s="428"/>
      <c r="R401" s="428"/>
      <c r="S401" s="428"/>
      <c r="T401" s="428"/>
      <c r="U401" s="428"/>
      <c r="V401" s="428"/>
      <c r="W401" s="428"/>
      <c r="X401" s="428"/>
      <c r="Y401" s="428"/>
      <c r="Z401" s="428"/>
      <c r="AA401" s="428"/>
      <c r="AB401" s="428"/>
      <c r="AC401" s="428"/>
      <c r="AD401" s="428"/>
      <c r="AE401" s="428"/>
      <c r="AF401" s="428"/>
      <c r="AG401" s="428"/>
      <c r="AH401" s="428"/>
      <c r="AI401" s="428"/>
      <c r="AJ401" s="428"/>
      <c r="AK401" s="428"/>
      <c r="AL401" s="428"/>
      <c r="AM401" s="428"/>
      <c r="AN401" s="428"/>
      <c r="AO401" s="428"/>
      <c r="AP401" s="428"/>
      <c r="AQ401" s="428"/>
      <c r="AR401" s="428"/>
      <c r="AS401" s="428"/>
      <c r="AT401" s="428"/>
      <c r="AU401" s="428"/>
      <c r="AV401" s="428"/>
      <c r="AW401" s="428"/>
      <c r="AX401" s="428"/>
      <c r="AY401" s="428"/>
      <c r="AZ401" s="428"/>
      <c r="BA401" s="428"/>
      <c r="BB401" s="428"/>
      <c r="BC401" s="428"/>
    </row>
    <row r="402" ht="12.75" customHeight="1">
      <c r="A402" s="428"/>
      <c r="B402" s="428"/>
      <c r="C402" s="428"/>
      <c r="D402" s="428"/>
      <c r="E402" s="428"/>
      <c r="F402" s="428"/>
      <c r="G402" s="428"/>
      <c r="H402" s="428"/>
      <c r="I402" s="428"/>
      <c r="J402" s="428"/>
      <c r="K402" s="428"/>
      <c r="L402" s="428"/>
      <c r="M402" s="428"/>
      <c r="N402" s="428"/>
      <c r="O402" s="428"/>
      <c r="P402" s="428"/>
      <c r="Q402" s="428"/>
      <c r="R402" s="428"/>
      <c r="S402" s="428"/>
      <c r="T402" s="428"/>
      <c r="U402" s="428"/>
      <c r="V402" s="428"/>
      <c r="W402" s="428"/>
      <c r="X402" s="428"/>
      <c r="Y402" s="428"/>
      <c r="Z402" s="428"/>
      <c r="AA402" s="428"/>
      <c r="AB402" s="428"/>
      <c r="AC402" s="428"/>
      <c r="AD402" s="428"/>
      <c r="AE402" s="428"/>
      <c r="AF402" s="428"/>
      <c r="AG402" s="428"/>
      <c r="AH402" s="428"/>
      <c r="AI402" s="428"/>
      <c r="AJ402" s="428"/>
      <c r="AK402" s="428"/>
      <c r="AL402" s="428"/>
      <c r="AM402" s="428"/>
      <c r="AN402" s="428"/>
      <c r="AO402" s="428"/>
      <c r="AP402" s="428"/>
      <c r="AQ402" s="428"/>
      <c r="AR402" s="428"/>
      <c r="AS402" s="428"/>
      <c r="AT402" s="428"/>
      <c r="AU402" s="428"/>
      <c r="AV402" s="428"/>
      <c r="AW402" s="428"/>
      <c r="AX402" s="428"/>
      <c r="AY402" s="428"/>
      <c r="AZ402" s="428"/>
      <c r="BA402" s="428"/>
      <c r="BB402" s="428"/>
      <c r="BC402" s="428"/>
    </row>
    <row r="403" ht="12.75" customHeight="1">
      <c r="A403" s="428"/>
      <c r="B403" s="428"/>
      <c r="C403" s="428"/>
      <c r="D403" s="428"/>
      <c r="E403" s="428"/>
      <c r="F403" s="428"/>
      <c r="G403" s="428"/>
      <c r="H403" s="428"/>
      <c r="I403" s="428"/>
      <c r="J403" s="428"/>
      <c r="K403" s="428"/>
      <c r="L403" s="428"/>
      <c r="M403" s="428"/>
      <c r="N403" s="428"/>
      <c r="O403" s="428"/>
      <c r="P403" s="428"/>
      <c r="Q403" s="428"/>
      <c r="R403" s="428"/>
      <c r="S403" s="428"/>
      <c r="T403" s="428"/>
      <c r="U403" s="428"/>
      <c r="V403" s="428"/>
      <c r="W403" s="428"/>
      <c r="X403" s="428"/>
      <c r="Y403" s="428"/>
      <c r="Z403" s="428"/>
      <c r="AA403" s="428"/>
      <c r="AB403" s="428"/>
      <c r="AC403" s="428"/>
      <c r="AD403" s="428"/>
      <c r="AE403" s="428"/>
      <c r="AF403" s="428"/>
      <c r="AG403" s="428"/>
      <c r="AH403" s="428"/>
      <c r="AI403" s="428"/>
      <c r="AJ403" s="428"/>
      <c r="AK403" s="428"/>
      <c r="AL403" s="428"/>
      <c r="AM403" s="428"/>
      <c r="AN403" s="428"/>
      <c r="AO403" s="428"/>
      <c r="AP403" s="428"/>
      <c r="AQ403" s="428"/>
      <c r="AR403" s="428"/>
      <c r="AS403" s="428"/>
      <c r="AT403" s="428"/>
      <c r="AU403" s="428"/>
      <c r="AV403" s="428"/>
      <c r="AW403" s="428"/>
      <c r="AX403" s="428"/>
      <c r="AY403" s="428"/>
      <c r="AZ403" s="428"/>
      <c r="BA403" s="428"/>
      <c r="BB403" s="428"/>
      <c r="BC403" s="428"/>
    </row>
    <row r="404" ht="12.75" customHeight="1">
      <c r="A404" s="428"/>
      <c r="B404" s="428"/>
      <c r="C404" s="428"/>
      <c r="D404" s="428"/>
      <c r="E404" s="428"/>
      <c r="F404" s="428"/>
      <c r="G404" s="428"/>
      <c r="H404" s="428"/>
      <c r="I404" s="428"/>
      <c r="J404" s="428"/>
      <c r="K404" s="428"/>
      <c r="L404" s="428"/>
      <c r="M404" s="428"/>
      <c r="N404" s="428"/>
      <c r="O404" s="428"/>
      <c r="P404" s="428"/>
      <c r="Q404" s="428"/>
      <c r="R404" s="428"/>
      <c r="S404" s="428"/>
      <c r="T404" s="428"/>
      <c r="U404" s="428"/>
      <c r="V404" s="428"/>
      <c r="W404" s="428"/>
      <c r="X404" s="428"/>
      <c r="Y404" s="428"/>
      <c r="Z404" s="428"/>
      <c r="AA404" s="428"/>
      <c r="AB404" s="428"/>
      <c r="AC404" s="428"/>
      <c r="AD404" s="428"/>
      <c r="AE404" s="428"/>
      <c r="AF404" s="428"/>
      <c r="AG404" s="428"/>
      <c r="AH404" s="428"/>
      <c r="AI404" s="428"/>
      <c r="AJ404" s="428"/>
      <c r="AK404" s="428"/>
      <c r="AL404" s="428"/>
      <c r="AM404" s="428"/>
      <c r="AN404" s="428"/>
      <c r="AO404" s="428"/>
      <c r="AP404" s="428"/>
      <c r="AQ404" s="428"/>
      <c r="AR404" s="428"/>
      <c r="AS404" s="428"/>
      <c r="AT404" s="428"/>
      <c r="AU404" s="428"/>
      <c r="AV404" s="428"/>
      <c r="AW404" s="428"/>
      <c r="AX404" s="428"/>
      <c r="AY404" s="428"/>
      <c r="AZ404" s="428"/>
      <c r="BA404" s="428"/>
      <c r="BB404" s="428"/>
      <c r="BC404" s="428"/>
    </row>
    <row r="405" ht="12.75" customHeight="1">
      <c r="A405" s="428"/>
      <c r="B405" s="428"/>
      <c r="C405" s="428"/>
      <c r="D405" s="428"/>
      <c r="E405" s="428"/>
      <c r="F405" s="428"/>
      <c r="G405" s="428"/>
      <c r="H405" s="428"/>
      <c r="I405" s="428"/>
      <c r="J405" s="428"/>
      <c r="K405" s="428"/>
      <c r="L405" s="428"/>
      <c r="M405" s="428"/>
      <c r="N405" s="428"/>
      <c r="O405" s="428"/>
      <c r="P405" s="428"/>
      <c r="Q405" s="428"/>
      <c r="R405" s="428"/>
      <c r="S405" s="428"/>
      <c r="T405" s="428"/>
      <c r="U405" s="428"/>
      <c r="V405" s="428"/>
      <c r="W405" s="428"/>
      <c r="X405" s="428"/>
      <c r="Y405" s="428"/>
      <c r="Z405" s="428"/>
      <c r="AA405" s="428"/>
      <c r="AB405" s="428"/>
      <c r="AC405" s="428"/>
      <c r="AD405" s="428"/>
      <c r="AE405" s="428"/>
      <c r="AF405" s="428"/>
      <c r="AG405" s="428"/>
      <c r="AH405" s="428"/>
      <c r="AI405" s="428"/>
      <c r="AJ405" s="428"/>
      <c r="AK405" s="428"/>
      <c r="AL405" s="428"/>
      <c r="AM405" s="428"/>
      <c r="AN405" s="428"/>
      <c r="AO405" s="428"/>
      <c r="AP405" s="428"/>
      <c r="AQ405" s="428"/>
      <c r="AR405" s="428"/>
      <c r="AS405" s="428"/>
      <c r="AT405" s="428"/>
      <c r="AU405" s="428"/>
      <c r="AV405" s="428"/>
      <c r="AW405" s="428"/>
      <c r="AX405" s="428"/>
      <c r="AY405" s="428"/>
      <c r="AZ405" s="428"/>
      <c r="BA405" s="428"/>
      <c r="BB405" s="428"/>
      <c r="BC405" s="428"/>
    </row>
    <row r="406" ht="12.75" customHeight="1">
      <c r="A406" s="428"/>
      <c r="B406" s="428"/>
      <c r="C406" s="428"/>
      <c r="D406" s="428"/>
      <c r="E406" s="428"/>
      <c r="F406" s="428"/>
      <c r="G406" s="428"/>
      <c r="H406" s="428"/>
      <c r="I406" s="428"/>
      <c r="J406" s="428"/>
      <c r="K406" s="428"/>
      <c r="L406" s="428"/>
      <c r="M406" s="428"/>
      <c r="N406" s="428"/>
      <c r="O406" s="428"/>
      <c r="P406" s="428"/>
      <c r="Q406" s="428"/>
      <c r="R406" s="428"/>
      <c r="S406" s="428"/>
      <c r="T406" s="428"/>
      <c r="U406" s="428"/>
      <c r="V406" s="428"/>
      <c r="W406" s="428"/>
      <c r="X406" s="428"/>
      <c r="Y406" s="428"/>
      <c r="Z406" s="428"/>
      <c r="AA406" s="428"/>
      <c r="AB406" s="428"/>
      <c r="AC406" s="428"/>
      <c r="AD406" s="428"/>
      <c r="AE406" s="428"/>
      <c r="AF406" s="428"/>
      <c r="AG406" s="428"/>
      <c r="AH406" s="428"/>
      <c r="AI406" s="428"/>
      <c r="AJ406" s="428"/>
      <c r="AK406" s="428"/>
      <c r="AL406" s="428"/>
      <c r="AM406" s="428"/>
      <c r="AN406" s="428"/>
      <c r="AO406" s="428"/>
      <c r="AP406" s="428"/>
      <c r="AQ406" s="428"/>
      <c r="AR406" s="428"/>
      <c r="AS406" s="428"/>
      <c r="AT406" s="428"/>
      <c r="AU406" s="428"/>
      <c r="AV406" s="428"/>
      <c r="AW406" s="428"/>
      <c r="AX406" s="428"/>
      <c r="AY406" s="428"/>
      <c r="AZ406" s="428"/>
      <c r="BA406" s="428"/>
      <c r="BB406" s="428"/>
      <c r="BC406" s="428"/>
    </row>
    <row r="407" ht="12.75" customHeight="1">
      <c r="A407" s="428"/>
      <c r="B407" s="428"/>
      <c r="C407" s="428"/>
      <c r="D407" s="428"/>
      <c r="E407" s="428"/>
      <c r="F407" s="428"/>
      <c r="G407" s="428"/>
      <c r="H407" s="428"/>
      <c r="I407" s="428"/>
      <c r="J407" s="428"/>
      <c r="K407" s="428"/>
      <c r="L407" s="428"/>
      <c r="M407" s="428"/>
      <c r="N407" s="428"/>
      <c r="O407" s="428"/>
      <c r="P407" s="428"/>
      <c r="Q407" s="428"/>
      <c r="R407" s="428"/>
      <c r="S407" s="428"/>
      <c r="T407" s="428"/>
      <c r="U407" s="428"/>
      <c r="V407" s="428"/>
      <c r="W407" s="428"/>
      <c r="X407" s="428"/>
      <c r="Y407" s="428"/>
      <c r="Z407" s="428"/>
      <c r="AA407" s="428"/>
      <c r="AB407" s="428"/>
      <c r="AC407" s="428"/>
      <c r="AD407" s="428"/>
      <c r="AE407" s="428"/>
      <c r="AF407" s="428"/>
      <c r="AG407" s="428"/>
      <c r="AH407" s="428"/>
      <c r="AI407" s="428"/>
      <c r="AJ407" s="428"/>
      <c r="AK407" s="428"/>
      <c r="AL407" s="428"/>
      <c r="AM407" s="428"/>
      <c r="AN407" s="428"/>
      <c r="AO407" s="428"/>
      <c r="AP407" s="428"/>
      <c r="AQ407" s="428"/>
      <c r="AR407" s="428"/>
      <c r="AS407" s="428"/>
      <c r="AT407" s="428"/>
      <c r="AU407" s="428"/>
      <c r="AV407" s="428"/>
      <c r="AW407" s="428"/>
      <c r="AX407" s="428"/>
      <c r="AY407" s="428"/>
      <c r="AZ407" s="428"/>
      <c r="BA407" s="428"/>
      <c r="BB407" s="428"/>
      <c r="BC407" s="428"/>
    </row>
    <row r="408" ht="12.75" customHeight="1">
      <c r="A408" s="428"/>
      <c r="B408" s="428"/>
      <c r="C408" s="428"/>
      <c r="D408" s="428"/>
      <c r="E408" s="428"/>
      <c r="F408" s="428"/>
      <c r="G408" s="428"/>
      <c r="H408" s="428"/>
      <c r="I408" s="428"/>
      <c r="J408" s="428"/>
      <c r="K408" s="428"/>
      <c r="L408" s="428"/>
      <c r="M408" s="428"/>
      <c r="N408" s="428"/>
      <c r="O408" s="428"/>
      <c r="P408" s="428"/>
      <c r="Q408" s="428"/>
      <c r="R408" s="428"/>
      <c r="S408" s="428"/>
      <c r="T408" s="428"/>
      <c r="U408" s="428"/>
      <c r="V408" s="428"/>
      <c r="W408" s="428"/>
      <c r="X408" s="428"/>
      <c r="Y408" s="428"/>
      <c r="Z408" s="428"/>
      <c r="AA408" s="428"/>
      <c r="AB408" s="428"/>
      <c r="AC408" s="428"/>
      <c r="AD408" s="428"/>
      <c r="AE408" s="428"/>
      <c r="AF408" s="428"/>
      <c r="AG408" s="428"/>
      <c r="AH408" s="428"/>
      <c r="AI408" s="428"/>
      <c r="AJ408" s="428"/>
      <c r="AK408" s="428"/>
      <c r="AL408" s="428"/>
      <c r="AM408" s="428"/>
      <c r="AN408" s="428"/>
      <c r="AO408" s="428"/>
      <c r="AP408" s="428"/>
      <c r="AQ408" s="428"/>
      <c r="AR408" s="428"/>
      <c r="AS408" s="428"/>
      <c r="AT408" s="428"/>
      <c r="AU408" s="428"/>
      <c r="AV408" s="428"/>
      <c r="AW408" s="428"/>
      <c r="AX408" s="428"/>
      <c r="AY408" s="428"/>
      <c r="AZ408" s="428"/>
      <c r="BA408" s="428"/>
      <c r="BB408" s="428"/>
      <c r="BC408" s="428"/>
    </row>
    <row r="409" ht="12.75" customHeight="1">
      <c r="A409" s="428"/>
      <c r="B409" s="428"/>
      <c r="C409" s="428"/>
      <c r="D409" s="428"/>
      <c r="E409" s="428"/>
      <c r="F409" s="428"/>
      <c r="G409" s="428"/>
      <c r="H409" s="428"/>
      <c r="I409" s="428"/>
      <c r="J409" s="428"/>
      <c r="K409" s="428"/>
      <c r="L409" s="428"/>
      <c r="M409" s="428"/>
      <c r="N409" s="428"/>
      <c r="O409" s="428"/>
      <c r="P409" s="428"/>
      <c r="Q409" s="428"/>
      <c r="R409" s="428"/>
      <c r="S409" s="428"/>
      <c r="T409" s="428"/>
      <c r="U409" s="428"/>
      <c r="V409" s="428"/>
      <c r="W409" s="428"/>
      <c r="X409" s="428"/>
      <c r="Y409" s="428"/>
      <c r="Z409" s="428"/>
      <c r="AA409" s="428"/>
      <c r="AB409" s="428"/>
      <c r="AC409" s="428"/>
      <c r="AD409" s="428"/>
      <c r="AE409" s="428"/>
      <c r="AF409" s="428"/>
      <c r="AG409" s="428"/>
      <c r="AH409" s="428"/>
      <c r="AI409" s="428"/>
      <c r="AJ409" s="428"/>
      <c r="AK409" s="428"/>
      <c r="AL409" s="428"/>
      <c r="AM409" s="428"/>
      <c r="AN409" s="428"/>
      <c r="AO409" s="428"/>
      <c r="AP409" s="428"/>
      <c r="AQ409" s="428"/>
      <c r="AR409" s="428"/>
      <c r="AS409" s="428"/>
      <c r="AT409" s="428"/>
      <c r="AU409" s="428"/>
      <c r="AV409" s="428"/>
      <c r="AW409" s="428"/>
      <c r="AX409" s="428"/>
      <c r="AY409" s="428"/>
      <c r="AZ409" s="428"/>
      <c r="BA409" s="428"/>
      <c r="BB409" s="428"/>
      <c r="BC409" s="428"/>
    </row>
    <row r="410" ht="12.75" customHeight="1">
      <c r="A410" s="428"/>
      <c r="B410" s="428"/>
      <c r="C410" s="428"/>
      <c r="D410" s="428"/>
      <c r="E410" s="428"/>
      <c r="F410" s="428"/>
      <c r="G410" s="428"/>
      <c r="H410" s="428"/>
      <c r="I410" s="428"/>
      <c r="J410" s="428"/>
      <c r="K410" s="428"/>
      <c r="L410" s="428"/>
      <c r="M410" s="428"/>
      <c r="N410" s="428"/>
      <c r="O410" s="428"/>
      <c r="P410" s="428"/>
      <c r="Q410" s="428"/>
      <c r="R410" s="428"/>
      <c r="S410" s="428"/>
      <c r="T410" s="428"/>
      <c r="U410" s="428"/>
      <c r="V410" s="428"/>
      <c r="W410" s="428"/>
      <c r="X410" s="428"/>
      <c r="Y410" s="428"/>
      <c r="Z410" s="428"/>
      <c r="AA410" s="428"/>
      <c r="AB410" s="428"/>
      <c r="AC410" s="428"/>
      <c r="AD410" s="428"/>
      <c r="AE410" s="428"/>
      <c r="AF410" s="428"/>
      <c r="AG410" s="428"/>
      <c r="AH410" s="428"/>
      <c r="AI410" s="428"/>
      <c r="AJ410" s="428"/>
      <c r="AK410" s="428"/>
      <c r="AL410" s="428"/>
      <c r="AM410" s="428"/>
      <c r="AN410" s="428"/>
      <c r="AO410" s="428"/>
      <c r="AP410" s="428"/>
      <c r="AQ410" s="428"/>
      <c r="AR410" s="428"/>
      <c r="AS410" s="428"/>
      <c r="AT410" s="428"/>
      <c r="AU410" s="428"/>
      <c r="AV410" s="428"/>
      <c r="AW410" s="428"/>
      <c r="AX410" s="428"/>
      <c r="AY410" s="428"/>
      <c r="AZ410" s="428"/>
      <c r="BA410" s="428"/>
      <c r="BB410" s="428"/>
      <c r="BC410" s="428"/>
    </row>
    <row r="411" ht="12.75" customHeight="1">
      <c r="A411" s="428"/>
      <c r="B411" s="428"/>
      <c r="C411" s="428"/>
      <c r="D411" s="428"/>
      <c r="E411" s="428"/>
      <c r="F411" s="428"/>
      <c r="G411" s="428"/>
      <c r="H411" s="428"/>
      <c r="I411" s="428"/>
      <c r="J411" s="428"/>
      <c r="K411" s="428"/>
      <c r="L411" s="428"/>
      <c r="M411" s="428"/>
      <c r="N411" s="428"/>
      <c r="O411" s="428"/>
      <c r="P411" s="428"/>
      <c r="Q411" s="428"/>
      <c r="R411" s="428"/>
      <c r="S411" s="428"/>
      <c r="T411" s="428"/>
      <c r="U411" s="428"/>
      <c r="V411" s="428"/>
      <c r="W411" s="428"/>
      <c r="X411" s="428"/>
      <c r="Y411" s="428"/>
      <c r="Z411" s="428"/>
      <c r="AA411" s="428"/>
      <c r="AB411" s="428"/>
      <c r="AC411" s="428"/>
      <c r="AD411" s="428"/>
      <c r="AE411" s="428"/>
      <c r="AF411" s="428"/>
      <c r="AG411" s="428"/>
      <c r="AH411" s="428"/>
      <c r="AI411" s="428"/>
      <c r="AJ411" s="428"/>
      <c r="AK411" s="428"/>
      <c r="AL411" s="428"/>
      <c r="AM411" s="428"/>
      <c r="AN411" s="428"/>
      <c r="AO411" s="428"/>
      <c r="AP411" s="428"/>
      <c r="AQ411" s="428"/>
      <c r="AR411" s="428"/>
      <c r="AS411" s="428"/>
      <c r="AT411" s="428"/>
      <c r="AU411" s="428"/>
      <c r="AV411" s="428"/>
      <c r="AW411" s="428"/>
      <c r="AX411" s="428"/>
      <c r="AY411" s="428"/>
      <c r="AZ411" s="428"/>
      <c r="BA411" s="428"/>
      <c r="BB411" s="428"/>
      <c r="BC411" s="428"/>
    </row>
    <row r="412" ht="12.75" customHeight="1">
      <c r="A412" s="428"/>
      <c r="B412" s="428"/>
      <c r="C412" s="428"/>
      <c r="D412" s="428"/>
      <c r="E412" s="428"/>
      <c r="F412" s="428"/>
      <c r="G412" s="428"/>
      <c r="H412" s="428"/>
      <c r="I412" s="428"/>
      <c r="J412" s="428"/>
      <c r="K412" s="428"/>
      <c r="L412" s="428"/>
      <c r="M412" s="428"/>
      <c r="N412" s="428"/>
      <c r="O412" s="428"/>
      <c r="P412" s="428"/>
      <c r="Q412" s="428"/>
      <c r="R412" s="428"/>
      <c r="S412" s="428"/>
      <c r="T412" s="428"/>
      <c r="U412" s="428"/>
      <c r="V412" s="428"/>
      <c r="W412" s="428"/>
      <c r="X412" s="428"/>
      <c r="Y412" s="428"/>
      <c r="Z412" s="428"/>
      <c r="AA412" s="428"/>
      <c r="AB412" s="428"/>
      <c r="AC412" s="428"/>
      <c r="AD412" s="428"/>
      <c r="AE412" s="428"/>
      <c r="AF412" s="428"/>
      <c r="AG412" s="428"/>
      <c r="AH412" s="428"/>
      <c r="AI412" s="428"/>
      <c r="AJ412" s="428"/>
      <c r="AK412" s="428"/>
      <c r="AL412" s="428"/>
      <c r="AM412" s="428"/>
      <c r="AN412" s="428"/>
      <c r="AO412" s="428"/>
      <c r="AP412" s="428"/>
      <c r="AQ412" s="428"/>
      <c r="AR412" s="428"/>
      <c r="AS412" s="428"/>
      <c r="AT412" s="428"/>
      <c r="AU412" s="428"/>
      <c r="AV412" s="428"/>
      <c r="AW412" s="428"/>
      <c r="AX412" s="428"/>
      <c r="AY412" s="428"/>
      <c r="AZ412" s="428"/>
      <c r="BA412" s="428"/>
      <c r="BB412" s="428"/>
      <c r="BC412" s="428"/>
    </row>
    <row r="413" ht="12.75" customHeight="1">
      <c r="A413" s="428"/>
      <c r="B413" s="428"/>
      <c r="C413" s="428"/>
      <c r="D413" s="428"/>
      <c r="E413" s="428"/>
      <c r="F413" s="428"/>
      <c r="G413" s="428"/>
      <c r="H413" s="428"/>
      <c r="I413" s="428"/>
      <c r="J413" s="428"/>
      <c r="K413" s="428"/>
      <c r="L413" s="428"/>
      <c r="M413" s="428"/>
      <c r="N413" s="428"/>
      <c r="O413" s="428"/>
      <c r="P413" s="428"/>
      <c r="Q413" s="428"/>
      <c r="R413" s="428"/>
      <c r="S413" s="428"/>
      <c r="T413" s="428"/>
      <c r="U413" s="428"/>
      <c r="V413" s="428"/>
      <c r="W413" s="428"/>
      <c r="X413" s="428"/>
      <c r="Y413" s="428"/>
      <c r="Z413" s="428"/>
      <c r="AA413" s="428"/>
      <c r="AB413" s="428"/>
      <c r="AC413" s="428"/>
      <c r="AD413" s="428"/>
      <c r="AE413" s="428"/>
      <c r="AF413" s="428"/>
      <c r="AG413" s="428"/>
      <c r="AH413" s="428"/>
      <c r="AI413" s="428"/>
      <c r="AJ413" s="428"/>
      <c r="AK413" s="428"/>
      <c r="AL413" s="428"/>
      <c r="AM413" s="428"/>
      <c r="AN413" s="428"/>
      <c r="AO413" s="428"/>
      <c r="AP413" s="428"/>
      <c r="AQ413" s="428"/>
      <c r="AR413" s="428"/>
      <c r="AS413" s="428"/>
      <c r="AT413" s="428"/>
      <c r="AU413" s="428"/>
      <c r="AV413" s="428"/>
      <c r="AW413" s="428"/>
      <c r="AX413" s="428"/>
      <c r="AY413" s="428"/>
      <c r="AZ413" s="428"/>
      <c r="BA413" s="428"/>
      <c r="BB413" s="428"/>
      <c r="BC413" s="428"/>
    </row>
    <row r="414" ht="12.75" customHeight="1">
      <c r="A414" s="428"/>
      <c r="B414" s="428"/>
      <c r="C414" s="428"/>
      <c r="D414" s="428"/>
      <c r="E414" s="428"/>
      <c r="F414" s="428"/>
      <c r="G414" s="428"/>
      <c r="H414" s="428"/>
      <c r="I414" s="428"/>
      <c r="J414" s="428"/>
      <c r="K414" s="428"/>
      <c r="L414" s="428"/>
      <c r="M414" s="428"/>
      <c r="N414" s="428"/>
      <c r="O414" s="428"/>
      <c r="P414" s="428"/>
      <c r="Q414" s="428"/>
      <c r="R414" s="428"/>
      <c r="S414" s="428"/>
      <c r="T414" s="428"/>
      <c r="U414" s="428"/>
      <c r="V414" s="428"/>
      <c r="W414" s="428"/>
      <c r="X414" s="428"/>
      <c r="Y414" s="428"/>
      <c r="Z414" s="428"/>
      <c r="AA414" s="428"/>
      <c r="AB414" s="428"/>
      <c r="AC414" s="428"/>
      <c r="AD414" s="428"/>
      <c r="AE414" s="428"/>
      <c r="AF414" s="428"/>
      <c r="AG414" s="428"/>
      <c r="AH414" s="428"/>
      <c r="AI414" s="428"/>
      <c r="AJ414" s="428"/>
      <c r="AK414" s="428"/>
      <c r="AL414" s="428"/>
      <c r="AM414" s="428"/>
      <c r="AN414" s="428"/>
      <c r="AO414" s="428"/>
      <c r="AP414" s="428"/>
      <c r="AQ414" s="428"/>
      <c r="AR414" s="428"/>
      <c r="AS414" s="428"/>
      <c r="AT414" s="428"/>
      <c r="AU414" s="428"/>
      <c r="AV414" s="428"/>
      <c r="AW414" s="428"/>
      <c r="AX414" s="428"/>
      <c r="AY414" s="428"/>
      <c r="AZ414" s="428"/>
      <c r="BA414" s="428"/>
      <c r="BB414" s="428"/>
      <c r="BC414" s="428"/>
    </row>
    <row r="415" ht="12.75" customHeight="1">
      <c r="A415" s="428"/>
      <c r="B415" s="428"/>
      <c r="C415" s="428"/>
      <c r="D415" s="428"/>
      <c r="E415" s="428"/>
      <c r="F415" s="428"/>
      <c r="G415" s="428"/>
      <c r="H415" s="428"/>
      <c r="I415" s="428"/>
      <c r="J415" s="428"/>
      <c r="K415" s="428"/>
      <c r="L415" s="428"/>
      <c r="M415" s="428"/>
      <c r="N415" s="428"/>
      <c r="O415" s="428"/>
      <c r="P415" s="428"/>
      <c r="Q415" s="428"/>
      <c r="R415" s="428"/>
      <c r="S415" s="428"/>
      <c r="T415" s="428"/>
      <c r="U415" s="428"/>
      <c r="V415" s="428"/>
      <c r="W415" s="428"/>
      <c r="X415" s="428"/>
      <c r="Y415" s="428"/>
      <c r="Z415" s="428"/>
      <c r="AA415" s="428"/>
      <c r="AB415" s="428"/>
      <c r="AC415" s="428"/>
      <c r="AD415" s="428"/>
      <c r="AE415" s="428"/>
      <c r="AF415" s="428"/>
      <c r="AG415" s="428"/>
      <c r="AH415" s="428"/>
      <c r="AI415" s="428"/>
      <c r="AJ415" s="428"/>
      <c r="AK415" s="428"/>
      <c r="AL415" s="428"/>
      <c r="AM415" s="428"/>
      <c r="AN415" s="428"/>
      <c r="AO415" s="428"/>
      <c r="AP415" s="428"/>
      <c r="AQ415" s="428"/>
      <c r="AR415" s="428"/>
      <c r="AS415" s="428"/>
      <c r="AT415" s="428"/>
      <c r="AU415" s="428"/>
      <c r="AV415" s="428"/>
      <c r="AW415" s="428"/>
      <c r="AX415" s="428"/>
      <c r="AY415" s="428"/>
      <c r="AZ415" s="428"/>
      <c r="BA415" s="428"/>
      <c r="BB415" s="428"/>
      <c r="BC415" s="428"/>
    </row>
    <row r="416" ht="12.75" customHeight="1">
      <c r="A416" s="428"/>
      <c r="B416" s="428"/>
      <c r="C416" s="428"/>
      <c r="D416" s="428"/>
      <c r="E416" s="428"/>
      <c r="F416" s="428"/>
      <c r="G416" s="428"/>
      <c r="H416" s="428"/>
      <c r="I416" s="428"/>
      <c r="J416" s="428"/>
      <c r="K416" s="428"/>
      <c r="L416" s="428"/>
      <c r="M416" s="428"/>
      <c r="N416" s="428"/>
      <c r="O416" s="428"/>
      <c r="P416" s="428"/>
      <c r="Q416" s="428"/>
      <c r="R416" s="428"/>
      <c r="S416" s="428"/>
      <c r="T416" s="428"/>
      <c r="U416" s="428"/>
      <c r="V416" s="428"/>
      <c r="W416" s="428"/>
      <c r="X416" s="428"/>
      <c r="Y416" s="428"/>
      <c r="Z416" s="428"/>
      <c r="AA416" s="428"/>
      <c r="AB416" s="428"/>
      <c r="AC416" s="428"/>
      <c r="AD416" s="428"/>
      <c r="AE416" s="428"/>
      <c r="AF416" s="428"/>
      <c r="AG416" s="428"/>
      <c r="AH416" s="428"/>
      <c r="AI416" s="428"/>
      <c r="AJ416" s="428"/>
      <c r="AK416" s="428"/>
      <c r="AL416" s="428"/>
      <c r="AM416" s="428"/>
      <c r="AN416" s="428"/>
      <c r="AO416" s="428"/>
      <c r="AP416" s="428"/>
      <c r="AQ416" s="428"/>
      <c r="AR416" s="428"/>
      <c r="AS416" s="428"/>
      <c r="AT416" s="428"/>
      <c r="AU416" s="428"/>
      <c r="AV416" s="428"/>
      <c r="AW416" s="428"/>
      <c r="AX416" s="428"/>
      <c r="AY416" s="428"/>
      <c r="AZ416" s="428"/>
      <c r="BA416" s="428"/>
      <c r="BB416" s="428"/>
      <c r="BC416" s="428"/>
    </row>
    <row r="417" ht="12.75" customHeight="1">
      <c r="A417" s="428"/>
      <c r="B417" s="428"/>
      <c r="C417" s="428"/>
      <c r="D417" s="428"/>
      <c r="E417" s="428"/>
      <c r="F417" s="428"/>
      <c r="G417" s="428"/>
      <c r="H417" s="428"/>
      <c r="I417" s="428"/>
      <c r="J417" s="428"/>
      <c r="K417" s="428"/>
      <c r="L417" s="428"/>
      <c r="M417" s="428"/>
      <c r="N417" s="428"/>
      <c r="O417" s="428"/>
      <c r="P417" s="428"/>
      <c r="Q417" s="428"/>
      <c r="R417" s="428"/>
      <c r="S417" s="428"/>
      <c r="T417" s="428"/>
      <c r="U417" s="428"/>
      <c r="V417" s="428"/>
      <c r="W417" s="428"/>
      <c r="X417" s="428"/>
      <c r="Y417" s="428"/>
      <c r="Z417" s="428"/>
      <c r="AA417" s="428"/>
      <c r="AB417" s="428"/>
      <c r="AC417" s="428"/>
      <c r="AD417" s="428"/>
      <c r="AE417" s="428"/>
      <c r="AF417" s="428"/>
      <c r="AG417" s="428"/>
      <c r="AH417" s="428"/>
      <c r="AI417" s="428"/>
      <c r="AJ417" s="428"/>
      <c r="AK417" s="428"/>
      <c r="AL417" s="428"/>
      <c r="AM417" s="428"/>
      <c r="AN417" s="428"/>
      <c r="AO417" s="428"/>
      <c r="AP417" s="428"/>
      <c r="AQ417" s="428"/>
      <c r="AR417" s="428"/>
      <c r="AS417" s="428"/>
      <c r="AT417" s="428"/>
      <c r="AU417" s="428"/>
      <c r="AV417" s="428"/>
      <c r="AW417" s="428"/>
      <c r="AX417" s="428"/>
      <c r="AY417" s="428"/>
      <c r="AZ417" s="428"/>
      <c r="BA417" s="428"/>
      <c r="BB417" s="428"/>
      <c r="BC417" s="428"/>
    </row>
    <row r="418" ht="12.75" customHeight="1">
      <c r="A418" s="428"/>
      <c r="B418" s="428"/>
      <c r="C418" s="428"/>
      <c r="D418" s="428"/>
      <c r="E418" s="428"/>
      <c r="F418" s="428"/>
      <c r="G418" s="428"/>
      <c r="H418" s="428"/>
      <c r="I418" s="428"/>
      <c r="J418" s="428"/>
      <c r="K418" s="428"/>
      <c r="L418" s="428"/>
      <c r="M418" s="428"/>
      <c r="N418" s="428"/>
      <c r="O418" s="428"/>
      <c r="P418" s="428"/>
      <c r="Q418" s="428"/>
      <c r="R418" s="428"/>
      <c r="S418" s="428"/>
      <c r="T418" s="428"/>
      <c r="U418" s="428"/>
      <c r="V418" s="428"/>
      <c r="W418" s="428"/>
      <c r="X418" s="428"/>
      <c r="Y418" s="428"/>
      <c r="Z418" s="428"/>
      <c r="AA418" s="428"/>
      <c r="AB418" s="428"/>
      <c r="AC418" s="428"/>
      <c r="AD418" s="428"/>
      <c r="AE418" s="428"/>
      <c r="AF418" s="428"/>
      <c r="AG418" s="428"/>
      <c r="AH418" s="428"/>
      <c r="AI418" s="428"/>
      <c r="AJ418" s="428"/>
      <c r="AK418" s="428"/>
      <c r="AL418" s="428"/>
      <c r="AM418" s="428"/>
      <c r="AN418" s="428"/>
      <c r="AO418" s="428"/>
      <c r="AP418" s="428"/>
      <c r="AQ418" s="428"/>
      <c r="AR418" s="428"/>
      <c r="AS418" s="428"/>
      <c r="AT418" s="428"/>
      <c r="AU418" s="428"/>
      <c r="AV418" s="428"/>
      <c r="AW418" s="428"/>
      <c r="AX418" s="428"/>
      <c r="AY418" s="428"/>
      <c r="AZ418" s="428"/>
      <c r="BA418" s="428"/>
      <c r="BB418" s="428"/>
      <c r="BC418" s="428"/>
    </row>
    <row r="419" ht="12.75" customHeight="1">
      <c r="A419" s="428"/>
      <c r="B419" s="428"/>
      <c r="C419" s="428"/>
      <c r="D419" s="428"/>
      <c r="E419" s="428"/>
      <c r="F419" s="428"/>
      <c r="G419" s="428"/>
      <c r="H419" s="428"/>
      <c r="I419" s="428"/>
      <c r="J419" s="428"/>
      <c r="K419" s="428"/>
      <c r="L419" s="428"/>
      <c r="M419" s="428"/>
      <c r="N419" s="428"/>
      <c r="O419" s="428"/>
      <c r="P419" s="428"/>
      <c r="Q419" s="428"/>
      <c r="R419" s="428"/>
      <c r="S419" s="428"/>
      <c r="T419" s="428"/>
      <c r="U419" s="428"/>
      <c r="V419" s="428"/>
      <c r="W419" s="428"/>
      <c r="X419" s="428"/>
      <c r="Y419" s="428"/>
      <c r="Z419" s="428"/>
      <c r="AA419" s="428"/>
      <c r="AB419" s="428"/>
      <c r="AC419" s="428"/>
      <c r="AD419" s="428"/>
      <c r="AE419" s="428"/>
      <c r="AF419" s="428"/>
      <c r="AG419" s="428"/>
      <c r="AH419" s="428"/>
      <c r="AI419" s="428"/>
      <c r="AJ419" s="428"/>
      <c r="AK419" s="428"/>
      <c r="AL419" s="428"/>
      <c r="AM419" s="428"/>
      <c r="AN419" s="428"/>
      <c r="AO419" s="428"/>
      <c r="AP419" s="428"/>
      <c r="AQ419" s="428"/>
      <c r="AR419" s="428"/>
      <c r="AS419" s="428"/>
      <c r="AT419" s="428"/>
      <c r="AU419" s="428"/>
      <c r="AV419" s="428"/>
      <c r="AW419" s="428"/>
      <c r="AX419" s="428"/>
      <c r="AY419" s="428"/>
      <c r="AZ419" s="428"/>
      <c r="BA419" s="428"/>
      <c r="BB419" s="428"/>
      <c r="BC419" s="428"/>
    </row>
    <row r="420" ht="12.75" customHeight="1">
      <c r="A420" s="428"/>
      <c r="B420" s="428"/>
      <c r="C420" s="428"/>
      <c r="D420" s="428"/>
      <c r="E420" s="428"/>
      <c r="F420" s="428"/>
      <c r="G420" s="428"/>
      <c r="H420" s="428"/>
      <c r="I420" s="428"/>
      <c r="J420" s="428"/>
      <c r="K420" s="428"/>
      <c r="L420" s="428"/>
      <c r="M420" s="428"/>
      <c r="N420" s="428"/>
      <c r="O420" s="428"/>
      <c r="P420" s="428"/>
      <c r="Q420" s="428"/>
      <c r="R420" s="428"/>
      <c r="S420" s="428"/>
      <c r="T420" s="428"/>
      <c r="U420" s="428"/>
      <c r="V420" s="428"/>
      <c r="W420" s="428"/>
      <c r="X420" s="428"/>
      <c r="Y420" s="428"/>
      <c r="Z420" s="428"/>
      <c r="AA420" s="428"/>
      <c r="AB420" s="428"/>
      <c r="AC420" s="428"/>
      <c r="AD420" s="428"/>
      <c r="AE420" s="428"/>
      <c r="AF420" s="428"/>
      <c r="AG420" s="428"/>
      <c r="AH420" s="428"/>
      <c r="AI420" s="428"/>
      <c r="AJ420" s="428"/>
      <c r="AK420" s="428"/>
      <c r="AL420" s="428"/>
      <c r="AM420" s="428"/>
      <c r="AN420" s="428"/>
      <c r="AO420" s="428"/>
      <c r="AP420" s="428"/>
      <c r="AQ420" s="428"/>
      <c r="AR420" s="428"/>
      <c r="AS420" s="428"/>
      <c r="AT420" s="428"/>
      <c r="AU420" s="428"/>
      <c r="AV420" s="428"/>
      <c r="AW420" s="428"/>
      <c r="AX420" s="428"/>
      <c r="AY420" s="428"/>
      <c r="AZ420" s="428"/>
      <c r="BA420" s="428"/>
      <c r="BB420" s="428"/>
      <c r="BC420" s="428"/>
    </row>
    <row r="421" ht="12.75" customHeight="1">
      <c r="A421" s="428"/>
      <c r="B421" s="428"/>
      <c r="C421" s="428"/>
      <c r="D421" s="428"/>
      <c r="E421" s="428"/>
      <c r="F421" s="428"/>
      <c r="G421" s="428"/>
      <c r="H421" s="428"/>
      <c r="I421" s="428"/>
      <c r="J421" s="428"/>
      <c r="K421" s="428"/>
      <c r="L421" s="428"/>
      <c r="M421" s="428"/>
      <c r="N421" s="428"/>
      <c r="O421" s="428"/>
      <c r="P421" s="428"/>
      <c r="Q421" s="428"/>
      <c r="R421" s="428"/>
      <c r="S421" s="428"/>
      <c r="T421" s="428"/>
      <c r="U421" s="428"/>
      <c r="V421" s="428"/>
      <c r="W421" s="428"/>
      <c r="X421" s="428"/>
      <c r="Y421" s="428"/>
      <c r="Z421" s="428"/>
      <c r="AA421" s="428"/>
      <c r="AB421" s="428"/>
      <c r="AC421" s="428"/>
      <c r="AD421" s="428"/>
      <c r="AE421" s="428"/>
      <c r="AF421" s="428"/>
      <c r="AG421" s="428"/>
      <c r="AH421" s="428"/>
      <c r="AI421" s="428"/>
      <c r="AJ421" s="428"/>
      <c r="AK421" s="428"/>
      <c r="AL421" s="428"/>
      <c r="AM421" s="428"/>
      <c r="AN421" s="428"/>
      <c r="AO421" s="428"/>
      <c r="AP421" s="428"/>
      <c r="AQ421" s="428"/>
      <c r="AR421" s="428"/>
      <c r="AS421" s="428"/>
      <c r="AT421" s="428"/>
      <c r="AU421" s="428"/>
      <c r="AV421" s="428"/>
      <c r="AW421" s="428"/>
      <c r="AX421" s="428"/>
      <c r="AY421" s="428"/>
      <c r="AZ421" s="428"/>
      <c r="BA421" s="428"/>
      <c r="BB421" s="428"/>
      <c r="BC421" s="428"/>
    </row>
    <row r="422" ht="12.75" customHeight="1">
      <c r="A422" s="428"/>
      <c r="B422" s="428"/>
      <c r="C422" s="428"/>
      <c r="D422" s="428"/>
      <c r="E422" s="428"/>
      <c r="F422" s="428"/>
      <c r="G422" s="428"/>
      <c r="H422" s="428"/>
      <c r="I422" s="428"/>
      <c r="J422" s="428"/>
      <c r="K422" s="428"/>
      <c r="L422" s="428"/>
      <c r="M422" s="428"/>
      <c r="N422" s="428"/>
      <c r="O422" s="428"/>
      <c r="P422" s="428"/>
      <c r="Q422" s="428"/>
      <c r="R422" s="428"/>
      <c r="S422" s="428"/>
      <c r="T422" s="428"/>
      <c r="U422" s="428"/>
      <c r="V422" s="428"/>
      <c r="W422" s="428"/>
      <c r="X422" s="428"/>
      <c r="Y422" s="428"/>
      <c r="Z422" s="428"/>
      <c r="AA422" s="428"/>
      <c r="AB422" s="428"/>
      <c r="AC422" s="428"/>
      <c r="AD422" s="428"/>
      <c r="AE422" s="428"/>
      <c r="AF422" s="428"/>
      <c r="AG422" s="428"/>
      <c r="AH422" s="428"/>
      <c r="AI422" s="428"/>
      <c r="AJ422" s="428"/>
      <c r="AK422" s="428"/>
      <c r="AL422" s="428"/>
      <c r="AM422" s="428"/>
      <c r="AN422" s="428"/>
      <c r="AO422" s="428"/>
      <c r="AP422" s="428"/>
      <c r="AQ422" s="428"/>
      <c r="AR422" s="428"/>
      <c r="AS422" s="428"/>
      <c r="AT422" s="428"/>
      <c r="AU422" s="428"/>
      <c r="AV422" s="428"/>
      <c r="AW422" s="428"/>
      <c r="AX422" s="428"/>
      <c r="AY422" s="428"/>
      <c r="AZ422" s="428"/>
      <c r="BA422" s="428"/>
      <c r="BB422" s="428"/>
      <c r="BC422" s="428"/>
    </row>
    <row r="423" ht="12.75" customHeight="1">
      <c r="A423" s="428"/>
      <c r="B423" s="428"/>
      <c r="C423" s="428"/>
      <c r="D423" s="428"/>
      <c r="E423" s="428"/>
      <c r="F423" s="428"/>
      <c r="G423" s="428"/>
      <c r="H423" s="428"/>
      <c r="I423" s="428"/>
      <c r="J423" s="428"/>
      <c r="K423" s="428"/>
      <c r="L423" s="428"/>
      <c r="M423" s="428"/>
      <c r="N423" s="428"/>
      <c r="O423" s="428"/>
      <c r="P423" s="428"/>
      <c r="Q423" s="428"/>
      <c r="R423" s="428"/>
      <c r="S423" s="428"/>
      <c r="T423" s="428"/>
      <c r="U423" s="428"/>
      <c r="V423" s="428"/>
      <c r="W423" s="428"/>
      <c r="X423" s="428"/>
      <c r="Y423" s="428"/>
      <c r="Z423" s="428"/>
      <c r="AA423" s="428"/>
      <c r="AB423" s="428"/>
      <c r="AC423" s="428"/>
      <c r="AD423" s="428"/>
      <c r="AE423" s="428"/>
      <c r="AF423" s="428"/>
      <c r="AG423" s="428"/>
      <c r="AH423" s="428"/>
      <c r="AI423" s="428"/>
      <c r="AJ423" s="428"/>
      <c r="AK423" s="428"/>
      <c r="AL423" s="428"/>
      <c r="AM423" s="428"/>
      <c r="AN423" s="428"/>
      <c r="AO423" s="428"/>
      <c r="AP423" s="428"/>
      <c r="AQ423" s="428"/>
      <c r="AR423" s="428"/>
      <c r="AS423" s="428"/>
      <c r="AT423" s="428"/>
      <c r="AU423" s="428"/>
      <c r="AV423" s="428"/>
      <c r="AW423" s="428"/>
      <c r="AX423" s="428"/>
      <c r="AY423" s="428"/>
      <c r="AZ423" s="428"/>
      <c r="BA423" s="428"/>
      <c r="BB423" s="428"/>
      <c r="BC423" s="428"/>
    </row>
    <row r="424" ht="12.75" customHeight="1">
      <c r="A424" s="428"/>
      <c r="B424" s="428"/>
      <c r="C424" s="428"/>
      <c r="D424" s="428"/>
      <c r="E424" s="428"/>
      <c r="F424" s="428"/>
      <c r="G424" s="428"/>
      <c r="H424" s="428"/>
      <c r="I424" s="428"/>
      <c r="J424" s="428"/>
      <c r="K424" s="428"/>
      <c r="L424" s="428"/>
      <c r="M424" s="428"/>
      <c r="N424" s="428"/>
      <c r="O424" s="428"/>
      <c r="P424" s="428"/>
      <c r="Q424" s="428"/>
      <c r="R424" s="428"/>
      <c r="S424" s="428"/>
      <c r="T424" s="428"/>
      <c r="U424" s="428"/>
      <c r="V424" s="428"/>
      <c r="W424" s="428"/>
      <c r="X424" s="428"/>
      <c r="Y424" s="428"/>
      <c r="Z424" s="428"/>
      <c r="AA424" s="428"/>
      <c r="AB424" s="428"/>
      <c r="AC424" s="428"/>
      <c r="AD424" s="428"/>
      <c r="AE424" s="428"/>
      <c r="AF424" s="428"/>
      <c r="AG424" s="428"/>
      <c r="AH424" s="428"/>
      <c r="AI424" s="428"/>
      <c r="AJ424" s="428"/>
      <c r="AK424" s="428"/>
      <c r="AL424" s="428"/>
      <c r="AM424" s="428"/>
      <c r="AN424" s="428"/>
      <c r="AO424" s="428"/>
      <c r="AP424" s="428"/>
      <c r="AQ424" s="428"/>
      <c r="AR424" s="428"/>
      <c r="AS424" s="428"/>
      <c r="AT424" s="428"/>
      <c r="AU424" s="428"/>
      <c r="AV424" s="428"/>
      <c r="AW424" s="428"/>
      <c r="AX424" s="428"/>
      <c r="AY424" s="428"/>
      <c r="AZ424" s="428"/>
      <c r="BA424" s="428"/>
      <c r="BB424" s="428"/>
      <c r="BC424" s="428"/>
    </row>
    <row r="425" ht="12.75" customHeight="1">
      <c r="A425" s="428"/>
      <c r="B425" s="428"/>
      <c r="C425" s="428"/>
      <c r="D425" s="428"/>
      <c r="E425" s="428"/>
      <c r="F425" s="428"/>
      <c r="G425" s="428"/>
      <c r="H425" s="428"/>
      <c r="I425" s="428"/>
      <c r="J425" s="428"/>
      <c r="K425" s="428"/>
      <c r="L425" s="428"/>
      <c r="M425" s="428"/>
      <c r="N425" s="428"/>
      <c r="O425" s="428"/>
      <c r="P425" s="428"/>
      <c r="Q425" s="428"/>
      <c r="R425" s="428"/>
      <c r="S425" s="428"/>
      <c r="T425" s="428"/>
      <c r="U425" s="428"/>
      <c r="V425" s="428"/>
      <c r="W425" s="428"/>
      <c r="X425" s="428"/>
      <c r="Y425" s="428"/>
      <c r="Z425" s="428"/>
      <c r="AA425" s="428"/>
      <c r="AB425" s="428"/>
      <c r="AC425" s="428"/>
      <c r="AD425" s="428"/>
      <c r="AE425" s="428"/>
      <c r="AF425" s="428"/>
      <c r="AG425" s="428"/>
      <c r="AH425" s="428"/>
      <c r="AI425" s="428"/>
      <c r="AJ425" s="428"/>
      <c r="AK425" s="428"/>
      <c r="AL425" s="428"/>
      <c r="AM425" s="428"/>
      <c r="AN425" s="428"/>
      <c r="AO425" s="428"/>
      <c r="AP425" s="428"/>
      <c r="AQ425" s="428"/>
      <c r="AR425" s="428"/>
      <c r="AS425" s="428"/>
      <c r="AT425" s="428"/>
      <c r="AU425" s="428"/>
      <c r="AV425" s="428"/>
      <c r="AW425" s="428"/>
      <c r="AX425" s="428"/>
      <c r="AY425" s="428"/>
      <c r="AZ425" s="428"/>
      <c r="BA425" s="428"/>
      <c r="BB425" s="428"/>
      <c r="BC425" s="428"/>
    </row>
    <row r="426" ht="12.75" customHeight="1">
      <c r="A426" s="428"/>
      <c r="B426" s="428"/>
      <c r="C426" s="428"/>
      <c r="D426" s="428"/>
      <c r="E426" s="428"/>
      <c r="F426" s="428"/>
      <c r="G426" s="428"/>
      <c r="H426" s="428"/>
      <c r="I426" s="428"/>
      <c r="J426" s="428"/>
      <c r="K426" s="428"/>
      <c r="L426" s="428"/>
      <c r="M426" s="428"/>
      <c r="N426" s="428"/>
      <c r="O426" s="428"/>
      <c r="P426" s="428"/>
      <c r="Q426" s="428"/>
      <c r="R426" s="428"/>
      <c r="S426" s="428"/>
      <c r="T426" s="428"/>
      <c r="U426" s="428"/>
      <c r="V426" s="428"/>
      <c r="W426" s="428"/>
      <c r="X426" s="428"/>
      <c r="Y426" s="428"/>
      <c r="Z426" s="428"/>
      <c r="AA426" s="428"/>
      <c r="AB426" s="428"/>
      <c r="AC426" s="428"/>
      <c r="AD426" s="428"/>
      <c r="AE426" s="428"/>
      <c r="AF426" s="428"/>
      <c r="AG426" s="428"/>
      <c r="AH426" s="428"/>
      <c r="AI426" s="428"/>
      <c r="AJ426" s="428"/>
      <c r="AK426" s="428"/>
      <c r="AL426" s="428"/>
      <c r="AM426" s="428"/>
      <c r="AN426" s="428"/>
      <c r="AO426" s="428"/>
      <c r="AP426" s="428"/>
      <c r="AQ426" s="428"/>
      <c r="AR426" s="428"/>
      <c r="AS426" s="428"/>
      <c r="AT426" s="428"/>
      <c r="AU426" s="428"/>
      <c r="AV426" s="428"/>
      <c r="AW426" s="428"/>
      <c r="AX426" s="428"/>
      <c r="AY426" s="428"/>
      <c r="AZ426" s="428"/>
      <c r="BA426" s="428"/>
      <c r="BB426" s="428"/>
      <c r="BC426" s="428"/>
    </row>
    <row r="427" ht="12.75" customHeight="1">
      <c r="A427" s="428"/>
      <c r="B427" s="428"/>
      <c r="C427" s="428"/>
      <c r="D427" s="428"/>
      <c r="E427" s="428"/>
      <c r="F427" s="428"/>
      <c r="G427" s="428"/>
      <c r="H427" s="428"/>
      <c r="I427" s="428"/>
      <c r="J427" s="428"/>
      <c r="K427" s="428"/>
      <c r="L427" s="428"/>
      <c r="M427" s="428"/>
      <c r="N427" s="428"/>
      <c r="O427" s="428"/>
      <c r="P427" s="428"/>
      <c r="Q427" s="428"/>
      <c r="R427" s="428"/>
      <c r="S427" s="428"/>
      <c r="T427" s="428"/>
      <c r="U427" s="428"/>
      <c r="V427" s="428"/>
      <c r="W427" s="428"/>
      <c r="X427" s="428"/>
      <c r="Y427" s="428"/>
      <c r="Z427" s="428"/>
      <c r="AA427" s="428"/>
      <c r="AB427" s="428"/>
      <c r="AC427" s="428"/>
      <c r="AD427" s="428"/>
      <c r="AE427" s="428"/>
      <c r="AF427" s="428"/>
      <c r="AG427" s="428"/>
      <c r="AH427" s="428"/>
      <c r="AI427" s="428"/>
      <c r="AJ427" s="428"/>
      <c r="AK427" s="428"/>
      <c r="AL427" s="428"/>
      <c r="AM427" s="428"/>
      <c r="AN427" s="428"/>
      <c r="AO427" s="428"/>
      <c r="AP427" s="428"/>
      <c r="AQ427" s="428"/>
      <c r="AR427" s="428"/>
      <c r="AS427" s="428"/>
      <c r="AT427" s="428"/>
      <c r="AU427" s="428"/>
      <c r="AV427" s="428"/>
      <c r="AW427" s="428"/>
      <c r="AX427" s="428"/>
      <c r="AY427" s="428"/>
      <c r="AZ427" s="428"/>
      <c r="BA427" s="428"/>
      <c r="BB427" s="428"/>
      <c r="BC427" s="428"/>
    </row>
    <row r="428" ht="12.75" customHeight="1">
      <c r="A428" s="428"/>
      <c r="B428" s="428"/>
      <c r="C428" s="428"/>
      <c r="D428" s="428"/>
      <c r="E428" s="428"/>
      <c r="F428" s="428"/>
      <c r="G428" s="428"/>
      <c r="H428" s="428"/>
      <c r="I428" s="428"/>
      <c r="J428" s="428"/>
      <c r="K428" s="428"/>
      <c r="L428" s="428"/>
      <c r="M428" s="428"/>
      <c r="N428" s="428"/>
      <c r="O428" s="428"/>
      <c r="P428" s="428"/>
      <c r="Q428" s="428"/>
      <c r="R428" s="428"/>
      <c r="S428" s="428"/>
      <c r="T428" s="428"/>
      <c r="U428" s="428"/>
      <c r="V428" s="428"/>
      <c r="W428" s="428"/>
      <c r="X428" s="428"/>
      <c r="Y428" s="428"/>
      <c r="Z428" s="428"/>
      <c r="AA428" s="428"/>
      <c r="AB428" s="428"/>
      <c r="AC428" s="428"/>
      <c r="AD428" s="428"/>
      <c r="AE428" s="428"/>
      <c r="AF428" s="428"/>
      <c r="AG428" s="428"/>
      <c r="AH428" s="428"/>
      <c r="AI428" s="428"/>
      <c r="AJ428" s="428"/>
      <c r="AK428" s="428"/>
      <c r="AL428" s="428"/>
      <c r="AM428" s="428"/>
      <c r="AN428" s="428"/>
      <c r="AO428" s="428"/>
      <c r="AP428" s="428"/>
      <c r="AQ428" s="428"/>
      <c r="AR428" s="428"/>
      <c r="AS428" s="428"/>
      <c r="AT428" s="428"/>
      <c r="AU428" s="428"/>
      <c r="AV428" s="428"/>
      <c r="AW428" s="428"/>
      <c r="AX428" s="428"/>
      <c r="AY428" s="428"/>
      <c r="AZ428" s="428"/>
      <c r="BA428" s="428"/>
      <c r="BB428" s="428"/>
      <c r="BC428" s="428"/>
    </row>
    <row r="429" ht="12.75" customHeight="1">
      <c r="A429" s="428"/>
      <c r="B429" s="428"/>
      <c r="C429" s="428"/>
      <c r="D429" s="428"/>
      <c r="E429" s="428"/>
      <c r="F429" s="428"/>
      <c r="G429" s="428"/>
      <c r="H429" s="428"/>
      <c r="I429" s="428"/>
      <c r="J429" s="428"/>
      <c r="K429" s="428"/>
      <c r="L429" s="428"/>
      <c r="M429" s="428"/>
      <c r="N429" s="428"/>
      <c r="O429" s="428"/>
      <c r="P429" s="428"/>
      <c r="Q429" s="428"/>
      <c r="R429" s="428"/>
      <c r="S429" s="428"/>
      <c r="T429" s="428"/>
      <c r="U429" s="428"/>
      <c r="V429" s="428"/>
      <c r="W429" s="428"/>
      <c r="X429" s="428"/>
      <c r="Y429" s="428"/>
      <c r="Z429" s="428"/>
      <c r="AA429" s="428"/>
      <c r="AB429" s="428"/>
      <c r="AC429" s="428"/>
      <c r="AD429" s="428"/>
      <c r="AE429" s="428"/>
      <c r="AF429" s="428"/>
      <c r="AG429" s="428"/>
      <c r="AH429" s="428"/>
      <c r="AI429" s="428"/>
      <c r="AJ429" s="428"/>
      <c r="AK429" s="428"/>
      <c r="AL429" s="428"/>
      <c r="AM429" s="428"/>
      <c r="AN429" s="428"/>
      <c r="AO429" s="428"/>
      <c r="AP429" s="428"/>
      <c r="AQ429" s="428"/>
      <c r="AR429" s="428"/>
      <c r="AS429" s="428"/>
      <c r="AT429" s="428"/>
      <c r="AU429" s="428"/>
      <c r="AV429" s="428"/>
      <c r="AW429" s="428"/>
      <c r="AX429" s="428"/>
      <c r="AY429" s="428"/>
      <c r="AZ429" s="428"/>
      <c r="BA429" s="428"/>
      <c r="BB429" s="428"/>
      <c r="BC429" s="428"/>
    </row>
    <row r="430" ht="12.75" customHeight="1">
      <c r="A430" s="428"/>
      <c r="B430" s="428"/>
      <c r="C430" s="428"/>
      <c r="D430" s="428"/>
      <c r="E430" s="428"/>
      <c r="F430" s="428"/>
      <c r="G430" s="428"/>
      <c r="H430" s="428"/>
      <c r="I430" s="428"/>
      <c r="J430" s="428"/>
      <c r="K430" s="428"/>
      <c r="L430" s="428"/>
      <c r="M430" s="428"/>
      <c r="N430" s="428"/>
      <c r="O430" s="428"/>
      <c r="P430" s="428"/>
      <c r="Q430" s="428"/>
      <c r="R430" s="428"/>
      <c r="S430" s="428"/>
      <c r="T430" s="428"/>
      <c r="U430" s="428"/>
      <c r="V430" s="428"/>
      <c r="W430" s="428"/>
      <c r="X430" s="428"/>
      <c r="Y430" s="428"/>
      <c r="Z430" s="428"/>
      <c r="AA430" s="428"/>
      <c r="AB430" s="428"/>
      <c r="AC430" s="428"/>
      <c r="AD430" s="428"/>
      <c r="AE430" s="428"/>
      <c r="AF430" s="428"/>
      <c r="AG430" s="428"/>
      <c r="AH430" s="428"/>
      <c r="AI430" s="428"/>
      <c r="AJ430" s="428"/>
      <c r="AK430" s="428"/>
      <c r="AL430" s="428"/>
      <c r="AM430" s="428"/>
      <c r="AN430" s="428"/>
      <c r="AO430" s="428"/>
      <c r="AP430" s="428"/>
      <c r="AQ430" s="428"/>
      <c r="AR430" s="428"/>
      <c r="AS430" s="428"/>
      <c r="AT430" s="428"/>
      <c r="AU430" s="428"/>
      <c r="AV430" s="428"/>
      <c r="AW430" s="428"/>
      <c r="AX430" s="428"/>
      <c r="AY430" s="428"/>
      <c r="AZ430" s="428"/>
      <c r="BA430" s="428"/>
      <c r="BB430" s="428"/>
      <c r="BC430" s="428"/>
    </row>
    <row r="431" ht="12.75" customHeight="1">
      <c r="A431" s="428"/>
      <c r="B431" s="428"/>
      <c r="C431" s="428"/>
      <c r="D431" s="428"/>
      <c r="E431" s="428"/>
      <c r="F431" s="428"/>
      <c r="G431" s="428"/>
      <c r="H431" s="428"/>
      <c r="I431" s="428"/>
      <c r="J431" s="428"/>
      <c r="K431" s="428"/>
      <c r="L431" s="428"/>
      <c r="M431" s="428"/>
      <c r="N431" s="428"/>
      <c r="O431" s="428"/>
      <c r="P431" s="428"/>
      <c r="Q431" s="428"/>
      <c r="R431" s="428"/>
      <c r="S431" s="428"/>
      <c r="T431" s="428"/>
      <c r="U431" s="428"/>
      <c r="V431" s="428"/>
      <c r="W431" s="428"/>
      <c r="X431" s="428"/>
      <c r="Y431" s="428"/>
      <c r="Z431" s="428"/>
      <c r="AA431" s="428"/>
      <c r="AB431" s="428"/>
      <c r="AC431" s="428"/>
      <c r="AD431" s="428"/>
      <c r="AE431" s="428"/>
      <c r="AF431" s="428"/>
      <c r="AG431" s="428"/>
      <c r="AH431" s="428"/>
      <c r="AI431" s="428"/>
      <c r="AJ431" s="428"/>
      <c r="AK431" s="428"/>
      <c r="AL431" s="428"/>
      <c r="AM431" s="428"/>
      <c r="AN431" s="428"/>
      <c r="AO431" s="428"/>
      <c r="AP431" s="428"/>
      <c r="AQ431" s="428"/>
      <c r="AR431" s="428"/>
      <c r="AS431" s="428"/>
      <c r="AT431" s="428"/>
      <c r="AU431" s="428"/>
      <c r="AV431" s="428"/>
      <c r="AW431" s="428"/>
      <c r="AX431" s="428"/>
      <c r="AY431" s="428"/>
      <c r="AZ431" s="428"/>
      <c r="BA431" s="428"/>
      <c r="BB431" s="428"/>
      <c r="BC431" s="428"/>
    </row>
    <row r="432" ht="12.75" customHeight="1">
      <c r="A432" s="428"/>
      <c r="B432" s="428"/>
      <c r="C432" s="428"/>
      <c r="D432" s="428"/>
      <c r="E432" s="428"/>
      <c r="F432" s="428"/>
      <c r="G432" s="428"/>
      <c r="H432" s="428"/>
      <c r="I432" s="428"/>
      <c r="J432" s="428"/>
      <c r="K432" s="428"/>
      <c r="L432" s="428"/>
      <c r="M432" s="428"/>
      <c r="N432" s="428"/>
      <c r="O432" s="428"/>
      <c r="P432" s="428"/>
      <c r="Q432" s="428"/>
      <c r="R432" s="428"/>
      <c r="S432" s="428"/>
      <c r="T432" s="428"/>
      <c r="U432" s="428"/>
      <c r="V432" s="428"/>
      <c r="W432" s="428"/>
      <c r="X432" s="428"/>
      <c r="Y432" s="428"/>
      <c r="Z432" s="428"/>
      <c r="AA432" s="428"/>
      <c r="AB432" s="428"/>
      <c r="AC432" s="428"/>
      <c r="AD432" s="428"/>
      <c r="AE432" s="428"/>
      <c r="AF432" s="428"/>
      <c r="AG432" s="428"/>
      <c r="AH432" s="428"/>
      <c r="AI432" s="428"/>
      <c r="AJ432" s="428"/>
      <c r="AK432" s="428"/>
      <c r="AL432" s="428"/>
      <c r="AM432" s="428"/>
      <c r="AN432" s="428"/>
      <c r="AO432" s="428"/>
      <c r="AP432" s="428"/>
      <c r="AQ432" s="428"/>
      <c r="AR432" s="428"/>
      <c r="AS432" s="428"/>
      <c r="AT432" s="428"/>
      <c r="AU432" s="428"/>
      <c r="AV432" s="428"/>
      <c r="AW432" s="428"/>
      <c r="AX432" s="428"/>
      <c r="AY432" s="428"/>
      <c r="AZ432" s="428"/>
      <c r="BA432" s="428"/>
      <c r="BB432" s="428"/>
      <c r="BC432" s="428"/>
    </row>
    <row r="433" ht="12.75" customHeight="1">
      <c r="A433" s="428"/>
      <c r="B433" s="428"/>
      <c r="C433" s="428"/>
      <c r="D433" s="428"/>
      <c r="E433" s="428"/>
      <c r="F433" s="428"/>
      <c r="G433" s="428"/>
      <c r="H433" s="428"/>
      <c r="I433" s="428"/>
      <c r="J433" s="428"/>
      <c r="K433" s="428"/>
      <c r="L433" s="428"/>
      <c r="M433" s="428"/>
      <c r="N433" s="428"/>
      <c r="O433" s="428"/>
      <c r="P433" s="428"/>
      <c r="Q433" s="428"/>
      <c r="R433" s="428"/>
      <c r="S433" s="428"/>
      <c r="T433" s="428"/>
      <c r="U433" s="428"/>
      <c r="V433" s="428"/>
      <c r="W433" s="428"/>
      <c r="X433" s="428"/>
      <c r="Y433" s="428"/>
      <c r="Z433" s="428"/>
      <c r="AA433" s="428"/>
      <c r="AB433" s="428"/>
      <c r="AC433" s="428"/>
      <c r="AD433" s="428"/>
      <c r="AE433" s="428"/>
      <c r="AF433" s="428"/>
      <c r="AG433" s="428"/>
      <c r="AH433" s="428"/>
      <c r="AI433" s="428"/>
      <c r="AJ433" s="428"/>
      <c r="AK433" s="428"/>
      <c r="AL433" s="428"/>
      <c r="AM433" s="428"/>
      <c r="AN433" s="428"/>
      <c r="AO433" s="428"/>
      <c r="AP433" s="428"/>
      <c r="AQ433" s="428"/>
      <c r="AR433" s="428"/>
      <c r="AS433" s="428"/>
      <c r="AT433" s="428"/>
      <c r="AU433" s="428"/>
      <c r="AV433" s="428"/>
      <c r="AW433" s="428"/>
      <c r="AX433" s="428"/>
      <c r="AY433" s="428"/>
      <c r="AZ433" s="428"/>
      <c r="BA433" s="428"/>
      <c r="BB433" s="428"/>
      <c r="BC433" s="428"/>
    </row>
    <row r="434" ht="12.75" customHeight="1">
      <c r="A434" s="428"/>
      <c r="B434" s="428"/>
      <c r="C434" s="428"/>
      <c r="D434" s="428"/>
      <c r="E434" s="428"/>
      <c r="F434" s="428"/>
      <c r="G434" s="428"/>
      <c r="H434" s="428"/>
      <c r="I434" s="428"/>
      <c r="J434" s="428"/>
      <c r="K434" s="428"/>
      <c r="L434" s="428"/>
      <c r="M434" s="428"/>
      <c r="N434" s="428"/>
      <c r="O434" s="428"/>
      <c r="P434" s="428"/>
      <c r="Q434" s="428"/>
      <c r="R434" s="428"/>
      <c r="S434" s="428"/>
      <c r="T434" s="428"/>
      <c r="U434" s="428"/>
      <c r="V434" s="428"/>
      <c r="W434" s="428"/>
      <c r="X434" s="428"/>
      <c r="Y434" s="428"/>
      <c r="Z434" s="428"/>
      <c r="AA434" s="428"/>
      <c r="AB434" s="428"/>
      <c r="AC434" s="428"/>
      <c r="AD434" s="428"/>
      <c r="AE434" s="428"/>
      <c r="AF434" s="428"/>
      <c r="AG434" s="428"/>
      <c r="AH434" s="428"/>
      <c r="AI434" s="428"/>
      <c r="AJ434" s="428"/>
      <c r="AK434" s="428"/>
      <c r="AL434" s="428"/>
      <c r="AM434" s="428"/>
      <c r="AN434" s="428"/>
      <c r="AO434" s="428"/>
      <c r="AP434" s="428"/>
      <c r="AQ434" s="428"/>
      <c r="AR434" s="428"/>
      <c r="AS434" s="428"/>
      <c r="AT434" s="428"/>
      <c r="AU434" s="428"/>
      <c r="AV434" s="428"/>
      <c r="AW434" s="428"/>
      <c r="AX434" s="428"/>
      <c r="AY434" s="428"/>
      <c r="AZ434" s="428"/>
      <c r="BA434" s="428"/>
      <c r="BB434" s="428"/>
      <c r="BC434" s="428"/>
    </row>
    <row r="435" ht="12.75" customHeight="1">
      <c r="A435" s="428"/>
      <c r="B435" s="428"/>
      <c r="C435" s="428"/>
      <c r="D435" s="428"/>
      <c r="E435" s="428"/>
      <c r="F435" s="428"/>
      <c r="G435" s="428"/>
      <c r="H435" s="428"/>
      <c r="I435" s="428"/>
      <c r="J435" s="428"/>
      <c r="K435" s="428"/>
      <c r="L435" s="428"/>
      <c r="M435" s="428"/>
      <c r="N435" s="428"/>
      <c r="O435" s="428"/>
      <c r="P435" s="428"/>
      <c r="Q435" s="428"/>
      <c r="R435" s="428"/>
      <c r="S435" s="428"/>
      <c r="T435" s="428"/>
      <c r="U435" s="428"/>
      <c r="V435" s="428"/>
      <c r="W435" s="428"/>
      <c r="X435" s="428"/>
      <c r="Y435" s="428"/>
      <c r="Z435" s="428"/>
      <c r="AA435" s="428"/>
      <c r="AB435" s="428"/>
      <c r="AC435" s="428"/>
      <c r="AD435" s="428"/>
      <c r="AE435" s="428"/>
      <c r="AF435" s="428"/>
      <c r="AG435" s="428"/>
      <c r="AH435" s="428"/>
      <c r="AI435" s="428"/>
      <c r="AJ435" s="428"/>
      <c r="AK435" s="428"/>
      <c r="AL435" s="428"/>
      <c r="AM435" s="428"/>
      <c r="AN435" s="428"/>
      <c r="AO435" s="428"/>
      <c r="AP435" s="428"/>
      <c r="AQ435" s="428"/>
      <c r="AR435" s="428"/>
      <c r="AS435" s="428"/>
      <c r="AT435" s="428"/>
      <c r="AU435" s="428"/>
      <c r="AV435" s="428"/>
      <c r="AW435" s="428"/>
      <c r="AX435" s="428"/>
      <c r="AY435" s="428"/>
      <c r="AZ435" s="428"/>
      <c r="BA435" s="428"/>
      <c r="BB435" s="428"/>
      <c r="BC435" s="428"/>
    </row>
    <row r="436" ht="12.75" customHeight="1">
      <c r="A436" s="428"/>
      <c r="B436" s="428"/>
      <c r="C436" s="428"/>
      <c r="D436" s="428"/>
      <c r="E436" s="428"/>
      <c r="F436" s="428"/>
      <c r="G436" s="428"/>
      <c r="H436" s="428"/>
      <c r="I436" s="428"/>
      <c r="J436" s="428"/>
      <c r="K436" s="428"/>
      <c r="L436" s="428"/>
      <c r="M436" s="428"/>
      <c r="N436" s="428"/>
      <c r="O436" s="428"/>
      <c r="P436" s="428"/>
      <c r="Q436" s="428"/>
      <c r="R436" s="428"/>
      <c r="S436" s="428"/>
      <c r="T436" s="428"/>
      <c r="U436" s="428"/>
      <c r="V436" s="428"/>
      <c r="W436" s="428"/>
      <c r="X436" s="428"/>
      <c r="Y436" s="428"/>
      <c r="Z436" s="428"/>
      <c r="AA436" s="428"/>
      <c r="AB436" s="428"/>
      <c r="AC436" s="428"/>
      <c r="AD436" s="428"/>
      <c r="AE436" s="428"/>
      <c r="AF436" s="428"/>
      <c r="AG436" s="428"/>
      <c r="AH436" s="428"/>
      <c r="AI436" s="428"/>
      <c r="AJ436" s="428"/>
      <c r="AK436" s="428"/>
      <c r="AL436" s="428"/>
      <c r="AM436" s="428"/>
      <c r="AN436" s="428"/>
      <c r="AO436" s="428"/>
      <c r="AP436" s="428"/>
      <c r="AQ436" s="428"/>
      <c r="AR436" s="428"/>
      <c r="AS436" s="428"/>
      <c r="AT436" s="428"/>
      <c r="AU436" s="428"/>
      <c r="AV436" s="428"/>
      <c r="AW436" s="428"/>
      <c r="AX436" s="428"/>
      <c r="AY436" s="428"/>
      <c r="AZ436" s="428"/>
      <c r="BA436" s="428"/>
      <c r="BB436" s="428"/>
      <c r="BC436" s="428"/>
    </row>
    <row r="437" ht="12.75" customHeight="1">
      <c r="A437" s="428"/>
      <c r="B437" s="428"/>
      <c r="C437" s="428"/>
      <c r="D437" s="428"/>
      <c r="E437" s="428"/>
      <c r="F437" s="428"/>
      <c r="G437" s="428"/>
      <c r="H437" s="428"/>
      <c r="I437" s="428"/>
      <c r="J437" s="428"/>
      <c r="K437" s="428"/>
      <c r="L437" s="428"/>
      <c r="M437" s="428"/>
      <c r="N437" s="428"/>
      <c r="O437" s="428"/>
      <c r="P437" s="428"/>
      <c r="Q437" s="428"/>
      <c r="R437" s="428"/>
      <c r="S437" s="428"/>
      <c r="T437" s="428"/>
      <c r="U437" s="428"/>
      <c r="V437" s="428"/>
      <c r="W437" s="428"/>
      <c r="X437" s="428"/>
      <c r="Y437" s="428"/>
      <c r="Z437" s="428"/>
      <c r="AA437" s="428"/>
      <c r="AB437" s="428"/>
      <c r="AC437" s="428"/>
      <c r="AD437" s="428"/>
      <c r="AE437" s="428"/>
      <c r="AF437" s="428"/>
      <c r="AG437" s="428"/>
      <c r="AH437" s="428"/>
      <c r="AI437" s="428"/>
      <c r="AJ437" s="428"/>
      <c r="AK437" s="428"/>
      <c r="AL437" s="428"/>
      <c r="AM437" s="428"/>
      <c r="AN437" s="428"/>
      <c r="AO437" s="428"/>
      <c r="AP437" s="428"/>
      <c r="AQ437" s="428"/>
      <c r="AR437" s="428"/>
      <c r="AS437" s="428"/>
      <c r="AT437" s="428"/>
      <c r="AU437" s="428"/>
      <c r="AV437" s="428"/>
      <c r="AW437" s="428"/>
      <c r="AX437" s="428"/>
      <c r="AY437" s="428"/>
      <c r="AZ437" s="428"/>
      <c r="BA437" s="428"/>
      <c r="BB437" s="428"/>
      <c r="BC437" s="428"/>
    </row>
    <row r="438" ht="12.75" customHeight="1">
      <c r="A438" s="428"/>
      <c r="B438" s="428"/>
      <c r="C438" s="428"/>
      <c r="D438" s="428"/>
      <c r="E438" s="428"/>
      <c r="F438" s="428"/>
      <c r="G438" s="428"/>
      <c r="H438" s="428"/>
      <c r="I438" s="428"/>
      <c r="J438" s="428"/>
      <c r="K438" s="428"/>
      <c r="L438" s="428"/>
      <c r="M438" s="428"/>
      <c r="N438" s="428"/>
      <c r="O438" s="428"/>
      <c r="P438" s="428"/>
      <c r="Q438" s="428"/>
      <c r="R438" s="428"/>
      <c r="S438" s="428"/>
      <c r="T438" s="428"/>
      <c r="U438" s="428"/>
      <c r="V438" s="428"/>
      <c r="W438" s="428"/>
      <c r="X438" s="428"/>
      <c r="Y438" s="428"/>
      <c r="Z438" s="428"/>
      <c r="AA438" s="428"/>
      <c r="AB438" s="428"/>
      <c r="AC438" s="428"/>
      <c r="AD438" s="428"/>
      <c r="AE438" s="428"/>
      <c r="AF438" s="428"/>
      <c r="AG438" s="428"/>
      <c r="AH438" s="428"/>
      <c r="AI438" s="428"/>
      <c r="AJ438" s="428"/>
      <c r="AK438" s="428"/>
      <c r="AL438" s="428"/>
      <c r="AM438" s="428"/>
      <c r="AN438" s="428"/>
      <c r="AO438" s="428"/>
      <c r="AP438" s="428"/>
      <c r="AQ438" s="428"/>
      <c r="AR438" s="428"/>
      <c r="AS438" s="428"/>
      <c r="AT438" s="428"/>
      <c r="AU438" s="428"/>
      <c r="AV438" s="428"/>
      <c r="AW438" s="428"/>
      <c r="AX438" s="428"/>
      <c r="AY438" s="428"/>
      <c r="AZ438" s="428"/>
      <c r="BA438" s="428"/>
      <c r="BB438" s="428"/>
      <c r="BC438" s="428"/>
    </row>
    <row r="439" ht="12.75" customHeight="1">
      <c r="A439" s="428"/>
      <c r="B439" s="428"/>
      <c r="C439" s="428"/>
      <c r="D439" s="428"/>
      <c r="E439" s="428"/>
      <c r="F439" s="428"/>
      <c r="G439" s="428"/>
      <c r="H439" s="428"/>
      <c r="I439" s="428"/>
      <c r="J439" s="428"/>
      <c r="K439" s="428"/>
      <c r="L439" s="428"/>
      <c r="M439" s="428"/>
      <c r="N439" s="428"/>
      <c r="O439" s="428"/>
      <c r="P439" s="428"/>
      <c r="Q439" s="428"/>
      <c r="R439" s="428"/>
      <c r="S439" s="428"/>
      <c r="T439" s="428"/>
      <c r="U439" s="428"/>
      <c r="V439" s="428"/>
      <c r="W439" s="428"/>
      <c r="X439" s="428"/>
      <c r="Y439" s="428"/>
      <c r="Z439" s="428"/>
      <c r="AA439" s="428"/>
      <c r="AB439" s="428"/>
      <c r="AC439" s="428"/>
      <c r="AD439" s="428"/>
      <c r="AE439" s="428"/>
      <c r="AF439" s="428"/>
      <c r="AG439" s="428"/>
      <c r="AH439" s="428"/>
      <c r="AI439" s="428"/>
      <c r="AJ439" s="428"/>
      <c r="AK439" s="428"/>
      <c r="AL439" s="428"/>
      <c r="AM439" s="428"/>
      <c r="AN439" s="428"/>
      <c r="AO439" s="428"/>
      <c r="AP439" s="428"/>
      <c r="AQ439" s="428"/>
      <c r="AR439" s="428"/>
      <c r="AS439" s="428"/>
      <c r="AT439" s="428"/>
      <c r="AU439" s="428"/>
      <c r="AV439" s="428"/>
      <c r="AW439" s="428"/>
      <c r="AX439" s="428"/>
      <c r="AY439" s="428"/>
      <c r="AZ439" s="428"/>
      <c r="BA439" s="428"/>
      <c r="BB439" s="428"/>
      <c r="BC439" s="428"/>
    </row>
    <row r="440" ht="12.75" customHeight="1">
      <c r="A440" s="428"/>
      <c r="B440" s="428"/>
      <c r="C440" s="428"/>
      <c r="D440" s="428"/>
      <c r="E440" s="428"/>
      <c r="F440" s="428"/>
      <c r="G440" s="428"/>
      <c r="H440" s="428"/>
      <c r="I440" s="428"/>
      <c r="J440" s="428"/>
      <c r="K440" s="428"/>
      <c r="L440" s="428"/>
      <c r="M440" s="428"/>
      <c r="N440" s="428"/>
      <c r="O440" s="428"/>
      <c r="P440" s="428"/>
      <c r="Q440" s="428"/>
      <c r="R440" s="428"/>
      <c r="S440" s="428"/>
      <c r="T440" s="428"/>
      <c r="U440" s="428"/>
      <c r="V440" s="428"/>
      <c r="W440" s="428"/>
      <c r="X440" s="428"/>
      <c r="Y440" s="428"/>
      <c r="Z440" s="428"/>
      <c r="AA440" s="428"/>
      <c r="AB440" s="428"/>
      <c r="AC440" s="428"/>
      <c r="AD440" s="428"/>
      <c r="AE440" s="428"/>
      <c r="AF440" s="428"/>
      <c r="AG440" s="428"/>
      <c r="AH440" s="428"/>
      <c r="AI440" s="428"/>
      <c r="AJ440" s="428"/>
      <c r="AK440" s="428"/>
      <c r="AL440" s="428"/>
      <c r="AM440" s="428"/>
      <c r="AN440" s="428"/>
      <c r="AO440" s="428"/>
      <c r="AP440" s="428"/>
      <c r="AQ440" s="428"/>
      <c r="AR440" s="428"/>
      <c r="AS440" s="428"/>
      <c r="AT440" s="428"/>
      <c r="AU440" s="428"/>
      <c r="AV440" s="428"/>
      <c r="AW440" s="428"/>
      <c r="AX440" s="428"/>
      <c r="AY440" s="428"/>
      <c r="AZ440" s="428"/>
      <c r="BA440" s="428"/>
      <c r="BB440" s="428"/>
      <c r="BC440" s="428"/>
    </row>
    <row r="441" ht="12.75" customHeight="1">
      <c r="A441" s="428"/>
      <c r="B441" s="428"/>
      <c r="C441" s="428"/>
      <c r="D441" s="428"/>
      <c r="E441" s="428"/>
      <c r="F441" s="428"/>
      <c r="G441" s="428"/>
      <c r="H441" s="428"/>
      <c r="I441" s="428"/>
      <c r="J441" s="428"/>
      <c r="K441" s="428"/>
      <c r="L441" s="428"/>
      <c r="M441" s="428"/>
      <c r="N441" s="428"/>
      <c r="O441" s="428"/>
      <c r="P441" s="428"/>
      <c r="Q441" s="428"/>
      <c r="R441" s="428"/>
      <c r="S441" s="428"/>
      <c r="T441" s="428"/>
      <c r="U441" s="428"/>
      <c r="V441" s="428"/>
      <c r="W441" s="428"/>
      <c r="X441" s="428"/>
      <c r="Y441" s="428"/>
      <c r="Z441" s="428"/>
      <c r="AA441" s="428"/>
      <c r="AB441" s="428"/>
      <c r="AC441" s="428"/>
      <c r="AD441" s="428"/>
      <c r="AE441" s="428"/>
      <c r="AF441" s="428"/>
      <c r="AG441" s="428"/>
      <c r="AH441" s="428"/>
      <c r="AI441" s="428"/>
      <c r="AJ441" s="428"/>
      <c r="AK441" s="428"/>
      <c r="AL441" s="428"/>
      <c r="AM441" s="428"/>
      <c r="AN441" s="428"/>
      <c r="AO441" s="428"/>
      <c r="AP441" s="428"/>
      <c r="AQ441" s="428"/>
      <c r="AR441" s="428"/>
      <c r="AS441" s="428"/>
      <c r="AT441" s="428"/>
      <c r="AU441" s="428"/>
      <c r="AV441" s="428"/>
      <c r="AW441" s="428"/>
      <c r="AX441" s="428"/>
      <c r="AY441" s="428"/>
      <c r="AZ441" s="428"/>
      <c r="BA441" s="428"/>
      <c r="BB441" s="428"/>
      <c r="BC441" s="428"/>
    </row>
    <row r="442" ht="12.75" customHeight="1">
      <c r="A442" s="428"/>
      <c r="B442" s="428"/>
      <c r="C442" s="428"/>
      <c r="D442" s="428"/>
      <c r="E442" s="428"/>
      <c r="F442" s="428"/>
      <c r="G442" s="428"/>
      <c r="H442" s="428"/>
      <c r="I442" s="428"/>
      <c r="J442" s="428"/>
      <c r="K442" s="428"/>
      <c r="L442" s="428"/>
      <c r="M442" s="428"/>
      <c r="N442" s="428"/>
      <c r="O442" s="428"/>
      <c r="P442" s="428"/>
      <c r="Q442" s="428"/>
      <c r="R442" s="428"/>
      <c r="S442" s="428"/>
      <c r="T442" s="428"/>
      <c r="U442" s="428"/>
      <c r="V442" s="428"/>
      <c r="W442" s="428"/>
      <c r="X442" s="428"/>
      <c r="Y442" s="428"/>
      <c r="Z442" s="428"/>
      <c r="AA442" s="428"/>
      <c r="AB442" s="428"/>
      <c r="AC442" s="428"/>
      <c r="AD442" s="428"/>
      <c r="AE442" s="428"/>
      <c r="AF442" s="428"/>
      <c r="AG442" s="428"/>
      <c r="AH442" s="428"/>
      <c r="AI442" s="428"/>
      <c r="AJ442" s="428"/>
      <c r="AK442" s="428"/>
      <c r="AL442" s="428"/>
      <c r="AM442" s="428"/>
      <c r="AN442" s="428"/>
      <c r="AO442" s="428"/>
      <c r="AP442" s="428"/>
      <c r="AQ442" s="428"/>
      <c r="AR442" s="428"/>
      <c r="AS442" s="428"/>
      <c r="AT442" s="428"/>
      <c r="AU442" s="428"/>
      <c r="AV442" s="428"/>
      <c r="AW442" s="428"/>
      <c r="AX442" s="428"/>
      <c r="AY442" s="428"/>
      <c r="AZ442" s="428"/>
      <c r="BA442" s="428"/>
      <c r="BB442" s="428"/>
      <c r="BC442" s="428"/>
    </row>
    <row r="443" ht="12.75" customHeight="1">
      <c r="A443" s="428"/>
      <c r="B443" s="428"/>
      <c r="C443" s="428"/>
      <c r="D443" s="428"/>
      <c r="E443" s="428"/>
      <c r="F443" s="428"/>
      <c r="G443" s="428"/>
      <c r="H443" s="428"/>
      <c r="I443" s="428"/>
      <c r="J443" s="428"/>
      <c r="K443" s="428"/>
      <c r="L443" s="428"/>
      <c r="M443" s="428"/>
      <c r="N443" s="428"/>
      <c r="O443" s="428"/>
      <c r="P443" s="428"/>
      <c r="Q443" s="428"/>
      <c r="R443" s="428"/>
      <c r="S443" s="428"/>
      <c r="T443" s="428"/>
      <c r="U443" s="428"/>
      <c r="V443" s="428"/>
      <c r="W443" s="428"/>
      <c r="X443" s="428"/>
      <c r="Y443" s="428"/>
      <c r="Z443" s="428"/>
      <c r="AA443" s="428"/>
      <c r="AB443" s="428"/>
      <c r="AC443" s="428"/>
      <c r="AD443" s="428"/>
      <c r="AE443" s="428"/>
      <c r="AF443" s="428"/>
      <c r="AG443" s="428"/>
      <c r="AH443" s="428"/>
      <c r="AI443" s="428"/>
      <c r="AJ443" s="428"/>
      <c r="AK443" s="428"/>
      <c r="AL443" s="428"/>
      <c r="AM443" s="428"/>
      <c r="AN443" s="428"/>
      <c r="AO443" s="428"/>
      <c r="AP443" s="428"/>
      <c r="AQ443" s="428"/>
      <c r="AR443" s="428"/>
      <c r="AS443" s="428"/>
      <c r="AT443" s="428"/>
      <c r="AU443" s="428"/>
      <c r="AV443" s="428"/>
      <c r="AW443" s="428"/>
      <c r="AX443" s="428"/>
      <c r="AY443" s="428"/>
      <c r="AZ443" s="428"/>
      <c r="BA443" s="428"/>
      <c r="BB443" s="428"/>
      <c r="BC443" s="428"/>
    </row>
    <row r="444" ht="12.75" customHeight="1">
      <c r="A444" s="428"/>
      <c r="B444" s="428"/>
      <c r="C444" s="428"/>
      <c r="D444" s="428"/>
      <c r="E444" s="428"/>
      <c r="F444" s="428"/>
      <c r="G444" s="428"/>
      <c r="H444" s="428"/>
      <c r="I444" s="428"/>
      <c r="J444" s="428"/>
      <c r="K444" s="428"/>
      <c r="L444" s="428"/>
      <c r="M444" s="428"/>
      <c r="N444" s="428"/>
      <c r="O444" s="428"/>
      <c r="P444" s="428"/>
      <c r="Q444" s="428"/>
      <c r="R444" s="428"/>
      <c r="S444" s="428"/>
      <c r="T444" s="428"/>
      <c r="U444" s="428"/>
      <c r="V444" s="428"/>
      <c r="W444" s="428"/>
      <c r="X444" s="428"/>
      <c r="Y444" s="428"/>
      <c r="Z444" s="428"/>
      <c r="AA444" s="428"/>
      <c r="AB444" s="428"/>
      <c r="AC444" s="428"/>
      <c r="AD444" s="428"/>
      <c r="AE444" s="428"/>
      <c r="AF444" s="428"/>
      <c r="AG444" s="428"/>
      <c r="AH444" s="428"/>
      <c r="AI444" s="428"/>
      <c r="AJ444" s="428"/>
      <c r="AK444" s="428"/>
      <c r="AL444" s="428"/>
      <c r="AM444" s="428"/>
      <c r="AN444" s="428"/>
      <c r="AO444" s="428"/>
      <c r="AP444" s="428"/>
      <c r="AQ444" s="428"/>
      <c r="AR444" s="428"/>
      <c r="AS444" s="428"/>
      <c r="AT444" s="428"/>
      <c r="AU444" s="428"/>
      <c r="AV444" s="428"/>
      <c r="AW444" s="428"/>
      <c r="AX444" s="428"/>
      <c r="AY444" s="428"/>
      <c r="AZ444" s="428"/>
      <c r="BA444" s="428"/>
      <c r="BB444" s="428"/>
      <c r="BC444" s="428"/>
    </row>
    <row r="445" ht="12.75" customHeight="1">
      <c r="A445" s="428"/>
      <c r="B445" s="428"/>
      <c r="C445" s="428"/>
      <c r="D445" s="428"/>
      <c r="E445" s="428"/>
      <c r="F445" s="428"/>
      <c r="G445" s="428"/>
      <c r="H445" s="428"/>
      <c r="I445" s="428"/>
      <c r="J445" s="428"/>
      <c r="K445" s="428"/>
      <c r="L445" s="428"/>
      <c r="M445" s="428"/>
      <c r="N445" s="428"/>
      <c r="O445" s="428"/>
      <c r="P445" s="428"/>
      <c r="Q445" s="428"/>
      <c r="R445" s="428"/>
      <c r="S445" s="428"/>
      <c r="T445" s="428"/>
      <c r="U445" s="428"/>
      <c r="V445" s="428"/>
      <c r="W445" s="428"/>
      <c r="X445" s="428"/>
      <c r="Y445" s="428"/>
      <c r="Z445" s="428"/>
      <c r="AA445" s="428"/>
      <c r="AB445" s="428"/>
      <c r="AC445" s="428"/>
      <c r="AD445" s="428"/>
      <c r="AE445" s="428"/>
      <c r="AF445" s="428"/>
      <c r="AG445" s="428"/>
      <c r="AH445" s="428"/>
      <c r="AI445" s="428"/>
      <c r="AJ445" s="428"/>
      <c r="AK445" s="428"/>
      <c r="AL445" s="428"/>
      <c r="AM445" s="428"/>
      <c r="AN445" s="428"/>
      <c r="AO445" s="428"/>
      <c r="AP445" s="428"/>
      <c r="AQ445" s="428"/>
      <c r="AR445" s="428"/>
      <c r="AS445" s="428"/>
      <c r="AT445" s="428"/>
      <c r="AU445" s="428"/>
      <c r="AV445" s="428"/>
      <c r="AW445" s="428"/>
      <c r="AX445" s="428"/>
      <c r="AY445" s="428"/>
      <c r="AZ445" s="428"/>
      <c r="BA445" s="428"/>
      <c r="BB445" s="428"/>
      <c r="BC445" s="428"/>
    </row>
    <row r="446" ht="12.75" customHeight="1">
      <c r="A446" s="428"/>
      <c r="B446" s="428"/>
      <c r="C446" s="428"/>
      <c r="D446" s="428"/>
      <c r="E446" s="428"/>
      <c r="F446" s="428"/>
      <c r="G446" s="428"/>
      <c r="H446" s="428"/>
      <c r="I446" s="428"/>
      <c r="J446" s="428"/>
      <c r="K446" s="428"/>
      <c r="L446" s="428"/>
      <c r="M446" s="428"/>
      <c r="N446" s="428"/>
      <c r="O446" s="428"/>
      <c r="P446" s="428"/>
      <c r="Q446" s="428"/>
      <c r="R446" s="428"/>
      <c r="S446" s="428"/>
      <c r="T446" s="428"/>
      <c r="U446" s="428"/>
      <c r="V446" s="428"/>
      <c r="W446" s="428"/>
      <c r="X446" s="428"/>
      <c r="Y446" s="428"/>
      <c r="Z446" s="428"/>
      <c r="AA446" s="428"/>
      <c r="AB446" s="428"/>
      <c r="AC446" s="428"/>
      <c r="AD446" s="428"/>
      <c r="AE446" s="428"/>
      <c r="AF446" s="428"/>
      <c r="AG446" s="428"/>
      <c r="AH446" s="428"/>
      <c r="AI446" s="428"/>
      <c r="AJ446" s="428"/>
      <c r="AK446" s="428"/>
      <c r="AL446" s="428"/>
      <c r="AM446" s="428"/>
      <c r="AN446" s="428"/>
      <c r="AO446" s="428"/>
      <c r="AP446" s="428"/>
      <c r="AQ446" s="428"/>
      <c r="AR446" s="428"/>
      <c r="AS446" s="428"/>
      <c r="AT446" s="428"/>
      <c r="AU446" s="428"/>
      <c r="AV446" s="428"/>
      <c r="AW446" s="428"/>
      <c r="AX446" s="428"/>
      <c r="AY446" s="428"/>
      <c r="AZ446" s="428"/>
      <c r="BA446" s="428"/>
      <c r="BB446" s="428"/>
      <c r="BC446" s="428"/>
    </row>
    <row r="447" ht="12.75" customHeight="1">
      <c r="A447" s="428"/>
      <c r="B447" s="428"/>
      <c r="C447" s="428"/>
      <c r="D447" s="428"/>
      <c r="E447" s="428"/>
      <c r="F447" s="428"/>
      <c r="G447" s="428"/>
      <c r="H447" s="428"/>
      <c r="I447" s="428"/>
      <c r="J447" s="428"/>
      <c r="K447" s="428"/>
      <c r="L447" s="428"/>
      <c r="M447" s="428"/>
      <c r="N447" s="428"/>
      <c r="O447" s="428"/>
      <c r="P447" s="428"/>
      <c r="Q447" s="428"/>
      <c r="R447" s="428"/>
      <c r="S447" s="428"/>
      <c r="T447" s="428"/>
      <c r="U447" s="428"/>
      <c r="V447" s="428"/>
      <c r="W447" s="428"/>
      <c r="X447" s="428"/>
      <c r="Y447" s="428"/>
      <c r="Z447" s="428"/>
      <c r="AA447" s="428"/>
      <c r="AB447" s="428"/>
      <c r="AC447" s="428"/>
      <c r="AD447" s="428"/>
      <c r="AE447" s="428"/>
      <c r="AF447" s="428"/>
      <c r="AG447" s="428"/>
      <c r="AH447" s="428"/>
      <c r="AI447" s="428"/>
      <c r="AJ447" s="428"/>
      <c r="AK447" s="428"/>
      <c r="AL447" s="428"/>
      <c r="AM447" s="428"/>
      <c r="AN447" s="428"/>
      <c r="AO447" s="428"/>
      <c r="AP447" s="428"/>
      <c r="AQ447" s="428"/>
      <c r="AR447" s="428"/>
      <c r="AS447" s="428"/>
      <c r="AT447" s="428"/>
      <c r="AU447" s="428"/>
      <c r="AV447" s="428"/>
      <c r="AW447" s="428"/>
      <c r="AX447" s="428"/>
      <c r="AY447" s="428"/>
      <c r="AZ447" s="428"/>
      <c r="BA447" s="428"/>
      <c r="BB447" s="428"/>
      <c r="BC447" s="428"/>
    </row>
    <row r="448" ht="12.75" customHeight="1">
      <c r="A448" s="428"/>
      <c r="B448" s="428"/>
      <c r="C448" s="428"/>
      <c r="D448" s="428"/>
      <c r="E448" s="428"/>
      <c r="F448" s="428"/>
      <c r="G448" s="428"/>
      <c r="H448" s="428"/>
      <c r="I448" s="428"/>
      <c r="J448" s="428"/>
      <c r="K448" s="428"/>
      <c r="L448" s="428"/>
      <c r="M448" s="428"/>
      <c r="N448" s="428"/>
      <c r="O448" s="428"/>
      <c r="P448" s="428"/>
      <c r="Q448" s="428"/>
      <c r="R448" s="428"/>
      <c r="S448" s="428"/>
      <c r="T448" s="428"/>
      <c r="U448" s="428"/>
      <c r="V448" s="428"/>
      <c r="W448" s="428"/>
      <c r="X448" s="428"/>
      <c r="Y448" s="428"/>
      <c r="Z448" s="428"/>
      <c r="AA448" s="428"/>
      <c r="AB448" s="428"/>
      <c r="AC448" s="428"/>
      <c r="AD448" s="428"/>
      <c r="AE448" s="428"/>
      <c r="AF448" s="428"/>
      <c r="AG448" s="428"/>
      <c r="AH448" s="428"/>
      <c r="AI448" s="428"/>
      <c r="AJ448" s="428"/>
      <c r="AK448" s="428"/>
      <c r="AL448" s="428"/>
      <c r="AM448" s="428"/>
      <c r="AN448" s="428"/>
      <c r="AO448" s="428"/>
      <c r="AP448" s="428"/>
      <c r="AQ448" s="428"/>
      <c r="AR448" s="428"/>
      <c r="AS448" s="428"/>
      <c r="AT448" s="428"/>
      <c r="AU448" s="428"/>
      <c r="AV448" s="428"/>
      <c r="AW448" s="428"/>
      <c r="AX448" s="428"/>
      <c r="AY448" s="428"/>
      <c r="AZ448" s="428"/>
      <c r="BA448" s="428"/>
      <c r="BB448" s="428"/>
      <c r="BC448" s="428"/>
    </row>
    <row r="449" ht="12.75" customHeight="1">
      <c r="A449" s="428"/>
      <c r="B449" s="428"/>
      <c r="C449" s="428"/>
      <c r="D449" s="428"/>
      <c r="E449" s="428"/>
      <c r="F449" s="428"/>
      <c r="G449" s="428"/>
      <c r="H449" s="428"/>
      <c r="I449" s="428"/>
      <c r="J449" s="428"/>
      <c r="K449" s="428"/>
      <c r="L449" s="428"/>
      <c r="M449" s="428"/>
      <c r="N449" s="428"/>
      <c r="O449" s="428"/>
      <c r="P449" s="428"/>
      <c r="Q449" s="428"/>
      <c r="R449" s="428"/>
      <c r="S449" s="428"/>
      <c r="T449" s="428"/>
      <c r="U449" s="428"/>
      <c r="V449" s="428"/>
      <c r="W449" s="428"/>
      <c r="X449" s="428"/>
      <c r="Y449" s="428"/>
      <c r="Z449" s="428"/>
      <c r="AA449" s="428"/>
      <c r="AB449" s="428"/>
      <c r="AC449" s="428"/>
      <c r="AD449" s="428"/>
      <c r="AE449" s="428"/>
      <c r="AF449" s="428"/>
      <c r="AG449" s="428"/>
      <c r="AH449" s="428"/>
      <c r="AI449" s="428"/>
      <c r="AJ449" s="428"/>
      <c r="AK449" s="428"/>
      <c r="AL449" s="428"/>
      <c r="AM449" s="428"/>
      <c r="AN449" s="428"/>
      <c r="AO449" s="428"/>
      <c r="AP449" s="428"/>
      <c r="AQ449" s="428"/>
      <c r="AR449" s="428"/>
      <c r="AS449" s="428"/>
      <c r="AT449" s="428"/>
      <c r="AU449" s="428"/>
      <c r="AV449" s="428"/>
      <c r="AW449" s="428"/>
      <c r="AX449" s="428"/>
      <c r="AY449" s="428"/>
      <c r="AZ449" s="428"/>
      <c r="BA449" s="428"/>
      <c r="BB449" s="428"/>
      <c r="BC449" s="428"/>
    </row>
    <row r="450" ht="12.75" customHeight="1">
      <c r="A450" s="428"/>
      <c r="B450" s="428"/>
      <c r="C450" s="428"/>
      <c r="D450" s="428"/>
      <c r="E450" s="428"/>
      <c r="F450" s="428"/>
      <c r="G450" s="428"/>
      <c r="H450" s="428"/>
      <c r="I450" s="428"/>
      <c r="J450" s="428"/>
      <c r="K450" s="428"/>
      <c r="L450" s="428"/>
      <c r="M450" s="428"/>
      <c r="N450" s="428"/>
      <c r="O450" s="428"/>
      <c r="P450" s="428"/>
      <c r="Q450" s="428"/>
      <c r="R450" s="428"/>
      <c r="S450" s="428"/>
      <c r="T450" s="428"/>
      <c r="U450" s="428"/>
      <c r="V450" s="428"/>
      <c r="W450" s="428"/>
      <c r="X450" s="428"/>
      <c r="Y450" s="428"/>
      <c r="Z450" s="428"/>
      <c r="AA450" s="428"/>
      <c r="AB450" s="428"/>
      <c r="AC450" s="428"/>
      <c r="AD450" s="428"/>
      <c r="AE450" s="428"/>
      <c r="AF450" s="428"/>
      <c r="AG450" s="428"/>
      <c r="AH450" s="428"/>
      <c r="AI450" s="428"/>
      <c r="AJ450" s="428"/>
      <c r="AK450" s="428"/>
      <c r="AL450" s="428"/>
      <c r="AM450" s="428"/>
      <c r="AN450" s="428"/>
      <c r="AO450" s="428"/>
      <c r="AP450" s="428"/>
      <c r="AQ450" s="428"/>
      <c r="AR450" s="428"/>
      <c r="AS450" s="428"/>
      <c r="AT450" s="428"/>
      <c r="AU450" s="428"/>
      <c r="AV450" s="428"/>
      <c r="AW450" s="428"/>
      <c r="AX450" s="428"/>
      <c r="AY450" s="428"/>
      <c r="AZ450" s="428"/>
      <c r="BA450" s="428"/>
      <c r="BB450" s="428"/>
      <c r="BC450" s="428"/>
    </row>
    <row r="451" ht="12.75" customHeight="1">
      <c r="A451" s="428"/>
      <c r="B451" s="428"/>
      <c r="C451" s="428"/>
      <c r="D451" s="428"/>
      <c r="E451" s="428"/>
      <c r="F451" s="428"/>
      <c r="G451" s="428"/>
      <c r="H451" s="428"/>
      <c r="I451" s="428"/>
      <c r="J451" s="428"/>
      <c r="K451" s="428"/>
      <c r="L451" s="428"/>
      <c r="M451" s="428"/>
      <c r="N451" s="428"/>
      <c r="O451" s="428"/>
      <c r="P451" s="428"/>
      <c r="Q451" s="428"/>
      <c r="R451" s="428"/>
      <c r="S451" s="428"/>
      <c r="T451" s="428"/>
      <c r="U451" s="428"/>
      <c r="V451" s="428"/>
      <c r="W451" s="428"/>
      <c r="X451" s="428"/>
      <c r="Y451" s="428"/>
      <c r="Z451" s="428"/>
      <c r="AA451" s="428"/>
      <c r="AB451" s="428"/>
      <c r="AC451" s="428"/>
      <c r="AD451" s="428"/>
      <c r="AE451" s="428"/>
      <c r="AF451" s="428"/>
      <c r="AG451" s="428"/>
      <c r="AH451" s="428"/>
      <c r="AI451" s="428"/>
      <c r="AJ451" s="428"/>
      <c r="AK451" s="428"/>
      <c r="AL451" s="428"/>
      <c r="AM451" s="428"/>
      <c r="AN451" s="428"/>
      <c r="AO451" s="428"/>
      <c r="AP451" s="428"/>
      <c r="AQ451" s="428"/>
      <c r="AR451" s="428"/>
      <c r="AS451" s="428"/>
      <c r="AT451" s="428"/>
      <c r="AU451" s="428"/>
      <c r="AV451" s="428"/>
      <c r="AW451" s="428"/>
      <c r="AX451" s="428"/>
      <c r="AY451" s="428"/>
      <c r="AZ451" s="428"/>
      <c r="BA451" s="428"/>
      <c r="BB451" s="428"/>
      <c r="BC451" s="428"/>
    </row>
    <row r="452" ht="12.75" customHeight="1">
      <c r="A452" s="428"/>
      <c r="B452" s="428"/>
      <c r="C452" s="428"/>
      <c r="D452" s="428"/>
      <c r="E452" s="428"/>
      <c r="F452" s="428"/>
      <c r="G452" s="428"/>
      <c r="H452" s="428"/>
      <c r="I452" s="428"/>
      <c r="J452" s="428"/>
      <c r="K452" s="428"/>
      <c r="L452" s="428"/>
      <c r="M452" s="428"/>
      <c r="N452" s="428"/>
      <c r="O452" s="428"/>
      <c r="P452" s="428"/>
      <c r="Q452" s="428"/>
      <c r="R452" s="428"/>
      <c r="S452" s="428"/>
      <c r="T452" s="428"/>
      <c r="U452" s="428"/>
      <c r="V452" s="428"/>
      <c r="W452" s="428"/>
      <c r="X452" s="428"/>
      <c r="Y452" s="428"/>
      <c r="Z452" s="428"/>
      <c r="AA452" s="428"/>
      <c r="AB452" s="428"/>
      <c r="AC452" s="428"/>
      <c r="AD452" s="428"/>
      <c r="AE452" s="428"/>
      <c r="AF452" s="428"/>
      <c r="AG452" s="428"/>
      <c r="AH452" s="428"/>
      <c r="AI452" s="428"/>
      <c r="AJ452" s="428"/>
      <c r="AK452" s="428"/>
      <c r="AL452" s="428"/>
      <c r="AM452" s="428"/>
      <c r="AN452" s="428"/>
      <c r="AO452" s="428"/>
      <c r="AP452" s="428"/>
      <c r="AQ452" s="428"/>
      <c r="AR452" s="428"/>
      <c r="AS452" s="428"/>
      <c r="AT452" s="428"/>
      <c r="AU452" s="428"/>
      <c r="AV452" s="428"/>
      <c r="AW452" s="428"/>
      <c r="AX452" s="428"/>
      <c r="AY452" s="428"/>
      <c r="AZ452" s="428"/>
      <c r="BA452" s="428"/>
      <c r="BB452" s="428"/>
      <c r="BC452" s="428"/>
    </row>
    <row r="453" ht="12.75" customHeight="1">
      <c r="A453" s="428"/>
      <c r="B453" s="428"/>
      <c r="C453" s="428"/>
      <c r="D453" s="428"/>
      <c r="E453" s="428"/>
      <c r="F453" s="428"/>
      <c r="G453" s="428"/>
      <c r="H453" s="428"/>
      <c r="I453" s="428"/>
      <c r="J453" s="428"/>
      <c r="K453" s="428"/>
      <c r="L453" s="428"/>
      <c r="M453" s="428"/>
      <c r="N453" s="428"/>
      <c r="O453" s="428"/>
      <c r="P453" s="428"/>
      <c r="Q453" s="428"/>
      <c r="R453" s="428"/>
      <c r="S453" s="428"/>
      <c r="T453" s="428"/>
      <c r="U453" s="428"/>
      <c r="V453" s="428"/>
      <c r="W453" s="428"/>
      <c r="X453" s="428"/>
      <c r="Y453" s="428"/>
      <c r="Z453" s="428"/>
      <c r="AA453" s="428"/>
      <c r="AB453" s="428"/>
      <c r="AC453" s="428"/>
      <c r="AD453" s="428"/>
      <c r="AE453" s="428"/>
      <c r="AF453" s="428"/>
      <c r="AG453" s="428"/>
      <c r="AH453" s="428"/>
      <c r="AI453" s="428"/>
      <c r="AJ453" s="428"/>
      <c r="AK453" s="428"/>
      <c r="AL453" s="428"/>
      <c r="AM453" s="428"/>
      <c r="AN453" s="428"/>
      <c r="AO453" s="428"/>
      <c r="AP453" s="428"/>
      <c r="AQ453" s="428"/>
      <c r="AR453" s="428"/>
      <c r="AS453" s="428"/>
      <c r="AT453" s="428"/>
      <c r="AU453" s="428"/>
      <c r="AV453" s="428"/>
      <c r="AW453" s="428"/>
      <c r="AX453" s="428"/>
      <c r="AY453" s="428"/>
      <c r="AZ453" s="428"/>
      <c r="BA453" s="428"/>
      <c r="BB453" s="428"/>
      <c r="BC453" s="428"/>
    </row>
    <row r="454" ht="12.75" customHeight="1">
      <c r="A454" s="428"/>
      <c r="B454" s="428"/>
      <c r="C454" s="428"/>
      <c r="D454" s="428"/>
      <c r="E454" s="428"/>
      <c r="F454" s="428"/>
      <c r="G454" s="428"/>
      <c r="H454" s="428"/>
      <c r="I454" s="428"/>
      <c r="J454" s="428"/>
      <c r="K454" s="428"/>
      <c r="L454" s="428"/>
      <c r="M454" s="428"/>
      <c r="N454" s="428"/>
      <c r="O454" s="428"/>
      <c r="P454" s="428"/>
      <c r="Q454" s="428"/>
      <c r="R454" s="428"/>
      <c r="S454" s="428"/>
      <c r="T454" s="428"/>
      <c r="U454" s="428"/>
      <c r="V454" s="428"/>
      <c r="W454" s="428"/>
      <c r="X454" s="428"/>
      <c r="Y454" s="428"/>
      <c r="Z454" s="428"/>
      <c r="AA454" s="428"/>
      <c r="AB454" s="428"/>
      <c r="AC454" s="428"/>
      <c r="AD454" s="428"/>
      <c r="AE454" s="428"/>
      <c r="AF454" s="428"/>
      <c r="AG454" s="428"/>
      <c r="AH454" s="428"/>
      <c r="AI454" s="428"/>
      <c r="AJ454" s="428"/>
      <c r="AK454" s="428"/>
      <c r="AL454" s="428"/>
      <c r="AM454" s="428"/>
      <c r="AN454" s="428"/>
      <c r="AO454" s="428"/>
      <c r="AP454" s="428"/>
      <c r="AQ454" s="428"/>
      <c r="AR454" s="428"/>
      <c r="AS454" s="428"/>
      <c r="AT454" s="428"/>
      <c r="AU454" s="428"/>
      <c r="AV454" s="428"/>
      <c r="AW454" s="428"/>
      <c r="AX454" s="428"/>
      <c r="AY454" s="428"/>
      <c r="AZ454" s="428"/>
      <c r="BA454" s="428"/>
      <c r="BB454" s="428"/>
      <c r="BC454" s="428"/>
    </row>
    <row r="455" ht="12.75" customHeight="1">
      <c r="A455" s="428"/>
      <c r="B455" s="428"/>
      <c r="C455" s="428"/>
      <c r="D455" s="428"/>
      <c r="E455" s="428"/>
      <c r="F455" s="428"/>
      <c r="G455" s="428"/>
      <c r="H455" s="428"/>
      <c r="I455" s="428"/>
      <c r="J455" s="428"/>
      <c r="K455" s="428"/>
      <c r="L455" s="428"/>
      <c r="M455" s="428"/>
      <c r="N455" s="428"/>
      <c r="O455" s="428"/>
      <c r="P455" s="428"/>
      <c r="Q455" s="428"/>
      <c r="R455" s="428"/>
      <c r="S455" s="428"/>
      <c r="T455" s="428"/>
      <c r="U455" s="428"/>
      <c r="V455" s="428"/>
      <c r="W455" s="428"/>
      <c r="X455" s="428"/>
      <c r="Y455" s="428"/>
      <c r="Z455" s="428"/>
      <c r="AA455" s="428"/>
      <c r="AB455" s="428"/>
      <c r="AC455" s="428"/>
      <c r="AD455" s="428"/>
      <c r="AE455" s="428"/>
      <c r="AF455" s="428"/>
      <c r="AG455" s="428"/>
      <c r="AH455" s="428"/>
      <c r="AI455" s="428"/>
      <c r="AJ455" s="428"/>
      <c r="AK455" s="428"/>
      <c r="AL455" s="428"/>
      <c r="AM455" s="428"/>
      <c r="AN455" s="428"/>
      <c r="AO455" s="428"/>
      <c r="AP455" s="428"/>
      <c r="AQ455" s="428"/>
      <c r="AR455" s="428"/>
      <c r="AS455" s="428"/>
      <c r="AT455" s="428"/>
      <c r="AU455" s="428"/>
      <c r="AV455" s="428"/>
      <c r="AW455" s="428"/>
      <c r="AX455" s="428"/>
      <c r="AY455" s="428"/>
      <c r="AZ455" s="428"/>
      <c r="BA455" s="428"/>
      <c r="BB455" s="428"/>
      <c r="BC455" s="428"/>
    </row>
    <row r="456" ht="12.75" customHeight="1">
      <c r="A456" s="428"/>
      <c r="B456" s="428"/>
      <c r="C456" s="428"/>
      <c r="D456" s="428"/>
      <c r="E456" s="428"/>
      <c r="F456" s="428"/>
      <c r="G456" s="428"/>
      <c r="H456" s="428"/>
      <c r="I456" s="428"/>
      <c r="J456" s="428"/>
      <c r="K456" s="428"/>
      <c r="L456" s="428"/>
      <c r="M456" s="428"/>
      <c r="N456" s="428"/>
      <c r="O456" s="428"/>
      <c r="P456" s="428"/>
      <c r="Q456" s="428"/>
      <c r="R456" s="428"/>
      <c r="S456" s="428"/>
      <c r="T456" s="428"/>
      <c r="U456" s="428"/>
      <c r="V456" s="428"/>
      <c r="W456" s="428"/>
      <c r="X456" s="428"/>
      <c r="Y456" s="428"/>
      <c r="Z456" s="428"/>
      <c r="AA456" s="428"/>
      <c r="AB456" s="428"/>
      <c r="AC456" s="428"/>
      <c r="AD456" s="428"/>
      <c r="AE456" s="428"/>
      <c r="AF456" s="428"/>
      <c r="AG456" s="428"/>
      <c r="AH456" s="428"/>
      <c r="AI456" s="428"/>
      <c r="AJ456" s="428"/>
      <c r="AK456" s="428"/>
      <c r="AL456" s="428"/>
      <c r="AM456" s="428"/>
      <c r="AN456" s="428"/>
      <c r="AO456" s="428"/>
      <c r="AP456" s="428"/>
      <c r="AQ456" s="428"/>
      <c r="AR456" s="428"/>
      <c r="AS456" s="428"/>
      <c r="AT456" s="428"/>
      <c r="AU456" s="428"/>
      <c r="AV456" s="428"/>
      <c r="AW456" s="428"/>
      <c r="AX456" s="428"/>
      <c r="AY456" s="428"/>
      <c r="AZ456" s="428"/>
      <c r="BA456" s="428"/>
      <c r="BB456" s="428"/>
      <c r="BC456" s="428"/>
    </row>
    <row r="457" ht="12.75" customHeight="1">
      <c r="A457" s="428"/>
      <c r="B457" s="428"/>
      <c r="C457" s="428"/>
      <c r="D457" s="428"/>
      <c r="E457" s="428"/>
      <c r="F457" s="428"/>
      <c r="G457" s="428"/>
      <c r="H457" s="428"/>
      <c r="I457" s="428"/>
      <c r="J457" s="428"/>
      <c r="K457" s="428"/>
      <c r="L457" s="428"/>
      <c r="M457" s="428"/>
      <c r="N457" s="428"/>
      <c r="O457" s="428"/>
      <c r="P457" s="428"/>
      <c r="Q457" s="428"/>
      <c r="R457" s="428"/>
      <c r="S457" s="428"/>
      <c r="T457" s="428"/>
      <c r="U457" s="428"/>
      <c r="V457" s="428"/>
      <c r="W457" s="428"/>
      <c r="X457" s="428"/>
      <c r="Y457" s="428"/>
      <c r="Z457" s="428"/>
      <c r="AA457" s="428"/>
      <c r="AB457" s="428"/>
      <c r="AC457" s="428"/>
      <c r="AD457" s="428"/>
      <c r="AE457" s="428"/>
      <c r="AF457" s="428"/>
      <c r="AG457" s="428"/>
      <c r="AH457" s="428"/>
      <c r="AI457" s="428"/>
      <c r="AJ457" s="428"/>
      <c r="AK457" s="428"/>
      <c r="AL457" s="428"/>
      <c r="AM457" s="428"/>
      <c r="AN457" s="428"/>
      <c r="AO457" s="428"/>
      <c r="AP457" s="428"/>
      <c r="AQ457" s="428"/>
      <c r="AR457" s="428"/>
      <c r="AS457" s="428"/>
      <c r="AT457" s="428"/>
      <c r="AU457" s="428"/>
      <c r="AV457" s="428"/>
      <c r="AW457" s="428"/>
      <c r="AX457" s="428"/>
      <c r="AY457" s="428"/>
      <c r="AZ457" s="428"/>
      <c r="BA457" s="428"/>
      <c r="BB457" s="428"/>
      <c r="BC457" s="428"/>
    </row>
    <row r="458" ht="12.75" customHeight="1">
      <c r="A458" s="428"/>
      <c r="B458" s="428"/>
      <c r="C458" s="428"/>
      <c r="D458" s="428"/>
      <c r="E458" s="428"/>
      <c r="F458" s="428"/>
      <c r="G458" s="428"/>
      <c r="H458" s="428"/>
      <c r="I458" s="428"/>
      <c r="J458" s="428"/>
      <c r="K458" s="428"/>
      <c r="L458" s="428"/>
      <c r="M458" s="428"/>
      <c r="N458" s="428"/>
      <c r="O458" s="428"/>
      <c r="P458" s="428"/>
      <c r="Q458" s="428"/>
      <c r="R458" s="428"/>
      <c r="S458" s="428"/>
      <c r="T458" s="428"/>
      <c r="U458" s="428"/>
      <c r="V458" s="428"/>
      <c r="W458" s="428"/>
      <c r="X458" s="428"/>
      <c r="Y458" s="428"/>
      <c r="Z458" s="428"/>
      <c r="AA458" s="428"/>
      <c r="AB458" s="428"/>
      <c r="AC458" s="428"/>
      <c r="AD458" s="428"/>
      <c r="AE458" s="428"/>
      <c r="AF458" s="428"/>
      <c r="AG458" s="428"/>
      <c r="AH458" s="428"/>
      <c r="AI458" s="428"/>
      <c r="AJ458" s="428"/>
      <c r="AK458" s="428"/>
      <c r="AL458" s="428"/>
      <c r="AM458" s="428"/>
      <c r="AN458" s="428"/>
      <c r="AO458" s="428"/>
      <c r="AP458" s="428"/>
      <c r="AQ458" s="428"/>
      <c r="AR458" s="428"/>
      <c r="AS458" s="428"/>
      <c r="AT458" s="428"/>
      <c r="AU458" s="428"/>
      <c r="AV458" s="428"/>
      <c r="AW458" s="428"/>
      <c r="AX458" s="428"/>
      <c r="AY458" s="428"/>
      <c r="AZ458" s="428"/>
      <c r="BA458" s="428"/>
      <c r="BB458" s="428"/>
      <c r="BC458" s="428"/>
    </row>
    <row r="459" ht="12.75" customHeight="1">
      <c r="A459" s="428"/>
      <c r="B459" s="428"/>
      <c r="C459" s="428"/>
      <c r="D459" s="428"/>
      <c r="E459" s="428"/>
      <c r="F459" s="428"/>
      <c r="G459" s="428"/>
      <c r="H459" s="428"/>
      <c r="I459" s="428"/>
      <c r="J459" s="428"/>
      <c r="K459" s="428"/>
      <c r="L459" s="428"/>
      <c r="M459" s="428"/>
      <c r="N459" s="428"/>
      <c r="O459" s="428"/>
      <c r="P459" s="428"/>
      <c r="Q459" s="428"/>
      <c r="R459" s="428"/>
      <c r="S459" s="428"/>
      <c r="T459" s="428"/>
      <c r="U459" s="428"/>
      <c r="V459" s="428"/>
      <c r="W459" s="428"/>
      <c r="X459" s="428"/>
      <c r="Y459" s="428"/>
      <c r="Z459" s="428"/>
      <c r="AA459" s="428"/>
      <c r="AB459" s="428"/>
      <c r="AC459" s="428"/>
      <c r="AD459" s="428"/>
      <c r="AE459" s="428"/>
      <c r="AF459" s="428"/>
      <c r="AG459" s="428"/>
      <c r="AH459" s="428"/>
      <c r="AI459" s="428"/>
      <c r="AJ459" s="428"/>
      <c r="AK459" s="428"/>
      <c r="AL459" s="428"/>
      <c r="AM459" s="428"/>
      <c r="AN459" s="428"/>
      <c r="AO459" s="428"/>
      <c r="AP459" s="428"/>
      <c r="AQ459" s="428"/>
      <c r="AR459" s="428"/>
      <c r="AS459" s="428"/>
      <c r="AT459" s="428"/>
      <c r="AU459" s="428"/>
      <c r="AV459" s="428"/>
      <c r="AW459" s="428"/>
      <c r="AX459" s="428"/>
      <c r="AY459" s="428"/>
      <c r="AZ459" s="428"/>
      <c r="BA459" s="428"/>
      <c r="BB459" s="428"/>
      <c r="BC459" s="428"/>
    </row>
    <row r="460" ht="12.75" customHeight="1">
      <c r="A460" s="428"/>
      <c r="B460" s="428"/>
      <c r="C460" s="428"/>
      <c r="D460" s="428"/>
      <c r="E460" s="428"/>
      <c r="F460" s="428"/>
      <c r="G460" s="428"/>
      <c r="H460" s="428"/>
      <c r="I460" s="428"/>
      <c r="J460" s="428"/>
      <c r="K460" s="428"/>
      <c r="L460" s="428"/>
      <c r="M460" s="428"/>
      <c r="N460" s="428"/>
      <c r="O460" s="428"/>
      <c r="P460" s="428"/>
      <c r="Q460" s="428"/>
      <c r="R460" s="428"/>
      <c r="S460" s="428"/>
      <c r="T460" s="428"/>
      <c r="U460" s="428"/>
      <c r="V460" s="428"/>
      <c r="W460" s="428"/>
      <c r="X460" s="428"/>
      <c r="Y460" s="428"/>
      <c r="Z460" s="428"/>
      <c r="AA460" s="428"/>
      <c r="AB460" s="428"/>
      <c r="AC460" s="428"/>
      <c r="AD460" s="428"/>
      <c r="AE460" s="428"/>
      <c r="AF460" s="428"/>
      <c r="AG460" s="428"/>
      <c r="AH460" s="428"/>
      <c r="AI460" s="428"/>
      <c r="AJ460" s="428"/>
      <c r="AK460" s="428"/>
      <c r="AL460" s="428"/>
      <c r="AM460" s="428"/>
      <c r="AN460" s="428"/>
      <c r="AO460" s="428"/>
      <c r="AP460" s="428"/>
      <c r="AQ460" s="428"/>
      <c r="AR460" s="428"/>
      <c r="AS460" s="428"/>
      <c r="AT460" s="428"/>
      <c r="AU460" s="428"/>
      <c r="AV460" s="428"/>
      <c r="AW460" s="428"/>
      <c r="AX460" s="428"/>
      <c r="AY460" s="428"/>
      <c r="AZ460" s="428"/>
      <c r="BA460" s="428"/>
      <c r="BB460" s="428"/>
      <c r="BC460" s="428"/>
    </row>
    <row r="461" ht="12.75" customHeight="1">
      <c r="A461" s="428"/>
      <c r="B461" s="428"/>
      <c r="C461" s="428"/>
      <c r="D461" s="428"/>
      <c r="E461" s="428"/>
      <c r="F461" s="428"/>
      <c r="G461" s="428"/>
      <c r="H461" s="428"/>
      <c r="I461" s="428"/>
      <c r="J461" s="428"/>
      <c r="K461" s="428"/>
      <c r="L461" s="428"/>
      <c r="M461" s="428"/>
      <c r="N461" s="428"/>
      <c r="O461" s="428"/>
      <c r="P461" s="428"/>
      <c r="Q461" s="428"/>
      <c r="R461" s="428"/>
      <c r="S461" s="428"/>
      <c r="T461" s="428"/>
      <c r="U461" s="428"/>
      <c r="V461" s="428"/>
      <c r="W461" s="428"/>
      <c r="X461" s="428"/>
      <c r="Y461" s="428"/>
      <c r="Z461" s="428"/>
      <c r="AA461" s="428"/>
      <c r="AB461" s="428"/>
      <c r="AC461" s="428"/>
      <c r="AD461" s="428"/>
      <c r="AE461" s="428"/>
      <c r="AF461" s="428"/>
      <c r="AG461" s="428"/>
      <c r="AH461" s="428"/>
      <c r="AI461" s="428"/>
      <c r="AJ461" s="428"/>
      <c r="AK461" s="428"/>
      <c r="AL461" s="428"/>
      <c r="AM461" s="428"/>
      <c r="AN461" s="428"/>
      <c r="AO461" s="428"/>
      <c r="AP461" s="428"/>
      <c r="AQ461" s="428"/>
      <c r="AR461" s="428"/>
      <c r="AS461" s="428"/>
      <c r="AT461" s="428"/>
      <c r="AU461" s="428"/>
      <c r="AV461" s="428"/>
      <c r="AW461" s="428"/>
      <c r="AX461" s="428"/>
      <c r="AY461" s="428"/>
      <c r="AZ461" s="428"/>
      <c r="BA461" s="428"/>
      <c r="BB461" s="428"/>
      <c r="BC461" s="428"/>
    </row>
    <row r="462" ht="12.75" customHeight="1">
      <c r="A462" s="428"/>
      <c r="B462" s="428"/>
      <c r="C462" s="428"/>
      <c r="D462" s="428"/>
      <c r="E462" s="428"/>
      <c r="F462" s="428"/>
      <c r="G462" s="428"/>
      <c r="H462" s="428"/>
      <c r="I462" s="428"/>
      <c r="J462" s="428"/>
      <c r="K462" s="428"/>
      <c r="L462" s="428"/>
      <c r="M462" s="428"/>
      <c r="N462" s="428"/>
      <c r="O462" s="428"/>
      <c r="P462" s="428"/>
      <c r="Q462" s="428"/>
      <c r="R462" s="428"/>
      <c r="S462" s="428"/>
      <c r="T462" s="428"/>
      <c r="U462" s="428"/>
      <c r="V462" s="428"/>
      <c r="W462" s="428"/>
      <c r="X462" s="428"/>
      <c r="Y462" s="428"/>
      <c r="Z462" s="428"/>
      <c r="AA462" s="428"/>
      <c r="AB462" s="428"/>
      <c r="AC462" s="428"/>
      <c r="AD462" s="428"/>
      <c r="AE462" s="428"/>
      <c r="AF462" s="428"/>
      <c r="AG462" s="428"/>
      <c r="AH462" s="428"/>
      <c r="AI462" s="428"/>
      <c r="AJ462" s="428"/>
      <c r="AK462" s="428"/>
      <c r="AL462" s="428"/>
      <c r="AM462" s="428"/>
      <c r="AN462" s="428"/>
      <c r="AO462" s="428"/>
      <c r="AP462" s="428"/>
      <c r="AQ462" s="428"/>
      <c r="AR462" s="428"/>
      <c r="AS462" s="428"/>
      <c r="AT462" s="428"/>
      <c r="AU462" s="428"/>
      <c r="AV462" s="428"/>
      <c r="AW462" s="428"/>
      <c r="AX462" s="428"/>
      <c r="AY462" s="428"/>
      <c r="AZ462" s="428"/>
      <c r="BA462" s="428"/>
      <c r="BB462" s="428"/>
      <c r="BC462" s="428"/>
    </row>
    <row r="463" ht="12.75" customHeight="1">
      <c r="A463" s="428"/>
      <c r="B463" s="428"/>
      <c r="C463" s="428"/>
      <c r="D463" s="428"/>
      <c r="E463" s="428"/>
      <c r="F463" s="428"/>
      <c r="G463" s="428"/>
      <c r="H463" s="428"/>
      <c r="I463" s="428"/>
      <c r="J463" s="428"/>
      <c r="K463" s="428"/>
      <c r="L463" s="428"/>
      <c r="M463" s="428"/>
      <c r="N463" s="428"/>
      <c r="O463" s="428"/>
      <c r="P463" s="428"/>
      <c r="Q463" s="428"/>
      <c r="R463" s="428"/>
      <c r="S463" s="428"/>
      <c r="T463" s="428"/>
      <c r="U463" s="428"/>
      <c r="V463" s="428"/>
      <c r="W463" s="428"/>
      <c r="X463" s="428"/>
      <c r="Y463" s="428"/>
      <c r="Z463" s="428"/>
      <c r="AA463" s="428"/>
      <c r="AB463" s="428"/>
      <c r="AC463" s="428"/>
      <c r="AD463" s="428"/>
      <c r="AE463" s="428"/>
      <c r="AF463" s="428"/>
      <c r="AG463" s="428"/>
      <c r="AH463" s="428"/>
      <c r="AI463" s="428"/>
      <c r="AJ463" s="428"/>
      <c r="AK463" s="428"/>
      <c r="AL463" s="428"/>
      <c r="AM463" s="428"/>
      <c r="AN463" s="428"/>
      <c r="AO463" s="428"/>
      <c r="AP463" s="428"/>
      <c r="AQ463" s="428"/>
      <c r="AR463" s="428"/>
      <c r="AS463" s="428"/>
      <c r="AT463" s="428"/>
      <c r="AU463" s="428"/>
      <c r="AV463" s="428"/>
      <c r="AW463" s="428"/>
      <c r="AX463" s="428"/>
      <c r="AY463" s="428"/>
      <c r="AZ463" s="428"/>
      <c r="BA463" s="428"/>
      <c r="BB463" s="428"/>
      <c r="BC463" s="428"/>
    </row>
    <row r="464" ht="12.75" customHeight="1">
      <c r="A464" s="428"/>
      <c r="B464" s="428"/>
      <c r="C464" s="428"/>
      <c r="D464" s="428"/>
      <c r="E464" s="428"/>
      <c r="F464" s="428"/>
      <c r="G464" s="428"/>
      <c r="H464" s="428"/>
      <c r="I464" s="428"/>
      <c r="J464" s="428"/>
      <c r="K464" s="428"/>
      <c r="L464" s="428"/>
      <c r="M464" s="428"/>
      <c r="N464" s="428"/>
      <c r="O464" s="428"/>
      <c r="P464" s="428"/>
      <c r="Q464" s="428"/>
      <c r="R464" s="428"/>
      <c r="S464" s="428"/>
      <c r="T464" s="428"/>
      <c r="U464" s="428"/>
      <c r="V464" s="428"/>
      <c r="W464" s="428"/>
      <c r="X464" s="428"/>
      <c r="Y464" s="428"/>
      <c r="Z464" s="428"/>
      <c r="AA464" s="428"/>
      <c r="AB464" s="428"/>
      <c r="AC464" s="428"/>
      <c r="AD464" s="428"/>
      <c r="AE464" s="428"/>
      <c r="AF464" s="428"/>
      <c r="AG464" s="428"/>
      <c r="AH464" s="428"/>
      <c r="AI464" s="428"/>
      <c r="AJ464" s="428"/>
      <c r="AK464" s="428"/>
      <c r="AL464" s="428"/>
      <c r="AM464" s="428"/>
      <c r="AN464" s="428"/>
      <c r="AO464" s="428"/>
      <c r="AP464" s="428"/>
      <c r="AQ464" s="428"/>
      <c r="AR464" s="428"/>
      <c r="AS464" s="428"/>
      <c r="AT464" s="428"/>
      <c r="AU464" s="428"/>
      <c r="AV464" s="428"/>
      <c r="AW464" s="428"/>
      <c r="AX464" s="428"/>
      <c r="AY464" s="428"/>
      <c r="AZ464" s="428"/>
      <c r="BA464" s="428"/>
      <c r="BB464" s="428"/>
      <c r="BC464" s="428"/>
    </row>
    <row r="465" ht="12.75" customHeight="1">
      <c r="A465" s="428"/>
      <c r="B465" s="428"/>
      <c r="C465" s="428"/>
      <c r="D465" s="428"/>
      <c r="E465" s="428"/>
      <c r="F465" s="428"/>
      <c r="G465" s="428"/>
      <c r="H465" s="428"/>
      <c r="I465" s="428"/>
      <c r="J465" s="428"/>
      <c r="K465" s="428"/>
      <c r="L465" s="428"/>
      <c r="M465" s="428"/>
      <c r="N465" s="428"/>
      <c r="O465" s="428"/>
      <c r="P465" s="428"/>
      <c r="Q465" s="428"/>
      <c r="R465" s="428"/>
      <c r="S465" s="428"/>
      <c r="T465" s="428"/>
      <c r="U465" s="428"/>
      <c r="V465" s="428"/>
      <c r="W465" s="428"/>
      <c r="X465" s="428"/>
      <c r="Y465" s="428"/>
      <c r="Z465" s="428"/>
      <c r="AA465" s="428"/>
      <c r="AB465" s="428"/>
      <c r="AC465" s="428"/>
      <c r="AD465" s="428"/>
      <c r="AE465" s="428"/>
      <c r="AF465" s="428"/>
      <c r="AG465" s="428"/>
      <c r="AH465" s="428"/>
      <c r="AI465" s="428"/>
      <c r="AJ465" s="428"/>
      <c r="AK465" s="428"/>
      <c r="AL465" s="428"/>
      <c r="AM465" s="428"/>
      <c r="AN465" s="428"/>
      <c r="AO465" s="428"/>
      <c r="AP465" s="428"/>
      <c r="AQ465" s="428"/>
      <c r="AR465" s="428"/>
      <c r="AS465" s="428"/>
      <c r="AT465" s="428"/>
      <c r="AU465" s="428"/>
      <c r="AV465" s="428"/>
      <c r="AW465" s="428"/>
      <c r="AX465" s="428"/>
      <c r="AY465" s="428"/>
      <c r="AZ465" s="428"/>
      <c r="BA465" s="428"/>
      <c r="BB465" s="428"/>
      <c r="BC465" s="428"/>
    </row>
    <row r="466" ht="12.75" customHeight="1">
      <c r="A466" s="428"/>
      <c r="B466" s="428"/>
      <c r="C466" s="428"/>
      <c r="D466" s="428"/>
      <c r="E466" s="428"/>
      <c r="F466" s="428"/>
      <c r="G466" s="428"/>
      <c r="H466" s="428"/>
      <c r="I466" s="428"/>
      <c r="J466" s="428"/>
      <c r="K466" s="428"/>
      <c r="L466" s="428"/>
      <c r="M466" s="428"/>
      <c r="N466" s="428"/>
      <c r="O466" s="428"/>
      <c r="P466" s="428"/>
      <c r="Q466" s="428"/>
      <c r="R466" s="428"/>
      <c r="S466" s="428"/>
      <c r="T466" s="428"/>
      <c r="U466" s="428"/>
      <c r="V466" s="428"/>
      <c r="W466" s="428"/>
      <c r="X466" s="428"/>
      <c r="Y466" s="428"/>
      <c r="Z466" s="428"/>
      <c r="AA466" s="428"/>
      <c r="AB466" s="428"/>
      <c r="AC466" s="428"/>
      <c r="AD466" s="428"/>
      <c r="AE466" s="428"/>
      <c r="AF466" s="428"/>
      <c r="AG466" s="428"/>
      <c r="AH466" s="428"/>
      <c r="AI466" s="428"/>
      <c r="AJ466" s="428"/>
      <c r="AK466" s="428"/>
      <c r="AL466" s="428"/>
      <c r="AM466" s="428"/>
      <c r="AN466" s="428"/>
      <c r="AO466" s="428"/>
      <c r="AP466" s="428"/>
      <c r="AQ466" s="428"/>
      <c r="AR466" s="428"/>
      <c r="AS466" s="428"/>
      <c r="AT466" s="428"/>
      <c r="AU466" s="428"/>
      <c r="AV466" s="428"/>
      <c r="AW466" s="428"/>
      <c r="AX466" s="428"/>
      <c r="AY466" s="428"/>
      <c r="AZ466" s="428"/>
      <c r="BA466" s="428"/>
      <c r="BB466" s="428"/>
      <c r="BC466" s="428"/>
    </row>
    <row r="467" ht="12.75" customHeight="1">
      <c r="A467" s="428"/>
      <c r="B467" s="428"/>
      <c r="C467" s="428"/>
      <c r="D467" s="428"/>
      <c r="E467" s="428"/>
      <c r="F467" s="428"/>
      <c r="G467" s="428"/>
      <c r="H467" s="428"/>
      <c r="I467" s="428"/>
      <c r="J467" s="428"/>
      <c r="K467" s="428"/>
      <c r="L467" s="428"/>
      <c r="M467" s="428"/>
      <c r="N467" s="428"/>
      <c r="O467" s="428"/>
      <c r="P467" s="428"/>
      <c r="Q467" s="428"/>
      <c r="R467" s="428"/>
      <c r="S467" s="428"/>
      <c r="T467" s="428"/>
      <c r="U467" s="428"/>
      <c r="V467" s="428"/>
      <c r="W467" s="428"/>
      <c r="X467" s="428"/>
      <c r="Y467" s="428"/>
      <c r="Z467" s="428"/>
      <c r="AA467" s="428"/>
      <c r="AB467" s="428"/>
      <c r="AC467" s="428"/>
      <c r="AD467" s="428"/>
      <c r="AE467" s="428"/>
      <c r="AF467" s="428"/>
      <c r="AG467" s="428"/>
      <c r="AH467" s="428"/>
      <c r="AI467" s="428"/>
      <c r="AJ467" s="428"/>
      <c r="AK467" s="428"/>
      <c r="AL467" s="428"/>
      <c r="AM467" s="428"/>
      <c r="AN467" s="428"/>
      <c r="AO467" s="428"/>
      <c r="AP467" s="428"/>
      <c r="AQ467" s="428"/>
      <c r="AR467" s="428"/>
      <c r="AS467" s="428"/>
      <c r="AT467" s="428"/>
      <c r="AU467" s="428"/>
      <c r="AV467" s="428"/>
      <c r="AW467" s="428"/>
      <c r="AX467" s="428"/>
      <c r="AY467" s="428"/>
      <c r="AZ467" s="428"/>
      <c r="BA467" s="428"/>
      <c r="BB467" s="428"/>
      <c r="BC467" s="428"/>
    </row>
    <row r="468" ht="12.75" customHeight="1">
      <c r="A468" s="428"/>
      <c r="B468" s="428"/>
      <c r="C468" s="428"/>
      <c r="D468" s="428"/>
      <c r="E468" s="428"/>
      <c r="F468" s="428"/>
      <c r="G468" s="428"/>
      <c r="H468" s="428"/>
      <c r="I468" s="428"/>
      <c r="J468" s="428"/>
      <c r="K468" s="428"/>
      <c r="L468" s="428"/>
      <c r="M468" s="428"/>
      <c r="N468" s="428"/>
      <c r="O468" s="428"/>
      <c r="P468" s="428"/>
      <c r="Q468" s="428"/>
      <c r="R468" s="428"/>
      <c r="S468" s="428"/>
      <c r="T468" s="428"/>
      <c r="U468" s="428"/>
      <c r="V468" s="428"/>
      <c r="W468" s="428"/>
      <c r="X468" s="428"/>
      <c r="Y468" s="428"/>
      <c r="Z468" s="428"/>
      <c r="AA468" s="428"/>
      <c r="AB468" s="428"/>
      <c r="AC468" s="428"/>
      <c r="AD468" s="428"/>
      <c r="AE468" s="428"/>
      <c r="AF468" s="428"/>
      <c r="AG468" s="428"/>
      <c r="AH468" s="428"/>
      <c r="AI468" s="428"/>
      <c r="AJ468" s="428"/>
      <c r="AK468" s="428"/>
      <c r="AL468" s="428"/>
      <c r="AM468" s="428"/>
      <c r="AN468" s="428"/>
      <c r="AO468" s="428"/>
      <c r="AP468" s="428"/>
      <c r="AQ468" s="428"/>
      <c r="AR468" s="428"/>
      <c r="AS468" s="428"/>
      <c r="AT468" s="428"/>
      <c r="AU468" s="428"/>
      <c r="AV468" s="428"/>
      <c r="AW468" s="428"/>
      <c r="AX468" s="428"/>
      <c r="AY468" s="428"/>
      <c r="AZ468" s="428"/>
      <c r="BA468" s="428"/>
      <c r="BB468" s="428"/>
      <c r="BC468" s="428"/>
    </row>
    <row r="469" ht="12.75" customHeight="1">
      <c r="A469" s="428"/>
      <c r="B469" s="428"/>
      <c r="C469" s="428"/>
      <c r="D469" s="428"/>
      <c r="E469" s="428"/>
      <c r="F469" s="428"/>
      <c r="G469" s="428"/>
      <c r="H469" s="428"/>
      <c r="I469" s="428"/>
      <c r="J469" s="428"/>
      <c r="K469" s="428"/>
      <c r="L469" s="428"/>
      <c r="M469" s="428"/>
      <c r="N469" s="428"/>
      <c r="O469" s="428"/>
      <c r="P469" s="428"/>
      <c r="Q469" s="428"/>
      <c r="R469" s="428"/>
      <c r="S469" s="428"/>
      <c r="T469" s="428"/>
      <c r="U469" s="428"/>
      <c r="V469" s="428"/>
      <c r="W469" s="428"/>
      <c r="X469" s="428"/>
      <c r="Y469" s="428"/>
      <c r="Z469" s="428"/>
      <c r="AA469" s="428"/>
      <c r="AB469" s="428"/>
      <c r="AC469" s="428"/>
      <c r="AD469" s="428"/>
      <c r="AE469" s="428"/>
      <c r="AF469" s="428"/>
      <c r="AG469" s="428"/>
      <c r="AH469" s="428"/>
      <c r="AI469" s="428"/>
      <c r="AJ469" s="428"/>
      <c r="AK469" s="428"/>
      <c r="AL469" s="428"/>
      <c r="AM469" s="428"/>
      <c r="AN469" s="428"/>
      <c r="AO469" s="428"/>
      <c r="AP469" s="428"/>
      <c r="AQ469" s="428"/>
      <c r="AR469" s="428"/>
      <c r="AS469" s="428"/>
      <c r="AT469" s="428"/>
      <c r="AU469" s="428"/>
      <c r="AV469" s="428"/>
      <c r="AW469" s="428"/>
      <c r="AX469" s="428"/>
      <c r="AY469" s="428"/>
      <c r="AZ469" s="428"/>
      <c r="BA469" s="428"/>
      <c r="BB469" s="428"/>
      <c r="BC469" s="428"/>
    </row>
    <row r="470" ht="12.75" customHeight="1">
      <c r="A470" s="428"/>
      <c r="B470" s="428"/>
      <c r="C470" s="428"/>
      <c r="D470" s="428"/>
      <c r="E470" s="428"/>
      <c r="F470" s="428"/>
      <c r="G470" s="428"/>
      <c r="H470" s="428"/>
      <c r="I470" s="428"/>
      <c r="J470" s="428"/>
      <c r="K470" s="428"/>
      <c r="L470" s="428"/>
      <c r="M470" s="428"/>
      <c r="N470" s="428"/>
      <c r="O470" s="428"/>
      <c r="P470" s="428"/>
      <c r="Q470" s="428"/>
      <c r="R470" s="428"/>
      <c r="S470" s="428"/>
      <c r="T470" s="428"/>
      <c r="U470" s="428"/>
      <c r="V470" s="428"/>
      <c r="W470" s="428"/>
      <c r="X470" s="428"/>
      <c r="Y470" s="428"/>
      <c r="Z470" s="428"/>
      <c r="AA470" s="428"/>
      <c r="AB470" s="428"/>
      <c r="AC470" s="428"/>
      <c r="AD470" s="428"/>
      <c r="AE470" s="428"/>
      <c r="AF470" s="428"/>
      <c r="AG470" s="428"/>
      <c r="AH470" s="428"/>
      <c r="AI470" s="428"/>
      <c r="AJ470" s="428"/>
      <c r="AK470" s="428"/>
      <c r="AL470" s="428"/>
      <c r="AM470" s="428"/>
      <c r="AN470" s="428"/>
      <c r="AO470" s="428"/>
      <c r="AP470" s="428"/>
      <c r="AQ470" s="428"/>
      <c r="AR470" s="428"/>
      <c r="AS470" s="428"/>
      <c r="AT470" s="428"/>
      <c r="AU470" s="428"/>
      <c r="AV470" s="428"/>
      <c r="AW470" s="428"/>
      <c r="AX470" s="428"/>
      <c r="AY470" s="428"/>
      <c r="AZ470" s="428"/>
      <c r="BA470" s="428"/>
      <c r="BB470" s="428"/>
      <c r="BC470" s="428"/>
    </row>
    <row r="471" ht="12.75" customHeight="1">
      <c r="A471" s="428"/>
      <c r="B471" s="428"/>
      <c r="C471" s="428"/>
      <c r="D471" s="428"/>
      <c r="E471" s="428"/>
      <c r="F471" s="428"/>
      <c r="G471" s="428"/>
      <c r="H471" s="428"/>
      <c r="I471" s="428"/>
      <c r="J471" s="428"/>
      <c r="K471" s="428"/>
      <c r="L471" s="428"/>
      <c r="M471" s="428"/>
      <c r="N471" s="428"/>
      <c r="O471" s="428"/>
      <c r="P471" s="428"/>
      <c r="Q471" s="428"/>
      <c r="R471" s="428"/>
      <c r="S471" s="428"/>
      <c r="T471" s="428"/>
      <c r="U471" s="428"/>
      <c r="V471" s="428"/>
      <c r="W471" s="428"/>
      <c r="X471" s="428"/>
      <c r="Y471" s="428"/>
      <c r="Z471" s="428"/>
      <c r="AA471" s="428"/>
      <c r="AB471" s="428"/>
      <c r="AC471" s="428"/>
      <c r="AD471" s="428"/>
      <c r="AE471" s="428"/>
      <c r="AF471" s="428"/>
      <c r="AG471" s="428"/>
      <c r="AH471" s="428"/>
      <c r="AI471" s="428"/>
      <c r="AJ471" s="428"/>
      <c r="AK471" s="428"/>
      <c r="AL471" s="428"/>
      <c r="AM471" s="428"/>
      <c r="AN471" s="428"/>
      <c r="AO471" s="428"/>
      <c r="AP471" s="428"/>
      <c r="AQ471" s="428"/>
      <c r="AR471" s="428"/>
      <c r="AS471" s="428"/>
      <c r="AT471" s="428"/>
      <c r="AU471" s="428"/>
      <c r="AV471" s="428"/>
      <c r="AW471" s="428"/>
      <c r="AX471" s="428"/>
      <c r="AY471" s="428"/>
      <c r="AZ471" s="428"/>
      <c r="BA471" s="428"/>
      <c r="BB471" s="428"/>
      <c r="BC471" s="428"/>
    </row>
    <row r="472" ht="12.75" customHeight="1">
      <c r="A472" s="428"/>
      <c r="B472" s="428"/>
      <c r="C472" s="428"/>
      <c r="D472" s="428"/>
      <c r="E472" s="428"/>
      <c r="F472" s="428"/>
      <c r="G472" s="428"/>
      <c r="H472" s="428"/>
      <c r="I472" s="428"/>
      <c r="J472" s="428"/>
      <c r="K472" s="428"/>
      <c r="L472" s="428"/>
      <c r="M472" s="428"/>
      <c r="N472" s="428"/>
      <c r="O472" s="428"/>
      <c r="P472" s="428"/>
      <c r="Q472" s="428"/>
      <c r="R472" s="428"/>
      <c r="S472" s="428"/>
      <c r="T472" s="428"/>
      <c r="U472" s="428"/>
      <c r="V472" s="428"/>
      <c r="W472" s="428"/>
      <c r="X472" s="428"/>
      <c r="Y472" s="428"/>
      <c r="Z472" s="428"/>
      <c r="AA472" s="428"/>
      <c r="AB472" s="428"/>
      <c r="AC472" s="428"/>
      <c r="AD472" s="428"/>
      <c r="AE472" s="428"/>
      <c r="AF472" s="428"/>
      <c r="AG472" s="428"/>
      <c r="AH472" s="428"/>
      <c r="AI472" s="428"/>
      <c r="AJ472" s="428"/>
      <c r="AK472" s="428"/>
      <c r="AL472" s="428"/>
      <c r="AM472" s="428"/>
      <c r="AN472" s="428"/>
      <c r="AO472" s="428"/>
      <c r="AP472" s="428"/>
      <c r="AQ472" s="428"/>
      <c r="AR472" s="428"/>
      <c r="AS472" s="428"/>
      <c r="AT472" s="428"/>
      <c r="AU472" s="428"/>
      <c r="AV472" s="428"/>
      <c r="AW472" s="428"/>
      <c r="AX472" s="428"/>
      <c r="AY472" s="428"/>
      <c r="AZ472" s="428"/>
      <c r="BA472" s="428"/>
      <c r="BB472" s="428"/>
      <c r="BC472" s="428"/>
    </row>
    <row r="473" ht="12.75" customHeight="1">
      <c r="A473" s="428"/>
      <c r="B473" s="428"/>
      <c r="C473" s="428"/>
      <c r="D473" s="428"/>
      <c r="E473" s="428"/>
      <c r="F473" s="428"/>
      <c r="G473" s="428"/>
      <c r="H473" s="428"/>
      <c r="I473" s="428"/>
      <c r="J473" s="428"/>
      <c r="K473" s="428"/>
      <c r="L473" s="428"/>
      <c r="M473" s="428"/>
      <c r="N473" s="428"/>
      <c r="O473" s="428"/>
      <c r="P473" s="428"/>
      <c r="Q473" s="428"/>
      <c r="R473" s="428"/>
      <c r="S473" s="428"/>
      <c r="T473" s="428"/>
      <c r="U473" s="428"/>
      <c r="V473" s="428"/>
      <c r="W473" s="428"/>
      <c r="X473" s="428"/>
      <c r="Y473" s="428"/>
      <c r="Z473" s="428"/>
      <c r="AA473" s="428"/>
      <c r="AB473" s="428"/>
      <c r="AC473" s="428"/>
      <c r="AD473" s="428"/>
      <c r="AE473" s="428"/>
      <c r="AF473" s="428"/>
      <c r="AG473" s="428"/>
      <c r="AH473" s="428"/>
      <c r="AI473" s="428"/>
      <c r="AJ473" s="428"/>
      <c r="AK473" s="428"/>
      <c r="AL473" s="428"/>
      <c r="AM473" s="428"/>
      <c r="AN473" s="428"/>
      <c r="AO473" s="428"/>
      <c r="AP473" s="428"/>
      <c r="AQ473" s="428"/>
      <c r="AR473" s="428"/>
      <c r="AS473" s="428"/>
      <c r="AT473" s="428"/>
      <c r="AU473" s="428"/>
      <c r="AV473" s="428"/>
      <c r="AW473" s="428"/>
      <c r="AX473" s="428"/>
      <c r="AY473" s="428"/>
      <c r="AZ473" s="428"/>
      <c r="BA473" s="428"/>
      <c r="BB473" s="428"/>
      <c r="BC473" s="428"/>
    </row>
    <row r="474" ht="12.75" customHeight="1">
      <c r="A474" s="428"/>
      <c r="B474" s="428"/>
      <c r="C474" s="428"/>
      <c r="D474" s="428"/>
      <c r="E474" s="428"/>
      <c r="F474" s="428"/>
      <c r="G474" s="428"/>
      <c r="H474" s="428"/>
      <c r="I474" s="428"/>
      <c r="J474" s="428"/>
      <c r="K474" s="428"/>
      <c r="L474" s="428"/>
      <c r="M474" s="428"/>
      <c r="N474" s="428"/>
      <c r="O474" s="428"/>
      <c r="P474" s="428"/>
      <c r="Q474" s="428"/>
      <c r="R474" s="428"/>
      <c r="S474" s="428"/>
      <c r="T474" s="428"/>
      <c r="U474" s="428"/>
      <c r="V474" s="428"/>
      <c r="W474" s="428"/>
      <c r="X474" s="428"/>
      <c r="Y474" s="428"/>
      <c r="Z474" s="428"/>
      <c r="AA474" s="428"/>
      <c r="AB474" s="428"/>
      <c r="AC474" s="428"/>
      <c r="AD474" s="428"/>
      <c r="AE474" s="428"/>
      <c r="AF474" s="428"/>
      <c r="AG474" s="428"/>
      <c r="AH474" s="428"/>
      <c r="AI474" s="428"/>
      <c r="AJ474" s="428"/>
      <c r="AK474" s="428"/>
      <c r="AL474" s="428"/>
      <c r="AM474" s="428"/>
      <c r="AN474" s="428"/>
      <c r="AO474" s="428"/>
      <c r="AP474" s="428"/>
      <c r="AQ474" s="428"/>
      <c r="AR474" s="428"/>
      <c r="AS474" s="428"/>
      <c r="AT474" s="428"/>
      <c r="AU474" s="428"/>
      <c r="AV474" s="428"/>
      <c r="AW474" s="428"/>
      <c r="AX474" s="428"/>
      <c r="AY474" s="428"/>
      <c r="AZ474" s="428"/>
      <c r="BA474" s="428"/>
      <c r="BB474" s="428"/>
      <c r="BC474" s="428"/>
    </row>
    <row r="475" ht="12.75" customHeight="1">
      <c r="A475" s="428"/>
      <c r="B475" s="428"/>
      <c r="C475" s="428"/>
      <c r="D475" s="428"/>
      <c r="E475" s="428"/>
      <c r="F475" s="428"/>
      <c r="G475" s="428"/>
      <c r="H475" s="428"/>
      <c r="I475" s="428"/>
      <c r="J475" s="428"/>
      <c r="K475" s="428"/>
      <c r="L475" s="428"/>
      <c r="M475" s="428"/>
      <c r="N475" s="428"/>
      <c r="O475" s="428"/>
      <c r="P475" s="428"/>
      <c r="Q475" s="428"/>
      <c r="R475" s="428"/>
      <c r="S475" s="428"/>
      <c r="T475" s="428"/>
      <c r="U475" s="428"/>
      <c r="V475" s="428"/>
      <c r="W475" s="428"/>
      <c r="X475" s="428"/>
      <c r="Y475" s="428"/>
      <c r="Z475" s="428"/>
      <c r="AA475" s="428"/>
      <c r="AB475" s="428"/>
      <c r="AC475" s="428"/>
      <c r="AD475" s="428"/>
      <c r="AE475" s="428"/>
      <c r="AF475" s="428"/>
      <c r="AG475" s="428"/>
      <c r="AH475" s="428"/>
      <c r="AI475" s="428"/>
      <c r="AJ475" s="428"/>
      <c r="AK475" s="428"/>
      <c r="AL475" s="428"/>
      <c r="AM475" s="428"/>
      <c r="AN475" s="428"/>
      <c r="AO475" s="428"/>
      <c r="AP475" s="428"/>
      <c r="AQ475" s="428"/>
      <c r="AR475" s="428"/>
      <c r="AS475" s="428"/>
      <c r="AT475" s="428"/>
      <c r="AU475" s="428"/>
      <c r="AV475" s="428"/>
      <c r="AW475" s="428"/>
      <c r="AX475" s="428"/>
      <c r="AY475" s="428"/>
      <c r="AZ475" s="428"/>
      <c r="BA475" s="428"/>
      <c r="BB475" s="428"/>
      <c r="BC475" s="428"/>
    </row>
    <row r="476" ht="12.75" customHeight="1">
      <c r="A476" s="428"/>
      <c r="B476" s="428"/>
      <c r="C476" s="428"/>
      <c r="D476" s="428"/>
      <c r="E476" s="428"/>
      <c r="F476" s="428"/>
      <c r="G476" s="428"/>
      <c r="H476" s="428"/>
      <c r="I476" s="428"/>
      <c r="J476" s="428"/>
      <c r="K476" s="428"/>
      <c r="L476" s="428"/>
      <c r="M476" s="428"/>
      <c r="N476" s="428"/>
      <c r="O476" s="428"/>
      <c r="P476" s="428"/>
      <c r="Q476" s="428"/>
      <c r="R476" s="428"/>
      <c r="S476" s="428"/>
      <c r="T476" s="428"/>
      <c r="U476" s="428"/>
      <c r="V476" s="428"/>
      <c r="W476" s="428"/>
      <c r="X476" s="428"/>
      <c r="Y476" s="428"/>
      <c r="Z476" s="428"/>
      <c r="AA476" s="428"/>
      <c r="AB476" s="428"/>
      <c r="AC476" s="428"/>
      <c r="AD476" s="428"/>
      <c r="AE476" s="428"/>
      <c r="AF476" s="428"/>
      <c r="AG476" s="428"/>
      <c r="AH476" s="428"/>
      <c r="AI476" s="428"/>
      <c r="AJ476" s="428"/>
      <c r="AK476" s="428"/>
      <c r="AL476" s="428"/>
      <c r="AM476" s="428"/>
      <c r="AN476" s="428"/>
      <c r="AO476" s="428"/>
      <c r="AP476" s="428"/>
      <c r="AQ476" s="428"/>
      <c r="AR476" s="428"/>
      <c r="AS476" s="428"/>
      <c r="AT476" s="428"/>
      <c r="AU476" s="428"/>
      <c r="AV476" s="428"/>
      <c r="AW476" s="428"/>
      <c r="AX476" s="428"/>
      <c r="AY476" s="428"/>
      <c r="AZ476" s="428"/>
      <c r="BA476" s="428"/>
      <c r="BB476" s="428"/>
      <c r="BC476" s="428"/>
    </row>
    <row r="477" ht="12.75" customHeight="1">
      <c r="A477" s="428"/>
      <c r="B477" s="428"/>
      <c r="C477" s="428"/>
      <c r="D477" s="428"/>
      <c r="E477" s="428"/>
      <c r="F477" s="428"/>
      <c r="G477" s="428"/>
      <c r="H477" s="428"/>
      <c r="I477" s="428"/>
      <c r="J477" s="428"/>
      <c r="K477" s="428"/>
      <c r="L477" s="428"/>
      <c r="M477" s="428"/>
      <c r="N477" s="428"/>
      <c r="O477" s="428"/>
      <c r="P477" s="428"/>
      <c r="Q477" s="428"/>
      <c r="R477" s="428"/>
      <c r="S477" s="428"/>
      <c r="T477" s="428"/>
      <c r="U477" s="428"/>
      <c r="V477" s="428"/>
      <c r="W477" s="428"/>
      <c r="X477" s="428"/>
      <c r="Y477" s="428"/>
      <c r="Z477" s="428"/>
      <c r="AA477" s="428"/>
      <c r="AB477" s="428"/>
      <c r="AC477" s="428"/>
      <c r="AD477" s="428"/>
      <c r="AE477" s="428"/>
      <c r="AF477" s="428"/>
      <c r="AG477" s="428"/>
      <c r="AH477" s="428"/>
      <c r="AI477" s="428"/>
      <c r="AJ477" s="428"/>
      <c r="AK477" s="428"/>
      <c r="AL477" s="428"/>
      <c r="AM477" s="428"/>
      <c r="AN477" s="428"/>
      <c r="AO477" s="428"/>
      <c r="AP477" s="428"/>
      <c r="AQ477" s="428"/>
      <c r="AR477" s="428"/>
      <c r="AS477" s="428"/>
      <c r="AT477" s="428"/>
      <c r="AU477" s="428"/>
      <c r="AV477" s="428"/>
      <c r="AW477" s="428"/>
      <c r="AX477" s="428"/>
      <c r="AY477" s="428"/>
      <c r="AZ477" s="428"/>
      <c r="BA477" s="428"/>
      <c r="BB477" s="428"/>
      <c r="BC477" s="428"/>
    </row>
    <row r="478" ht="12.75" customHeight="1">
      <c r="A478" s="428"/>
      <c r="B478" s="428"/>
      <c r="C478" s="428"/>
      <c r="D478" s="428"/>
      <c r="E478" s="428"/>
      <c r="F478" s="428"/>
      <c r="G478" s="428"/>
      <c r="H478" s="428"/>
      <c r="I478" s="428"/>
      <c r="J478" s="428"/>
      <c r="K478" s="428"/>
      <c r="L478" s="428"/>
      <c r="M478" s="428"/>
      <c r="N478" s="428"/>
      <c r="O478" s="428"/>
      <c r="P478" s="428"/>
      <c r="Q478" s="428"/>
      <c r="R478" s="428"/>
      <c r="S478" s="428"/>
      <c r="T478" s="428"/>
      <c r="U478" s="428"/>
      <c r="V478" s="428"/>
      <c r="W478" s="428"/>
      <c r="X478" s="428"/>
      <c r="Y478" s="428"/>
      <c r="Z478" s="428"/>
      <c r="AA478" s="428"/>
      <c r="AB478" s="428"/>
      <c r="AC478" s="428"/>
      <c r="AD478" s="428"/>
      <c r="AE478" s="428"/>
      <c r="AF478" s="428"/>
      <c r="AG478" s="428"/>
      <c r="AH478" s="428"/>
      <c r="AI478" s="428"/>
      <c r="AJ478" s="428"/>
      <c r="AK478" s="428"/>
      <c r="AL478" s="428"/>
      <c r="AM478" s="428"/>
      <c r="AN478" s="428"/>
      <c r="AO478" s="428"/>
      <c r="AP478" s="428"/>
      <c r="AQ478" s="428"/>
      <c r="AR478" s="428"/>
      <c r="AS478" s="428"/>
      <c r="AT478" s="428"/>
      <c r="AU478" s="428"/>
      <c r="AV478" s="428"/>
      <c r="AW478" s="428"/>
      <c r="AX478" s="428"/>
      <c r="AY478" s="428"/>
      <c r="AZ478" s="428"/>
      <c r="BA478" s="428"/>
      <c r="BB478" s="428"/>
      <c r="BC478" s="428"/>
    </row>
    <row r="479" ht="12.75" customHeight="1">
      <c r="A479" s="428"/>
      <c r="B479" s="428"/>
      <c r="C479" s="428"/>
      <c r="D479" s="428"/>
      <c r="E479" s="428"/>
      <c r="F479" s="428"/>
      <c r="G479" s="428"/>
      <c r="H479" s="428"/>
      <c r="I479" s="428"/>
      <c r="J479" s="428"/>
      <c r="K479" s="428"/>
      <c r="L479" s="428"/>
      <c r="M479" s="428"/>
      <c r="N479" s="428"/>
      <c r="O479" s="428"/>
      <c r="P479" s="428"/>
      <c r="Q479" s="428"/>
      <c r="R479" s="428"/>
      <c r="S479" s="428"/>
      <c r="T479" s="428"/>
      <c r="U479" s="428"/>
      <c r="V479" s="428"/>
      <c r="W479" s="428"/>
      <c r="X479" s="428"/>
      <c r="Y479" s="428"/>
      <c r="Z479" s="428"/>
      <c r="AA479" s="428"/>
      <c r="AB479" s="428"/>
      <c r="AC479" s="428"/>
      <c r="AD479" s="428"/>
      <c r="AE479" s="428"/>
      <c r="AF479" s="428"/>
      <c r="AG479" s="428"/>
      <c r="AH479" s="428"/>
      <c r="AI479" s="428"/>
      <c r="AJ479" s="428"/>
      <c r="AK479" s="428"/>
      <c r="AL479" s="428"/>
      <c r="AM479" s="428"/>
      <c r="AN479" s="428"/>
      <c r="AO479" s="428"/>
      <c r="AP479" s="428"/>
      <c r="AQ479" s="428"/>
      <c r="AR479" s="428"/>
      <c r="AS479" s="428"/>
      <c r="AT479" s="428"/>
      <c r="AU479" s="428"/>
      <c r="AV479" s="428"/>
      <c r="AW479" s="428"/>
      <c r="AX479" s="428"/>
      <c r="AY479" s="428"/>
      <c r="AZ479" s="428"/>
      <c r="BA479" s="428"/>
      <c r="BB479" s="428"/>
      <c r="BC479" s="428"/>
    </row>
    <row r="480" ht="12.75" customHeight="1">
      <c r="A480" s="428"/>
      <c r="B480" s="428"/>
      <c r="C480" s="428"/>
      <c r="D480" s="428"/>
      <c r="E480" s="428"/>
      <c r="F480" s="428"/>
      <c r="G480" s="428"/>
      <c r="H480" s="428"/>
      <c r="I480" s="428"/>
      <c r="J480" s="428"/>
      <c r="K480" s="428"/>
      <c r="L480" s="428"/>
      <c r="M480" s="428"/>
      <c r="N480" s="428"/>
      <c r="O480" s="428"/>
      <c r="P480" s="428"/>
      <c r="Q480" s="428"/>
      <c r="R480" s="428"/>
      <c r="S480" s="428"/>
      <c r="T480" s="428"/>
      <c r="U480" s="428"/>
      <c r="V480" s="428"/>
      <c r="W480" s="428"/>
      <c r="X480" s="428"/>
      <c r="Y480" s="428"/>
      <c r="Z480" s="428"/>
      <c r="AA480" s="428"/>
      <c r="AB480" s="428"/>
      <c r="AC480" s="428"/>
      <c r="AD480" s="428"/>
      <c r="AE480" s="428"/>
      <c r="AF480" s="428"/>
      <c r="AG480" s="428"/>
      <c r="AH480" s="428"/>
      <c r="AI480" s="428"/>
      <c r="AJ480" s="428"/>
      <c r="AK480" s="428"/>
      <c r="AL480" s="428"/>
      <c r="AM480" s="428"/>
      <c r="AN480" s="428"/>
      <c r="AO480" s="428"/>
      <c r="AP480" s="428"/>
      <c r="AQ480" s="428"/>
      <c r="AR480" s="428"/>
      <c r="AS480" s="428"/>
      <c r="AT480" s="428"/>
      <c r="AU480" s="428"/>
      <c r="AV480" s="428"/>
      <c r="AW480" s="428"/>
      <c r="AX480" s="428"/>
      <c r="AY480" s="428"/>
      <c r="AZ480" s="428"/>
      <c r="BA480" s="428"/>
      <c r="BB480" s="428"/>
      <c r="BC480" s="428"/>
    </row>
    <row r="481" ht="12.75" customHeight="1">
      <c r="A481" s="428"/>
      <c r="B481" s="428"/>
      <c r="C481" s="428"/>
      <c r="D481" s="428"/>
      <c r="E481" s="428"/>
      <c r="F481" s="428"/>
      <c r="G481" s="428"/>
      <c r="H481" s="428"/>
      <c r="I481" s="428"/>
      <c r="J481" s="428"/>
      <c r="K481" s="428"/>
      <c r="L481" s="428"/>
      <c r="M481" s="428"/>
      <c r="N481" s="428"/>
      <c r="O481" s="428"/>
      <c r="P481" s="428"/>
      <c r="Q481" s="428"/>
      <c r="R481" s="428"/>
      <c r="S481" s="428"/>
      <c r="T481" s="428"/>
      <c r="U481" s="428"/>
      <c r="V481" s="428"/>
      <c r="W481" s="428"/>
      <c r="X481" s="428"/>
      <c r="Y481" s="428"/>
      <c r="Z481" s="428"/>
      <c r="AA481" s="428"/>
      <c r="AB481" s="428"/>
      <c r="AC481" s="428"/>
      <c r="AD481" s="428"/>
      <c r="AE481" s="428"/>
      <c r="AF481" s="428"/>
      <c r="AG481" s="428"/>
      <c r="AH481" s="428"/>
      <c r="AI481" s="428"/>
      <c r="AJ481" s="428"/>
      <c r="AK481" s="428"/>
      <c r="AL481" s="428"/>
      <c r="AM481" s="428"/>
      <c r="AN481" s="428"/>
      <c r="AO481" s="428"/>
      <c r="AP481" s="428"/>
      <c r="AQ481" s="428"/>
      <c r="AR481" s="428"/>
      <c r="AS481" s="428"/>
      <c r="AT481" s="428"/>
      <c r="AU481" s="428"/>
      <c r="AV481" s="428"/>
      <c r="AW481" s="428"/>
      <c r="AX481" s="428"/>
      <c r="AY481" s="428"/>
      <c r="AZ481" s="428"/>
      <c r="BA481" s="428"/>
      <c r="BB481" s="428"/>
      <c r="BC481" s="428"/>
    </row>
    <row r="482" ht="12.75" customHeight="1">
      <c r="A482" s="428"/>
      <c r="B482" s="428"/>
      <c r="C482" s="428"/>
      <c r="D482" s="428"/>
      <c r="E482" s="428"/>
      <c r="F482" s="428"/>
      <c r="G482" s="428"/>
      <c r="H482" s="428"/>
      <c r="I482" s="428"/>
      <c r="J482" s="428"/>
      <c r="K482" s="428"/>
      <c r="L482" s="428"/>
      <c r="M482" s="428"/>
      <c r="N482" s="428"/>
      <c r="O482" s="428"/>
      <c r="P482" s="428"/>
      <c r="Q482" s="428"/>
      <c r="R482" s="428"/>
      <c r="S482" s="428"/>
      <c r="T482" s="428"/>
      <c r="U482" s="428"/>
      <c r="V482" s="428"/>
      <c r="W482" s="428"/>
      <c r="X482" s="428"/>
      <c r="Y482" s="428"/>
      <c r="Z482" s="428"/>
      <c r="AA482" s="428"/>
      <c r="AB482" s="428"/>
      <c r="AC482" s="428"/>
      <c r="AD482" s="428"/>
      <c r="AE482" s="428"/>
      <c r="AF482" s="428"/>
      <c r="AG482" s="428"/>
      <c r="AH482" s="428"/>
      <c r="AI482" s="428"/>
      <c r="AJ482" s="428"/>
      <c r="AK482" s="428"/>
      <c r="AL482" s="428"/>
      <c r="AM482" s="428"/>
      <c r="AN482" s="428"/>
      <c r="AO482" s="428"/>
      <c r="AP482" s="428"/>
      <c r="AQ482" s="428"/>
      <c r="AR482" s="428"/>
      <c r="AS482" s="428"/>
      <c r="AT482" s="428"/>
      <c r="AU482" s="428"/>
      <c r="AV482" s="428"/>
      <c r="AW482" s="428"/>
      <c r="AX482" s="428"/>
      <c r="AY482" s="428"/>
      <c r="AZ482" s="428"/>
      <c r="BA482" s="428"/>
      <c r="BB482" s="428"/>
      <c r="BC482" s="428"/>
    </row>
    <row r="483" ht="12.75" customHeight="1">
      <c r="A483" s="428"/>
      <c r="B483" s="428"/>
      <c r="C483" s="428"/>
      <c r="D483" s="428"/>
      <c r="E483" s="428"/>
      <c r="F483" s="428"/>
      <c r="G483" s="428"/>
      <c r="H483" s="428"/>
      <c r="I483" s="428"/>
      <c r="J483" s="428"/>
      <c r="K483" s="428"/>
      <c r="L483" s="428"/>
      <c r="M483" s="428"/>
      <c r="N483" s="428"/>
      <c r="O483" s="428"/>
      <c r="P483" s="428"/>
      <c r="Q483" s="428"/>
      <c r="R483" s="428"/>
      <c r="S483" s="428"/>
      <c r="T483" s="428"/>
      <c r="U483" s="428"/>
      <c r="V483" s="428"/>
      <c r="W483" s="428"/>
      <c r="X483" s="428"/>
      <c r="Y483" s="428"/>
      <c r="Z483" s="428"/>
      <c r="AA483" s="428"/>
      <c r="AB483" s="428"/>
      <c r="AC483" s="428"/>
      <c r="AD483" s="428"/>
      <c r="AE483" s="428"/>
      <c r="AF483" s="428"/>
      <c r="AG483" s="428"/>
      <c r="AH483" s="428"/>
      <c r="AI483" s="428"/>
      <c r="AJ483" s="428"/>
      <c r="AK483" s="428"/>
      <c r="AL483" s="428"/>
      <c r="AM483" s="428"/>
      <c r="AN483" s="428"/>
      <c r="AO483" s="428"/>
      <c r="AP483" s="428"/>
      <c r="AQ483" s="428"/>
      <c r="AR483" s="428"/>
      <c r="AS483" s="428"/>
      <c r="AT483" s="428"/>
      <c r="AU483" s="428"/>
      <c r="AV483" s="428"/>
      <c r="AW483" s="428"/>
      <c r="AX483" s="428"/>
      <c r="AY483" s="428"/>
      <c r="AZ483" s="428"/>
      <c r="BA483" s="428"/>
      <c r="BB483" s="428"/>
      <c r="BC483" s="428"/>
    </row>
    <row r="484" ht="12.75" customHeight="1">
      <c r="A484" s="428"/>
      <c r="B484" s="428"/>
      <c r="C484" s="428"/>
      <c r="D484" s="428"/>
      <c r="E484" s="428"/>
      <c r="F484" s="428"/>
      <c r="G484" s="428"/>
      <c r="H484" s="428"/>
      <c r="I484" s="428"/>
      <c r="J484" s="428"/>
      <c r="K484" s="428"/>
      <c r="L484" s="428"/>
      <c r="M484" s="428"/>
      <c r="N484" s="428"/>
      <c r="O484" s="428"/>
      <c r="P484" s="428"/>
      <c r="Q484" s="428"/>
      <c r="R484" s="428"/>
      <c r="S484" s="428"/>
      <c r="T484" s="428"/>
      <c r="U484" s="428"/>
      <c r="V484" s="428"/>
      <c r="W484" s="428"/>
      <c r="X484" s="428"/>
      <c r="Y484" s="428"/>
      <c r="Z484" s="428"/>
      <c r="AA484" s="428"/>
      <c r="AB484" s="428"/>
      <c r="AC484" s="428"/>
      <c r="AD484" s="428"/>
      <c r="AE484" s="428"/>
      <c r="AF484" s="428"/>
      <c r="AG484" s="428"/>
      <c r="AH484" s="428"/>
      <c r="AI484" s="428"/>
      <c r="AJ484" s="428"/>
      <c r="AK484" s="428"/>
      <c r="AL484" s="428"/>
      <c r="AM484" s="428"/>
      <c r="AN484" s="428"/>
      <c r="AO484" s="428"/>
      <c r="AP484" s="428"/>
      <c r="AQ484" s="428"/>
      <c r="AR484" s="428"/>
      <c r="AS484" s="428"/>
      <c r="AT484" s="428"/>
      <c r="AU484" s="428"/>
      <c r="AV484" s="428"/>
      <c r="AW484" s="428"/>
      <c r="AX484" s="428"/>
      <c r="AY484" s="428"/>
      <c r="AZ484" s="428"/>
      <c r="BA484" s="428"/>
      <c r="BB484" s="428"/>
      <c r="BC484" s="428"/>
    </row>
    <row r="485" ht="12.75" customHeight="1">
      <c r="A485" s="428"/>
      <c r="B485" s="428"/>
      <c r="C485" s="428"/>
      <c r="D485" s="428"/>
      <c r="E485" s="428"/>
      <c r="F485" s="428"/>
      <c r="G485" s="428"/>
      <c r="H485" s="428"/>
      <c r="I485" s="428"/>
      <c r="J485" s="428"/>
      <c r="K485" s="428"/>
      <c r="L485" s="428"/>
      <c r="M485" s="428"/>
      <c r="N485" s="428"/>
      <c r="O485" s="428"/>
      <c r="P485" s="428"/>
      <c r="Q485" s="428"/>
      <c r="R485" s="428"/>
      <c r="S485" s="428"/>
      <c r="T485" s="428"/>
      <c r="U485" s="428"/>
      <c r="V485" s="428"/>
      <c r="W485" s="428"/>
      <c r="X485" s="428"/>
      <c r="Y485" s="428"/>
      <c r="Z485" s="428"/>
      <c r="AA485" s="428"/>
      <c r="AB485" s="428"/>
      <c r="AC485" s="428"/>
      <c r="AD485" s="428"/>
      <c r="AE485" s="428"/>
      <c r="AF485" s="428"/>
      <c r="AG485" s="428"/>
      <c r="AH485" s="428"/>
      <c r="AI485" s="428"/>
      <c r="AJ485" s="428"/>
      <c r="AK485" s="428"/>
      <c r="AL485" s="428"/>
      <c r="AM485" s="428"/>
      <c r="AN485" s="428"/>
      <c r="AO485" s="428"/>
      <c r="AP485" s="428"/>
      <c r="AQ485" s="428"/>
      <c r="AR485" s="428"/>
      <c r="AS485" s="428"/>
      <c r="AT485" s="428"/>
      <c r="AU485" s="428"/>
      <c r="AV485" s="428"/>
      <c r="AW485" s="428"/>
      <c r="AX485" s="428"/>
      <c r="AY485" s="428"/>
      <c r="AZ485" s="428"/>
      <c r="BA485" s="428"/>
      <c r="BB485" s="428"/>
      <c r="BC485" s="428"/>
    </row>
    <row r="486" ht="12.75" customHeight="1">
      <c r="A486" s="428"/>
      <c r="B486" s="428"/>
      <c r="C486" s="428"/>
      <c r="D486" s="428"/>
      <c r="E486" s="428"/>
      <c r="F486" s="428"/>
      <c r="G486" s="428"/>
      <c r="H486" s="428"/>
      <c r="I486" s="428"/>
      <c r="J486" s="428"/>
      <c r="K486" s="428"/>
      <c r="L486" s="428"/>
      <c r="M486" s="428"/>
      <c r="N486" s="428"/>
      <c r="O486" s="428"/>
      <c r="P486" s="428"/>
      <c r="Q486" s="428"/>
      <c r="R486" s="428"/>
      <c r="S486" s="428"/>
      <c r="T486" s="428"/>
      <c r="U486" s="428"/>
      <c r="V486" s="428"/>
      <c r="W486" s="428"/>
      <c r="X486" s="428"/>
      <c r="Y486" s="428"/>
      <c r="Z486" s="428"/>
      <c r="AA486" s="428"/>
      <c r="AB486" s="428"/>
      <c r="AC486" s="428"/>
      <c r="AD486" s="428"/>
      <c r="AE486" s="428"/>
      <c r="AF486" s="428"/>
      <c r="AG486" s="428"/>
      <c r="AH486" s="428"/>
      <c r="AI486" s="428"/>
      <c r="AJ486" s="428"/>
      <c r="AK486" s="428"/>
      <c r="AL486" s="428"/>
      <c r="AM486" s="428"/>
      <c r="AN486" s="428"/>
      <c r="AO486" s="428"/>
      <c r="AP486" s="428"/>
      <c r="AQ486" s="428"/>
      <c r="AR486" s="428"/>
      <c r="AS486" s="428"/>
      <c r="AT486" s="428"/>
      <c r="AU486" s="428"/>
      <c r="AV486" s="428"/>
      <c r="AW486" s="428"/>
      <c r="AX486" s="428"/>
      <c r="AY486" s="428"/>
      <c r="AZ486" s="428"/>
      <c r="BA486" s="428"/>
      <c r="BB486" s="428"/>
      <c r="BC486" s="428"/>
    </row>
    <row r="487" ht="12.75" customHeight="1">
      <c r="A487" s="428"/>
      <c r="B487" s="428"/>
      <c r="C487" s="428"/>
      <c r="D487" s="428"/>
      <c r="E487" s="428"/>
      <c r="F487" s="428"/>
      <c r="G487" s="428"/>
      <c r="H487" s="428"/>
      <c r="I487" s="428"/>
      <c r="J487" s="428"/>
      <c r="K487" s="428"/>
      <c r="L487" s="428"/>
      <c r="M487" s="428"/>
      <c r="N487" s="428"/>
      <c r="O487" s="428"/>
      <c r="P487" s="428"/>
      <c r="Q487" s="428"/>
      <c r="R487" s="428"/>
      <c r="S487" s="428"/>
      <c r="T487" s="428"/>
      <c r="U487" s="428"/>
      <c r="V487" s="428"/>
      <c r="W487" s="428"/>
      <c r="X487" s="428"/>
      <c r="Y487" s="428"/>
      <c r="Z487" s="428"/>
      <c r="AA487" s="428"/>
      <c r="AB487" s="428"/>
      <c r="AC487" s="428"/>
      <c r="AD487" s="428"/>
      <c r="AE487" s="428"/>
      <c r="AF487" s="428"/>
      <c r="AG487" s="428"/>
      <c r="AH487" s="428"/>
      <c r="AI487" s="428"/>
      <c r="AJ487" s="428"/>
      <c r="AK487" s="428"/>
      <c r="AL487" s="428"/>
      <c r="AM487" s="428"/>
      <c r="AN487" s="428"/>
      <c r="AO487" s="428"/>
      <c r="AP487" s="428"/>
      <c r="AQ487" s="428"/>
      <c r="AR487" s="428"/>
      <c r="AS487" s="428"/>
      <c r="AT487" s="428"/>
      <c r="AU487" s="428"/>
      <c r="AV487" s="428"/>
      <c r="AW487" s="428"/>
      <c r="AX487" s="428"/>
      <c r="AY487" s="428"/>
      <c r="AZ487" s="428"/>
      <c r="BA487" s="428"/>
      <c r="BB487" s="428"/>
      <c r="BC487" s="428"/>
    </row>
    <row r="488" ht="12.75" customHeight="1">
      <c r="A488" s="428"/>
      <c r="B488" s="428"/>
      <c r="C488" s="428"/>
      <c r="D488" s="428"/>
      <c r="E488" s="428"/>
      <c r="F488" s="428"/>
      <c r="G488" s="428"/>
      <c r="H488" s="428"/>
      <c r="I488" s="428"/>
      <c r="J488" s="428"/>
      <c r="K488" s="428"/>
      <c r="L488" s="428"/>
      <c r="M488" s="428"/>
      <c r="N488" s="428"/>
      <c r="O488" s="428"/>
      <c r="P488" s="428"/>
      <c r="Q488" s="428"/>
      <c r="R488" s="428"/>
      <c r="S488" s="428"/>
      <c r="T488" s="428"/>
      <c r="U488" s="428"/>
      <c r="V488" s="428"/>
      <c r="W488" s="428"/>
      <c r="X488" s="428"/>
      <c r="Y488" s="428"/>
      <c r="Z488" s="428"/>
      <c r="AA488" s="428"/>
      <c r="AB488" s="428"/>
      <c r="AC488" s="428"/>
      <c r="AD488" s="428"/>
      <c r="AE488" s="428"/>
      <c r="AF488" s="428"/>
      <c r="AG488" s="428"/>
      <c r="AH488" s="428"/>
      <c r="AI488" s="428"/>
      <c r="AJ488" s="428"/>
      <c r="AK488" s="428"/>
      <c r="AL488" s="428"/>
      <c r="AM488" s="428"/>
      <c r="AN488" s="428"/>
      <c r="AO488" s="428"/>
      <c r="AP488" s="428"/>
      <c r="AQ488" s="428"/>
      <c r="AR488" s="428"/>
      <c r="AS488" s="428"/>
      <c r="AT488" s="428"/>
      <c r="AU488" s="428"/>
      <c r="AV488" s="428"/>
      <c r="AW488" s="428"/>
      <c r="AX488" s="428"/>
      <c r="AY488" s="428"/>
      <c r="AZ488" s="428"/>
      <c r="BA488" s="428"/>
      <c r="BB488" s="428"/>
      <c r="BC488" s="428"/>
    </row>
    <row r="489" ht="12.75" customHeight="1">
      <c r="A489" s="428"/>
      <c r="B489" s="428"/>
      <c r="C489" s="428"/>
      <c r="D489" s="428"/>
      <c r="E489" s="428"/>
      <c r="F489" s="428"/>
      <c r="G489" s="428"/>
      <c r="H489" s="428"/>
      <c r="I489" s="428"/>
      <c r="J489" s="428"/>
      <c r="K489" s="428"/>
      <c r="L489" s="428"/>
      <c r="M489" s="428"/>
      <c r="N489" s="428"/>
      <c r="O489" s="428"/>
      <c r="P489" s="428"/>
      <c r="Q489" s="428"/>
      <c r="R489" s="428"/>
      <c r="S489" s="428"/>
      <c r="T489" s="428"/>
      <c r="U489" s="428"/>
      <c r="V489" s="428"/>
      <c r="W489" s="428"/>
      <c r="X489" s="428"/>
      <c r="Y489" s="428"/>
      <c r="Z489" s="428"/>
      <c r="AA489" s="428"/>
      <c r="AB489" s="428"/>
      <c r="AC489" s="428"/>
      <c r="AD489" s="428"/>
      <c r="AE489" s="428"/>
      <c r="AF489" s="428"/>
      <c r="AG489" s="428"/>
      <c r="AH489" s="428"/>
      <c r="AI489" s="428"/>
      <c r="AJ489" s="428"/>
      <c r="AK489" s="428"/>
      <c r="AL489" s="428"/>
      <c r="AM489" s="428"/>
      <c r="AN489" s="428"/>
      <c r="AO489" s="428"/>
      <c r="AP489" s="428"/>
      <c r="AQ489" s="428"/>
      <c r="AR489" s="428"/>
      <c r="AS489" s="428"/>
      <c r="AT489" s="428"/>
      <c r="AU489" s="428"/>
      <c r="AV489" s="428"/>
      <c r="AW489" s="428"/>
      <c r="AX489" s="428"/>
      <c r="AY489" s="428"/>
      <c r="AZ489" s="428"/>
      <c r="BA489" s="428"/>
      <c r="BB489" s="428"/>
      <c r="BC489" s="428"/>
    </row>
    <row r="490" ht="12.75" customHeight="1">
      <c r="A490" s="428"/>
      <c r="B490" s="428"/>
      <c r="C490" s="428"/>
      <c r="D490" s="428"/>
      <c r="E490" s="428"/>
      <c r="F490" s="428"/>
      <c r="G490" s="428"/>
      <c r="H490" s="428"/>
      <c r="I490" s="428"/>
      <c r="J490" s="428"/>
      <c r="K490" s="428"/>
      <c r="L490" s="428"/>
      <c r="M490" s="428"/>
      <c r="N490" s="428"/>
      <c r="O490" s="428"/>
      <c r="P490" s="428"/>
      <c r="Q490" s="428"/>
      <c r="R490" s="428"/>
      <c r="S490" s="428"/>
      <c r="T490" s="428"/>
      <c r="U490" s="428"/>
      <c r="V490" s="428"/>
      <c r="W490" s="428"/>
      <c r="X490" s="428"/>
      <c r="Y490" s="428"/>
      <c r="Z490" s="428"/>
      <c r="AA490" s="428"/>
      <c r="AB490" s="428"/>
      <c r="AC490" s="428"/>
      <c r="AD490" s="428"/>
      <c r="AE490" s="428"/>
      <c r="AF490" s="428"/>
      <c r="AG490" s="428"/>
      <c r="AH490" s="428"/>
      <c r="AI490" s="428"/>
      <c r="AJ490" s="428"/>
      <c r="AK490" s="428"/>
      <c r="AL490" s="428"/>
      <c r="AM490" s="428"/>
      <c r="AN490" s="428"/>
      <c r="AO490" s="428"/>
      <c r="AP490" s="428"/>
      <c r="AQ490" s="428"/>
      <c r="AR490" s="428"/>
      <c r="AS490" s="428"/>
      <c r="AT490" s="428"/>
      <c r="AU490" s="428"/>
      <c r="AV490" s="428"/>
      <c r="AW490" s="428"/>
      <c r="AX490" s="428"/>
      <c r="AY490" s="428"/>
      <c r="AZ490" s="428"/>
      <c r="BA490" s="428"/>
      <c r="BB490" s="428"/>
      <c r="BC490" s="428"/>
    </row>
    <row r="491" ht="12.75" customHeight="1">
      <c r="A491" s="428"/>
      <c r="B491" s="428"/>
      <c r="C491" s="428"/>
      <c r="D491" s="428"/>
      <c r="E491" s="428"/>
      <c r="F491" s="428"/>
      <c r="G491" s="428"/>
      <c r="H491" s="428"/>
      <c r="I491" s="428"/>
      <c r="J491" s="428"/>
      <c r="K491" s="428"/>
      <c r="L491" s="428"/>
      <c r="M491" s="428"/>
      <c r="N491" s="428"/>
      <c r="O491" s="428"/>
      <c r="P491" s="428"/>
      <c r="Q491" s="428"/>
      <c r="R491" s="428"/>
      <c r="S491" s="428"/>
      <c r="T491" s="428"/>
      <c r="U491" s="428"/>
      <c r="V491" s="428"/>
      <c r="W491" s="428"/>
      <c r="X491" s="428"/>
      <c r="Y491" s="428"/>
      <c r="Z491" s="428"/>
      <c r="AA491" s="428"/>
      <c r="AB491" s="428"/>
      <c r="AC491" s="428"/>
      <c r="AD491" s="428"/>
      <c r="AE491" s="428"/>
      <c r="AF491" s="428"/>
      <c r="AG491" s="428"/>
      <c r="AH491" s="428"/>
      <c r="AI491" s="428"/>
      <c r="AJ491" s="428"/>
      <c r="AK491" s="428"/>
      <c r="AL491" s="428"/>
      <c r="AM491" s="428"/>
      <c r="AN491" s="428"/>
      <c r="AO491" s="428"/>
      <c r="AP491" s="428"/>
      <c r="AQ491" s="428"/>
      <c r="AR491" s="428"/>
      <c r="AS491" s="428"/>
      <c r="AT491" s="428"/>
      <c r="AU491" s="428"/>
      <c r="AV491" s="428"/>
      <c r="AW491" s="428"/>
      <c r="AX491" s="428"/>
      <c r="AY491" s="428"/>
      <c r="AZ491" s="428"/>
      <c r="BA491" s="428"/>
      <c r="BB491" s="428"/>
      <c r="BC491" s="428"/>
    </row>
    <row r="492" ht="12.75" customHeight="1">
      <c r="A492" s="428"/>
      <c r="B492" s="428"/>
      <c r="C492" s="428"/>
      <c r="D492" s="428"/>
      <c r="E492" s="428"/>
      <c r="F492" s="428"/>
      <c r="G492" s="428"/>
      <c r="H492" s="428"/>
      <c r="I492" s="428"/>
      <c r="J492" s="428"/>
      <c r="K492" s="428"/>
      <c r="L492" s="428"/>
      <c r="M492" s="428"/>
      <c r="N492" s="428"/>
      <c r="O492" s="428"/>
      <c r="P492" s="428"/>
      <c r="Q492" s="428"/>
      <c r="R492" s="428"/>
      <c r="S492" s="428"/>
      <c r="T492" s="428"/>
      <c r="U492" s="428"/>
      <c r="V492" s="428"/>
      <c r="W492" s="428"/>
      <c r="X492" s="428"/>
      <c r="Y492" s="428"/>
      <c r="Z492" s="428"/>
      <c r="AA492" s="428"/>
      <c r="AB492" s="428"/>
      <c r="AC492" s="428"/>
      <c r="AD492" s="428"/>
      <c r="AE492" s="428"/>
      <c r="AF492" s="428"/>
      <c r="AG492" s="428"/>
      <c r="AH492" s="428"/>
      <c r="AI492" s="428"/>
      <c r="AJ492" s="428"/>
      <c r="AK492" s="428"/>
      <c r="AL492" s="428"/>
      <c r="AM492" s="428"/>
      <c r="AN492" s="428"/>
      <c r="AO492" s="428"/>
      <c r="AP492" s="428"/>
      <c r="AQ492" s="428"/>
      <c r="AR492" s="428"/>
      <c r="AS492" s="428"/>
      <c r="AT492" s="428"/>
      <c r="AU492" s="428"/>
      <c r="AV492" s="428"/>
      <c r="AW492" s="428"/>
      <c r="AX492" s="428"/>
      <c r="AY492" s="428"/>
      <c r="AZ492" s="428"/>
      <c r="BA492" s="428"/>
      <c r="BB492" s="428"/>
      <c r="BC492" s="428"/>
    </row>
    <row r="493" ht="12.75" customHeight="1">
      <c r="A493" s="428"/>
      <c r="B493" s="428"/>
      <c r="C493" s="428"/>
      <c r="D493" s="428"/>
      <c r="E493" s="428"/>
      <c r="F493" s="428"/>
      <c r="G493" s="428"/>
      <c r="H493" s="428"/>
      <c r="I493" s="428"/>
      <c r="J493" s="428"/>
      <c r="K493" s="428"/>
      <c r="L493" s="428"/>
      <c r="M493" s="428"/>
      <c r="N493" s="428"/>
      <c r="O493" s="428"/>
      <c r="P493" s="428"/>
      <c r="Q493" s="428"/>
      <c r="R493" s="428"/>
      <c r="S493" s="428"/>
      <c r="T493" s="428"/>
      <c r="U493" s="428"/>
      <c r="V493" s="428"/>
      <c r="W493" s="428"/>
      <c r="X493" s="428"/>
      <c r="Y493" s="428"/>
      <c r="Z493" s="428"/>
      <c r="AA493" s="428"/>
      <c r="AB493" s="428"/>
      <c r="AC493" s="428"/>
      <c r="AD493" s="428"/>
      <c r="AE493" s="428"/>
      <c r="AF493" s="428"/>
      <c r="AG493" s="428"/>
      <c r="AH493" s="428"/>
      <c r="AI493" s="428"/>
      <c r="AJ493" s="428"/>
      <c r="AK493" s="428"/>
      <c r="AL493" s="428"/>
      <c r="AM493" s="428"/>
      <c r="AN493" s="428"/>
      <c r="AO493" s="428"/>
      <c r="AP493" s="428"/>
      <c r="AQ493" s="428"/>
      <c r="AR493" s="428"/>
      <c r="AS493" s="428"/>
      <c r="AT493" s="428"/>
      <c r="AU493" s="428"/>
      <c r="AV493" s="428"/>
      <c r="AW493" s="428"/>
      <c r="AX493" s="428"/>
      <c r="AY493" s="428"/>
      <c r="AZ493" s="428"/>
      <c r="BA493" s="428"/>
      <c r="BB493" s="428"/>
      <c r="BC493" s="428"/>
    </row>
    <row r="494" ht="12.75" customHeight="1">
      <c r="A494" s="428"/>
      <c r="B494" s="428"/>
      <c r="C494" s="428"/>
      <c r="D494" s="428"/>
      <c r="E494" s="428"/>
      <c r="F494" s="428"/>
      <c r="G494" s="428"/>
      <c r="H494" s="428"/>
      <c r="I494" s="428"/>
      <c r="J494" s="428"/>
      <c r="K494" s="428"/>
      <c r="L494" s="428"/>
      <c r="M494" s="428"/>
      <c r="N494" s="428"/>
      <c r="O494" s="428"/>
      <c r="P494" s="428"/>
      <c r="Q494" s="428"/>
      <c r="R494" s="428"/>
      <c r="S494" s="428"/>
      <c r="T494" s="428"/>
      <c r="U494" s="428"/>
      <c r="V494" s="428"/>
      <c r="W494" s="428"/>
      <c r="X494" s="428"/>
      <c r="Y494" s="428"/>
      <c r="Z494" s="428"/>
      <c r="AA494" s="428"/>
      <c r="AB494" s="428"/>
      <c r="AC494" s="428"/>
      <c r="AD494" s="428"/>
      <c r="AE494" s="428"/>
      <c r="AF494" s="428"/>
      <c r="AG494" s="428"/>
      <c r="AH494" s="428"/>
      <c r="AI494" s="428"/>
      <c r="AJ494" s="428"/>
      <c r="AK494" s="428"/>
      <c r="AL494" s="428"/>
      <c r="AM494" s="428"/>
      <c r="AN494" s="428"/>
      <c r="AO494" s="428"/>
      <c r="AP494" s="428"/>
      <c r="AQ494" s="428"/>
      <c r="AR494" s="428"/>
      <c r="AS494" s="428"/>
      <c r="AT494" s="428"/>
      <c r="AU494" s="428"/>
      <c r="AV494" s="428"/>
      <c r="AW494" s="428"/>
      <c r="AX494" s="428"/>
      <c r="AY494" s="428"/>
      <c r="AZ494" s="428"/>
      <c r="BA494" s="428"/>
      <c r="BB494" s="428"/>
      <c r="BC494" s="428"/>
    </row>
    <row r="495" ht="12.75" customHeight="1">
      <c r="A495" s="428"/>
      <c r="B495" s="428"/>
      <c r="C495" s="428"/>
      <c r="D495" s="428"/>
      <c r="E495" s="428"/>
      <c r="F495" s="428"/>
      <c r="G495" s="428"/>
      <c r="H495" s="428"/>
      <c r="I495" s="428"/>
      <c r="J495" s="428"/>
      <c r="K495" s="428"/>
      <c r="L495" s="428"/>
      <c r="M495" s="428"/>
      <c r="N495" s="428"/>
      <c r="O495" s="428"/>
      <c r="P495" s="428"/>
      <c r="Q495" s="428"/>
      <c r="R495" s="428"/>
      <c r="S495" s="428"/>
      <c r="T495" s="428"/>
      <c r="U495" s="428"/>
      <c r="V495" s="428"/>
      <c r="W495" s="428"/>
      <c r="X495" s="428"/>
      <c r="Y495" s="428"/>
      <c r="Z495" s="428"/>
      <c r="AA495" s="428"/>
      <c r="AB495" s="428"/>
      <c r="AC495" s="428"/>
      <c r="AD495" s="428"/>
      <c r="AE495" s="428"/>
      <c r="AF495" s="428"/>
      <c r="AG495" s="428"/>
      <c r="AH495" s="428"/>
      <c r="AI495" s="428"/>
      <c r="AJ495" s="428"/>
      <c r="AK495" s="428"/>
      <c r="AL495" s="428"/>
      <c r="AM495" s="428"/>
      <c r="AN495" s="428"/>
      <c r="AO495" s="428"/>
      <c r="AP495" s="428"/>
      <c r="AQ495" s="428"/>
      <c r="AR495" s="428"/>
      <c r="AS495" s="428"/>
      <c r="AT495" s="428"/>
      <c r="AU495" s="428"/>
      <c r="AV495" s="428"/>
      <c r="AW495" s="428"/>
      <c r="AX495" s="428"/>
      <c r="AY495" s="428"/>
      <c r="AZ495" s="428"/>
      <c r="BA495" s="428"/>
      <c r="BB495" s="428"/>
      <c r="BC495" s="428"/>
    </row>
    <row r="496" ht="12.75" customHeight="1">
      <c r="A496" s="428"/>
      <c r="B496" s="428"/>
      <c r="C496" s="428"/>
      <c r="D496" s="428"/>
      <c r="E496" s="428"/>
      <c r="F496" s="428"/>
      <c r="G496" s="428"/>
      <c r="H496" s="428"/>
      <c r="I496" s="428"/>
      <c r="J496" s="428"/>
      <c r="K496" s="428"/>
      <c r="L496" s="428"/>
      <c r="M496" s="428"/>
      <c r="N496" s="428"/>
      <c r="O496" s="428"/>
      <c r="P496" s="428"/>
      <c r="Q496" s="428"/>
      <c r="R496" s="428"/>
      <c r="S496" s="428"/>
      <c r="T496" s="428"/>
      <c r="U496" s="428"/>
      <c r="V496" s="428"/>
      <c r="W496" s="428"/>
      <c r="X496" s="428"/>
      <c r="Y496" s="428"/>
      <c r="Z496" s="428"/>
      <c r="AA496" s="428"/>
      <c r="AB496" s="428"/>
      <c r="AC496" s="428"/>
      <c r="AD496" s="428"/>
      <c r="AE496" s="428"/>
      <c r="AF496" s="428"/>
      <c r="AG496" s="428"/>
      <c r="AH496" s="428"/>
      <c r="AI496" s="428"/>
      <c r="AJ496" s="428"/>
      <c r="AK496" s="428"/>
      <c r="AL496" s="428"/>
      <c r="AM496" s="428"/>
      <c r="AN496" s="428"/>
      <c r="AO496" s="428"/>
      <c r="AP496" s="428"/>
      <c r="AQ496" s="428"/>
      <c r="AR496" s="428"/>
      <c r="AS496" s="428"/>
      <c r="AT496" s="428"/>
      <c r="AU496" s="428"/>
      <c r="AV496" s="428"/>
      <c r="AW496" s="428"/>
      <c r="AX496" s="428"/>
      <c r="AY496" s="428"/>
      <c r="AZ496" s="428"/>
      <c r="BA496" s="428"/>
      <c r="BB496" s="428"/>
      <c r="BC496" s="428"/>
    </row>
    <row r="497" ht="12.75" customHeight="1">
      <c r="A497" s="428"/>
      <c r="B497" s="428"/>
      <c r="C497" s="428"/>
      <c r="D497" s="428"/>
      <c r="E497" s="428"/>
      <c r="F497" s="428"/>
      <c r="G497" s="428"/>
      <c r="H497" s="428"/>
      <c r="I497" s="428"/>
      <c r="J497" s="428"/>
      <c r="K497" s="428"/>
      <c r="L497" s="428"/>
      <c r="M497" s="428"/>
      <c r="N497" s="428"/>
      <c r="O497" s="428"/>
      <c r="P497" s="428"/>
      <c r="Q497" s="428"/>
      <c r="R497" s="428"/>
      <c r="S497" s="428"/>
      <c r="T497" s="428"/>
      <c r="U497" s="428"/>
      <c r="V497" s="428"/>
      <c r="W497" s="428"/>
      <c r="X497" s="428"/>
      <c r="Y497" s="428"/>
      <c r="Z497" s="428"/>
      <c r="AA497" s="428"/>
      <c r="AB497" s="428"/>
      <c r="AC497" s="428"/>
      <c r="AD497" s="428"/>
      <c r="AE497" s="428"/>
      <c r="AF497" s="428"/>
      <c r="AG497" s="428"/>
      <c r="AH497" s="428"/>
      <c r="AI497" s="428"/>
      <c r="AJ497" s="428"/>
      <c r="AK497" s="428"/>
      <c r="AL497" s="428"/>
      <c r="AM497" s="428"/>
      <c r="AN497" s="428"/>
      <c r="AO497" s="428"/>
      <c r="AP497" s="428"/>
      <c r="AQ497" s="428"/>
      <c r="AR497" s="428"/>
      <c r="AS497" s="428"/>
      <c r="AT497" s="428"/>
      <c r="AU497" s="428"/>
      <c r="AV497" s="428"/>
      <c r="AW497" s="428"/>
      <c r="AX497" s="428"/>
      <c r="AY497" s="428"/>
      <c r="AZ497" s="428"/>
      <c r="BA497" s="428"/>
      <c r="BB497" s="428"/>
      <c r="BC497" s="428"/>
    </row>
    <row r="498" ht="12.75" customHeight="1">
      <c r="A498" s="428"/>
      <c r="B498" s="428"/>
      <c r="C498" s="428"/>
      <c r="D498" s="428"/>
      <c r="E498" s="428"/>
      <c r="F498" s="428"/>
      <c r="G498" s="428"/>
      <c r="H498" s="428"/>
      <c r="I498" s="428"/>
      <c r="J498" s="428"/>
      <c r="K498" s="428"/>
      <c r="L498" s="428"/>
      <c r="M498" s="428"/>
      <c r="N498" s="428"/>
      <c r="O498" s="428"/>
      <c r="P498" s="428"/>
      <c r="Q498" s="428"/>
      <c r="R498" s="428"/>
      <c r="S498" s="428"/>
      <c r="T498" s="428"/>
      <c r="U498" s="428"/>
      <c r="V498" s="428"/>
      <c r="W498" s="428"/>
      <c r="X498" s="428"/>
      <c r="Y498" s="428"/>
      <c r="Z498" s="428"/>
      <c r="AA498" s="428"/>
      <c r="AB498" s="428"/>
      <c r="AC498" s="428"/>
      <c r="AD498" s="428"/>
      <c r="AE498" s="428"/>
      <c r="AF498" s="428"/>
      <c r="AG498" s="428"/>
      <c r="AH498" s="428"/>
      <c r="AI498" s="428"/>
      <c r="AJ498" s="428"/>
      <c r="AK498" s="428"/>
      <c r="AL498" s="428"/>
      <c r="AM498" s="428"/>
      <c r="AN498" s="428"/>
      <c r="AO498" s="428"/>
      <c r="AP498" s="428"/>
      <c r="AQ498" s="428"/>
      <c r="AR498" s="428"/>
      <c r="AS498" s="428"/>
      <c r="AT498" s="428"/>
      <c r="AU498" s="428"/>
      <c r="AV498" s="428"/>
      <c r="AW498" s="428"/>
      <c r="AX498" s="428"/>
      <c r="AY498" s="428"/>
      <c r="AZ498" s="428"/>
      <c r="BA498" s="428"/>
      <c r="BB498" s="428"/>
      <c r="BC498" s="428"/>
    </row>
    <row r="499" ht="12.75" customHeight="1">
      <c r="A499" s="428"/>
      <c r="B499" s="428"/>
      <c r="C499" s="428"/>
      <c r="D499" s="428"/>
      <c r="E499" s="428"/>
      <c r="F499" s="428"/>
      <c r="G499" s="428"/>
      <c r="H499" s="428"/>
      <c r="I499" s="428"/>
      <c r="J499" s="428"/>
      <c r="K499" s="428"/>
      <c r="L499" s="428"/>
      <c r="M499" s="428"/>
      <c r="N499" s="428"/>
      <c r="O499" s="428"/>
      <c r="P499" s="428"/>
      <c r="Q499" s="428"/>
      <c r="R499" s="428"/>
      <c r="S499" s="428"/>
      <c r="T499" s="428"/>
      <c r="U499" s="428"/>
      <c r="V499" s="428"/>
      <c r="W499" s="428"/>
      <c r="X499" s="428"/>
      <c r="Y499" s="428"/>
      <c r="Z499" s="428"/>
      <c r="AA499" s="428"/>
      <c r="AB499" s="428"/>
      <c r="AC499" s="428"/>
      <c r="AD499" s="428"/>
      <c r="AE499" s="428"/>
      <c r="AF499" s="428"/>
      <c r="AG499" s="428"/>
      <c r="AH499" s="428"/>
      <c r="AI499" s="428"/>
      <c r="AJ499" s="428"/>
      <c r="AK499" s="428"/>
      <c r="AL499" s="428"/>
      <c r="AM499" s="428"/>
      <c r="AN499" s="428"/>
      <c r="AO499" s="428"/>
      <c r="AP499" s="428"/>
      <c r="AQ499" s="428"/>
      <c r="AR499" s="428"/>
      <c r="AS499" s="428"/>
      <c r="AT499" s="428"/>
      <c r="AU499" s="428"/>
      <c r="AV499" s="428"/>
      <c r="AW499" s="428"/>
      <c r="AX499" s="428"/>
      <c r="AY499" s="428"/>
      <c r="AZ499" s="428"/>
      <c r="BA499" s="428"/>
      <c r="BB499" s="428"/>
      <c r="BC499" s="428"/>
    </row>
    <row r="500" ht="12.75" customHeight="1">
      <c r="A500" s="428"/>
      <c r="B500" s="428"/>
      <c r="C500" s="428"/>
      <c r="D500" s="428"/>
      <c r="E500" s="428"/>
      <c r="F500" s="428"/>
      <c r="G500" s="428"/>
      <c r="H500" s="428"/>
      <c r="I500" s="428"/>
      <c r="J500" s="428"/>
      <c r="K500" s="428"/>
      <c r="L500" s="428"/>
      <c r="M500" s="428"/>
      <c r="N500" s="428"/>
      <c r="O500" s="428"/>
      <c r="P500" s="428"/>
      <c r="Q500" s="428"/>
      <c r="R500" s="428"/>
      <c r="S500" s="428"/>
      <c r="T500" s="428"/>
      <c r="U500" s="428"/>
      <c r="V500" s="428"/>
      <c r="W500" s="428"/>
      <c r="X500" s="428"/>
      <c r="Y500" s="428"/>
      <c r="Z500" s="428"/>
      <c r="AA500" s="428"/>
      <c r="AB500" s="428"/>
      <c r="AC500" s="428"/>
      <c r="AD500" s="428"/>
      <c r="AE500" s="428"/>
      <c r="AF500" s="428"/>
      <c r="AG500" s="428"/>
      <c r="AH500" s="428"/>
      <c r="AI500" s="428"/>
      <c r="AJ500" s="428"/>
      <c r="AK500" s="428"/>
      <c r="AL500" s="428"/>
      <c r="AM500" s="428"/>
      <c r="AN500" s="428"/>
      <c r="AO500" s="428"/>
      <c r="AP500" s="428"/>
      <c r="AQ500" s="428"/>
      <c r="AR500" s="428"/>
      <c r="AS500" s="428"/>
      <c r="AT500" s="428"/>
      <c r="AU500" s="428"/>
      <c r="AV500" s="428"/>
      <c r="AW500" s="428"/>
      <c r="AX500" s="428"/>
      <c r="AY500" s="428"/>
      <c r="AZ500" s="428"/>
      <c r="BA500" s="428"/>
      <c r="BB500" s="428"/>
      <c r="BC500" s="428"/>
    </row>
    <row r="501" ht="12.75" customHeight="1">
      <c r="A501" s="428"/>
      <c r="B501" s="428"/>
      <c r="C501" s="428"/>
      <c r="D501" s="428"/>
      <c r="E501" s="428"/>
      <c r="F501" s="428"/>
      <c r="G501" s="428"/>
      <c r="H501" s="428"/>
      <c r="I501" s="428"/>
      <c r="J501" s="428"/>
      <c r="K501" s="428"/>
      <c r="L501" s="428"/>
      <c r="M501" s="428"/>
      <c r="N501" s="428"/>
      <c r="O501" s="428"/>
      <c r="P501" s="428"/>
      <c r="Q501" s="428"/>
      <c r="R501" s="428"/>
      <c r="S501" s="428"/>
      <c r="T501" s="428"/>
      <c r="U501" s="428"/>
      <c r="V501" s="428"/>
      <c r="W501" s="428"/>
      <c r="X501" s="428"/>
      <c r="Y501" s="428"/>
      <c r="Z501" s="428"/>
      <c r="AA501" s="428"/>
      <c r="AB501" s="428"/>
      <c r="AC501" s="428"/>
      <c r="AD501" s="428"/>
      <c r="AE501" s="428"/>
      <c r="AF501" s="428"/>
      <c r="AG501" s="428"/>
      <c r="AH501" s="428"/>
      <c r="AI501" s="428"/>
      <c r="AJ501" s="428"/>
      <c r="AK501" s="428"/>
      <c r="AL501" s="428"/>
      <c r="AM501" s="428"/>
      <c r="AN501" s="428"/>
      <c r="AO501" s="428"/>
      <c r="AP501" s="428"/>
      <c r="AQ501" s="428"/>
      <c r="AR501" s="428"/>
      <c r="AS501" s="428"/>
      <c r="AT501" s="428"/>
      <c r="AU501" s="428"/>
      <c r="AV501" s="428"/>
      <c r="AW501" s="428"/>
      <c r="AX501" s="428"/>
      <c r="AY501" s="428"/>
      <c r="AZ501" s="428"/>
      <c r="BA501" s="428"/>
      <c r="BB501" s="428"/>
      <c r="BC501" s="428"/>
    </row>
    <row r="502" ht="12.75" customHeight="1">
      <c r="A502" s="428"/>
      <c r="B502" s="428"/>
      <c r="C502" s="428"/>
      <c r="D502" s="428"/>
      <c r="E502" s="428"/>
      <c r="F502" s="428"/>
      <c r="G502" s="428"/>
      <c r="H502" s="428"/>
      <c r="I502" s="428"/>
      <c r="J502" s="428"/>
      <c r="K502" s="428"/>
      <c r="L502" s="428"/>
      <c r="M502" s="428"/>
      <c r="N502" s="428"/>
      <c r="O502" s="428"/>
      <c r="P502" s="428"/>
      <c r="Q502" s="428"/>
      <c r="R502" s="428"/>
      <c r="S502" s="428"/>
      <c r="T502" s="428"/>
      <c r="U502" s="428"/>
      <c r="V502" s="428"/>
      <c r="W502" s="428"/>
      <c r="X502" s="428"/>
      <c r="Y502" s="428"/>
      <c r="Z502" s="428"/>
      <c r="AA502" s="428"/>
      <c r="AB502" s="428"/>
      <c r="AC502" s="428"/>
      <c r="AD502" s="428"/>
      <c r="AE502" s="428"/>
      <c r="AF502" s="428"/>
      <c r="AG502" s="428"/>
      <c r="AH502" s="428"/>
      <c r="AI502" s="428"/>
      <c r="AJ502" s="428"/>
      <c r="AK502" s="428"/>
      <c r="AL502" s="428"/>
      <c r="AM502" s="428"/>
      <c r="AN502" s="428"/>
      <c r="AO502" s="428"/>
      <c r="AP502" s="428"/>
      <c r="AQ502" s="428"/>
      <c r="AR502" s="428"/>
      <c r="AS502" s="428"/>
      <c r="AT502" s="428"/>
      <c r="AU502" s="428"/>
      <c r="AV502" s="428"/>
      <c r="AW502" s="428"/>
      <c r="AX502" s="428"/>
      <c r="AY502" s="428"/>
      <c r="AZ502" s="428"/>
      <c r="BA502" s="428"/>
      <c r="BB502" s="428"/>
      <c r="BC502" s="428"/>
    </row>
    <row r="503" ht="12.75" customHeight="1">
      <c r="A503" s="428"/>
      <c r="B503" s="428"/>
      <c r="C503" s="428"/>
      <c r="D503" s="428"/>
      <c r="E503" s="428"/>
      <c r="F503" s="428"/>
      <c r="G503" s="428"/>
      <c r="H503" s="428"/>
      <c r="I503" s="428"/>
      <c r="J503" s="428"/>
      <c r="K503" s="428"/>
      <c r="L503" s="428"/>
      <c r="M503" s="428"/>
      <c r="N503" s="428"/>
      <c r="O503" s="428"/>
      <c r="P503" s="428"/>
      <c r="Q503" s="428"/>
      <c r="R503" s="428"/>
      <c r="S503" s="428"/>
      <c r="T503" s="428"/>
      <c r="U503" s="428"/>
      <c r="V503" s="428"/>
      <c r="W503" s="428"/>
      <c r="X503" s="428"/>
      <c r="Y503" s="428"/>
      <c r="Z503" s="428"/>
      <c r="AA503" s="428"/>
      <c r="AB503" s="428"/>
      <c r="AC503" s="428"/>
      <c r="AD503" s="428"/>
      <c r="AE503" s="428"/>
      <c r="AF503" s="428"/>
      <c r="AG503" s="428"/>
      <c r="AH503" s="428"/>
      <c r="AI503" s="428"/>
      <c r="AJ503" s="428"/>
      <c r="AK503" s="428"/>
      <c r="AL503" s="428"/>
      <c r="AM503" s="428"/>
      <c r="AN503" s="428"/>
      <c r="AO503" s="428"/>
      <c r="AP503" s="428"/>
      <c r="AQ503" s="428"/>
      <c r="AR503" s="428"/>
      <c r="AS503" s="428"/>
      <c r="AT503" s="428"/>
      <c r="AU503" s="428"/>
      <c r="AV503" s="428"/>
      <c r="AW503" s="428"/>
      <c r="AX503" s="428"/>
      <c r="AY503" s="428"/>
      <c r="AZ503" s="428"/>
      <c r="BA503" s="428"/>
      <c r="BB503" s="428"/>
      <c r="BC503" s="428"/>
    </row>
    <row r="504" ht="12.75" customHeight="1">
      <c r="A504" s="428"/>
      <c r="B504" s="428"/>
      <c r="C504" s="428"/>
      <c r="D504" s="428"/>
      <c r="E504" s="428"/>
      <c r="F504" s="428"/>
      <c r="G504" s="428"/>
      <c r="H504" s="428"/>
      <c r="I504" s="428"/>
      <c r="J504" s="428"/>
      <c r="K504" s="428"/>
      <c r="L504" s="428"/>
      <c r="M504" s="428"/>
      <c r="N504" s="428"/>
      <c r="O504" s="428"/>
      <c r="P504" s="428"/>
      <c r="Q504" s="428"/>
      <c r="R504" s="428"/>
      <c r="S504" s="428"/>
      <c r="T504" s="428"/>
      <c r="U504" s="428"/>
      <c r="V504" s="428"/>
      <c r="W504" s="428"/>
      <c r="X504" s="428"/>
      <c r="Y504" s="428"/>
      <c r="Z504" s="428"/>
      <c r="AA504" s="428"/>
      <c r="AB504" s="428"/>
      <c r="AC504" s="428"/>
      <c r="AD504" s="428"/>
      <c r="AE504" s="428"/>
      <c r="AF504" s="428"/>
      <c r="AG504" s="428"/>
      <c r="AH504" s="428"/>
      <c r="AI504" s="428"/>
      <c r="AJ504" s="428"/>
      <c r="AK504" s="428"/>
      <c r="AL504" s="428"/>
      <c r="AM504" s="428"/>
      <c r="AN504" s="428"/>
      <c r="AO504" s="428"/>
      <c r="AP504" s="428"/>
      <c r="AQ504" s="428"/>
      <c r="AR504" s="428"/>
      <c r="AS504" s="428"/>
      <c r="AT504" s="428"/>
      <c r="AU504" s="428"/>
      <c r="AV504" s="428"/>
      <c r="AW504" s="428"/>
      <c r="AX504" s="428"/>
      <c r="AY504" s="428"/>
      <c r="AZ504" s="428"/>
      <c r="BA504" s="428"/>
      <c r="BB504" s="428"/>
      <c r="BC504" s="428"/>
    </row>
    <row r="505" ht="12.75" customHeight="1">
      <c r="A505" s="428"/>
      <c r="B505" s="428"/>
      <c r="C505" s="428"/>
      <c r="D505" s="428"/>
      <c r="E505" s="428"/>
      <c r="F505" s="428"/>
      <c r="G505" s="428"/>
      <c r="H505" s="428"/>
      <c r="I505" s="428"/>
      <c r="J505" s="428"/>
      <c r="K505" s="428"/>
      <c r="L505" s="428"/>
      <c r="M505" s="428"/>
      <c r="N505" s="428"/>
      <c r="O505" s="428"/>
      <c r="P505" s="428"/>
      <c r="Q505" s="428"/>
      <c r="R505" s="428"/>
      <c r="S505" s="428"/>
      <c r="T505" s="428"/>
      <c r="U505" s="428"/>
      <c r="V505" s="428"/>
      <c r="W505" s="428"/>
      <c r="X505" s="428"/>
      <c r="Y505" s="428"/>
      <c r="Z505" s="428"/>
      <c r="AA505" s="428"/>
      <c r="AB505" s="428"/>
      <c r="AC505" s="428"/>
      <c r="AD505" s="428"/>
      <c r="AE505" s="428"/>
      <c r="AF505" s="428"/>
      <c r="AG505" s="428"/>
      <c r="AH505" s="428"/>
      <c r="AI505" s="428"/>
      <c r="AJ505" s="428"/>
      <c r="AK505" s="428"/>
      <c r="AL505" s="428"/>
      <c r="AM505" s="428"/>
      <c r="AN505" s="428"/>
      <c r="AO505" s="428"/>
      <c r="AP505" s="428"/>
      <c r="AQ505" s="428"/>
      <c r="AR505" s="428"/>
      <c r="AS505" s="428"/>
      <c r="AT505" s="428"/>
      <c r="AU505" s="428"/>
      <c r="AV505" s="428"/>
      <c r="AW505" s="428"/>
      <c r="AX505" s="428"/>
      <c r="AY505" s="428"/>
      <c r="AZ505" s="428"/>
      <c r="BA505" s="428"/>
      <c r="BB505" s="428"/>
      <c r="BC505" s="428"/>
    </row>
    <row r="506" ht="12.75" customHeight="1">
      <c r="A506" s="428"/>
      <c r="B506" s="428"/>
      <c r="C506" s="428"/>
      <c r="D506" s="428"/>
      <c r="E506" s="428"/>
      <c r="F506" s="428"/>
      <c r="G506" s="428"/>
      <c r="H506" s="428"/>
      <c r="I506" s="428"/>
      <c r="J506" s="428"/>
      <c r="K506" s="428"/>
      <c r="L506" s="428"/>
      <c r="M506" s="428"/>
      <c r="N506" s="428"/>
      <c r="O506" s="428"/>
      <c r="P506" s="428"/>
      <c r="Q506" s="428"/>
      <c r="R506" s="428"/>
      <c r="S506" s="428"/>
      <c r="T506" s="428"/>
      <c r="U506" s="428"/>
      <c r="V506" s="428"/>
      <c r="W506" s="428"/>
      <c r="X506" s="428"/>
      <c r="Y506" s="428"/>
      <c r="Z506" s="428"/>
      <c r="AA506" s="428"/>
      <c r="AB506" s="428"/>
      <c r="AC506" s="428"/>
      <c r="AD506" s="428"/>
      <c r="AE506" s="428"/>
      <c r="AF506" s="428"/>
      <c r="AG506" s="428"/>
      <c r="AH506" s="428"/>
      <c r="AI506" s="428"/>
      <c r="AJ506" s="428"/>
      <c r="AK506" s="428"/>
      <c r="AL506" s="428"/>
      <c r="AM506" s="428"/>
      <c r="AN506" s="428"/>
      <c r="AO506" s="428"/>
      <c r="AP506" s="428"/>
      <c r="AQ506" s="428"/>
      <c r="AR506" s="428"/>
      <c r="AS506" s="428"/>
      <c r="AT506" s="428"/>
      <c r="AU506" s="428"/>
      <c r="AV506" s="428"/>
      <c r="AW506" s="428"/>
      <c r="AX506" s="428"/>
      <c r="AY506" s="428"/>
      <c r="AZ506" s="428"/>
      <c r="BA506" s="428"/>
      <c r="BB506" s="428"/>
      <c r="BC506" s="428"/>
    </row>
    <row r="507" ht="12.75" customHeight="1">
      <c r="A507" s="428"/>
      <c r="B507" s="428"/>
      <c r="C507" s="428"/>
      <c r="D507" s="428"/>
      <c r="E507" s="428"/>
      <c r="F507" s="428"/>
      <c r="G507" s="428"/>
      <c r="H507" s="428"/>
      <c r="I507" s="428"/>
      <c r="J507" s="428"/>
      <c r="K507" s="428"/>
      <c r="L507" s="428"/>
      <c r="M507" s="428"/>
      <c r="N507" s="428"/>
      <c r="O507" s="428"/>
      <c r="P507" s="428"/>
      <c r="Q507" s="428"/>
      <c r="R507" s="428"/>
      <c r="S507" s="428"/>
      <c r="T507" s="428"/>
      <c r="U507" s="428"/>
      <c r="V507" s="428"/>
      <c r="W507" s="428"/>
      <c r="X507" s="428"/>
      <c r="Y507" s="428"/>
      <c r="Z507" s="428"/>
      <c r="AA507" s="428"/>
      <c r="AB507" s="428"/>
      <c r="AC507" s="428"/>
      <c r="AD507" s="428"/>
      <c r="AE507" s="428"/>
      <c r="AF507" s="428"/>
      <c r="AG507" s="428"/>
      <c r="AH507" s="428"/>
      <c r="AI507" s="428"/>
      <c r="AJ507" s="428"/>
      <c r="AK507" s="428"/>
      <c r="AL507" s="428"/>
      <c r="AM507" s="428"/>
      <c r="AN507" s="428"/>
      <c r="AO507" s="428"/>
      <c r="AP507" s="428"/>
      <c r="AQ507" s="428"/>
      <c r="AR507" s="428"/>
      <c r="AS507" s="428"/>
      <c r="AT507" s="428"/>
      <c r="AU507" s="428"/>
      <c r="AV507" s="428"/>
      <c r="AW507" s="428"/>
      <c r="AX507" s="428"/>
      <c r="AY507" s="428"/>
      <c r="AZ507" s="428"/>
      <c r="BA507" s="428"/>
      <c r="BB507" s="428"/>
      <c r="BC507" s="428"/>
    </row>
    <row r="508" ht="12.75" customHeight="1">
      <c r="A508" s="428"/>
      <c r="B508" s="428"/>
      <c r="C508" s="428"/>
      <c r="D508" s="428"/>
      <c r="E508" s="428"/>
      <c r="F508" s="428"/>
      <c r="G508" s="428"/>
      <c r="H508" s="428"/>
      <c r="I508" s="428"/>
      <c r="J508" s="428"/>
      <c r="K508" s="428"/>
      <c r="L508" s="428"/>
      <c r="M508" s="428"/>
      <c r="N508" s="428"/>
      <c r="O508" s="428"/>
      <c r="P508" s="428"/>
      <c r="Q508" s="428"/>
      <c r="R508" s="428"/>
      <c r="S508" s="428"/>
      <c r="T508" s="428"/>
      <c r="U508" s="428"/>
      <c r="V508" s="428"/>
      <c r="W508" s="428"/>
      <c r="X508" s="428"/>
      <c r="Y508" s="428"/>
      <c r="Z508" s="428"/>
      <c r="AA508" s="428"/>
      <c r="AB508" s="428"/>
      <c r="AC508" s="428"/>
      <c r="AD508" s="428"/>
      <c r="AE508" s="428"/>
      <c r="AF508" s="428"/>
      <c r="AG508" s="428"/>
      <c r="AH508" s="428"/>
      <c r="AI508" s="428"/>
      <c r="AJ508" s="428"/>
      <c r="AK508" s="428"/>
      <c r="AL508" s="428"/>
      <c r="AM508" s="428"/>
      <c r="AN508" s="428"/>
      <c r="AO508" s="428"/>
      <c r="AP508" s="428"/>
      <c r="AQ508" s="428"/>
      <c r="AR508" s="428"/>
      <c r="AS508" s="428"/>
      <c r="AT508" s="428"/>
      <c r="AU508" s="428"/>
      <c r="AV508" s="428"/>
      <c r="AW508" s="428"/>
      <c r="AX508" s="428"/>
      <c r="AY508" s="428"/>
      <c r="AZ508" s="428"/>
      <c r="BA508" s="428"/>
      <c r="BB508" s="428"/>
      <c r="BC508" s="428"/>
    </row>
    <row r="509" ht="12.75" customHeight="1">
      <c r="A509" s="428"/>
      <c r="B509" s="428"/>
      <c r="C509" s="428"/>
      <c r="D509" s="428"/>
      <c r="E509" s="428"/>
      <c r="F509" s="428"/>
      <c r="G509" s="428"/>
      <c r="H509" s="428"/>
      <c r="I509" s="428"/>
      <c r="J509" s="428"/>
      <c r="K509" s="428"/>
      <c r="L509" s="428"/>
      <c r="M509" s="428"/>
      <c r="N509" s="428"/>
      <c r="O509" s="428"/>
      <c r="P509" s="428"/>
      <c r="Q509" s="428"/>
      <c r="R509" s="428"/>
      <c r="S509" s="428"/>
      <c r="T509" s="428"/>
      <c r="U509" s="428"/>
      <c r="V509" s="428"/>
      <c r="W509" s="428"/>
      <c r="X509" s="428"/>
      <c r="Y509" s="428"/>
      <c r="Z509" s="428"/>
      <c r="AA509" s="428"/>
      <c r="AB509" s="428"/>
      <c r="AC509" s="428"/>
      <c r="AD509" s="428"/>
      <c r="AE509" s="428"/>
      <c r="AF509" s="428"/>
      <c r="AG509" s="428"/>
      <c r="AH509" s="428"/>
      <c r="AI509" s="428"/>
      <c r="AJ509" s="428"/>
      <c r="AK509" s="428"/>
      <c r="AL509" s="428"/>
      <c r="AM509" s="428"/>
      <c r="AN509" s="428"/>
      <c r="AO509" s="428"/>
      <c r="AP509" s="428"/>
      <c r="AQ509" s="428"/>
      <c r="AR509" s="428"/>
      <c r="AS509" s="428"/>
      <c r="AT509" s="428"/>
      <c r="AU509" s="428"/>
      <c r="AV509" s="428"/>
      <c r="AW509" s="428"/>
      <c r="AX509" s="428"/>
      <c r="AY509" s="428"/>
      <c r="AZ509" s="428"/>
      <c r="BA509" s="428"/>
      <c r="BB509" s="428"/>
      <c r="BC509" s="428"/>
    </row>
    <row r="510" ht="12.75" customHeight="1">
      <c r="A510" s="428"/>
      <c r="B510" s="428"/>
      <c r="C510" s="428"/>
      <c r="D510" s="428"/>
      <c r="E510" s="428"/>
      <c r="F510" s="428"/>
      <c r="G510" s="428"/>
      <c r="H510" s="428"/>
      <c r="I510" s="428"/>
      <c r="J510" s="428"/>
      <c r="K510" s="428"/>
      <c r="L510" s="428"/>
      <c r="M510" s="428"/>
      <c r="N510" s="428"/>
      <c r="O510" s="428"/>
      <c r="P510" s="428"/>
      <c r="Q510" s="428"/>
      <c r="R510" s="428"/>
      <c r="S510" s="428"/>
      <c r="T510" s="428"/>
      <c r="U510" s="428"/>
      <c r="V510" s="428"/>
      <c r="W510" s="428"/>
      <c r="X510" s="428"/>
      <c r="Y510" s="428"/>
      <c r="Z510" s="428"/>
      <c r="AA510" s="428"/>
      <c r="AB510" s="428"/>
      <c r="AC510" s="428"/>
      <c r="AD510" s="428"/>
      <c r="AE510" s="428"/>
      <c r="AF510" s="428"/>
      <c r="AG510" s="428"/>
      <c r="AH510" s="428"/>
      <c r="AI510" s="428"/>
      <c r="AJ510" s="428"/>
      <c r="AK510" s="428"/>
      <c r="AL510" s="428"/>
      <c r="AM510" s="428"/>
      <c r="AN510" s="428"/>
      <c r="AO510" s="428"/>
      <c r="AP510" s="428"/>
      <c r="AQ510" s="428"/>
      <c r="AR510" s="428"/>
      <c r="AS510" s="428"/>
      <c r="AT510" s="428"/>
      <c r="AU510" s="428"/>
      <c r="AV510" s="428"/>
      <c r="AW510" s="428"/>
      <c r="AX510" s="428"/>
      <c r="AY510" s="428"/>
      <c r="AZ510" s="428"/>
      <c r="BA510" s="428"/>
      <c r="BB510" s="428"/>
      <c r="BC510" s="428"/>
    </row>
    <row r="511" ht="12.75" customHeight="1">
      <c r="A511" s="428"/>
      <c r="B511" s="428"/>
      <c r="C511" s="428"/>
      <c r="D511" s="428"/>
      <c r="E511" s="428"/>
      <c r="F511" s="428"/>
      <c r="G511" s="428"/>
      <c r="H511" s="428"/>
      <c r="I511" s="428"/>
      <c r="J511" s="428"/>
      <c r="K511" s="428"/>
      <c r="L511" s="428"/>
      <c r="M511" s="428"/>
      <c r="N511" s="428"/>
      <c r="O511" s="428"/>
      <c r="P511" s="428"/>
      <c r="Q511" s="428"/>
      <c r="R511" s="428"/>
      <c r="S511" s="428"/>
      <c r="T511" s="428"/>
      <c r="U511" s="428"/>
      <c r="V511" s="428"/>
      <c r="W511" s="428"/>
      <c r="X511" s="428"/>
      <c r="Y511" s="428"/>
      <c r="Z511" s="428"/>
      <c r="AA511" s="428"/>
      <c r="AB511" s="428"/>
      <c r="AC511" s="428"/>
      <c r="AD511" s="428"/>
      <c r="AE511" s="428"/>
      <c r="AF511" s="428"/>
      <c r="AG511" s="428"/>
      <c r="AH511" s="428"/>
      <c r="AI511" s="428"/>
      <c r="AJ511" s="428"/>
      <c r="AK511" s="428"/>
      <c r="AL511" s="428"/>
      <c r="AM511" s="428"/>
      <c r="AN511" s="428"/>
      <c r="AO511" s="428"/>
      <c r="AP511" s="428"/>
      <c r="AQ511" s="428"/>
      <c r="AR511" s="428"/>
      <c r="AS511" s="428"/>
      <c r="AT511" s="428"/>
      <c r="AU511" s="428"/>
      <c r="AV511" s="428"/>
      <c r="AW511" s="428"/>
      <c r="AX511" s="428"/>
      <c r="AY511" s="428"/>
      <c r="AZ511" s="428"/>
      <c r="BA511" s="428"/>
      <c r="BB511" s="428"/>
      <c r="BC511" s="428"/>
    </row>
    <row r="512" ht="12.75" customHeight="1">
      <c r="A512" s="428"/>
      <c r="B512" s="428"/>
      <c r="C512" s="428"/>
      <c r="D512" s="428"/>
      <c r="E512" s="428"/>
      <c r="F512" s="428"/>
      <c r="G512" s="428"/>
      <c r="H512" s="428"/>
      <c r="I512" s="428"/>
      <c r="J512" s="428"/>
      <c r="K512" s="428"/>
      <c r="L512" s="428"/>
      <c r="M512" s="428"/>
      <c r="N512" s="428"/>
      <c r="O512" s="428"/>
      <c r="P512" s="428"/>
      <c r="Q512" s="428"/>
      <c r="R512" s="428"/>
      <c r="S512" s="428"/>
      <c r="T512" s="428"/>
      <c r="U512" s="428"/>
      <c r="V512" s="428"/>
      <c r="W512" s="428"/>
      <c r="X512" s="428"/>
      <c r="Y512" s="428"/>
      <c r="Z512" s="428"/>
      <c r="AA512" s="428"/>
      <c r="AB512" s="428"/>
      <c r="AC512" s="428"/>
      <c r="AD512" s="428"/>
      <c r="AE512" s="428"/>
      <c r="AF512" s="428"/>
      <c r="AG512" s="428"/>
      <c r="AH512" s="428"/>
      <c r="AI512" s="428"/>
      <c r="AJ512" s="428"/>
      <c r="AK512" s="428"/>
      <c r="AL512" s="428"/>
      <c r="AM512" s="428"/>
      <c r="AN512" s="428"/>
      <c r="AO512" s="428"/>
      <c r="AP512" s="428"/>
      <c r="AQ512" s="428"/>
      <c r="AR512" s="428"/>
      <c r="AS512" s="428"/>
      <c r="AT512" s="428"/>
      <c r="AU512" s="428"/>
      <c r="AV512" s="428"/>
      <c r="AW512" s="428"/>
      <c r="AX512" s="428"/>
      <c r="AY512" s="428"/>
      <c r="AZ512" s="428"/>
      <c r="BA512" s="428"/>
      <c r="BB512" s="428"/>
      <c r="BC512" s="428"/>
    </row>
    <row r="513" ht="12.75" customHeight="1">
      <c r="A513" s="428"/>
      <c r="B513" s="428"/>
      <c r="C513" s="428"/>
      <c r="D513" s="428"/>
      <c r="E513" s="428"/>
      <c r="F513" s="428"/>
      <c r="G513" s="428"/>
      <c r="H513" s="428"/>
      <c r="I513" s="428"/>
      <c r="J513" s="428"/>
      <c r="K513" s="428"/>
      <c r="L513" s="428"/>
      <c r="M513" s="428"/>
      <c r="N513" s="428"/>
      <c r="O513" s="428"/>
      <c r="P513" s="428"/>
      <c r="Q513" s="428"/>
      <c r="R513" s="428"/>
      <c r="S513" s="428"/>
      <c r="T513" s="428"/>
      <c r="U513" s="428"/>
      <c r="V513" s="428"/>
      <c r="W513" s="428"/>
      <c r="X513" s="428"/>
      <c r="Y513" s="428"/>
      <c r="Z513" s="428"/>
      <c r="AA513" s="428"/>
      <c r="AB513" s="428"/>
      <c r="AC513" s="428"/>
      <c r="AD513" s="428"/>
      <c r="AE513" s="428"/>
      <c r="AF513" s="428"/>
      <c r="AG513" s="428"/>
      <c r="AH513" s="428"/>
      <c r="AI513" s="428"/>
      <c r="AJ513" s="428"/>
      <c r="AK513" s="428"/>
      <c r="AL513" s="428"/>
      <c r="AM513" s="428"/>
      <c r="AN513" s="428"/>
      <c r="AO513" s="428"/>
      <c r="AP513" s="428"/>
      <c r="AQ513" s="428"/>
      <c r="AR513" s="428"/>
      <c r="AS513" s="428"/>
      <c r="AT513" s="428"/>
      <c r="AU513" s="428"/>
      <c r="AV513" s="428"/>
      <c r="AW513" s="428"/>
      <c r="AX513" s="428"/>
      <c r="AY513" s="428"/>
      <c r="AZ513" s="428"/>
      <c r="BA513" s="428"/>
      <c r="BB513" s="428"/>
      <c r="BC513" s="428"/>
    </row>
    <row r="514" ht="12.75" customHeight="1">
      <c r="A514" s="428"/>
      <c r="B514" s="428"/>
      <c r="C514" s="428"/>
      <c r="D514" s="428"/>
      <c r="E514" s="428"/>
      <c r="F514" s="428"/>
      <c r="G514" s="428"/>
      <c r="H514" s="428"/>
      <c r="I514" s="428"/>
      <c r="J514" s="428"/>
      <c r="K514" s="428"/>
      <c r="L514" s="428"/>
      <c r="M514" s="428"/>
      <c r="N514" s="428"/>
      <c r="O514" s="428"/>
      <c r="P514" s="428"/>
      <c r="Q514" s="428"/>
      <c r="R514" s="428"/>
      <c r="S514" s="428"/>
      <c r="T514" s="428"/>
      <c r="U514" s="428"/>
      <c r="V514" s="428"/>
      <c r="W514" s="428"/>
      <c r="X514" s="428"/>
      <c r="Y514" s="428"/>
      <c r="Z514" s="428"/>
      <c r="AA514" s="428"/>
      <c r="AB514" s="428"/>
      <c r="AC514" s="428"/>
      <c r="AD514" s="428"/>
      <c r="AE514" s="428"/>
      <c r="AF514" s="428"/>
      <c r="AG514" s="428"/>
      <c r="AH514" s="428"/>
      <c r="AI514" s="428"/>
      <c r="AJ514" s="428"/>
      <c r="AK514" s="428"/>
      <c r="AL514" s="428"/>
      <c r="AM514" s="428"/>
      <c r="AN514" s="428"/>
      <c r="AO514" s="428"/>
      <c r="AP514" s="428"/>
      <c r="AQ514" s="428"/>
      <c r="AR514" s="428"/>
      <c r="AS514" s="428"/>
      <c r="AT514" s="428"/>
      <c r="AU514" s="428"/>
      <c r="AV514" s="428"/>
      <c r="AW514" s="428"/>
      <c r="AX514" s="428"/>
      <c r="AY514" s="428"/>
      <c r="AZ514" s="428"/>
      <c r="BA514" s="428"/>
      <c r="BB514" s="428"/>
      <c r="BC514" s="428"/>
    </row>
    <row r="515" ht="12.75" customHeight="1">
      <c r="A515" s="428"/>
      <c r="B515" s="428"/>
      <c r="C515" s="428"/>
      <c r="D515" s="428"/>
      <c r="E515" s="428"/>
      <c r="F515" s="428"/>
      <c r="G515" s="428"/>
      <c r="H515" s="428"/>
      <c r="I515" s="428"/>
      <c r="J515" s="428"/>
      <c r="K515" s="428"/>
      <c r="L515" s="428"/>
      <c r="M515" s="428"/>
      <c r="N515" s="428"/>
      <c r="O515" s="428"/>
      <c r="P515" s="428"/>
      <c r="Q515" s="428"/>
      <c r="R515" s="428"/>
      <c r="S515" s="428"/>
      <c r="T515" s="428"/>
      <c r="U515" s="428"/>
      <c r="V515" s="428"/>
      <c r="W515" s="428"/>
      <c r="X515" s="428"/>
      <c r="Y515" s="428"/>
      <c r="Z515" s="428"/>
      <c r="AA515" s="428"/>
      <c r="AB515" s="428"/>
      <c r="AC515" s="428"/>
      <c r="AD515" s="428"/>
      <c r="AE515" s="428"/>
      <c r="AF515" s="428"/>
      <c r="AG515" s="428"/>
      <c r="AH515" s="428"/>
      <c r="AI515" s="428"/>
      <c r="AJ515" s="428"/>
      <c r="AK515" s="428"/>
      <c r="AL515" s="428"/>
      <c r="AM515" s="428"/>
      <c r="AN515" s="428"/>
      <c r="AO515" s="428"/>
      <c r="AP515" s="428"/>
      <c r="AQ515" s="428"/>
      <c r="AR515" s="428"/>
      <c r="AS515" s="428"/>
      <c r="AT515" s="428"/>
      <c r="AU515" s="428"/>
      <c r="AV515" s="428"/>
      <c r="AW515" s="428"/>
      <c r="AX515" s="428"/>
      <c r="AY515" s="428"/>
      <c r="AZ515" s="428"/>
      <c r="BA515" s="428"/>
      <c r="BB515" s="428"/>
      <c r="BC515" s="428"/>
    </row>
    <row r="516" ht="12.75" customHeight="1">
      <c r="A516" s="428"/>
      <c r="B516" s="428"/>
      <c r="C516" s="428"/>
      <c r="D516" s="428"/>
      <c r="E516" s="428"/>
      <c r="F516" s="428"/>
      <c r="G516" s="428"/>
      <c r="H516" s="428"/>
      <c r="I516" s="428"/>
      <c r="J516" s="428"/>
      <c r="K516" s="428"/>
      <c r="L516" s="428"/>
      <c r="M516" s="428"/>
      <c r="N516" s="428"/>
      <c r="O516" s="428"/>
      <c r="P516" s="428"/>
      <c r="Q516" s="428"/>
      <c r="R516" s="428"/>
      <c r="S516" s="428"/>
      <c r="T516" s="428"/>
      <c r="U516" s="428"/>
      <c r="V516" s="428"/>
      <c r="W516" s="428"/>
      <c r="X516" s="428"/>
      <c r="Y516" s="428"/>
      <c r="Z516" s="428"/>
      <c r="AA516" s="428"/>
      <c r="AB516" s="428"/>
      <c r="AC516" s="428"/>
      <c r="AD516" s="428"/>
      <c r="AE516" s="428"/>
      <c r="AF516" s="428"/>
      <c r="AG516" s="428"/>
      <c r="AH516" s="428"/>
      <c r="AI516" s="428"/>
      <c r="AJ516" s="428"/>
      <c r="AK516" s="428"/>
      <c r="AL516" s="428"/>
      <c r="AM516" s="428"/>
      <c r="AN516" s="428"/>
      <c r="AO516" s="428"/>
      <c r="AP516" s="428"/>
      <c r="AQ516" s="428"/>
      <c r="AR516" s="428"/>
      <c r="AS516" s="428"/>
      <c r="AT516" s="428"/>
      <c r="AU516" s="428"/>
      <c r="AV516" s="428"/>
      <c r="AW516" s="428"/>
      <c r="AX516" s="428"/>
      <c r="AY516" s="428"/>
      <c r="AZ516" s="428"/>
      <c r="BA516" s="428"/>
      <c r="BB516" s="428"/>
      <c r="BC516" s="428"/>
    </row>
    <row r="517" ht="12.75" customHeight="1">
      <c r="A517" s="428"/>
      <c r="B517" s="428"/>
      <c r="C517" s="428"/>
      <c r="D517" s="428"/>
      <c r="E517" s="428"/>
      <c r="F517" s="428"/>
      <c r="G517" s="428"/>
      <c r="H517" s="428"/>
      <c r="I517" s="428"/>
      <c r="J517" s="428"/>
      <c r="K517" s="428"/>
      <c r="L517" s="428"/>
      <c r="M517" s="428"/>
      <c r="N517" s="428"/>
      <c r="O517" s="428"/>
      <c r="P517" s="428"/>
      <c r="Q517" s="428"/>
      <c r="R517" s="428"/>
      <c r="S517" s="428"/>
      <c r="T517" s="428"/>
      <c r="U517" s="428"/>
      <c r="V517" s="428"/>
      <c r="W517" s="428"/>
      <c r="X517" s="428"/>
      <c r="Y517" s="428"/>
      <c r="Z517" s="428"/>
      <c r="AA517" s="428"/>
      <c r="AB517" s="428"/>
      <c r="AC517" s="428"/>
      <c r="AD517" s="428"/>
      <c r="AE517" s="428"/>
      <c r="AF517" s="428"/>
      <c r="AG517" s="428"/>
      <c r="AH517" s="428"/>
      <c r="AI517" s="428"/>
      <c r="AJ517" s="428"/>
      <c r="AK517" s="428"/>
      <c r="AL517" s="428"/>
      <c r="AM517" s="428"/>
      <c r="AN517" s="428"/>
      <c r="AO517" s="428"/>
      <c r="AP517" s="428"/>
      <c r="AQ517" s="428"/>
      <c r="AR517" s="428"/>
      <c r="AS517" s="428"/>
      <c r="AT517" s="428"/>
      <c r="AU517" s="428"/>
      <c r="AV517" s="428"/>
      <c r="AW517" s="428"/>
      <c r="AX517" s="428"/>
      <c r="AY517" s="428"/>
      <c r="AZ517" s="428"/>
      <c r="BA517" s="428"/>
      <c r="BB517" s="428"/>
      <c r="BC517" s="428"/>
    </row>
    <row r="518" ht="12.75" customHeight="1">
      <c r="A518" s="428"/>
      <c r="B518" s="428"/>
      <c r="C518" s="428"/>
      <c r="D518" s="428"/>
      <c r="E518" s="428"/>
      <c r="F518" s="428"/>
      <c r="G518" s="428"/>
      <c r="H518" s="428"/>
      <c r="I518" s="428"/>
      <c r="J518" s="428"/>
      <c r="K518" s="428"/>
      <c r="L518" s="428"/>
      <c r="M518" s="428"/>
      <c r="N518" s="428"/>
      <c r="O518" s="428"/>
      <c r="P518" s="428"/>
      <c r="Q518" s="428"/>
      <c r="R518" s="428"/>
      <c r="S518" s="428"/>
      <c r="T518" s="428"/>
      <c r="U518" s="428"/>
      <c r="V518" s="428"/>
      <c r="W518" s="428"/>
      <c r="X518" s="428"/>
      <c r="Y518" s="428"/>
      <c r="Z518" s="428"/>
      <c r="AA518" s="428"/>
      <c r="AB518" s="428"/>
      <c r="AC518" s="428"/>
      <c r="AD518" s="428"/>
      <c r="AE518" s="428"/>
      <c r="AF518" s="428"/>
      <c r="AG518" s="428"/>
      <c r="AH518" s="428"/>
      <c r="AI518" s="428"/>
      <c r="AJ518" s="428"/>
      <c r="AK518" s="428"/>
      <c r="AL518" s="428"/>
      <c r="AM518" s="428"/>
      <c r="AN518" s="428"/>
      <c r="AO518" s="428"/>
      <c r="AP518" s="428"/>
      <c r="AQ518" s="428"/>
      <c r="AR518" s="428"/>
      <c r="AS518" s="428"/>
      <c r="AT518" s="428"/>
      <c r="AU518" s="428"/>
      <c r="AV518" s="428"/>
      <c r="AW518" s="428"/>
      <c r="AX518" s="428"/>
      <c r="AY518" s="428"/>
      <c r="AZ518" s="428"/>
      <c r="BA518" s="428"/>
      <c r="BB518" s="428"/>
      <c r="BC518" s="428"/>
    </row>
    <row r="519" ht="12.75" customHeight="1">
      <c r="A519" s="428"/>
      <c r="B519" s="428"/>
      <c r="C519" s="428"/>
      <c r="D519" s="428"/>
      <c r="E519" s="428"/>
      <c r="F519" s="428"/>
      <c r="G519" s="428"/>
      <c r="H519" s="428"/>
      <c r="I519" s="428"/>
      <c r="J519" s="428"/>
      <c r="K519" s="428"/>
      <c r="L519" s="428"/>
      <c r="M519" s="428"/>
      <c r="N519" s="428"/>
      <c r="O519" s="428"/>
      <c r="P519" s="428"/>
      <c r="Q519" s="428"/>
      <c r="R519" s="428"/>
      <c r="S519" s="428"/>
      <c r="T519" s="428"/>
      <c r="U519" s="428"/>
      <c r="V519" s="428"/>
      <c r="W519" s="428"/>
      <c r="X519" s="428"/>
      <c r="Y519" s="428"/>
      <c r="Z519" s="428"/>
      <c r="AA519" s="428"/>
      <c r="AB519" s="428"/>
      <c r="AC519" s="428"/>
      <c r="AD519" s="428"/>
      <c r="AE519" s="428"/>
      <c r="AF519" s="428"/>
      <c r="AG519" s="428"/>
      <c r="AH519" s="428"/>
      <c r="AI519" s="428"/>
      <c r="AJ519" s="428"/>
      <c r="AK519" s="428"/>
      <c r="AL519" s="428"/>
      <c r="AM519" s="428"/>
      <c r="AN519" s="428"/>
      <c r="AO519" s="428"/>
      <c r="AP519" s="428"/>
      <c r="AQ519" s="428"/>
      <c r="AR519" s="428"/>
      <c r="AS519" s="428"/>
      <c r="AT519" s="428"/>
      <c r="AU519" s="428"/>
      <c r="AV519" s="428"/>
      <c r="AW519" s="428"/>
      <c r="AX519" s="428"/>
      <c r="AY519" s="428"/>
      <c r="AZ519" s="428"/>
      <c r="BA519" s="428"/>
      <c r="BB519" s="428"/>
      <c r="BC519" s="428"/>
    </row>
    <row r="520" ht="12.75" customHeight="1">
      <c r="A520" s="428"/>
      <c r="B520" s="428"/>
      <c r="C520" s="428"/>
      <c r="D520" s="428"/>
      <c r="E520" s="428"/>
      <c r="F520" s="428"/>
      <c r="G520" s="428"/>
      <c r="H520" s="428"/>
      <c r="I520" s="428"/>
      <c r="J520" s="428"/>
      <c r="K520" s="428"/>
      <c r="L520" s="428"/>
      <c r="M520" s="428"/>
      <c r="N520" s="428"/>
      <c r="O520" s="428"/>
      <c r="P520" s="428"/>
      <c r="Q520" s="428"/>
      <c r="R520" s="428"/>
      <c r="S520" s="428"/>
      <c r="T520" s="428"/>
      <c r="U520" s="428"/>
      <c r="V520" s="428"/>
      <c r="W520" s="428"/>
      <c r="X520" s="428"/>
      <c r="Y520" s="428"/>
      <c r="Z520" s="428"/>
      <c r="AA520" s="428"/>
      <c r="AB520" s="428"/>
      <c r="AC520" s="428"/>
      <c r="AD520" s="428"/>
      <c r="AE520" s="428"/>
      <c r="AF520" s="428"/>
      <c r="AG520" s="428"/>
      <c r="AH520" s="428"/>
      <c r="AI520" s="428"/>
      <c r="AJ520" s="428"/>
      <c r="AK520" s="428"/>
      <c r="AL520" s="428"/>
      <c r="AM520" s="428"/>
      <c r="AN520" s="428"/>
      <c r="AO520" s="428"/>
      <c r="AP520" s="428"/>
      <c r="AQ520" s="428"/>
      <c r="AR520" s="428"/>
      <c r="AS520" s="428"/>
      <c r="AT520" s="428"/>
      <c r="AU520" s="428"/>
      <c r="AV520" s="428"/>
      <c r="AW520" s="428"/>
      <c r="AX520" s="428"/>
      <c r="AY520" s="428"/>
      <c r="AZ520" s="428"/>
      <c r="BA520" s="428"/>
      <c r="BB520" s="428"/>
      <c r="BC520" s="428"/>
    </row>
    <row r="521" ht="12.75" customHeight="1">
      <c r="A521" s="428"/>
      <c r="B521" s="428"/>
      <c r="C521" s="428"/>
      <c r="D521" s="428"/>
      <c r="E521" s="428"/>
      <c r="F521" s="428"/>
      <c r="G521" s="428"/>
      <c r="H521" s="428"/>
      <c r="I521" s="428"/>
      <c r="J521" s="428"/>
      <c r="K521" s="428"/>
      <c r="L521" s="428"/>
      <c r="M521" s="428"/>
      <c r="N521" s="428"/>
      <c r="O521" s="428"/>
      <c r="P521" s="428"/>
      <c r="Q521" s="428"/>
      <c r="R521" s="428"/>
      <c r="S521" s="428"/>
      <c r="T521" s="428"/>
      <c r="U521" s="428"/>
      <c r="V521" s="428"/>
      <c r="W521" s="428"/>
      <c r="X521" s="428"/>
      <c r="Y521" s="428"/>
      <c r="Z521" s="428"/>
      <c r="AA521" s="428"/>
      <c r="AB521" s="428"/>
      <c r="AC521" s="428"/>
      <c r="AD521" s="428"/>
      <c r="AE521" s="428"/>
      <c r="AF521" s="428"/>
      <c r="AG521" s="428"/>
      <c r="AH521" s="428"/>
      <c r="AI521" s="428"/>
      <c r="AJ521" s="428"/>
      <c r="AK521" s="428"/>
      <c r="AL521" s="428"/>
      <c r="AM521" s="428"/>
      <c r="AN521" s="428"/>
      <c r="AO521" s="428"/>
      <c r="AP521" s="428"/>
      <c r="AQ521" s="428"/>
      <c r="AR521" s="428"/>
      <c r="AS521" s="428"/>
      <c r="AT521" s="428"/>
      <c r="AU521" s="428"/>
      <c r="AV521" s="428"/>
      <c r="AW521" s="428"/>
      <c r="AX521" s="428"/>
      <c r="AY521" s="428"/>
      <c r="AZ521" s="428"/>
      <c r="BA521" s="428"/>
      <c r="BB521" s="428"/>
      <c r="BC521" s="428"/>
    </row>
    <row r="522" ht="12.75" customHeight="1">
      <c r="A522" s="428"/>
      <c r="B522" s="428"/>
      <c r="C522" s="428"/>
      <c r="D522" s="428"/>
      <c r="E522" s="428"/>
      <c r="F522" s="428"/>
      <c r="G522" s="428"/>
      <c r="H522" s="428"/>
      <c r="I522" s="428"/>
      <c r="J522" s="428"/>
      <c r="K522" s="428"/>
      <c r="L522" s="428"/>
      <c r="M522" s="428"/>
      <c r="N522" s="428"/>
      <c r="O522" s="428"/>
      <c r="P522" s="428"/>
      <c r="Q522" s="428"/>
      <c r="R522" s="428"/>
      <c r="S522" s="428"/>
      <c r="T522" s="428"/>
      <c r="U522" s="428"/>
      <c r="V522" s="428"/>
      <c r="W522" s="428"/>
      <c r="X522" s="428"/>
      <c r="Y522" s="428"/>
      <c r="Z522" s="428"/>
      <c r="AA522" s="428"/>
      <c r="AB522" s="428"/>
      <c r="AC522" s="428"/>
      <c r="AD522" s="428"/>
      <c r="AE522" s="428"/>
      <c r="AF522" s="428"/>
      <c r="AG522" s="428"/>
      <c r="AH522" s="428"/>
      <c r="AI522" s="428"/>
      <c r="AJ522" s="428"/>
      <c r="AK522" s="428"/>
      <c r="AL522" s="428"/>
      <c r="AM522" s="428"/>
      <c r="AN522" s="428"/>
      <c r="AO522" s="428"/>
      <c r="AP522" s="428"/>
      <c r="AQ522" s="428"/>
      <c r="AR522" s="428"/>
      <c r="AS522" s="428"/>
      <c r="AT522" s="428"/>
      <c r="AU522" s="428"/>
      <c r="AV522" s="428"/>
      <c r="AW522" s="428"/>
      <c r="AX522" s="428"/>
      <c r="AY522" s="428"/>
      <c r="AZ522" s="428"/>
      <c r="BA522" s="428"/>
      <c r="BB522" s="428"/>
      <c r="BC522" s="428"/>
    </row>
    <row r="523" ht="12.75" customHeight="1">
      <c r="A523" s="428"/>
      <c r="B523" s="428"/>
      <c r="C523" s="428"/>
      <c r="D523" s="428"/>
      <c r="E523" s="428"/>
      <c r="F523" s="428"/>
      <c r="G523" s="428"/>
      <c r="H523" s="428"/>
      <c r="I523" s="428"/>
      <c r="J523" s="428"/>
      <c r="K523" s="428"/>
      <c r="L523" s="428"/>
      <c r="M523" s="428"/>
      <c r="N523" s="428"/>
      <c r="O523" s="428"/>
      <c r="P523" s="428"/>
      <c r="Q523" s="428"/>
      <c r="R523" s="428"/>
      <c r="S523" s="428"/>
      <c r="T523" s="428"/>
      <c r="U523" s="428"/>
      <c r="V523" s="428"/>
      <c r="W523" s="428"/>
      <c r="X523" s="428"/>
      <c r="Y523" s="428"/>
      <c r="Z523" s="428"/>
      <c r="AA523" s="428"/>
      <c r="AB523" s="428"/>
      <c r="AC523" s="428"/>
      <c r="AD523" s="428"/>
      <c r="AE523" s="428"/>
      <c r="AF523" s="428"/>
      <c r="AG523" s="428"/>
      <c r="AH523" s="428"/>
      <c r="AI523" s="428"/>
      <c r="AJ523" s="428"/>
      <c r="AK523" s="428"/>
      <c r="AL523" s="428"/>
      <c r="AM523" s="428"/>
      <c r="AN523" s="428"/>
      <c r="AO523" s="428"/>
      <c r="AP523" s="428"/>
      <c r="AQ523" s="428"/>
      <c r="AR523" s="428"/>
      <c r="AS523" s="428"/>
      <c r="AT523" s="428"/>
      <c r="AU523" s="428"/>
      <c r="AV523" s="428"/>
      <c r="AW523" s="428"/>
      <c r="AX523" s="428"/>
      <c r="AY523" s="428"/>
      <c r="AZ523" s="428"/>
      <c r="BA523" s="428"/>
      <c r="BB523" s="428"/>
      <c r="BC523" s="428"/>
    </row>
    <row r="524" ht="12.75" customHeight="1">
      <c r="A524" s="428"/>
      <c r="B524" s="428"/>
      <c r="C524" s="428"/>
      <c r="D524" s="428"/>
      <c r="E524" s="428"/>
      <c r="F524" s="428"/>
      <c r="G524" s="428"/>
      <c r="H524" s="428"/>
      <c r="I524" s="428"/>
      <c r="J524" s="428"/>
      <c r="K524" s="428"/>
      <c r="L524" s="428"/>
      <c r="M524" s="428"/>
      <c r="N524" s="428"/>
      <c r="O524" s="428"/>
      <c r="P524" s="428"/>
      <c r="Q524" s="428"/>
      <c r="R524" s="428"/>
      <c r="S524" s="428"/>
      <c r="T524" s="428"/>
      <c r="U524" s="428"/>
      <c r="V524" s="428"/>
      <c r="W524" s="428"/>
      <c r="X524" s="428"/>
      <c r="Y524" s="428"/>
      <c r="Z524" s="428"/>
      <c r="AA524" s="428"/>
      <c r="AB524" s="428"/>
      <c r="AC524" s="428"/>
      <c r="AD524" s="428"/>
      <c r="AE524" s="428"/>
      <c r="AF524" s="428"/>
      <c r="AG524" s="428"/>
      <c r="AH524" s="428"/>
      <c r="AI524" s="428"/>
      <c r="AJ524" s="428"/>
      <c r="AK524" s="428"/>
      <c r="AL524" s="428"/>
      <c r="AM524" s="428"/>
      <c r="AN524" s="428"/>
      <c r="AO524" s="428"/>
      <c r="AP524" s="428"/>
      <c r="AQ524" s="428"/>
      <c r="AR524" s="428"/>
      <c r="AS524" s="428"/>
      <c r="AT524" s="428"/>
      <c r="AU524" s="428"/>
      <c r="AV524" s="428"/>
      <c r="AW524" s="428"/>
      <c r="AX524" s="428"/>
      <c r="AY524" s="428"/>
      <c r="AZ524" s="428"/>
      <c r="BA524" s="428"/>
      <c r="BB524" s="428"/>
      <c r="BC524" s="428"/>
    </row>
    <row r="525" ht="12.75" customHeight="1">
      <c r="A525" s="428"/>
      <c r="B525" s="428"/>
      <c r="C525" s="428"/>
      <c r="D525" s="428"/>
      <c r="E525" s="428"/>
      <c r="F525" s="428"/>
      <c r="G525" s="428"/>
      <c r="H525" s="428"/>
      <c r="I525" s="428"/>
      <c r="J525" s="428"/>
      <c r="K525" s="428"/>
      <c r="L525" s="428"/>
      <c r="M525" s="428"/>
      <c r="N525" s="428"/>
      <c r="O525" s="428"/>
      <c r="P525" s="428"/>
      <c r="Q525" s="428"/>
      <c r="R525" s="428"/>
      <c r="S525" s="428"/>
      <c r="T525" s="428"/>
      <c r="U525" s="428"/>
      <c r="V525" s="428"/>
      <c r="W525" s="428"/>
      <c r="X525" s="428"/>
      <c r="Y525" s="428"/>
      <c r="Z525" s="428"/>
      <c r="AA525" s="428"/>
      <c r="AB525" s="428"/>
      <c r="AC525" s="428"/>
      <c r="AD525" s="428"/>
      <c r="AE525" s="428"/>
      <c r="AF525" s="428"/>
      <c r="AG525" s="428"/>
      <c r="AH525" s="428"/>
      <c r="AI525" s="428"/>
      <c r="AJ525" s="428"/>
      <c r="AK525" s="428"/>
      <c r="AL525" s="428"/>
      <c r="AM525" s="428"/>
      <c r="AN525" s="428"/>
      <c r="AO525" s="428"/>
      <c r="AP525" s="428"/>
      <c r="AQ525" s="428"/>
      <c r="AR525" s="428"/>
      <c r="AS525" s="428"/>
      <c r="AT525" s="428"/>
      <c r="AU525" s="428"/>
      <c r="AV525" s="428"/>
      <c r="AW525" s="428"/>
      <c r="AX525" s="428"/>
      <c r="AY525" s="428"/>
      <c r="AZ525" s="428"/>
      <c r="BA525" s="428"/>
      <c r="BB525" s="428"/>
      <c r="BC525" s="428"/>
    </row>
    <row r="526" ht="12.75" customHeight="1">
      <c r="A526" s="428"/>
      <c r="B526" s="428"/>
      <c r="C526" s="428"/>
      <c r="D526" s="428"/>
      <c r="E526" s="428"/>
      <c r="F526" s="428"/>
      <c r="G526" s="428"/>
      <c r="H526" s="428"/>
      <c r="I526" s="428"/>
      <c r="J526" s="428"/>
      <c r="K526" s="428"/>
      <c r="L526" s="428"/>
      <c r="M526" s="428"/>
      <c r="N526" s="428"/>
      <c r="O526" s="428"/>
      <c r="P526" s="428"/>
      <c r="Q526" s="428"/>
      <c r="R526" s="428"/>
      <c r="S526" s="428"/>
      <c r="T526" s="428"/>
      <c r="U526" s="428"/>
      <c r="V526" s="428"/>
      <c r="W526" s="428"/>
      <c r="X526" s="428"/>
      <c r="Y526" s="428"/>
      <c r="Z526" s="428"/>
      <c r="AA526" s="428"/>
      <c r="AB526" s="428"/>
      <c r="AC526" s="428"/>
      <c r="AD526" s="428"/>
      <c r="AE526" s="428"/>
      <c r="AF526" s="428"/>
      <c r="AG526" s="428"/>
      <c r="AH526" s="428"/>
      <c r="AI526" s="428"/>
      <c r="AJ526" s="428"/>
      <c r="AK526" s="428"/>
      <c r="AL526" s="428"/>
      <c r="AM526" s="428"/>
      <c r="AN526" s="428"/>
      <c r="AO526" s="428"/>
      <c r="AP526" s="428"/>
      <c r="AQ526" s="428"/>
      <c r="AR526" s="428"/>
      <c r="AS526" s="428"/>
      <c r="AT526" s="428"/>
      <c r="AU526" s="428"/>
      <c r="AV526" s="428"/>
      <c r="AW526" s="428"/>
      <c r="AX526" s="428"/>
      <c r="AY526" s="428"/>
      <c r="AZ526" s="428"/>
      <c r="BA526" s="428"/>
      <c r="BB526" s="428"/>
      <c r="BC526" s="428"/>
    </row>
    <row r="527" ht="12.75" customHeight="1">
      <c r="A527" s="428"/>
      <c r="B527" s="428"/>
      <c r="C527" s="428"/>
      <c r="D527" s="428"/>
      <c r="E527" s="428"/>
      <c r="F527" s="428"/>
      <c r="G527" s="428"/>
      <c r="H527" s="428"/>
      <c r="I527" s="428"/>
      <c r="J527" s="428"/>
      <c r="K527" s="428"/>
      <c r="L527" s="428"/>
      <c r="M527" s="428"/>
      <c r="N527" s="428"/>
      <c r="O527" s="428"/>
      <c r="P527" s="428"/>
      <c r="Q527" s="428"/>
      <c r="R527" s="428"/>
      <c r="S527" s="428"/>
      <c r="T527" s="428"/>
      <c r="U527" s="428"/>
      <c r="V527" s="428"/>
      <c r="W527" s="428"/>
      <c r="X527" s="428"/>
      <c r="Y527" s="428"/>
      <c r="Z527" s="428"/>
      <c r="AA527" s="428"/>
      <c r="AB527" s="428"/>
      <c r="AC527" s="428"/>
      <c r="AD527" s="428"/>
      <c r="AE527" s="428"/>
      <c r="AF527" s="428"/>
      <c r="AG527" s="428"/>
      <c r="AH527" s="428"/>
      <c r="AI527" s="428"/>
      <c r="AJ527" s="428"/>
      <c r="AK527" s="428"/>
      <c r="AL527" s="428"/>
      <c r="AM527" s="428"/>
      <c r="AN527" s="428"/>
      <c r="AO527" s="428"/>
      <c r="AP527" s="428"/>
      <c r="AQ527" s="428"/>
      <c r="AR527" s="428"/>
      <c r="AS527" s="428"/>
      <c r="AT527" s="428"/>
      <c r="AU527" s="428"/>
      <c r="AV527" s="428"/>
      <c r="AW527" s="428"/>
      <c r="AX527" s="428"/>
      <c r="AY527" s="428"/>
      <c r="AZ527" s="428"/>
      <c r="BA527" s="428"/>
      <c r="BB527" s="428"/>
      <c r="BC527" s="428"/>
    </row>
    <row r="528" ht="12.75" customHeight="1">
      <c r="A528" s="428"/>
      <c r="B528" s="428"/>
      <c r="C528" s="428"/>
      <c r="D528" s="428"/>
      <c r="E528" s="428"/>
      <c r="F528" s="428"/>
      <c r="G528" s="428"/>
      <c r="H528" s="428"/>
      <c r="I528" s="428"/>
      <c r="J528" s="428"/>
      <c r="K528" s="428"/>
      <c r="L528" s="428"/>
      <c r="M528" s="428"/>
      <c r="N528" s="428"/>
      <c r="O528" s="428"/>
      <c r="P528" s="428"/>
      <c r="Q528" s="428"/>
      <c r="R528" s="428"/>
      <c r="S528" s="428"/>
      <c r="T528" s="428"/>
      <c r="U528" s="428"/>
      <c r="V528" s="428"/>
      <c r="W528" s="428"/>
      <c r="X528" s="428"/>
      <c r="Y528" s="428"/>
      <c r="Z528" s="428"/>
      <c r="AA528" s="428"/>
      <c r="AB528" s="428"/>
      <c r="AC528" s="428"/>
      <c r="AD528" s="428"/>
      <c r="AE528" s="428"/>
      <c r="AF528" s="428"/>
      <c r="AG528" s="428"/>
      <c r="AH528" s="428"/>
      <c r="AI528" s="428"/>
      <c r="AJ528" s="428"/>
      <c r="AK528" s="428"/>
      <c r="AL528" s="428"/>
      <c r="AM528" s="428"/>
      <c r="AN528" s="428"/>
      <c r="AO528" s="428"/>
      <c r="AP528" s="428"/>
      <c r="AQ528" s="428"/>
      <c r="AR528" s="428"/>
      <c r="AS528" s="428"/>
      <c r="AT528" s="428"/>
      <c r="AU528" s="428"/>
      <c r="AV528" s="428"/>
      <c r="AW528" s="428"/>
      <c r="AX528" s="428"/>
      <c r="AY528" s="428"/>
      <c r="AZ528" s="428"/>
      <c r="BA528" s="428"/>
      <c r="BB528" s="428"/>
      <c r="BC528" s="428"/>
    </row>
    <row r="529" ht="12.75" customHeight="1">
      <c r="A529" s="428"/>
      <c r="B529" s="428"/>
      <c r="C529" s="428"/>
      <c r="D529" s="428"/>
      <c r="E529" s="428"/>
      <c r="F529" s="428"/>
      <c r="G529" s="428"/>
      <c r="H529" s="428"/>
      <c r="I529" s="428"/>
      <c r="J529" s="428"/>
      <c r="K529" s="428"/>
      <c r="L529" s="428"/>
      <c r="M529" s="428"/>
      <c r="N529" s="428"/>
      <c r="O529" s="428"/>
      <c r="P529" s="428"/>
      <c r="Q529" s="428"/>
      <c r="R529" s="428"/>
      <c r="S529" s="428"/>
      <c r="T529" s="428"/>
      <c r="U529" s="428"/>
      <c r="V529" s="428"/>
      <c r="W529" s="428"/>
      <c r="X529" s="428"/>
      <c r="Y529" s="428"/>
      <c r="Z529" s="428"/>
      <c r="AA529" s="428"/>
      <c r="AB529" s="428"/>
      <c r="AC529" s="428"/>
      <c r="AD529" s="428"/>
      <c r="AE529" s="428"/>
      <c r="AF529" s="428"/>
      <c r="AG529" s="428"/>
      <c r="AH529" s="428"/>
      <c r="AI529" s="428"/>
      <c r="AJ529" s="428"/>
      <c r="AK529" s="428"/>
      <c r="AL529" s="428"/>
      <c r="AM529" s="428"/>
      <c r="AN529" s="428"/>
      <c r="AO529" s="428"/>
      <c r="AP529" s="428"/>
      <c r="AQ529" s="428"/>
      <c r="AR529" s="428"/>
      <c r="AS529" s="428"/>
      <c r="AT529" s="428"/>
      <c r="AU529" s="428"/>
      <c r="AV529" s="428"/>
      <c r="AW529" s="428"/>
      <c r="AX529" s="428"/>
      <c r="AY529" s="428"/>
      <c r="AZ529" s="428"/>
      <c r="BA529" s="428"/>
      <c r="BB529" s="428"/>
      <c r="BC529" s="428"/>
    </row>
    <row r="530" ht="12.75" customHeight="1">
      <c r="A530" s="428"/>
      <c r="B530" s="428"/>
      <c r="C530" s="428"/>
      <c r="D530" s="428"/>
      <c r="E530" s="428"/>
      <c r="F530" s="428"/>
      <c r="G530" s="428"/>
      <c r="H530" s="428"/>
      <c r="I530" s="428"/>
      <c r="J530" s="428"/>
      <c r="K530" s="428"/>
      <c r="L530" s="428"/>
      <c r="M530" s="428"/>
      <c r="N530" s="428"/>
      <c r="O530" s="428"/>
      <c r="P530" s="428"/>
      <c r="Q530" s="428"/>
      <c r="R530" s="428"/>
      <c r="S530" s="428"/>
      <c r="T530" s="428"/>
      <c r="U530" s="428"/>
      <c r="V530" s="428"/>
      <c r="W530" s="428"/>
      <c r="X530" s="428"/>
      <c r="Y530" s="428"/>
      <c r="Z530" s="428"/>
      <c r="AA530" s="428"/>
      <c r="AB530" s="428"/>
      <c r="AC530" s="428"/>
      <c r="AD530" s="428"/>
      <c r="AE530" s="428"/>
      <c r="AF530" s="428"/>
      <c r="AG530" s="428"/>
      <c r="AH530" s="428"/>
      <c r="AI530" s="428"/>
      <c r="AJ530" s="428"/>
      <c r="AK530" s="428"/>
      <c r="AL530" s="428"/>
      <c r="AM530" s="428"/>
      <c r="AN530" s="428"/>
      <c r="AO530" s="428"/>
      <c r="AP530" s="428"/>
      <c r="AQ530" s="428"/>
      <c r="AR530" s="428"/>
      <c r="AS530" s="428"/>
      <c r="AT530" s="428"/>
      <c r="AU530" s="428"/>
      <c r="AV530" s="428"/>
      <c r="AW530" s="428"/>
      <c r="AX530" s="428"/>
      <c r="AY530" s="428"/>
      <c r="AZ530" s="428"/>
      <c r="BA530" s="428"/>
      <c r="BB530" s="428"/>
      <c r="BC530" s="428"/>
    </row>
    <row r="531" ht="12.75" customHeight="1">
      <c r="A531" s="428"/>
      <c r="B531" s="428"/>
      <c r="C531" s="428"/>
      <c r="D531" s="428"/>
      <c r="E531" s="428"/>
      <c r="F531" s="428"/>
      <c r="G531" s="428"/>
      <c r="H531" s="428"/>
      <c r="I531" s="428"/>
      <c r="J531" s="428"/>
      <c r="K531" s="428"/>
      <c r="L531" s="428"/>
      <c r="M531" s="428"/>
      <c r="N531" s="428"/>
      <c r="O531" s="428"/>
      <c r="P531" s="428"/>
      <c r="Q531" s="428"/>
      <c r="R531" s="428"/>
      <c r="S531" s="428"/>
      <c r="T531" s="428"/>
      <c r="U531" s="428"/>
      <c r="V531" s="428"/>
      <c r="W531" s="428"/>
      <c r="X531" s="428"/>
      <c r="Y531" s="428"/>
      <c r="Z531" s="428"/>
      <c r="AA531" s="428"/>
      <c r="AB531" s="428"/>
      <c r="AC531" s="428"/>
      <c r="AD531" s="428"/>
      <c r="AE531" s="428"/>
      <c r="AF531" s="428"/>
      <c r="AG531" s="428"/>
      <c r="AH531" s="428"/>
      <c r="AI531" s="428"/>
      <c r="AJ531" s="428"/>
      <c r="AK531" s="428"/>
      <c r="AL531" s="428"/>
      <c r="AM531" s="428"/>
      <c r="AN531" s="428"/>
      <c r="AO531" s="428"/>
      <c r="AP531" s="428"/>
      <c r="AQ531" s="428"/>
      <c r="AR531" s="428"/>
      <c r="AS531" s="428"/>
      <c r="AT531" s="428"/>
      <c r="AU531" s="428"/>
      <c r="AV531" s="428"/>
      <c r="AW531" s="428"/>
      <c r="AX531" s="428"/>
      <c r="AY531" s="428"/>
      <c r="AZ531" s="428"/>
      <c r="BA531" s="428"/>
      <c r="BB531" s="428"/>
      <c r="BC531" s="428"/>
    </row>
    <row r="532" ht="12.75" customHeight="1">
      <c r="A532" s="428"/>
      <c r="B532" s="428"/>
      <c r="C532" s="428"/>
      <c r="D532" s="428"/>
      <c r="E532" s="428"/>
      <c r="F532" s="428"/>
      <c r="G532" s="428"/>
      <c r="H532" s="428"/>
      <c r="I532" s="428"/>
      <c r="J532" s="428"/>
      <c r="K532" s="428"/>
      <c r="L532" s="428"/>
      <c r="M532" s="428"/>
      <c r="N532" s="428"/>
      <c r="O532" s="428"/>
      <c r="P532" s="428"/>
      <c r="Q532" s="428"/>
      <c r="R532" s="428"/>
      <c r="S532" s="428"/>
      <c r="T532" s="428"/>
      <c r="U532" s="428"/>
      <c r="V532" s="428"/>
      <c r="W532" s="428"/>
      <c r="X532" s="428"/>
      <c r="Y532" s="428"/>
      <c r="Z532" s="428"/>
      <c r="AA532" s="428"/>
      <c r="AB532" s="428"/>
      <c r="AC532" s="428"/>
      <c r="AD532" s="428"/>
      <c r="AE532" s="428"/>
      <c r="AF532" s="428"/>
      <c r="AG532" s="428"/>
      <c r="AH532" s="428"/>
      <c r="AI532" s="428"/>
      <c r="AJ532" s="428"/>
      <c r="AK532" s="428"/>
      <c r="AL532" s="428"/>
      <c r="AM532" s="428"/>
      <c r="AN532" s="428"/>
      <c r="AO532" s="428"/>
      <c r="AP532" s="428"/>
      <c r="AQ532" s="428"/>
      <c r="AR532" s="428"/>
      <c r="AS532" s="428"/>
      <c r="AT532" s="428"/>
      <c r="AU532" s="428"/>
      <c r="AV532" s="428"/>
      <c r="AW532" s="428"/>
      <c r="AX532" s="428"/>
      <c r="AY532" s="428"/>
      <c r="AZ532" s="428"/>
      <c r="BA532" s="428"/>
      <c r="BB532" s="428"/>
      <c r="BC532" s="428"/>
    </row>
    <row r="533" ht="12.75" customHeight="1">
      <c r="A533" s="428"/>
      <c r="B533" s="428"/>
      <c r="C533" s="428"/>
      <c r="D533" s="428"/>
      <c r="E533" s="428"/>
      <c r="F533" s="428"/>
      <c r="G533" s="428"/>
      <c r="H533" s="428"/>
      <c r="I533" s="428"/>
      <c r="J533" s="428"/>
      <c r="K533" s="428"/>
      <c r="L533" s="428"/>
      <c r="M533" s="428"/>
      <c r="N533" s="428"/>
      <c r="O533" s="428"/>
      <c r="P533" s="428"/>
      <c r="Q533" s="428"/>
      <c r="R533" s="428"/>
      <c r="S533" s="428"/>
      <c r="T533" s="428"/>
      <c r="U533" s="428"/>
      <c r="V533" s="428"/>
      <c r="W533" s="428"/>
      <c r="X533" s="428"/>
      <c r="Y533" s="428"/>
      <c r="Z533" s="428"/>
      <c r="AA533" s="428"/>
      <c r="AB533" s="428"/>
      <c r="AC533" s="428"/>
      <c r="AD533" s="428"/>
      <c r="AE533" s="428"/>
      <c r="AF533" s="428"/>
      <c r="AG533" s="428"/>
      <c r="AH533" s="428"/>
      <c r="AI533" s="428"/>
      <c r="AJ533" s="428"/>
      <c r="AK533" s="428"/>
      <c r="AL533" s="428"/>
      <c r="AM533" s="428"/>
      <c r="AN533" s="428"/>
      <c r="AO533" s="428"/>
      <c r="AP533" s="428"/>
      <c r="AQ533" s="428"/>
      <c r="AR533" s="428"/>
      <c r="AS533" s="428"/>
      <c r="AT533" s="428"/>
      <c r="AU533" s="428"/>
      <c r="AV533" s="428"/>
      <c r="AW533" s="428"/>
      <c r="AX533" s="428"/>
      <c r="AY533" s="428"/>
      <c r="AZ533" s="428"/>
      <c r="BA533" s="428"/>
      <c r="BB533" s="428"/>
      <c r="BC533" s="428"/>
    </row>
    <row r="534" ht="12.75" customHeight="1">
      <c r="A534" s="428"/>
      <c r="B534" s="428"/>
      <c r="C534" s="428"/>
      <c r="D534" s="428"/>
      <c r="E534" s="428"/>
      <c r="F534" s="428"/>
      <c r="G534" s="428"/>
      <c r="H534" s="428"/>
      <c r="I534" s="428"/>
      <c r="J534" s="428"/>
      <c r="K534" s="428"/>
      <c r="L534" s="428"/>
      <c r="M534" s="428"/>
      <c r="N534" s="428"/>
      <c r="O534" s="428"/>
      <c r="P534" s="428"/>
      <c r="Q534" s="428"/>
      <c r="R534" s="428"/>
      <c r="S534" s="428"/>
      <c r="T534" s="428"/>
      <c r="U534" s="428"/>
      <c r="V534" s="428"/>
      <c r="W534" s="428"/>
      <c r="X534" s="428"/>
      <c r="Y534" s="428"/>
      <c r="Z534" s="428"/>
      <c r="AA534" s="428"/>
      <c r="AB534" s="428"/>
      <c r="AC534" s="428"/>
      <c r="AD534" s="428"/>
      <c r="AE534" s="428"/>
      <c r="AF534" s="428"/>
      <c r="AG534" s="428"/>
      <c r="AH534" s="428"/>
      <c r="AI534" s="428"/>
      <c r="AJ534" s="428"/>
      <c r="AK534" s="428"/>
      <c r="AL534" s="428"/>
      <c r="AM534" s="428"/>
      <c r="AN534" s="428"/>
      <c r="AO534" s="428"/>
      <c r="AP534" s="428"/>
      <c r="AQ534" s="428"/>
      <c r="AR534" s="428"/>
      <c r="AS534" s="428"/>
      <c r="AT534" s="428"/>
      <c r="AU534" s="428"/>
      <c r="AV534" s="428"/>
      <c r="AW534" s="428"/>
      <c r="AX534" s="428"/>
      <c r="AY534" s="428"/>
      <c r="AZ534" s="428"/>
      <c r="BA534" s="428"/>
      <c r="BB534" s="428"/>
      <c r="BC534" s="428"/>
    </row>
    <row r="535" ht="12.75" customHeight="1">
      <c r="A535" s="428"/>
      <c r="B535" s="428"/>
      <c r="C535" s="428"/>
      <c r="D535" s="428"/>
      <c r="E535" s="428"/>
      <c r="F535" s="428"/>
      <c r="G535" s="428"/>
      <c r="H535" s="428"/>
      <c r="I535" s="428"/>
      <c r="J535" s="428"/>
      <c r="K535" s="428"/>
      <c r="L535" s="428"/>
      <c r="M535" s="428"/>
      <c r="N535" s="428"/>
      <c r="O535" s="428"/>
      <c r="P535" s="428"/>
      <c r="Q535" s="428"/>
      <c r="R535" s="428"/>
      <c r="S535" s="428"/>
      <c r="T535" s="428"/>
      <c r="U535" s="428"/>
      <c r="V535" s="428"/>
      <c r="W535" s="428"/>
      <c r="X535" s="428"/>
      <c r="Y535" s="428"/>
      <c r="Z535" s="428"/>
      <c r="AA535" s="428"/>
      <c r="AB535" s="428"/>
      <c r="AC535" s="428"/>
      <c r="AD535" s="428"/>
      <c r="AE535" s="428"/>
      <c r="AF535" s="428"/>
      <c r="AG535" s="428"/>
      <c r="AH535" s="428"/>
      <c r="AI535" s="428"/>
      <c r="AJ535" s="428"/>
      <c r="AK535" s="428"/>
      <c r="AL535" s="428"/>
      <c r="AM535" s="428"/>
      <c r="AN535" s="428"/>
      <c r="AO535" s="428"/>
      <c r="AP535" s="428"/>
      <c r="AQ535" s="428"/>
      <c r="AR535" s="428"/>
      <c r="AS535" s="428"/>
      <c r="AT535" s="428"/>
      <c r="AU535" s="428"/>
      <c r="AV535" s="428"/>
      <c r="AW535" s="428"/>
      <c r="AX535" s="428"/>
      <c r="AY535" s="428"/>
      <c r="AZ535" s="428"/>
      <c r="BA535" s="428"/>
      <c r="BB535" s="428"/>
      <c r="BC535" s="428"/>
    </row>
    <row r="536" ht="12.75" customHeight="1">
      <c r="A536" s="428"/>
      <c r="B536" s="428"/>
      <c r="C536" s="428"/>
      <c r="D536" s="428"/>
      <c r="E536" s="428"/>
      <c r="F536" s="428"/>
      <c r="G536" s="428"/>
      <c r="H536" s="428"/>
      <c r="I536" s="428"/>
      <c r="J536" s="428"/>
      <c r="K536" s="428"/>
      <c r="L536" s="428"/>
      <c r="M536" s="428"/>
      <c r="N536" s="428"/>
      <c r="O536" s="428"/>
      <c r="P536" s="428"/>
      <c r="Q536" s="428"/>
      <c r="R536" s="428"/>
      <c r="S536" s="428"/>
      <c r="T536" s="428"/>
      <c r="U536" s="428"/>
      <c r="V536" s="428"/>
      <c r="W536" s="428"/>
      <c r="X536" s="428"/>
      <c r="Y536" s="428"/>
      <c r="Z536" s="428"/>
      <c r="AA536" s="428"/>
      <c r="AB536" s="428"/>
      <c r="AC536" s="428"/>
      <c r="AD536" s="428"/>
      <c r="AE536" s="428"/>
      <c r="AF536" s="428"/>
      <c r="AG536" s="428"/>
      <c r="AH536" s="428"/>
      <c r="AI536" s="428"/>
      <c r="AJ536" s="428"/>
      <c r="AK536" s="428"/>
      <c r="AL536" s="428"/>
      <c r="AM536" s="428"/>
      <c r="AN536" s="428"/>
      <c r="AO536" s="428"/>
      <c r="AP536" s="428"/>
      <c r="AQ536" s="428"/>
      <c r="AR536" s="428"/>
      <c r="AS536" s="428"/>
      <c r="AT536" s="428"/>
      <c r="AU536" s="428"/>
      <c r="AV536" s="428"/>
      <c r="AW536" s="428"/>
      <c r="AX536" s="428"/>
      <c r="AY536" s="428"/>
      <c r="AZ536" s="428"/>
      <c r="BA536" s="428"/>
      <c r="BB536" s="428"/>
      <c r="BC536" s="428"/>
    </row>
    <row r="537" ht="12.75" customHeight="1">
      <c r="A537" s="428"/>
      <c r="B537" s="428"/>
      <c r="C537" s="428"/>
      <c r="D537" s="428"/>
      <c r="E537" s="428"/>
      <c r="F537" s="428"/>
      <c r="G537" s="428"/>
      <c r="H537" s="428"/>
      <c r="I537" s="428"/>
      <c r="J537" s="428"/>
      <c r="K537" s="428"/>
      <c r="L537" s="428"/>
      <c r="M537" s="428"/>
      <c r="N537" s="428"/>
      <c r="O537" s="428"/>
      <c r="P537" s="428"/>
      <c r="Q537" s="428"/>
      <c r="R537" s="428"/>
      <c r="S537" s="428"/>
      <c r="T537" s="428"/>
      <c r="U537" s="428"/>
      <c r="V537" s="428"/>
      <c r="W537" s="428"/>
      <c r="X537" s="428"/>
      <c r="Y537" s="428"/>
      <c r="Z537" s="428"/>
      <c r="AA537" s="428"/>
      <c r="AB537" s="428"/>
      <c r="AC537" s="428"/>
      <c r="AD537" s="428"/>
      <c r="AE537" s="428"/>
      <c r="AF537" s="428"/>
      <c r="AG537" s="428"/>
      <c r="AH537" s="428"/>
      <c r="AI537" s="428"/>
      <c r="AJ537" s="428"/>
      <c r="AK537" s="428"/>
      <c r="AL537" s="428"/>
      <c r="AM537" s="428"/>
      <c r="AN537" s="428"/>
      <c r="AO537" s="428"/>
      <c r="AP537" s="428"/>
      <c r="AQ537" s="428"/>
      <c r="AR537" s="428"/>
      <c r="AS537" s="428"/>
      <c r="AT537" s="428"/>
      <c r="AU537" s="428"/>
      <c r="AV537" s="428"/>
      <c r="AW537" s="428"/>
      <c r="AX537" s="428"/>
      <c r="AY537" s="428"/>
      <c r="AZ537" s="428"/>
      <c r="BA537" s="428"/>
      <c r="BB537" s="428"/>
      <c r="BC537" s="428"/>
    </row>
    <row r="538" ht="12.75" customHeight="1">
      <c r="A538" s="428"/>
      <c r="B538" s="428"/>
      <c r="C538" s="428"/>
      <c r="D538" s="428"/>
      <c r="E538" s="428"/>
      <c r="F538" s="428"/>
      <c r="G538" s="428"/>
      <c r="H538" s="428"/>
      <c r="I538" s="428"/>
      <c r="J538" s="428"/>
      <c r="K538" s="428"/>
      <c r="L538" s="428"/>
      <c r="M538" s="428"/>
      <c r="N538" s="428"/>
      <c r="O538" s="428"/>
      <c r="P538" s="428"/>
      <c r="Q538" s="428"/>
      <c r="R538" s="428"/>
      <c r="S538" s="428"/>
      <c r="T538" s="428"/>
      <c r="U538" s="428"/>
      <c r="V538" s="428"/>
      <c r="W538" s="428"/>
      <c r="X538" s="428"/>
      <c r="Y538" s="428"/>
      <c r="Z538" s="428"/>
      <c r="AA538" s="428"/>
      <c r="AB538" s="428"/>
      <c r="AC538" s="428"/>
      <c r="AD538" s="428"/>
      <c r="AE538" s="428"/>
      <c r="AF538" s="428"/>
      <c r="AG538" s="428"/>
      <c r="AH538" s="428"/>
      <c r="AI538" s="428"/>
      <c r="AJ538" s="428"/>
      <c r="AK538" s="428"/>
      <c r="AL538" s="428"/>
      <c r="AM538" s="428"/>
      <c r="AN538" s="428"/>
      <c r="AO538" s="428"/>
      <c r="AP538" s="428"/>
      <c r="AQ538" s="428"/>
      <c r="AR538" s="428"/>
      <c r="AS538" s="428"/>
      <c r="AT538" s="428"/>
      <c r="AU538" s="428"/>
      <c r="AV538" s="428"/>
      <c r="AW538" s="428"/>
      <c r="AX538" s="428"/>
      <c r="AY538" s="428"/>
      <c r="AZ538" s="428"/>
      <c r="BA538" s="428"/>
      <c r="BB538" s="428"/>
      <c r="BC538" s="428"/>
    </row>
    <row r="539" ht="12.75" customHeight="1">
      <c r="A539" s="428"/>
      <c r="B539" s="428"/>
      <c r="C539" s="428"/>
      <c r="D539" s="428"/>
      <c r="E539" s="428"/>
      <c r="F539" s="428"/>
      <c r="G539" s="428"/>
      <c r="H539" s="428"/>
      <c r="I539" s="428"/>
      <c r="J539" s="428"/>
      <c r="K539" s="428"/>
      <c r="L539" s="428"/>
      <c r="M539" s="428"/>
      <c r="N539" s="428"/>
      <c r="O539" s="428"/>
      <c r="P539" s="428"/>
      <c r="Q539" s="428"/>
      <c r="R539" s="428"/>
      <c r="S539" s="428"/>
      <c r="T539" s="428"/>
      <c r="U539" s="428"/>
      <c r="V539" s="428"/>
      <c r="W539" s="428"/>
      <c r="X539" s="428"/>
      <c r="Y539" s="428"/>
      <c r="Z539" s="428"/>
      <c r="AA539" s="428"/>
      <c r="AB539" s="428"/>
      <c r="AC539" s="428"/>
      <c r="AD539" s="428"/>
      <c r="AE539" s="428"/>
      <c r="AF539" s="428"/>
      <c r="AG539" s="428"/>
      <c r="AH539" s="428"/>
      <c r="AI539" s="428"/>
      <c r="AJ539" s="428"/>
      <c r="AK539" s="428"/>
      <c r="AL539" s="428"/>
      <c r="AM539" s="428"/>
      <c r="AN539" s="428"/>
      <c r="AO539" s="428"/>
      <c r="AP539" s="428"/>
      <c r="AQ539" s="428"/>
      <c r="AR539" s="428"/>
      <c r="AS539" s="428"/>
      <c r="AT539" s="428"/>
      <c r="AU539" s="428"/>
      <c r="AV539" s="428"/>
      <c r="AW539" s="428"/>
      <c r="AX539" s="428"/>
      <c r="AY539" s="428"/>
      <c r="AZ539" s="428"/>
      <c r="BA539" s="428"/>
      <c r="BB539" s="428"/>
      <c r="BC539" s="428"/>
    </row>
    <row r="540" ht="12.75" customHeight="1">
      <c r="A540" s="428"/>
      <c r="B540" s="428"/>
      <c r="C540" s="428"/>
      <c r="D540" s="428"/>
      <c r="E540" s="428"/>
      <c r="F540" s="428"/>
      <c r="G540" s="428"/>
      <c r="H540" s="428"/>
      <c r="I540" s="428"/>
      <c r="J540" s="428"/>
      <c r="K540" s="428"/>
      <c r="L540" s="428"/>
      <c r="M540" s="428"/>
      <c r="N540" s="428"/>
      <c r="O540" s="428"/>
      <c r="P540" s="428"/>
      <c r="Q540" s="428"/>
      <c r="R540" s="428"/>
      <c r="S540" s="428"/>
      <c r="T540" s="428"/>
      <c r="U540" s="428"/>
      <c r="V540" s="428"/>
      <c r="W540" s="428"/>
      <c r="X540" s="428"/>
      <c r="Y540" s="428"/>
      <c r="Z540" s="428"/>
      <c r="AA540" s="428"/>
      <c r="AB540" s="428"/>
      <c r="AC540" s="428"/>
      <c r="AD540" s="428"/>
      <c r="AE540" s="428"/>
      <c r="AF540" s="428"/>
      <c r="AG540" s="428"/>
      <c r="AH540" s="428"/>
      <c r="AI540" s="428"/>
      <c r="AJ540" s="428"/>
      <c r="AK540" s="428"/>
      <c r="AL540" s="428"/>
      <c r="AM540" s="428"/>
      <c r="AN540" s="428"/>
      <c r="AO540" s="428"/>
      <c r="AP540" s="428"/>
      <c r="AQ540" s="428"/>
      <c r="AR540" s="428"/>
      <c r="AS540" s="428"/>
      <c r="AT540" s="428"/>
      <c r="AU540" s="428"/>
      <c r="AV540" s="428"/>
      <c r="AW540" s="428"/>
      <c r="AX540" s="428"/>
      <c r="AY540" s="428"/>
      <c r="AZ540" s="428"/>
      <c r="BA540" s="428"/>
      <c r="BB540" s="428"/>
      <c r="BC540" s="428"/>
    </row>
    <row r="541" ht="12.75" customHeight="1">
      <c r="A541" s="428"/>
      <c r="B541" s="428"/>
      <c r="C541" s="428"/>
      <c r="D541" s="428"/>
      <c r="E541" s="428"/>
      <c r="F541" s="428"/>
      <c r="G541" s="428"/>
      <c r="H541" s="428"/>
      <c r="I541" s="428"/>
      <c r="J541" s="428"/>
      <c r="K541" s="428"/>
      <c r="L541" s="428"/>
      <c r="M541" s="428"/>
      <c r="N541" s="428"/>
      <c r="O541" s="428"/>
      <c r="P541" s="428"/>
      <c r="Q541" s="428"/>
      <c r="R541" s="428"/>
      <c r="S541" s="428"/>
      <c r="T541" s="428"/>
      <c r="U541" s="428"/>
      <c r="V541" s="428"/>
      <c r="W541" s="428"/>
      <c r="X541" s="428"/>
      <c r="Y541" s="428"/>
      <c r="Z541" s="428"/>
      <c r="AA541" s="428"/>
      <c r="AB541" s="428"/>
      <c r="AC541" s="428"/>
      <c r="AD541" s="428"/>
      <c r="AE541" s="428"/>
      <c r="AF541" s="428"/>
      <c r="AG541" s="428"/>
      <c r="AH541" s="428"/>
      <c r="AI541" s="428"/>
      <c r="AJ541" s="428"/>
      <c r="AK541" s="428"/>
      <c r="AL541" s="428"/>
      <c r="AM541" s="428"/>
      <c r="AN541" s="428"/>
      <c r="AO541" s="428"/>
      <c r="AP541" s="428"/>
      <c r="AQ541" s="428"/>
      <c r="AR541" s="428"/>
      <c r="AS541" s="428"/>
      <c r="AT541" s="428"/>
      <c r="AU541" s="428"/>
      <c r="AV541" s="428"/>
      <c r="AW541" s="428"/>
      <c r="AX541" s="428"/>
      <c r="AY541" s="428"/>
      <c r="AZ541" s="428"/>
      <c r="BA541" s="428"/>
      <c r="BB541" s="428"/>
      <c r="BC541" s="428"/>
    </row>
    <row r="542" ht="12.75" customHeight="1">
      <c r="A542" s="428"/>
      <c r="B542" s="428"/>
      <c r="C542" s="428"/>
      <c r="D542" s="428"/>
      <c r="E542" s="428"/>
      <c r="F542" s="428"/>
      <c r="G542" s="428"/>
      <c r="H542" s="428"/>
      <c r="I542" s="428"/>
      <c r="J542" s="428"/>
      <c r="K542" s="428"/>
      <c r="L542" s="428"/>
      <c r="M542" s="428"/>
      <c r="N542" s="428"/>
      <c r="O542" s="428"/>
      <c r="P542" s="428"/>
      <c r="Q542" s="428"/>
      <c r="R542" s="428"/>
      <c r="S542" s="428"/>
      <c r="T542" s="428"/>
      <c r="U542" s="428"/>
      <c r="V542" s="428"/>
      <c r="W542" s="428"/>
      <c r="X542" s="428"/>
      <c r="Y542" s="428"/>
      <c r="Z542" s="428"/>
      <c r="AA542" s="428"/>
      <c r="AB542" s="428"/>
      <c r="AC542" s="428"/>
      <c r="AD542" s="428"/>
      <c r="AE542" s="428"/>
      <c r="AF542" s="428"/>
      <c r="AG542" s="428"/>
      <c r="AH542" s="428"/>
      <c r="AI542" s="428"/>
      <c r="AJ542" s="428"/>
      <c r="AK542" s="428"/>
      <c r="AL542" s="428"/>
      <c r="AM542" s="428"/>
      <c r="AN542" s="428"/>
      <c r="AO542" s="428"/>
      <c r="AP542" s="428"/>
      <c r="AQ542" s="428"/>
      <c r="AR542" s="428"/>
      <c r="AS542" s="428"/>
      <c r="AT542" s="428"/>
      <c r="AU542" s="428"/>
      <c r="AV542" s="428"/>
      <c r="AW542" s="428"/>
      <c r="AX542" s="428"/>
      <c r="AY542" s="428"/>
      <c r="AZ542" s="428"/>
      <c r="BA542" s="428"/>
      <c r="BB542" s="428"/>
      <c r="BC542" s="428"/>
    </row>
    <row r="543" ht="12.75" customHeight="1">
      <c r="A543" s="428"/>
      <c r="B543" s="428"/>
      <c r="C543" s="428"/>
      <c r="D543" s="428"/>
      <c r="E543" s="428"/>
      <c r="F543" s="428"/>
      <c r="G543" s="428"/>
      <c r="H543" s="428"/>
      <c r="I543" s="428"/>
      <c r="J543" s="428"/>
      <c r="K543" s="428"/>
      <c r="L543" s="428"/>
      <c r="M543" s="428"/>
      <c r="N543" s="428"/>
      <c r="O543" s="428"/>
      <c r="P543" s="428"/>
      <c r="Q543" s="428"/>
      <c r="R543" s="428"/>
      <c r="S543" s="428"/>
      <c r="T543" s="428"/>
      <c r="U543" s="428"/>
      <c r="V543" s="428"/>
      <c r="W543" s="428"/>
      <c r="X543" s="428"/>
      <c r="Y543" s="428"/>
      <c r="Z543" s="428"/>
      <c r="AA543" s="428"/>
      <c r="AB543" s="428"/>
      <c r="AC543" s="428"/>
      <c r="AD543" s="428"/>
      <c r="AE543" s="428"/>
      <c r="AF543" s="428"/>
      <c r="AG543" s="428"/>
      <c r="AH543" s="428"/>
      <c r="AI543" s="428"/>
      <c r="AJ543" s="428"/>
      <c r="AK543" s="428"/>
      <c r="AL543" s="428"/>
      <c r="AM543" s="428"/>
      <c r="AN543" s="428"/>
      <c r="AO543" s="428"/>
      <c r="AP543" s="428"/>
      <c r="AQ543" s="428"/>
      <c r="AR543" s="428"/>
      <c r="AS543" s="428"/>
      <c r="AT543" s="428"/>
      <c r="AU543" s="428"/>
      <c r="AV543" s="428"/>
      <c r="AW543" s="428"/>
      <c r="AX543" s="428"/>
      <c r="AY543" s="428"/>
      <c r="AZ543" s="428"/>
      <c r="BA543" s="428"/>
      <c r="BB543" s="428"/>
      <c r="BC543" s="428"/>
    </row>
    <row r="544" ht="12.75" customHeight="1">
      <c r="A544" s="428"/>
      <c r="B544" s="428"/>
      <c r="C544" s="428"/>
      <c r="D544" s="428"/>
      <c r="E544" s="428"/>
      <c r="F544" s="428"/>
      <c r="G544" s="428"/>
      <c r="H544" s="428"/>
      <c r="I544" s="428"/>
      <c r="J544" s="428"/>
      <c r="K544" s="428"/>
      <c r="L544" s="428"/>
      <c r="M544" s="428"/>
      <c r="N544" s="428"/>
      <c r="O544" s="428"/>
      <c r="P544" s="428"/>
      <c r="Q544" s="428"/>
      <c r="R544" s="428"/>
      <c r="S544" s="428"/>
      <c r="T544" s="428"/>
      <c r="U544" s="428"/>
      <c r="V544" s="428"/>
      <c r="W544" s="428"/>
      <c r="X544" s="428"/>
      <c r="Y544" s="428"/>
      <c r="Z544" s="428"/>
      <c r="AA544" s="428"/>
      <c r="AB544" s="428"/>
      <c r="AC544" s="428"/>
      <c r="AD544" s="428"/>
      <c r="AE544" s="428"/>
      <c r="AF544" s="428"/>
      <c r="AG544" s="428"/>
      <c r="AH544" s="428"/>
      <c r="AI544" s="428"/>
      <c r="AJ544" s="428"/>
      <c r="AK544" s="428"/>
      <c r="AL544" s="428"/>
      <c r="AM544" s="428"/>
      <c r="AN544" s="428"/>
      <c r="AO544" s="428"/>
      <c r="AP544" s="428"/>
      <c r="AQ544" s="428"/>
      <c r="AR544" s="428"/>
      <c r="AS544" s="428"/>
      <c r="AT544" s="428"/>
      <c r="AU544" s="428"/>
      <c r="AV544" s="428"/>
      <c r="AW544" s="428"/>
      <c r="AX544" s="428"/>
      <c r="AY544" s="428"/>
      <c r="AZ544" s="428"/>
      <c r="BA544" s="428"/>
      <c r="BB544" s="428"/>
      <c r="BC544" s="428"/>
    </row>
    <row r="545" ht="12.75" customHeight="1">
      <c r="A545" s="428"/>
      <c r="B545" s="428"/>
      <c r="C545" s="428"/>
      <c r="D545" s="428"/>
      <c r="E545" s="428"/>
      <c r="F545" s="428"/>
      <c r="G545" s="428"/>
      <c r="H545" s="428"/>
      <c r="I545" s="428"/>
      <c r="J545" s="428"/>
      <c r="K545" s="428"/>
      <c r="L545" s="428"/>
      <c r="M545" s="428"/>
      <c r="N545" s="428"/>
      <c r="O545" s="428"/>
      <c r="P545" s="428"/>
      <c r="Q545" s="428"/>
      <c r="R545" s="428"/>
      <c r="S545" s="428"/>
      <c r="T545" s="428"/>
      <c r="U545" s="428"/>
      <c r="V545" s="428"/>
      <c r="W545" s="428"/>
      <c r="X545" s="428"/>
      <c r="Y545" s="428"/>
      <c r="Z545" s="428"/>
      <c r="AA545" s="428"/>
      <c r="AB545" s="428"/>
      <c r="AC545" s="428"/>
      <c r="AD545" s="428"/>
      <c r="AE545" s="428"/>
      <c r="AF545" s="428"/>
      <c r="AG545" s="428"/>
      <c r="AH545" s="428"/>
      <c r="AI545" s="428"/>
      <c r="AJ545" s="428"/>
      <c r="AK545" s="428"/>
      <c r="AL545" s="428"/>
      <c r="AM545" s="428"/>
      <c r="AN545" s="428"/>
      <c r="AO545" s="428"/>
      <c r="AP545" s="428"/>
      <c r="AQ545" s="428"/>
      <c r="AR545" s="428"/>
      <c r="AS545" s="428"/>
      <c r="AT545" s="428"/>
      <c r="AU545" s="428"/>
      <c r="AV545" s="428"/>
      <c r="AW545" s="428"/>
      <c r="AX545" s="428"/>
      <c r="AY545" s="428"/>
      <c r="AZ545" s="428"/>
      <c r="BA545" s="428"/>
      <c r="BB545" s="428"/>
      <c r="BC545" s="428"/>
    </row>
    <row r="546" ht="12.75" customHeight="1">
      <c r="A546" s="428"/>
      <c r="B546" s="428"/>
      <c r="C546" s="428"/>
      <c r="D546" s="428"/>
      <c r="E546" s="428"/>
      <c r="F546" s="428"/>
      <c r="G546" s="428"/>
      <c r="H546" s="428"/>
      <c r="I546" s="428"/>
      <c r="J546" s="428"/>
      <c r="K546" s="428"/>
      <c r="L546" s="428"/>
      <c r="M546" s="428"/>
      <c r="N546" s="428"/>
      <c r="O546" s="428"/>
      <c r="P546" s="428"/>
      <c r="Q546" s="428"/>
      <c r="R546" s="428"/>
      <c r="S546" s="428"/>
      <c r="T546" s="428"/>
      <c r="U546" s="428"/>
      <c r="V546" s="428"/>
      <c r="W546" s="428"/>
      <c r="X546" s="428"/>
      <c r="Y546" s="428"/>
      <c r="Z546" s="428"/>
      <c r="AA546" s="428"/>
      <c r="AB546" s="428"/>
      <c r="AC546" s="428"/>
      <c r="AD546" s="428"/>
      <c r="AE546" s="428"/>
      <c r="AF546" s="428"/>
      <c r="AG546" s="428"/>
      <c r="AH546" s="428"/>
      <c r="AI546" s="428"/>
      <c r="AJ546" s="428"/>
      <c r="AK546" s="428"/>
      <c r="AL546" s="428"/>
      <c r="AM546" s="428"/>
      <c r="AN546" s="428"/>
      <c r="AO546" s="428"/>
      <c r="AP546" s="428"/>
      <c r="AQ546" s="428"/>
      <c r="AR546" s="428"/>
      <c r="AS546" s="428"/>
      <c r="AT546" s="428"/>
      <c r="AU546" s="428"/>
      <c r="AV546" s="428"/>
      <c r="AW546" s="428"/>
      <c r="AX546" s="428"/>
      <c r="AY546" s="428"/>
      <c r="AZ546" s="428"/>
      <c r="BA546" s="428"/>
      <c r="BB546" s="428"/>
      <c r="BC546" s="428"/>
    </row>
    <row r="547" ht="12.75" customHeight="1">
      <c r="A547" s="428"/>
      <c r="B547" s="428"/>
      <c r="C547" s="428"/>
      <c r="D547" s="428"/>
      <c r="E547" s="428"/>
      <c r="F547" s="428"/>
      <c r="G547" s="428"/>
      <c r="H547" s="428"/>
      <c r="I547" s="428"/>
      <c r="J547" s="428"/>
      <c r="K547" s="428"/>
      <c r="L547" s="428"/>
      <c r="M547" s="428"/>
      <c r="N547" s="428"/>
      <c r="O547" s="428"/>
      <c r="P547" s="428"/>
      <c r="Q547" s="428"/>
      <c r="R547" s="428"/>
      <c r="S547" s="428"/>
      <c r="T547" s="428"/>
      <c r="U547" s="428"/>
      <c r="V547" s="428"/>
      <c r="W547" s="428"/>
      <c r="X547" s="428"/>
      <c r="Y547" s="428"/>
      <c r="Z547" s="428"/>
      <c r="AA547" s="428"/>
      <c r="AB547" s="428"/>
      <c r="AC547" s="428"/>
      <c r="AD547" s="428"/>
      <c r="AE547" s="428"/>
      <c r="AF547" s="428"/>
      <c r="AG547" s="428"/>
      <c r="AH547" s="428"/>
      <c r="AI547" s="428"/>
      <c r="AJ547" s="428"/>
      <c r="AK547" s="428"/>
      <c r="AL547" s="428"/>
      <c r="AM547" s="428"/>
      <c r="AN547" s="428"/>
      <c r="AO547" s="428"/>
      <c r="AP547" s="428"/>
      <c r="AQ547" s="428"/>
      <c r="AR547" s="428"/>
      <c r="AS547" s="428"/>
      <c r="AT547" s="428"/>
      <c r="AU547" s="428"/>
      <c r="AV547" s="428"/>
      <c r="AW547" s="428"/>
      <c r="AX547" s="428"/>
      <c r="AY547" s="428"/>
      <c r="AZ547" s="428"/>
      <c r="BA547" s="428"/>
      <c r="BB547" s="428"/>
      <c r="BC547" s="428"/>
    </row>
    <row r="548" ht="12.75" customHeight="1">
      <c r="A548" s="428"/>
      <c r="B548" s="428"/>
      <c r="C548" s="428"/>
      <c r="D548" s="428"/>
      <c r="E548" s="428"/>
      <c r="F548" s="428"/>
      <c r="G548" s="428"/>
      <c r="H548" s="428"/>
      <c r="I548" s="428"/>
      <c r="J548" s="428"/>
      <c r="K548" s="428"/>
      <c r="L548" s="428"/>
      <c r="M548" s="428"/>
      <c r="N548" s="428"/>
      <c r="O548" s="428"/>
      <c r="P548" s="428"/>
      <c r="Q548" s="428"/>
      <c r="R548" s="428"/>
      <c r="S548" s="428"/>
      <c r="T548" s="428"/>
      <c r="U548" s="428"/>
      <c r="V548" s="428"/>
      <c r="W548" s="428"/>
      <c r="X548" s="428"/>
      <c r="Y548" s="428"/>
      <c r="Z548" s="428"/>
      <c r="AA548" s="428"/>
      <c r="AB548" s="428"/>
      <c r="AC548" s="428"/>
      <c r="AD548" s="428"/>
      <c r="AE548" s="428"/>
      <c r="AF548" s="428"/>
      <c r="AG548" s="428"/>
      <c r="AH548" s="428"/>
      <c r="AI548" s="428"/>
      <c r="AJ548" s="428"/>
      <c r="AK548" s="428"/>
      <c r="AL548" s="428"/>
      <c r="AM548" s="428"/>
      <c r="AN548" s="428"/>
      <c r="AO548" s="428"/>
      <c r="AP548" s="428"/>
      <c r="AQ548" s="428"/>
      <c r="AR548" s="428"/>
      <c r="AS548" s="428"/>
      <c r="AT548" s="428"/>
      <c r="AU548" s="428"/>
      <c r="AV548" s="428"/>
      <c r="AW548" s="428"/>
      <c r="AX548" s="428"/>
      <c r="AY548" s="428"/>
      <c r="AZ548" s="428"/>
      <c r="BA548" s="428"/>
      <c r="BB548" s="428"/>
      <c r="BC548" s="428"/>
    </row>
    <row r="549" ht="12.75" customHeight="1">
      <c r="A549" s="428"/>
      <c r="B549" s="428"/>
      <c r="C549" s="428"/>
      <c r="D549" s="428"/>
      <c r="E549" s="428"/>
      <c r="F549" s="428"/>
      <c r="G549" s="428"/>
      <c r="H549" s="428"/>
      <c r="I549" s="428"/>
      <c r="J549" s="428"/>
      <c r="K549" s="428"/>
      <c r="L549" s="428"/>
      <c r="M549" s="428"/>
      <c r="N549" s="428"/>
      <c r="O549" s="428"/>
      <c r="P549" s="428"/>
      <c r="Q549" s="428"/>
      <c r="R549" s="428"/>
      <c r="S549" s="428"/>
      <c r="T549" s="428"/>
      <c r="U549" s="428"/>
      <c r="V549" s="428"/>
      <c r="W549" s="428"/>
      <c r="X549" s="428"/>
      <c r="Y549" s="428"/>
      <c r="Z549" s="428"/>
      <c r="AA549" s="428"/>
      <c r="AB549" s="428"/>
      <c r="AC549" s="428"/>
      <c r="AD549" s="428"/>
      <c r="AE549" s="428"/>
      <c r="AF549" s="428"/>
      <c r="AG549" s="428"/>
      <c r="AH549" s="428"/>
      <c r="AI549" s="428"/>
      <c r="AJ549" s="428"/>
      <c r="AK549" s="428"/>
      <c r="AL549" s="428"/>
      <c r="AM549" s="428"/>
      <c r="AN549" s="428"/>
      <c r="AO549" s="428"/>
      <c r="AP549" s="428"/>
      <c r="AQ549" s="428"/>
      <c r="AR549" s="428"/>
      <c r="AS549" s="428"/>
      <c r="AT549" s="428"/>
      <c r="AU549" s="428"/>
      <c r="AV549" s="428"/>
      <c r="AW549" s="428"/>
      <c r="AX549" s="428"/>
      <c r="AY549" s="428"/>
      <c r="AZ549" s="428"/>
      <c r="BA549" s="428"/>
      <c r="BB549" s="428"/>
      <c r="BC549" s="428"/>
    </row>
    <row r="550" ht="12.75" customHeight="1">
      <c r="A550" s="428"/>
      <c r="B550" s="428"/>
      <c r="C550" s="428"/>
      <c r="D550" s="428"/>
      <c r="E550" s="428"/>
      <c r="F550" s="428"/>
      <c r="G550" s="428"/>
      <c r="H550" s="428"/>
      <c r="I550" s="428"/>
      <c r="J550" s="428"/>
      <c r="K550" s="428"/>
      <c r="L550" s="428"/>
      <c r="M550" s="428"/>
      <c r="N550" s="428"/>
      <c r="O550" s="428"/>
      <c r="P550" s="428"/>
      <c r="Q550" s="428"/>
      <c r="R550" s="428"/>
      <c r="S550" s="428"/>
      <c r="T550" s="428"/>
      <c r="U550" s="428"/>
      <c r="V550" s="428"/>
      <c r="W550" s="428"/>
      <c r="X550" s="428"/>
      <c r="Y550" s="428"/>
      <c r="Z550" s="428"/>
      <c r="AA550" s="428"/>
      <c r="AB550" s="428"/>
      <c r="AC550" s="428"/>
      <c r="AD550" s="428"/>
      <c r="AE550" s="428"/>
      <c r="AF550" s="428"/>
      <c r="AG550" s="428"/>
      <c r="AH550" s="428"/>
      <c r="AI550" s="428"/>
      <c r="AJ550" s="428"/>
      <c r="AK550" s="428"/>
      <c r="AL550" s="428"/>
      <c r="AM550" s="428"/>
      <c r="AN550" s="428"/>
      <c r="AO550" s="428"/>
      <c r="AP550" s="428"/>
      <c r="AQ550" s="428"/>
      <c r="AR550" s="428"/>
      <c r="AS550" s="428"/>
      <c r="AT550" s="428"/>
      <c r="AU550" s="428"/>
      <c r="AV550" s="428"/>
      <c r="AW550" s="428"/>
      <c r="AX550" s="428"/>
      <c r="AY550" s="428"/>
      <c r="AZ550" s="428"/>
      <c r="BA550" s="428"/>
      <c r="BB550" s="428"/>
      <c r="BC550" s="428"/>
    </row>
    <row r="551" ht="12.75" customHeight="1">
      <c r="A551" s="428"/>
      <c r="B551" s="428"/>
      <c r="C551" s="428"/>
      <c r="D551" s="428"/>
      <c r="E551" s="428"/>
      <c r="F551" s="428"/>
      <c r="G551" s="428"/>
      <c r="H551" s="428"/>
      <c r="I551" s="428"/>
      <c r="J551" s="428"/>
      <c r="K551" s="428"/>
      <c r="L551" s="428"/>
      <c r="M551" s="428"/>
      <c r="N551" s="428"/>
      <c r="O551" s="428"/>
      <c r="P551" s="428"/>
      <c r="Q551" s="428"/>
      <c r="R551" s="428"/>
      <c r="S551" s="428"/>
      <c r="T551" s="428"/>
      <c r="U551" s="428"/>
      <c r="V551" s="428"/>
      <c r="W551" s="428"/>
      <c r="X551" s="428"/>
      <c r="Y551" s="428"/>
      <c r="Z551" s="428"/>
      <c r="AA551" s="428"/>
      <c r="AB551" s="428"/>
      <c r="AC551" s="428"/>
      <c r="AD551" s="428"/>
      <c r="AE551" s="428"/>
      <c r="AF551" s="428"/>
      <c r="AG551" s="428"/>
      <c r="AH551" s="428"/>
      <c r="AI551" s="428"/>
      <c r="AJ551" s="428"/>
      <c r="AK551" s="428"/>
      <c r="AL551" s="428"/>
      <c r="AM551" s="428"/>
      <c r="AN551" s="428"/>
      <c r="AO551" s="428"/>
      <c r="AP551" s="428"/>
      <c r="AQ551" s="428"/>
      <c r="AR551" s="428"/>
      <c r="AS551" s="428"/>
      <c r="AT551" s="428"/>
      <c r="AU551" s="428"/>
      <c r="AV551" s="428"/>
      <c r="AW551" s="428"/>
      <c r="AX551" s="428"/>
      <c r="AY551" s="428"/>
      <c r="AZ551" s="428"/>
      <c r="BA551" s="428"/>
      <c r="BB551" s="428"/>
      <c r="BC551" s="428"/>
    </row>
    <row r="552" ht="12.75" customHeight="1">
      <c r="A552" s="428"/>
      <c r="B552" s="428"/>
      <c r="C552" s="428"/>
      <c r="D552" s="428"/>
      <c r="E552" s="428"/>
      <c r="F552" s="428"/>
      <c r="G552" s="428"/>
      <c r="H552" s="428"/>
      <c r="I552" s="428"/>
      <c r="J552" s="428"/>
      <c r="K552" s="428"/>
      <c r="L552" s="428"/>
      <c r="M552" s="428"/>
      <c r="N552" s="428"/>
      <c r="O552" s="428"/>
      <c r="P552" s="428"/>
      <c r="Q552" s="428"/>
      <c r="R552" s="428"/>
      <c r="S552" s="428"/>
      <c r="T552" s="428"/>
      <c r="U552" s="428"/>
      <c r="V552" s="428"/>
      <c r="W552" s="428"/>
      <c r="X552" s="428"/>
      <c r="Y552" s="428"/>
      <c r="Z552" s="428"/>
      <c r="AA552" s="428"/>
      <c r="AB552" s="428"/>
      <c r="AC552" s="428"/>
      <c r="AD552" s="428"/>
      <c r="AE552" s="428"/>
      <c r="AF552" s="428"/>
      <c r="AG552" s="428"/>
      <c r="AH552" s="428"/>
      <c r="AI552" s="428"/>
      <c r="AJ552" s="428"/>
      <c r="AK552" s="428"/>
      <c r="AL552" s="428"/>
      <c r="AM552" s="428"/>
      <c r="AN552" s="428"/>
      <c r="AO552" s="428"/>
      <c r="AP552" s="428"/>
      <c r="AQ552" s="428"/>
      <c r="AR552" s="428"/>
      <c r="AS552" s="428"/>
      <c r="AT552" s="428"/>
      <c r="AU552" s="428"/>
      <c r="AV552" s="428"/>
      <c r="AW552" s="428"/>
      <c r="AX552" s="428"/>
      <c r="AY552" s="428"/>
      <c r="AZ552" s="428"/>
      <c r="BA552" s="428"/>
      <c r="BB552" s="428"/>
      <c r="BC552" s="428"/>
    </row>
    <row r="553" ht="12.75" customHeight="1">
      <c r="A553" s="428"/>
      <c r="B553" s="428"/>
      <c r="C553" s="428"/>
      <c r="D553" s="428"/>
      <c r="E553" s="428"/>
      <c r="F553" s="428"/>
      <c r="G553" s="428"/>
      <c r="H553" s="428"/>
      <c r="I553" s="428"/>
      <c r="J553" s="428"/>
      <c r="K553" s="428"/>
      <c r="L553" s="428"/>
      <c r="M553" s="428"/>
      <c r="N553" s="428"/>
      <c r="O553" s="428"/>
      <c r="P553" s="428"/>
      <c r="Q553" s="428"/>
      <c r="R553" s="428"/>
      <c r="S553" s="428"/>
      <c r="T553" s="428"/>
      <c r="U553" s="428"/>
      <c r="V553" s="428"/>
      <c r="W553" s="428"/>
      <c r="X553" s="428"/>
      <c r="Y553" s="428"/>
      <c r="Z553" s="428"/>
      <c r="AA553" s="428"/>
      <c r="AB553" s="428"/>
      <c r="AC553" s="428"/>
      <c r="AD553" s="428"/>
      <c r="AE553" s="428"/>
      <c r="AF553" s="428"/>
      <c r="AG553" s="428"/>
      <c r="AH553" s="428"/>
      <c r="AI553" s="428"/>
      <c r="AJ553" s="428"/>
      <c r="AK553" s="428"/>
      <c r="AL553" s="428"/>
      <c r="AM553" s="428"/>
      <c r="AN553" s="428"/>
      <c r="AO553" s="428"/>
      <c r="AP553" s="428"/>
      <c r="AQ553" s="428"/>
      <c r="AR553" s="428"/>
      <c r="AS553" s="428"/>
      <c r="AT553" s="428"/>
      <c r="AU553" s="428"/>
      <c r="AV553" s="428"/>
      <c r="AW553" s="428"/>
      <c r="AX553" s="428"/>
      <c r="AY553" s="428"/>
      <c r="AZ553" s="428"/>
      <c r="BA553" s="428"/>
      <c r="BB553" s="428"/>
      <c r="BC553" s="428"/>
    </row>
    <row r="554" ht="12.75" customHeight="1">
      <c r="A554" s="428"/>
      <c r="B554" s="428"/>
      <c r="C554" s="428"/>
      <c r="D554" s="428"/>
      <c r="E554" s="428"/>
      <c r="F554" s="428"/>
      <c r="G554" s="428"/>
      <c r="H554" s="428"/>
      <c r="I554" s="428"/>
      <c r="J554" s="428"/>
      <c r="K554" s="428"/>
      <c r="L554" s="428"/>
      <c r="M554" s="428"/>
      <c r="N554" s="428"/>
      <c r="O554" s="428"/>
      <c r="P554" s="428"/>
      <c r="Q554" s="428"/>
      <c r="R554" s="428"/>
      <c r="S554" s="428"/>
      <c r="T554" s="428"/>
      <c r="U554" s="428"/>
      <c r="V554" s="428"/>
      <c r="W554" s="428"/>
      <c r="X554" s="428"/>
      <c r="Y554" s="428"/>
      <c r="Z554" s="428"/>
      <c r="AA554" s="428"/>
      <c r="AB554" s="428"/>
      <c r="AC554" s="428"/>
      <c r="AD554" s="428"/>
      <c r="AE554" s="428"/>
      <c r="AF554" s="428"/>
      <c r="AG554" s="428"/>
      <c r="AH554" s="428"/>
      <c r="AI554" s="428"/>
      <c r="AJ554" s="428"/>
      <c r="AK554" s="428"/>
      <c r="AL554" s="428"/>
      <c r="AM554" s="428"/>
      <c r="AN554" s="428"/>
      <c r="AO554" s="428"/>
      <c r="AP554" s="428"/>
      <c r="AQ554" s="428"/>
      <c r="AR554" s="428"/>
      <c r="AS554" s="428"/>
      <c r="AT554" s="428"/>
      <c r="AU554" s="428"/>
      <c r="AV554" s="428"/>
      <c r="AW554" s="428"/>
      <c r="AX554" s="428"/>
      <c r="AY554" s="428"/>
      <c r="AZ554" s="428"/>
      <c r="BA554" s="428"/>
      <c r="BB554" s="428"/>
      <c r="BC554" s="428"/>
    </row>
    <row r="555" ht="12.75" customHeight="1">
      <c r="A555" s="428"/>
      <c r="B555" s="428"/>
      <c r="C555" s="428"/>
      <c r="D555" s="428"/>
      <c r="E555" s="428"/>
      <c r="F555" s="428"/>
      <c r="G555" s="428"/>
      <c r="H555" s="428"/>
      <c r="I555" s="428"/>
      <c r="J555" s="428"/>
      <c r="K555" s="428"/>
      <c r="L555" s="428"/>
      <c r="M555" s="428"/>
      <c r="N555" s="428"/>
      <c r="O555" s="428"/>
      <c r="P555" s="428"/>
      <c r="Q555" s="428"/>
      <c r="R555" s="428"/>
      <c r="S555" s="428"/>
      <c r="T555" s="428"/>
      <c r="U555" s="428"/>
      <c r="V555" s="428"/>
      <c r="W555" s="428"/>
      <c r="X555" s="428"/>
      <c r="Y555" s="428"/>
      <c r="Z555" s="428"/>
      <c r="AA555" s="428"/>
      <c r="AB555" s="428"/>
      <c r="AC555" s="428"/>
      <c r="AD555" s="428"/>
      <c r="AE555" s="428"/>
      <c r="AF555" s="428"/>
      <c r="AG555" s="428"/>
      <c r="AH555" s="428"/>
      <c r="AI555" s="428"/>
      <c r="AJ555" s="428"/>
      <c r="AK555" s="428"/>
      <c r="AL555" s="428"/>
      <c r="AM555" s="428"/>
      <c r="AN555" s="428"/>
      <c r="AO555" s="428"/>
      <c r="AP555" s="428"/>
      <c r="AQ555" s="428"/>
      <c r="AR555" s="428"/>
      <c r="AS555" s="428"/>
      <c r="AT555" s="428"/>
      <c r="AU555" s="428"/>
      <c r="AV555" s="428"/>
      <c r="AW555" s="428"/>
      <c r="AX555" s="428"/>
      <c r="AY555" s="428"/>
      <c r="AZ555" s="428"/>
      <c r="BA555" s="428"/>
      <c r="BB555" s="428"/>
      <c r="BC555" s="428"/>
    </row>
    <row r="556" ht="12.75" customHeight="1">
      <c r="A556" s="428"/>
      <c r="B556" s="428"/>
      <c r="C556" s="428"/>
      <c r="D556" s="428"/>
      <c r="E556" s="428"/>
      <c r="F556" s="428"/>
      <c r="G556" s="428"/>
      <c r="H556" s="428"/>
      <c r="I556" s="428"/>
      <c r="J556" s="428"/>
      <c r="K556" s="428"/>
      <c r="L556" s="428"/>
      <c r="M556" s="428"/>
      <c r="N556" s="428"/>
      <c r="O556" s="428"/>
      <c r="P556" s="428"/>
      <c r="Q556" s="428"/>
      <c r="R556" s="428"/>
      <c r="S556" s="428"/>
      <c r="T556" s="428"/>
      <c r="U556" s="428"/>
      <c r="V556" s="428"/>
      <c r="W556" s="428"/>
      <c r="X556" s="428"/>
      <c r="Y556" s="428"/>
      <c r="Z556" s="428"/>
      <c r="AA556" s="428"/>
      <c r="AB556" s="428"/>
      <c r="AC556" s="428"/>
      <c r="AD556" s="428"/>
      <c r="AE556" s="428"/>
      <c r="AF556" s="428"/>
      <c r="AG556" s="428"/>
      <c r="AH556" s="428"/>
      <c r="AI556" s="428"/>
      <c r="AJ556" s="428"/>
      <c r="AK556" s="428"/>
      <c r="AL556" s="428"/>
      <c r="AM556" s="428"/>
      <c r="AN556" s="428"/>
      <c r="AO556" s="428"/>
      <c r="AP556" s="428"/>
      <c r="AQ556" s="428"/>
      <c r="AR556" s="428"/>
      <c r="AS556" s="428"/>
      <c r="AT556" s="428"/>
      <c r="AU556" s="428"/>
      <c r="AV556" s="428"/>
      <c r="AW556" s="428"/>
      <c r="AX556" s="428"/>
      <c r="AY556" s="428"/>
      <c r="AZ556" s="428"/>
      <c r="BA556" s="428"/>
      <c r="BB556" s="428"/>
      <c r="BC556" s="428"/>
    </row>
    <row r="557" ht="12.75" customHeight="1">
      <c r="A557" s="428"/>
      <c r="B557" s="428"/>
      <c r="C557" s="428"/>
      <c r="D557" s="428"/>
      <c r="E557" s="428"/>
      <c r="F557" s="428"/>
      <c r="G557" s="428"/>
      <c r="H557" s="428"/>
      <c r="I557" s="428"/>
      <c r="J557" s="428"/>
      <c r="K557" s="428"/>
      <c r="L557" s="428"/>
      <c r="M557" s="428"/>
      <c r="N557" s="428"/>
      <c r="O557" s="428"/>
      <c r="P557" s="428"/>
      <c r="Q557" s="428"/>
      <c r="R557" s="428"/>
      <c r="S557" s="428"/>
      <c r="T557" s="428"/>
      <c r="U557" s="428"/>
      <c r="V557" s="428"/>
      <c r="W557" s="428"/>
      <c r="X557" s="428"/>
      <c r="Y557" s="428"/>
      <c r="Z557" s="428"/>
      <c r="AA557" s="428"/>
      <c r="AB557" s="428"/>
      <c r="AC557" s="428"/>
      <c r="AD557" s="428"/>
      <c r="AE557" s="428"/>
      <c r="AF557" s="428"/>
      <c r="AG557" s="428"/>
      <c r="AH557" s="428"/>
      <c r="AI557" s="428"/>
      <c r="AJ557" s="428"/>
      <c r="AK557" s="428"/>
      <c r="AL557" s="428"/>
      <c r="AM557" s="428"/>
      <c r="AN557" s="428"/>
      <c r="AO557" s="428"/>
      <c r="AP557" s="428"/>
      <c r="AQ557" s="428"/>
      <c r="AR557" s="428"/>
      <c r="AS557" s="428"/>
      <c r="AT557" s="428"/>
      <c r="AU557" s="428"/>
      <c r="AV557" s="428"/>
      <c r="AW557" s="428"/>
      <c r="AX557" s="428"/>
      <c r="AY557" s="428"/>
      <c r="AZ557" s="428"/>
      <c r="BA557" s="428"/>
      <c r="BB557" s="428"/>
      <c r="BC557" s="428"/>
    </row>
    <row r="558" ht="12.75" customHeight="1">
      <c r="A558" s="428"/>
      <c r="B558" s="428"/>
      <c r="C558" s="428"/>
      <c r="D558" s="428"/>
      <c r="E558" s="428"/>
      <c r="F558" s="428"/>
      <c r="G558" s="428"/>
      <c r="H558" s="428"/>
      <c r="I558" s="428"/>
      <c r="J558" s="428"/>
      <c r="K558" s="428"/>
      <c r="L558" s="428"/>
      <c r="M558" s="428"/>
      <c r="N558" s="428"/>
      <c r="O558" s="428"/>
      <c r="P558" s="428"/>
      <c r="Q558" s="428"/>
      <c r="R558" s="428"/>
      <c r="S558" s="428"/>
      <c r="T558" s="428"/>
      <c r="U558" s="428"/>
      <c r="V558" s="428"/>
      <c r="W558" s="428"/>
      <c r="X558" s="428"/>
      <c r="Y558" s="428"/>
      <c r="Z558" s="428"/>
      <c r="AA558" s="428"/>
      <c r="AB558" s="428"/>
      <c r="AC558" s="428"/>
      <c r="AD558" s="428"/>
      <c r="AE558" s="428"/>
      <c r="AF558" s="428"/>
      <c r="AG558" s="428"/>
      <c r="AH558" s="428"/>
      <c r="AI558" s="428"/>
      <c r="AJ558" s="428"/>
      <c r="AK558" s="428"/>
      <c r="AL558" s="428"/>
      <c r="AM558" s="428"/>
      <c r="AN558" s="428"/>
      <c r="AO558" s="428"/>
      <c r="AP558" s="428"/>
      <c r="AQ558" s="428"/>
      <c r="AR558" s="428"/>
      <c r="AS558" s="428"/>
      <c r="AT558" s="428"/>
      <c r="AU558" s="428"/>
      <c r="AV558" s="428"/>
      <c r="AW558" s="428"/>
      <c r="AX558" s="428"/>
      <c r="AY558" s="428"/>
      <c r="AZ558" s="428"/>
      <c r="BA558" s="428"/>
      <c r="BB558" s="428"/>
      <c r="BC558" s="428"/>
    </row>
    <row r="559" ht="12.75" customHeight="1">
      <c r="A559" s="428"/>
      <c r="B559" s="428"/>
      <c r="C559" s="428"/>
      <c r="D559" s="428"/>
      <c r="E559" s="428"/>
      <c r="F559" s="428"/>
      <c r="G559" s="428"/>
      <c r="H559" s="428"/>
      <c r="I559" s="428"/>
      <c r="J559" s="428"/>
      <c r="K559" s="428"/>
      <c r="L559" s="428"/>
      <c r="M559" s="428"/>
      <c r="N559" s="428"/>
      <c r="O559" s="428"/>
      <c r="P559" s="428"/>
      <c r="Q559" s="428"/>
      <c r="R559" s="428"/>
      <c r="S559" s="428"/>
      <c r="T559" s="428"/>
      <c r="U559" s="428"/>
      <c r="V559" s="428"/>
      <c r="W559" s="428"/>
      <c r="X559" s="428"/>
      <c r="Y559" s="428"/>
      <c r="Z559" s="428"/>
      <c r="AA559" s="428"/>
      <c r="AB559" s="428"/>
      <c r="AC559" s="428"/>
      <c r="AD559" s="428"/>
      <c r="AE559" s="428"/>
      <c r="AF559" s="428"/>
      <c r="AG559" s="428"/>
      <c r="AH559" s="428"/>
      <c r="AI559" s="428"/>
      <c r="AJ559" s="428"/>
      <c r="AK559" s="428"/>
      <c r="AL559" s="428"/>
      <c r="AM559" s="428"/>
      <c r="AN559" s="428"/>
      <c r="AO559" s="428"/>
      <c r="AP559" s="428"/>
      <c r="AQ559" s="428"/>
      <c r="AR559" s="428"/>
      <c r="AS559" s="428"/>
      <c r="AT559" s="428"/>
      <c r="AU559" s="428"/>
      <c r="AV559" s="428"/>
      <c r="AW559" s="428"/>
      <c r="AX559" s="428"/>
      <c r="AY559" s="428"/>
      <c r="AZ559" s="428"/>
      <c r="BA559" s="428"/>
      <c r="BB559" s="428"/>
      <c r="BC559" s="428"/>
    </row>
    <row r="560" ht="12.75" customHeight="1">
      <c r="A560" s="428"/>
      <c r="B560" s="428"/>
      <c r="C560" s="428"/>
      <c r="D560" s="428"/>
      <c r="E560" s="428"/>
      <c r="F560" s="428"/>
      <c r="G560" s="428"/>
      <c r="H560" s="428"/>
      <c r="I560" s="428"/>
      <c r="J560" s="428"/>
      <c r="K560" s="428"/>
      <c r="L560" s="428"/>
      <c r="M560" s="428"/>
      <c r="N560" s="428"/>
      <c r="O560" s="428"/>
      <c r="P560" s="428"/>
      <c r="Q560" s="428"/>
      <c r="R560" s="428"/>
      <c r="S560" s="428"/>
      <c r="T560" s="428"/>
      <c r="U560" s="428"/>
      <c r="V560" s="428"/>
      <c r="W560" s="428"/>
      <c r="X560" s="428"/>
      <c r="Y560" s="428"/>
      <c r="Z560" s="428"/>
      <c r="AA560" s="428"/>
      <c r="AB560" s="428"/>
      <c r="AC560" s="428"/>
      <c r="AD560" s="428"/>
      <c r="AE560" s="428"/>
      <c r="AF560" s="428"/>
      <c r="AG560" s="428"/>
      <c r="AH560" s="428"/>
      <c r="AI560" s="428"/>
      <c r="AJ560" s="428"/>
      <c r="AK560" s="428"/>
      <c r="AL560" s="428"/>
      <c r="AM560" s="428"/>
      <c r="AN560" s="428"/>
      <c r="AO560" s="428"/>
      <c r="AP560" s="428"/>
      <c r="AQ560" s="428"/>
      <c r="AR560" s="428"/>
      <c r="AS560" s="428"/>
      <c r="AT560" s="428"/>
      <c r="AU560" s="428"/>
      <c r="AV560" s="428"/>
      <c r="AW560" s="428"/>
      <c r="AX560" s="428"/>
      <c r="AY560" s="428"/>
      <c r="AZ560" s="428"/>
      <c r="BA560" s="428"/>
      <c r="BB560" s="428"/>
      <c r="BC560" s="428"/>
    </row>
    <row r="561" ht="12.75" customHeight="1">
      <c r="A561" s="428"/>
      <c r="B561" s="428"/>
      <c r="C561" s="428"/>
      <c r="D561" s="428"/>
      <c r="E561" s="428"/>
      <c r="F561" s="428"/>
      <c r="G561" s="428"/>
      <c r="H561" s="428"/>
      <c r="I561" s="428"/>
      <c r="J561" s="428"/>
      <c r="K561" s="428"/>
      <c r="L561" s="428"/>
      <c r="M561" s="428"/>
      <c r="N561" s="428"/>
      <c r="O561" s="428"/>
      <c r="P561" s="428"/>
      <c r="Q561" s="428"/>
      <c r="R561" s="428"/>
      <c r="S561" s="428"/>
      <c r="T561" s="428"/>
      <c r="U561" s="428"/>
      <c r="V561" s="428"/>
      <c r="W561" s="428"/>
      <c r="X561" s="428"/>
      <c r="Y561" s="428"/>
      <c r="Z561" s="428"/>
      <c r="AA561" s="428"/>
      <c r="AB561" s="428"/>
      <c r="AC561" s="428"/>
      <c r="AD561" s="428"/>
      <c r="AE561" s="428"/>
      <c r="AF561" s="428"/>
      <c r="AG561" s="428"/>
      <c r="AH561" s="428"/>
      <c r="AI561" s="428"/>
      <c r="AJ561" s="428"/>
      <c r="AK561" s="428"/>
      <c r="AL561" s="428"/>
      <c r="AM561" s="428"/>
      <c r="AN561" s="428"/>
      <c r="AO561" s="428"/>
      <c r="AP561" s="428"/>
      <c r="AQ561" s="428"/>
      <c r="AR561" s="428"/>
      <c r="AS561" s="428"/>
      <c r="AT561" s="428"/>
      <c r="AU561" s="428"/>
      <c r="AV561" s="428"/>
      <c r="AW561" s="428"/>
      <c r="AX561" s="428"/>
      <c r="AY561" s="428"/>
      <c r="AZ561" s="428"/>
      <c r="BA561" s="428"/>
      <c r="BB561" s="428"/>
      <c r="BC561" s="428"/>
    </row>
    <row r="562" ht="12.75" customHeight="1">
      <c r="A562" s="428"/>
      <c r="B562" s="428"/>
      <c r="C562" s="428"/>
      <c r="D562" s="428"/>
      <c r="E562" s="428"/>
      <c r="F562" s="428"/>
      <c r="G562" s="428"/>
      <c r="H562" s="428"/>
      <c r="I562" s="428"/>
      <c r="J562" s="428"/>
      <c r="K562" s="428"/>
      <c r="L562" s="428"/>
      <c r="M562" s="428"/>
      <c r="N562" s="428"/>
      <c r="O562" s="428"/>
      <c r="P562" s="428"/>
      <c r="Q562" s="428"/>
      <c r="R562" s="428"/>
      <c r="S562" s="428"/>
      <c r="T562" s="428"/>
      <c r="U562" s="428"/>
      <c r="V562" s="428"/>
      <c r="W562" s="428"/>
      <c r="X562" s="428"/>
      <c r="Y562" s="428"/>
      <c r="Z562" s="428"/>
      <c r="AA562" s="428"/>
      <c r="AB562" s="428"/>
      <c r="AC562" s="428"/>
      <c r="AD562" s="428"/>
      <c r="AE562" s="428"/>
      <c r="AF562" s="428"/>
      <c r="AG562" s="428"/>
      <c r="AH562" s="428"/>
      <c r="AI562" s="428"/>
      <c r="AJ562" s="428"/>
      <c r="AK562" s="428"/>
      <c r="AL562" s="428"/>
      <c r="AM562" s="428"/>
      <c r="AN562" s="428"/>
      <c r="AO562" s="428"/>
      <c r="AP562" s="428"/>
      <c r="AQ562" s="428"/>
      <c r="AR562" s="428"/>
      <c r="AS562" s="428"/>
      <c r="AT562" s="428"/>
      <c r="AU562" s="428"/>
      <c r="AV562" s="428"/>
      <c r="AW562" s="428"/>
      <c r="AX562" s="428"/>
      <c r="AY562" s="428"/>
      <c r="AZ562" s="428"/>
      <c r="BA562" s="428"/>
      <c r="BB562" s="428"/>
      <c r="BC562" s="428"/>
    </row>
    <row r="563" ht="12.75" customHeight="1">
      <c r="A563" s="428"/>
      <c r="B563" s="428"/>
      <c r="C563" s="428"/>
      <c r="D563" s="428"/>
      <c r="E563" s="428"/>
      <c r="F563" s="428"/>
      <c r="G563" s="428"/>
      <c r="H563" s="428"/>
      <c r="I563" s="428"/>
      <c r="J563" s="428"/>
      <c r="K563" s="428"/>
      <c r="L563" s="428"/>
      <c r="M563" s="428"/>
      <c r="N563" s="428"/>
      <c r="O563" s="428"/>
      <c r="P563" s="428"/>
      <c r="Q563" s="428"/>
      <c r="R563" s="428"/>
      <c r="S563" s="428"/>
      <c r="T563" s="428"/>
      <c r="U563" s="428"/>
      <c r="V563" s="428"/>
      <c r="W563" s="428"/>
      <c r="X563" s="428"/>
      <c r="Y563" s="428"/>
      <c r="Z563" s="428"/>
      <c r="AA563" s="428"/>
      <c r="AB563" s="428"/>
      <c r="AC563" s="428"/>
      <c r="AD563" s="428"/>
      <c r="AE563" s="428"/>
      <c r="AF563" s="428"/>
      <c r="AG563" s="428"/>
      <c r="AH563" s="428"/>
      <c r="AI563" s="428"/>
      <c r="AJ563" s="428"/>
      <c r="AK563" s="428"/>
      <c r="AL563" s="428"/>
      <c r="AM563" s="428"/>
      <c r="AN563" s="428"/>
      <c r="AO563" s="428"/>
      <c r="AP563" s="428"/>
      <c r="AQ563" s="428"/>
      <c r="AR563" s="428"/>
      <c r="AS563" s="428"/>
      <c r="AT563" s="428"/>
      <c r="AU563" s="428"/>
      <c r="AV563" s="428"/>
      <c r="AW563" s="428"/>
      <c r="AX563" s="428"/>
      <c r="AY563" s="428"/>
      <c r="AZ563" s="428"/>
      <c r="BA563" s="428"/>
      <c r="BB563" s="428"/>
      <c r="BC563" s="428"/>
    </row>
    <row r="564" ht="12.75" customHeight="1">
      <c r="A564" s="428"/>
      <c r="B564" s="428"/>
      <c r="C564" s="428"/>
      <c r="D564" s="428"/>
      <c r="E564" s="428"/>
      <c r="F564" s="428"/>
      <c r="G564" s="428"/>
      <c r="H564" s="428"/>
      <c r="I564" s="428"/>
      <c r="J564" s="428"/>
      <c r="K564" s="428"/>
      <c r="L564" s="428"/>
      <c r="M564" s="428"/>
      <c r="N564" s="428"/>
      <c r="O564" s="428"/>
      <c r="P564" s="428"/>
      <c r="Q564" s="428"/>
      <c r="R564" s="428"/>
      <c r="S564" s="428"/>
      <c r="T564" s="428"/>
      <c r="U564" s="428"/>
      <c r="V564" s="428"/>
      <c r="W564" s="428"/>
      <c r="X564" s="428"/>
      <c r="Y564" s="428"/>
      <c r="Z564" s="428"/>
      <c r="AA564" s="428"/>
      <c r="AB564" s="428"/>
      <c r="AC564" s="428"/>
      <c r="AD564" s="428"/>
      <c r="AE564" s="428"/>
      <c r="AF564" s="428"/>
      <c r="AG564" s="428"/>
      <c r="AH564" s="428"/>
      <c r="AI564" s="428"/>
      <c r="AJ564" s="428"/>
      <c r="AK564" s="428"/>
      <c r="AL564" s="428"/>
      <c r="AM564" s="428"/>
      <c r="AN564" s="428"/>
      <c r="AO564" s="428"/>
      <c r="AP564" s="428"/>
      <c r="AQ564" s="428"/>
      <c r="AR564" s="428"/>
      <c r="AS564" s="428"/>
      <c r="AT564" s="428"/>
      <c r="AU564" s="428"/>
      <c r="AV564" s="428"/>
      <c r="AW564" s="428"/>
      <c r="AX564" s="428"/>
      <c r="AY564" s="428"/>
      <c r="AZ564" s="428"/>
      <c r="BA564" s="428"/>
      <c r="BB564" s="428"/>
      <c r="BC564" s="428"/>
    </row>
    <row r="565" ht="12.75" customHeight="1">
      <c r="A565" s="428"/>
      <c r="B565" s="428"/>
      <c r="C565" s="428"/>
      <c r="D565" s="428"/>
      <c r="E565" s="428"/>
      <c r="F565" s="428"/>
      <c r="G565" s="428"/>
      <c r="H565" s="428"/>
      <c r="I565" s="428"/>
      <c r="J565" s="428"/>
      <c r="K565" s="428"/>
      <c r="L565" s="428"/>
      <c r="M565" s="428"/>
      <c r="N565" s="428"/>
      <c r="O565" s="428"/>
      <c r="P565" s="428"/>
      <c r="Q565" s="428"/>
      <c r="R565" s="428"/>
      <c r="S565" s="428"/>
      <c r="T565" s="428"/>
      <c r="U565" s="428"/>
      <c r="V565" s="428"/>
      <c r="W565" s="428"/>
      <c r="X565" s="428"/>
      <c r="Y565" s="428"/>
      <c r="Z565" s="428"/>
      <c r="AA565" s="428"/>
      <c r="AB565" s="428"/>
      <c r="AC565" s="428"/>
      <c r="AD565" s="428"/>
      <c r="AE565" s="428"/>
      <c r="AF565" s="428"/>
      <c r="AG565" s="428"/>
      <c r="AH565" s="428"/>
      <c r="AI565" s="428"/>
      <c r="AJ565" s="428"/>
      <c r="AK565" s="428"/>
      <c r="AL565" s="428"/>
      <c r="AM565" s="428"/>
      <c r="AN565" s="428"/>
      <c r="AO565" s="428"/>
      <c r="AP565" s="428"/>
      <c r="AQ565" s="428"/>
      <c r="AR565" s="428"/>
      <c r="AS565" s="428"/>
      <c r="AT565" s="428"/>
      <c r="AU565" s="428"/>
      <c r="AV565" s="428"/>
      <c r="AW565" s="428"/>
      <c r="AX565" s="428"/>
      <c r="AY565" s="428"/>
      <c r="AZ565" s="428"/>
      <c r="BA565" s="428"/>
      <c r="BB565" s="428"/>
      <c r="BC565" s="428"/>
    </row>
    <row r="566" ht="12.75" customHeight="1">
      <c r="A566" s="428"/>
      <c r="B566" s="428"/>
      <c r="C566" s="428"/>
      <c r="D566" s="428"/>
      <c r="E566" s="428"/>
      <c r="F566" s="428"/>
      <c r="G566" s="428"/>
      <c r="H566" s="428"/>
      <c r="I566" s="428"/>
      <c r="J566" s="428"/>
      <c r="K566" s="428"/>
      <c r="L566" s="428"/>
      <c r="M566" s="428"/>
      <c r="N566" s="428"/>
      <c r="O566" s="428"/>
      <c r="P566" s="428"/>
      <c r="Q566" s="428"/>
      <c r="R566" s="428"/>
      <c r="S566" s="428"/>
      <c r="T566" s="428"/>
      <c r="U566" s="428"/>
      <c r="V566" s="428"/>
      <c r="W566" s="428"/>
      <c r="X566" s="428"/>
      <c r="Y566" s="428"/>
      <c r="Z566" s="428"/>
      <c r="AA566" s="428"/>
      <c r="AB566" s="428"/>
      <c r="AC566" s="428"/>
      <c r="AD566" s="428"/>
      <c r="AE566" s="428"/>
      <c r="AF566" s="428"/>
      <c r="AG566" s="428"/>
      <c r="AH566" s="428"/>
      <c r="AI566" s="428"/>
      <c r="AJ566" s="428"/>
      <c r="AK566" s="428"/>
      <c r="AL566" s="428"/>
      <c r="AM566" s="428"/>
      <c r="AN566" s="428"/>
      <c r="AO566" s="428"/>
      <c r="AP566" s="428"/>
      <c r="AQ566" s="428"/>
      <c r="AR566" s="428"/>
      <c r="AS566" s="428"/>
      <c r="AT566" s="428"/>
      <c r="AU566" s="428"/>
      <c r="AV566" s="428"/>
      <c r="AW566" s="428"/>
      <c r="AX566" s="428"/>
      <c r="AY566" s="428"/>
      <c r="AZ566" s="428"/>
      <c r="BA566" s="428"/>
      <c r="BB566" s="428"/>
      <c r="BC566" s="428"/>
    </row>
    <row r="567" ht="12.75" customHeight="1">
      <c r="A567" s="428"/>
      <c r="B567" s="428"/>
      <c r="C567" s="428"/>
      <c r="D567" s="428"/>
      <c r="E567" s="428"/>
      <c r="F567" s="428"/>
      <c r="G567" s="428"/>
      <c r="H567" s="428"/>
      <c r="I567" s="428"/>
      <c r="J567" s="428"/>
      <c r="K567" s="428"/>
      <c r="L567" s="428"/>
      <c r="M567" s="428"/>
      <c r="N567" s="428"/>
      <c r="O567" s="428"/>
      <c r="P567" s="428"/>
      <c r="Q567" s="428"/>
      <c r="R567" s="428"/>
      <c r="S567" s="428"/>
      <c r="T567" s="428"/>
      <c r="U567" s="428"/>
      <c r="V567" s="428"/>
      <c r="W567" s="428"/>
      <c r="X567" s="428"/>
      <c r="Y567" s="428"/>
      <c r="Z567" s="428"/>
      <c r="AA567" s="428"/>
      <c r="AB567" s="428"/>
      <c r="AC567" s="428"/>
      <c r="AD567" s="428"/>
      <c r="AE567" s="428"/>
      <c r="AF567" s="428"/>
      <c r="AG567" s="428"/>
      <c r="AH567" s="428"/>
      <c r="AI567" s="428"/>
      <c r="AJ567" s="428"/>
      <c r="AK567" s="428"/>
      <c r="AL567" s="428"/>
      <c r="AM567" s="428"/>
      <c r="AN567" s="428"/>
      <c r="AO567" s="428"/>
      <c r="AP567" s="428"/>
      <c r="AQ567" s="428"/>
      <c r="AR567" s="428"/>
      <c r="AS567" s="428"/>
      <c r="AT567" s="428"/>
      <c r="AU567" s="428"/>
      <c r="AV567" s="428"/>
      <c r="AW567" s="428"/>
      <c r="AX567" s="428"/>
      <c r="AY567" s="428"/>
      <c r="AZ567" s="428"/>
      <c r="BA567" s="428"/>
      <c r="BB567" s="428"/>
      <c r="BC567" s="428"/>
    </row>
    <row r="568" ht="12.75" customHeight="1">
      <c r="A568" s="428"/>
      <c r="B568" s="428"/>
      <c r="C568" s="428"/>
      <c r="D568" s="428"/>
      <c r="E568" s="428"/>
      <c r="F568" s="428"/>
      <c r="G568" s="428"/>
      <c r="H568" s="428"/>
      <c r="I568" s="428"/>
      <c r="J568" s="428"/>
      <c r="K568" s="428"/>
      <c r="L568" s="428"/>
      <c r="M568" s="428"/>
      <c r="N568" s="428"/>
      <c r="O568" s="428"/>
      <c r="P568" s="428"/>
      <c r="Q568" s="428"/>
      <c r="R568" s="428"/>
      <c r="S568" s="428"/>
      <c r="T568" s="428"/>
      <c r="U568" s="428"/>
      <c r="V568" s="428"/>
      <c r="W568" s="428"/>
      <c r="X568" s="428"/>
      <c r="Y568" s="428"/>
      <c r="Z568" s="428"/>
      <c r="AA568" s="428"/>
      <c r="AB568" s="428"/>
      <c r="AC568" s="428"/>
      <c r="AD568" s="428"/>
      <c r="AE568" s="428"/>
      <c r="AF568" s="428"/>
      <c r="AG568" s="428"/>
      <c r="AH568" s="428"/>
      <c r="AI568" s="428"/>
      <c r="AJ568" s="428"/>
      <c r="AK568" s="428"/>
      <c r="AL568" s="428"/>
      <c r="AM568" s="428"/>
      <c r="AN568" s="428"/>
      <c r="AO568" s="428"/>
      <c r="AP568" s="428"/>
      <c r="AQ568" s="428"/>
      <c r="AR568" s="428"/>
      <c r="AS568" s="428"/>
      <c r="AT568" s="428"/>
      <c r="AU568" s="428"/>
      <c r="AV568" s="428"/>
      <c r="AW568" s="428"/>
      <c r="AX568" s="428"/>
      <c r="AY568" s="428"/>
      <c r="AZ568" s="428"/>
      <c r="BA568" s="428"/>
      <c r="BB568" s="428"/>
      <c r="BC568" s="428"/>
    </row>
    <row r="569" ht="12.75" customHeight="1">
      <c r="A569" s="428"/>
      <c r="B569" s="428"/>
      <c r="C569" s="428"/>
      <c r="D569" s="428"/>
      <c r="E569" s="428"/>
      <c r="F569" s="428"/>
      <c r="G569" s="428"/>
      <c r="H569" s="428"/>
      <c r="I569" s="428"/>
      <c r="J569" s="428"/>
      <c r="K569" s="428"/>
      <c r="L569" s="428"/>
      <c r="M569" s="428"/>
      <c r="N569" s="428"/>
      <c r="O569" s="428"/>
      <c r="P569" s="428"/>
      <c r="Q569" s="428"/>
      <c r="R569" s="428"/>
      <c r="S569" s="428"/>
      <c r="T569" s="428"/>
      <c r="U569" s="428"/>
      <c r="V569" s="428"/>
      <c r="W569" s="428"/>
      <c r="X569" s="428"/>
      <c r="Y569" s="428"/>
      <c r="Z569" s="428"/>
      <c r="AA569" s="428"/>
      <c r="AB569" s="428"/>
      <c r="AC569" s="428"/>
      <c r="AD569" s="428"/>
      <c r="AE569" s="428"/>
      <c r="AF569" s="428"/>
      <c r="AG569" s="428"/>
      <c r="AH569" s="428"/>
      <c r="AI569" s="428"/>
      <c r="AJ569" s="428"/>
      <c r="AK569" s="428"/>
      <c r="AL569" s="428"/>
      <c r="AM569" s="428"/>
      <c r="AN569" s="428"/>
      <c r="AO569" s="428"/>
      <c r="AP569" s="428"/>
      <c r="AQ569" s="428"/>
      <c r="AR569" s="428"/>
      <c r="AS569" s="428"/>
      <c r="AT569" s="428"/>
      <c r="AU569" s="428"/>
      <c r="AV569" s="428"/>
      <c r="AW569" s="428"/>
      <c r="AX569" s="428"/>
      <c r="AY569" s="428"/>
      <c r="AZ569" s="428"/>
      <c r="BA569" s="428"/>
      <c r="BB569" s="428"/>
      <c r="BC569" s="428"/>
    </row>
    <row r="570" ht="12.75" customHeight="1">
      <c r="A570" s="428"/>
      <c r="B570" s="428"/>
      <c r="C570" s="428"/>
      <c r="D570" s="428"/>
      <c r="E570" s="428"/>
      <c r="F570" s="428"/>
      <c r="G570" s="428"/>
      <c r="H570" s="428"/>
      <c r="I570" s="428"/>
      <c r="J570" s="428"/>
      <c r="K570" s="428"/>
      <c r="L570" s="428"/>
      <c r="M570" s="428"/>
      <c r="N570" s="428"/>
      <c r="O570" s="428"/>
      <c r="P570" s="428"/>
      <c r="Q570" s="428"/>
      <c r="R570" s="428"/>
      <c r="S570" s="428"/>
      <c r="T570" s="428"/>
      <c r="U570" s="428"/>
      <c r="V570" s="428"/>
      <c r="W570" s="428"/>
      <c r="X570" s="428"/>
      <c r="Y570" s="428"/>
      <c r="Z570" s="428"/>
      <c r="AA570" s="428"/>
      <c r="AB570" s="428"/>
      <c r="AC570" s="428"/>
      <c r="AD570" s="428"/>
      <c r="AE570" s="428"/>
      <c r="AF570" s="428"/>
      <c r="AG570" s="428"/>
      <c r="AH570" s="428"/>
      <c r="AI570" s="428"/>
      <c r="AJ570" s="428"/>
      <c r="AK570" s="428"/>
      <c r="AL570" s="428"/>
      <c r="AM570" s="428"/>
      <c r="AN570" s="428"/>
      <c r="AO570" s="428"/>
      <c r="AP570" s="428"/>
      <c r="AQ570" s="428"/>
      <c r="AR570" s="428"/>
      <c r="AS570" s="428"/>
      <c r="AT570" s="428"/>
      <c r="AU570" s="428"/>
      <c r="AV570" s="428"/>
      <c r="AW570" s="428"/>
      <c r="AX570" s="428"/>
      <c r="AY570" s="428"/>
      <c r="AZ570" s="428"/>
      <c r="BA570" s="428"/>
      <c r="BB570" s="428"/>
      <c r="BC570" s="428"/>
    </row>
    <row r="571" ht="12.75" customHeight="1">
      <c r="A571" s="428"/>
      <c r="B571" s="428"/>
      <c r="C571" s="428"/>
      <c r="D571" s="428"/>
      <c r="E571" s="428"/>
      <c r="F571" s="428"/>
      <c r="G571" s="428"/>
      <c r="H571" s="428"/>
      <c r="I571" s="428"/>
      <c r="J571" s="428"/>
      <c r="K571" s="428"/>
      <c r="L571" s="428"/>
      <c r="M571" s="428"/>
      <c r="N571" s="428"/>
      <c r="O571" s="428"/>
      <c r="P571" s="428"/>
      <c r="Q571" s="428"/>
      <c r="R571" s="428"/>
      <c r="S571" s="428"/>
      <c r="T571" s="428"/>
      <c r="U571" s="428"/>
      <c r="V571" s="428"/>
      <c r="W571" s="428"/>
      <c r="X571" s="428"/>
      <c r="Y571" s="428"/>
      <c r="Z571" s="428"/>
      <c r="AA571" s="428"/>
      <c r="AB571" s="428"/>
      <c r="AC571" s="428"/>
      <c r="AD571" s="428"/>
      <c r="AE571" s="428"/>
      <c r="AF571" s="428"/>
      <c r="AG571" s="428"/>
      <c r="AH571" s="428"/>
      <c r="AI571" s="428"/>
      <c r="AJ571" s="428"/>
      <c r="AK571" s="428"/>
      <c r="AL571" s="428"/>
      <c r="AM571" s="428"/>
      <c r="AN571" s="428"/>
      <c r="AO571" s="428"/>
      <c r="AP571" s="428"/>
      <c r="AQ571" s="428"/>
      <c r="AR571" s="428"/>
      <c r="AS571" s="428"/>
      <c r="AT571" s="428"/>
      <c r="AU571" s="428"/>
      <c r="AV571" s="428"/>
      <c r="AW571" s="428"/>
      <c r="AX571" s="428"/>
      <c r="AY571" s="428"/>
      <c r="AZ571" s="428"/>
      <c r="BA571" s="428"/>
      <c r="BB571" s="428"/>
      <c r="BC571" s="428"/>
    </row>
    <row r="572" ht="12.75" customHeight="1">
      <c r="A572" s="428"/>
      <c r="B572" s="428"/>
      <c r="C572" s="428"/>
      <c r="D572" s="428"/>
      <c r="E572" s="428"/>
      <c r="F572" s="428"/>
      <c r="G572" s="428"/>
      <c r="H572" s="428"/>
      <c r="I572" s="428"/>
      <c r="J572" s="428"/>
      <c r="K572" s="428"/>
      <c r="L572" s="428"/>
      <c r="M572" s="428"/>
      <c r="N572" s="428"/>
      <c r="O572" s="428"/>
      <c r="P572" s="428"/>
      <c r="Q572" s="428"/>
      <c r="R572" s="428"/>
      <c r="S572" s="428"/>
      <c r="T572" s="428"/>
      <c r="U572" s="428"/>
      <c r="V572" s="428"/>
      <c r="W572" s="428"/>
      <c r="X572" s="428"/>
      <c r="Y572" s="428"/>
      <c r="Z572" s="428"/>
      <c r="AA572" s="428"/>
      <c r="AB572" s="428"/>
      <c r="AC572" s="428"/>
      <c r="AD572" s="428"/>
      <c r="AE572" s="428"/>
      <c r="AF572" s="428"/>
      <c r="AG572" s="428"/>
      <c r="AH572" s="428"/>
      <c r="AI572" s="428"/>
      <c r="AJ572" s="428"/>
      <c r="AK572" s="428"/>
      <c r="AL572" s="428"/>
      <c r="AM572" s="428"/>
      <c r="AN572" s="428"/>
      <c r="AO572" s="428"/>
      <c r="AP572" s="428"/>
      <c r="AQ572" s="428"/>
      <c r="AR572" s="428"/>
      <c r="AS572" s="428"/>
      <c r="AT572" s="428"/>
      <c r="AU572" s="428"/>
      <c r="AV572" s="428"/>
      <c r="AW572" s="428"/>
      <c r="AX572" s="428"/>
      <c r="AY572" s="428"/>
      <c r="AZ572" s="428"/>
      <c r="BA572" s="428"/>
      <c r="BB572" s="428"/>
      <c r="BC572" s="428"/>
    </row>
    <row r="573" ht="12.75" customHeight="1">
      <c r="A573" s="428"/>
      <c r="B573" s="428"/>
      <c r="C573" s="428"/>
      <c r="D573" s="428"/>
      <c r="E573" s="428"/>
      <c r="F573" s="428"/>
      <c r="G573" s="428"/>
      <c r="H573" s="428"/>
      <c r="I573" s="428"/>
      <c r="J573" s="428"/>
      <c r="K573" s="428"/>
      <c r="L573" s="428"/>
      <c r="M573" s="428"/>
      <c r="N573" s="428"/>
      <c r="O573" s="428"/>
      <c r="P573" s="428"/>
      <c r="Q573" s="428"/>
      <c r="R573" s="428"/>
      <c r="S573" s="428"/>
      <c r="T573" s="428"/>
      <c r="U573" s="428"/>
      <c r="V573" s="428"/>
      <c r="W573" s="428"/>
      <c r="X573" s="428"/>
      <c r="Y573" s="428"/>
      <c r="Z573" s="428"/>
      <c r="AA573" s="428"/>
      <c r="AB573" s="428"/>
      <c r="AC573" s="428"/>
      <c r="AD573" s="428"/>
      <c r="AE573" s="428"/>
      <c r="AF573" s="428"/>
      <c r="AG573" s="428"/>
      <c r="AH573" s="428"/>
      <c r="AI573" s="428"/>
      <c r="AJ573" s="428"/>
      <c r="AK573" s="428"/>
      <c r="AL573" s="428"/>
      <c r="AM573" s="428"/>
      <c r="AN573" s="428"/>
      <c r="AO573" s="428"/>
      <c r="AP573" s="428"/>
      <c r="AQ573" s="428"/>
      <c r="AR573" s="428"/>
      <c r="AS573" s="428"/>
      <c r="AT573" s="428"/>
      <c r="AU573" s="428"/>
      <c r="AV573" s="428"/>
      <c r="AW573" s="428"/>
      <c r="AX573" s="428"/>
      <c r="AY573" s="428"/>
      <c r="AZ573" s="428"/>
      <c r="BA573" s="428"/>
      <c r="BB573" s="428"/>
      <c r="BC573" s="428"/>
    </row>
    <row r="574" ht="12.75" customHeight="1">
      <c r="A574" s="428"/>
      <c r="B574" s="428"/>
      <c r="C574" s="428"/>
      <c r="D574" s="428"/>
      <c r="E574" s="428"/>
      <c r="F574" s="428"/>
      <c r="G574" s="428"/>
      <c r="H574" s="428"/>
      <c r="I574" s="428"/>
      <c r="J574" s="428"/>
      <c r="K574" s="428"/>
      <c r="L574" s="428"/>
      <c r="M574" s="428"/>
      <c r="N574" s="428"/>
      <c r="O574" s="428"/>
      <c r="P574" s="428"/>
      <c r="Q574" s="428"/>
      <c r="R574" s="428"/>
      <c r="S574" s="428"/>
      <c r="T574" s="428"/>
      <c r="U574" s="428"/>
      <c r="V574" s="428"/>
      <c r="W574" s="428"/>
      <c r="X574" s="428"/>
      <c r="Y574" s="428"/>
      <c r="Z574" s="428"/>
      <c r="AA574" s="428"/>
      <c r="AB574" s="428"/>
      <c r="AC574" s="428"/>
      <c r="AD574" s="428"/>
      <c r="AE574" s="428"/>
      <c r="AF574" s="428"/>
      <c r="AG574" s="428"/>
      <c r="AH574" s="428"/>
      <c r="AI574" s="428"/>
      <c r="AJ574" s="428"/>
      <c r="AK574" s="428"/>
      <c r="AL574" s="428"/>
      <c r="AM574" s="428"/>
      <c r="AN574" s="428"/>
      <c r="AO574" s="428"/>
      <c r="AP574" s="428"/>
      <c r="AQ574" s="428"/>
      <c r="AR574" s="428"/>
      <c r="AS574" s="428"/>
      <c r="AT574" s="428"/>
      <c r="AU574" s="428"/>
      <c r="AV574" s="428"/>
      <c r="AW574" s="428"/>
      <c r="AX574" s="428"/>
      <c r="AY574" s="428"/>
      <c r="AZ574" s="428"/>
      <c r="BA574" s="428"/>
      <c r="BB574" s="428"/>
      <c r="BC574" s="428"/>
    </row>
    <row r="575" ht="12.75" customHeight="1">
      <c r="A575" s="428"/>
      <c r="B575" s="428"/>
      <c r="C575" s="428"/>
      <c r="D575" s="428"/>
      <c r="E575" s="428"/>
      <c r="F575" s="428"/>
      <c r="G575" s="428"/>
      <c r="H575" s="428"/>
      <c r="I575" s="428"/>
      <c r="J575" s="428"/>
      <c r="K575" s="428"/>
      <c r="L575" s="428"/>
      <c r="M575" s="428"/>
      <c r="N575" s="428"/>
      <c r="O575" s="428"/>
      <c r="P575" s="428"/>
      <c r="Q575" s="428"/>
      <c r="R575" s="428"/>
      <c r="S575" s="428"/>
      <c r="T575" s="428"/>
      <c r="U575" s="428"/>
      <c r="V575" s="428"/>
      <c r="W575" s="428"/>
      <c r="X575" s="428"/>
      <c r="Y575" s="428"/>
      <c r="Z575" s="428"/>
      <c r="AA575" s="428"/>
      <c r="AB575" s="428"/>
      <c r="AC575" s="428"/>
      <c r="AD575" s="428"/>
      <c r="AE575" s="428"/>
      <c r="AF575" s="428"/>
      <c r="AG575" s="428"/>
      <c r="AH575" s="428"/>
      <c r="AI575" s="428"/>
      <c r="AJ575" s="428"/>
      <c r="AK575" s="428"/>
      <c r="AL575" s="428"/>
      <c r="AM575" s="428"/>
      <c r="AN575" s="428"/>
      <c r="AO575" s="428"/>
      <c r="AP575" s="428"/>
      <c r="AQ575" s="428"/>
      <c r="AR575" s="428"/>
      <c r="AS575" s="428"/>
      <c r="AT575" s="428"/>
      <c r="AU575" s="428"/>
      <c r="AV575" s="428"/>
      <c r="AW575" s="428"/>
      <c r="AX575" s="428"/>
      <c r="AY575" s="428"/>
      <c r="AZ575" s="428"/>
      <c r="BA575" s="428"/>
      <c r="BB575" s="428"/>
      <c r="BC575" s="428"/>
    </row>
    <row r="576" ht="12.75" customHeight="1">
      <c r="A576" s="428"/>
      <c r="B576" s="428"/>
      <c r="C576" s="428"/>
      <c r="D576" s="428"/>
      <c r="E576" s="428"/>
      <c r="F576" s="428"/>
      <c r="G576" s="428"/>
      <c r="H576" s="428"/>
      <c r="I576" s="428"/>
      <c r="J576" s="428"/>
      <c r="K576" s="428"/>
      <c r="L576" s="428"/>
      <c r="M576" s="428"/>
      <c r="N576" s="428"/>
      <c r="O576" s="428"/>
      <c r="P576" s="428"/>
      <c r="Q576" s="428"/>
      <c r="R576" s="428"/>
      <c r="S576" s="428"/>
      <c r="T576" s="428"/>
      <c r="U576" s="428"/>
      <c r="V576" s="428"/>
      <c r="W576" s="428"/>
      <c r="X576" s="428"/>
      <c r="Y576" s="428"/>
      <c r="Z576" s="428"/>
      <c r="AA576" s="428"/>
      <c r="AB576" s="428"/>
      <c r="AC576" s="428"/>
      <c r="AD576" s="428"/>
      <c r="AE576" s="428"/>
      <c r="AF576" s="428"/>
      <c r="AG576" s="428"/>
      <c r="AH576" s="428"/>
      <c r="AI576" s="428"/>
      <c r="AJ576" s="428"/>
      <c r="AK576" s="428"/>
      <c r="AL576" s="428"/>
      <c r="AM576" s="428"/>
      <c r="AN576" s="428"/>
      <c r="AO576" s="428"/>
      <c r="AP576" s="428"/>
      <c r="AQ576" s="428"/>
      <c r="AR576" s="428"/>
      <c r="AS576" s="428"/>
      <c r="AT576" s="428"/>
      <c r="AU576" s="428"/>
      <c r="AV576" s="428"/>
      <c r="AW576" s="428"/>
      <c r="AX576" s="428"/>
      <c r="AY576" s="428"/>
      <c r="AZ576" s="428"/>
      <c r="BA576" s="428"/>
      <c r="BB576" s="428"/>
      <c r="BC576" s="428"/>
    </row>
    <row r="577" ht="12.75" customHeight="1">
      <c r="A577" s="428"/>
      <c r="B577" s="428"/>
      <c r="C577" s="428"/>
      <c r="D577" s="428"/>
      <c r="E577" s="428"/>
      <c r="F577" s="428"/>
      <c r="G577" s="428"/>
      <c r="H577" s="428"/>
      <c r="I577" s="428"/>
      <c r="J577" s="428"/>
      <c r="K577" s="428"/>
      <c r="L577" s="428"/>
      <c r="M577" s="428"/>
      <c r="N577" s="428"/>
      <c r="O577" s="428"/>
      <c r="P577" s="428"/>
      <c r="Q577" s="428"/>
      <c r="R577" s="428"/>
      <c r="S577" s="428"/>
      <c r="T577" s="428"/>
      <c r="U577" s="428"/>
      <c r="V577" s="428"/>
      <c r="W577" s="428"/>
      <c r="X577" s="428"/>
      <c r="Y577" s="428"/>
      <c r="Z577" s="428"/>
      <c r="AA577" s="428"/>
      <c r="AB577" s="428"/>
      <c r="AC577" s="428"/>
      <c r="AD577" s="428"/>
      <c r="AE577" s="428"/>
      <c r="AF577" s="428"/>
      <c r="AG577" s="428"/>
      <c r="AH577" s="428"/>
      <c r="AI577" s="428"/>
      <c r="AJ577" s="428"/>
      <c r="AK577" s="428"/>
      <c r="AL577" s="428"/>
      <c r="AM577" s="428"/>
      <c r="AN577" s="428"/>
      <c r="AO577" s="428"/>
      <c r="AP577" s="428"/>
      <c r="AQ577" s="428"/>
      <c r="AR577" s="428"/>
      <c r="AS577" s="428"/>
      <c r="AT577" s="428"/>
      <c r="AU577" s="428"/>
      <c r="AV577" s="428"/>
      <c r="AW577" s="428"/>
      <c r="AX577" s="428"/>
      <c r="AY577" s="428"/>
      <c r="AZ577" s="428"/>
      <c r="BA577" s="428"/>
      <c r="BB577" s="428"/>
      <c r="BC577" s="428"/>
    </row>
    <row r="578" ht="12.75" customHeight="1">
      <c r="A578" s="428"/>
      <c r="B578" s="428"/>
      <c r="C578" s="428"/>
      <c r="D578" s="428"/>
      <c r="E578" s="428"/>
      <c r="F578" s="428"/>
      <c r="G578" s="428"/>
      <c r="H578" s="428"/>
      <c r="I578" s="428"/>
      <c r="J578" s="428"/>
      <c r="K578" s="428"/>
      <c r="L578" s="428"/>
      <c r="M578" s="428"/>
      <c r="N578" s="428"/>
      <c r="O578" s="428"/>
      <c r="P578" s="428"/>
      <c r="Q578" s="428"/>
      <c r="R578" s="428"/>
      <c r="S578" s="428"/>
      <c r="T578" s="428"/>
      <c r="U578" s="428"/>
      <c r="V578" s="428"/>
      <c r="W578" s="428"/>
      <c r="X578" s="428"/>
      <c r="Y578" s="428"/>
      <c r="Z578" s="428"/>
      <c r="AA578" s="428"/>
      <c r="AB578" s="428"/>
      <c r="AC578" s="428"/>
      <c r="AD578" s="428"/>
      <c r="AE578" s="428"/>
      <c r="AF578" s="428"/>
      <c r="AG578" s="428"/>
      <c r="AH578" s="428"/>
      <c r="AI578" s="428"/>
      <c r="AJ578" s="428"/>
      <c r="AK578" s="428"/>
      <c r="AL578" s="428"/>
      <c r="AM578" s="428"/>
      <c r="AN578" s="428"/>
      <c r="AO578" s="428"/>
      <c r="AP578" s="428"/>
      <c r="AQ578" s="428"/>
      <c r="AR578" s="428"/>
      <c r="AS578" s="428"/>
      <c r="AT578" s="428"/>
      <c r="AU578" s="428"/>
      <c r="AV578" s="428"/>
      <c r="AW578" s="428"/>
      <c r="AX578" s="428"/>
      <c r="AY578" s="428"/>
      <c r="AZ578" s="428"/>
      <c r="BA578" s="428"/>
      <c r="BB578" s="428"/>
      <c r="BC578" s="428"/>
    </row>
    <row r="579" ht="12.75" customHeight="1">
      <c r="A579" s="428"/>
      <c r="B579" s="428"/>
      <c r="C579" s="428"/>
      <c r="D579" s="428"/>
      <c r="E579" s="428"/>
      <c r="F579" s="428"/>
      <c r="G579" s="428"/>
      <c r="H579" s="428"/>
      <c r="I579" s="428"/>
      <c r="J579" s="428"/>
      <c r="K579" s="428"/>
      <c r="L579" s="428"/>
      <c r="M579" s="428"/>
      <c r="N579" s="428"/>
      <c r="O579" s="428"/>
      <c r="P579" s="428"/>
      <c r="Q579" s="428"/>
      <c r="R579" s="428"/>
      <c r="S579" s="428"/>
      <c r="T579" s="428"/>
      <c r="U579" s="428"/>
      <c r="V579" s="428"/>
      <c r="W579" s="428"/>
      <c r="X579" s="428"/>
      <c r="Y579" s="428"/>
      <c r="Z579" s="428"/>
      <c r="AA579" s="428"/>
      <c r="AB579" s="428"/>
      <c r="AC579" s="428"/>
      <c r="AD579" s="428"/>
      <c r="AE579" s="428"/>
      <c r="AF579" s="428"/>
      <c r="AG579" s="428"/>
      <c r="AH579" s="428"/>
      <c r="AI579" s="428"/>
      <c r="AJ579" s="428"/>
      <c r="AK579" s="428"/>
      <c r="AL579" s="428"/>
      <c r="AM579" s="428"/>
      <c r="AN579" s="428"/>
      <c r="AO579" s="428"/>
      <c r="AP579" s="428"/>
      <c r="AQ579" s="428"/>
      <c r="AR579" s="428"/>
      <c r="AS579" s="428"/>
      <c r="AT579" s="428"/>
      <c r="AU579" s="428"/>
      <c r="AV579" s="428"/>
      <c r="AW579" s="428"/>
      <c r="AX579" s="428"/>
      <c r="AY579" s="428"/>
      <c r="AZ579" s="428"/>
      <c r="BA579" s="428"/>
      <c r="BB579" s="428"/>
      <c r="BC579" s="428"/>
    </row>
    <row r="580" ht="12.75" customHeight="1">
      <c r="A580" s="428"/>
      <c r="B580" s="428"/>
      <c r="C580" s="428"/>
      <c r="D580" s="428"/>
      <c r="E580" s="428"/>
      <c r="F580" s="428"/>
      <c r="G580" s="428"/>
      <c r="H580" s="428"/>
      <c r="I580" s="428"/>
      <c r="J580" s="428"/>
      <c r="K580" s="428"/>
      <c r="L580" s="428"/>
      <c r="M580" s="428"/>
      <c r="N580" s="428"/>
      <c r="O580" s="428"/>
      <c r="P580" s="428"/>
      <c r="Q580" s="428"/>
      <c r="R580" s="428"/>
      <c r="S580" s="428"/>
      <c r="T580" s="428"/>
      <c r="U580" s="428"/>
      <c r="V580" s="428"/>
      <c r="W580" s="428"/>
      <c r="X580" s="428"/>
      <c r="Y580" s="428"/>
      <c r="Z580" s="428"/>
      <c r="AA580" s="428"/>
      <c r="AB580" s="428"/>
      <c r="AC580" s="428"/>
      <c r="AD580" s="428"/>
      <c r="AE580" s="428"/>
      <c r="AF580" s="428"/>
      <c r="AG580" s="428"/>
      <c r="AH580" s="428"/>
      <c r="AI580" s="428"/>
      <c r="AJ580" s="428"/>
      <c r="AK580" s="428"/>
      <c r="AL580" s="428"/>
      <c r="AM580" s="428"/>
      <c r="AN580" s="428"/>
      <c r="AO580" s="428"/>
      <c r="AP580" s="428"/>
      <c r="AQ580" s="428"/>
      <c r="AR580" s="428"/>
      <c r="AS580" s="428"/>
      <c r="AT580" s="428"/>
      <c r="AU580" s="428"/>
      <c r="AV580" s="428"/>
      <c r="AW580" s="428"/>
      <c r="AX580" s="428"/>
      <c r="AY580" s="428"/>
      <c r="AZ580" s="428"/>
      <c r="BA580" s="428"/>
      <c r="BB580" s="428"/>
      <c r="BC580" s="428"/>
    </row>
    <row r="581" ht="12.75" customHeight="1">
      <c r="A581" s="428"/>
      <c r="B581" s="428"/>
      <c r="C581" s="428"/>
      <c r="D581" s="428"/>
      <c r="E581" s="428"/>
      <c r="F581" s="428"/>
      <c r="G581" s="428"/>
      <c r="H581" s="428"/>
      <c r="I581" s="428"/>
      <c r="J581" s="428"/>
      <c r="K581" s="428"/>
      <c r="L581" s="428"/>
      <c r="M581" s="428"/>
      <c r="N581" s="428"/>
      <c r="O581" s="428"/>
      <c r="P581" s="428"/>
      <c r="Q581" s="428"/>
      <c r="R581" s="428"/>
      <c r="S581" s="428"/>
      <c r="T581" s="428"/>
      <c r="U581" s="428"/>
      <c r="V581" s="428"/>
      <c r="W581" s="428"/>
      <c r="X581" s="428"/>
      <c r="Y581" s="428"/>
      <c r="Z581" s="428"/>
      <c r="AA581" s="428"/>
      <c r="AB581" s="428"/>
      <c r="AC581" s="428"/>
      <c r="AD581" s="428"/>
      <c r="AE581" s="428"/>
      <c r="AF581" s="428"/>
      <c r="AG581" s="428"/>
      <c r="AH581" s="428"/>
      <c r="AI581" s="428"/>
      <c r="AJ581" s="428"/>
      <c r="AK581" s="428"/>
      <c r="AL581" s="428"/>
      <c r="AM581" s="428"/>
      <c r="AN581" s="428"/>
      <c r="AO581" s="428"/>
      <c r="AP581" s="428"/>
      <c r="AQ581" s="428"/>
      <c r="AR581" s="428"/>
      <c r="AS581" s="428"/>
      <c r="AT581" s="428"/>
      <c r="AU581" s="428"/>
      <c r="AV581" s="428"/>
      <c r="AW581" s="428"/>
      <c r="AX581" s="428"/>
      <c r="AY581" s="428"/>
      <c r="AZ581" s="428"/>
      <c r="BA581" s="428"/>
      <c r="BB581" s="428"/>
      <c r="BC581" s="428"/>
    </row>
    <row r="582" ht="12.75" customHeight="1">
      <c r="A582" s="428"/>
      <c r="B582" s="428"/>
      <c r="C582" s="428"/>
      <c r="D582" s="428"/>
      <c r="E582" s="428"/>
      <c r="F582" s="428"/>
      <c r="G582" s="428"/>
      <c r="H582" s="428"/>
      <c r="I582" s="428"/>
      <c r="J582" s="428"/>
      <c r="K582" s="428"/>
      <c r="L582" s="428"/>
      <c r="M582" s="428"/>
      <c r="N582" s="428"/>
      <c r="O582" s="428"/>
      <c r="P582" s="428"/>
      <c r="Q582" s="428"/>
      <c r="R582" s="428"/>
      <c r="S582" s="428"/>
      <c r="T582" s="428"/>
      <c r="U582" s="428"/>
      <c r="V582" s="428"/>
      <c r="W582" s="428"/>
      <c r="X582" s="428"/>
      <c r="Y582" s="428"/>
      <c r="Z582" s="428"/>
      <c r="AA582" s="428"/>
      <c r="AB582" s="428"/>
      <c r="AC582" s="428"/>
      <c r="AD582" s="428"/>
      <c r="AE582" s="428"/>
      <c r="AF582" s="428"/>
      <c r="AG582" s="428"/>
      <c r="AH582" s="428"/>
      <c r="AI582" s="428"/>
      <c r="AJ582" s="428"/>
      <c r="AK582" s="428"/>
      <c r="AL582" s="428"/>
      <c r="AM582" s="428"/>
      <c r="AN582" s="428"/>
      <c r="AO582" s="428"/>
      <c r="AP582" s="428"/>
      <c r="AQ582" s="428"/>
      <c r="AR582" s="428"/>
      <c r="AS582" s="428"/>
      <c r="AT582" s="428"/>
      <c r="AU582" s="428"/>
      <c r="AV582" s="428"/>
      <c r="AW582" s="428"/>
      <c r="AX582" s="428"/>
      <c r="AY582" s="428"/>
      <c r="AZ582" s="428"/>
      <c r="BA582" s="428"/>
      <c r="BB582" s="428"/>
      <c r="BC582" s="428"/>
    </row>
    <row r="583" ht="12.75" customHeight="1">
      <c r="A583" s="428"/>
      <c r="B583" s="428"/>
      <c r="C583" s="428"/>
      <c r="D583" s="428"/>
      <c r="E583" s="428"/>
      <c r="F583" s="428"/>
      <c r="G583" s="428"/>
      <c r="H583" s="428"/>
      <c r="I583" s="428"/>
      <c r="J583" s="428"/>
      <c r="K583" s="428"/>
      <c r="L583" s="428"/>
      <c r="M583" s="428"/>
      <c r="N583" s="428"/>
      <c r="O583" s="428"/>
      <c r="P583" s="428"/>
      <c r="Q583" s="428"/>
      <c r="R583" s="428"/>
      <c r="S583" s="428"/>
      <c r="T583" s="428"/>
      <c r="U583" s="428"/>
      <c r="V583" s="428"/>
      <c r="W583" s="428"/>
      <c r="X583" s="428"/>
      <c r="Y583" s="428"/>
      <c r="Z583" s="428"/>
      <c r="AA583" s="428"/>
      <c r="AB583" s="428"/>
      <c r="AC583" s="428"/>
      <c r="AD583" s="428"/>
      <c r="AE583" s="428"/>
      <c r="AF583" s="428"/>
      <c r="AG583" s="428"/>
      <c r="AH583" s="428"/>
      <c r="AI583" s="428"/>
      <c r="AJ583" s="428"/>
      <c r="AK583" s="428"/>
      <c r="AL583" s="428"/>
      <c r="AM583" s="428"/>
      <c r="AN583" s="428"/>
      <c r="AO583" s="428"/>
      <c r="AP583" s="428"/>
      <c r="AQ583" s="428"/>
      <c r="AR583" s="428"/>
      <c r="AS583" s="428"/>
      <c r="AT583" s="428"/>
      <c r="AU583" s="428"/>
      <c r="AV583" s="428"/>
      <c r="AW583" s="428"/>
      <c r="AX583" s="428"/>
      <c r="AY583" s="428"/>
      <c r="AZ583" s="428"/>
      <c r="BA583" s="428"/>
      <c r="BB583" s="428"/>
      <c r="BC583" s="428"/>
    </row>
    <row r="584" ht="12.75" customHeight="1">
      <c r="A584" s="428"/>
      <c r="B584" s="428"/>
      <c r="C584" s="428"/>
      <c r="D584" s="428"/>
      <c r="E584" s="428"/>
      <c r="F584" s="428"/>
      <c r="G584" s="428"/>
      <c r="H584" s="428"/>
      <c r="I584" s="428"/>
      <c r="J584" s="428"/>
      <c r="K584" s="428"/>
      <c r="L584" s="428"/>
      <c r="M584" s="428"/>
      <c r="N584" s="428"/>
      <c r="O584" s="428"/>
      <c r="P584" s="428"/>
      <c r="Q584" s="428"/>
      <c r="R584" s="428"/>
      <c r="S584" s="428"/>
      <c r="T584" s="428"/>
      <c r="U584" s="428"/>
      <c r="V584" s="428"/>
      <c r="W584" s="428"/>
      <c r="X584" s="428"/>
      <c r="Y584" s="428"/>
      <c r="Z584" s="428"/>
      <c r="AA584" s="428"/>
      <c r="AB584" s="428"/>
      <c r="AC584" s="428"/>
      <c r="AD584" s="428"/>
      <c r="AE584" s="428"/>
      <c r="AF584" s="428"/>
      <c r="AG584" s="428"/>
      <c r="AH584" s="428"/>
      <c r="AI584" s="428"/>
      <c r="AJ584" s="428"/>
      <c r="AK584" s="428"/>
      <c r="AL584" s="428"/>
      <c r="AM584" s="428"/>
      <c r="AN584" s="428"/>
      <c r="AO584" s="428"/>
      <c r="AP584" s="428"/>
      <c r="AQ584" s="428"/>
      <c r="AR584" s="428"/>
      <c r="AS584" s="428"/>
      <c r="AT584" s="428"/>
      <c r="AU584" s="428"/>
      <c r="AV584" s="428"/>
      <c r="AW584" s="428"/>
      <c r="AX584" s="428"/>
      <c r="AY584" s="428"/>
      <c r="AZ584" s="428"/>
      <c r="BA584" s="428"/>
      <c r="BB584" s="428"/>
      <c r="BC584" s="428"/>
    </row>
    <row r="585" ht="12.75" customHeight="1">
      <c r="A585" s="428"/>
      <c r="B585" s="428"/>
      <c r="C585" s="428"/>
      <c r="D585" s="428"/>
      <c r="E585" s="428"/>
      <c r="F585" s="428"/>
      <c r="G585" s="428"/>
      <c r="H585" s="428"/>
      <c r="I585" s="428"/>
      <c r="J585" s="428"/>
      <c r="K585" s="428"/>
      <c r="L585" s="428"/>
      <c r="M585" s="428"/>
      <c r="N585" s="428"/>
      <c r="O585" s="428"/>
      <c r="P585" s="428"/>
      <c r="Q585" s="428"/>
      <c r="R585" s="428"/>
      <c r="S585" s="428"/>
      <c r="T585" s="428"/>
      <c r="U585" s="428"/>
      <c r="V585" s="428"/>
      <c r="W585" s="428"/>
      <c r="X585" s="428"/>
      <c r="Y585" s="428"/>
      <c r="Z585" s="428"/>
      <c r="AA585" s="428"/>
      <c r="AB585" s="428"/>
      <c r="AC585" s="428"/>
      <c r="AD585" s="428"/>
      <c r="AE585" s="428"/>
      <c r="AF585" s="428"/>
      <c r="AG585" s="428"/>
      <c r="AH585" s="428"/>
      <c r="AI585" s="428"/>
      <c r="AJ585" s="428"/>
      <c r="AK585" s="428"/>
      <c r="AL585" s="428"/>
      <c r="AM585" s="428"/>
      <c r="AN585" s="428"/>
      <c r="AO585" s="428"/>
      <c r="AP585" s="428"/>
      <c r="AQ585" s="428"/>
      <c r="AR585" s="428"/>
      <c r="AS585" s="428"/>
      <c r="AT585" s="428"/>
      <c r="AU585" s="428"/>
      <c r="AV585" s="428"/>
      <c r="AW585" s="428"/>
      <c r="AX585" s="428"/>
      <c r="AY585" s="428"/>
      <c r="AZ585" s="428"/>
      <c r="BA585" s="428"/>
      <c r="BB585" s="428"/>
      <c r="BC585" s="428"/>
    </row>
    <row r="586" ht="12.75" customHeight="1">
      <c r="A586" s="428"/>
      <c r="B586" s="428"/>
      <c r="C586" s="428"/>
      <c r="D586" s="428"/>
      <c r="E586" s="428"/>
      <c r="F586" s="428"/>
      <c r="G586" s="428"/>
      <c r="H586" s="428"/>
      <c r="I586" s="428"/>
      <c r="J586" s="428"/>
      <c r="K586" s="428"/>
      <c r="L586" s="428"/>
      <c r="M586" s="428"/>
      <c r="N586" s="428"/>
      <c r="O586" s="428"/>
      <c r="P586" s="428"/>
      <c r="Q586" s="428"/>
      <c r="R586" s="428"/>
      <c r="S586" s="428"/>
      <c r="T586" s="428"/>
      <c r="U586" s="428"/>
      <c r="V586" s="428"/>
      <c r="W586" s="428"/>
      <c r="X586" s="428"/>
      <c r="Y586" s="428"/>
      <c r="Z586" s="428"/>
      <c r="AA586" s="428"/>
      <c r="AB586" s="428"/>
      <c r="AC586" s="428"/>
      <c r="AD586" s="428"/>
      <c r="AE586" s="428"/>
      <c r="AF586" s="428"/>
      <c r="AG586" s="428"/>
      <c r="AH586" s="428"/>
      <c r="AI586" s="428"/>
      <c r="AJ586" s="428"/>
      <c r="AK586" s="428"/>
      <c r="AL586" s="428"/>
      <c r="AM586" s="428"/>
      <c r="AN586" s="428"/>
      <c r="AO586" s="428"/>
      <c r="AP586" s="428"/>
      <c r="AQ586" s="428"/>
      <c r="AR586" s="428"/>
      <c r="AS586" s="428"/>
      <c r="AT586" s="428"/>
      <c r="AU586" s="428"/>
      <c r="AV586" s="428"/>
      <c r="AW586" s="428"/>
      <c r="AX586" s="428"/>
      <c r="AY586" s="428"/>
      <c r="AZ586" s="428"/>
      <c r="BA586" s="428"/>
      <c r="BB586" s="428"/>
      <c r="BC586" s="428"/>
    </row>
    <row r="587" ht="12.75" customHeight="1">
      <c r="A587" s="428"/>
      <c r="B587" s="428"/>
      <c r="C587" s="428"/>
      <c r="D587" s="428"/>
      <c r="E587" s="428"/>
      <c r="F587" s="428"/>
      <c r="G587" s="428"/>
      <c r="H587" s="428"/>
      <c r="I587" s="428"/>
      <c r="J587" s="428"/>
      <c r="K587" s="428"/>
      <c r="L587" s="428"/>
      <c r="M587" s="428"/>
      <c r="N587" s="428"/>
      <c r="O587" s="428"/>
      <c r="P587" s="428"/>
      <c r="Q587" s="428"/>
      <c r="R587" s="428"/>
      <c r="S587" s="428"/>
      <c r="T587" s="428"/>
      <c r="U587" s="428"/>
      <c r="V587" s="428"/>
      <c r="W587" s="428"/>
      <c r="X587" s="428"/>
      <c r="Y587" s="428"/>
      <c r="Z587" s="428"/>
      <c r="AA587" s="428"/>
      <c r="AB587" s="428"/>
      <c r="AC587" s="428"/>
      <c r="AD587" s="428"/>
      <c r="AE587" s="428"/>
      <c r="AF587" s="428"/>
      <c r="AG587" s="428"/>
      <c r="AH587" s="428"/>
      <c r="AI587" s="428"/>
      <c r="AJ587" s="428"/>
      <c r="AK587" s="428"/>
      <c r="AL587" s="428"/>
      <c r="AM587" s="428"/>
      <c r="AN587" s="428"/>
      <c r="AO587" s="428"/>
      <c r="AP587" s="428"/>
      <c r="AQ587" s="428"/>
      <c r="AR587" s="428"/>
      <c r="AS587" s="428"/>
      <c r="AT587" s="428"/>
      <c r="AU587" s="428"/>
      <c r="AV587" s="428"/>
      <c r="AW587" s="428"/>
      <c r="AX587" s="428"/>
      <c r="AY587" s="428"/>
      <c r="AZ587" s="428"/>
      <c r="BA587" s="428"/>
      <c r="BB587" s="428"/>
      <c r="BC587" s="428"/>
    </row>
    <row r="588" ht="12.75" customHeight="1">
      <c r="A588" s="428"/>
      <c r="B588" s="428"/>
      <c r="C588" s="428"/>
      <c r="D588" s="428"/>
      <c r="E588" s="428"/>
      <c r="F588" s="428"/>
      <c r="G588" s="428"/>
      <c r="H588" s="428"/>
      <c r="I588" s="428"/>
      <c r="J588" s="428"/>
      <c r="K588" s="428"/>
      <c r="L588" s="428"/>
      <c r="M588" s="428"/>
      <c r="N588" s="428"/>
      <c r="O588" s="428"/>
      <c r="P588" s="428"/>
      <c r="Q588" s="428"/>
      <c r="R588" s="428"/>
      <c r="S588" s="428"/>
      <c r="T588" s="428"/>
      <c r="U588" s="428"/>
      <c r="V588" s="428"/>
      <c r="W588" s="428"/>
      <c r="X588" s="428"/>
      <c r="Y588" s="428"/>
      <c r="Z588" s="428"/>
      <c r="AA588" s="428"/>
      <c r="AB588" s="428"/>
      <c r="AC588" s="428"/>
      <c r="AD588" s="428"/>
      <c r="AE588" s="428"/>
      <c r="AF588" s="428"/>
      <c r="AG588" s="428"/>
      <c r="AH588" s="428"/>
      <c r="AI588" s="428"/>
      <c r="AJ588" s="428"/>
      <c r="AK588" s="428"/>
      <c r="AL588" s="428"/>
      <c r="AM588" s="428"/>
      <c r="AN588" s="428"/>
      <c r="AO588" s="428"/>
      <c r="AP588" s="428"/>
      <c r="AQ588" s="428"/>
      <c r="AR588" s="428"/>
      <c r="AS588" s="428"/>
      <c r="AT588" s="428"/>
      <c r="AU588" s="428"/>
      <c r="AV588" s="428"/>
      <c r="AW588" s="428"/>
      <c r="AX588" s="428"/>
      <c r="AY588" s="428"/>
      <c r="AZ588" s="428"/>
      <c r="BA588" s="428"/>
      <c r="BB588" s="428"/>
      <c r="BC588" s="428"/>
    </row>
    <row r="589" ht="12.75" customHeight="1">
      <c r="A589" s="428"/>
      <c r="B589" s="428"/>
      <c r="C589" s="428"/>
      <c r="D589" s="428"/>
      <c r="E589" s="428"/>
      <c r="F589" s="428"/>
      <c r="G589" s="428"/>
      <c r="H589" s="428"/>
      <c r="I589" s="428"/>
      <c r="J589" s="428"/>
      <c r="K589" s="428"/>
      <c r="L589" s="428"/>
      <c r="M589" s="428"/>
      <c r="N589" s="428"/>
      <c r="O589" s="428"/>
      <c r="P589" s="428"/>
      <c r="Q589" s="428"/>
      <c r="R589" s="428"/>
      <c r="S589" s="428"/>
      <c r="T589" s="428"/>
      <c r="U589" s="428"/>
      <c r="V589" s="428"/>
      <c r="W589" s="428"/>
      <c r="X589" s="428"/>
      <c r="Y589" s="428"/>
      <c r="Z589" s="428"/>
      <c r="AA589" s="428"/>
      <c r="AB589" s="428"/>
      <c r="AC589" s="428"/>
      <c r="AD589" s="428"/>
      <c r="AE589" s="428"/>
      <c r="AF589" s="428"/>
      <c r="AG589" s="428"/>
      <c r="AH589" s="428"/>
      <c r="AI589" s="428"/>
      <c r="AJ589" s="428"/>
      <c r="AK589" s="428"/>
      <c r="AL589" s="428"/>
      <c r="AM589" s="428"/>
      <c r="AN589" s="428"/>
      <c r="AO589" s="428"/>
      <c r="AP589" s="428"/>
      <c r="AQ589" s="428"/>
      <c r="AR589" s="428"/>
      <c r="AS589" s="428"/>
      <c r="AT589" s="428"/>
      <c r="AU589" s="428"/>
      <c r="AV589" s="428"/>
      <c r="AW589" s="428"/>
      <c r="AX589" s="428"/>
      <c r="AY589" s="428"/>
      <c r="AZ589" s="428"/>
      <c r="BA589" s="428"/>
      <c r="BB589" s="428"/>
      <c r="BC589" s="428"/>
    </row>
    <row r="590" ht="12.75" customHeight="1">
      <c r="A590" s="428"/>
      <c r="B590" s="428"/>
      <c r="C590" s="428"/>
      <c r="D590" s="428"/>
      <c r="E590" s="428"/>
      <c r="F590" s="428"/>
      <c r="G590" s="428"/>
      <c r="H590" s="428"/>
      <c r="I590" s="428"/>
      <c r="J590" s="428"/>
      <c r="K590" s="428"/>
      <c r="L590" s="428"/>
      <c r="M590" s="428"/>
      <c r="N590" s="428"/>
      <c r="O590" s="428"/>
      <c r="P590" s="428"/>
      <c r="Q590" s="428"/>
      <c r="R590" s="428"/>
      <c r="S590" s="428"/>
      <c r="T590" s="428"/>
      <c r="U590" s="428"/>
      <c r="V590" s="428"/>
      <c r="W590" s="428"/>
      <c r="X590" s="428"/>
      <c r="Y590" s="428"/>
      <c r="Z590" s="428"/>
      <c r="AA590" s="428"/>
      <c r="AB590" s="428"/>
      <c r="AC590" s="428"/>
      <c r="AD590" s="428"/>
      <c r="AE590" s="428"/>
      <c r="AF590" s="428"/>
      <c r="AG590" s="428"/>
      <c r="AH590" s="428"/>
      <c r="AI590" s="428"/>
      <c r="AJ590" s="428"/>
      <c r="AK590" s="428"/>
      <c r="AL590" s="428"/>
      <c r="AM590" s="428"/>
      <c r="AN590" s="428"/>
      <c r="AO590" s="428"/>
      <c r="AP590" s="428"/>
      <c r="AQ590" s="428"/>
      <c r="AR590" s="428"/>
      <c r="AS590" s="428"/>
      <c r="AT590" s="428"/>
      <c r="AU590" s="428"/>
      <c r="AV590" s="428"/>
      <c r="AW590" s="428"/>
      <c r="AX590" s="428"/>
      <c r="AY590" s="428"/>
      <c r="AZ590" s="428"/>
      <c r="BA590" s="428"/>
      <c r="BB590" s="428"/>
      <c r="BC590" s="428"/>
    </row>
    <row r="591" ht="12.75" customHeight="1">
      <c r="A591" s="428"/>
      <c r="B591" s="428"/>
      <c r="C591" s="428"/>
      <c r="D591" s="428"/>
      <c r="E591" s="428"/>
      <c r="F591" s="428"/>
      <c r="G591" s="428"/>
      <c r="H591" s="428"/>
      <c r="I591" s="428"/>
      <c r="J591" s="428"/>
      <c r="K591" s="428"/>
      <c r="L591" s="428"/>
      <c r="M591" s="428"/>
      <c r="N591" s="428"/>
      <c r="O591" s="428"/>
      <c r="P591" s="428"/>
      <c r="Q591" s="428"/>
      <c r="R591" s="428"/>
      <c r="S591" s="428"/>
      <c r="T591" s="428"/>
      <c r="U591" s="428"/>
      <c r="V591" s="428"/>
      <c r="W591" s="428"/>
      <c r="X591" s="428"/>
      <c r="Y591" s="428"/>
      <c r="Z591" s="428"/>
      <c r="AA591" s="428"/>
      <c r="AB591" s="428"/>
      <c r="AC591" s="428"/>
      <c r="AD591" s="428"/>
      <c r="AE591" s="428"/>
      <c r="AF591" s="428"/>
      <c r="AG591" s="428"/>
      <c r="AH591" s="428"/>
      <c r="AI591" s="428"/>
      <c r="AJ591" s="428"/>
      <c r="AK591" s="428"/>
      <c r="AL591" s="428"/>
      <c r="AM591" s="428"/>
      <c r="AN591" s="428"/>
      <c r="AO591" s="428"/>
      <c r="AP591" s="428"/>
      <c r="AQ591" s="428"/>
      <c r="AR591" s="428"/>
      <c r="AS591" s="428"/>
      <c r="AT591" s="428"/>
      <c r="AU591" s="428"/>
      <c r="AV591" s="428"/>
      <c r="AW591" s="428"/>
      <c r="AX591" s="428"/>
      <c r="AY591" s="428"/>
      <c r="AZ591" s="428"/>
      <c r="BA591" s="428"/>
      <c r="BB591" s="428"/>
      <c r="BC591" s="428"/>
    </row>
    <row r="592" ht="12.75" customHeight="1">
      <c r="A592" s="428"/>
      <c r="B592" s="428"/>
      <c r="C592" s="428"/>
      <c r="D592" s="428"/>
      <c r="E592" s="428"/>
      <c r="F592" s="428"/>
      <c r="G592" s="428"/>
      <c r="H592" s="428"/>
      <c r="I592" s="428"/>
      <c r="J592" s="428"/>
      <c r="K592" s="428"/>
      <c r="L592" s="428"/>
      <c r="M592" s="428"/>
      <c r="N592" s="428"/>
      <c r="O592" s="428"/>
      <c r="P592" s="428"/>
      <c r="Q592" s="428"/>
      <c r="R592" s="428"/>
      <c r="S592" s="428"/>
      <c r="T592" s="428"/>
      <c r="U592" s="428"/>
      <c r="V592" s="428"/>
      <c r="W592" s="428"/>
      <c r="X592" s="428"/>
      <c r="Y592" s="428"/>
      <c r="Z592" s="428"/>
      <c r="AA592" s="428"/>
      <c r="AB592" s="428"/>
      <c r="AC592" s="428"/>
      <c r="AD592" s="428"/>
      <c r="AE592" s="428"/>
      <c r="AF592" s="428"/>
      <c r="AG592" s="428"/>
      <c r="AH592" s="428"/>
      <c r="AI592" s="428"/>
      <c r="AJ592" s="428"/>
      <c r="AK592" s="428"/>
      <c r="AL592" s="428"/>
      <c r="AM592" s="428"/>
      <c r="AN592" s="428"/>
      <c r="AO592" s="428"/>
      <c r="AP592" s="428"/>
      <c r="AQ592" s="428"/>
      <c r="AR592" s="428"/>
      <c r="AS592" s="428"/>
      <c r="AT592" s="428"/>
      <c r="AU592" s="428"/>
      <c r="AV592" s="428"/>
      <c r="AW592" s="428"/>
      <c r="AX592" s="428"/>
      <c r="AY592" s="428"/>
      <c r="AZ592" s="428"/>
      <c r="BA592" s="428"/>
      <c r="BB592" s="428"/>
      <c r="BC592" s="428"/>
    </row>
    <row r="593" ht="12.75" customHeight="1">
      <c r="A593" s="428"/>
      <c r="B593" s="428"/>
      <c r="C593" s="428"/>
      <c r="D593" s="428"/>
      <c r="E593" s="428"/>
      <c r="F593" s="428"/>
      <c r="G593" s="428"/>
      <c r="H593" s="428"/>
      <c r="I593" s="428"/>
      <c r="J593" s="428"/>
      <c r="K593" s="428"/>
      <c r="L593" s="428"/>
      <c r="M593" s="428"/>
      <c r="N593" s="428"/>
      <c r="O593" s="428"/>
      <c r="P593" s="428"/>
      <c r="Q593" s="428"/>
      <c r="R593" s="428"/>
      <c r="S593" s="428"/>
      <c r="T593" s="428"/>
      <c r="U593" s="428"/>
      <c r="V593" s="428"/>
      <c r="W593" s="428"/>
      <c r="X593" s="428"/>
      <c r="Y593" s="428"/>
      <c r="Z593" s="428"/>
      <c r="AA593" s="428"/>
      <c r="AB593" s="428"/>
      <c r="AC593" s="428"/>
      <c r="AD593" s="428"/>
      <c r="AE593" s="428"/>
      <c r="AF593" s="428"/>
      <c r="AG593" s="428"/>
      <c r="AH593" s="428"/>
      <c r="AI593" s="428"/>
      <c r="AJ593" s="428"/>
      <c r="AK593" s="428"/>
      <c r="AL593" s="428"/>
      <c r="AM593" s="428"/>
      <c r="AN593" s="428"/>
      <c r="AO593" s="428"/>
      <c r="AP593" s="428"/>
      <c r="AQ593" s="428"/>
      <c r="AR593" s="428"/>
      <c r="AS593" s="428"/>
      <c r="AT593" s="428"/>
      <c r="AU593" s="428"/>
      <c r="AV593" s="428"/>
      <c r="AW593" s="428"/>
      <c r="AX593" s="428"/>
      <c r="AY593" s="428"/>
      <c r="AZ593" s="428"/>
      <c r="BA593" s="428"/>
      <c r="BB593" s="428"/>
      <c r="BC593" s="428"/>
    </row>
    <row r="594" ht="12.75" customHeight="1">
      <c r="A594" s="428"/>
      <c r="B594" s="428"/>
      <c r="C594" s="428"/>
      <c r="D594" s="428"/>
      <c r="E594" s="428"/>
      <c r="F594" s="428"/>
      <c r="G594" s="428"/>
      <c r="H594" s="428"/>
      <c r="I594" s="428"/>
      <c r="J594" s="428"/>
      <c r="K594" s="428"/>
      <c r="L594" s="428"/>
      <c r="M594" s="428"/>
      <c r="N594" s="428"/>
      <c r="O594" s="428"/>
      <c r="P594" s="428"/>
      <c r="Q594" s="428"/>
      <c r="R594" s="428"/>
      <c r="S594" s="428"/>
      <c r="T594" s="428"/>
      <c r="U594" s="428"/>
      <c r="V594" s="428"/>
      <c r="W594" s="428"/>
      <c r="X594" s="428"/>
      <c r="Y594" s="428"/>
      <c r="Z594" s="428"/>
      <c r="AA594" s="428"/>
      <c r="AB594" s="428"/>
      <c r="AC594" s="428"/>
      <c r="AD594" s="428"/>
      <c r="AE594" s="428"/>
      <c r="AF594" s="428"/>
      <c r="AG594" s="428"/>
      <c r="AH594" s="428"/>
      <c r="AI594" s="428"/>
      <c r="AJ594" s="428"/>
      <c r="AK594" s="428"/>
      <c r="AL594" s="428"/>
      <c r="AM594" s="428"/>
      <c r="AN594" s="428"/>
      <c r="AO594" s="428"/>
      <c r="AP594" s="428"/>
      <c r="AQ594" s="428"/>
      <c r="AR594" s="428"/>
      <c r="AS594" s="428"/>
      <c r="AT594" s="428"/>
      <c r="AU594" s="428"/>
      <c r="AV594" s="428"/>
      <c r="AW594" s="428"/>
      <c r="AX594" s="428"/>
      <c r="AY594" s="428"/>
      <c r="AZ594" s="428"/>
      <c r="BA594" s="428"/>
      <c r="BB594" s="428"/>
      <c r="BC594" s="428"/>
    </row>
    <row r="595" ht="12.75" customHeight="1">
      <c r="A595" s="428"/>
      <c r="B595" s="428"/>
      <c r="C595" s="428"/>
      <c r="D595" s="428"/>
      <c r="E595" s="428"/>
      <c r="F595" s="428"/>
      <c r="G595" s="428"/>
      <c r="H595" s="428"/>
      <c r="I595" s="428"/>
      <c r="J595" s="428"/>
      <c r="K595" s="428"/>
      <c r="L595" s="428"/>
      <c r="M595" s="428"/>
      <c r="N595" s="428"/>
      <c r="O595" s="428"/>
      <c r="P595" s="428"/>
      <c r="Q595" s="428"/>
      <c r="R595" s="428"/>
      <c r="S595" s="428"/>
      <c r="T595" s="428"/>
      <c r="U595" s="428"/>
      <c r="V595" s="428"/>
      <c r="W595" s="428"/>
      <c r="X595" s="428"/>
      <c r="Y595" s="428"/>
      <c r="Z595" s="428"/>
      <c r="AA595" s="428"/>
      <c r="AB595" s="428"/>
      <c r="AC595" s="428"/>
      <c r="AD595" s="428"/>
      <c r="AE595" s="428"/>
      <c r="AF595" s="428"/>
      <c r="AG595" s="428"/>
      <c r="AH595" s="428"/>
      <c r="AI595" s="428"/>
      <c r="AJ595" s="428"/>
      <c r="AK595" s="428"/>
      <c r="AL595" s="428"/>
      <c r="AM595" s="428"/>
      <c r="AN595" s="428"/>
      <c r="AO595" s="428"/>
      <c r="AP595" s="428"/>
      <c r="AQ595" s="428"/>
      <c r="AR595" s="428"/>
      <c r="AS595" s="428"/>
      <c r="AT595" s="428"/>
      <c r="AU595" s="428"/>
      <c r="AV595" s="428"/>
      <c r="AW595" s="428"/>
      <c r="AX595" s="428"/>
      <c r="AY595" s="428"/>
      <c r="AZ595" s="428"/>
      <c r="BA595" s="428"/>
      <c r="BB595" s="428"/>
      <c r="BC595" s="428"/>
    </row>
    <row r="596" ht="12.75" customHeight="1">
      <c r="A596" s="428"/>
      <c r="B596" s="428"/>
      <c r="C596" s="428"/>
      <c r="D596" s="428"/>
      <c r="E596" s="428"/>
      <c r="F596" s="428"/>
      <c r="G596" s="428"/>
      <c r="H596" s="428"/>
      <c r="I596" s="428"/>
      <c r="J596" s="428"/>
      <c r="K596" s="428"/>
      <c r="L596" s="428"/>
      <c r="M596" s="428"/>
      <c r="N596" s="428"/>
      <c r="O596" s="428"/>
      <c r="P596" s="428"/>
      <c r="Q596" s="428"/>
      <c r="R596" s="428"/>
      <c r="S596" s="428"/>
      <c r="T596" s="428"/>
      <c r="U596" s="428"/>
      <c r="V596" s="428"/>
      <c r="W596" s="428"/>
      <c r="X596" s="428"/>
      <c r="Y596" s="428"/>
      <c r="Z596" s="428"/>
      <c r="AA596" s="428"/>
      <c r="AB596" s="428"/>
      <c r="AC596" s="428"/>
      <c r="AD596" s="428"/>
      <c r="AE596" s="428"/>
      <c r="AF596" s="428"/>
      <c r="AG596" s="428"/>
      <c r="AH596" s="428"/>
      <c r="AI596" s="428"/>
      <c r="AJ596" s="428"/>
      <c r="AK596" s="428"/>
      <c r="AL596" s="428"/>
      <c r="AM596" s="428"/>
      <c r="AN596" s="428"/>
      <c r="AO596" s="428"/>
      <c r="AP596" s="428"/>
      <c r="AQ596" s="428"/>
      <c r="AR596" s="428"/>
      <c r="AS596" s="428"/>
      <c r="AT596" s="428"/>
      <c r="AU596" s="428"/>
      <c r="AV596" s="428"/>
      <c r="AW596" s="428"/>
      <c r="AX596" s="428"/>
      <c r="AY596" s="428"/>
      <c r="AZ596" s="428"/>
      <c r="BA596" s="428"/>
      <c r="BB596" s="428"/>
      <c r="BC596" s="428"/>
    </row>
    <row r="597" ht="12.75" customHeight="1">
      <c r="A597" s="428"/>
      <c r="B597" s="428"/>
      <c r="C597" s="428"/>
      <c r="D597" s="428"/>
      <c r="E597" s="428"/>
      <c r="F597" s="428"/>
      <c r="G597" s="428"/>
      <c r="H597" s="428"/>
      <c r="I597" s="428"/>
      <c r="J597" s="428"/>
      <c r="K597" s="428"/>
      <c r="L597" s="428"/>
      <c r="M597" s="428"/>
      <c r="N597" s="428"/>
      <c r="O597" s="428"/>
      <c r="P597" s="428"/>
      <c r="Q597" s="428"/>
      <c r="R597" s="428"/>
      <c r="S597" s="428"/>
      <c r="T597" s="428"/>
      <c r="U597" s="428"/>
      <c r="V597" s="428"/>
      <c r="W597" s="428"/>
      <c r="X597" s="428"/>
      <c r="Y597" s="428"/>
      <c r="Z597" s="428"/>
      <c r="AA597" s="428"/>
      <c r="AB597" s="428"/>
      <c r="AC597" s="428"/>
      <c r="AD597" s="428"/>
      <c r="AE597" s="428"/>
      <c r="AF597" s="428"/>
      <c r="AG597" s="428"/>
      <c r="AH597" s="428"/>
      <c r="AI597" s="428"/>
      <c r="AJ597" s="428"/>
      <c r="AK597" s="428"/>
      <c r="AL597" s="428"/>
      <c r="AM597" s="428"/>
      <c r="AN597" s="428"/>
      <c r="AO597" s="428"/>
      <c r="AP597" s="428"/>
      <c r="AQ597" s="428"/>
      <c r="AR597" s="428"/>
      <c r="AS597" s="428"/>
      <c r="AT597" s="428"/>
      <c r="AU597" s="428"/>
      <c r="AV597" s="428"/>
      <c r="AW597" s="428"/>
      <c r="AX597" s="428"/>
      <c r="AY597" s="428"/>
      <c r="AZ597" s="428"/>
      <c r="BA597" s="428"/>
      <c r="BB597" s="428"/>
      <c r="BC597" s="428"/>
    </row>
    <row r="598" ht="12.75" customHeight="1">
      <c r="A598" s="428"/>
      <c r="B598" s="428"/>
      <c r="C598" s="428"/>
      <c r="D598" s="428"/>
      <c r="E598" s="428"/>
      <c r="F598" s="428"/>
      <c r="G598" s="428"/>
      <c r="H598" s="428"/>
      <c r="I598" s="428"/>
      <c r="J598" s="428"/>
      <c r="K598" s="428"/>
      <c r="L598" s="428"/>
      <c r="M598" s="428"/>
      <c r="N598" s="428"/>
      <c r="O598" s="428"/>
      <c r="P598" s="428"/>
      <c r="Q598" s="428"/>
      <c r="R598" s="428"/>
      <c r="S598" s="428"/>
      <c r="T598" s="428"/>
      <c r="U598" s="428"/>
      <c r="V598" s="428"/>
      <c r="W598" s="428"/>
      <c r="X598" s="428"/>
      <c r="Y598" s="428"/>
      <c r="Z598" s="428"/>
      <c r="AA598" s="428"/>
      <c r="AB598" s="428"/>
      <c r="AC598" s="428"/>
      <c r="AD598" s="428"/>
      <c r="AE598" s="428"/>
      <c r="AF598" s="428"/>
      <c r="AG598" s="428"/>
      <c r="AH598" s="428"/>
      <c r="AI598" s="428"/>
      <c r="AJ598" s="428"/>
      <c r="AK598" s="428"/>
      <c r="AL598" s="428"/>
      <c r="AM598" s="428"/>
      <c r="AN598" s="428"/>
      <c r="AO598" s="428"/>
      <c r="AP598" s="428"/>
      <c r="AQ598" s="428"/>
      <c r="AR598" s="428"/>
      <c r="AS598" s="428"/>
      <c r="AT598" s="428"/>
      <c r="AU598" s="428"/>
      <c r="AV598" s="428"/>
      <c r="AW598" s="428"/>
      <c r="AX598" s="428"/>
      <c r="AY598" s="428"/>
      <c r="AZ598" s="428"/>
      <c r="BA598" s="428"/>
      <c r="BB598" s="428"/>
      <c r="BC598" s="428"/>
    </row>
    <row r="599" ht="12.75" customHeight="1">
      <c r="A599" s="428"/>
      <c r="B599" s="428"/>
      <c r="C599" s="428"/>
      <c r="D599" s="428"/>
      <c r="E599" s="428"/>
      <c r="F599" s="428"/>
      <c r="G599" s="428"/>
      <c r="H599" s="428"/>
      <c r="I599" s="428"/>
      <c r="J599" s="428"/>
      <c r="K599" s="428"/>
      <c r="L599" s="428"/>
      <c r="M599" s="428"/>
      <c r="N599" s="428"/>
      <c r="O599" s="428"/>
      <c r="P599" s="428"/>
      <c r="Q599" s="428"/>
      <c r="R599" s="428"/>
      <c r="S599" s="428"/>
      <c r="T599" s="428"/>
      <c r="U599" s="428"/>
      <c r="V599" s="428"/>
      <c r="W599" s="428"/>
      <c r="X599" s="428"/>
      <c r="Y599" s="428"/>
      <c r="Z599" s="428"/>
      <c r="AA599" s="428"/>
      <c r="AB599" s="428"/>
      <c r="AC599" s="428"/>
      <c r="AD599" s="428"/>
      <c r="AE599" s="428"/>
      <c r="AF599" s="428"/>
      <c r="AG599" s="428"/>
      <c r="AH599" s="428"/>
      <c r="AI599" s="428"/>
      <c r="AJ599" s="428"/>
      <c r="AK599" s="428"/>
      <c r="AL599" s="428"/>
      <c r="AM599" s="428"/>
      <c r="AN599" s="428"/>
      <c r="AO599" s="428"/>
      <c r="AP599" s="428"/>
      <c r="AQ599" s="428"/>
      <c r="AR599" s="428"/>
      <c r="AS599" s="428"/>
      <c r="AT599" s="428"/>
      <c r="AU599" s="428"/>
      <c r="AV599" s="428"/>
      <c r="AW599" s="428"/>
      <c r="AX599" s="428"/>
      <c r="AY599" s="428"/>
      <c r="AZ599" s="428"/>
      <c r="BA599" s="428"/>
      <c r="BB599" s="428"/>
      <c r="BC599" s="428"/>
    </row>
    <row r="600" ht="12.75" customHeight="1">
      <c r="A600" s="428"/>
      <c r="B600" s="428"/>
      <c r="C600" s="428"/>
      <c r="D600" s="428"/>
      <c r="E600" s="428"/>
      <c r="F600" s="428"/>
      <c r="G600" s="428"/>
      <c r="H600" s="428"/>
      <c r="I600" s="428"/>
      <c r="J600" s="428"/>
      <c r="K600" s="428"/>
      <c r="L600" s="428"/>
      <c r="M600" s="428"/>
      <c r="N600" s="428"/>
      <c r="O600" s="428"/>
      <c r="P600" s="428"/>
      <c r="Q600" s="428"/>
      <c r="R600" s="428"/>
      <c r="S600" s="428"/>
      <c r="T600" s="428"/>
      <c r="U600" s="428"/>
      <c r="V600" s="428"/>
      <c r="W600" s="428"/>
      <c r="X600" s="428"/>
      <c r="Y600" s="428"/>
      <c r="Z600" s="428"/>
      <c r="AA600" s="428"/>
      <c r="AB600" s="428"/>
      <c r="AC600" s="428"/>
      <c r="AD600" s="428"/>
      <c r="AE600" s="428"/>
      <c r="AF600" s="428"/>
      <c r="AG600" s="428"/>
      <c r="AH600" s="428"/>
      <c r="AI600" s="428"/>
      <c r="AJ600" s="428"/>
      <c r="AK600" s="428"/>
      <c r="AL600" s="428"/>
      <c r="AM600" s="428"/>
      <c r="AN600" s="428"/>
      <c r="AO600" s="428"/>
      <c r="AP600" s="428"/>
      <c r="AQ600" s="428"/>
      <c r="AR600" s="428"/>
      <c r="AS600" s="428"/>
      <c r="AT600" s="428"/>
      <c r="AU600" s="428"/>
      <c r="AV600" s="428"/>
      <c r="AW600" s="428"/>
      <c r="AX600" s="428"/>
      <c r="AY600" s="428"/>
      <c r="AZ600" s="428"/>
      <c r="BA600" s="428"/>
      <c r="BB600" s="428"/>
      <c r="BC600" s="428"/>
    </row>
    <row r="601" ht="12.75" customHeight="1">
      <c r="A601" s="428"/>
      <c r="B601" s="428"/>
      <c r="C601" s="428"/>
      <c r="D601" s="428"/>
      <c r="E601" s="428"/>
      <c r="F601" s="428"/>
      <c r="G601" s="428"/>
      <c r="H601" s="428"/>
      <c r="I601" s="428"/>
      <c r="J601" s="428"/>
      <c r="K601" s="428"/>
      <c r="L601" s="428"/>
      <c r="M601" s="428"/>
      <c r="N601" s="428"/>
      <c r="O601" s="428"/>
      <c r="P601" s="428"/>
      <c r="Q601" s="428"/>
      <c r="R601" s="428"/>
      <c r="S601" s="428"/>
      <c r="T601" s="428"/>
      <c r="U601" s="428"/>
      <c r="V601" s="428"/>
      <c r="W601" s="428"/>
      <c r="X601" s="428"/>
      <c r="Y601" s="428"/>
      <c r="Z601" s="428"/>
      <c r="AA601" s="428"/>
      <c r="AB601" s="428"/>
      <c r="AC601" s="428"/>
      <c r="AD601" s="428"/>
      <c r="AE601" s="428"/>
      <c r="AF601" s="428"/>
      <c r="AG601" s="428"/>
      <c r="AH601" s="428"/>
      <c r="AI601" s="428"/>
      <c r="AJ601" s="428"/>
      <c r="AK601" s="428"/>
      <c r="AL601" s="428"/>
      <c r="AM601" s="428"/>
      <c r="AN601" s="428"/>
      <c r="AO601" s="428"/>
      <c r="AP601" s="428"/>
      <c r="AQ601" s="428"/>
      <c r="AR601" s="428"/>
      <c r="AS601" s="428"/>
      <c r="AT601" s="428"/>
      <c r="AU601" s="428"/>
      <c r="AV601" s="428"/>
      <c r="AW601" s="428"/>
      <c r="AX601" s="428"/>
      <c r="AY601" s="428"/>
      <c r="AZ601" s="428"/>
      <c r="BA601" s="428"/>
      <c r="BB601" s="428"/>
      <c r="BC601" s="428"/>
    </row>
    <row r="602" ht="12.75" customHeight="1">
      <c r="A602" s="428"/>
      <c r="B602" s="428"/>
      <c r="C602" s="428"/>
      <c r="D602" s="428"/>
      <c r="E602" s="428"/>
      <c r="F602" s="428"/>
      <c r="G602" s="428"/>
      <c r="H602" s="428"/>
      <c r="I602" s="428"/>
      <c r="J602" s="428"/>
      <c r="K602" s="428"/>
      <c r="L602" s="428"/>
      <c r="M602" s="428"/>
      <c r="N602" s="428"/>
      <c r="O602" s="428"/>
      <c r="P602" s="428"/>
      <c r="Q602" s="428"/>
      <c r="R602" s="428"/>
      <c r="S602" s="428"/>
      <c r="T602" s="428"/>
      <c r="U602" s="428"/>
      <c r="V602" s="428"/>
      <c r="W602" s="428"/>
      <c r="X602" s="428"/>
      <c r="Y602" s="428"/>
      <c r="Z602" s="428"/>
      <c r="AA602" s="428"/>
      <c r="AB602" s="428"/>
      <c r="AC602" s="428"/>
      <c r="AD602" s="428"/>
      <c r="AE602" s="428"/>
      <c r="AF602" s="428"/>
      <c r="AG602" s="428"/>
      <c r="AH602" s="428"/>
      <c r="AI602" s="428"/>
      <c r="AJ602" s="428"/>
      <c r="AK602" s="428"/>
      <c r="AL602" s="428"/>
      <c r="AM602" s="428"/>
      <c r="AN602" s="428"/>
      <c r="AO602" s="428"/>
      <c r="AP602" s="428"/>
      <c r="AQ602" s="428"/>
      <c r="AR602" s="428"/>
      <c r="AS602" s="428"/>
      <c r="AT602" s="428"/>
      <c r="AU602" s="428"/>
      <c r="AV602" s="428"/>
      <c r="AW602" s="428"/>
      <c r="AX602" s="428"/>
      <c r="AY602" s="428"/>
      <c r="AZ602" s="428"/>
      <c r="BA602" s="428"/>
      <c r="BB602" s="428"/>
      <c r="BC602" s="428"/>
    </row>
    <row r="603" ht="12.75" customHeight="1">
      <c r="A603" s="428"/>
      <c r="B603" s="428"/>
      <c r="C603" s="428"/>
      <c r="D603" s="428"/>
      <c r="E603" s="428"/>
      <c r="F603" s="428"/>
      <c r="G603" s="428"/>
      <c r="H603" s="428"/>
      <c r="I603" s="428"/>
      <c r="J603" s="428"/>
      <c r="K603" s="428"/>
      <c r="L603" s="428"/>
      <c r="M603" s="428"/>
      <c r="N603" s="428"/>
      <c r="O603" s="428"/>
      <c r="P603" s="428"/>
      <c r="Q603" s="428"/>
      <c r="R603" s="428"/>
      <c r="S603" s="428"/>
      <c r="T603" s="428"/>
      <c r="U603" s="428"/>
      <c r="V603" s="428"/>
      <c r="W603" s="428"/>
      <c r="X603" s="428"/>
      <c r="Y603" s="428"/>
      <c r="Z603" s="428"/>
      <c r="AA603" s="428"/>
      <c r="AB603" s="428"/>
      <c r="AC603" s="428"/>
      <c r="AD603" s="428"/>
      <c r="AE603" s="428"/>
      <c r="AF603" s="428"/>
      <c r="AG603" s="428"/>
      <c r="AH603" s="428"/>
      <c r="AI603" s="428"/>
      <c r="AJ603" s="428"/>
      <c r="AK603" s="428"/>
      <c r="AL603" s="428"/>
      <c r="AM603" s="428"/>
      <c r="AN603" s="428"/>
      <c r="AO603" s="428"/>
      <c r="AP603" s="428"/>
      <c r="AQ603" s="428"/>
      <c r="AR603" s="428"/>
      <c r="AS603" s="428"/>
      <c r="AT603" s="428"/>
      <c r="AU603" s="428"/>
      <c r="AV603" s="428"/>
      <c r="AW603" s="428"/>
      <c r="AX603" s="428"/>
      <c r="AY603" s="428"/>
      <c r="AZ603" s="428"/>
      <c r="BA603" s="428"/>
      <c r="BB603" s="428"/>
      <c r="BC603" s="428"/>
    </row>
    <row r="604" ht="12.75" customHeight="1">
      <c r="A604" s="428"/>
      <c r="B604" s="428"/>
      <c r="C604" s="428"/>
      <c r="D604" s="428"/>
      <c r="E604" s="428"/>
      <c r="F604" s="428"/>
      <c r="G604" s="428"/>
      <c r="H604" s="428"/>
      <c r="I604" s="428"/>
      <c r="J604" s="428"/>
      <c r="K604" s="428"/>
      <c r="L604" s="428"/>
      <c r="M604" s="428"/>
      <c r="N604" s="428"/>
      <c r="O604" s="428"/>
      <c r="P604" s="428"/>
      <c r="Q604" s="428"/>
      <c r="R604" s="428"/>
      <c r="S604" s="428"/>
      <c r="T604" s="428"/>
      <c r="U604" s="428"/>
      <c r="V604" s="428"/>
      <c r="W604" s="428"/>
      <c r="X604" s="428"/>
      <c r="Y604" s="428"/>
      <c r="Z604" s="428"/>
      <c r="AA604" s="428"/>
      <c r="AB604" s="428"/>
      <c r="AC604" s="428"/>
      <c r="AD604" s="428"/>
      <c r="AE604" s="428"/>
      <c r="AF604" s="428"/>
      <c r="AG604" s="428"/>
      <c r="AH604" s="428"/>
      <c r="AI604" s="428"/>
      <c r="AJ604" s="428"/>
      <c r="AK604" s="428"/>
      <c r="AL604" s="428"/>
      <c r="AM604" s="428"/>
      <c r="AN604" s="428"/>
      <c r="AO604" s="428"/>
      <c r="AP604" s="428"/>
      <c r="AQ604" s="428"/>
      <c r="AR604" s="428"/>
      <c r="AS604" s="428"/>
      <c r="AT604" s="428"/>
      <c r="AU604" s="428"/>
      <c r="AV604" s="428"/>
      <c r="AW604" s="428"/>
      <c r="AX604" s="428"/>
      <c r="AY604" s="428"/>
      <c r="AZ604" s="428"/>
      <c r="BA604" s="428"/>
      <c r="BB604" s="428"/>
      <c r="BC604" s="428"/>
    </row>
    <row r="605" ht="12.75" customHeight="1">
      <c r="A605" s="428"/>
      <c r="B605" s="428"/>
      <c r="C605" s="428"/>
      <c r="D605" s="428"/>
      <c r="E605" s="428"/>
      <c r="F605" s="428"/>
      <c r="G605" s="428"/>
      <c r="H605" s="428"/>
      <c r="I605" s="428"/>
      <c r="J605" s="428"/>
      <c r="K605" s="428"/>
      <c r="L605" s="428"/>
      <c r="M605" s="428"/>
      <c r="N605" s="428"/>
      <c r="O605" s="428"/>
      <c r="P605" s="428"/>
      <c r="Q605" s="428"/>
      <c r="R605" s="428"/>
      <c r="S605" s="428"/>
      <c r="T605" s="428"/>
      <c r="U605" s="428"/>
      <c r="V605" s="428"/>
      <c r="W605" s="428"/>
      <c r="X605" s="428"/>
      <c r="Y605" s="428"/>
      <c r="Z605" s="428"/>
      <c r="AA605" s="428"/>
      <c r="AB605" s="428"/>
      <c r="AC605" s="428"/>
      <c r="AD605" s="428"/>
      <c r="AE605" s="428"/>
      <c r="AF605" s="428"/>
      <c r="AG605" s="428"/>
      <c r="AH605" s="428"/>
      <c r="AI605" s="428"/>
      <c r="AJ605" s="428"/>
      <c r="AK605" s="428"/>
      <c r="AL605" s="428"/>
      <c r="AM605" s="428"/>
      <c r="AN605" s="428"/>
      <c r="AO605" s="428"/>
      <c r="AP605" s="428"/>
      <c r="AQ605" s="428"/>
      <c r="AR605" s="428"/>
      <c r="AS605" s="428"/>
      <c r="AT605" s="428"/>
      <c r="AU605" s="428"/>
      <c r="AV605" s="428"/>
      <c r="AW605" s="428"/>
      <c r="AX605" s="428"/>
      <c r="AY605" s="428"/>
      <c r="AZ605" s="428"/>
      <c r="BA605" s="428"/>
      <c r="BB605" s="428"/>
      <c r="BC605" s="428"/>
    </row>
    <row r="606" ht="12.75" customHeight="1">
      <c r="A606" s="428"/>
      <c r="B606" s="428"/>
      <c r="C606" s="428"/>
      <c r="D606" s="428"/>
      <c r="E606" s="428"/>
      <c r="F606" s="428"/>
      <c r="G606" s="428"/>
      <c r="H606" s="428"/>
      <c r="I606" s="428"/>
      <c r="J606" s="428"/>
      <c r="K606" s="428"/>
      <c r="L606" s="428"/>
      <c r="M606" s="428"/>
      <c r="N606" s="428"/>
      <c r="O606" s="428"/>
      <c r="P606" s="428"/>
      <c r="Q606" s="428"/>
      <c r="R606" s="428"/>
      <c r="S606" s="428"/>
      <c r="T606" s="428"/>
      <c r="U606" s="428"/>
      <c r="V606" s="428"/>
      <c r="W606" s="428"/>
      <c r="X606" s="428"/>
      <c r="Y606" s="428"/>
      <c r="Z606" s="428"/>
      <c r="AA606" s="428"/>
      <c r="AB606" s="428"/>
      <c r="AC606" s="428"/>
      <c r="AD606" s="428"/>
      <c r="AE606" s="428"/>
      <c r="AF606" s="428"/>
      <c r="AG606" s="428"/>
      <c r="AH606" s="428"/>
      <c r="AI606" s="428"/>
      <c r="AJ606" s="428"/>
      <c r="AK606" s="428"/>
      <c r="AL606" s="428"/>
      <c r="AM606" s="428"/>
      <c r="AN606" s="428"/>
      <c r="AO606" s="428"/>
      <c r="AP606" s="428"/>
      <c r="AQ606" s="428"/>
      <c r="AR606" s="428"/>
      <c r="AS606" s="428"/>
      <c r="AT606" s="428"/>
      <c r="AU606" s="428"/>
      <c r="AV606" s="428"/>
      <c r="AW606" s="428"/>
      <c r="AX606" s="428"/>
      <c r="AY606" s="428"/>
      <c r="AZ606" s="428"/>
      <c r="BA606" s="428"/>
      <c r="BB606" s="428"/>
      <c r="BC606" s="428"/>
    </row>
    <row r="607" ht="12.75" customHeight="1">
      <c r="A607" s="428"/>
      <c r="B607" s="428"/>
      <c r="C607" s="428"/>
      <c r="D607" s="428"/>
      <c r="E607" s="428"/>
      <c r="F607" s="428"/>
      <c r="G607" s="428"/>
      <c r="H607" s="428"/>
      <c r="I607" s="428"/>
      <c r="J607" s="428"/>
      <c r="K607" s="428"/>
      <c r="L607" s="428"/>
      <c r="M607" s="428"/>
      <c r="N607" s="428"/>
      <c r="O607" s="428"/>
      <c r="P607" s="428"/>
      <c r="Q607" s="428"/>
      <c r="R607" s="428"/>
      <c r="S607" s="428"/>
      <c r="T607" s="428"/>
      <c r="U607" s="428"/>
      <c r="V607" s="428"/>
      <c r="W607" s="428"/>
      <c r="X607" s="428"/>
      <c r="Y607" s="428"/>
      <c r="Z607" s="428"/>
      <c r="AA607" s="428"/>
      <c r="AB607" s="428"/>
      <c r="AC607" s="428"/>
      <c r="AD607" s="428"/>
      <c r="AE607" s="428"/>
      <c r="AF607" s="428"/>
      <c r="AG607" s="428"/>
      <c r="AH607" s="428"/>
      <c r="AI607" s="428"/>
      <c r="AJ607" s="428"/>
      <c r="AK607" s="428"/>
      <c r="AL607" s="428"/>
      <c r="AM607" s="428"/>
      <c r="AN607" s="428"/>
      <c r="AO607" s="428"/>
      <c r="AP607" s="428"/>
      <c r="AQ607" s="428"/>
      <c r="AR607" s="428"/>
      <c r="AS607" s="428"/>
      <c r="AT607" s="428"/>
      <c r="AU607" s="428"/>
      <c r="AV607" s="428"/>
      <c r="AW607" s="428"/>
      <c r="AX607" s="428"/>
      <c r="AY607" s="428"/>
      <c r="AZ607" s="428"/>
      <c r="BA607" s="428"/>
      <c r="BB607" s="428"/>
      <c r="BC607" s="428"/>
    </row>
    <row r="608" ht="12.75" customHeight="1">
      <c r="A608" s="428"/>
      <c r="B608" s="428"/>
      <c r="C608" s="428"/>
      <c r="D608" s="428"/>
      <c r="E608" s="428"/>
      <c r="F608" s="428"/>
      <c r="G608" s="428"/>
      <c r="H608" s="428"/>
      <c r="I608" s="428"/>
      <c r="J608" s="428"/>
      <c r="K608" s="428"/>
      <c r="L608" s="428"/>
      <c r="M608" s="428"/>
      <c r="N608" s="428"/>
      <c r="O608" s="428"/>
      <c r="P608" s="428"/>
      <c r="Q608" s="428"/>
      <c r="R608" s="428"/>
      <c r="S608" s="428"/>
      <c r="T608" s="428"/>
      <c r="U608" s="428"/>
      <c r="V608" s="428"/>
      <c r="W608" s="428"/>
      <c r="X608" s="428"/>
      <c r="Y608" s="428"/>
      <c r="Z608" s="428"/>
      <c r="AA608" s="428"/>
      <c r="AB608" s="428"/>
      <c r="AC608" s="428"/>
      <c r="AD608" s="428"/>
      <c r="AE608" s="428"/>
      <c r="AF608" s="428"/>
      <c r="AG608" s="428"/>
      <c r="AH608" s="428"/>
      <c r="AI608" s="428"/>
      <c r="AJ608" s="428"/>
      <c r="AK608" s="428"/>
      <c r="AL608" s="428"/>
      <c r="AM608" s="428"/>
      <c r="AN608" s="428"/>
      <c r="AO608" s="428"/>
      <c r="AP608" s="428"/>
      <c r="AQ608" s="428"/>
      <c r="AR608" s="428"/>
      <c r="AS608" s="428"/>
      <c r="AT608" s="428"/>
      <c r="AU608" s="428"/>
      <c r="AV608" s="428"/>
      <c r="AW608" s="428"/>
      <c r="AX608" s="428"/>
      <c r="AY608" s="428"/>
      <c r="AZ608" s="428"/>
      <c r="BA608" s="428"/>
      <c r="BB608" s="428"/>
      <c r="BC608" s="428"/>
    </row>
    <row r="609" ht="12.75" customHeight="1">
      <c r="A609" s="428"/>
      <c r="B609" s="428"/>
      <c r="C609" s="428"/>
      <c r="D609" s="428"/>
      <c r="E609" s="428"/>
      <c r="F609" s="428"/>
      <c r="G609" s="428"/>
      <c r="H609" s="428"/>
      <c r="I609" s="428"/>
      <c r="J609" s="428"/>
      <c r="K609" s="428"/>
      <c r="L609" s="428"/>
      <c r="M609" s="428"/>
      <c r="N609" s="428"/>
      <c r="O609" s="428"/>
      <c r="P609" s="428"/>
      <c r="Q609" s="428"/>
      <c r="R609" s="428"/>
      <c r="S609" s="428"/>
      <c r="T609" s="428"/>
      <c r="U609" s="428"/>
      <c r="V609" s="428"/>
      <c r="W609" s="428"/>
      <c r="X609" s="428"/>
      <c r="Y609" s="428"/>
      <c r="Z609" s="428"/>
      <c r="AA609" s="428"/>
      <c r="AB609" s="428"/>
      <c r="AC609" s="428"/>
      <c r="AD609" s="428"/>
      <c r="AE609" s="428"/>
      <c r="AF609" s="428"/>
      <c r="AG609" s="428"/>
      <c r="AH609" s="428"/>
      <c r="AI609" s="428"/>
      <c r="AJ609" s="428"/>
      <c r="AK609" s="428"/>
      <c r="AL609" s="428"/>
      <c r="AM609" s="428"/>
      <c r="AN609" s="428"/>
      <c r="AO609" s="428"/>
      <c r="AP609" s="428"/>
      <c r="AQ609" s="428"/>
      <c r="AR609" s="428"/>
      <c r="AS609" s="428"/>
      <c r="AT609" s="428"/>
      <c r="AU609" s="428"/>
      <c r="AV609" s="428"/>
      <c r="AW609" s="428"/>
      <c r="AX609" s="428"/>
      <c r="AY609" s="428"/>
      <c r="AZ609" s="428"/>
      <c r="BA609" s="428"/>
      <c r="BB609" s="428"/>
      <c r="BC609" s="428"/>
    </row>
    <row r="610" ht="12.75" customHeight="1">
      <c r="A610" s="428"/>
      <c r="B610" s="428"/>
      <c r="C610" s="428"/>
      <c r="D610" s="428"/>
      <c r="E610" s="428"/>
      <c r="F610" s="428"/>
      <c r="G610" s="428"/>
      <c r="H610" s="428"/>
      <c r="I610" s="428"/>
      <c r="J610" s="428"/>
      <c r="K610" s="428"/>
      <c r="L610" s="428"/>
      <c r="M610" s="428"/>
      <c r="N610" s="428"/>
      <c r="O610" s="428"/>
      <c r="P610" s="428"/>
      <c r="Q610" s="428"/>
      <c r="R610" s="428"/>
      <c r="S610" s="428"/>
      <c r="T610" s="428"/>
      <c r="U610" s="428"/>
      <c r="V610" s="428"/>
      <c r="W610" s="428"/>
      <c r="X610" s="428"/>
      <c r="Y610" s="428"/>
      <c r="Z610" s="428"/>
      <c r="AA610" s="428"/>
      <c r="AB610" s="428"/>
      <c r="AC610" s="428"/>
      <c r="AD610" s="428"/>
      <c r="AE610" s="428"/>
      <c r="AF610" s="428"/>
      <c r="AG610" s="428"/>
      <c r="AH610" s="428"/>
      <c r="AI610" s="428"/>
      <c r="AJ610" s="428"/>
      <c r="AK610" s="428"/>
      <c r="AL610" s="428"/>
      <c r="AM610" s="428"/>
      <c r="AN610" s="428"/>
      <c r="AO610" s="428"/>
      <c r="AP610" s="428"/>
      <c r="AQ610" s="428"/>
      <c r="AR610" s="428"/>
      <c r="AS610" s="428"/>
      <c r="AT610" s="428"/>
      <c r="AU610" s="428"/>
      <c r="AV610" s="428"/>
      <c r="AW610" s="428"/>
      <c r="AX610" s="428"/>
      <c r="AY610" s="428"/>
      <c r="AZ610" s="428"/>
      <c r="BA610" s="428"/>
      <c r="BB610" s="428"/>
      <c r="BC610" s="428"/>
    </row>
    <row r="611" ht="12.75" customHeight="1">
      <c r="A611" s="428"/>
      <c r="B611" s="428"/>
      <c r="C611" s="428"/>
      <c r="D611" s="428"/>
      <c r="E611" s="428"/>
      <c r="F611" s="428"/>
      <c r="G611" s="428"/>
      <c r="H611" s="428"/>
      <c r="I611" s="428"/>
      <c r="J611" s="428"/>
      <c r="K611" s="428"/>
      <c r="L611" s="428"/>
      <c r="M611" s="428"/>
      <c r="N611" s="428"/>
      <c r="O611" s="428"/>
      <c r="P611" s="428"/>
      <c r="Q611" s="428"/>
      <c r="R611" s="428"/>
      <c r="S611" s="428"/>
      <c r="T611" s="428"/>
      <c r="U611" s="428"/>
      <c r="V611" s="428"/>
      <c r="W611" s="428"/>
      <c r="X611" s="428"/>
      <c r="Y611" s="428"/>
      <c r="Z611" s="428"/>
      <c r="AA611" s="428"/>
      <c r="AB611" s="428"/>
      <c r="AC611" s="428"/>
      <c r="AD611" s="428"/>
      <c r="AE611" s="428"/>
      <c r="AF611" s="428"/>
      <c r="AG611" s="428"/>
      <c r="AH611" s="428"/>
      <c r="AI611" s="428"/>
      <c r="AJ611" s="428"/>
      <c r="AK611" s="428"/>
      <c r="AL611" s="428"/>
      <c r="AM611" s="428"/>
      <c r="AN611" s="428"/>
      <c r="AO611" s="428"/>
      <c r="AP611" s="428"/>
      <c r="AQ611" s="428"/>
      <c r="AR611" s="428"/>
      <c r="AS611" s="428"/>
      <c r="AT611" s="428"/>
      <c r="AU611" s="428"/>
      <c r="AV611" s="428"/>
      <c r="AW611" s="428"/>
      <c r="AX611" s="428"/>
      <c r="AY611" s="428"/>
      <c r="AZ611" s="428"/>
      <c r="BA611" s="428"/>
      <c r="BB611" s="428"/>
      <c r="BC611" s="428"/>
    </row>
    <row r="612" ht="12.75" customHeight="1">
      <c r="A612" s="428"/>
      <c r="B612" s="428"/>
      <c r="C612" s="428"/>
      <c r="D612" s="428"/>
      <c r="E612" s="428"/>
      <c r="F612" s="428"/>
      <c r="G612" s="428"/>
      <c r="H612" s="428"/>
      <c r="I612" s="428"/>
      <c r="J612" s="428"/>
      <c r="K612" s="428"/>
      <c r="L612" s="428"/>
      <c r="M612" s="428"/>
      <c r="N612" s="428"/>
      <c r="O612" s="428"/>
      <c r="P612" s="428"/>
      <c r="Q612" s="428"/>
      <c r="R612" s="428"/>
      <c r="S612" s="428"/>
      <c r="T612" s="428"/>
      <c r="U612" s="428"/>
      <c r="V612" s="428"/>
      <c r="W612" s="428"/>
      <c r="X612" s="428"/>
      <c r="Y612" s="428"/>
      <c r="Z612" s="428"/>
      <c r="AA612" s="428"/>
      <c r="AB612" s="428"/>
      <c r="AC612" s="428"/>
      <c r="AD612" s="428"/>
      <c r="AE612" s="428"/>
      <c r="AF612" s="428"/>
      <c r="AG612" s="428"/>
      <c r="AH612" s="428"/>
      <c r="AI612" s="428"/>
      <c r="AJ612" s="428"/>
      <c r="AK612" s="428"/>
      <c r="AL612" s="428"/>
      <c r="AM612" s="428"/>
      <c r="AN612" s="428"/>
      <c r="AO612" s="428"/>
      <c r="AP612" s="428"/>
      <c r="AQ612" s="428"/>
      <c r="AR612" s="428"/>
      <c r="AS612" s="428"/>
      <c r="AT612" s="428"/>
      <c r="AU612" s="428"/>
      <c r="AV612" s="428"/>
      <c r="AW612" s="428"/>
      <c r="AX612" s="428"/>
      <c r="AY612" s="428"/>
      <c r="AZ612" s="428"/>
      <c r="BA612" s="428"/>
      <c r="BB612" s="428"/>
      <c r="BC612" s="428"/>
    </row>
    <row r="613" ht="12.75" customHeight="1">
      <c r="A613" s="428"/>
      <c r="B613" s="428"/>
      <c r="C613" s="428"/>
      <c r="D613" s="428"/>
      <c r="E613" s="428"/>
      <c r="F613" s="428"/>
      <c r="G613" s="428"/>
      <c r="H613" s="428"/>
      <c r="I613" s="428"/>
      <c r="J613" s="428"/>
      <c r="K613" s="428"/>
      <c r="L613" s="428"/>
      <c r="M613" s="428"/>
      <c r="N613" s="428"/>
      <c r="O613" s="428"/>
      <c r="P613" s="428"/>
      <c r="Q613" s="428"/>
      <c r="R613" s="428"/>
      <c r="S613" s="428"/>
      <c r="T613" s="428"/>
      <c r="U613" s="428"/>
      <c r="V613" s="428"/>
      <c r="W613" s="428"/>
      <c r="X613" s="428"/>
      <c r="Y613" s="428"/>
      <c r="Z613" s="428"/>
      <c r="AA613" s="428"/>
      <c r="AB613" s="428"/>
      <c r="AC613" s="428"/>
      <c r="AD613" s="428"/>
      <c r="AE613" s="428"/>
      <c r="AF613" s="428"/>
      <c r="AG613" s="428"/>
      <c r="AH613" s="428"/>
      <c r="AI613" s="428"/>
      <c r="AJ613" s="428"/>
      <c r="AK613" s="428"/>
      <c r="AL613" s="428"/>
      <c r="AM613" s="428"/>
      <c r="AN613" s="428"/>
      <c r="AO613" s="428"/>
      <c r="AP613" s="428"/>
      <c r="AQ613" s="428"/>
      <c r="AR613" s="428"/>
      <c r="AS613" s="428"/>
      <c r="AT613" s="428"/>
      <c r="AU613" s="428"/>
      <c r="AV613" s="428"/>
      <c r="AW613" s="428"/>
      <c r="AX613" s="428"/>
      <c r="AY613" s="428"/>
      <c r="AZ613" s="428"/>
      <c r="BA613" s="428"/>
      <c r="BB613" s="428"/>
      <c r="BC613" s="428"/>
    </row>
    <row r="614" ht="12.75" customHeight="1">
      <c r="A614" s="428"/>
      <c r="B614" s="428"/>
      <c r="C614" s="428"/>
      <c r="D614" s="428"/>
      <c r="E614" s="428"/>
      <c r="F614" s="428"/>
      <c r="G614" s="428"/>
      <c r="H614" s="428"/>
      <c r="I614" s="428"/>
      <c r="J614" s="428"/>
      <c r="K614" s="428"/>
      <c r="L614" s="428"/>
      <c r="M614" s="428"/>
      <c r="N614" s="428"/>
      <c r="O614" s="428"/>
      <c r="P614" s="428"/>
      <c r="Q614" s="428"/>
      <c r="R614" s="428"/>
      <c r="S614" s="428"/>
      <c r="T614" s="428"/>
      <c r="U614" s="428"/>
      <c r="V614" s="428"/>
      <c r="W614" s="428"/>
      <c r="X614" s="428"/>
      <c r="Y614" s="428"/>
      <c r="Z614" s="428"/>
      <c r="AA614" s="428"/>
      <c r="AB614" s="428"/>
      <c r="AC614" s="428"/>
      <c r="AD614" s="428"/>
      <c r="AE614" s="428"/>
      <c r="AF614" s="428"/>
      <c r="AG614" s="428"/>
      <c r="AH614" s="428"/>
      <c r="AI614" s="428"/>
      <c r="AJ614" s="428"/>
      <c r="AK614" s="428"/>
      <c r="AL614" s="428"/>
      <c r="AM614" s="428"/>
      <c r="AN614" s="428"/>
      <c r="AO614" s="428"/>
      <c r="AP614" s="428"/>
      <c r="AQ614" s="428"/>
      <c r="AR614" s="428"/>
      <c r="AS614" s="428"/>
      <c r="AT614" s="428"/>
      <c r="AU614" s="428"/>
      <c r="AV614" s="428"/>
      <c r="AW614" s="428"/>
      <c r="AX614" s="428"/>
      <c r="AY614" s="428"/>
      <c r="AZ614" s="428"/>
      <c r="BA614" s="428"/>
      <c r="BB614" s="428"/>
      <c r="BC614" s="428"/>
    </row>
    <row r="615" ht="12.75" customHeight="1">
      <c r="A615" s="428"/>
      <c r="B615" s="428"/>
      <c r="C615" s="428"/>
      <c r="D615" s="428"/>
      <c r="E615" s="428"/>
      <c r="F615" s="428"/>
      <c r="G615" s="428"/>
      <c r="H615" s="428"/>
      <c r="I615" s="428"/>
      <c r="J615" s="428"/>
      <c r="K615" s="428"/>
      <c r="L615" s="428"/>
      <c r="M615" s="428"/>
      <c r="N615" s="428"/>
      <c r="O615" s="428"/>
      <c r="P615" s="428"/>
      <c r="Q615" s="428"/>
      <c r="R615" s="428"/>
      <c r="S615" s="428"/>
      <c r="T615" s="428"/>
      <c r="U615" s="428"/>
      <c r="V615" s="428"/>
      <c r="W615" s="428"/>
      <c r="X615" s="428"/>
      <c r="Y615" s="428"/>
      <c r="Z615" s="428"/>
      <c r="AA615" s="428"/>
      <c r="AB615" s="428"/>
      <c r="AC615" s="428"/>
      <c r="AD615" s="428"/>
      <c r="AE615" s="428"/>
      <c r="AF615" s="428"/>
      <c r="AG615" s="428"/>
      <c r="AH615" s="428"/>
      <c r="AI615" s="428"/>
      <c r="AJ615" s="428"/>
      <c r="AK615" s="428"/>
      <c r="AL615" s="428"/>
      <c r="AM615" s="428"/>
      <c r="AN615" s="428"/>
      <c r="AO615" s="428"/>
      <c r="AP615" s="428"/>
      <c r="AQ615" s="428"/>
      <c r="AR615" s="428"/>
      <c r="AS615" s="428"/>
      <c r="AT615" s="428"/>
      <c r="AU615" s="428"/>
      <c r="AV615" s="428"/>
      <c r="AW615" s="428"/>
      <c r="AX615" s="428"/>
      <c r="AY615" s="428"/>
      <c r="AZ615" s="428"/>
      <c r="BA615" s="428"/>
      <c r="BB615" s="428"/>
      <c r="BC615" s="428"/>
    </row>
    <row r="616" ht="12.75" customHeight="1">
      <c r="A616" s="428"/>
      <c r="B616" s="428"/>
      <c r="C616" s="428"/>
      <c r="D616" s="428"/>
      <c r="E616" s="428"/>
      <c r="F616" s="428"/>
      <c r="G616" s="428"/>
      <c r="H616" s="428"/>
      <c r="I616" s="428"/>
      <c r="J616" s="428"/>
      <c r="K616" s="428"/>
      <c r="L616" s="428"/>
      <c r="M616" s="428"/>
      <c r="N616" s="428"/>
      <c r="O616" s="428"/>
      <c r="P616" s="428"/>
      <c r="Q616" s="428"/>
      <c r="R616" s="428"/>
      <c r="S616" s="428"/>
      <c r="T616" s="428"/>
      <c r="U616" s="428"/>
      <c r="V616" s="428"/>
      <c r="W616" s="428"/>
      <c r="X616" s="428"/>
      <c r="Y616" s="428"/>
      <c r="Z616" s="428"/>
      <c r="AA616" s="428"/>
      <c r="AB616" s="428"/>
      <c r="AC616" s="428"/>
      <c r="AD616" s="428"/>
      <c r="AE616" s="428"/>
      <c r="AF616" s="428"/>
      <c r="AG616" s="428"/>
      <c r="AH616" s="428"/>
      <c r="AI616" s="428"/>
      <c r="AJ616" s="428"/>
      <c r="AK616" s="428"/>
      <c r="AL616" s="428"/>
      <c r="AM616" s="428"/>
      <c r="AN616" s="428"/>
      <c r="AO616" s="428"/>
      <c r="AP616" s="428"/>
      <c r="AQ616" s="428"/>
      <c r="AR616" s="428"/>
      <c r="AS616" s="428"/>
      <c r="AT616" s="428"/>
      <c r="AU616" s="428"/>
      <c r="AV616" s="428"/>
      <c r="AW616" s="428"/>
      <c r="AX616" s="428"/>
      <c r="AY616" s="428"/>
      <c r="AZ616" s="428"/>
      <c r="BA616" s="428"/>
      <c r="BB616" s="428"/>
      <c r="BC616" s="428"/>
    </row>
    <row r="617" ht="12.75" customHeight="1">
      <c r="A617" s="428"/>
      <c r="B617" s="428"/>
      <c r="C617" s="428"/>
      <c r="D617" s="428"/>
      <c r="E617" s="428"/>
      <c r="F617" s="428"/>
      <c r="G617" s="428"/>
      <c r="H617" s="428"/>
      <c r="I617" s="428"/>
      <c r="J617" s="428"/>
      <c r="K617" s="428"/>
      <c r="L617" s="428"/>
      <c r="M617" s="428"/>
      <c r="N617" s="428"/>
      <c r="O617" s="428"/>
      <c r="P617" s="428"/>
      <c r="Q617" s="428"/>
      <c r="R617" s="428"/>
      <c r="S617" s="428"/>
      <c r="T617" s="428"/>
      <c r="U617" s="428"/>
      <c r="V617" s="428"/>
      <c r="W617" s="428"/>
      <c r="X617" s="428"/>
      <c r="Y617" s="428"/>
      <c r="Z617" s="428"/>
      <c r="AA617" s="428"/>
      <c r="AB617" s="428"/>
      <c r="AC617" s="428"/>
      <c r="AD617" s="428"/>
      <c r="AE617" s="428"/>
      <c r="AF617" s="428"/>
      <c r="AG617" s="428"/>
      <c r="AH617" s="428"/>
      <c r="AI617" s="428"/>
      <c r="AJ617" s="428"/>
      <c r="AK617" s="428"/>
      <c r="AL617" s="428"/>
      <c r="AM617" s="428"/>
      <c r="AN617" s="428"/>
      <c r="AO617" s="428"/>
      <c r="AP617" s="428"/>
      <c r="AQ617" s="428"/>
      <c r="AR617" s="428"/>
      <c r="AS617" s="428"/>
      <c r="AT617" s="428"/>
      <c r="AU617" s="428"/>
      <c r="AV617" s="428"/>
      <c r="AW617" s="428"/>
      <c r="AX617" s="428"/>
      <c r="AY617" s="428"/>
      <c r="AZ617" s="428"/>
      <c r="BA617" s="428"/>
      <c r="BB617" s="428"/>
      <c r="BC617" s="428"/>
    </row>
    <row r="618" ht="12.75" customHeight="1">
      <c r="A618" s="428"/>
      <c r="B618" s="428"/>
      <c r="C618" s="428"/>
      <c r="D618" s="428"/>
      <c r="E618" s="428"/>
      <c r="F618" s="428"/>
      <c r="G618" s="428"/>
      <c r="H618" s="428"/>
      <c r="I618" s="428"/>
      <c r="J618" s="428"/>
      <c r="K618" s="428"/>
      <c r="L618" s="428"/>
      <c r="M618" s="428"/>
      <c r="N618" s="428"/>
      <c r="O618" s="428"/>
      <c r="P618" s="428"/>
      <c r="Q618" s="428"/>
      <c r="R618" s="428"/>
      <c r="S618" s="428"/>
      <c r="T618" s="428"/>
      <c r="U618" s="428"/>
      <c r="V618" s="428"/>
      <c r="W618" s="428"/>
      <c r="X618" s="428"/>
      <c r="Y618" s="428"/>
      <c r="Z618" s="428"/>
      <c r="AA618" s="428"/>
      <c r="AB618" s="428"/>
      <c r="AC618" s="428"/>
      <c r="AD618" s="428"/>
      <c r="AE618" s="428"/>
      <c r="AF618" s="428"/>
      <c r="AG618" s="428"/>
      <c r="AH618" s="428"/>
      <c r="AI618" s="428"/>
      <c r="AJ618" s="428"/>
      <c r="AK618" s="428"/>
      <c r="AL618" s="428"/>
      <c r="AM618" s="428"/>
      <c r="AN618" s="428"/>
      <c r="AO618" s="428"/>
      <c r="AP618" s="428"/>
      <c r="AQ618" s="428"/>
      <c r="AR618" s="428"/>
      <c r="AS618" s="428"/>
      <c r="AT618" s="428"/>
      <c r="AU618" s="428"/>
      <c r="AV618" s="428"/>
      <c r="AW618" s="428"/>
      <c r="AX618" s="428"/>
      <c r="AY618" s="428"/>
      <c r="AZ618" s="428"/>
      <c r="BA618" s="428"/>
      <c r="BB618" s="428"/>
      <c r="BC618" s="428"/>
    </row>
    <row r="619" ht="12.75" customHeight="1">
      <c r="A619" s="428"/>
      <c r="B619" s="428"/>
      <c r="C619" s="428"/>
      <c r="D619" s="428"/>
      <c r="E619" s="428"/>
      <c r="F619" s="428"/>
      <c r="G619" s="428"/>
      <c r="H619" s="428"/>
      <c r="I619" s="428"/>
      <c r="J619" s="428"/>
      <c r="K619" s="428"/>
      <c r="L619" s="428"/>
      <c r="M619" s="428"/>
      <c r="N619" s="428"/>
      <c r="O619" s="428"/>
      <c r="P619" s="428"/>
      <c r="Q619" s="428"/>
      <c r="R619" s="428"/>
      <c r="S619" s="428"/>
      <c r="T619" s="428"/>
      <c r="U619" s="428"/>
      <c r="V619" s="428"/>
      <c r="W619" s="428"/>
      <c r="X619" s="428"/>
      <c r="Y619" s="428"/>
      <c r="Z619" s="428"/>
      <c r="AA619" s="428"/>
      <c r="AB619" s="428"/>
      <c r="AC619" s="428"/>
      <c r="AD619" s="428"/>
      <c r="AE619" s="428"/>
      <c r="AF619" s="428"/>
      <c r="AG619" s="428"/>
      <c r="AH619" s="428"/>
      <c r="AI619" s="428"/>
      <c r="AJ619" s="428"/>
      <c r="AK619" s="428"/>
      <c r="AL619" s="428"/>
      <c r="AM619" s="428"/>
      <c r="AN619" s="428"/>
      <c r="AO619" s="428"/>
      <c r="AP619" s="428"/>
      <c r="AQ619" s="428"/>
      <c r="AR619" s="428"/>
      <c r="AS619" s="428"/>
      <c r="AT619" s="428"/>
      <c r="AU619" s="428"/>
      <c r="AV619" s="428"/>
      <c r="AW619" s="428"/>
      <c r="AX619" s="428"/>
      <c r="AY619" s="428"/>
      <c r="AZ619" s="428"/>
      <c r="BA619" s="428"/>
      <c r="BB619" s="428"/>
      <c r="BC619" s="428"/>
    </row>
    <row r="620" ht="12.75" customHeight="1">
      <c r="A620" s="428"/>
      <c r="B620" s="428"/>
      <c r="C620" s="428"/>
      <c r="D620" s="428"/>
      <c r="E620" s="428"/>
      <c r="F620" s="428"/>
      <c r="G620" s="428"/>
      <c r="H620" s="428"/>
      <c r="I620" s="428"/>
      <c r="J620" s="428"/>
      <c r="K620" s="428"/>
      <c r="L620" s="428"/>
      <c r="M620" s="428"/>
      <c r="N620" s="428"/>
      <c r="O620" s="428"/>
      <c r="P620" s="428"/>
      <c r="Q620" s="428"/>
      <c r="R620" s="428"/>
      <c r="S620" s="428"/>
      <c r="T620" s="428"/>
      <c r="U620" s="428"/>
      <c r="V620" s="428"/>
      <c r="W620" s="428"/>
      <c r="X620" s="428"/>
      <c r="Y620" s="428"/>
      <c r="Z620" s="428"/>
      <c r="AA620" s="428"/>
      <c r="AB620" s="428"/>
      <c r="AC620" s="428"/>
      <c r="AD620" s="428"/>
      <c r="AE620" s="428"/>
      <c r="AF620" s="428"/>
      <c r="AG620" s="428"/>
      <c r="AH620" s="428"/>
      <c r="AI620" s="428"/>
      <c r="AJ620" s="428"/>
      <c r="AK620" s="428"/>
      <c r="AL620" s="428"/>
      <c r="AM620" s="428"/>
      <c r="AN620" s="428"/>
      <c r="AO620" s="428"/>
      <c r="AP620" s="428"/>
      <c r="AQ620" s="428"/>
      <c r="AR620" s="428"/>
      <c r="AS620" s="428"/>
      <c r="AT620" s="428"/>
      <c r="AU620" s="428"/>
      <c r="AV620" s="428"/>
      <c r="AW620" s="428"/>
      <c r="AX620" s="428"/>
      <c r="AY620" s="428"/>
      <c r="AZ620" s="428"/>
      <c r="BA620" s="428"/>
      <c r="BB620" s="428"/>
      <c r="BC620" s="428"/>
    </row>
    <row r="621" ht="12.75" customHeight="1">
      <c r="A621" s="428"/>
      <c r="B621" s="428"/>
      <c r="C621" s="428"/>
      <c r="D621" s="428"/>
      <c r="E621" s="428"/>
      <c r="F621" s="428"/>
      <c r="G621" s="428"/>
      <c r="H621" s="428"/>
      <c r="I621" s="428"/>
      <c r="J621" s="428"/>
      <c r="K621" s="428"/>
      <c r="L621" s="428"/>
      <c r="M621" s="428"/>
      <c r="N621" s="428"/>
      <c r="O621" s="428"/>
      <c r="P621" s="428"/>
      <c r="Q621" s="428"/>
      <c r="R621" s="428"/>
      <c r="S621" s="428"/>
      <c r="T621" s="428"/>
      <c r="U621" s="428"/>
      <c r="V621" s="428"/>
      <c r="W621" s="428"/>
      <c r="X621" s="428"/>
      <c r="Y621" s="428"/>
      <c r="Z621" s="428"/>
      <c r="AA621" s="428"/>
      <c r="AB621" s="428"/>
      <c r="AC621" s="428"/>
      <c r="AD621" s="428"/>
      <c r="AE621" s="428"/>
      <c r="AF621" s="428"/>
      <c r="AG621" s="428"/>
      <c r="AH621" s="428"/>
      <c r="AI621" s="428"/>
      <c r="AJ621" s="428"/>
      <c r="AK621" s="428"/>
      <c r="AL621" s="428"/>
      <c r="AM621" s="428"/>
      <c r="AN621" s="428"/>
      <c r="AO621" s="428"/>
      <c r="AP621" s="428"/>
      <c r="AQ621" s="428"/>
      <c r="AR621" s="428"/>
      <c r="AS621" s="428"/>
      <c r="AT621" s="428"/>
      <c r="AU621" s="428"/>
      <c r="AV621" s="428"/>
      <c r="AW621" s="428"/>
      <c r="AX621" s="428"/>
      <c r="AY621" s="428"/>
      <c r="AZ621" s="428"/>
      <c r="BA621" s="428"/>
      <c r="BB621" s="428"/>
      <c r="BC621" s="428"/>
    </row>
    <row r="622" ht="12.75" customHeight="1">
      <c r="A622" s="428"/>
      <c r="B622" s="428"/>
      <c r="C622" s="428"/>
      <c r="D622" s="428"/>
      <c r="E622" s="428"/>
      <c r="F622" s="428"/>
      <c r="G622" s="428"/>
      <c r="H622" s="428"/>
      <c r="I622" s="428"/>
      <c r="J622" s="428"/>
      <c r="K622" s="428"/>
      <c r="L622" s="428"/>
      <c r="M622" s="428"/>
      <c r="N622" s="428"/>
      <c r="O622" s="428"/>
      <c r="P622" s="428"/>
      <c r="Q622" s="428"/>
      <c r="R622" s="428"/>
      <c r="S622" s="428"/>
      <c r="T622" s="428"/>
      <c r="U622" s="428"/>
      <c r="V622" s="428"/>
      <c r="W622" s="428"/>
      <c r="X622" s="428"/>
      <c r="Y622" s="428"/>
      <c r="Z622" s="428"/>
      <c r="AA622" s="428"/>
      <c r="AB622" s="428"/>
      <c r="AC622" s="428"/>
      <c r="AD622" s="428"/>
      <c r="AE622" s="428"/>
      <c r="AF622" s="428"/>
      <c r="AG622" s="428"/>
      <c r="AH622" s="428"/>
      <c r="AI622" s="428"/>
      <c r="AJ622" s="428"/>
      <c r="AK622" s="428"/>
      <c r="AL622" s="428"/>
      <c r="AM622" s="428"/>
      <c r="AN622" s="428"/>
      <c r="AO622" s="428"/>
      <c r="AP622" s="428"/>
      <c r="AQ622" s="428"/>
      <c r="AR622" s="428"/>
      <c r="AS622" s="428"/>
      <c r="AT622" s="428"/>
      <c r="AU622" s="428"/>
      <c r="AV622" s="428"/>
      <c r="AW622" s="428"/>
      <c r="AX622" s="428"/>
      <c r="AY622" s="428"/>
      <c r="AZ622" s="428"/>
      <c r="BA622" s="428"/>
      <c r="BB622" s="428"/>
      <c r="BC622" s="428"/>
    </row>
    <row r="623" ht="12.75" customHeight="1">
      <c r="A623" s="428"/>
      <c r="B623" s="428"/>
      <c r="C623" s="428"/>
      <c r="D623" s="428"/>
      <c r="E623" s="428"/>
      <c r="F623" s="428"/>
      <c r="G623" s="428"/>
      <c r="H623" s="428"/>
      <c r="I623" s="428"/>
      <c r="J623" s="428"/>
      <c r="K623" s="428"/>
      <c r="L623" s="428"/>
      <c r="M623" s="428"/>
      <c r="N623" s="428"/>
      <c r="O623" s="428"/>
      <c r="P623" s="428"/>
      <c r="Q623" s="428"/>
      <c r="R623" s="428"/>
      <c r="S623" s="428"/>
      <c r="T623" s="428"/>
      <c r="U623" s="428"/>
      <c r="V623" s="428"/>
      <c r="W623" s="428"/>
      <c r="X623" s="428"/>
      <c r="Y623" s="428"/>
      <c r="Z623" s="428"/>
      <c r="AA623" s="428"/>
      <c r="AB623" s="428"/>
      <c r="AC623" s="428"/>
      <c r="AD623" s="428"/>
      <c r="AE623" s="428"/>
      <c r="AF623" s="428"/>
      <c r="AG623" s="428"/>
      <c r="AH623" s="428"/>
      <c r="AI623" s="428"/>
      <c r="AJ623" s="428"/>
      <c r="AK623" s="428"/>
      <c r="AL623" s="428"/>
      <c r="AM623" s="428"/>
      <c r="AN623" s="428"/>
      <c r="AO623" s="428"/>
      <c r="AP623" s="428"/>
      <c r="AQ623" s="428"/>
      <c r="AR623" s="428"/>
      <c r="AS623" s="428"/>
      <c r="AT623" s="428"/>
      <c r="AU623" s="428"/>
      <c r="AV623" s="428"/>
      <c r="AW623" s="428"/>
      <c r="AX623" s="428"/>
      <c r="AY623" s="428"/>
      <c r="AZ623" s="428"/>
      <c r="BA623" s="428"/>
      <c r="BB623" s="428"/>
      <c r="BC623" s="428"/>
    </row>
    <row r="624" ht="12.75" customHeight="1">
      <c r="A624" s="428"/>
      <c r="B624" s="428"/>
      <c r="C624" s="428"/>
      <c r="D624" s="428"/>
      <c r="E624" s="428"/>
      <c r="F624" s="428"/>
      <c r="G624" s="428"/>
      <c r="H624" s="428"/>
      <c r="I624" s="428"/>
      <c r="J624" s="428"/>
      <c r="K624" s="428"/>
      <c r="L624" s="428"/>
      <c r="M624" s="428"/>
      <c r="N624" s="428"/>
      <c r="O624" s="428"/>
      <c r="P624" s="428"/>
      <c r="Q624" s="428"/>
      <c r="R624" s="428"/>
      <c r="S624" s="428"/>
      <c r="T624" s="428"/>
      <c r="U624" s="428"/>
      <c r="V624" s="428"/>
      <c r="W624" s="428"/>
      <c r="X624" s="428"/>
      <c r="Y624" s="428"/>
      <c r="Z624" s="428"/>
      <c r="AA624" s="428"/>
      <c r="AB624" s="428"/>
      <c r="AC624" s="428"/>
      <c r="AD624" s="428"/>
      <c r="AE624" s="428"/>
      <c r="AF624" s="428"/>
      <c r="AG624" s="428"/>
      <c r="AH624" s="428"/>
      <c r="AI624" s="428"/>
      <c r="AJ624" s="428"/>
      <c r="AK624" s="428"/>
      <c r="AL624" s="428"/>
      <c r="AM624" s="428"/>
      <c r="AN624" s="428"/>
      <c r="AO624" s="428"/>
      <c r="AP624" s="428"/>
      <c r="AQ624" s="428"/>
      <c r="AR624" s="428"/>
      <c r="AS624" s="428"/>
      <c r="AT624" s="428"/>
      <c r="AU624" s="428"/>
      <c r="AV624" s="428"/>
      <c r="AW624" s="428"/>
      <c r="AX624" s="428"/>
      <c r="AY624" s="428"/>
      <c r="AZ624" s="428"/>
      <c r="BA624" s="428"/>
      <c r="BB624" s="428"/>
      <c r="BC624" s="428"/>
    </row>
    <row r="625" ht="12.75" customHeight="1">
      <c r="A625" s="428"/>
      <c r="B625" s="428"/>
      <c r="C625" s="428"/>
      <c r="D625" s="428"/>
      <c r="E625" s="428"/>
      <c r="F625" s="428"/>
      <c r="G625" s="428"/>
      <c r="H625" s="428"/>
      <c r="I625" s="428"/>
      <c r="J625" s="428"/>
      <c r="K625" s="428"/>
      <c r="L625" s="428"/>
      <c r="M625" s="428"/>
      <c r="N625" s="428"/>
      <c r="O625" s="428"/>
      <c r="P625" s="428"/>
      <c r="Q625" s="428"/>
      <c r="R625" s="428"/>
      <c r="S625" s="428"/>
      <c r="T625" s="428"/>
      <c r="U625" s="428"/>
      <c r="V625" s="428"/>
      <c r="W625" s="428"/>
      <c r="X625" s="428"/>
      <c r="Y625" s="428"/>
      <c r="Z625" s="428"/>
      <c r="AA625" s="428"/>
      <c r="AB625" s="428"/>
      <c r="AC625" s="428"/>
      <c r="AD625" s="428"/>
      <c r="AE625" s="428"/>
      <c r="AF625" s="428"/>
      <c r="AG625" s="428"/>
      <c r="AH625" s="428"/>
      <c r="AI625" s="428"/>
      <c r="AJ625" s="428"/>
      <c r="AK625" s="428"/>
      <c r="AL625" s="428"/>
      <c r="AM625" s="428"/>
      <c r="AN625" s="428"/>
      <c r="AO625" s="428"/>
      <c r="AP625" s="428"/>
      <c r="AQ625" s="428"/>
      <c r="AR625" s="428"/>
      <c r="AS625" s="428"/>
      <c r="AT625" s="428"/>
      <c r="AU625" s="428"/>
      <c r="AV625" s="428"/>
      <c r="AW625" s="428"/>
      <c r="AX625" s="428"/>
      <c r="AY625" s="428"/>
      <c r="AZ625" s="428"/>
      <c r="BA625" s="428"/>
      <c r="BB625" s="428"/>
      <c r="BC625" s="428"/>
    </row>
    <row r="626" ht="12.75" customHeight="1">
      <c r="A626" s="428"/>
      <c r="B626" s="428"/>
      <c r="C626" s="428"/>
      <c r="D626" s="428"/>
      <c r="E626" s="428"/>
      <c r="F626" s="428"/>
      <c r="G626" s="428"/>
      <c r="H626" s="428"/>
      <c r="I626" s="428"/>
      <c r="J626" s="428"/>
      <c r="K626" s="428"/>
      <c r="L626" s="428"/>
      <c r="M626" s="428"/>
      <c r="N626" s="428"/>
      <c r="O626" s="428"/>
      <c r="P626" s="428"/>
      <c r="Q626" s="428"/>
      <c r="R626" s="428"/>
      <c r="S626" s="428"/>
      <c r="T626" s="428"/>
      <c r="U626" s="428"/>
      <c r="V626" s="428"/>
      <c r="W626" s="428"/>
      <c r="X626" s="428"/>
      <c r="Y626" s="428"/>
      <c r="Z626" s="428"/>
      <c r="AA626" s="428"/>
      <c r="AB626" s="428"/>
      <c r="AC626" s="428"/>
      <c r="AD626" s="428"/>
      <c r="AE626" s="428"/>
      <c r="AF626" s="428"/>
      <c r="AG626" s="428"/>
      <c r="AH626" s="428"/>
      <c r="AI626" s="428"/>
      <c r="AJ626" s="428"/>
      <c r="AK626" s="428"/>
      <c r="AL626" s="428"/>
      <c r="AM626" s="428"/>
      <c r="AN626" s="428"/>
      <c r="AO626" s="428"/>
      <c r="AP626" s="428"/>
      <c r="AQ626" s="428"/>
      <c r="AR626" s="428"/>
      <c r="AS626" s="428"/>
      <c r="AT626" s="428"/>
      <c r="AU626" s="428"/>
      <c r="AV626" s="428"/>
      <c r="AW626" s="428"/>
      <c r="AX626" s="428"/>
      <c r="AY626" s="428"/>
      <c r="AZ626" s="428"/>
      <c r="BA626" s="428"/>
      <c r="BB626" s="428"/>
      <c r="BC626" s="428"/>
    </row>
    <row r="627" ht="12.75" customHeight="1">
      <c r="A627" s="428"/>
      <c r="B627" s="428"/>
      <c r="C627" s="428"/>
      <c r="D627" s="428"/>
      <c r="E627" s="428"/>
      <c r="F627" s="428"/>
      <c r="G627" s="428"/>
      <c r="H627" s="428"/>
      <c r="I627" s="428"/>
      <c r="J627" s="428"/>
      <c r="K627" s="428"/>
      <c r="L627" s="428"/>
      <c r="M627" s="428"/>
      <c r="N627" s="428"/>
      <c r="O627" s="428"/>
      <c r="P627" s="428"/>
      <c r="Q627" s="428"/>
      <c r="R627" s="428"/>
      <c r="S627" s="428"/>
      <c r="T627" s="428"/>
      <c r="U627" s="428"/>
      <c r="V627" s="428"/>
      <c r="W627" s="428"/>
      <c r="X627" s="428"/>
      <c r="Y627" s="428"/>
      <c r="Z627" s="428"/>
      <c r="AA627" s="428"/>
      <c r="AB627" s="428"/>
      <c r="AC627" s="428"/>
      <c r="AD627" s="428"/>
      <c r="AE627" s="428"/>
      <c r="AF627" s="428"/>
      <c r="AG627" s="428"/>
      <c r="AH627" s="428"/>
      <c r="AI627" s="428"/>
      <c r="AJ627" s="428"/>
      <c r="AK627" s="428"/>
      <c r="AL627" s="428"/>
      <c r="AM627" s="428"/>
      <c r="AN627" s="428"/>
      <c r="AO627" s="428"/>
      <c r="AP627" s="428"/>
      <c r="AQ627" s="428"/>
      <c r="AR627" s="428"/>
      <c r="AS627" s="428"/>
      <c r="AT627" s="428"/>
      <c r="AU627" s="428"/>
      <c r="AV627" s="428"/>
      <c r="AW627" s="428"/>
      <c r="AX627" s="428"/>
      <c r="AY627" s="428"/>
      <c r="AZ627" s="428"/>
      <c r="BA627" s="428"/>
      <c r="BB627" s="428"/>
      <c r="BC627" s="428"/>
    </row>
    <row r="628" ht="12.75" customHeight="1">
      <c r="A628" s="428"/>
      <c r="B628" s="428"/>
      <c r="C628" s="428"/>
      <c r="D628" s="428"/>
      <c r="E628" s="428"/>
      <c r="F628" s="428"/>
      <c r="G628" s="428"/>
      <c r="H628" s="428"/>
      <c r="I628" s="428"/>
      <c r="J628" s="428"/>
      <c r="K628" s="428"/>
      <c r="L628" s="428"/>
      <c r="M628" s="428"/>
      <c r="N628" s="428"/>
      <c r="O628" s="428"/>
      <c r="P628" s="428"/>
      <c r="Q628" s="428"/>
      <c r="R628" s="428"/>
      <c r="S628" s="428"/>
      <c r="T628" s="428"/>
      <c r="U628" s="428"/>
      <c r="V628" s="428"/>
      <c r="W628" s="428"/>
      <c r="X628" s="428"/>
      <c r="Y628" s="428"/>
      <c r="Z628" s="428"/>
      <c r="AA628" s="428"/>
      <c r="AB628" s="428"/>
      <c r="AC628" s="428"/>
      <c r="AD628" s="428"/>
      <c r="AE628" s="428"/>
      <c r="AF628" s="428"/>
      <c r="AG628" s="428"/>
      <c r="AH628" s="428"/>
      <c r="AI628" s="428"/>
      <c r="AJ628" s="428"/>
      <c r="AK628" s="428"/>
      <c r="AL628" s="428"/>
      <c r="AM628" s="428"/>
      <c r="AN628" s="428"/>
      <c r="AO628" s="428"/>
      <c r="AP628" s="428"/>
      <c r="AQ628" s="428"/>
      <c r="AR628" s="428"/>
      <c r="AS628" s="428"/>
      <c r="AT628" s="428"/>
      <c r="AU628" s="428"/>
      <c r="AV628" s="428"/>
      <c r="AW628" s="428"/>
      <c r="AX628" s="428"/>
      <c r="AY628" s="428"/>
      <c r="AZ628" s="428"/>
      <c r="BA628" s="428"/>
      <c r="BB628" s="428"/>
      <c r="BC628" s="428"/>
    </row>
    <row r="629" ht="12.75" customHeight="1">
      <c r="A629" s="428"/>
      <c r="B629" s="428"/>
      <c r="C629" s="428"/>
      <c r="D629" s="428"/>
      <c r="E629" s="428"/>
      <c r="F629" s="428"/>
      <c r="G629" s="428"/>
      <c r="H629" s="428"/>
      <c r="I629" s="428"/>
      <c r="J629" s="428"/>
      <c r="K629" s="428"/>
      <c r="L629" s="428"/>
      <c r="M629" s="428"/>
      <c r="N629" s="428"/>
      <c r="O629" s="428"/>
      <c r="P629" s="428"/>
      <c r="Q629" s="428"/>
      <c r="R629" s="428"/>
      <c r="S629" s="428"/>
      <c r="T629" s="428"/>
      <c r="U629" s="428"/>
      <c r="V629" s="428"/>
      <c r="W629" s="428"/>
      <c r="X629" s="428"/>
      <c r="Y629" s="428"/>
      <c r="Z629" s="428"/>
      <c r="AA629" s="428"/>
      <c r="AB629" s="428"/>
      <c r="AC629" s="428"/>
      <c r="AD629" s="428"/>
      <c r="AE629" s="428"/>
      <c r="AF629" s="428"/>
      <c r="AG629" s="428"/>
      <c r="AH629" s="428"/>
      <c r="AI629" s="428"/>
      <c r="AJ629" s="428"/>
      <c r="AK629" s="428"/>
      <c r="AL629" s="428"/>
      <c r="AM629" s="428"/>
      <c r="AN629" s="428"/>
      <c r="AO629" s="428"/>
      <c r="AP629" s="428"/>
      <c r="AQ629" s="428"/>
      <c r="AR629" s="428"/>
      <c r="AS629" s="428"/>
      <c r="AT629" s="428"/>
      <c r="AU629" s="428"/>
      <c r="AV629" s="428"/>
      <c r="AW629" s="428"/>
      <c r="AX629" s="428"/>
      <c r="AY629" s="428"/>
      <c r="AZ629" s="428"/>
      <c r="BA629" s="428"/>
      <c r="BB629" s="428"/>
      <c r="BC629" s="428"/>
    </row>
    <row r="630" ht="12.75" customHeight="1">
      <c r="A630" s="428"/>
      <c r="B630" s="428"/>
      <c r="C630" s="428"/>
      <c r="D630" s="428"/>
      <c r="E630" s="428"/>
      <c r="F630" s="428"/>
      <c r="G630" s="428"/>
      <c r="H630" s="428"/>
      <c r="I630" s="428"/>
      <c r="J630" s="428"/>
      <c r="K630" s="428"/>
      <c r="L630" s="428"/>
      <c r="M630" s="428"/>
      <c r="N630" s="428"/>
      <c r="O630" s="428"/>
      <c r="P630" s="428"/>
      <c r="Q630" s="428"/>
      <c r="R630" s="428"/>
      <c r="S630" s="428"/>
      <c r="T630" s="428"/>
      <c r="U630" s="428"/>
      <c r="V630" s="428"/>
      <c r="W630" s="428"/>
      <c r="X630" s="428"/>
      <c r="Y630" s="428"/>
      <c r="Z630" s="428"/>
      <c r="AA630" s="428"/>
      <c r="AB630" s="428"/>
      <c r="AC630" s="428"/>
      <c r="AD630" s="428"/>
      <c r="AE630" s="428"/>
      <c r="AF630" s="428"/>
      <c r="AG630" s="428"/>
      <c r="AH630" s="428"/>
      <c r="AI630" s="428"/>
      <c r="AJ630" s="428"/>
      <c r="AK630" s="428"/>
      <c r="AL630" s="428"/>
      <c r="AM630" s="428"/>
      <c r="AN630" s="428"/>
      <c r="AO630" s="428"/>
      <c r="AP630" s="428"/>
      <c r="AQ630" s="428"/>
      <c r="AR630" s="428"/>
      <c r="AS630" s="428"/>
      <c r="AT630" s="428"/>
      <c r="AU630" s="428"/>
      <c r="AV630" s="428"/>
      <c r="AW630" s="428"/>
      <c r="AX630" s="428"/>
      <c r="AY630" s="428"/>
      <c r="AZ630" s="428"/>
      <c r="BA630" s="428"/>
      <c r="BB630" s="428"/>
      <c r="BC630" s="428"/>
    </row>
    <row r="631" ht="12.75" customHeight="1">
      <c r="A631" s="428"/>
      <c r="B631" s="428"/>
      <c r="C631" s="428"/>
      <c r="D631" s="428"/>
      <c r="E631" s="428"/>
      <c r="F631" s="428"/>
      <c r="G631" s="428"/>
      <c r="H631" s="428"/>
      <c r="I631" s="428"/>
      <c r="J631" s="428"/>
      <c r="K631" s="428"/>
      <c r="L631" s="428"/>
      <c r="M631" s="428"/>
      <c r="N631" s="428"/>
      <c r="O631" s="428"/>
      <c r="P631" s="428"/>
      <c r="Q631" s="428"/>
      <c r="R631" s="428"/>
      <c r="S631" s="428"/>
      <c r="T631" s="428"/>
      <c r="U631" s="428"/>
      <c r="V631" s="428"/>
      <c r="W631" s="428"/>
      <c r="X631" s="428"/>
      <c r="Y631" s="428"/>
      <c r="Z631" s="428"/>
      <c r="AA631" s="428"/>
      <c r="AB631" s="428"/>
      <c r="AC631" s="428"/>
      <c r="AD631" s="428"/>
      <c r="AE631" s="428"/>
      <c r="AF631" s="428"/>
      <c r="AG631" s="428"/>
      <c r="AH631" s="428"/>
      <c r="AI631" s="428"/>
      <c r="AJ631" s="428"/>
      <c r="AK631" s="428"/>
      <c r="AL631" s="428"/>
      <c r="AM631" s="428"/>
      <c r="AN631" s="428"/>
      <c r="AO631" s="428"/>
      <c r="AP631" s="428"/>
      <c r="AQ631" s="428"/>
      <c r="AR631" s="428"/>
      <c r="AS631" s="428"/>
      <c r="AT631" s="428"/>
      <c r="AU631" s="428"/>
      <c r="AV631" s="428"/>
      <c r="AW631" s="428"/>
      <c r="AX631" s="428"/>
      <c r="AY631" s="428"/>
      <c r="AZ631" s="428"/>
      <c r="BA631" s="428"/>
      <c r="BB631" s="428"/>
      <c r="BC631" s="428"/>
    </row>
    <row r="632" ht="12.75" customHeight="1">
      <c r="A632" s="428"/>
      <c r="B632" s="428"/>
      <c r="C632" s="428"/>
      <c r="D632" s="428"/>
      <c r="E632" s="428"/>
      <c r="F632" s="428"/>
      <c r="G632" s="428"/>
      <c r="H632" s="428"/>
      <c r="I632" s="428"/>
      <c r="J632" s="428"/>
      <c r="K632" s="428"/>
      <c r="L632" s="428"/>
      <c r="M632" s="428"/>
      <c r="N632" s="428"/>
      <c r="O632" s="428"/>
      <c r="P632" s="428"/>
      <c r="Q632" s="428"/>
      <c r="R632" s="428"/>
      <c r="S632" s="428"/>
      <c r="T632" s="428"/>
      <c r="U632" s="428"/>
      <c r="V632" s="428"/>
      <c r="W632" s="428"/>
      <c r="X632" s="428"/>
      <c r="Y632" s="428"/>
      <c r="Z632" s="428"/>
      <c r="AA632" s="428"/>
      <c r="AB632" s="428"/>
      <c r="AC632" s="428"/>
      <c r="AD632" s="428"/>
      <c r="AE632" s="428"/>
      <c r="AF632" s="428"/>
      <c r="AG632" s="428"/>
      <c r="AH632" s="428"/>
      <c r="AI632" s="428"/>
      <c r="AJ632" s="428"/>
      <c r="AK632" s="428"/>
      <c r="AL632" s="428"/>
      <c r="AM632" s="428"/>
      <c r="AN632" s="428"/>
      <c r="AO632" s="428"/>
      <c r="AP632" s="428"/>
      <c r="AQ632" s="428"/>
      <c r="AR632" s="428"/>
      <c r="AS632" s="428"/>
      <c r="AT632" s="428"/>
      <c r="AU632" s="428"/>
      <c r="AV632" s="428"/>
      <c r="AW632" s="428"/>
      <c r="AX632" s="428"/>
      <c r="AY632" s="428"/>
      <c r="AZ632" s="428"/>
      <c r="BA632" s="428"/>
      <c r="BB632" s="428"/>
      <c r="BC632" s="428"/>
    </row>
    <row r="633" ht="12.75" customHeight="1">
      <c r="A633" s="428"/>
      <c r="B633" s="428"/>
      <c r="C633" s="428"/>
      <c r="D633" s="428"/>
      <c r="E633" s="428"/>
      <c r="F633" s="428"/>
      <c r="G633" s="428"/>
      <c r="H633" s="428"/>
      <c r="I633" s="428"/>
      <c r="J633" s="428"/>
      <c r="K633" s="428"/>
      <c r="L633" s="428"/>
      <c r="M633" s="428"/>
      <c r="N633" s="428"/>
      <c r="O633" s="428"/>
      <c r="P633" s="428"/>
      <c r="Q633" s="428"/>
      <c r="R633" s="428"/>
      <c r="S633" s="428"/>
      <c r="T633" s="428"/>
      <c r="U633" s="428"/>
      <c r="V633" s="428"/>
      <c r="W633" s="428"/>
      <c r="X633" s="428"/>
      <c r="Y633" s="428"/>
      <c r="Z633" s="428"/>
      <c r="AA633" s="428"/>
      <c r="AB633" s="428"/>
      <c r="AC633" s="428"/>
      <c r="AD633" s="428"/>
      <c r="AE633" s="428"/>
      <c r="AF633" s="428"/>
      <c r="AG633" s="428"/>
      <c r="AH633" s="428"/>
      <c r="AI633" s="428"/>
      <c r="AJ633" s="428"/>
      <c r="AK633" s="428"/>
      <c r="AL633" s="428"/>
      <c r="AM633" s="428"/>
      <c r="AN633" s="428"/>
      <c r="AO633" s="428"/>
      <c r="AP633" s="428"/>
      <c r="AQ633" s="428"/>
      <c r="AR633" s="428"/>
      <c r="AS633" s="428"/>
      <c r="AT633" s="428"/>
      <c r="AU633" s="428"/>
      <c r="AV633" s="428"/>
      <c r="AW633" s="428"/>
      <c r="AX633" s="428"/>
      <c r="AY633" s="428"/>
      <c r="AZ633" s="428"/>
      <c r="BA633" s="428"/>
      <c r="BB633" s="428"/>
      <c r="BC633" s="428"/>
    </row>
    <row r="634" ht="12.75" customHeight="1">
      <c r="A634" s="428"/>
      <c r="B634" s="428"/>
      <c r="C634" s="428"/>
      <c r="D634" s="428"/>
      <c r="E634" s="428"/>
      <c r="F634" s="428"/>
      <c r="G634" s="428"/>
      <c r="H634" s="428"/>
      <c r="I634" s="428"/>
      <c r="J634" s="428"/>
      <c r="K634" s="428"/>
      <c r="L634" s="428"/>
      <c r="M634" s="428"/>
      <c r="N634" s="428"/>
      <c r="O634" s="428"/>
      <c r="P634" s="428"/>
      <c r="Q634" s="428"/>
      <c r="R634" s="428"/>
      <c r="S634" s="428"/>
      <c r="T634" s="428"/>
      <c r="U634" s="428"/>
      <c r="V634" s="428"/>
      <c r="W634" s="428"/>
      <c r="X634" s="428"/>
      <c r="Y634" s="428"/>
      <c r="Z634" s="428"/>
      <c r="AA634" s="428"/>
      <c r="AB634" s="428"/>
      <c r="AC634" s="428"/>
      <c r="AD634" s="428"/>
      <c r="AE634" s="428"/>
      <c r="AF634" s="428"/>
      <c r="AG634" s="428"/>
      <c r="AH634" s="428"/>
      <c r="AI634" s="428"/>
      <c r="AJ634" s="428"/>
      <c r="AK634" s="428"/>
      <c r="AL634" s="428"/>
      <c r="AM634" s="428"/>
      <c r="AN634" s="428"/>
      <c r="AO634" s="428"/>
      <c r="AP634" s="428"/>
      <c r="AQ634" s="428"/>
      <c r="AR634" s="428"/>
      <c r="AS634" s="428"/>
      <c r="AT634" s="428"/>
      <c r="AU634" s="428"/>
      <c r="AV634" s="428"/>
      <c r="AW634" s="428"/>
      <c r="AX634" s="428"/>
      <c r="AY634" s="428"/>
      <c r="AZ634" s="428"/>
      <c r="BA634" s="428"/>
      <c r="BB634" s="428"/>
      <c r="BC634" s="428"/>
    </row>
    <row r="635" ht="12.75" customHeight="1">
      <c r="A635" s="428"/>
      <c r="B635" s="428"/>
      <c r="C635" s="428"/>
      <c r="D635" s="428"/>
      <c r="E635" s="428"/>
      <c r="F635" s="428"/>
      <c r="G635" s="428"/>
      <c r="H635" s="428"/>
      <c r="I635" s="428"/>
      <c r="J635" s="428"/>
      <c r="K635" s="428"/>
      <c r="L635" s="428"/>
      <c r="M635" s="428"/>
      <c r="N635" s="428"/>
      <c r="O635" s="428"/>
      <c r="P635" s="428"/>
      <c r="Q635" s="428"/>
      <c r="R635" s="428"/>
      <c r="S635" s="428"/>
      <c r="T635" s="428"/>
      <c r="U635" s="428"/>
      <c r="V635" s="428"/>
      <c r="W635" s="428"/>
      <c r="X635" s="428"/>
      <c r="Y635" s="428"/>
      <c r="Z635" s="428"/>
      <c r="AA635" s="428"/>
      <c r="AB635" s="428"/>
      <c r="AC635" s="428"/>
      <c r="AD635" s="428"/>
      <c r="AE635" s="428"/>
      <c r="AF635" s="428"/>
      <c r="AG635" s="428"/>
      <c r="AH635" s="428"/>
      <c r="AI635" s="428"/>
      <c r="AJ635" s="428"/>
      <c r="AK635" s="428"/>
      <c r="AL635" s="428"/>
      <c r="AM635" s="428"/>
      <c r="AN635" s="428"/>
      <c r="AO635" s="428"/>
      <c r="AP635" s="428"/>
      <c r="AQ635" s="428"/>
      <c r="AR635" s="428"/>
      <c r="AS635" s="428"/>
      <c r="AT635" s="428"/>
      <c r="AU635" s="428"/>
      <c r="AV635" s="428"/>
      <c r="AW635" s="428"/>
      <c r="AX635" s="428"/>
      <c r="AY635" s="428"/>
      <c r="AZ635" s="428"/>
      <c r="BA635" s="428"/>
      <c r="BB635" s="428"/>
      <c r="BC635" s="428"/>
    </row>
    <row r="636" ht="12.75" customHeight="1">
      <c r="A636" s="428"/>
      <c r="B636" s="428"/>
      <c r="C636" s="428"/>
      <c r="D636" s="428"/>
      <c r="E636" s="428"/>
      <c r="F636" s="428"/>
      <c r="G636" s="428"/>
      <c r="H636" s="428"/>
      <c r="I636" s="428"/>
      <c r="J636" s="428"/>
      <c r="K636" s="428"/>
      <c r="L636" s="428"/>
      <c r="M636" s="428"/>
      <c r="N636" s="428"/>
      <c r="O636" s="428"/>
      <c r="P636" s="428"/>
      <c r="Q636" s="428"/>
      <c r="R636" s="428"/>
      <c r="S636" s="428"/>
      <c r="T636" s="428"/>
      <c r="U636" s="428"/>
      <c r="V636" s="428"/>
      <c r="W636" s="428"/>
      <c r="X636" s="428"/>
      <c r="Y636" s="428"/>
      <c r="Z636" s="428"/>
      <c r="AA636" s="428"/>
      <c r="AB636" s="428"/>
      <c r="AC636" s="428"/>
      <c r="AD636" s="428"/>
      <c r="AE636" s="428"/>
      <c r="AF636" s="428"/>
      <c r="AG636" s="428"/>
      <c r="AH636" s="428"/>
      <c r="AI636" s="428"/>
      <c r="AJ636" s="428"/>
      <c r="AK636" s="428"/>
      <c r="AL636" s="428"/>
      <c r="AM636" s="428"/>
      <c r="AN636" s="428"/>
      <c r="AO636" s="428"/>
      <c r="AP636" s="428"/>
      <c r="AQ636" s="428"/>
      <c r="AR636" s="428"/>
      <c r="AS636" s="428"/>
      <c r="AT636" s="428"/>
      <c r="AU636" s="428"/>
      <c r="AV636" s="428"/>
      <c r="AW636" s="428"/>
      <c r="AX636" s="428"/>
      <c r="AY636" s="428"/>
      <c r="AZ636" s="428"/>
      <c r="BA636" s="428"/>
      <c r="BB636" s="428"/>
      <c r="BC636" s="428"/>
    </row>
    <row r="637" ht="12.75" customHeight="1">
      <c r="A637" s="428"/>
      <c r="B637" s="428"/>
      <c r="C637" s="428"/>
      <c r="D637" s="428"/>
      <c r="E637" s="428"/>
      <c r="F637" s="428"/>
      <c r="G637" s="428"/>
      <c r="H637" s="428"/>
      <c r="I637" s="428"/>
      <c r="J637" s="428"/>
      <c r="K637" s="428"/>
      <c r="L637" s="428"/>
      <c r="M637" s="428"/>
      <c r="N637" s="428"/>
      <c r="O637" s="428"/>
      <c r="P637" s="428"/>
      <c r="Q637" s="428"/>
      <c r="R637" s="428"/>
      <c r="S637" s="428"/>
      <c r="T637" s="428"/>
      <c r="U637" s="428"/>
      <c r="V637" s="428"/>
      <c r="W637" s="428"/>
      <c r="X637" s="428"/>
      <c r="Y637" s="428"/>
      <c r="Z637" s="428"/>
      <c r="AA637" s="428"/>
      <c r="AB637" s="428"/>
      <c r="AC637" s="428"/>
      <c r="AD637" s="428"/>
      <c r="AE637" s="428"/>
      <c r="AF637" s="428"/>
      <c r="AG637" s="428"/>
      <c r="AH637" s="428"/>
      <c r="AI637" s="428"/>
      <c r="AJ637" s="428"/>
      <c r="AK637" s="428"/>
      <c r="AL637" s="428"/>
      <c r="AM637" s="428"/>
      <c r="AN637" s="428"/>
      <c r="AO637" s="428"/>
      <c r="AP637" s="428"/>
      <c r="AQ637" s="428"/>
      <c r="AR637" s="428"/>
      <c r="AS637" s="428"/>
      <c r="AT637" s="428"/>
      <c r="AU637" s="428"/>
      <c r="AV637" s="428"/>
      <c r="AW637" s="428"/>
      <c r="AX637" s="428"/>
      <c r="AY637" s="428"/>
      <c r="AZ637" s="428"/>
      <c r="BA637" s="428"/>
      <c r="BB637" s="428"/>
      <c r="BC637" s="428"/>
    </row>
    <row r="638" ht="12.75" customHeight="1">
      <c r="A638" s="428"/>
      <c r="B638" s="428"/>
      <c r="C638" s="428"/>
      <c r="D638" s="428"/>
      <c r="E638" s="428"/>
      <c r="F638" s="428"/>
      <c r="G638" s="428"/>
      <c r="H638" s="428"/>
      <c r="I638" s="428"/>
      <c r="J638" s="428"/>
      <c r="K638" s="428"/>
      <c r="L638" s="428"/>
      <c r="M638" s="428"/>
      <c r="N638" s="428"/>
      <c r="O638" s="428"/>
      <c r="P638" s="428"/>
      <c r="Q638" s="428"/>
      <c r="R638" s="428"/>
      <c r="S638" s="428"/>
      <c r="T638" s="428"/>
      <c r="U638" s="428"/>
      <c r="V638" s="428"/>
      <c r="W638" s="428"/>
      <c r="X638" s="428"/>
      <c r="Y638" s="428"/>
      <c r="Z638" s="428"/>
      <c r="AA638" s="428"/>
      <c r="AB638" s="428"/>
      <c r="AC638" s="428"/>
      <c r="AD638" s="428"/>
      <c r="AE638" s="428"/>
      <c r="AF638" s="428"/>
      <c r="AG638" s="428"/>
      <c r="AH638" s="428"/>
      <c r="AI638" s="428"/>
      <c r="AJ638" s="428"/>
      <c r="AK638" s="428"/>
      <c r="AL638" s="428"/>
      <c r="AM638" s="428"/>
      <c r="AN638" s="428"/>
      <c r="AO638" s="428"/>
      <c r="AP638" s="428"/>
      <c r="AQ638" s="428"/>
      <c r="AR638" s="428"/>
      <c r="AS638" s="428"/>
      <c r="AT638" s="428"/>
      <c r="AU638" s="428"/>
      <c r="AV638" s="428"/>
      <c r="AW638" s="428"/>
      <c r="AX638" s="428"/>
      <c r="AY638" s="428"/>
      <c r="AZ638" s="428"/>
      <c r="BA638" s="428"/>
      <c r="BB638" s="428"/>
      <c r="BC638" s="428"/>
    </row>
    <row r="639" ht="12.75" customHeight="1">
      <c r="A639" s="428"/>
      <c r="B639" s="428"/>
      <c r="C639" s="428"/>
      <c r="D639" s="428"/>
      <c r="E639" s="428"/>
      <c r="F639" s="428"/>
      <c r="G639" s="428"/>
      <c r="H639" s="428"/>
      <c r="I639" s="428"/>
      <c r="J639" s="428"/>
      <c r="K639" s="428"/>
      <c r="L639" s="428"/>
      <c r="M639" s="428"/>
      <c r="N639" s="428"/>
      <c r="O639" s="428"/>
      <c r="P639" s="428"/>
      <c r="Q639" s="428"/>
      <c r="R639" s="428"/>
      <c r="S639" s="428"/>
      <c r="T639" s="428"/>
      <c r="U639" s="428"/>
      <c r="V639" s="428"/>
      <c r="W639" s="428"/>
      <c r="X639" s="428"/>
      <c r="Y639" s="428"/>
      <c r="Z639" s="428"/>
      <c r="AA639" s="428"/>
      <c r="AB639" s="428"/>
      <c r="AC639" s="428"/>
      <c r="AD639" s="428"/>
      <c r="AE639" s="428"/>
      <c r="AF639" s="428"/>
      <c r="AG639" s="428"/>
      <c r="AH639" s="428"/>
      <c r="AI639" s="428"/>
      <c r="AJ639" s="428"/>
      <c r="AK639" s="428"/>
      <c r="AL639" s="428"/>
      <c r="AM639" s="428"/>
      <c r="AN639" s="428"/>
      <c r="AO639" s="428"/>
      <c r="AP639" s="428"/>
      <c r="AQ639" s="428"/>
      <c r="AR639" s="428"/>
      <c r="AS639" s="428"/>
      <c r="AT639" s="428"/>
      <c r="AU639" s="428"/>
      <c r="AV639" s="428"/>
      <c r="AW639" s="428"/>
      <c r="AX639" s="428"/>
      <c r="AY639" s="428"/>
      <c r="AZ639" s="428"/>
      <c r="BA639" s="428"/>
      <c r="BB639" s="428"/>
      <c r="BC639" s="428"/>
    </row>
    <row r="640" ht="12.75" customHeight="1">
      <c r="A640" s="428"/>
      <c r="B640" s="428"/>
      <c r="C640" s="428"/>
      <c r="D640" s="428"/>
      <c r="E640" s="428"/>
      <c r="F640" s="428"/>
      <c r="G640" s="428"/>
      <c r="H640" s="428"/>
      <c r="I640" s="428"/>
      <c r="J640" s="428"/>
      <c r="K640" s="428"/>
      <c r="L640" s="428"/>
      <c r="M640" s="428"/>
      <c r="N640" s="428"/>
      <c r="O640" s="428"/>
      <c r="P640" s="428"/>
      <c r="Q640" s="428"/>
      <c r="R640" s="428"/>
      <c r="S640" s="428"/>
      <c r="T640" s="428"/>
      <c r="U640" s="428"/>
      <c r="V640" s="428"/>
      <c r="W640" s="428"/>
      <c r="X640" s="428"/>
      <c r="Y640" s="428"/>
      <c r="Z640" s="428"/>
      <c r="AA640" s="428"/>
      <c r="AB640" s="428"/>
      <c r="AC640" s="428"/>
      <c r="AD640" s="428"/>
      <c r="AE640" s="428"/>
      <c r="AF640" s="428"/>
      <c r="AG640" s="428"/>
      <c r="AH640" s="428"/>
      <c r="AI640" s="428"/>
      <c r="AJ640" s="428"/>
      <c r="AK640" s="428"/>
      <c r="AL640" s="428"/>
      <c r="AM640" s="428"/>
      <c r="AN640" s="428"/>
      <c r="AO640" s="428"/>
      <c r="AP640" s="428"/>
      <c r="AQ640" s="428"/>
      <c r="AR640" s="428"/>
      <c r="AS640" s="428"/>
      <c r="AT640" s="428"/>
      <c r="AU640" s="428"/>
      <c r="AV640" s="428"/>
      <c r="AW640" s="428"/>
      <c r="AX640" s="428"/>
      <c r="AY640" s="428"/>
      <c r="AZ640" s="428"/>
      <c r="BA640" s="428"/>
      <c r="BB640" s="428"/>
      <c r="BC640" s="428"/>
    </row>
    <row r="641" ht="12.75" customHeight="1">
      <c r="A641" s="428"/>
      <c r="B641" s="428"/>
      <c r="C641" s="428"/>
      <c r="D641" s="428"/>
      <c r="E641" s="428"/>
      <c r="F641" s="428"/>
      <c r="G641" s="428"/>
      <c r="H641" s="428"/>
      <c r="I641" s="428"/>
      <c r="J641" s="428"/>
      <c r="K641" s="428"/>
      <c r="L641" s="428"/>
      <c r="M641" s="428"/>
      <c r="N641" s="428"/>
      <c r="O641" s="428"/>
      <c r="P641" s="428"/>
      <c r="Q641" s="428"/>
      <c r="R641" s="428"/>
      <c r="S641" s="428"/>
      <c r="T641" s="428"/>
      <c r="U641" s="428"/>
      <c r="V641" s="428"/>
      <c r="W641" s="428"/>
      <c r="X641" s="428"/>
      <c r="Y641" s="428"/>
      <c r="Z641" s="428"/>
      <c r="AA641" s="428"/>
      <c r="AB641" s="428"/>
      <c r="AC641" s="428"/>
      <c r="AD641" s="428"/>
      <c r="AE641" s="428"/>
      <c r="AF641" s="428"/>
      <c r="AG641" s="428"/>
      <c r="AH641" s="428"/>
      <c r="AI641" s="428"/>
      <c r="AJ641" s="428"/>
      <c r="AK641" s="428"/>
      <c r="AL641" s="428"/>
      <c r="AM641" s="428"/>
      <c r="AN641" s="428"/>
      <c r="AO641" s="428"/>
      <c r="AP641" s="428"/>
      <c r="AQ641" s="428"/>
      <c r="AR641" s="428"/>
      <c r="AS641" s="428"/>
      <c r="AT641" s="428"/>
      <c r="AU641" s="428"/>
      <c r="AV641" s="428"/>
      <c r="AW641" s="428"/>
      <c r="AX641" s="428"/>
      <c r="AY641" s="428"/>
      <c r="AZ641" s="428"/>
      <c r="BA641" s="428"/>
      <c r="BB641" s="428"/>
      <c r="BC641" s="428"/>
    </row>
    <row r="642" ht="12.75" customHeight="1">
      <c r="A642" s="428"/>
      <c r="B642" s="428"/>
      <c r="C642" s="428"/>
      <c r="D642" s="428"/>
      <c r="E642" s="428"/>
      <c r="F642" s="428"/>
      <c r="G642" s="428"/>
      <c r="H642" s="428"/>
      <c r="I642" s="428"/>
      <c r="J642" s="428"/>
      <c r="K642" s="428"/>
      <c r="L642" s="428"/>
      <c r="M642" s="428"/>
      <c r="N642" s="428"/>
      <c r="O642" s="428"/>
      <c r="P642" s="428"/>
      <c r="Q642" s="428"/>
      <c r="R642" s="428"/>
      <c r="S642" s="428"/>
      <c r="T642" s="428"/>
      <c r="U642" s="428"/>
      <c r="V642" s="428"/>
      <c r="W642" s="428"/>
      <c r="X642" s="428"/>
      <c r="Y642" s="428"/>
      <c r="Z642" s="428"/>
      <c r="AA642" s="428"/>
      <c r="AB642" s="428"/>
      <c r="AC642" s="428"/>
      <c r="AD642" s="428"/>
      <c r="AE642" s="428"/>
      <c r="AF642" s="428"/>
      <c r="AG642" s="428"/>
      <c r="AH642" s="428"/>
      <c r="AI642" s="428"/>
      <c r="AJ642" s="428"/>
      <c r="AK642" s="428"/>
      <c r="AL642" s="428"/>
      <c r="AM642" s="428"/>
      <c r="AN642" s="428"/>
      <c r="AO642" s="428"/>
      <c r="AP642" s="428"/>
      <c r="AQ642" s="428"/>
      <c r="AR642" s="428"/>
      <c r="AS642" s="428"/>
      <c r="AT642" s="428"/>
      <c r="AU642" s="428"/>
      <c r="AV642" s="428"/>
      <c r="AW642" s="428"/>
      <c r="AX642" s="428"/>
      <c r="AY642" s="428"/>
      <c r="AZ642" s="428"/>
      <c r="BA642" s="428"/>
      <c r="BB642" s="428"/>
      <c r="BC642" s="428"/>
    </row>
    <row r="643" ht="12.75" customHeight="1">
      <c r="A643" s="428"/>
      <c r="B643" s="428"/>
      <c r="C643" s="428"/>
      <c r="D643" s="428"/>
      <c r="E643" s="428"/>
      <c r="F643" s="428"/>
      <c r="G643" s="428"/>
      <c r="H643" s="428"/>
      <c r="I643" s="428"/>
      <c r="J643" s="428"/>
      <c r="K643" s="428"/>
      <c r="L643" s="428"/>
      <c r="M643" s="428"/>
      <c r="N643" s="428"/>
      <c r="O643" s="428"/>
      <c r="P643" s="428"/>
      <c r="Q643" s="428"/>
      <c r="R643" s="428"/>
      <c r="S643" s="428"/>
      <c r="T643" s="428"/>
      <c r="U643" s="428"/>
      <c r="V643" s="428"/>
      <c r="W643" s="428"/>
      <c r="X643" s="428"/>
      <c r="Y643" s="428"/>
      <c r="Z643" s="428"/>
      <c r="AA643" s="428"/>
      <c r="AB643" s="428"/>
      <c r="AC643" s="428"/>
      <c r="AD643" s="428"/>
      <c r="AE643" s="428"/>
      <c r="AF643" s="428"/>
      <c r="AG643" s="428"/>
      <c r="AH643" s="428"/>
      <c r="AI643" s="428"/>
      <c r="AJ643" s="428"/>
      <c r="AK643" s="428"/>
      <c r="AL643" s="428"/>
      <c r="AM643" s="428"/>
      <c r="AN643" s="428"/>
      <c r="AO643" s="428"/>
      <c r="AP643" s="428"/>
      <c r="AQ643" s="428"/>
      <c r="AR643" s="428"/>
      <c r="AS643" s="428"/>
      <c r="AT643" s="428"/>
      <c r="AU643" s="428"/>
      <c r="AV643" s="428"/>
      <c r="AW643" s="428"/>
      <c r="AX643" s="428"/>
      <c r="AY643" s="428"/>
      <c r="AZ643" s="428"/>
      <c r="BA643" s="428"/>
      <c r="BB643" s="428"/>
      <c r="BC643" s="428"/>
    </row>
    <row r="644" ht="12.75" customHeight="1">
      <c r="A644" s="428"/>
      <c r="B644" s="428"/>
      <c r="C644" s="428"/>
      <c r="D644" s="428"/>
      <c r="E644" s="428"/>
      <c r="F644" s="428"/>
      <c r="G644" s="428"/>
      <c r="H644" s="428"/>
      <c r="I644" s="428"/>
      <c r="J644" s="428"/>
      <c r="K644" s="428"/>
      <c r="L644" s="428"/>
      <c r="M644" s="428"/>
      <c r="N644" s="428"/>
      <c r="O644" s="428"/>
      <c r="P644" s="428"/>
      <c r="Q644" s="428"/>
      <c r="R644" s="428"/>
      <c r="S644" s="428"/>
      <c r="T644" s="428"/>
      <c r="U644" s="428"/>
      <c r="V644" s="428"/>
      <c r="W644" s="428"/>
      <c r="X644" s="428"/>
      <c r="Y644" s="428"/>
      <c r="Z644" s="428"/>
      <c r="AA644" s="428"/>
      <c r="AB644" s="428"/>
      <c r="AC644" s="428"/>
      <c r="AD644" s="428"/>
      <c r="AE644" s="428"/>
      <c r="AF644" s="428"/>
      <c r="AG644" s="428"/>
      <c r="AH644" s="428"/>
      <c r="AI644" s="428"/>
      <c r="AJ644" s="428"/>
      <c r="AK644" s="428"/>
      <c r="AL644" s="428"/>
      <c r="AM644" s="428"/>
      <c r="AN644" s="428"/>
      <c r="AO644" s="428"/>
      <c r="AP644" s="428"/>
      <c r="AQ644" s="428"/>
      <c r="AR644" s="428"/>
      <c r="AS644" s="428"/>
      <c r="AT644" s="428"/>
      <c r="AU644" s="428"/>
      <c r="AV644" s="428"/>
      <c r="AW644" s="428"/>
      <c r="AX644" s="428"/>
      <c r="AY644" s="428"/>
      <c r="AZ644" s="428"/>
      <c r="BA644" s="428"/>
      <c r="BB644" s="428"/>
      <c r="BC644" s="428"/>
    </row>
    <row r="645" ht="12.75" customHeight="1">
      <c r="A645" s="428"/>
      <c r="B645" s="428"/>
      <c r="C645" s="428"/>
      <c r="D645" s="428"/>
      <c r="E645" s="428"/>
      <c r="F645" s="428"/>
      <c r="G645" s="428"/>
      <c r="H645" s="428"/>
      <c r="I645" s="428"/>
      <c r="J645" s="428"/>
      <c r="K645" s="428"/>
      <c r="L645" s="428"/>
      <c r="M645" s="428"/>
      <c r="N645" s="428"/>
      <c r="O645" s="428"/>
      <c r="P645" s="428"/>
      <c r="Q645" s="428"/>
      <c r="R645" s="428"/>
      <c r="S645" s="428"/>
      <c r="T645" s="428"/>
      <c r="U645" s="428"/>
      <c r="V645" s="428"/>
      <c r="W645" s="428"/>
      <c r="X645" s="428"/>
      <c r="Y645" s="428"/>
      <c r="Z645" s="428"/>
      <c r="AA645" s="428"/>
      <c r="AB645" s="428"/>
      <c r="AC645" s="428"/>
      <c r="AD645" s="428"/>
      <c r="AE645" s="428"/>
      <c r="AF645" s="428"/>
      <c r="AG645" s="428"/>
      <c r="AH645" s="428"/>
      <c r="AI645" s="428"/>
      <c r="AJ645" s="428"/>
      <c r="AK645" s="428"/>
      <c r="AL645" s="428"/>
      <c r="AM645" s="428"/>
      <c r="AN645" s="428"/>
      <c r="AO645" s="428"/>
      <c r="AP645" s="428"/>
      <c r="AQ645" s="428"/>
      <c r="AR645" s="428"/>
      <c r="AS645" s="428"/>
      <c r="AT645" s="428"/>
      <c r="AU645" s="428"/>
      <c r="AV645" s="428"/>
      <c r="AW645" s="428"/>
      <c r="AX645" s="428"/>
      <c r="AY645" s="428"/>
      <c r="AZ645" s="428"/>
      <c r="BA645" s="428"/>
      <c r="BB645" s="428"/>
      <c r="BC645" s="428"/>
    </row>
    <row r="646" ht="12.75" customHeight="1">
      <c r="A646" s="428"/>
      <c r="B646" s="428"/>
      <c r="C646" s="428"/>
      <c r="D646" s="428"/>
      <c r="E646" s="428"/>
      <c r="F646" s="428"/>
      <c r="G646" s="428"/>
      <c r="H646" s="428"/>
      <c r="I646" s="428"/>
      <c r="J646" s="428"/>
      <c r="K646" s="428"/>
      <c r="L646" s="428"/>
      <c r="M646" s="428"/>
      <c r="N646" s="428"/>
      <c r="O646" s="428"/>
      <c r="P646" s="428"/>
      <c r="Q646" s="428"/>
      <c r="R646" s="428"/>
      <c r="S646" s="428"/>
      <c r="T646" s="428"/>
      <c r="U646" s="428"/>
      <c r="V646" s="428"/>
      <c r="W646" s="428"/>
      <c r="X646" s="428"/>
      <c r="Y646" s="428"/>
      <c r="Z646" s="428"/>
      <c r="AA646" s="428"/>
      <c r="AB646" s="428"/>
      <c r="AC646" s="428"/>
      <c r="AD646" s="428"/>
      <c r="AE646" s="428"/>
      <c r="AF646" s="428"/>
      <c r="AG646" s="428"/>
      <c r="AH646" s="428"/>
      <c r="AI646" s="428"/>
      <c r="AJ646" s="428"/>
      <c r="AK646" s="428"/>
      <c r="AL646" s="428"/>
      <c r="AM646" s="428"/>
      <c r="AN646" s="428"/>
      <c r="AO646" s="428"/>
      <c r="AP646" s="428"/>
      <c r="AQ646" s="428"/>
      <c r="AR646" s="428"/>
      <c r="AS646" s="428"/>
      <c r="AT646" s="428"/>
      <c r="AU646" s="428"/>
      <c r="AV646" s="428"/>
      <c r="AW646" s="428"/>
      <c r="AX646" s="428"/>
      <c r="AY646" s="428"/>
      <c r="AZ646" s="428"/>
      <c r="BA646" s="428"/>
      <c r="BB646" s="428"/>
      <c r="BC646" s="428"/>
    </row>
    <row r="647" ht="12.75" customHeight="1">
      <c r="A647" s="428"/>
      <c r="B647" s="428"/>
      <c r="C647" s="428"/>
      <c r="D647" s="428"/>
      <c r="E647" s="428"/>
      <c r="F647" s="428"/>
      <c r="G647" s="428"/>
      <c r="H647" s="428"/>
      <c r="I647" s="428"/>
      <c r="J647" s="428"/>
      <c r="K647" s="428"/>
      <c r="L647" s="428"/>
      <c r="M647" s="428"/>
      <c r="N647" s="428"/>
      <c r="O647" s="428"/>
      <c r="P647" s="428"/>
      <c r="Q647" s="428"/>
      <c r="R647" s="428"/>
      <c r="S647" s="428"/>
      <c r="T647" s="428"/>
      <c r="U647" s="428"/>
      <c r="V647" s="428"/>
      <c r="W647" s="428"/>
      <c r="X647" s="428"/>
      <c r="Y647" s="428"/>
      <c r="Z647" s="428"/>
      <c r="AA647" s="428"/>
      <c r="AB647" s="428"/>
      <c r="AC647" s="428"/>
      <c r="AD647" s="428"/>
      <c r="AE647" s="428"/>
      <c r="AF647" s="428"/>
      <c r="AG647" s="428"/>
      <c r="AH647" s="428"/>
      <c r="AI647" s="428"/>
      <c r="AJ647" s="428"/>
      <c r="AK647" s="428"/>
      <c r="AL647" s="428"/>
      <c r="AM647" s="428"/>
      <c r="AN647" s="428"/>
      <c r="AO647" s="428"/>
      <c r="AP647" s="428"/>
      <c r="AQ647" s="428"/>
      <c r="AR647" s="428"/>
      <c r="AS647" s="428"/>
      <c r="AT647" s="428"/>
      <c r="AU647" s="428"/>
      <c r="AV647" s="428"/>
      <c r="AW647" s="428"/>
      <c r="AX647" s="428"/>
      <c r="AY647" s="428"/>
      <c r="AZ647" s="428"/>
      <c r="BA647" s="428"/>
      <c r="BB647" s="428"/>
      <c r="BC647" s="428"/>
    </row>
    <row r="648" ht="12.75" customHeight="1">
      <c r="A648" s="428"/>
      <c r="B648" s="428"/>
      <c r="C648" s="428"/>
      <c r="D648" s="428"/>
      <c r="E648" s="428"/>
      <c r="F648" s="428"/>
      <c r="G648" s="428"/>
      <c r="H648" s="428"/>
      <c r="I648" s="428"/>
      <c r="J648" s="428"/>
      <c r="K648" s="428"/>
      <c r="L648" s="428"/>
      <c r="M648" s="428"/>
      <c r="N648" s="428"/>
      <c r="O648" s="428"/>
      <c r="P648" s="428"/>
      <c r="Q648" s="428"/>
      <c r="R648" s="428"/>
      <c r="S648" s="428"/>
      <c r="T648" s="428"/>
      <c r="U648" s="428"/>
      <c r="V648" s="428"/>
      <c r="W648" s="428"/>
      <c r="X648" s="428"/>
      <c r="Y648" s="428"/>
      <c r="Z648" s="428"/>
      <c r="AA648" s="428"/>
      <c r="AB648" s="428"/>
      <c r="AC648" s="428"/>
      <c r="AD648" s="428"/>
      <c r="AE648" s="428"/>
      <c r="AF648" s="428"/>
      <c r="AG648" s="428"/>
      <c r="AH648" s="428"/>
      <c r="AI648" s="428"/>
      <c r="AJ648" s="428"/>
      <c r="AK648" s="428"/>
      <c r="AL648" s="428"/>
      <c r="AM648" s="428"/>
      <c r="AN648" s="428"/>
      <c r="AO648" s="428"/>
      <c r="AP648" s="428"/>
      <c r="AQ648" s="428"/>
      <c r="AR648" s="428"/>
      <c r="AS648" s="428"/>
      <c r="AT648" s="428"/>
      <c r="AU648" s="428"/>
      <c r="AV648" s="428"/>
      <c r="AW648" s="428"/>
      <c r="AX648" s="428"/>
      <c r="AY648" s="428"/>
      <c r="AZ648" s="428"/>
      <c r="BA648" s="428"/>
      <c r="BB648" s="428"/>
      <c r="BC648" s="428"/>
    </row>
    <row r="649" ht="12.75" customHeight="1">
      <c r="A649" s="428"/>
      <c r="B649" s="428"/>
      <c r="C649" s="428"/>
      <c r="D649" s="428"/>
      <c r="E649" s="428"/>
      <c r="F649" s="428"/>
      <c r="G649" s="428"/>
      <c r="H649" s="428"/>
      <c r="I649" s="428"/>
      <c r="J649" s="428"/>
      <c r="K649" s="428"/>
      <c r="L649" s="428"/>
      <c r="M649" s="428"/>
      <c r="N649" s="428"/>
      <c r="O649" s="428"/>
      <c r="P649" s="428"/>
      <c r="Q649" s="428"/>
      <c r="R649" s="428"/>
      <c r="S649" s="428"/>
      <c r="T649" s="428"/>
      <c r="U649" s="428"/>
      <c r="V649" s="428"/>
      <c r="W649" s="428"/>
      <c r="X649" s="428"/>
      <c r="Y649" s="428"/>
      <c r="Z649" s="428"/>
      <c r="AA649" s="428"/>
      <c r="AB649" s="428"/>
      <c r="AC649" s="428"/>
      <c r="AD649" s="428"/>
      <c r="AE649" s="428"/>
      <c r="AF649" s="428"/>
      <c r="AG649" s="428"/>
      <c r="AH649" s="428"/>
      <c r="AI649" s="428"/>
      <c r="AJ649" s="428"/>
      <c r="AK649" s="428"/>
      <c r="AL649" s="428"/>
      <c r="AM649" s="428"/>
      <c r="AN649" s="428"/>
      <c r="AO649" s="428"/>
      <c r="AP649" s="428"/>
      <c r="AQ649" s="428"/>
      <c r="AR649" s="428"/>
      <c r="AS649" s="428"/>
      <c r="AT649" s="428"/>
      <c r="AU649" s="428"/>
      <c r="AV649" s="428"/>
      <c r="AW649" s="428"/>
      <c r="AX649" s="428"/>
      <c r="AY649" s="428"/>
      <c r="AZ649" s="428"/>
      <c r="BA649" s="428"/>
      <c r="BB649" s="428"/>
      <c r="BC649" s="428"/>
    </row>
    <row r="650" ht="12.75" customHeight="1">
      <c r="A650" s="428"/>
      <c r="B650" s="428"/>
      <c r="C650" s="428"/>
      <c r="D650" s="428"/>
      <c r="E650" s="428"/>
      <c r="F650" s="428"/>
      <c r="G650" s="428"/>
      <c r="H650" s="428"/>
      <c r="I650" s="428"/>
      <c r="J650" s="428"/>
      <c r="K650" s="428"/>
      <c r="L650" s="428"/>
      <c r="M650" s="428"/>
      <c r="N650" s="428"/>
      <c r="O650" s="428"/>
      <c r="P650" s="428"/>
      <c r="Q650" s="428"/>
      <c r="R650" s="428"/>
      <c r="S650" s="428"/>
      <c r="T650" s="428"/>
      <c r="U650" s="428"/>
      <c r="V650" s="428"/>
      <c r="W650" s="428"/>
      <c r="X650" s="428"/>
      <c r="Y650" s="428"/>
      <c r="Z650" s="428"/>
      <c r="AA650" s="428"/>
      <c r="AB650" s="428"/>
      <c r="AC650" s="428"/>
      <c r="AD650" s="428"/>
      <c r="AE650" s="428"/>
      <c r="AF650" s="428"/>
      <c r="AG650" s="428"/>
      <c r="AH650" s="428"/>
      <c r="AI650" s="428"/>
      <c r="AJ650" s="428"/>
      <c r="AK650" s="428"/>
      <c r="AL650" s="428"/>
      <c r="AM650" s="428"/>
      <c r="AN650" s="428"/>
      <c r="AO650" s="428"/>
      <c r="AP650" s="428"/>
      <c r="AQ650" s="428"/>
      <c r="AR650" s="428"/>
      <c r="AS650" s="428"/>
      <c r="AT650" s="428"/>
      <c r="AU650" s="428"/>
      <c r="AV650" s="428"/>
      <c r="AW650" s="428"/>
      <c r="AX650" s="428"/>
      <c r="AY650" s="428"/>
      <c r="AZ650" s="428"/>
      <c r="BA650" s="428"/>
      <c r="BB650" s="428"/>
      <c r="BC650" s="428"/>
    </row>
    <row r="651" ht="12.75" customHeight="1">
      <c r="A651" s="428"/>
      <c r="B651" s="428"/>
      <c r="C651" s="428"/>
      <c r="D651" s="428"/>
      <c r="E651" s="428"/>
      <c r="F651" s="428"/>
      <c r="G651" s="428"/>
      <c r="H651" s="428"/>
      <c r="I651" s="428"/>
      <c r="J651" s="428"/>
      <c r="K651" s="428"/>
      <c r="L651" s="428"/>
      <c r="M651" s="428"/>
      <c r="N651" s="428"/>
      <c r="O651" s="428"/>
      <c r="P651" s="428"/>
      <c r="Q651" s="428"/>
      <c r="R651" s="428"/>
      <c r="S651" s="428"/>
      <c r="T651" s="428"/>
      <c r="U651" s="428"/>
      <c r="V651" s="428"/>
      <c r="W651" s="428"/>
      <c r="X651" s="428"/>
      <c r="Y651" s="428"/>
      <c r="Z651" s="428"/>
      <c r="AA651" s="428"/>
      <c r="AB651" s="428"/>
      <c r="AC651" s="428"/>
      <c r="AD651" s="428"/>
      <c r="AE651" s="428"/>
      <c r="AF651" s="428"/>
      <c r="AG651" s="428"/>
      <c r="AH651" s="428"/>
      <c r="AI651" s="428"/>
      <c r="AJ651" s="428"/>
      <c r="AK651" s="428"/>
      <c r="AL651" s="428"/>
      <c r="AM651" s="428"/>
      <c r="AN651" s="428"/>
      <c r="AO651" s="428"/>
      <c r="AP651" s="428"/>
      <c r="AQ651" s="428"/>
      <c r="AR651" s="428"/>
      <c r="AS651" s="428"/>
      <c r="AT651" s="428"/>
      <c r="AU651" s="428"/>
      <c r="AV651" s="428"/>
      <c r="AW651" s="428"/>
      <c r="AX651" s="428"/>
      <c r="AY651" s="428"/>
      <c r="AZ651" s="428"/>
      <c r="BA651" s="428"/>
      <c r="BB651" s="428"/>
      <c r="BC651" s="428"/>
    </row>
    <row r="652" ht="12.75" customHeight="1">
      <c r="A652" s="428"/>
      <c r="B652" s="428"/>
      <c r="C652" s="428"/>
      <c r="D652" s="428"/>
      <c r="E652" s="428"/>
      <c r="F652" s="428"/>
      <c r="G652" s="428"/>
      <c r="H652" s="428"/>
      <c r="I652" s="428"/>
      <c r="J652" s="428"/>
      <c r="K652" s="428"/>
      <c r="L652" s="428"/>
      <c r="M652" s="428"/>
      <c r="N652" s="428"/>
      <c r="O652" s="428"/>
      <c r="P652" s="428"/>
      <c r="Q652" s="428"/>
      <c r="R652" s="428"/>
      <c r="S652" s="428"/>
      <c r="T652" s="428"/>
      <c r="U652" s="428"/>
      <c r="V652" s="428"/>
      <c r="W652" s="428"/>
      <c r="X652" s="428"/>
      <c r="Y652" s="428"/>
      <c r="Z652" s="428"/>
      <c r="AA652" s="428"/>
      <c r="AB652" s="428"/>
      <c r="AC652" s="428"/>
      <c r="AD652" s="428"/>
      <c r="AE652" s="428"/>
      <c r="AF652" s="428"/>
      <c r="AG652" s="428"/>
      <c r="AH652" s="428"/>
      <c r="AI652" s="428"/>
      <c r="AJ652" s="428"/>
      <c r="AK652" s="428"/>
      <c r="AL652" s="428"/>
      <c r="AM652" s="428"/>
      <c r="AN652" s="428"/>
      <c r="AO652" s="428"/>
      <c r="AP652" s="428"/>
      <c r="AQ652" s="428"/>
      <c r="AR652" s="428"/>
      <c r="AS652" s="428"/>
      <c r="AT652" s="428"/>
      <c r="AU652" s="428"/>
      <c r="AV652" s="428"/>
      <c r="AW652" s="428"/>
      <c r="AX652" s="428"/>
      <c r="AY652" s="428"/>
      <c r="AZ652" s="428"/>
      <c r="BA652" s="428"/>
      <c r="BB652" s="428"/>
      <c r="BC652" s="428"/>
    </row>
    <row r="653" ht="12.75" customHeight="1">
      <c r="A653" s="428"/>
      <c r="B653" s="428"/>
      <c r="C653" s="428"/>
      <c r="D653" s="428"/>
      <c r="E653" s="428"/>
      <c r="F653" s="428"/>
      <c r="G653" s="428"/>
      <c r="H653" s="428"/>
      <c r="I653" s="428"/>
      <c r="J653" s="428"/>
      <c r="K653" s="428"/>
      <c r="L653" s="428"/>
      <c r="M653" s="428"/>
      <c r="N653" s="428"/>
      <c r="O653" s="428"/>
      <c r="P653" s="428"/>
      <c r="Q653" s="428"/>
      <c r="R653" s="428"/>
      <c r="S653" s="428"/>
      <c r="T653" s="428"/>
      <c r="U653" s="428"/>
      <c r="V653" s="428"/>
      <c r="W653" s="428"/>
      <c r="X653" s="428"/>
      <c r="Y653" s="428"/>
      <c r="Z653" s="428"/>
      <c r="AA653" s="428"/>
      <c r="AB653" s="428"/>
      <c r="AC653" s="428"/>
      <c r="AD653" s="428"/>
      <c r="AE653" s="428"/>
      <c r="AF653" s="428"/>
      <c r="AG653" s="428"/>
      <c r="AH653" s="428"/>
      <c r="AI653" s="428"/>
      <c r="AJ653" s="428"/>
      <c r="AK653" s="428"/>
      <c r="AL653" s="428"/>
      <c r="AM653" s="428"/>
      <c r="AN653" s="428"/>
      <c r="AO653" s="428"/>
      <c r="AP653" s="428"/>
      <c r="AQ653" s="428"/>
      <c r="AR653" s="428"/>
      <c r="AS653" s="428"/>
      <c r="AT653" s="428"/>
      <c r="AU653" s="428"/>
      <c r="AV653" s="428"/>
      <c r="AW653" s="428"/>
      <c r="AX653" s="428"/>
      <c r="AY653" s="428"/>
      <c r="AZ653" s="428"/>
      <c r="BA653" s="428"/>
      <c r="BB653" s="428"/>
      <c r="BC653" s="428"/>
    </row>
    <row r="654" ht="12.75" customHeight="1">
      <c r="A654" s="428"/>
      <c r="B654" s="428"/>
      <c r="C654" s="428"/>
      <c r="D654" s="428"/>
      <c r="E654" s="428"/>
      <c r="F654" s="428"/>
      <c r="G654" s="428"/>
      <c r="H654" s="428"/>
      <c r="I654" s="428"/>
      <c r="J654" s="428"/>
      <c r="K654" s="428"/>
      <c r="L654" s="428"/>
      <c r="M654" s="428"/>
      <c r="N654" s="428"/>
      <c r="O654" s="428"/>
      <c r="P654" s="428"/>
      <c r="Q654" s="428"/>
      <c r="R654" s="428"/>
      <c r="S654" s="428"/>
      <c r="T654" s="428"/>
      <c r="U654" s="428"/>
      <c r="V654" s="428"/>
      <c r="W654" s="428"/>
      <c r="X654" s="428"/>
      <c r="Y654" s="428"/>
      <c r="Z654" s="428"/>
      <c r="AA654" s="428"/>
      <c r="AB654" s="428"/>
      <c r="AC654" s="428"/>
      <c r="AD654" s="428"/>
      <c r="AE654" s="428"/>
      <c r="AF654" s="428"/>
      <c r="AG654" s="428"/>
      <c r="AH654" s="428"/>
      <c r="AI654" s="428"/>
      <c r="AJ654" s="428"/>
      <c r="AK654" s="428"/>
      <c r="AL654" s="428"/>
      <c r="AM654" s="428"/>
      <c r="AN654" s="428"/>
      <c r="AO654" s="428"/>
      <c r="AP654" s="428"/>
      <c r="AQ654" s="428"/>
      <c r="AR654" s="428"/>
      <c r="AS654" s="428"/>
      <c r="AT654" s="428"/>
      <c r="AU654" s="428"/>
      <c r="AV654" s="428"/>
      <c r="AW654" s="428"/>
      <c r="AX654" s="428"/>
      <c r="AY654" s="428"/>
      <c r="AZ654" s="428"/>
      <c r="BA654" s="428"/>
      <c r="BB654" s="428"/>
      <c r="BC654" s="428"/>
    </row>
    <row r="655" ht="12.75" customHeight="1">
      <c r="A655" s="428"/>
      <c r="B655" s="428"/>
      <c r="C655" s="428"/>
      <c r="D655" s="428"/>
      <c r="E655" s="428"/>
      <c r="F655" s="428"/>
      <c r="G655" s="428"/>
      <c r="H655" s="428"/>
      <c r="I655" s="428"/>
      <c r="J655" s="428"/>
      <c r="K655" s="428"/>
      <c r="L655" s="428"/>
      <c r="M655" s="428"/>
      <c r="N655" s="428"/>
      <c r="O655" s="428"/>
      <c r="P655" s="428"/>
      <c r="Q655" s="428"/>
      <c r="R655" s="428"/>
      <c r="S655" s="428"/>
      <c r="T655" s="428"/>
      <c r="U655" s="428"/>
      <c r="V655" s="428"/>
      <c r="W655" s="428"/>
      <c r="X655" s="428"/>
      <c r="Y655" s="428"/>
      <c r="Z655" s="428"/>
      <c r="AA655" s="428"/>
      <c r="AB655" s="428"/>
      <c r="AC655" s="428"/>
      <c r="AD655" s="428"/>
      <c r="AE655" s="428"/>
      <c r="AF655" s="428"/>
      <c r="AG655" s="428"/>
      <c r="AH655" s="428"/>
      <c r="AI655" s="428"/>
      <c r="AJ655" s="428"/>
      <c r="AK655" s="428"/>
      <c r="AL655" s="428"/>
      <c r="AM655" s="428"/>
      <c r="AN655" s="428"/>
      <c r="AO655" s="428"/>
      <c r="AP655" s="428"/>
      <c r="AQ655" s="428"/>
      <c r="AR655" s="428"/>
      <c r="AS655" s="428"/>
      <c r="AT655" s="428"/>
      <c r="AU655" s="428"/>
      <c r="AV655" s="428"/>
      <c r="AW655" s="428"/>
      <c r="AX655" s="428"/>
      <c r="AY655" s="428"/>
      <c r="AZ655" s="428"/>
      <c r="BA655" s="428"/>
      <c r="BB655" s="428"/>
      <c r="BC655" s="428"/>
    </row>
    <row r="656" ht="12.75" customHeight="1">
      <c r="A656" s="428"/>
      <c r="B656" s="428"/>
      <c r="C656" s="428"/>
      <c r="D656" s="428"/>
      <c r="E656" s="428"/>
      <c r="F656" s="428"/>
      <c r="G656" s="428"/>
      <c r="H656" s="428"/>
      <c r="I656" s="428"/>
      <c r="J656" s="428"/>
      <c r="K656" s="428"/>
      <c r="L656" s="428"/>
      <c r="M656" s="428"/>
      <c r="N656" s="428"/>
      <c r="O656" s="428"/>
      <c r="P656" s="428"/>
      <c r="Q656" s="428"/>
      <c r="R656" s="428"/>
      <c r="S656" s="428"/>
      <c r="T656" s="428"/>
      <c r="U656" s="428"/>
      <c r="V656" s="428"/>
      <c r="W656" s="428"/>
      <c r="X656" s="428"/>
      <c r="Y656" s="428"/>
      <c r="Z656" s="428"/>
      <c r="AA656" s="428"/>
      <c r="AB656" s="428"/>
      <c r="AC656" s="428"/>
      <c r="AD656" s="428"/>
      <c r="AE656" s="428"/>
      <c r="AF656" s="428"/>
      <c r="AG656" s="428"/>
      <c r="AH656" s="428"/>
      <c r="AI656" s="428"/>
      <c r="AJ656" s="428"/>
      <c r="AK656" s="428"/>
      <c r="AL656" s="428"/>
      <c r="AM656" s="428"/>
      <c r="AN656" s="428"/>
      <c r="AO656" s="428"/>
      <c r="AP656" s="428"/>
      <c r="AQ656" s="428"/>
      <c r="AR656" s="428"/>
      <c r="AS656" s="428"/>
      <c r="AT656" s="428"/>
      <c r="AU656" s="428"/>
      <c r="AV656" s="428"/>
      <c r="AW656" s="428"/>
      <c r="AX656" s="428"/>
      <c r="AY656" s="428"/>
      <c r="AZ656" s="428"/>
      <c r="BA656" s="428"/>
      <c r="BB656" s="428"/>
      <c r="BC656" s="428"/>
    </row>
    <row r="657" ht="12.75" customHeight="1">
      <c r="A657" s="428"/>
      <c r="B657" s="428"/>
      <c r="C657" s="428"/>
      <c r="D657" s="428"/>
      <c r="E657" s="428"/>
      <c r="F657" s="428"/>
      <c r="G657" s="428"/>
      <c r="H657" s="428"/>
      <c r="I657" s="428"/>
      <c r="J657" s="428"/>
      <c r="K657" s="428"/>
      <c r="L657" s="428"/>
      <c r="M657" s="428"/>
      <c r="N657" s="428"/>
      <c r="O657" s="428"/>
      <c r="P657" s="428"/>
      <c r="Q657" s="428"/>
      <c r="R657" s="428"/>
      <c r="S657" s="428"/>
      <c r="T657" s="428"/>
      <c r="U657" s="428"/>
      <c r="V657" s="428"/>
      <c r="W657" s="428"/>
      <c r="X657" s="428"/>
      <c r="Y657" s="428"/>
      <c r="Z657" s="428"/>
      <c r="AA657" s="428"/>
      <c r="AB657" s="428"/>
      <c r="AC657" s="428"/>
      <c r="AD657" s="428"/>
      <c r="AE657" s="428"/>
      <c r="AF657" s="428"/>
      <c r="AG657" s="428"/>
      <c r="AH657" s="428"/>
      <c r="AI657" s="428"/>
      <c r="AJ657" s="428"/>
      <c r="AK657" s="428"/>
      <c r="AL657" s="428"/>
      <c r="AM657" s="428"/>
      <c r="AN657" s="428"/>
      <c r="AO657" s="428"/>
      <c r="AP657" s="428"/>
      <c r="AQ657" s="428"/>
      <c r="AR657" s="428"/>
      <c r="AS657" s="428"/>
      <c r="AT657" s="428"/>
      <c r="AU657" s="428"/>
      <c r="AV657" s="428"/>
      <c r="AW657" s="428"/>
      <c r="AX657" s="428"/>
      <c r="AY657" s="428"/>
      <c r="AZ657" s="428"/>
      <c r="BA657" s="428"/>
      <c r="BB657" s="428"/>
      <c r="BC657" s="428"/>
    </row>
    <row r="658" ht="12.75" customHeight="1">
      <c r="A658" s="428"/>
      <c r="B658" s="428"/>
      <c r="C658" s="428"/>
      <c r="D658" s="428"/>
      <c r="E658" s="428"/>
      <c r="F658" s="428"/>
      <c r="G658" s="428"/>
      <c r="H658" s="428"/>
      <c r="I658" s="428"/>
      <c r="J658" s="428"/>
      <c r="K658" s="428"/>
      <c r="L658" s="428"/>
      <c r="M658" s="428"/>
      <c r="N658" s="428"/>
      <c r="O658" s="428"/>
      <c r="P658" s="428"/>
      <c r="Q658" s="428"/>
      <c r="R658" s="428"/>
      <c r="S658" s="428"/>
      <c r="T658" s="428"/>
      <c r="U658" s="428"/>
      <c r="V658" s="428"/>
      <c r="W658" s="428"/>
      <c r="X658" s="428"/>
      <c r="Y658" s="428"/>
      <c r="Z658" s="428"/>
      <c r="AA658" s="428"/>
      <c r="AB658" s="428"/>
      <c r="AC658" s="428"/>
      <c r="AD658" s="428"/>
      <c r="AE658" s="428"/>
      <c r="AF658" s="428"/>
      <c r="AG658" s="428"/>
      <c r="AH658" s="428"/>
      <c r="AI658" s="428"/>
      <c r="AJ658" s="428"/>
      <c r="AK658" s="428"/>
      <c r="AL658" s="428"/>
      <c r="AM658" s="428"/>
      <c r="AN658" s="428"/>
      <c r="AO658" s="428"/>
      <c r="AP658" s="428"/>
      <c r="AQ658" s="428"/>
      <c r="AR658" s="428"/>
      <c r="AS658" s="428"/>
      <c r="AT658" s="428"/>
      <c r="AU658" s="428"/>
      <c r="AV658" s="428"/>
      <c r="AW658" s="428"/>
      <c r="AX658" s="428"/>
      <c r="AY658" s="428"/>
      <c r="AZ658" s="428"/>
      <c r="BA658" s="428"/>
      <c r="BB658" s="428"/>
      <c r="BC658" s="428"/>
    </row>
    <row r="659" ht="12.75" customHeight="1">
      <c r="A659" s="428"/>
      <c r="B659" s="428"/>
      <c r="C659" s="428"/>
      <c r="D659" s="428"/>
      <c r="E659" s="428"/>
      <c r="F659" s="428"/>
      <c r="G659" s="428"/>
      <c r="H659" s="428"/>
      <c r="I659" s="428"/>
      <c r="J659" s="428"/>
      <c r="K659" s="428"/>
      <c r="L659" s="428"/>
      <c r="M659" s="428"/>
      <c r="N659" s="428"/>
      <c r="O659" s="428"/>
      <c r="P659" s="428"/>
      <c r="Q659" s="428"/>
      <c r="R659" s="428"/>
      <c r="S659" s="428"/>
      <c r="T659" s="428"/>
      <c r="U659" s="428"/>
      <c r="V659" s="428"/>
      <c r="W659" s="428"/>
      <c r="X659" s="428"/>
      <c r="Y659" s="428"/>
      <c r="Z659" s="428"/>
      <c r="AA659" s="428"/>
      <c r="AB659" s="428"/>
      <c r="AC659" s="428"/>
      <c r="AD659" s="428"/>
      <c r="AE659" s="428"/>
      <c r="AF659" s="428"/>
      <c r="AG659" s="428"/>
      <c r="AH659" s="428"/>
      <c r="AI659" s="428"/>
      <c r="AJ659" s="428"/>
      <c r="AK659" s="428"/>
      <c r="AL659" s="428"/>
      <c r="AM659" s="428"/>
      <c r="AN659" s="428"/>
      <c r="AO659" s="428"/>
      <c r="AP659" s="428"/>
      <c r="AQ659" s="428"/>
      <c r="AR659" s="428"/>
      <c r="AS659" s="428"/>
      <c r="AT659" s="428"/>
      <c r="AU659" s="428"/>
      <c r="AV659" s="428"/>
      <c r="AW659" s="428"/>
      <c r="AX659" s="428"/>
      <c r="AY659" s="428"/>
      <c r="AZ659" s="428"/>
      <c r="BA659" s="428"/>
      <c r="BB659" s="428"/>
      <c r="BC659" s="428"/>
    </row>
    <row r="660" ht="12.75" customHeight="1">
      <c r="A660" s="428"/>
      <c r="B660" s="428"/>
      <c r="C660" s="428"/>
      <c r="D660" s="428"/>
      <c r="E660" s="428"/>
      <c r="F660" s="428"/>
      <c r="G660" s="428"/>
      <c r="H660" s="428"/>
      <c r="I660" s="428"/>
      <c r="J660" s="428"/>
      <c r="K660" s="428"/>
      <c r="L660" s="428"/>
      <c r="M660" s="428"/>
      <c r="N660" s="428"/>
      <c r="O660" s="428"/>
      <c r="P660" s="428"/>
      <c r="Q660" s="428"/>
      <c r="R660" s="428"/>
      <c r="S660" s="428"/>
      <c r="T660" s="428"/>
      <c r="U660" s="428"/>
      <c r="V660" s="428"/>
      <c r="W660" s="428"/>
      <c r="X660" s="428"/>
      <c r="Y660" s="428"/>
      <c r="Z660" s="428"/>
      <c r="AA660" s="428"/>
      <c r="AB660" s="428"/>
      <c r="AC660" s="428"/>
      <c r="AD660" s="428"/>
      <c r="AE660" s="428"/>
      <c r="AF660" s="428"/>
      <c r="AG660" s="428"/>
      <c r="AH660" s="428"/>
      <c r="AI660" s="428"/>
      <c r="AJ660" s="428"/>
      <c r="AK660" s="428"/>
      <c r="AL660" s="428"/>
      <c r="AM660" s="428"/>
      <c r="AN660" s="428"/>
      <c r="AO660" s="428"/>
      <c r="AP660" s="428"/>
      <c r="AQ660" s="428"/>
      <c r="AR660" s="428"/>
      <c r="AS660" s="428"/>
      <c r="AT660" s="428"/>
      <c r="AU660" s="428"/>
      <c r="AV660" s="428"/>
      <c r="AW660" s="428"/>
      <c r="AX660" s="428"/>
      <c r="AY660" s="428"/>
      <c r="AZ660" s="428"/>
      <c r="BA660" s="428"/>
      <c r="BB660" s="428"/>
      <c r="BC660" s="428"/>
    </row>
    <row r="661" ht="12.75" customHeight="1">
      <c r="A661" s="428"/>
      <c r="B661" s="428"/>
      <c r="C661" s="428"/>
      <c r="D661" s="428"/>
      <c r="E661" s="428"/>
      <c r="F661" s="428"/>
      <c r="G661" s="428"/>
      <c r="H661" s="428"/>
      <c r="I661" s="428"/>
      <c r="J661" s="428"/>
      <c r="K661" s="428"/>
      <c r="L661" s="428"/>
      <c r="M661" s="428"/>
      <c r="N661" s="428"/>
      <c r="O661" s="428"/>
      <c r="P661" s="428"/>
      <c r="Q661" s="428"/>
      <c r="R661" s="428"/>
      <c r="S661" s="428"/>
      <c r="T661" s="428"/>
      <c r="U661" s="428"/>
      <c r="V661" s="428"/>
      <c r="W661" s="428"/>
      <c r="X661" s="428"/>
      <c r="Y661" s="428"/>
      <c r="Z661" s="428"/>
      <c r="AA661" s="428"/>
      <c r="AB661" s="428"/>
      <c r="AC661" s="428"/>
      <c r="AD661" s="428"/>
      <c r="AE661" s="428"/>
      <c r="AF661" s="428"/>
      <c r="AG661" s="428"/>
      <c r="AH661" s="428"/>
      <c r="AI661" s="428"/>
      <c r="AJ661" s="428"/>
      <c r="AK661" s="428"/>
      <c r="AL661" s="428"/>
      <c r="AM661" s="428"/>
      <c r="AN661" s="428"/>
      <c r="AO661" s="428"/>
      <c r="AP661" s="428"/>
      <c r="AQ661" s="428"/>
      <c r="AR661" s="428"/>
      <c r="AS661" s="428"/>
      <c r="AT661" s="428"/>
      <c r="AU661" s="428"/>
      <c r="AV661" s="428"/>
      <c r="AW661" s="428"/>
      <c r="AX661" s="428"/>
      <c r="AY661" s="428"/>
      <c r="AZ661" s="428"/>
      <c r="BA661" s="428"/>
      <c r="BB661" s="428"/>
      <c r="BC661" s="428"/>
    </row>
    <row r="662" ht="12.75" customHeight="1">
      <c r="A662" s="428"/>
      <c r="B662" s="428"/>
      <c r="C662" s="428"/>
      <c r="D662" s="428"/>
      <c r="E662" s="428"/>
      <c r="F662" s="428"/>
      <c r="G662" s="428"/>
      <c r="H662" s="428"/>
      <c r="I662" s="428"/>
      <c r="J662" s="428"/>
      <c r="K662" s="428"/>
      <c r="L662" s="428"/>
      <c r="M662" s="428"/>
      <c r="N662" s="428"/>
      <c r="O662" s="428"/>
      <c r="P662" s="428"/>
      <c r="Q662" s="428"/>
      <c r="R662" s="428"/>
      <c r="S662" s="428"/>
      <c r="T662" s="428"/>
      <c r="U662" s="428"/>
      <c r="V662" s="428"/>
      <c r="W662" s="428"/>
      <c r="X662" s="428"/>
      <c r="Y662" s="428"/>
      <c r="Z662" s="428"/>
      <c r="AA662" s="428"/>
      <c r="AB662" s="428"/>
      <c r="AC662" s="428"/>
      <c r="AD662" s="428"/>
      <c r="AE662" s="428"/>
      <c r="AF662" s="428"/>
      <c r="AG662" s="428"/>
      <c r="AH662" s="428"/>
      <c r="AI662" s="428"/>
      <c r="AJ662" s="428"/>
      <c r="AK662" s="428"/>
      <c r="AL662" s="428"/>
      <c r="AM662" s="428"/>
      <c r="AN662" s="428"/>
      <c r="AO662" s="428"/>
      <c r="AP662" s="428"/>
      <c r="AQ662" s="428"/>
      <c r="AR662" s="428"/>
      <c r="AS662" s="428"/>
      <c r="AT662" s="428"/>
      <c r="AU662" s="428"/>
      <c r="AV662" s="428"/>
      <c r="AW662" s="428"/>
      <c r="AX662" s="428"/>
      <c r="AY662" s="428"/>
      <c r="AZ662" s="428"/>
      <c r="BA662" s="428"/>
      <c r="BB662" s="428"/>
      <c r="BC662" s="428"/>
    </row>
    <row r="663" ht="12.75" customHeight="1">
      <c r="A663" s="428"/>
      <c r="B663" s="428"/>
      <c r="C663" s="428"/>
      <c r="D663" s="428"/>
      <c r="E663" s="428"/>
      <c r="F663" s="428"/>
      <c r="G663" s="428"/>
      <c r="H663" s="428"/>
      <c r="I663" s="428"/>
      <c r="J663" s="428"/>
      <c r="K663" s="428"/>
      <c r="L663" s="428"/>
      <c r="M663" s="428"/>
      <c r="N663" s="428"/>
      <c r="O663" s="428"/>
      <c r="P663" s="428"/>
      <c r="Q663" s="428"/>
      <c r="R663" s="428"/>
      <c r="S663" s="428"/>
      <c r="T663" s="428"/>
      <c r="U663" s="428"/>
      <c r="V663" s="428"/>
      <c r="W663" s="428"/>
      <c r="X663" s="428"/>
      <c r="Y663" s="428"/>
      <c r="Z663" s="428"/>
      <c r="AA663" s="428"/>
      <c r="AB663" s="428"/>
      <c r="AC663" s="428"/>
      <c r="AD663" s="428"/>
      <c r="AE663" s="428"/>
      <c r="AF663" s="428"/>
      <c r="AG663" s="428"/>
      <c r="AH663" s="428"/>
      <c r="AI663" s="428"/>
      <c r="AJ663" s="428"/>
      <c r="AK663" s="428"/>
      <c r="AL663" s="428"/>
      <c r="AM663" s="428"/>
      <c r="AN663" s="428"/>
      <c r="AO663" s="428"/>
      <c r="AP663" s="428"/>
      <c r="AQ663" s="428"/>
      <c r="AR663" s="428"/>
      <c r="AS663" s="428"/>
      <c r="AT663" s="428"/>
      <c r="AU663" s="428"/>
      <c r="AV663" s="428"/>
      <c r="AW663" s="428"/>
      <c r="AX663" s="428"/>
      <c r="AY663" s="428"/>
      <c r="AZ663" s="428"/>
      <c r="BA663" s="428"/>
      <c r="BB663" s="428"/>
      <c r="BC663" s="428"/>
    </row>
    <row r="664" ht="12.75" customHeight="1">
      <c r="A664" s="428"/>
      <c r="B664" s="428"/>
      <c r="C664" s="428"/>
      <c r="D664" s="428"/>
      <c r="E664" s="428"/>
      <c r="F664" s="428"/>
      <c r="G664" s="428"/>
      <c r="H664" s="428"/>
      <c r="I664" s="428"/>
      <c r="J664" s="428"/>
      <c r="K664" s="428"/>
      <c r="L664" s="428"/>
      <c r="M664" s="428"/>
      <c r="N664" s="428"/>
      <c r="O664" s="428"/>
      <c r="P664" s="428"/>
      <c r="Q664" s="428"/>
      <c r="R664" s="428"/>
      <c r="S664" s="428"/>
      <c r="T664" s="428"/>
      <c r="U664" s="428"/>
      <c r="V664" s="428"/>
      <c r="W664" s="428"/>
      <c r="X664" s="428"/>
      <c r="Y664" s="428"/>
      <c r="Z664" s="428"/>
      <c r="AA664" s="428"/>
      <c r="AB664" s="428"/>
      <c r="AC664" s="428"/>
      <c r="AD664" s="428"/>
      <c r="AE664" s="428"/>
      <c r="AF664" s="428"/>
      <c r="AG664" s="428"/>
      <c r="AH664" s="428"/>
      <c r="AI664" s="428"/>
      <c r="AJ664" s="428"/>
      <c r="AK664" s="428"/>
      <c r="AL664" s="428"/>
      <c r="AM664" s="428"/>
      <c r="AN664" s="428"/>
      <c r="AO664" s="428"/>
      <c r="AP664" s="428"/>
      <c r="AQ664" s="428"/>
      <c r="AR664" s="428"/>
      <c r="AS664" s="428"/>
      <c r="AT664" s="428"/>
      <c r="AU664" s="428"/>
      <c r="AV664" s="428"/>
      <c r="AW664" s="428"/>
      <c r="AX664" s="428"/>
      <c r="AY664" s="428"/>
      <c r="AZ664" s="428"/>
      <c r="BA664" s="428"/>
      <c r="BB664" s="428"/>
      <c r="BC664" s="428"/>
    </row>
    <row r="665" ht="12.75" customHeight="1">
      <c r="A665" s="428"/>
      <c r="B665" s="428"/>
      <c r="C665" s="428"/>
      <c r="D665" s="428"/>
      <c r="E665" s="428"/>
      <c r="F665" s="428"/>
      <c r="G665" s="428"/>
      <c r="H665" s="428"/>
      <c r="I665" s="428"/>
      <c r="J665" s="428"/>
      <c r="K665" s="428"/>
      <c r="L665" s="428"/>
      <c r="M665" s="428"/>
      <c r="N665" s="428"/>
      <c r="O665" s="428"/>
      <c r="P665" s="428"/>
      <c r="Q665" s="428"/>
      <c r="R665" s="428"/>
      <c r="S665" s="428"/>
      <c r="T665" s="428"/>
      <c r="U665" s="428"/>
      <c r="V665" s="428"/>
      <c r="W665" s="428"/>
      <c r="X665" s="428"/>
      <c r="Y665" s="428"/>
      <c r="Z665" s="428"/>
      <c r="AA665" s="428"/>
      <c r="AB665" s="428"/>
      <c r="AC665" s="428"/>
      <c r="AD665" s="428"/>
      <c r="AE665" s="428"/>
      <c r="AF665" s="428"/>
      <c r="AG665" s="428"/>
      <c r="AH665" s="428"/>
      <c r="AI665" s="428"/>
      <c r="AJ665" s="428"/>
      <c r="AK665" s="428"/>
      <c r="AL665" s="428"/>
      <c r="AM665" s="428"/>
      <c r="AN665" s="428"/>
      <c r="AO665" s="428"/>
      <c r="AP665" s="428"/>
      <c r="AQ665" s="428"/>
      <c r="AR665" s="428"/>
      <c r="AS665" s="428"/>
      <c r="AT665" s="428"/>
      <c r="AU665" s="428"/>
      <c r="AV665" s="428"/>
      <c r="AW665" s="428"/>
      <c r="AX665" s="428"/>
      <c r="AY665" s="428"/>
      <c r="AZ665" s="428"/>
      <c r="BA665" s="428"/>
      <c r="BB665" s="428"/>
      <c r="BC665" s="428"/>
    </row>
    <row r="666" ht="12.75" customHeight="1">
      <c r="A666" s="428"/>
      <c r="B666" s="428"/>
      <c r="C666" s="428"/>
      <c r="D666" s="428"/>
      <c r="E666" s="428"/>
      <c r="F666" s="428"/>
      <c r="G666" s="428"/>
      <c r="H666" s="428"/>
      <c r="I666" s="428"/>
      <c r="J666" s="428"/>
      <c r="K666" s="428"/>
      <c r="L666" s="428"/>
      <c r="M666" s="428"/>
      <c r="N666" s="428"/>
      <c r="O666" s="428"/>
      <c r="P666" s="428"/>
      <c r="Q666" s="428"/>
      <c r="R666" s="428"/>
      <c r="S666" s="428"/>
      <c r="T666" s="428"/>
      <c r="U666" s="428"/>
      <c r="V666" s="428"/>
      <c r="W666" s="428"/>
      <c r="X666" s="428"/>
      <c r="Y666" s="428"/>
      <c r="Z666" s="428"/>
      <c r="AA666" s="428"/>
      <c r="AB666" s="428"/>
      <c r="AC666" s="428"/>
      <c r="AD666" s="428"/>
      <c r="AE666" s="428"/>
      <c r="AF666" s="428"/>
      <c r="AG666" s="428"/>
      <c r="AH666" s="428"/>
      <c r="AI666" s="428"/>
      <c r="AJ666" s="428"/>
      <c r="AK666" s="428"/>
      <c r="AL666" s="428"/>
      <c r="AM666" s="428"/>
      <c r="AN666" s="428"/>
      <c r="AO666" s="428"/>
      <c r="AP666" s="428"/>
      <c r="AQ666" s="428"/>
      <c r="AR666" s="428"/>
      <c r="AS666" s="428"/>
      <c r="AT666" s="428"/>
      <c r="AU666" s="428"/>
      <c r="AV666" s="428"/>
      <c r="AW666" s="428"/>
      <c r="AX666" s="428"/>
      <c r="AY666" s="428"/>
      <c r="AZ666" s="428"/>
      <c r="BA666" s="428"/>
      <c r="BB666" s="428"/>
      <c r="BC666" s="428"/>
    </row>
    <row r="667" ht="12.75" customHeight="1">
      <c r="A667" s="428"/>
      <c r="B667" s="428"/>
      <c r="C667" s="428"/>
      <c r="D667" s="428"/>
      <c r="E667" s="428"/>
      <c r="F667" s="428"/>
      <c r="G667" s="428"/>
      <c r="H667" s="428"/>
      <c r="I667" s="428"/>
      <c r="J667" s="428"/>
      <c r="K667" s="428"/>
      <c r="L667" s="428"/>
      <c r="M667" s="428"/>
      <c r="N667" s="428"/>
      <c r="O667" s="428"/>
      <c r="P667" s="428"/>
      <c r="Q667" s="428"/>
      <c r="R667" s="428"/>
      <c r="S667" s="428"/>
      <c r="T667" s="428"/>
      <c r="U667" s="428"/>
      <c r="V667" s="428"/>
      <c r="W667" s="428"/>
      <c r="X667" s="428"/>
      <c r="Y667" s="428"/>
      <c r="Z667" s="428"/>
      <c r="AA667" s="428"/>
      <c r="AB667" s="428"/>
      <c r="AC667" s="428"/>
      <c r="AD667" s="428"/>
      <c r="AE667" s="428"/>
      <c r="AF667" s="428"/>
      <c r="AG667" s="428"/>
      <c r="AH667" s="428"/>
      <c r="AI667" s="428"/>
      <c r="AJ667" s="428"/>
      <c r="AK667" s="428"/>
      <c r="AL667" s="428"/>
      <c r="AM667" s="428"/>
      <c r="AN667" s="428"/>
      <c r="AO667" s="428"/>
      <c r="AP667" s="428"/>
      <c r="AQ667" s="428"/>
      <c r="AR667" s="428"/>
      <c r="AS667" s="428"/>
      <c r="AT667" s="428"/>
      <c r="AU667" s="428"/>
      <c r="AV667" s="428"/>
      <c r="AW667" s="428"/>
      <c r="AX667" s="428"/>
      <c r="AY667" s="428"/>
      <c r="AZ667" s="428"/>
      <c r="BA667" s="428"/>
      <c r="BB667" s="428"/>
      <c r="BC667" s="428"/>
    </row>
    <row r="668" ht="12.75" customHeight="1">
      <c r="A668" s="428"/>
      <c r="B668" s="428"/>
      <c r="C668" s="428"/>
      <c r="D668" s="428"/>
      <c r="E668" s="428"/>
      <c r="F668" s="428"/>
      <c r="G668" s="428"/>
      <c r="H668" s="428"/>
      <c r="I668" s="428"/>
      <c r="J668" s="428"/>
      <c r="K668" s="428"/>
      <c r="L668" s="428"/>
      <c r="M668" s="428"/>
      <c r="N668" s="428"/>
      <c r="O668" s="428"/>
      <c r="P668" s="428"/>
      <c r="Q668" s="428"/>
      <c r="R668" s="428"/>
      <c r="S668" s="428"/>
      <c r="T668" s="428"/>
      <c r="U668" s="428"/>
      <c r="V668" s="428"/>
      <c r="W668" s="428"/>
      <c r="X668" s="428"/>
      <c r="Y668" s="428"/>
      <c r="Z668" s="428"/>
      <c r="AA668" s="428"/>
      <c r="AB668" s="428"/>
      <c r="AC668" s="428"/>
      <c r="AD668" s="428"/>
      <c r="AE668" s="428"/>
      <c r="AF668" s="428"/>
      <c r="AG668" s="428"/>
      <c r="AH668" s="428"/>
      <c r="AI668" s="428"/>
      <c r="AJ668" s="428"/>
      <c r="AK668" s="428"/>
      <c r="AL668" s="428"/>
      <c r="AM668" s="428"/>
      <c r="AN668" s="428"/>
      <c r="AO668" s="428"/>
      <c r="AP668" s="428"/>
      <c r="AQ668" s="428"/>
      <c r="AR668" s="428"/>
      <c r="AS668" s="428"/>
      <c r="AT668" s="428"/>
      <c r="AU668" s="428"/>
      <c r="AV668" s="428"/>
      <c r="AW668" s="428"/>
      <c r="AX668" s="428"/>
      <c r="AY668" s="428"/>
      <c r="AZ668" s="428"/>
      <c r="BA668" s="428"/>
      <c r="BB668" s="428"/>
      <c r="BC668" s="428"/>
    </row>
    <row r="669" ht="12.75" customHeight="1">
      <c r="A669" s="428"/>
      <c r="B669" s="428"/>
      <c r="C669" s="428"/>
      <c r="D669" s="428"/>
      <c r="E669" s="428"/>
      <c r="F669" s="428"/>
      <c r="G669" s="428"/>
      <c r="H669" s="428"/>
      <c r="I669" s="428"/>
      <c r="J669" s="428"/>
      <c r="K669" s="428"/>
      <c r="L669" s="428"/>
      <c r="M669" s="428"/>
      <c r="N669" s="428"/>
      <c r="O669" s="428"/>
      <c r="P669" s="428"/>
      <c r="Q669" s="428"/>
      <c r="R669" s="428"/>
      <c r="S669" s="428"/>
      <c r="T669" s="428"/>
      <c r="U669" s="428"/>
      <c r="V669" s="428"/>
      <c r="W669" s="428"/>
      <c r="X669" s="428"/>
      <c r="Y669" s="428"/>
      <c r="Z669" s="428"/>
      <c r="AA669" s="428"/>
      <c r="AB669" s="428"/>
      <c r="AC669" s="428"/>
      <c r="AD669" s="428"/>
      <c r="AE669" s="428"/>
      <c r="AF669" s="428"/>
      <c r="AG669" s="428"/>
      <c r="AH669" s="428"/>
      <c r="AI669" s="428"/>
      <c r="AJ669" s="428"/>
      <c r="AK669" s="428"/>
      <c r="AL669" s="428"/>
      <c r="AM669" s="428"/>
      <c r="AN669" s="428"/>
      <c r="AO669" s="428"/>
      <c r="AP669" s="428"/>
      <c r="AQ669" s="428"/>
      <c r="AR669" s="428"/>
      <c r="AS669" s="428"/>
      <c r="AT669" s="428"/>
      <c r="AU669" s="428"/>
      <c r="AV669" s="428"/>
      <c r="AW669" s="428"/>
      <c r="AX669" s="428"/>
      <c r="AY669" s="428"/>
      <c r="AZ669" s="428"/>
      <c r="BA669" s="428"/>
      <c r="BB669" s="428"/>
      <c r="BC669" s="428"/>
    </row>
    <row r="670" ht="12.75" customHeight="1">
      <c r="A670" s="428"/>
      <c r="B670" s="428"/>
      <c r="C670" s="428"/>
      <c r="D670" s="428"/>
      <c r="E670" s="428"/>
      <c r="F670" s="428"/>
      <c r="G670" s="428"/>
      <c r="H670" s="428"/>
      <c r="I670" s="428"/>
      <c r="J670" s="428"/>
      <c r="K670" s="428"/>
      <c r="L670" s="428"/>
      <c r="M670" s="428"/>
      <c r="N670" s="428"/>
      <c r="O670" s="428"/>
      <c r="P670" s="428"/>
      <c r="Q670" s="428"/>
      <c r="R670" s="428"/>
      <c r="S670" s="428"/>
      <c r="T670" s="428"/>
      <c r="U670" s="428"/>
      <c r="V670" s="428"/>
      <c r="W670" s="428"/>
      <c r="X670" s="428"/>
      <c r="Y670" s="428"/>
      <c r="Z670" s="428"/>
      <c r="AA670" s="428"/>
      <c r="AB670" s="428"/>
      <c r="AC670" s="428"/>
      <c r="AD670" s="428"/>
      <c r="AE670" s="428"/>
      <c r="AF670" s="428"/>
      <c r="AG670" s="428"/>
      <c r="AH670" s="428"/>
      <c r="AI670" s="428"/>
      <c r="AJ670" s="428"/>
      <c r="AK670" s="428"/>
      <c r="AL670" s="428"/>
      <c r="AM670" s="428"/>
      <c r="AN670" s="428"/>
      <c r="AO670" s="428"/>
      <c r="AP670" s="428"/>
      <c r="AQ670" s="428"/>
      <c r="AR670" s="428"/>
      <c r="AS670" s="428"/>
      <c r="AT670" s="428"/>
      <c r="AU670" s="428"/>
      <c r="AV670" s="428"/>
      <c r="AW670" s="428"/>
      <c r="AX670" s="428"/>
      <c r="AY670" s="428"/>
      <c r="AZ670" s="428"/>
      <c r="BA670" s="428"/>
      <c r="BB670" s="428"/>
      <c r="BC670" s="428"/>
    </row>
    <row r="671" ht="12.75" customHeight="1">
      <c r="A671" s="428"/>
      <c r="B671" s="428"/>
      <c r="C671" s="428"/>
      <c r="D671" s="428"/>
      <c r="E671" s="428"/>
      <c r="F671" s="428"/>
      <c r="G671" s="428"/>
      <c r="H671" s="428"/>
      <c r="I671" s="428"/>
      <c r="J671" s="428"/>
      <c r="K671" s="428"/>
      <c r="L671" s="428"/>
      <c r="M671" s="428"/>
      <c r="N671" s="428"/>
      <c r="O671" s="428"/>
      <c r="P671" s="428"/>
      <c r="Q671" s="428"/>
      <c r="R671" s="428"/>
      <c r="S671" s="428"/>
      <c r="T671" s="428"/>
      <c r="U671" s="428"/>
      <c r="V671" s="428"/>
      <c r="W671" s="428"/>
      <c r="X671" s="428"/>
      <c r="Y671" s="428"/>
      <c r="Z671" s="428"/>
      <c r="AA671" s="428"/>
      <c r="AB671" s="428"/>
      <c r="AC671" s="428"/>
      <c r="AD671" s="428"/>
      <c r="AE671" s="428"/>
      <c r="AF671" s="428"/>
      <c r="AG671" s="428"/>
      <c r="AH671" s="428"/>
      <c r="AI671" s="428"/>
      <c r="AJ671" s="428"/>
      <c r="AK671" s="428"/>
      <c r="AL671" s="428"/>
      <c r="AM671" s="428"/>
      <c r="AN671" s="428"/>
      <c r="AO671" s="428"/>
      <c r="AP671" s="428"/>
      <c r="AQ671" s="428"/>
      <c r="AR671" s="428"/>
      <c r="AS671" s="428"/>
      <c r="AT671" s="428"/>
      <c r="AU671" s="428"/>
      <c r="AV671" s="428"/>
      <c r="AW671" s="428"/>
      <c r="AX671" s="428"/>
      <c r="AY671" s="428"/>
      <c r="AZ671" s="428"/>
      <c r="BA671" s="428"/>
      <c r="BB671" s="428"/>
      <c r="BC671" s="428"/>
    </row>
    <row r="672" ht="12.75" customHeight="1">
      <c r="A672" s="428"/>
      <c r="B672" s="428"/>
      <c r="C672" s="428"/>
      <c r="D672" s="428"/>
      <c r="E672" s="428"/>
      <c r="F672" s="428"/>
      <c r="G672" s="428"/>
      <c r="H672" s="428"/>
      <c r="I672" s="428"/>
      <c r="J672" s="428"/>
      <c r="K672" s="428"/>
      <c r="L672" s="428"/>
      <c r="M672" s="428"/>
      <c r="N672" s="428"/>
      <c r="O672" s="428"/>
      <c r="P672" s="428"/>
      <c r="Q672" s="428"/>
      <c r="R672" s="428"/>
      <c r="S672" s="428"/>
      <c r="T672" s="428"/>
      <c r="U672" s="428"/>
      <c r="V672" s="428"/>
      <c r="W672" s="428"/>
      <c r="X672" s="428"/>
      <c r="Y672" s="428"/>
      <c r="Z672" s="428"/>
      <c r="AA672" s="428"/>
      <c r="AB672" s="428"/>
      <c r="AC672" s="428"/>
      <c r="AD672" s="428"/>
      <c r="AE672" s="428"/>
      <c r="AF672" s="428"/>
      <c r="AG672" s="428"/>
      <c r="AH672" s="428"/>
      <c r="AI672" s="428"/>
      <c r="AJ672" s="428"/>
      <c r="AK672" s="428"/>
      <c r="AL672" s="428"/>
      <c r="AM672" s="428"/>
      <c r="AN672" s="428"/>
      <c r="AO672" s="428"/>
      <c r="AP672" s="428"/>
      <c r="AQ672" s="428"/>
      <c r="AR672" s="428"/>
      <c r="AS672" s="428"/>
      <c r="AT672" s="428"/>
      <c r="AU672" s="428"/>
      <c r="AV672" s="428"/>
      <c r="AW672" s="428"/>
      <c r="AX672" s="428"/>
      <c r="AY672" s="428"/>
      <c r="AZ672" s="428"/>
      <c r="BA672" s="428"/>
      <c r="BB672" s="428"/>
      <c r="BC672" s="428"/>
    </row>
    <row r="673" ht="12.75" customHeight="1">
      <c r="A673" s="428"/>
      <c r="B673" s="428"/>
      <c r="C673" s="428"/>
      <c r="D673" s="428"/>
      <c r="E673" s="428"/>
      <c r="F673" s="428"/>
      <c r="G673" s="428"/>
      <c r="H673" s="428"/>
      <c r="I673" s="428"/>
      <c r="J673" s="428"/>
      <c r="K673" s="428"/>
      <c r="L673" s="428"/>
      <c r="M673" s="428"/>
      <c r="N673" s="428"/>
      <c r="O673" s="428"/>
      <c r="P673" s="428"/>
      <c r="Q673" s="428"/>
      <c r="R673" s="428"/>
      <c r="S673" s="428"/>
      <c r="T673" s="428"/>
      <c r="U673" s="428"/>
      <c r="V673" s="428"/>
      <c r="W673" s="428"/>
      <c r="X673" s="428"/>
      <c r="Y673" s="428"/>
      <c r="Z673" s="428"/>
      <c r="AA673" s="428"/>
      <c r="AB673" s="428"/>
      <c r="AC673" s="428"/>
      <c r="AD673" s="428"/>
      <c r="AE673" s="428"/>
      <c r="AF673" s="428"/>
      <c r="AG673" s="428"/>
      <c r="AH673" s="428"/>
      <c r="AI673" s="428"/>
      <c r="AJ673" s="428"/>
      <c r="AK673" s="428"/>
      <c r="AL673" s="428"/>
      <c r="AM673" s="428"/>
      <c r="AN673" s="428"/>
      <c r="AO673" s="428"/>
      <c r="AP673" s="428"/>
      <c r="AQ673" s="428"/>
      <c r="AR673" s="428"/>
      <c r="AS673" s="428"/>
      <c r="AT673" s="428"/>
      <c r="AU673" s="428"/>
      <c r="AV673" s="428"/>
      <c r="AW673" s="428"/>
      <c r="AX673" s="428"/>
      <c r="AY673" s="428"/>
      <c r="AZ673" s="428"/>
      <c r="BA673" s="428"/>
      <c r="BB673" s="428"/>
      <c r="BC673" s="428"/>
    </row>
    <row r="674" ht="12.75" customHeight="1">
      <c r="A674" s="428"/>
      <c r="B674" s="428"/>
      <c r="C674" s="428"/>
      <c r="D674" s="428"/>
      <c r="E674" s="428"/>
      <c r="F674" s="428"/>
      <c r="G674" s="428"/>
      <c r="H674" s="428"/>
      <c r="I674" s="428"/>
      <c r="J674" s="428"/>
      <c r="K674" s="428"/>
      <c r="L674" s="428"/>
      <c r="M674" s="428"/>
      <c r="N674" s="428"/>
      <c r="O674" s="428"/>
      <c r="P674" s="428"/>
      <c r="Q674" s="428"/>
      <c r="R674" s="428"/>
      <c r="S674" s="428"/>
      <c r="T674" s="428"/>
      <c r="U674" s="428"/>
      <c r="V674" s="428"/>
      <c r="W674" s="428"/>
      <c r="X674" s="428"/>
      <c r="Y674" s="428"/>
      <c r="Z674" s="428"/>
      <c r="AA674" s="428"/>
      <c r="AB674" s="428"/>
      <c r="AC674" s="428"/>
      <c r="AD674" s="428"/>
      <c r="AE674" s="428"/>
      <c r="AF674" s="428"/>
      <c r="AG674" s="428"/>
      <c r="AH674" s="428"/>
      <c r="AI674" s="428"/>
      <c r="AJ674" s="428"/>
      <c r="AK674" s="428"/>
      <c r="AL674" s="428"/>
      <c r="AM674" s="428"/>
      <c r="AN674" s="428"/>
      <c r="AO674" s="428"/>
      <c r="AP674" s="428"/>
      <c r="AQ674" s="428"/>
      <c r="AR674" s="428"/>
      <c r="AS674" s="428"/>
      <c r="AT674" s="428"/>
      <c r="AU674" s="428"/>
      <c r="AV674" s="428"/>
      <c r="AW674" s="428"/>
      <c r="AX674" s="428"/>
      <c r="AY674" s="428"/>
      <c r="AZ674" s="428"/>
      <c r="BA674" s="428"/>
      <c r="BB674" s="428"/>
      <c r="BC674" s="428"/>
    </row>
    <row r="675" ht="12.75" customHeight="1">
      <c r="A675" s="428"/>
      <c r="B675" s="428"/>
      <c r="C675" s="428"/>
      <c r="D675" s="428"/>
      <c r="E675" s="428"/>
      <c r="F675" s="428"/>
      <c r="G675" s="428"/>
      <c r="H675" s="428"/>
      <c r="I675" s="428"/>
      <c r="J675" s="428"/>
      <c r="K675" s="428"/>
      <c r="L675" s="428"/>
      <c r="M675" s="428"/>
      <c r="N675" s="428"/>
      <c r="O675" s="428"/>
      <c r="P675" s="428"/>
      <c r="Q675" s="428"/>
      <c r="R675" s="428"/>
      <c r="S675" s="428"/>
      <c r="T675" s="428"/>
      <c r="U675" s="428"/>
      <c r="V675" s="428"/>
      <c r="W675" s="428"/>
      <c r="X675" s="428"/>
      <c r="Y675" s="428"/>
      <c r="Z675" s="428"/>
      <c r="AA675" s="428"/>
      <c r="AB675" s="428"/>
      <c r="AC675" s="428"/>
      <c r="AD675" s="428"/>
      <c r="AE675" s="428"/>
      <c r="AF675" s="428"/>
      <c r="AG675" s="428"/>
      <c r="AH675" s="428"/>
      <c r="AI675" s="428"/>
      <c r="AJ675" s="428"/>
      <c r="AK675" s="428"/>
      <c r="AL675" s="428"/>
      <c r="AM675" s="428"/>
      <c r="AN675" s="428"/>
      <c r="AO675" s="428"/>
      <c r="AP675" s="428"/>
      <c r="AQ675" s="428"/>
      <c r="AR675" s="428"/>
      <c r="AS675" s="428"/>
      <c r="AT675" s="428"/>
      <c r="AU675" s="428"/>
      <c r="AV675" s="428"/>
      <c r="AW675" s="428"/>
      <c r="AX675" s="428"/>
      <c r="AY675" s="428"/>
      <c r="AZ675" s="428"/>
      <c r="BA675" s="428"/>
      <c r="BB675" s="428"/>
      <c r="BC675" s="428"/>
    </row>
    <row r="676" ht="12.75" customHeight="1">
      <c r="A676" s="428"/>
      <c r="B676" s="428"/>
      <c r="C676" s="428"/>
      <c r="D676" s="428"/>
      <c r="E676" s="428"/>
      <c r="F676" s="428"/>
      <c r="G676" s="428"/>
      <c r="H676" s="428"/>
      <c r="I676" s="428"/>
      <c r="J676" s="428"/>
      <c r="K676" s="428"/>
      <c r="L676" s="428"/>
      <c r="M676" s="428"/>
      <c r="N676" s="428"/>
      <c r="O676" s="428"/>
      <c r="P676" s="428"/>
      <c r="Q676" s="428"/>
      <c r="R676" s="428"/>
      <c r="S676" s="428"/>
      <c r="T676" s="428"/>
      <c r="U676" s="428"/>
      <c r="V676" s="428"/>
      <c r="W676" s="428"/>
      <c r="X676" s="428"/>
      <c r="Y676" s="428"/>
      <c r="Z676" s="428"/>
      <c r="AA676" s="428"/>
      <c r="AB676" s="428"/>
      <c r="AC676" s="428"/>
      <c r="AD676" s="428"/>
      <c r="AE676" s="428"/>
      <c r="AF676" s="428"/>
      <c r="AG676" s="428"/>
      <c r="AH676" s="428"/>
      <c r="AI676" s="428"/>
      <c r="AJ676" s="428"/>
      <c r="AK676" s="428"/>
      <c r="AL676" s="428"/>
      <c r="AM676" s="428"/>
      <c r="AN676" s="428"/>
      <c r="AO676" s="428"/>
      <c r="AP676" s="428"/>
      <c r="AQ676" s="428"/>
      <c r="AR676" s="428"/>
      <c r="AS676" s="428"/>
      <c r="AT676" s="428"/>
      <c r="AU676" s="428"/>
      <c r="AV676" s="428"/>
      <c r="AW676" s="428"/>
      <c r="AX676" s="428"/>
      <c r="AY676" s="428"/>
      <c r="AZ676" s="428"/>
      <c r="BA676" s="428"/>
      <c r="BB676" s="428"/>
      <c r="BC676" s="428"/>
    </row>
    <row r="677" ht="12.75" customHeight="1">
      <c r="A677" s="428"/>
      <c r="B677" s="428"/>
      <c r="C677" s="428"/>
      <c r="D677" s="428"/>
      <c r="E677" s="428"/>
      <c r="F677" s="428"/>
      <c r="G677" s="428"/>
      <c r="H677" s="428"/>
      <c r="I677" s="428"/>
      <c r="J677" s="428"/>
      <c r="K677" s="428"/>
      <c r="L677" s="428"/>
      <c r="M677" s="428"/>
      <c r="N677" s="428"/>
      <c r="O677" s="428"/>
      <c r="P677" s="428"/>
      <c r="Q677" s="428"/>
      <c r="R677" s="428"/>
      <c r="S677" s="428"/>
      <c r="T677" s="428"/>
      <c r="U677" s="428"/>
      <c r="V677" s="428"/>
      <c r="W677" s="428"/>
      <c r="X677" s="428"/>
      <c r="Y677" s="428"/>
      <c r="Z677" s="428"/>
      <c r="AA677" s="428"/>
      <c r="AB677" s="428"/>
      <c r="AC677" s="428"/>
      <c r="AD677" s="428"/>
      <c r="AE677" s="428"/>
      <c r="AF677" s="428"/>
      <c r="AG677" s="428"/>
      <c r="AH677" s="428"/>
      <c r="AI677" s="428"/>
      <c r="AJ677" s="428"/>
      <c r="AK677" s="428"/>
      <c r="AL677" s="428"/>
      <c r="AM677" s="428"/>
      <c r="AN677" s="428"/>
      <c r="AO677" s="428"/>
      <c r="AP677" s="428"/>
      <c r="AQ677" s="428"/>
      <c r="AR677" s="428"/>
      <c r="AS677" s="428"/>
      <c r="AT677" s="428"/>
      <c r="AU677" s="428"/>
      <c r="AV677" s="428"/>
      <c r="AW677" s="428"/>
      <c r="AX677" s="428"/>
      <c r="AY677" s="428"/>
      <c r="AZ677" s="428"/>
      <c r="BA677" s="428"/>
      <c r="BB677" s="428"/>
      <c r="BC677" s="428"/>
    </row>
    <row r="678" ht="12.75" customHeight="1">
      <c r="A678" s="428"/>
      <c r="B678" s="428"/>
      <c r="C678" s="428"/>
      <c r="D678" s="428"/>
      <c r="E678" s="428"/>
      <c r="F678" s="428"/>
      <c r="G678" s="428"/>
      <c r="H678" s="428"/>
      <c r="I678" s="428"/>
      <c r="J678" s="428"/>
      <c r="K678" s="428"/>
      <c r="L678" s="428"/>
      <c r="M678" s="428"/>
      <c r="N678" s="428"/>
      <c r="O678" s="428"/>
      <c r="P678" s="428"/>
      <c r="Q678" s="428"/>
      <c r="R678" s="428"/>
      <c r="S678" s="428"/>
      <c r="T678" s="428"/>
      <c r="U678" s="428"/>
      <c r="V678" s="428"/>
      <c r="W678" s="428"/>
      <c r="X678" s="428"/>
      <c r="Y678" s="428"/>
      <c r="Z678" s="428"/>
      <c r="AA678" s="428"/>
      <c r="AB678" s="428"/>
      <c r="AC678" s="428"/>
      <c r="AD678" s="428"/>
      <c r="AE678" s="428"/>
      <c r="AF678" s="428"/>
      <c r="AG678" s="428"/>
      <c r="AH678" s="428"/>
      <c r="AI678" s="428"/>
      <c r="AJ678" s="428"/>
      <c r="AK678" s="428"/>
      <c r="AL678" s="428"/>
      <c r="AM678" s="428"/>
      <c r="AN678" s="428"/>
      <c r="AO678" s="428"/>
      <c r="AP678" s="428"/>
      <c r="AQ678" s="428"/>
      <c r="AR678" s="428"/>
      <c r="AS678" s="428"/>
      <c r="AT678" s="428"/>
      <c r="AU678" s="428"/>
      <c r="AV678" s="428"/>
      <c r="AW678" s="428"/>
      <c r="AX678" s="428"/>
      <c r="AY678" s="428"/>
      <c r="AZ678" s="428"/>
      <c r="BA678" s="428"/>
      <c r="BB678" s="428"/>
      <c r="BC678" s="428"/>
    </row>
    <row r="679" ht="12.75" customHeight="1">
      <c r="A679" s="428"/>
      <c r="B679" s="428"/>
      <c r="C679" s="428"/>
      <c r="D679" s="428"/>
      <c r="E679" s="428"/>
      <c r="F679" s="428"/>
      <c r="G679" s="428"/>
      <c r="H679" s="428"/>
      <c r="I679" s="428"/>
      <c r="J679" s="428"/>
      <c r="K679" s="428"/>
      <c r="L679" s="428"/>
      <c r="M679" s="428"/>
      <c r="N679" s="428"/>
      <c r="O679" s="428"/>
      <c r="P679" s="428"/>
      <c r="Q679" s="428"/>
      <c r="R679" s="428"/>
      <c r="S679" s="428"/>
      <c r="T679" s="428"/>
      <c r="U679" s="428"/>
      <c r="V679" s="428"/>
      <c r="W679" s="428"/>
      <c r="X679" s="428"/>
      <c r="Y679" s="428"/>
      <c r="Z679" s="428"/>
      <c r="AA679" s="428"/>
      <c r="AB679" s="428"/>
      <c r="AC679" s="428"/>
      <c r="AD679" s="428"/>
      <c r="AE679" s="428"/>
      <c r="AF679" s="428"/>
      <c r="AG679" s="428"/>
      <c r="AH679" s="428"/>
      <c r="AI679" s="428"/>
      <c r="AJ679" s="428"/>
      <c r="AK679" s="428"/>
      <c r="AL679" s="428"/>
      <c r="AM679" s="428"/>
      <c r="AN679" s="428"/>
      <c r="AO679" s="428"/>
      <c r="AP679" s="428"/>
      <c r="AQ679" s="428"/>
      <c r="AR679" s="428"/>
      <c r="AS679" s="428"/>
      <c r="AT679" s="428"/>
      <c r="AU679" s="428"/>
      <c r="AV679" s="428"/>
      <c r="AW679" s="428"/>
      <c r="AX679" s="428"/>
      <c r="AY679" s="428"/>
      <c r="AZ679" s="428"/>
      <c r="BA679" s="428"/>
      <c r="BB679" s="428"/>
      <c r="BC679" s="428"/>
    </row>
    <row r="680" ht="12.75" customHeight="1">
      <c r="A680" s="428"/>
      <c r="B680" s="428"/>
      <c r="C680" s="428"/>
      <c r="D680" s="428"/>
      <c r="E680" s="428"/>
      <c r="F680" s="428"/>
      <c r="G680" s="428"/>
      <c r="H680" s="428"/>
      <c r="I680" s="428"/>
      <c r="J680" s="428"/>
      <c r="K680" s="428"/>
      <c r="L680" s="428"/>
      <c r="M680" s="428"/>
      <c r="N680" s="428"/>
      <c r="O680" s="428"/>
      <c r="P680" s="428"/>
      <c r="Q680" s="428"/>
      <c r="R680" s="428"/>
      <c r="S680" s="428"/>
      <c r="T680" s="428"/>
      <c r="U680" s="428"/>
      <c r="V680" s="428"/>
      <c r="W680" s="428"/>
      <c r="X680" s="428"/>
      <c r="Y680" s="428"/>
      <c r="Z680" s="428"/>
      <c r="AA680" s="428"/>
      <c r="AB680" s="428"/>
      <c r="AC680" s="428"/>
      <c r="AD680" s="428"/>
      <c r="AE680" s="428"/>
      <c r="AF680" s="428"/>
      <c r="AG680" s="428"/>
      <c r="AH680" s="428"/>
      <c r="AI680" s="428"/>
      <c r="AJ680" s="428"/>
      <c r="AK680" s="428"/>
      <c r="AL680" s="428"/>
      <c r="AM680" s="428"/>
      <c r="AN680" s="428"/>
      <c r="AO680" s="428"/>
      <c r="AP680" s="428"/>
      <c r="AQ680" s="428"/>
      <c r="AR680" s="428"/>
      <c r="AS680" s="428"/>
      <c r="AT680" s="428"/>
      <c r="AU680" s="428"/>
      <c r="AV680" s="428"/>
      <c r="AW680" s="428"/>
      <c r="AX680" s="428"/>
      <c r="AY680" s="428"/>
      <c r="AZ680" s="428"/>
      <c r="BA680" s="428"/>
      <c r="BB680" s="428"/>
      <c r="BC680" s="428"/>
    </row>
    <row r="681" ht="12.75" customHeight="1">
      <c r="A681" s="428"/>
      <c r="B681" s="428"/>
      <c r="C681" s="428"/>
      <c r="D681" s="428"/>
      <c r="E681" s="428"/>
      <c r="F681" s="428"/>
      <c r="G681" s="428"/>
      <c r="H681" s="428"/>
      <c r="I681" s="428"/>
      <c r="J681" s="428"/>
      <c r="K681" s="428"/>
      <c r="L681" s="428"/>
      <c r="M681" s="428"/>
      <c r="N681" s="428"/>
      <c r="O681" s="428"/>
      <c r="P681" s="428"/>
      <c r="Q681" s="428"/>
      <c r="R681" s="428"/>
      <c r="S681" s="428"/>
      <c r="T681" s="428"/>
      <c r="U681" s="428"/>
      <c r="V681" s="428"/>
      <c r="W681" s="428"/>
      <c r="X681" s="428"/>
      <c r="Y681" s="428"/>
      <c r="Z681" s="428"/>
      <c r="AA681" s="428"/>
      <c r="AB681" s="428"/>
      <c r="AC681" s="428"/>
      <c r="AD681" s="428"/>
      <c r="AE681" s="428"/>
      <c r="AF681" s="428"/>
      <c r="AG681" s="428"/>
      <c r="AH681" s="428"/>
      <c r="AI681" s="428"/>
      <c r="AJ681" s="428"/>
      <c r="AK681" s="428"/>
      <c r="AL681" s="428"/>
      <c r="AM681" s="428"/>
      <c r="AN681" s="428"/>
      <c r="AO681" s="428"/>
      <c r="AP681" s="428"/>
      <c r="AQ681" s="428"/>
      <c r="AR681" s="428"/>
      <c r="AS681" s="428"/>
      <c r="AT681" s="428"/>
      <c r="AU681" s="428"/>
      <c r="AV681" s="428"/>
      <c r="AW681" s="428"/>
      <c r="AX681" s="428"/>
      <c r="AY681" s="428"/>
      <c r="AZ681" s="428"/>
      <c r="BA681" s="428"/>
      <c r="BB681" s="428"/>
      <c r="BC681" s="428"/>
    </row>
    <row r="682" ht="12.75" customHeight="1">
      <c r="A682" s="428"/>
      <c r="B682" s="428"/>
      <c r="C682" s="428"/>
      <c r="D682" s="428"/>
      <c r="E682" s="428"/>
      <c r="F682" s="428"/>
      <c r="G682" s="428"/>
      <c r="H682" s="428"/>
      <c r="I682" s="428"/>
      <c r="J682" s="428"/>
      <c r="K682" s="428"/>
      <c r="L682" s="428"/>
      <c r="M682" s="428"/>
      <c r="N682" s="428"/>
      <c r="O682" s="428"/>
      <c r="P682" s="428"/>
      <c r="Q682" s="428"/>
      <c r="R682" s="428"/>
      <c r="S682" s="428"/>
      <c r="T682" s="428"/>
      <c r="U682" s="428"/>
      <c r="V682" s="428"/>
      <c r="W682" s="428"/>
      <c r="X682" s="428"/>
      <c r="Y682" s="428"/>
      <c r="Z682" s="428"/>
      <c r="AA682" s="428"/>
      <c r="AB682" s="428"/>
      <c r="AC682" s="428"/>
      <c r="AD682" s="428"/>
      <c r="AE682" s="428"/>
      <c r="AF682" s="428"/>
      <c r="AG682" s="428"/>
      <c r="AH682" s="428"/>
      <c r="AI682" s="428"/>
      <c r="AJ682" s="428"/>
      <c r="AK682" s="428"/>
      <c r="AL682" s="428"/>
      <c r="AM682" s="428"/>
      <c r="AN682" s="428"/>
      <c r="AO682" s="428"/>
      <c r="AP682" s="428"/>
      <c r="AQ682" s="428"/>
      <c r="AR682" s="428"/>
      <c r="AS682" s="428"/>
      <c r="AT682" s="428"/>
      <c r="AU682" s="428"/>
      <c r="AV682" s="428"/>
      <c r="AW682" s="428"/>
      <c r="AX682" s="428"/>
      <c r="AY682" s="428"/>
      <c r="AZ682" s="428"/>
      <c r="BA682" s="428"/>
      <c r="BB682" s="428"/>
      <c r="BC682" s="428"/>
    </row>
    <row r="683" ht="12.75" customHeight="1">
      <c r="A683" s="428"/>
      <c r="B683" s="428"/>
      <c r="C683" s="428"/>
      <c r="D683" s="428"/>
      <c r="E683" s="428"/>
      <c r="F683" s="428"/>
      <c r="G683" s="428"/>
      <c r="H683" s="428"/>
      <c r="I683" s="428"/>
      <c r="J683" s="428"/>
      <c r="K683" s="428"/>
      <c r="L683" s="428"/>
      <c r="M683" s="428"/>
      <c r="N683" s="428"/>
      <c r="O683" s="428"/>
      <c r="P683" s="428"/>
      <c r="Q683" s="428"/>
      <c r="R683" s="428"/>
      <c r="S683" s="428"/>
      <c r="T683" s="428"/>
      <c r="U683" s="428"/>
      <c r="V683" s="428"/>
      <c r="W683" s="428"/>
      <c r="X683" s="428"/>
      <c r="Y683" s="428"/>
      <c r="Z683" s="428"/>
      <c r="AA683" s="428"/>
      <c r="AB683" s="428"/>
      <c r="AC683" s="428"/>
      <c r="AD683" s="428"/>
      <c r="AE683" s="428"/>
      <c r="AF683" s="428"/>
      <c r="AG683" s="428"/>
      <c r="AH683" s="428"/>
      <c r="AI683" s="428"/>
      <c r="AJ683" s="428"/>
      <c r="AK683" s="428"/>
      <c r="AL683" s="428"/>
      <c r="AM683" s="428"/>
      <c r="AN683" s="428"/>
      <c r="AO683" s="428"/>
      <c r="AP683" s="428"/>
      <c r="AQ683" s="428"/>
      <c r="AR683" s="428"/>
      <c r="AS683" s="428"/>
      <c r="AT683" s="428"/>
      <c r="AU683" s="428"/>
      <c r="AV683" s="428"/>
      <c r="AW683" s="428"/>
      <c r="AX683" s="428"/>
      <c r="AY683" s="428"/>
      <c r="AZ683" s="428"/>
      <c r="BA683" s="428"/>
      <c r="BB683" s="428"/>
      <c r="BC683" s="428"/>
    </row>
    <row r="684" ht="12.75" customHeight="1">
      <c r="A684" s="428"/>
      <c r="B684" s="428"/>
      <c r="C684" s="428"/>
      <c r="D684" s="428"/>
      <c r="E684" s="428"/>
      <c r="F684" s="428"/>
      <c r="G684" s="428"/>
      <c r="H684" s="428"/>
      <c r="I684" s="428"/>
      <c r="J684" s="428"/>
      <c r="K684" s="428"/>
      <c r="L684" s="428"/>
      <c r="M684" s="428"/>
      <c r="N684" s="428"/>
      <c r="O684" s="428"/>
      <c r="P684" s="428"/>
      <c r="Q684" s="428"/>
      <c r="R684" s="428"/>
      <c r="S684" s="428"/>
      <c r="T684" s="428"/>
      <c r="U684" s="428"/>
      <c r="V684" s="428"/>
      <c r="W684" s="428"/>
      <c r="X684" s="428"/>
      <c r="Y684" s="428"/>
      <c r="Z684" s="428"/>
      <c r="AA684" s="428"/>
      <c r="AB684" s="428"/>
      <c r="AC684" s="428"/>
      <c r="AD684" s="428"/>
      <c r="AE684" s="428"/>
      <c r="AF684" s="428"/>
      <c r="AG684" s="428"/>
      <c r="AH684" s="428"/>
      <c r="AI684" s="428"/>
      <c r="AJ684" s="428"/>
      <c r="AK684" s="428"/>
      <c r="AL684" s="428"/>
      <c r="AM684" s="428"/>
      <c r="AN684" s="428"/>
      <c r="AO684" s="428"/>
      <c r="AP684" s="428"/>
      <c r="AQ684" s="428"/>
      <c r="AR684" s="428"/>
      <c r="AS684" s="428"/>
      <c r="AT684" s="428"/>
      <c r="AU684" s="428"/>
      <c r="AV684" s="428"/>
      <c r="AW684" s="428"/>
      <c r="AX684" s="428"/>
      <c r="AY684" s="428"/>
      <c r="AZ684" s="428"/>
      <c r="BA684" s="428"/>
      <c r="BB684" s="428"/>
      <c r="BC684" s="428"/>
    </row>
    <row r="685" ht="12.75" customHeight="1">
      <c r="A685" s="428"/>
      <c r="B685" s="428"/>
      <c r="C685" s="428"/>
      <c r="D685" s="428"/>
      <c r="E685" s="428"/>
      <c r="F685" s="428"/>
      <c r="G685" s="428"/>
      <c r="H685" s="428"/>
      <c r="I685" s="428"/>
      <c r="J685" s="428"/>
      <c r="K685" s="428"/>
      <c r="L685" s="428"/>
      <c r="M685" s="428"/>
      <c r="N685" s="428"/>
      <c r="O685" s="428"/>
      <c r="P685" s="428"/>
      <c r="Q685" s="428"/>
      <c r="R685" s="428"/>
      <c r="S685" s="428"/>
      <c r="T685" s="428"/>
      <c r="U685" s="428"/>
      <c r="V685" s="428"/>
      <c r="W685" s="428"/>
      <c r="X685" s="428"/>
      <c r="Y685" s="428"/>
      <c r="Z685" s="428"/>
      <c r="AA685" s="428"/>
      <c r="AB685" s="428"/>
      <c r="AC685" s="428"/>
      <c r="AD685" s="428"/>
      <c r="AE685" s="428"/>
      <c r="AF685" s="428"/>
      <c r="AG685" s="428"/>
      <c r="AH685" s="428"/>
      <c r="AI685" s="428"/>
      <c r="AJ685" s="428"/>
      <c r="AK685" s="428"/>
      <c r="AL685" s="428"/>
      <c r="AM685" s="428"/>
      <c r="AN685" s="428"/>
      <c r="AO685" s="428"/>
      <c r="AP685" s="428"/>
      <c r="AQ685" s="428"/>
      <c r="AR685" s="428"/>
      <c r="AS685" s="428"/>
      <c r="AT685" s="428"/>
      <c r="AU685" s="428"/>
      <c r="AV685" s="428"/>
      <c r="AW685" s="428"/>
      <c r="AX685" s="428"/>
      <c r="AY685" s="428"/>
      <c r="AZ685" s="428"/>
      <c r="BA685" s="428"/>
      <c r="BB685" s="428"/>
      <c r="BC685" s="428"/>
    </row>
    <row r="686" ht="12.75" customHeight="1">
      <c r="A686" s="428"/>
      <c r="B686" s="428"/>
      <c r="C686" s="428"/>
      <c r="D686" s="428"/>
      <c r="E686" s="428"/>
      <c r="F686" s="428"/>
      <c r="G686" s="428"/>
      <c r="H686" s="428"/>
      <c r="I686" s="428"/>
      <c r="J686" s="428"/>
      <c r="K686" s="428"/>
      <c r="L686" s="428"/>
      <c r="M686" s="428"/>
      <c r="N686" s="428"/>
      <c r="O686" s="428"/>
      <c r="P686" s="428"/>
      <c r="Q686" s="428"/>
      <c r="R686" s="428"/>
      <c r="S686" s="428"/>
      <c r="T686" s="428"/>
      <c r="U686" s="428"/>
      <c r="V686" s="428"/>
      <c r="W686" s="428"/>
      <c r="X686" s="428"/>
      <c r="Y686" s="428"/>
      <c r="Z686" s="428"/>
      <c r="AA686" s="428"/>
      <c r="AB686" s="428"/>
      <c r="AC686" s="428"/>
      <c r="AD686" s="428"/>
      <c r="AE686" s="428"/>
      <c r="AF686" s="428"/>
      <c r="AG686" s="428"/>
      <c r="AH686" s="428"/>
      <c r="AI686" s="428"/>
      <c r="AJ686" s="428"/>
      <c r="AK686" s="428"/>
      <c r="AL686" s="428"/>
      <c r="AM686" s="428"/>
      <c r="AN686" s="428"/>
      <c r="AO686" s="428"/>
      <c r="AP686" s="428"/>
      <c r="AQ686" s="428"/>
      <c r="AR686" s="428"/>
      <c r="AS686" s="428"/>
      <c r="AT686" s="428"/>
      <c r="AU686" s="428"/>
      <c r="AV686" s="428"/>
      <c r="AW686" s="428"/>
      <c r="AX686" s="428"/>
      <c r="AY686" s="428"/>
      <c r="AZ686" s="428"/>
      <c r="BA686" s="428"/>
      <c r="BB686" s="428"/>
      <c r="BC686" s="428"/>
    </row>
    <row r="687" ht="12.75" customHeight="1">
      <c r="A687" s="428"/>
      <c r="B687" s="428"/>
      <c r="C687" s="428"/>
      <c r="D687" s="428"/>
      <c r="E687" s="428"/>
      <c r="F687" s="428"/>
      <c r="G687" s="428"/>
      <c r="H687" s="428"/>
      <c r="I687" s="428"/>
      <c r="J687" s="428"/>
      <c r="K687" s="428"/>
      <c r="L687" s="428"/>
      <c r="M687" s="428"/>
      <c r="N687" s="428"/>
      <c r="O687" s="428"/>
      <c r="P687" s="428"/>
      <c r="Q687" s="428"/>
      <c r="R687" s="428"/>
      <c r="S687" s="428"/>
      <c r="T687" s="428"/>
      <c r="U687" s="428"/>
      <c r="V687" s="428"/>
      <c r="W687" s="428"/>
      <c r="X687" s="428"/>
      <c r="Y687" s="428"/>
      <c r="Z687" s="428"/>
      <c r="AA687" s="428"/>
      <c r="AB687" s="428"/>
      <c r="AC687" s="428"/>
      <c r="AD687" s="428"/>
      <c r="AE687" s="428"/>
      <c r="AF687" s="428"/>
      <c r="AG687" s="428"/>
      <c r="AH687" s="428"/>
      <c r="AI687" s="428"/>
      <c r="AJ687" s="428"/>
      <c r="AK687" s="428"/>
      <c r="AL687" s="428"/>
      <c r="AM687" s="428"/>
      <c r="AN687" s="428"/>
      <c r="AO687" s="428"/>
      <c r="AP687" s="428"/>
      <c r="AQ687" s="428"/>
      <c r="AR687" s="428"/>
      <c r="AS687" s="428"/>
      <c r="AT687" s="428"/>
      <c r="AU687" s="428"/>
      <c r="AV687" s="428"/>
      <c r="AW687" s="428"/>
      <c r="AX687" s="428"/>
      <c r="AY687" s="428"/>
      <c r="AZ687" s="428"/>
      <c r="BA687" s="428"/>
      <c r="BB687" s="428"/>
      <c r="BC687" s="428"/>
    </row>
    <row r="688" ht="12.75" customHeight="1">
      <c r="A688" s="428"/>
      <c r="B688" s="428"/>
      <c r="C688" s="428"/>
      <c r="D688" s="428"/>
      <c r="E688" s="428"/>
      <c r="F688" s="428"/>
      <c r="G688" s="428"/>
      <c r="H688" s="428"/>
      <c r="I688" s="428"/>
      <c r="J688" s="428"/>
      <c r="K688" s="428"/>
      <c r="L688" s="428"/>
      <c r="M688" s="428"/>
      <c r="N688" s="428"/>
      <c r="O688" s="428"/>
      <c r="P688" s="428"/>
      <c r="Q688" s="428"/>
      <c r="R688" s="428"/>
      <c r="S688" s="428"/>
      <c r="T688" s="428"/>
      <c r="U688" s="428"/>
      <c r="V688" s="428"/>
      <c r="W688" s="428"/>
      <c r="X688" s="428"/>
      <c r="Y688" s="428"/>
      <c r="Z688" s="428"/>
      <c r="AA688" s="428"/>
      <c r="AB688" s="428"/>
      <c r="AC688" s="428"/>
      <c r="AD688" s="428"/>
      <c r="AE688" s="428"/>
      <c r="AF688" s="428"/>
      <c r="AG688" s="428"/>
      <c r="AH688" s="428"/>
      <c r="AI688" s="428"/>
      <c r="AJ688" s="428"/>
      <c r="AK688" s="428"/>
      <c r="AL688" s="428"/>
      <c r="AM688" s="428"/>
      <c r="AN688" s="428"/>
      <c r="AO688" s="428"/>
      <c r="AP688" s="428"/>
      <c r="AQ688" s="428"/>
      <c r="AR688" s="428"/>
      <c r="AS688" s="428"/>
      <c r="AT688" s="428"/>
      <c r="AU688" s="428"/>
      <c r="AV688" s="428"/>
      <c r="AW688" s="428"/>
      <c r="AX688" s="428"/>
      <c r="AY688" s="428"/>
      <c r="AZ688" s="428"/>
      <c r="BA688" s="428"/>
      <c r="BB688" s="428"/>
      <c r="BC688" s="428"/>
    </row>
    <row r="689" ht="12.75" customHeight="1">
      <c r="A689" s="428"/>
      <c r="B689" s="428"/>
      <c r="C689" s="428"/>
      <c r="D689" s="428"/>
      <c r="E689" s="428"/>
      <c r="F689" s="428"/>
      <c r="G689" s="428"/>
      <c r="H689" s="428"/>
      <c r="I689" s="428"/>
      <c r="J689" s="428"/>
      <c r="K689" s="428"/>
      <c r="L689" s="428"/>
      <c r="M689" s="428"/>
      <c r="N689" s="428"/>
      <c r="O689" s="428"/>
      <c r="P689" s="428"/>
      <c r="Q689" s="428"/>
      <c r="R689" s="428"/>
      <c r="S689" s="428"/>
      <c r="T689" s="428"/>
      <c r="U689" s="428"/>
      <c r="V689" s="428"/>
      <c r="W689" s="428"/>
      <c r="X689" s="428"/>
      <c r="Y689" s="428"/>
      <c r="Z689" s="428"/>
      <c r="AA689" s="428"/>
      <c r="AB689" s="428"/>
      <c r="AC689" s="428"/>
      <c r="AD689" s="428"/>
      <c r="AE689" s="428"/>
      <c r="AF689" s="428"/>
      <c r="AG689" s="428"/>
      <c r="AH689" s="428"/>
      <c r="AI689" s="428"/>
      <c r="AJ689" s="428"/>
      <c r="AK689" s="428"/>
      <c r="AL689" s="428"/>
      <c r="AM689" s="428"/>
      <c r="AN689" s="428"/>
      <c r="AO689" s="428"/>
      <c r="AP689" s="428"/>
      <c r="AQ689" s="428"/>
      <c r="AR689" s="428"/>
      <c r="AS689" s="428"/>
      <c r="AT689" s="428"/>
      <c r="AU689" s="428"/>
      <c r="AV689" s="428"/>
      <c r="AW689" s="428"/>
      <c r="AX689" s="428"/>
      <c r="AY689" s="428"/>
      <c r="AZ689" s="428"/>
      <c r="BA689" s="428"/>
      <c r="BB689" s="428"/>
      <c r="BC689" s="428"/>
    </row>
    <row r="690" ht="12.75" customHeight="1">
      <c r="A690" s="428"/>
      <c r="B690" s="428"/>
      <c r="C690" s="428"/>
      <c r="D690" s="428"/>
      <c r="E690" s="428"/>
      <c r="F690" s="428"/>
      <c r="G690" s="428"/>
      <c r="H690" s="428"/>
      <c r="I690" s="428"/>
      <c r="J690" s="428"/>
      <c r="K690" s="428"/>
      <c r="L690" s="428"/>
      <c r="M690" s="428"/>
      <c r="N690" s="428"/>
      <c r="O690" s="428"/>
      <c r="P690" s="428"/>
      <c r="Q690" s="428"/>
      <c r="R690" s="428"/>
      <c r="S690" s="428"/>
      <c r="T690" s="428"/>
      <c r="U690" s="428"/>
      <c r="V690" s="428"/>
      <c r="W690" s="428"/>
      <c r="X690" s="428"/>
      <c r="Y690" s="428"/>
      <c r="Z690" s="428"/>
      <c r="AA690" s="428"/>
      <c r="AB690" s="428"/>
      <c r="AC690" s="428"/>
      <c r="AD690" s="428"/>
      <c r="AE690" s="428"/>
      <c r="AF690" s="428"/>
      <c r="AG690" s="428"/>
      <c r="AH690" s="428"/>
      <c r="AI690" s="428"/>
      <c r="AJ690" s="428"/>
      <c r="AK690" s="428"/>
      <c r="AL690" s="428"/>
      <c r="AM690" s="428"/>
      <c r="AN690" s="428"/>
      <c r="AO690" s="428"/>
      <c r="AP690" s="428"/>
      <c r="AQ690" s="428"/>
      <c r="AR690" s="428"/>
      <c r="AS690" s="428"/>
      <c r="AT690" s="428"/>
      <c r="AU690" s="428"/>
      <c r="AV690" s="428"/>
      <c r="AW690" s="428"/>
      <c r="AX690" s="428"/>
      <c r="AY690" s="428"/>
      <c r="AZ690" s="428"/>
      <c r="BA690" s="428"/>
      <c r="BB690" s="428"/>
      <c r="BC690" s="428"/>
    </row>
    <row r="691" ht="12.75" customHeight="1">
      <c r="A691" s="428"/>
      <c r="B691" s="428"/>
      <c r="C691" s="428"/>
      <c r="D691" s="428"/>
      <c r="E691" s="428"/>
      <c r="F691" s="428"/>
      <c r="G691" s="428"/>
      <c r="H691" s="428"/>
      <c r="I691" s="428"/>
      <c r="J691" s="428"/>
      <c r="K691" s="428"/>
      <c r="L691" s="428"/>
      <c r="M691" s="428"/>
      <c r="N691" s="428"/>
      <c r="O691" s="428"/>
      <c r="P691" s="428"/>
      <c r="Q691" s="428"/>
      <c r="R691" s="428"/>
      <c r="S691" s="428"/>
      <c r="T691" s="428"/>
      <c r="U691" s="428"/>
      <c r="V691" s="428"/>
      <c r="W691" s="428"/>
      <c r="X691" s="428"/>
      <c r="Y691" s="428"/>
      <c r="Z691" s="428"/>
      <c r="AA691" s="428"/>
      <c r="AB691" s="428"/>
      <c r="AC691" s="428"/>
      <c r="AD691" s="428"/>
      <c r="AE691" s="428"/>
      <c r="AF691" s="428"/>
      <c r="AG691" s="428"/>
      <c r="AH691" s="428"/>
      <c r="AI691" s="428"/>
      <c r="AJ691" s="428"/>
      <c r="AK691" s="428"/>
      <c r="AL691" s="428"/>
      <c r="AM691" s="428"/>
      <c r="AN691" s="428"/>
      <c r="AO691" s="428"/>
      <c r="AP691" s="428"/>
      <c r="AQ691" s="428"/>
      <c r="AR691" s="428"/>
      <c r="AS691" s="428"/>
      <c r="AT691" s="428"/>
      <c r="AU691" s="428"/>
      <c r="AV691" s="428"/>
      <c r="AW691" s="428"/>
      <c r="AX691" s="428"/>
      <c r="AY691" s="428"/>
      <c r="AZ691" s="428"/>
      <c r="BA691" s="428"/>
      <c r="BB691" s="428"/>
      <c r="BC691" s="428"/>
    </row>
    <row r="692" ht="12.75" customHeight="1">
      <c r="A692" s="428"/>
      <c r="B692" s="428"/>
      <c r="C692" s="428"/>
      <c r="D692" s="428"/>
      <c r="E692" s="428"/>
      <c r="F692" s="428"/>
      <c r="G692" s="428"/>
      <c r="H692" s="428"/>
      <c r="I692" s="428"/>
      <c r="J692" s="428"/>
      <c r="K692" s="428"/>
      <c r="L692" s="428"/>
      <c r="M692" s="428"/>
      <c r="N692" s="428"/>
      <c r="O692" s="428"/>
      <c r="P692" s="428"/>
      <c r="Q692" s="428"/>
      <c r="R692" s="428"/>
      <c r="S692" s="428"/>
      <c r="T692" s="428"/>
      <c r="U692" s="428"/>
      <c r="V692" s="428"/>
      <c r="W692" s="428"/>
      <c r="X692" s="428"/>
      <c r="Y692" s="428"/>
      <c r="Z692" s="428"/>
      <c r="AA692" s="428"/>
      <c r="AB692" s="428"/>
      <c r="AC692" s="428"/>
      <c r="AD692" s="428"/>
      <c r="AE692" s="428"/>
      <c r="AF692" s="428"/>
      <c r="AG692" s="428"/>
      <c r="AH692" s="428"/>
      <c r="AI692" s="428"/>
      <c r="AJ692" s="428"/>
      <c r="AK692" s="428"/>
      <c r="AL692" s="428"/>
      <c r="AM692" s="428"/>
      <c r="AN692" s="428"/>
      <c r="AO692" s="428"/>
      <c r="AP692" s="428"/>
      <c r="AQ692" s="428"/>
      <c r="AR692" s="428"/>
      <c r="AS692" s="428"/>
      <c r="AT692" s="428"/>
      <c r="AU692" s="428"/>
      <c r="AV692" s="428"/>
      <c r="AW692" s="428"/>
      <c r="AX692" s="428"/>
      <c r="AY692" s="428"/>
      <c r="AZ692" s="428"/>
      <c r="BA692" s="428"/>
      <c r="BB692" s="428"/>
      <c r="BC692" s="428"/>
    </row>
    <row r="693" ht="12.75" customHeight="1">
      <c r="A693" s="428"/>
      <c r="B693" s="428"/>
      <c r="C693" s="428"/>
      <c r="D693" s="428"/>
      <c r="E693" s="428"/>
      <c r="F693" s="428"/>
      <c r="G693" s="428"/>
      <c r="H693" s="428"/>
      <c r="I693" s="428"/>
      <c r="J693" s="428"/>
      <c r="K693" s="428"/>
      <c r="L693" s="428"/>
      <c r="M693" s="428"/>
      <c r="N693" s="428"/>
      <c r="O693" s="428"/>
      <c r="P693" s="428"/>
      <c r="Q693" s="428"/>
      <c r="R693" s="428"/>
      <c r="S693" s="428"/>
      <c r="T693" s="428"/>
      <c r="U693" s="428"/>
      <c r="V693" s="428"/>
      <c r="W693" s="428"/>
      <c r="X693" s="428"/>
      <c r="Y693" s="428"/>
      <c r="Z693" s="428"/>
      <c r="AA693" s="428"/>
      <c r="AB693" s="428"/>
      <c r="AC693" s="428"/>
      <c r="AD693" s="428"/>
      <c r="AE693" s="428"/>
      <c r="AF693" s="428"/>
      <c r="AG693" s="428"/>
      <c r="AH693" s="428"/>
      <c r="AI693" s="428"/>
      <c r="AJ693" s="428"/>
      <c r="AK693" s="428"/>
      <c r="AL693" s="428"/>
      <c r="AM693" s="428"/>
      <c r="AN693" s="428"/>
      <c r="AO693" s="428"/>
      <c r="AP693" s="428"/>
      <c r="AQ693" s="428"/>
      <c r="AR693" s="428"/>
      <c r="AS693" s="428"/>
      <c r="AT693" s="428"/>
      <c r="AU693" s="428"/>
      <c r="AV693" s="428"/>
      <c r="AW693" s="428"/>
      <c r="AX693" s="428"/>
      <c r="AY693" s="428"/>
      <c r="AZ693" s="428"/>
      <c r="BA693" s="428"/>
      <c r="BB693" s="428"/>
      <c r="BC693" s="428"/>
    </row>
    <row r="694" ht="12.75" customHeight="1">
      <c r="A694" s="428"/>
      <c r="B694" s="428"/>
      <c r="C694" s="428"/>
      <c r="D694" s="428"/>
      <c r="E694" s="428"/>
      <c r="F694" s="428"/>
      <c r="G694" s="428"/>
      <c r="H694" s="428"/>
      <c r="I694" s="428"/>
      <c r="J694" s="428"/>
      <c r="K694" s="428"/>
      <c r="L694" s="428"/>
      <c r="M694" s="428"/>
      <c r="N694" s="428"/>
      <c r="O694" s="428"/>
      <c r="P694" s="428"/>
      <c r="Q694" s="428"/>
      <c r="R694" s="428"/>
      <c r="S694" s="428"/>
      <c r="T694" s="428"/>
      <c r="U694" s="428"/>
      <c r="V694" s="428"/>
      <c r="W694" s="428"/>
      <c r="X694" s="428"/>
      <c r="Y694" s="428"/>
      <c r="Z694" s="428"/>
      <c r="AA694" s="428"/>
      <c r="AB694" s="428"/>
      <c r="AC694" s="428"/>
      <c r="AD694" s="428"/>
      <c r="AE694" s="428"/>
      <c r="AF694" s="428"/>
      <c r="AG694" s="428"/>
      <c r="AH694" s="428"/>
      <c r="AI694" s="428"/>
      <c r="AJ694" s="428"/>
      <c r="AK694" s="428"/>
      <c r="AL694" s="428"/>
      <c r="AM694" s="428"/>
      <c r="AN694" s="428"/>
      <c r="AO694" s="428"/>
      <c r="AP694" s="428"/>
      <c r="AQ694" s="428"/>
      <c r="AR694" s="428"/>
      <c r="AS694" s="428"/>
      <c r="AT694" s="428"/>
      <c r="AU694" s="428"/>
      <c r="AV694" s="428"/>
      <c r="AW694" s="428"/>
      <c r="AX694" s="428"/>
      <c r="AY694" s="428"/>
      <c r="AZ694" s="428"/>
      <c r="BA694" s="428"/>
      <c r="BB694" s="428"/>
      <c r="BC694" s="428"/>
    </row>
    <row r="695" ht="12.75" customHeight="1">
      <c r="A695" s="428"/>
      <c r="B695" s="428"/>
      <c r="C695" s="428"/>
      <c r="D695" s="428"/>
      <c r="E695" s="428"/>
      <c r="F695" s="428"/>
      <c r="G695" s="428"/>
      <c r="H695" s="428"/>
      <c r="I695" s="428"/>
      <c r="J695" s="428"/>
      <c r="K695" s="428"/>
      <c r="L695" s="428"/>
      <c r="M695" s="428"/>
      <c r="N695" s="428"/>
      <c r="O695" s="428"/>
      <c r="P695" s="428"/>
      <c r="Q695" s="428"/>
      <c r="R695" s="428"/>
      <c r="S695" s="428"/>
      <c r="T695" s="428"/>
      <c r="U695" s="428"/>
      <c r="V695" s="428"/>
      <c r="W695" s="428"/>
      <c r="X695" s="428"/>
      <c r="Y695" s="428"/>
      <c r="Z695" s="428"/>
      <c r="AA695" s="428"/>
      <c r="AB695" s="428"/>
      <c r="AC695" s="428"/>
      <c r="AD695" s="428"/>
      <c r="AE695" s="428"/>
      <c r="AF695" s="428"/>
      <c r="AG695" s="428"/>
      <c r="AH695" s="428"/>
      <c r="AI695" s="428"/>
      <c r="AJ695" s="428"/>
      <c r="AK695" s="428"/>
      <c r="AL695" s="428"/>
      <c r="AM695" s="428"/>
      <c r="AN695" s="428"/>
      <c r="AO695" s="428"/>
      <c r="AP695" s="428"/>
      <c r="AQ695" s="428"/>
      <c r="AR695" s="428"/>
      <c r="AS695" s="428"/>
      <c r="AT695" s="428"/>
      <c r="AU695" s="428"/>
      <c r="AV695" s="428"/>
      <c r="AW695" s="428"/>
      <c r="AX695" s="428"/>
      <c r="AY695" s="428"/>
      <c r="AZ695" s="428"/>
      <c r="BA695" s="428"/>
      <c r="BB695" s="428"/>
      <c r="BC695" s="428"/>
    </row>
    <row r="696" ht="12.75" customHeight="1">
      <c r="A696" s="428"/>
      <c r="B696" s="428"/>
      <c r="C696" s="428"/>
      <c r="D696" s="428"/>
      <c r="E696" s="428"/>
      <c r="F696" s="428"/>
      <c r="G696" s="428"/>
      <c r="H696" s="428"/>
      <c r="I696" s="428"/>
      <c r="J696" s="428"/>
      <c r="K696" s="428"/>
      <c r="L696" s="428"/>
      <c r="M696" s="428"/>
      <c r="N696" s="428"/>
      <c r="O696" s="428"/>
      <c r="P696" s="428"/>
      <c r="Q696" s="428"/>
      <c r="R696" s="428"/>
      <c r="S696" s="428"/>
      <c r="T696" s="428"/>
      <c r="U696" s="428"/>
      <c r="V696" s="428"/>
      <c r="W696" s="428"/>
      <c r="X696" s="428"/>
      <c r="Y696" s="428"/>
      <c r="Z696" s="428"/>
      <c r="AA696" s="428"/>
      <c r="AB696" s="428"/>
      <c r="AC696" s="428"/>
      <c r="AD696" s="428"/>
      <c r="AE696" s="428"/>
      <c r="AF696" s="428"/>
      <c r="AG696" s="428"/>
      <c r="AH696" s="428"/>
      <c r="AI696" s="428"/>
      <c r="AJ696" s="428"/>
      <c r="AK696" s="428"/>
      <c r="AL696" s="428"/>
      <c r="AM696" s="428"/>
      <c r="AN696" s="428"/>
      <c r="AO696" s="428"/>
      <c r="AP696" s="428"/>
      <c r="AQ696" s="428"/>
      <c r="AR696" s="428"/>
      <c r="AS696" s="428"/>
      <c r="AT696" s="428"/>
      <c r="AU696" s="428"/>
      <c r="AV696" s="428"/>
      <c r="AW696" s="428"/>
      <c r="AX696" s="428"/>
      <c r="AY696" s="428"/>
      <c r="AZ696" s="428"/>
      <c r="BA696" s="428"/>
      <c r="BB696" s="428"/>
      <c r="BC696" s="428"/>
    </row>
    <row r="697" ht="12.75" customHeight="1">
      <c r="A697" s="428"/>
      <c r="B697" s="428"/>
      <c r="C697" s="428"/>
      <c r="D697" s="428"/>
      <c r="E697" s="428"/>
      <c r="F697" s="428"/>
      <c r="G697" s="428"/>
      <c r="H697" s="428"/>
      <c r="I697" s="428"/>
      <c r="J697" s="428"/>
      <c r="K697" s="428"/>
      <c r="L697" s="428"/>
      <c r="M697" s="428"/>
      <c r="N697" s="428"/>
      <c r="O697" s="428"/>
      <c r="P697" s="428"/>
      <c r="Q697" s="428"/>
      <c r="R697" s="428"/>
      <c r="S697" s="428"/>
      <c r="T697" s="428"/>
      <c r="U697" s="428"/>
      <c r="V697" s="428"/>
      <c r="W697" s="428"/>
      <c r="X697" s="428"/>
      <c r="Y697" s="428"/>
      <c r="Z697" s="428"/>
      <c r="AA697" s="428"/>
      <c r="AB697" s="428"/>
      <c r="AC697" s="428"/>
      <c r="AD697" s="428"/>
      <c r="AE697" s="428"/>
      <c r="AF697" s="428"/>
      <c r="AG697" s="428"/>
      <c r="AH697" s="428"/>
      <c r="AI697" s="428"/>
      <c r="AJ697" s="428"/>
      <c r="AK697" s="428"/>
      <c r="AL697" s="428"/>
      <c r="AM697" s="428"/>
      <c r="AN697" s="428"/>
      <c r="AO697" s="428"/>
      <c r="AP697" s="428"/>
      <c r="AQ697" s="428"/>
      <c r="AR697" s="428"/>
      <c r="AS697" s="428"/>
      <c r="AT697" s="428"/>
      <c r="AU697" s="428"/>
      <c r="AV697" s="428"/>
      <c r="AW697" s="428"/>
      <c r="AX697" s="428"/>
      <c r="AY697" s="428"/>
      <c r="AZ697" s="428"/>
      <c r="BA697" s="428"/>
      <c r="BB697" s="428"/>
      <c r="BC697" s="428"/>
    </row>
    <row r="698" ht="12.75" customHeight="1">
      <c r="A698" s="428"/>
      <c r="B698" s="428"/>
      <c r="C698" s="428"/>
      <c r="D698" s="428"/>
      <c r="E698" s="428"/>
      <c r="F698" s="428"/>
      <c r="G698" s="428"/>
      <c r="H698" s="428"/>
      <c r="I698" s="428"/>
      <c r="J698" s="428"/>
      <c r="K698" s="428"/>
      <c r="L698" s="428"/>
      <c r="M698" s="428"/>
      <c r="N698" s="428"/>
      <c r="O698" s="428"/>
      <c r="P698" s="428"/>
      <c r="Q698" s="428"/>
      <c r="R698" s="428"/>
      <c r="S698" s="428"/>
      <c r="T698" s="428"/>
      <c r="U698" s="428"/>
      <c r="V698" s="428"/>
      <c r="W698" s="428"/>
      <c r="X698" s="428"/>
      <c r="Y698" s="428"/>
      <c r="Z698" s="428"/>
      <c r="AA698" s="428"/>
      <c r="AB698" s="428"/>
      <c r="AC698" s="428"/>
      <c r="AD698" s="428"/>
      <c r="AE698" s="428"/>
      <c r="AF698" s="428"/>
      <c r="AG698" s="428"/>
      <c r="AH698" s="428"/>
      <c r="AI698" s="428"/>
      <c r="AJ698" s="428"/>
      <c r="AK698" s="428"/>
      <c r="AL698" s="428"/>
      <c r="AM698" s="428"/>
      <c r="AN698" s="428"/>
      <c r="AO698" s="428"/>
      <c r="AP698" s="428"/>
      <c r="AQ698" s="428"/>
      <c r="AR698" s="428"/>
      <c r="AS698" s="428"/>
      <c r="AT698" s="428"/>
      <c r="AU698" s="428"/>
      <c r="AV698" s="428"/>
      <c r="AW698" s="428"/>
      <c r="AX698" s="428"/>
      <c r="AY698" s="428"/>
      <c r="AZ698" s="428"/>
      <c r="BA698" s="428"/>
      <c r="BB698" s="428"/>
      <c r="BC698" s="428"/>
    </row>
    <row r="699" ht="12.75" customHeight="1">
      <c r="A699" s="428"/>
      <c r="B699" s="428"/>
      <c r="C699" s="428"/>
      <c r="D699" s="428"/>
      <c r="E699" s="428"/>
      <c r="F699" s="428"/>
      <c r="G699" s="428"/>
      <c r="H699" s="428"/>
      <c r="I699" s="428"/>
      <c r="J699" s="428"/>
      <c r="K699" s="428"/>
      <c r="L699" s="428"/>
      <c r="M699" s="428"/>
      <c r="N699" s="428"/>
      <c r="O699" s="428"/>
      <c r="P699" s="428"/>
      <c r="Q699" s="428"/>
      <c r="R699" s="428"/>
      <c r="S699" s="428"/>
      <c r="T699" s="428"/>
      <c r="U699" s="428"/>
      <c r="V699" s="428"/>
      <c r="W699" s="428"/>
      <c r="X699" s="428"/>
      <c r="Y699" s="428"/>
      <c r="Z699" s="428"/>
      <c r="AA699" s="428"/>
      <c r="AB699" s="428"/>
      <c r="AC699" s="428"/>
      <c r="AD699" s="428"/>
      <c r="AE699" s="428"/>
      <c r="AF699" s="428"/>
      <c r="AG699" s="428"/>
      <c r="AH699" s="428"/>
      <c r="AI699" s="428"/>
      <c r="AJ699" s="428"/>
      <c r="AK699" s="428"/>
      <c r="AL699" s="428"/>
      <c r="AM699" s="428"/>
      <c r="AN699" s="428"/>
      <c r="AO699" s="428"/>
      <c r="AP699" s="428"/>
      <c r="AQ699" s="428"/>
      <c r="AR699" s="428"/>
      <c r="AS699" s="428"/>
      <c r="AT699" s="428"/>
      <c r="AU699" s="428"/>
      <c r="AV699" s="428"/>
      <c r="AW699" s="428"/>
      <c r="AX699" s="428"/>
      <c r="AY699" s="428"/>
      <c r="AZ699" s="428"/>
      <c r="BA699" s="428"/>
      <c r="BB699" s="428"/>
      <c r="BC699" s="428"/>
    </row>
    <row r="700" ht="12.75" customHeight="1">
      <c r="A700" s="428"/>
      <c r="B700" s="428"/>
      <c r="C700" s="428"/>
      <c r="D700" s="428"/>
      <c r="E700" s="428"/>
      <c r="F700" s="428"/>
      <c r="G700" s="428"/>
      <c r="H700" s="428"/>
      <c r="I700" s="428"/>
      <c r="J700" s="428"/>
      <c r="K700" s="428"/>
      <c r="L700" s="428"/>
      <c r="M700" s="428"/>
      <c r="N700" s="428"/>
      <c r="O700" s="428"/>
      <c r="P700" s="428"/>
      <c r="Q700" s="428"/>
      <c r="R700" s="428"/>
      <c r="S700" s="428"/>
      <c r="T700" s="428"/>
      <c r="U700" s="428"/>
      <c r="V700" s="428"/>
      <c r="W700" s="428"/>
      <c r="X700" s="428"/>
      <c r="Y700" s="428"/>
      <c r="Z700" s="428"/>
      <c r="AA700" s="428"/>
      <c r="AB700" s="428"/>
      <c r="AC700" s="428"/>
      <c r="AD700" s="428"/>
      <c r="AE700" s="428"/>
      <c r="AF700" s="428"/>
      <c r="AG700" s="428"/>
      <c r="AH700" s="428"/>
      <c r="AI700" s="428"/>
      <c r="AJ700" s="428"/>
      <c r="AK700" s="428"/>
      <c r="AL700" s="428"/>
      <c r="AM700" s="428"/>
      <c r="AN700" s="428"/>
      <c r="AO700" s="428"/>
      <c r="AP700" s="428"/>
      <c r="AQ700" s="428"/>
      <c r="AR700" s="428"/>
      <c r="AS700" s="428"/>
      <c r="AT700" s="428"/>
      <c r="AU700" s="428"/>
      <c r="AV700" s="428"/>
      <c r="AW700" s="428"/>
      <c r="AX700" s="428"/>
      <c r="AY700" s="428"/>
      <c r="AZ700" s="428"/>
      <c r="BA700" s="428"/>
      <c r="BB700" s="428"/>
      <c r="BC700" s="428"/>
    </row>
    <row r="701" ht="12.75" customHeight="1">
      <c r="A701" s="428"/>
      <c r="B701" s="428"/>
      <c r="C701" s="428"/>
      <c r="D701" s="428"/>
      <c r="E701" s="428"/>
      <c r="F701" s="428"/>
      <c r="G701" s="428"/>
      <c r="H701" s="428"/>
      <c r="I701" s="428"/>
      <c r="J701" s="428"/>
      <c r="K701" s="428"/>
      <c r="L701" s="428"/>
      <c r="M701" s="428"/>
      <c r="N701" s="428"/>
      <c r="O701" s="428"/>
      <c r="P701" s="428"/>
      <c r="Q701" s="428"/>
      <c r="R701" s="428"/>
      <c r="S701" s="428"/>
      <c r="T701" s="428"/>
      <c r="U701" s="428"/>
      <c r="V701" s="428"/>
      <c r="W701" s="428"/>
      <c r="X701" s="428"/>
      <c r="Y701" s="428"/>
      <c r="Z701" s="428"/>
      <c r="AA701" s="428"/>
      <c r="AB701" s="428"/>
      <c r="AC701" s="428"/>
      <c r="AD701" s="428"/>
      <c r="AE701" s="428"/>
      <c r="AF701" s="428"/>
      <c r="AG701" s="428"/>
      <c r="AH701" s="428"/>
      <c r="AI701" s="428"/>
      <c r="AJ701" s="428"/>
      <c r="AK701" s="428"/>
      <c r="AL701" s="428"/>
      <c r="AM701" s="428"/>
      <c r="AN701" s="428"/>
      <c r="AO701" s="428"/>
      <c r="AP701" s="428"/>
      <c r="AQ701" s="428"/>
      <c r="AR701" s="428"/>
      <c r="AS701" s="428"/>
      <c r="AT701" s="428"/>
      <c r="AU701" s="428"/>
      <c r="AV701" s="428"/>
      <c r="AW701" s="428"/>
      <c r="AX701" s="428"/>
      <c r="AY701" s="428"/>
      <c r="AZ701" s="428"/>
      <c r="BA701" s="428"/>
      <c r="BB701" s="428"/>
      <c r="BC701" s="428"/>
    </row>
    <row r="702" ht="12.75" customHeight="1">
      <c r="A702" s="428"/>
      <c r="B702" s="428"/>
      <c r="C702" s="428"/>
      <c r="D702" s="428"/>
      <c r="E702" s="428"/>
      <c r="F702" s="428"/>
      <c r="G702" s="428"/>
      <c r="H702" s="428"/>
      <c r="I702" s="428"/>
      <c r="J702" s="428"/>
      <c r="K702" s="428"/>
      <c r="L702" s="428"/>
      <c r="M702" s="428"/>
      <c r="N702" s="428"/>
      <c r="O702" s="428"/>
      <c r="P702" s="428"/>
      <c r="Q702" s="428"/>
      <c r="R702" s="428"/>
      <c r="S702" s="428"/>
      <c r="T702" s="428"/>
      <c r="U702" s="428"/>
      <c r="V702" s="428"/>
      <c r="W702" s="428"/>
      <c r="X702" s="428"/>
      <c r="Y702" s="428"/>
      <c r="Z702" s="428"/>
      <c r="AA702" s="428"/>
      <c r="AB702" s="428"/>
      <c r="AC702" s="428"/>
      <c r="AD702" s="428"/>
      <c r="AE702" s="428"/>
      <c r="AF702" s="428"/>
      <c r="AG702" s="428"/>
      <c r="AH702" s="428"/>
      <c r="AI702" s="428"/>
      <c r="AJ702" s="428"/>
      <c r="AK702" s="428"/>
      <c r="AL702" s="428"/>
      <c r="AM702" s="428"/>
      <c r="AN702" s="428"/>
      <c r="AO702" s="428"/>
      <c r="AP702" s="428"/>
      <c r="AQ702" s="428"/>
      <c r="AR702" s="428"/>
      <c r="AS702" s="428"/>
      <c r="AT702" s="428"/>
      <c r="AU702" s="428"/>
      <c r="AV702" s="428"/>
      <c r="AW702" s="428"/>
      <c r="AX702" s="428"/>
      <c r="AY702" s="428"/>
      <c r="AZ702" s="428"/>
      <c r="BA702" s="428"/>
      <c r="BB702" s="428"/>
      <c r="BC702" s="428"/>
    </row>
    <row r="703" ht="12.75" customHeight="1">
      <c r="A703" s="428"/>
      <c r="B703" s="428"/>
      <c r="C703" s="428"/>
      <c r="D703" s="428"/>
      <c r="E703" s="428"/>
      <c r="F703" s="428"/>
      <c r="G703" s="428"/>
      <c r="H703" s="428"/>
      <c r="I703" s="428"/>
      <c r="J703" s="428"/>
      <c r="K703" s="428"/>
      <c r="L703" s="428"/>
      <c r="M703" s="428"/>
      <c r="N703" s="428"/>
      <c r="O703" s="428"/>
      <c r="P703" s="428"/>
      <c r="Q703" s="428"/>
      <c r="R703" s="428"/>
      <c r="S703" s="428"/>
      <c r="T703" s="428"/>
      <c r="U703" s="428"/>
      <c r="V703" s="428"/>
      <c r="W703" s="428"/>
      <c r="X703" s="428"/>
      <c r="Y703" s="428"/>
      <c r="Z703" s="428"/>
      <c r="AA703" s="428"/>
      <c r="AB703" s="428"/>
      <c r="AC703" s="428"/>
      <c r="AD703" s="428"/>
      <c r="AE703" s="428"/>
      <c r="AF703" s="428"/>
      <c r="AG703" s="428"/>
      <c r="AH703" s="428"/>
      <c r="AI703" s="428"/>
      <c r="AJ703" s="428"/>
      <c r="AK703" s="428"/>
      <c r="AL703" s="428"/>
      <c r="AM703" s="428"/>
      <c r="AN703" s="428"/>
      <c r="AO703" s="428"/>
      <c r="AP703" s="428"/>
      <c r="AQ703" s="428"/>
      <c r="AR703" s="428"/>
      <c r="AS703" s="428"/>
      <c r="AT703" s="428"/>
      <c r="AU703" s="428"/>
      <c r="AV703" s="428"/>
      <c r="AW703" s="428"/>
      <c r="AX703" s="428"/>
      <c r="AY703" s="428"/>
      <c r="AZ703" s="428"/>
      <c r="BA703" s="428"/>
      <c r="BB703" s="428"/>
      <c r="BC703" s="428"/>
    </row>
    <row r="704" ht="12.75" customHeight="1">
      <c r="A704" s="428"/>
      <c r="B704" s="428"/>
      <c r="C704" s="428"/>
      <c r="D704" s="428"/>
      <c r="E704" s="428"/>
      <c r="F704" s="428"/>
      <c r="G704" s="428"/>
      <c r="H704" s="428"/>
      <c r="I704" s="428"/>
      <c r="J704" s="428"/>
      <c r="K704" s="428"/>
      <c r="L704" s="428"/>
      <c r="M704" s="428"/>
      <c r="N704" s="428"/>
      <c r="O704" s="428"/>
      <c r="P704" s="428"/>
      <c r="Q704" s="428"/>
      <c r="R704" s="428"/>
      <c r="S704" s="428"/>
      <c r="T704" s="428"/>
      <c r="U704" s="428"/>
      <c r="V704" s="428"/>
      <c r="W704" s="428"/>
      <c r="X704" s="428"/>
      <c r="Y704" s="428"/>
      <c r="Z704" s="428"/>
      <c r="AA704" s="428"/>
      <c r="AB704" s="428"/>
      <c r="AC704" s="428"/>
      <c r="AD704" s="428"/>
      <c r="AE704" s="428"/>
      <c r="AF704" s="428"/>
      <c r="AG704" s="428"/>
      <c r="AH704" s="428"/>
      <c r="AI704" s="428"/>
      <c r="AJ704" s="428"/>
      <c r="AK704" s="428"/>
      <c r="AL704" s="428"/>
      <c r="AM704" s="428"/>
      <c r="AN704" s="428"/>
      <c r="AO704" s="428"/>
      <c r="AP704" s="428"/>
      <c r="AQ704" s="428"/>
      <c r="AR704" s="428"/>
      <c r="AS704" s="428"/>
      <c r="AT704" s="428"/>
      <c r="AU704" s="428"/>
      <c r="AV704" s="428"/>
      <c r="AW704" s="428"/>
      <c r="AX704" s="428"/>
      <c r="AY704" s="428"/>
      <c r="AZ704" s="428"/>
      <c r="BA704" s="428"/>
      <c r="BB704" s="428"/>
      <c r="BC704" s="428"/>
    </row>
    <row r="705" ht="12.75" customHeight="1">
      <c r="A705" s="428"/>
      <c r="B705" s="428"/>
      <c r="C705" s="428"/>
      <c r="D705" s="428"/>
      <c r="E705" s="428"/>
      <c r="F705" s="428"/>
      <c r="G705" s="428"/>
      <c r="H705" s="428"/>
      <c r="I705" s="428"/>
      <c r="J705" s="428"/>
      <c r="K705" s="428"/>
      <c r="L705" s="428"/>
      <c r="M705" s="428"/>
      <c r="N705" s="428"/>
      <c r="O705" s="428"/>
      <c r="P705" s="428"/>
      <c r="Q705" s="428"/>
      <c r="R705" s="428"/>
      <c r="S705" s="428"/>
      <c r="T705" s="428"/>
      <c r="U705" s="428"/>
      <c r="V705" s="428"/>
      <c r="W705" s="428"/>
      <c r="X705" s="428"/>
      <c r="Y705" s="428"/>
      <c r="Z705" s="428"/>
      <c r="AA705" s="428"/>
      <c r="AB705" s="428"/>
      <c r="AC705" s="428"/>
      <c r="AD705" s="428"/>
      <c r="AE705" s="428"/>
      <c r="AF705" s="428"/>
      <c r="AG705" s="428"/>
      <c r="AH705" s="428"/>
      <c r="AI705" s="428"/>
      <c r="AJ705" s="428"/>
      <c r="AK705" s="428"/>
      <c r="AL705" s="428"/>
      <c r="AM705" s="428"/>
      <c r="AN705" s="428"/>
      <c r="AO705" s="428"/>
      <c r="AP705" s="428"/>
      <c r="AQ705" s="428"/>
      <c r="AR705" s="428"/>
      <c r="AS705" s="428"/>
      <c r="AT705" s="428"/>
      <c r="AU705" s="428"/>
      <c r="AV705" s="428"/>
      <c r="AW705" s="428"/>
      <c r="AX705" s="428"/>
      <c r="AY705" s="428"/>
      <c r="AZ705" s="428"/>
      <c r="BA705" s="428"/>
      <c r="BB705" s="428"/>
      <c r="BC705" s="428"/>
    </row>
    <row r="706" ht="12.75" customHeight="1">
      <c r="A706" s="428"/>
      <c r="B706" s="428"/>
      <c r="C706" s="428"/>
      <c r="D706" s="428"/>
      <c r="E706" s="428"/>
      <c r="F706" s="428"/>
      <c r="G706" s="428"/>
      <c r="H706" s="428"/>
      <c r="I706" s="428"/>
      <c r="J706" s="428"/>
      <c r="K706" s="428"/>
      <c r="L706" s="428"/>
      <c r="M706" s="428"/>
      <c r="N706" s="428"/>
      <c r="O706" s="428"/>
      <c r="P706" s="428"/>
      <c r="Q706" s="428"/>
      <c r="R706" s="428"/>
      <c r="S706" s="428"/>
      <c r="T706" s="428"/>
      <c r="U706" s="428"/>
      <c r="V706" s="428"/>
      <c r="W706" s="428"/>
      <c r="X706" s="428"/>
      <c r="Y706" s="428"/>
      <c r="Z706" s="428"/>
      <c r="AA706" s="428"/>
      <c r="AB706" s="428"/>
      <c r="AC706" s="428"/>
      <c r="AD706" s="428"/>
      <c r="AE706" s="428"/>
      <c r="AF706" s="428"/>
      <c r="AG706" s="428"/>
      <c r="AH706" s="428"/>
      <c r="AI706" s="428"/>
      <c r="AJ706" s="428"/>
      <c r="AK706" s="428"/>
      <c r="AL706" s="428"/>
      <c r="AM706" s="428"/>
      <c r="AN706" s="428"/>
      <c r="AO706" s="428"/>
      <c r="AP706" s="428"/>
      <c r="AQ706" s="428"/>
      <c r="AR706" s="428"/>
      <c r="AS706" s="428"/>
      <c r="AT706" s="428"/>
      <c r="AU706" s="428"/>
      <c r="AV706" s="428"/>
      <c r="AW706" s="428"/>
      <c r="AX706" s="428"/>
      <c r="AY706" s="428"/>
      <c r="AZ706" s="428"/>
      <c r="BA706" s="428"/>
      <c r="BB706" s="428"/>
      <c r="BC706" s="428"/>
    </row>
    <row r="707" ht="12.75" customHeight="1">
      <c r="A707" s="428"/>
      <c r="B707" s="428"/>
      <c r="C707" s="428"/>
      <c r="D707" s="428"/>
      <c r="E707" s="428"/>
      <c r="F707" s="428"/>
      <c r="G707" s="428"/>
      <c r="H707" s="428"/>
      <c r="I707" s="428"/>
      <c r="J707" s="428"/>
      <c r="K707" s="428"/>
      <c r="L707" s="428"/>
      <c r="M707" s="428"/>
      <c r="N707" s="428"/>
      <c r="O707" s="428"/>
      <c r="P707" s="428"/>
      <c r="Q707" s="428"/>
      <c r="R707" s="428"/>
      <c r="S707" s="428"/>
      <c r="T707" s="428"/>
      <c r="U707" s="428"/>
      <c r="V707" s="428"/>
      <c r="W707" s="428"/>
      <c r="X707" s="428"/>
      <c r="Y707" s="428"/>
      <c r="Z707" s="428"/>
      <c r="AA707" s="428"/>
      <c r="AB707" s="428"/>
      <c r="AC707" s="428"/>
      <c r="AD707" s="428"/>
      <c r="AE707" s="428"/>
      <c r="AF707" s="428"/>
      <c r="AG707" s="428"/>
      <c r="AH707" s="428"/>
      <c r="AI707" s="428"/>
      <c r="AJ707" s="428"/>
      <c r="AK707" s="428"/>
      <c r="AL707" s="428"/>
      <c r="AM707" s="428"/>
      <c r="AN707" s="428"/>
      <c r="AO707" s="428"/>
      <c r="AP707" s="428"/>
      <c r="AQ707" s="428"/>
      <c r="AR707" s="428"/>
      <c r="AS707" s="428"/>
      <c r="AT707" s="428"/>
      <c r="AU707" s="428"/>
      <c r="AV707" s="428"/>
      <c r="AW707" s="428"/>
      <c r="AX707" s="428"/>
      <c r="AY707" s="428"/>
      <c r="AZ707" s="428"/>
      <c r="BA707" s="428"/>
      <c r="BB707" s="428"/>
      <c r="BC707" s="428"/>
    </row>
    <row r="708" ht="12.75" customHeight="1">
      <c r="A708" s="428"/>
      <c r="B708" s="428"/>
      <c r="C708" s="428"/>
      <c r="D708" s="428"/>
      <c r="E708" s="428"/>
      <c r="F708" s="428"/>
      <c r="G708" s="428"/>
      <c r="H708" s="428"/>
      <c r="I708" s="428"/>
      <c r="J708" s="428"/>
      <c r="K708" s="428"/>
      <c r="L708" s="428"/>
      <c r="M708" s="428"/>
      <c r="N708" s="428"/>
      <c r="O708" s="428"/>
      <c r="P708" s="428"/>
      <c r="Q708" s="428"/>
      <c r="R708" s="428"/>
      <c r="S708" s="428"/>
      <c r="T708" s="428"/>
      <c r="U708" s="428"/>
      <c r="V708" s="428"/>
      <c r="W708" s="428"/>
      <c r="X708" s="428"/>
      <c r="Y708" s="428"/>
      <c r="Z708" s="428"/>
      <c r="AA708" s="428"/>
      <c r="AB708" s="428"/>
      <c r="AC708" s="428"/>
      <c r="AD708" s="428"/>
      <c r="AE708" s="428"/>
      <c r="AF708" s="428"/>
      <c r="AG708" s="428"/>
      <c r="AH708" s="428"/>
      <c r="AI708" s="428"/>
      <c r="AJ708" s="428"/>
      <c r="AK708" s="428"/>
      <c r="AL708" s="428"/>
      <c r="AM708" s="428"/>
      <c r="AN708" s="428"/>
      <c r="AO708" s="428"/>
      <c r="AP708" s="428"/>
      <c r="AQ708" s="428"/>
      <c r="AR708" s="428"/>
      <c r="AS708" s="428"/>
      <c r="AT708" s="428"/>
      <c r="AU708" s="428"/>
      <c r="AV708" s="428"/>
      <c r="AW708" s="428"/>
      <c r="AX708" s="428"/>
      <c r="AY708" s="428"/>
      <c r="AZ708" s="428"/>
      <c r="BA708" s="428"/>
      <c r="BB708" s="428"/>
      <c r="BC708" s="428"/>
    </row>
    <row r="709" ht="12.75" customHeight="1">
      <c r="A709" s="428"/>
      <c r="B709" s="428"/>
      <c r="C709" s="428"/>
      <c r="D709" s="428"/>
      <c r="E709" s="428"/>
      <c r="F709" s="428"/>
      <c r="G709" s="428"/>
      <c r="H709" s="428"/>
      <c r="I709" s="428"/>
      <c r="J709" s="428"/>
      <c r="K709" s="428"/>
      <c r="L709" s="428"/>
      <c r="M709" s="428"/>
      <c r="N709" s="428"/>
      <c r="O709" s="428"/>
      <c r="P709" s="428"/>
      <c r="Q709" s="428"/>
      <c r="R709" s="428"/>
      <c r="S709" s="428"/>
      <c r="T709" s="428"/>
      <c r="U709" s="428"/>
      <c r="V709" s="428"/>
      <c r="W709" s="428"/>
      <c r="X709" s="428"/>
      <c r="Y709" s="428"/>
      <c r="Z709" s="428"/>
      <c r="AA709" s="428"/>
      <c r="AB709" s="428"/>
      <c r="AC709" s="428"/>
      <c r="AD709" s="428"/>
      <c r="AE709" s="428"/>
      <c r="AF709" s="428"/>
      <c r="AG709" s="428"/>
      <c r="AH709" s="428"/>
      <c r="AI709" s="428"/>
      <c r="AJ709" s="428"/>
      <c r="AK709" s="428"/>
      <c r="AL709" s="428"/>
      <c r="AM709" s="428"/>
      <c r="AN709" s="428"/>
      <c r="AO709" s="428"/>
      <c r="AP709" s="428"/>
      <c r="AQ709" s="428"/>
      <c r="AR709" s="428"/>
      <c r="AS709" s="428"/>
      <c r="AT709" s="428"/>
      <c r="AU709" s="428"/>
      <c r="AV709" s="428"/>
      <c r="AW709" s="428"/>
      <c r="AX709" s="428"/>
      <c r="AY709" s="428"/>
      <c r="AZ709" s="428"/>
      <c r="BA709" s="428"/>
      <c r="BB709" s="428"/>
      <c r="BC709" s="428"/>
    </row>
    <row r="710" ht="12.75" customHeight="1">
      <c r="A710" s="428"/>
      <c r="B710" s="428"/>
      <c r="C710" s="428"/>
      <c r="D710" s="428"/>
      <c r="E710" s="428"/>
      <c r="F710" s="428"/>
      <c r="G710" s="428"/>
      <c r="H710" s="428"/>
      <c r="I710" s="428"/>
      <c r="J710" s="428"/>
      <c r="K710" s="428"/>
      <c r="L710" s="428"/>
      <c r="M710" s="428"/>
      <c r="N710" s="428"/>
      <c r="O710" s="428"/>
      <c r="P710" s="428"/>
      <c r="Q710" s="428"/>
      <c r="R710" s="428"/>
      <c r="S710" s="428"/>
      <c r="T710" s="428"/>
      <c r="U710" s="428"/>
      <c r="V710" s="428"/>
      <c r="W710" s="428"/>
      <c r="X710" s="428"/>
      <c r="Y710" s="428"/>
      <c r="Z710" s="428"/>
      <c r="AA710" s="428"/>
      <c r="AB710" s="428"/>
      <c r="AC710" s="428"/>
      <c r="AD710" s="428"/>
      <c r="AE710" s="428"/>
      <c r="AF710" s="428"/>
      <c r="AG710" s="428"/>
      <c r="AH710" s="428"/>
      <c r="AI710" s="428"/>
      <c r="AJ710" s="428"/>
      <c r="AK710" s="428"/>
      <c r="AL710" s="428"/>
      <c r="AM710" s="428"/>
      <c r="AN710" s="428"/>
      <c r="AO710" s="428"/>
      <c r="AP710" s="428"/>
      <c r="AQ710" s="428"/>
      <c r="AR710" s="428"/>
      <c r="AS710" s="428"/>
      <c r="AT710" s="428"/>
      <c r="AU710" s="428"/>
      <c r="AV710" s="428"/>
      <c r="AW710" s="428"/>
      <c r="AX710" s="428"/>
      <c r="AY710" s="428"/>
      <c r="AZ710" s="428"/>
      <c r="BA710" s="428"/>
      <c r="BB710" s="428"/>
      <c r="BC710" s="428"/>
    </row>
    <row r="711" ht="12.75" customHeight="1">
      <c r="A711" s="428"/>
      <c r="B711" s="428"/>
      <c r="C711" s="428"/>
      <c r="D711" s="428"/>
      <c r="E711" s="428"/>
      <c r="F711" s="428"/>
      <c r="G711" s="428"/>
      <c r="H711" s="428"/>
      <c r="I711" s="428"/>
      <c r="J711" s="428"/>
      <c r="K711" s="428"/>
      <c r="L711" s="428"/>
      <c r="M711" s="428"/>
      <c r="N711" s="428"/>
      <c r="O711" s="428"/>
      <c r="P711" s="428"/>
      <c r="Q711" s="428"/>
      <c r="R711" s="428"/>
      <c r="S711" s="428"/>
      <c r="T711" s="428"/>
      <c r="U711" s="428"/>
      <c r="V711" s="428"/>
      <c r="W711" s="428"/>
      <c r="X711" s="428"/>
      <c r="Y711" s="428"/>
      <c r="Z711" s="428"/>
      <c r="AA711" s="428"/>
      <c r="AB711" s="428"/>
      <c r="AC711" s="428"/>
      <c r="AD711" s="428"/>
      <c r="AE711" s="428"/>
      <c r="AF711" s="428"/>
      <c r="AG711" s="428"/>
      <c r="AH711" s="428"/>
      <c r="AI711" s="428"/>
      <c r="AJ711" s="428"/>
      <c r="AK711" s="428"/>
      <c r="AL711" s="428"/>
      <c r="AM711" s="428"/>
      <c r="AN711" s="428"/>
      <c r="AO711" s="428"/>
      <c r="AP711" s="428"/>
      <c r="AQ711" s="428"/>
      <c r="AR711" s="428"/>
      <c r="AS711" s="428"/>
      <c r="AT711" s="428"/>
      <c r="AU711" s="428"/>
      <c r="AV711" s="428"/>
      <c r="AW711" s="428"/>
      <c r="AX711" s="428"/>
      <c r="AY711" s="428"/>
      <c r="AZ711" s="428"/>
      <c r="BA711" s="428"/>
      <c r="BB711" s="428"/>
      <c r="BC711" s="428"/>
    </row>
    <row r="712" ht="12.75" customHeight="1">
      <c r="A712" s="428"/>
      <c r="B712" s="428"/>
      <c r="C712" s="428"/>
      <c r="D712" s="428"/>
      <c r="E712" s="428"/>
      <c r="F712" s="428"/>
      <c r="G712" s="428"/>
      <c r="H712" s="428"/>
      <c r="I712" s="428"/>
      <c r="J712" s="428"/>
      <c r="K712" s="428"/>
      <c r="L712" s="428"/>
      <c r="M712" s="428"/>
      <c r="N712" s="428"/>
      <c r="O712" s="428"/>
      <c r="P712" s="428"/>
      <c r="Q712" s="428"/>
      <c r="R712" s="428"/>
      <c r="S712" s="428"/>
      <c r="T712" s="428"/>
      <c r="U712" s="428"/>
      <c r="V712" s="428"/>
      <c r="W712" s="428"/>
      <c r="X712" s="428"/>
      <c r="Y712" s="428"/>
      <c r="Z712" s="428"/>
      <c r="AA712" s="428"/>
      <c r="AB712" s="428"/>
      <c r="AC712" s="428"/>
      <c r="AD712" s="428"/>
      <c r="AE712" s="428"/>
      <c r="AF712" s="428"/>
      <c r="AG712" s="428"/>
      <c r="AH712" s="428"/>
      <c r="AI712" s="428"/>
      <c r="AJ712" s="428"/>
      <c r="AK712" s="428"/>
      <c r="AL712" s="428"/>
      <c r="AM712" s="428"/>
      <c r="AN712" s="428"/>
      <c r="AO712" s="428"/>
      <c r="AP712" s="428"/>
      <c r="AQ712" s="428"/>
      <c r="AR712" s="428"/>
      <c r="AS712" s="428"/>
      <c r="AT712" s="428"/>
      <c r="AU712" s="428"/>
      <c r="AV712" s="428"/>
      <c r="AW712" s="428"/>
      <c r="AX712" s="428"/>
      <c r="AY712" s="428"/>
      <c r="AZ712" s="428"/>
      <c r="BA712" s="428"/>
      <c r="BB712" s="428"/>
      <c r="BC712" s="428"/>
    </row>
    <row r="713" ht="12.75" customHeight="1">
      <c r="A713" s="428"/>
      <c r="B713" s="428"/>
      <c r="C713" s="428"/>
      <c r="D713" s="428"/>
      <c r="E713" s="428"/>
      <c r="F713" s="428"/>
      <c r="G713" s="428"/>
      <c r="H713" s="428"/>
      <c r="I713" s="428"/>
      <c r="J713" s="428"/>
      <c r="K713" s="428"/>
      <c r="L713" s="428"/>
      <c r="M713" s="428"/>
      <c r="N713" s="428"/>
      <c r="O713" s="428"/>
      <c r="P713" s="428"/>
      <c r="Q713" s="428"/>
      <c r="R713" s="428"/>
      <c r="S713" s="428"/>
      <c r="T713" s="428"/>
      <c r="U713" s="428"/>
      <c r="V713" s="428"/>
      <c r="W713" s="428"/>
      <c r="X713" s="428"/>
      <c r="Y713" s="428"/>
      <c r="Z713" s="428"/>
      <c r="AA713" s="428"/>
      <c r="AB713" s="428"/>
      <c r="AC713" s="428"/>
      <c r="AD713" s="428"/>
      <c r="AE713" s="428"/>
      <c r="AF713" s="428"/>
      <c r="AG713" s="428"/>
      <c r="AH713" s="428"/>
      <c r="AI713" s="428"/>
      <c r="AJ713" s="428"/>
      <c r="AK713" s="428"/>
      <c r="AL713" s="428"/>
      <c r="AM713" s="428"/>
      <c r="AN713" s="428"/>
      <c r="AO713" s="428"/>
      <c r="AP713" s="428"/>
      <c r="AQ713" s="428"/>
      <c r="AR713" s="428"/>
      <c r="AS713" s="428"/>
      <c r="AT713" s="428"/>
      <c r="AU713" s="428"/>
      <c r="AV713" s="428"/>
      <c r="AW713" s="428"/>
      <c r="AX713" s="428"/>
      <c r="AY713" s="428"/>
      <c r="AZ713" s="428"/>
      <c r="BA713" s="428"/>
      <c r="BB713" s="428"/>
      <c r="BC713" s="428"/>
    </row>
    <row r="714" ht="12.75" customHeight="1">
      <c r="A714" s="428"/>
      <c r="B714" s="428"/>
      <c r="C714" s="428"/>
      <c r="D714" s="428"/>
      <c r="E714" s="428"/>
      <c r="F714" s="428"/>
      <c r="G714" s="428"/>
      <c r="H714" s="428"/>
      <c r="I714" s="428"/>
      <c r="J714" s="428"/>
      <c r="K714" s="428"/>
      <c r="L714" s="428"/>
      <c r="M714" s="428"/>
      <c r="N714" s="428"/>
      <c r="O714" s="428"/>
      <c r="P714" s="428"/>
      <c r="Q714" s="428"/>
      <c r="R714" s="428"/>
      <c r="S714" s="428"/>
      <c r="T714" s="428"/>
      <c r="U714" s="428"/>
      <c r="V714" s="428"/>
      <c r="W714" s="428"/>
      <c r="X714" s="428"/>
      <c r="Y714" s="428"/>
      <c r="Z714" s="428"/>
      <c r="AA714" s="428"/>
      <c r="AB714" s="428"/>
      <c r="AC714" s="428"/>
      <c r="AD714" s="428"/>
      <c r="AE714" s="428"/>
      <c r="AF714" s="428"/>
      <c r="AG714" s="428"/>
      <c r="AH714" s="428"/>
      <c r="AI714" s="428"/>
      <c r="AJ714" s="428"/>
      <c r="AK714" s="428"/>
      <c r="AL714" s="428"/>
      <c r="AM714" s="428"/>
      <c r="AN714" s="428"/>
      <c r="AO714" s="428"/>
      <c r="AP714" s="428"/>
      <c r="AQ714" s="428"/>
      <c r="AR714" s="428"/>
      <c r="AS714" s="428"/>
      <c r="AT714" s="428"/>
      <c r="AU714" s="428"/>
      <c r="AV714" s="428"/>
      <c r="AW714" s="428"/>
      <c r="AX714" s="428"/>
      <c r="AY714" s="428"/>
      <c r="AZ714" s="428"/>
      <c r="BA714" s="428"/>
      <c r="BB714" s="428"/>
      <c r="BC714" s="428"/>
    </row>
    <row r="715" ht="12.75" customHeight="1">
      <c r="A715" s="428"/>
      <c r="B715" s="428"/>
      <c r="C715" s="428"/>
      <c r="D715" s="428"/>
      <c r="E715" s="428"/>
      <c r="F715" s="428"/>
      <c r="G715" s="428"/>
      <c r="H715" s="428"/>
      <c r="I715" s="428"/>
      <c r="J715" s="428"/>
      <c r="K715" s="428"/>
      <c r="L715" s="428"/>
      <c r="M715" s="428"/>
      <c r="N715" s="428"/>
      <c r="O715" s="428"/>
      <c r="P715" s="428"/>
      <c r="Q715" s="428"/>
      <c r="R715" s="428"/>
      <c r="S715" s="428"/>
      <c r="T715" s="428"/>
      <c r="U715" s="428"/>
      <c r="V715" s="428"/>
      <c r="W715" s="428"/>
      <c r="X715" s="428"/>
      <c r="Y715" s="428"/>
      <c r="Z715" s="428"/>
      <c r="AA715" s="428"/>
      <c r="AB715" s="428"/>
      <c r="AC715" s="428"/>
      <c r="AD715" s="428"/>
      <c r="AE715" s="428"/>
      <c r="AF715" s="428"/>
      <c r="AG715" s="428"/>
      <c r="AH715" s="428"/>
      <c r="AI715" s="428"/>
      <c r="AJ715" s="428"/>
      <c r="AK715" s="428"/>
      <c r="AL715" s="428"/>
      <c r="AM715" s="428"/>
      <c r="AN715" s="428"/>
      <c r="AO715" s="428"/>
      <c r="AP715" s="428"/>
      <c r="AQ715" s="428"/>
      <c r="AR715" s="428"/>
      <c r="AS715" s="428"/>
      <c r="AT715" s="428"/>
      <c r="AU715" s="428"/>
      <c r="AV715" s="428"/>
      <c r="AW715" s="428"/>
      <c r="AX715" s="428"/>
      <c r="AY715" s="428"/>
      <c r="AZ715" s="428"/>
      <c r="BA715" s="428"/>
      <c r="BB715" s="428"/>
      <c r="BC715" s="428"/>
    </row>
    <row r="716" ht="12.75" customHeight="1">
      <c r="A716" s="428"/>
      <c r="B716" s="428"/>
      <c r="C716" s="428"/>
      <c r="D716" s="428"/>
      <c r="E716" s="428"/>
      <c r="F716" s="428"/>
      <c r="G716" s="428"/>
      <c r="H716" s="428"/>
      <c r="I716" s="428"/>
      <c r="J716" s="428"/>
      <c r="K716" s="428"/>
      <c r="L716" s="428"/>
      <c r="M716" s="428"/>
      <c r="N716" s="428"/>
      <c r="O716" s="428"/>
      <c r="P716" s="428"/>
      <c r="Q716" s="428"/>
      <c r="R716" s="428"/>
      <c r="S716" s="428"/>
      <c r="T716" s="428"/>
      <c r="U716" s="428"/>
      <c r="V716" s="428"/>
      <c r="W716" s="428"/>
      <c r="X716" s="428"/>
      <c r="Y716" s="428"/>
      <c r="Z716" s="428"/>
      <c r="AA716" s="428"/>
      <c r="AB716" s="428"/>
      <c r="AC716" s="428"/>
      <c r="AD716" s="428"/>
      <c r="AE716" s="428"/>
      <c r="AF716" s="428"/>
      <c r="AG716" s="428"/>
      <c r="AH716" s="428"/>
      <c r="AI716" s="428"/>
      <c r="AJ716" s="428"/>
      <c r="AK716" s="428"/>
      <c r="AL716" s="428"/>
      <c r="AM716" s="428"/>
      <c r="AN716" s="428"/>
      <c r="AO716" s="428"/>
      <c r="AP716" s="428"/>
      <c r="AQ716" s="428"/>
      <c r="AR716" s="428"/>
      <c r="AS716" s="428"/>
      <c r="AT716" s="428"/>
      <c r="AU716" s="428"/>
      <c r="AV716" s="428"/>
      <c r="AW716" s="428"/>
      <c r="AX716" s="428"/>
      <c r="AY716" s="428"/>
      <c r="AZ716" s="428"/>
      <c r="BA716" s="428"/>
      <c r="BB716" s="428"/>
      <c r="BC716" s="428"/>
    </row>
    <row r="717" ht="12.75" customHeight="1">
      <c r="A717" s="428"/>
      <c r="B717" s="428"/>
      <c r="C717" s="428"/>
      <c r="D717" s="428"/>
      <c r="E717" s="428"/>
      <c r="F717" s="428"/>
      <c r="G717" s="428"/>
      <c r="H717" s="428"/>
      <c r="I717" s="428"/>
      <c r="J717" s="428"/>
      <c r="K717" s="428"/>
      <c r="L717" s="428"/>
      <c r="M717" s="428"/>
      <c r="N717" s="428"/>
      <c r="O717" s="428"/>
      <c r="P717" s="428"/>
      <c r="Q717" s="428"/>
      <c r="R717" s="428"/>
      <c r="S717" s="428"/>
      <c r="T717" s="428"/>
      <c r="U717" s="428"/>
      <c r="V717" s="428"/>
      <c r="W717" s="428"/>
      <c r="X717" s="428"/>
      <c r="Y717" s="428"/>
      <c r="Z717" s="428"/>
      <c r="AA717" s="428"/>
      <c r="AB717" s="428"/>
      <c r="AC717" s="428"/>
      <c r="AD717" s="428"/>
      <c r="AE717" s="428"/>
      <c r="AF717" s="428"/>
      <c r="AG717" s="428"/>
      <c r="AH717" s="428"/>
      <c r="AI717" s="428"/>
      <c r="AJ717" s="428"/>
      <c r="AK717" s="428"/>
      <c r="AL717" s="428"/>
      <c r="AM717" s="428"/>
      <c r="AN717" s="428"/>
      <c r="AO717" s="428"/>
      <c r="AP717" s="428"/>
      <c r="AQ717" s="428"/>
      <c r="AR717" s="428"/>
      <c r="AS717" s="428"/>
      <c r="AT717" s="428"/>
      <c r="AU717" s="428"/>
      <c r="AV717" s="428"/>
      <c r="AW717" s="428"/>
      <c r="AX717" s="428"/>
      <c r="AY717" s="428"/>
      <c r="AZ717" s="428"/>
      <c r="BA717" s="428"/>
      <c r="BB717" s="428"/>
      <c r="BC717" s="428"/>
    </row>
    <row r="718" ht="12.75" customHeight="1">
      <c r="A718" s="428"/>
      <c r="B718" s="428"/>
      <c r="C718" s="428"/>
      <c r="D718" s="428"/>
      <c r="E718" s="428"/>
      <c r="F718" s="428"/>
      <c r="G718" s="428"/>
      <c r="H718" s="428"/>
      <c r="I718" s="428"/>
      <c r="J718" s="428"/>
      <c r="K718" s="428"/>
      <c r="L718" s="428"/>
      <c r="M718" s="428"/>
      <c r="N718" s="428"/>
      <c r="O718" s="428"/>
      <c r="P718" s="428"/>
      <c r="Q718" s="428"/>
      <c r="R718" s="428"/>
      <c r="S718" s="428"/>
      <c r="T718" s="428"/>
      <c r="U718" s="428"/>
      <c r="V718" s="428"/>
      <c r="W718" s="428"/>
      <c r="X718" s="428"/>
      <c r="Y718" s="428"/>
      <c r="Z718" s="428"/>
      <c r="AA718" s="428"/>
      <c r="AB718" s="428"/>
      <c r="AC718" s="428"/>
      <c r="AD718" s="428"/>
      <c r="AE718" s="428"/>
      <c r="AF718" s="428"/>
      <c r="AG718" s="428"/>
      <c r="AH718" s="428"/>
      <c r="AI718" s="428"/>
      <c r="AJ718" s="428"/>
      <c r="AK718" s="428"/>
      <c r="AL718" s="428"/>
      <c r="AM718" s="428"/>
      <c r="AN718" s="428"/>
      <c r="AO718" s="428"/>
      <c r="AP718" s="428"/>
      <c r="AQ718" s="428"/>
      <c r="AR718" s="428"/>
      <c r="AS718" s="428"/>
      <c r="AT718" s="428"/>
      <c r="AU718" s="428"/>
      <c r="AV718" s="428"/>
      <c r="AW718" s="428"/>
      <c r="AX718" s="428"/>
      <c r="AY718" s="428"/>
      <c r="AZ718" s="428"/>
      <c r="BA718" s="428"/>
      <c r="BB718" s="428"/>
      <c r="BC718" s="428"/>
    </row>
    <row r="719" ht="12.75" customHeight="1">
      <c r="A719" s="428"/>
      <c r="B719" s="428"/>
      <c r="C719" s="428"/>
      <c r="D719" s="428"/>
      <c r="E719" s="428"/>
      <c r="F719" s="428"/>
      <c r="G719" s="428"/>
      <c r="H719" s="428"/>
      <c r="I719" s="428"/>
      <c r="J719" s="428"/>
      <c r="K719" s="428"/>
      <c r="L719" s="428"/>
      <c r="M719" s="428"/>
      <c r="N719" s="428"/>
      <c r="O719" s="428"/>
      <c r="P719" s="428"/>
      <c r="Q719" s="428"/>
      <c r="R719" s="428"/>
      <c r="S719" s="428"/>
      <c r="T719" s="428"/>
      <c r="U719" s="428"/>
      <c r="V719" s="428"/>
      <c r="W719" s="428"/>
      <c r="X719" s="428"/>
      <c r="Y719" s="428"/>
      <c r="Z719" s="428"/>
      <c r="AA719" s="428"/>
      <c r="AB719" s="428"/>
      <c r="AC719" s="428"/>
      <c r="AD719" s="428"/>
      <c r="AE719" s="428"/>
      <c r="AF719" s="428"/>
      <c r="AG719" s="428"/>
      <c r="AH719" s="428"/>
      <c r="AI719" s="428"/>
      <c r="AJ719" s="428"/>
      <c r="AK719" s="428"/>
      <c r="AL719" s="428"/>
      <c r="AM719" s="428"/>
      <c r="AN719" s="428"/>
      <c r="AO719" s="428"/>
      <c r="AP719" s="428"/>
      <c r="AQ719" s="428"/>
      <c r="AR719" s="428"/>
      <c r="AS719" s="428"/>
      <c r="AT719" s="428"/>
      <c r="AU719" s="428"/>
      <c r="AV719" s="428"/>
      <c r="AW719" s="428"/>
      <c r="AX719" s="428"/>
      <c r="AY719" s="428"/>
      <c r="AZ719" s="428"/>
      <c r="BA719" s="428"/>
      <c r="BB719" s="428"/>
      <c r="BC719" s="428"/>
    </row>
    <row r="720" ht="12.75" customHeight="1">
      <c r="A720" s="428"/>
      <c r="B720" s="428"/>
      <c r="C720" s="428"/>
      <c r="D720" s="428"/>
      <c r="E720" s="428"/>
      <c r="F720" s="428"/>
      <c r="G720" s="428"/>
      <c r="H720" s="428"/>
      <c r="I720" s="428"/>
      <c r="J720" s="428"/>
      <c r="K720" s="428"/>
      <c r="L720" s="428"/>
      <c r="M720" s="428"/>
      <c r="N720" s="428"/>
      <c r="O720" s="428"/>
      <c r="P720" s="428"/>
      <c r="Q720" s="428"/>
      <c r="R720" s="428"/>
      <c r="S720" s="428"/>
      <c r="T720" s="428"/>
      <c r="U720" s="428"/>
      <c r="V720" s="428"/>
      <c r="W720" s="428"/>
      <c r="X720" s="428"/>
      <c r="Y720" s="428"/>
      <c r="Z720" s="428"/>
      <c r="AA720" s="428"/>
      <c r="AB720" s="428"/>
      <c r="AC720" s="428"/>
      <c r="AD720" s="428"/>
      <c r="AE720" s="428"/>
      <c r="AF720" s="428"/>
      <c r="AG720" s="428"/>
      <c r="AH720" s="428"/>
      <c r="AI720" s="428"/>
      <c r="AJ720" s="428"/>
      <c r="AK720" s="428"/>
      <c r="AL720" s="428"/>
      <c r="AM720" s="428"/>
      <c r="AN720" s="428"/>
      <c r="AO720" s="428"/>
      <c r="AP720" s="428"/>
      <c r="AQ720" s="428"/>
      <c r="AR720" s="428"/>
      <c r="AS720" s="428"/>
      <c r="AT720" s="428"/>
      <c r="AU720" s="428"/>
      <c r="AV720" s="428"/>
      <c r="AW720" s="428"/>
      <c r="AX720" s="428"/>
      <c r="AY720" s="428"/>
      <c r="AZ720" s="428"/>
      <c r="BA720" s="428"/>
      <c r="BB720" s="428"/>
      <c r="BC720" s="428"/>
    </row>
    <row r="721" ht="12.75" customHeight="1">
      <c r="A721" s="428"/>
      <c r="B721" s="428"/>
      <c r="C721" s="428"/>
      <c r="D721" s="428"/>
      <c r="E721" s="428"/>
      <c r="F721" s="428"/>
      <c r="G721" s="428"/>
      <c r="H721" s="428"/>
      <c r="I721" s="428"/>
      <c r="J721" s="428"/>
      <c r="K721" s="428"/>
      <c r="L721" s="428"/>
      <c r="M721" s="428"/>
      <c r="N721" s="428"/>
      <c r="O721" s="428"/>
      <c r="P721" s="428"/>
      <c r="Q721" s="428"/>
      <c r="R721" s="428"/>
      <c r="S721" s="428"/>
      <c r="T721" s="428"/>
      <c r="U721" s="428"/>
      <c r="V721" s="428"/>
      <c r="W721" s="428"/>
      <c r="X721" s="428"/>
      <c r="Y721" s="428"/>
      <c r="Z721" s="428"/>
      <c r="AA721" s="428"/>
      <c r="AB721" s="428"/>
      <c r="AC721" s="428"/>
      <c r="AD721" s="428"/>
      <c r="AE721" s="428"/>
      <c r="AF721" s="428"/>
      <c r="AG721" s="428"/>
      <c r="AH721" s="428"/>
      <c r="AI721" s="428"/>
      <c r="AJ721" s="428"/>
      <c r="AK721" s="428"/>
      <c r="AL721" s="428"/>
      <c r="AM721" s="428"/>
      <c r="AN721" s="428"/>
      <c r="AO721" s="428"/>
      <c r="AP721" s="428"/>
      <c r="AQ721" s="428"/>
      <c r="AR721" s="428"/>
      <c r="AS721" s="428"/>
      <c r="AT721" s="428"/>
      <c r="AU721" s="428"/>
      <c r="AV721" s="428"/>
      <c r="AW721" s="428"/>
      <c r="AX721" s="428"/>
      <c r="AY721" s="428"/>
      <c r="AZ721" s="428"/>
      <c r="BA721" s="428"/>
      <c r="BB721" s="428"/>
      <c r="BC721" s="428"/>
    </row>
    <row r="722" ht="12.75" customHeight="1">
      <c r="A722" s="428"/>
      <c r="B722" s="428"/>
      <c r="C722" s="428"/>
      <c r="D722" s="428"/>
      <c r="E722" s="428"/>
      <c r="F722" s="428"/>
      <c r="G722" s="428"/>
      <c r="H722" s="428"/>
      <c r="I722" s="428"/>
      <c r="J722" s="428"/>
      <c r="K722" s="428"/>
      <c r="L722" s="428"/>
      <c r="M722" s="428"/>
      <c r="N722" s="428"/>
      <c r="O722" s="428"/>
      <c r="P722" s="428"/>
      <c r="Q722" s="428"/>
      <c r="R722" s="428"/>
      <c r="S722" s="428"/>
      <c r="T722" s="428"/>
      <c r="U722" s="428"/>
      <c r="V722" s="428"/>
      <c r="W722" s="428"/>
      <c r="X722" s="428"/>
      <c r="Y722" s="428"/>
      <c r="Z722" s="428"/>
      <c r="AA722" s="428"/>
      <c r="AB722" s="428"/>
      <c r="AC722" s="428"/>
      <c r="AD722" s="428"/>
      <c r="AE722" s="428"/>
      <c r="AF722" s="428"/>
      <c r="AG722" s="428"/>
      <c r="AH722" s="428"/>
      <c r="AI722" s="428"/>
      <c r="AJ722" s="428"/>
      <c r="AK722" s="428"/>
      <c r="AL722" s="428"/>
      <c r="AM722" s="428"/>
      <c r="AN722" s="428"/>
      <c r="AO722" s="428"/>
      <c r="AP722" s="428"/>
      <c r="AQ722" s="428"/>
      <c r="AR722" s="428"/>
      <c r="AS722" s="428"/>
      <c r="AT722" s="428"/>
      <c r="AU722" s="428"/>
      <c r="AV722" s="428"/>
      <c r="AW722" s="428"/>
      <c r="AX722" s="428"/>
      <c r="AY722" s="428"/>
      <c r="AZ722" s="428"/>
      <c r="BA722" s="428"/>
      <c r="BB722" s="428"/>
      <c r="BC722" s="428"/>
    </row>
    <row r="723" ht="12.75" customHeight="1">
      <c r="A723" s="428"/>
      <c r="B723" s="428"/>
      <c r="C723" s="428"/>
      <c r="D723" s="428"/>
      <c r="E723" s="428"/>
      <c r="F723" s="428"/>
      <c r="G723" s="428"/>
      <c r="H723" s="428"/>
      <c r="I723" s="428"/>
      <c r="J723" s="428"/>
      <c r="K723" s="428"/>
      <c r="L723" s="428"/>
      <c r="M723" s="428"/>
      <c r="N723" s="428"/>
      <c r="O723" s="428"/>
      <c r="P723" s="428"/>
      <c r="Q723" s="428"/>
      <c r="R723" s="428"/>
      <c r="S723" s="428"/>
      <c r="T723" s="428"/>
      <c r="U723" s="428"/>
      <c r="V723" s="428"/>
      <c r="W723" s="428"/>
      <c r="X723" s="428"/>
      <c r="Y723" s="428"/>
      <c r="Z723" s="428"/>
      <c r="AA723" s="428"/>
      <c r="AB723" s="428"/>
      <c r="AC723" s="428"/>
      <c r="AD723" s="428"/>
      <c r="AE723" s="428"/>
      <c r="AF723" s="428"/>
      <c r="AG723" s="428"/>
      <c r="AH723" s="428"/>
      <c r="AI723" s="428"/>
      <c r="AJ723" s="428"/>
      <c r="AK723" s="428"/>
      <c r="AL723" s="428"/>
      <c r="AM723" s="428"/>
      <c r="AN723" s="428"/>
      <c r="AO723" s="428"/>
      <c r="AP723" s="428"/>
      <c r="AQ723" s="428"/>
      <c r="AR723" s="428"/>
      <c r="AS723" s="428"/>
      <c r="AT723" s="428"/>
      <c r="AU723" s="428"/>
      <c r="AV723" s="428"/>
      <c r="AW723" s="428"/>
      <c r="AX723" s="428"/>
      <c r="AY723" s="428"/>
      <c r="AZ723" s="428"/>
      <c r="BA723" s="428"/>
      <c r="BB723" s="428"/>
      <c r="BC723" s="428"/>
    </row>
    <row r="724" ht="12.75" customHeight="1">
      <c r="A724" s="428"/>
      <c r="B724" s="428"/>
      <c r="C724" s="428"/>
      <c r="D724" s="428"/>
      <c r="E724" s="428"/>
      <c r="F724" s="428"/>
      <c r="G724" s="428"/>
      <c r="H724" s="428"/>
      <c r="I724" s="428"/>
      <c r="J724" s="428"/>
      <c r="K724" s="428"/>
      <c r="L724" s="428"/>
      <c r="M724" s="428"/>
      <c r="N724" s="428"/>
      <c r="O724" s="428"/>
      <c r="P724" s="428"/>
      <c r="Q724" s="428"/>
      <c r="R724" s="428"/>
      <c r="S724" s="428"/>
      <c r="T724" s="428"/>
      <c r="U724" s="428"/>
      <c r="V724" s="428"/>
      <c r="W724" s="428"/>
      <c r="X724" s="428"/>
      <c r="Y724" s="428"/>
      <c r="Z724" s="428"/>
      <c r="AA724" s="428"/>
      <c r="AB724" s="428"/>
      <c r="AC724" s="428"/>
      <c r="AD724" s="428"/>
      <c r="AE724" s="428"/>
      <c r="AF724" s="428"/>
      <c r="AG724" s="428"/>
      <c r="AH724" s="428"/>
      <c r="AI724" s="428"/>
      <c r="AJ724" s="428"/>
      <c r="AK724" s="428"/>
      <c r="AL724" s="428"/>
      <c r="AM724" s="428"/>
      <c r="AN724" s="428"/>
      <c r="AO724" s="428"/>
      <c r="AP724" s="428"/>
      <c r="AQ724" s="428"/>
      <c r="AR724" s="428"/>
      <c r="AS724" s="428"/>
      <c r="AT724" s="428"/>
      <c r="AU724" s="428"/>
      <c r="AV724" s="428"/>
      <c r="AW724" s="428"/>
      <c r="AX724" s="428"/>
      <c r="AY724" s="428"/>
      <c r="AZ724" s="428"/>
      <c r="BA724" s="428"/>
      <c r="BB724" s="428"/>
      <c r="BC724" s="428"/>
    </row>
    <row r="725" ht="12.75" customHeight="1">
      <c r="A725" s="428"/>
      <c r="B725" s="428"/>
      <c r="C725" s="428"/>
      <c r="D725" s="428"/>
      <c r="E725" s="428"/>
      <c r="F725" s="428"/>
      <c r="G725" s="428"/>
      <c r="H725" s="428"/>
      <c r="I725" s="428"/>
      <c r="J725" s="428"/>
      <c r="K725" s="428"/>
      <c r="L725" s="428"/>
      <c r="M725" s="428"/>
      <c r="N725" s="428"/>
      <c r="O725" s="428"/>
      <c r="P725" s="428"/>
      <c r="Q725" s="428"/>
      <c r="R725" s="428"/>
      <c r="S725" s="428"/>
      <c r="T725" s="428"/>
      <c r="U725" s="428"/>
      <c r="V725" s="428"/>
      <c r="W725" s="428"/>
      <c r="X725" s="428"/>
      <c r="Y725" s="428"/>
      <c r="Z725" s="428"/>
      <c r="AA725" s="428"/>
      <c r="AB725" s="428"/>
      <c r="AC725" s="428"/>
      <c r="AD725" s="428"/>
      <c r="AE725" s="428"/>
      <c r="AF725" s="428"/>
      <c r="AG725" s="428"/>
      <c r="AH725" s="428"/>
      <c r="AI725" s="428"/>
      <c r="AJ725" s="428"/>
      <c r="AK725" s="428"/>
      <c r="AL725" s="428"/>
      <c r="AM725" s="428"/>
      <c r="AN725" s="428"/>
      <c r="AO725" s="428"/>
      <c r="AP725" s="428"/>
      <c r="AQ725" s="428"/>
      <c r="AR725" s="428"/>
      <c r="AS725" s="428"/>
      <c r="AT725" s="428"/>
      <c r="AU725" s="428"/>
      <c r="AV725" s="428"/>
      <c r="AW725" s="428"/>
      <c r="AX725" s="428"/>
      <c r="AY725" s="428"/>
      <c r="AZ725" s="428"/>
      <c r="BA725" s="428"/>
      <c r="BB725" s="428"/>
      <c r="BC725" s="428"/>
    </row>
    <row r="726" ht="12.75" customHeight="1">
      <c r="A726" s="428"/>
      <c r="B726" s="428"/>
      <c r="C726" s="428"/>
      <c r="D726" s="428"/>
      <c r="E726" s="428"/>
      <c r="F726" s="428"/>
      <c r="G726" s="428"/>
      <c r="H726" s="428"/>
      <c r="I726" s="428"/>
      <c r="J726" s="428"/>
      <c r="K726" s="428"/>
      <c r="L726" s="428"/>
      <c r="M726" s="428"/>
      <c r="N726" s="428"/>
      <c r="O726" s="428"/>
      <c r="P726" s="428"/>
      <c r="Q726" s="428"/>
      <c r="R726" s="428"/>
      <c r="S726" s="428"/>
      <c r="T726" s="428"/>
      <c r="U726" s="428"/>
      <c r="V726" s="428"/>
      <c r="W726" s="428"/>
      <c r="X726" s="428"/>
      <c r="Y726" s="428"/>
      <c r="Z726" s="428"/>
      <c r="AA726" s="428"/>
      <c r="AB726" s="428"/>
      <c r="AC726" s="428"/>
      <c r="AD726" s="428"/>
      <c r="AE726" s="428"/>
      <c r="AF726" s="428"/>
      <c r="AG726" s="428"/>
      <c r="AH726" s="428"/>
      <c r="AI726" s="428"/>
      <c r="AJ726" s="428"/>
      <c r="AK726" s="428"/>
      <c r="AL726" s="428"/>
      <c r="AM726" s="428"/>
      <c r="AN726" s="428"/>
      <c r="AO726" s="428"/>
      <c r="AP726" s="428"/>
      <c r="AQ726" s="428"/>
      <c r="AR726" s="428"/>
      <c r="AS726" s="428"/>
      <c r="AT726" s="428"/>
      <c r="AU726" s="428"/>
      <c r="AV726" s="428"/>
      <c r="AW726" s="428"/>
      <c r="AX726" s="428"/>
      <c r="AY726" s="428"/>
      <c r="AZ726" s="428"/>
      <c r="BA726" s="428"/>
      <c r="BB726" s="428"/>
      <c r="BC726" s="428"/>
    </row>
    <row r="727" ht="12.75" customHeight="1">
      <c r="A727" s="428"/>
      <c r="B727" s="428"/>
      <c r="C727" s="428"/>
      <c r="D727" s="428"/>
      <c r="E727" s="428"/>
      <c r="F727" s="428"/>
      <c r="G727" s="428"/>
      <c r="H727" s="428"/>
      <c r="I727" s="428"/>
      <c r="J727" s="428"/>
      <c r="K727" s="428"/>
      <c r="L727" s="428"/>
      <c r="M727" s="428"/>
      <c r="N727" s="428"/>
      <c r="O727" s="428"/>
      <c r="P727" s="428"/>
      <c r="Q727" s="428"/>
      <c r="R727" s="428"/>
      <c r="S727" s="428"/>
      <c r="T727" s="428"/>
      <c r="U727" s="428"/>
      <c r="V727" s="428"/>
      <c r="W727" s="428"/>
      <c r="X727" s="428"/>
      <c r="Y727" s="428"/>
      <c r="Z727" s="428"/>
      <c r="AA727" s="428"/>
      <c r="AB727" s="428"/>
      <c r="AC727" s="428"/>
      <c r="AD727" s="428"/>
      <c r="AE727" s="428"/>
      <c r="AF727" s="428"/>
      <c r="AG727" s="428"/>
      <c r="AH727" s="428"/>
      <c r="AI727" s="428"/>
      <c r="AJ727" s="428"/>
      <c r="AK727" s="428"/>
      <c r="AL727" s="428"/>
      <c r="AM727" s="428"/>
      <c r="AN727" s="428"/>
      <c r="AO727" s="428"/>
      <c r="AP727" s="428"/>
      <c r="AQ727" s="428"/>
      <c r="AR727" s="428"/>
      <c r="AS727" s="428"/>
      <c r="AT727" s="428"/>
      <c r="AU727" s="428"/>
      <c r="AV727" s="428"/>
      <c r="AW727" s="428"/>
      <c r="AX727" s="428"/>
      <c r="AY727" s="428"/>
      <c r="AZ727" s="428"/>
      <c r="BA727" s="428"/>
      <c r="BB727" s="428"/>
      <c r="BC727" s="428"/>
    </row>
    <row r="728" ht="12.75" customHeight="1">
      <c r="A728" s="428"/>
      <c r="B728" s="428"/>
      <c r="C728" s="428"/>
      <c r="D728" s="428"/>
      <c r="E728" s="428"/>
      <c r="F728" s="428"/>
      <c r="G728" s="428"/>
      <c r="H728" s="428"/>
      <c r="I728" s="428"/>
      <c r="J728" s="428"/>
      <c r="K728" s="428"/>
      <c r="L728" s="428"/>
      <c r="M728" s="428"/>
      <c r="N728" s="428"/>
      <c r="O728" s="428"/>
      <c r="P728" s="428"/>
      <c r="Q728" s="428"/>
      <c r="R728" s="428"/>
      <c r="S728" s="428"/>
      <c r="T728" s="428"/>
      <c r="U728" s="428"/>
      <c r="V728" s="428"/>
      <c r="W728" s="428"/>
      <c r="X728" s="428"/>
      <c r="Y728" s="428"/>
      <c r="Z728" s="428"/>
      <c r="AA728" s="428"/>
      <c r="AB728" s="428"/>
      <c r="AC728" s="428"/>
      <c r="AD728" s="428"/>
      <c r="AE728" s="428"/>
      <c r="AF728" s="428"/>
      <c r="AG728" s="428"/>
      <c r="AH728" s="428"/>
      <c r="AI728" s="428"/>
      <c r="AJ728" s="428"/>
      <c r="AK728" s="428"/>
      <c r="AL728" s="428"/>
      <c r="AM728" s="428"/>
      <c r="AN728" s="428"/>
      <c r="AO728" s="428"/>
      <c r="AP728" s="428"/>
      <c r="AQ728" s="428"/>
      <c r="AR728" s="428"/>
      <c r="AS728" s="428"/>
      <c r="AT728" s="428"/>
      <c r="AU728" s="428"/>
      <c r="AV728" s="428"/>
      <c r="AW728" s="428"/>
      <c r="AX728" s="428"/>
      <c r="AY728" s="428"/>
      <c r="AZ728" s="428"/>
      <c r="BA728" s="428"/>
      <c r="BB728" s="428"/>
      <c r="BC728" s="428"/>
    </row>
    <row r="729" ht="12.75" customHeight="1">
      <c r="A729" s="428"/>
      <c r="B729" s="428"/>
      <c r="C729" s="428"/>
      <c r="D729" s="428"/>
      <c r="E729" s="428"/>
      <c r="F729" s="428"/>
      <c r="G729" s="428"/>
      <c r="H729" s="428"/>
      <c r="I729" s="428"/>
      <c r="J729" s="428"/>
      <c r="K729" s="428"/>
      <c r="L729" s="428"/>
      <c r="M729" s="428"/>
      <c r="N729" s="428"/>
      <c r="O729" s="428"/>
      <c r="P729" s="428"/>
      <c r="Q729" s="428"/>
      <c r="R729" s="428"/>
      <c r="S729" s="428"/>
      <c r="T729" s="428"/>
      <c r="U729" s="428"/>
      <c r="V729" s="428"/>
      <c r="W729" s="428"/>
      <c r="X729" s="428"/>
      <c r="Y729" s="428"/>
      <c r="Z729" s="428"/>
      <c r="AA729" s="428"/>
      <c r="AB729" s="428"/>
      <c r="AC729" s="428"/>
      <c r="AD729" s="428"/>
      <c r="AE729" s="428"/>
      <c r="AF729" s="428"/>
      <c r="AG729" s="428"/>
      <c r="AH729" s="428"/>
      <c r="AI729" s="428"/>
      <c r="AJ729" s="428"/>
      <c r="AK729" s="428"/>
      <c r="AL729" s="428"/>
      <c r="AM729" s="428"/>
      <c r="AN729" s="428"/>
      <c r="AO729" s="428"/>
      <c r="AP729" s="428"/>
      <c r="AQ729" s="428"/>
      <c r="AR729" s="428"/>
      <c r="AS729" s="428"/>
      <c r="AT729" s="428"/>
      <c r="AU729" s="428"/>
      <c r="AV729" s="428"/>
      <c r="AW729" s="428"/>
      <c r="AX729" s="428"/>
      <c r="AY729" s="428"/>
      <c r="AZ729" s="428"/>
      <c r="BA729" s="428"/>
      <c r="BB729" s="428"/>
      <c r="BC729" s="428"/>
    </row>
    <row r="730" ht="12.75" customHeight="1">
      <c r="A730" s="428"/>
      <c r="B730" s="428"/>
      <c r="C730" s="428"/>
      <c r="D730" s="428"/>
      <c r="E730" s="428"/>
      <c r="F730" s="428"/>
      <c r="G730" s="428"/>
      <c r="H730" s="428"/>
      <c r="I730" s="428"/>
      <c r="J730" s="428"/>
      <c r="K730" s="428"/>
      <c r="L730" s="428"/>
      <c r="M730" s="428"/>
      <c r="N730" s="428"/>
      <c r="O730" s="428"/>
      <c r="P730" s="428"/>
      <c r="Q730" s="428"/>
      <c r="R730" s="428"/>
      <c r="S730" s="428"/>
      <c r="T730" s="428"/>
      <c r="U730" s="428"/>
      <c r="V730" s="428"/>
      <c r="W730" s="428"/>
      <c r="X730" s="428"/>
      <c r="Y730" s="428"/>
      <c r="Z730" s="428"/>
      <c r="AA730" s="428"/>
      <c r="AB730" s="428"/>
      <c r="AC730" s="428"/>
      <c r="AD730" s="428"/>
      <c r="AE730" s="428"/>
      <c r="AF730" s="428"/>
      <c r="AG730" s="428"/>
      <c r="AH730" s="428"/>
      <c r="AI730" s="428"/>
      <c r="AJ730" s="428"/>
      <c r="AK730" s="428"/>
      <c r="AL730" s="428"/>
      <c r="AM730" s="428"/>
      <c r="AN730" s="428"/>
      <c r="AO730" s="428"/>
      <c r="AP730" s="428"/>
      <c r="AQ730" s="428"/>
      <c r="AR730" s="428"/>
      <c r="AS730" s="428"/>
      <c r="AT730" s="428"/>
      <c r="AU730" s="428"/>
      <c r="AV730" s="428"/>
      <c r="AW730" s="428"/>
      <c r="AX730" s="428"/>
      <c r="AY730" s="428"/>
      <c r="AZ730" s="428"/>
      <c r="BA730" s="428"/>
      <c r="BB730" s="428"/>
      <c r="BC730" s="428"/>
    </row>
    <row r="731" ht="12.75" customHeight="1">
      <c r="A731" s="428"/>
      <c r="B731" s="428"/>
      <c r="C731" s="428"/>
      <c r="D731" s="428"/>
      <c r="E731" s="428"/>
      <c r="F731" s="428"/>
      <c r="G731" s="428"/>
      <c r="H731" s="428"/>
      <c r="I731" s="428"/>
      <c r="J731" s="428"/>
      <c r="K731" s="428"/>
      <c r="L731" s="428"/>
      <c r="M731" s="428"/>
      <c r="N731" s="428"/>
      <c r="O731" s="428"/>
      <c r="P731" s="428"/>
      <c r="Q731" s="428"/>
      <c r="R731" s="428"/>
      <c r="S731" s="428"/>
      <c r="T731" s="428"/>
      <c r="U731" s="428"/>
      <c r="V731" s="428"/>
      <c r="W731" s="428"/>
      <c r="X731" s="428"/>
      <c r="Y731" s="428"/>
      <c r="Z731" s="428"/>
      <c r="AA731" s="428"/>
      <c r="AB731" s="428"/>
      <c r="AC731" s="428"/>
      <c r="AD731" s="428"/>
      <c r="AE731" s="428"/>
      <c r="AF731" s="428"/>
      <c r="AG731" s="428"/>
      <c r="AH731" s="428"/>
      <c r="AI731" s="428"/>
      <c r="AJ731" s="428"/>
      <c r="AK731" s="428"/>
      <c r="AL731" s="428"/>
      <c r="AM731" s="428"/>
      <c r="AN731" s="428"/>
      <c r="AO731" s="428"/>
      <c r="AP731" s="428"/>
      <c r="AQ731" s="428"/>
      <c r="AR731" s="428"/>
      <c r="AS731" s="428"/>
      <c r="AT731" s="428"/>
      <c r="AU731" s="428"/>
      <c r="AV731" s="428"/>
      <c r="AW731" s="428"/>
      <c r="AX731" s="428"/>
      <c r="AY731" s="428"/>
      <c r="AZ731" s="428"/>
      <c r="BA731" s="428"/>
      <c r="BB731" s="428"/>
      <c r="BC731" s="428"/>
    </row>
    <row r="732" ht="12.75" customHeight="1">
      <c r="A732" s="428"/>
      <c r="B732" s="428"/>
      <c r="C732" s="428"/>
      <c r="D732" s="428"/>
      <c r="E732" s="428"/>
      <c r="F732" s="428"/>
      <c r="G732" s="428"/>
      <c r="H732" s="428"/>
      <c r="I732" s="428"/>
      <c r="J732" s="428"/>
      <c r="K732" s="428"/>
      <c r="L732" s="428"/>
      <c r="M732" s="428"/>
      <c r="N732" s="428"/>
      <c r="O732" s="428"/>
      <c r="P732" s="428"/>
      <c r="Q732" s="428"/>
      <c r="R732" s="428"/>
      <c r="S732" s="428"/>
      <c r="T732" s="428"/>
      <c r="U732" s="428"/>
      <c r="V732" s="428"/>
      <c r="W732" s="428"/>
      <c r="X732" s="428"/>
      <c r="Y732" s="428"/>
      <c r="Z732" s="428"/>
      <c r="AA732" s="428"/>
      <c r="AB732" s="428"/>
      <c r="AC732" s="428"/>
      <c r="AD732" s="428"/>
      <c r="AE732" s="428"/>
      <c r="AF732" s="428"/>
      <c r="AG732" s="428"/>
      <c r="AH732" s="428"/>
      <c r="AI732" s="428"/>
      <c r="AJ732" s="428"/>
      <c r="AK732" s="428"/>
      <c r="AL732" s="428"/>
      <c r="AM732" s="428"/>
      <c r="AN732" s="428"/>
      <c r="AO732" s="428"/>
      <c r="AP732" s="428"/>
      <c r="AQ732" s="428"/>
      <c r="AR732" s="428"/>
      <c r="AS732" s="428"/>
      <c r="AT732" s="428"/>
      <c r="AU732" s="428"/>
      <c r="AV732" s="428"/>
      <c r="AW732" s="428"/>
      <c r="AX732" s="428"/>
      <c r="AY732" s="428"/>
      <c r="AZ732" s="428"/>
      <c r="BA732" s="428"/>
      <c r="BB732" s="428"/>
      <c r="BC732" s="428"/>
    </row>
    <row r="733" ht="12.75" customHeight="1">
      <c r="A733" s="428"/>
      <c r="B733" s="428"/>
      <c r="C733" s="428"/>
      <c r="D733" s="428"/>
      <c r="E733" s="428"/>
      <c r="F733" s="428"/>
      <c r="G733" s="428"/>
      <c r="H733" s="428"/>
      <c r="I733" s="428"/>
      <c r="J733" s="428"/>
      <c r="K733" s="428"/>
      <c r="L733" s="428"/>
      <c r="M733" s="428"/>
      <c r="N733" s="428"/>
      <c r="O733" s="428"/>
      <c r="P733" s="428"/>
      <c r="Q733" s="428"/>
      <c r="R733" s="428"/>
      <c r="S733" s="428"/>
      <c r="T733" s="428"/>
      <c r="U733" s="428"/>
      <c r="V733" s="428"/>
      <c r="W733" s="428"/>
      <c r="X733" s="428"/>
      <c r="Y733" s="428"/>
      <c r="Z733" s="428"/>
      <c r="AA733" s="428"/>
      <c r="AB733" s="428"/>
      <c r="AC733" s="428"/>
      <c r="AD733" s="428"/>
      <c r="AE733" s="428"/>
      <c r="AF733" s="428"/>
      <c r="AG733" s="428"/>
      <c r="AH733" s="428"/>
      <c r="AI733" s="428"/>
      <c r="AJ733" s="428"/>
      <c r="AK733" s="428"/>
      <c r="AL733" s="428"/>
      <c r="AM733" s="428"/>
      <c r="AN733" s="428"/>
      <c r="AO733" s="428"/>
      <c r="AP733" s="428"/>
      <c r="AQ733" s="428"/>
      <c r="AR733" s="428"/>
      <c r="AS733" s="428"/>
      <c r="AT733" s="428"/>
      <c r="AU733" s="428"/>
      <c r="AV733" s="428"/>
      <c r="AW733" s="428"/>
      <c r="AX733" s="428"/>
      <c r="AY733" s="428"/>
      <c r="AZ733" s="428"/>
      <c r="BA733" s="428"/>
      <c r="BB733" s="428"/>
      <c r="BC733" s="428"/>
    </row>
    <row r="734" ht="12.75" customHeight="1">
      <c r="A734" s="428"/>
      <c r="B734" s="428"/>
      <c r="C734" s="428"/>
      <c r="D734" s="428"/>
      <c r="E734" s="428"/>
      <c r="F734" s="428"/>
      <c r="G734" s="428"/>
      <c r="H734" s="428"/>
      <c r="I734" s="428"/>
      <c r="J734" s="428"/>
      <c r="K734" s="428"/>
      <c r="L734" s="428"/>
      <c r="M734" s="428"/>
      <c r="N734" s="428"/>
      <c r="O734" s="428"/>
      <c r="P734" s="428"/>
      <c r="Q734" s="428"/>
      <c r="R734" s="428"/>
      <c r="S734" s="428"/>
      <c r="T734" s="428"/>
      <c r="U734" s="428"/>
      <c r="V734" s="428"/>
      <c r="W734" s="428"/>
      <c r="X734" s="428"/>
      <c r="Y734" s="428"/>
      <c r="Z734" s="428"/>
      <c r="AA734" s="428"/>
      <c r="AB734" s="428"/>
      <c r="AC734" s="428"/>
      <c r="AD734" s="428"/>
      <c r="AE734" s="428"/>
      <c r="AF734" s="428"/>
      <c r="AG734" s="428"/>
      <c r="AH734" s="428"/>
      <c r="AI734" s="428"/>
      <c r="AJ734" s="428"/>
      <c r="AK734" s="428"/>
      <c r="AL734" s="428"/>
      <c r="AM734" s="428"/>
      <c r="AN734" s="428"/>
      <c r="AO734" s="428"/>
      <c r="AP734" s="428"/>
      <c r="AQ734" s="428"/>
      <c r="AR734" s="428"/>
      <c r="AS734" s="428"/>
      <c r="AT734" s="428"/>
      <c r="AU734" s="428"/>
      <c r="AV734" s="428"/>
      <c r="AW734" s="428"/>
      <c r="AX734" s="428"/>
      <c r="AY734" s="428"/>
      <c r="AZ734" s="428"/>
      <c r="BA734" s="428"/>
      <c r="BB734" s="428"/>
      <c r="BC734" s="428"/>
    </row>
    <row r="735" ht="12.75" customHeight="1">
      <c r="A735" s="428"/>
      <c r="B735" s="428"/>
      <c r="C735" s="428"/>
      <c r="D735" s="428"/>
      <c r="E735" s="428"/>
      <c r="F735" s="428"/>
      <c r="G735" s="428"/>
      <c r="H735" s="428"/>
      <c r="I735" s="428"/>
      <c r="J735" s="428"/>
      <c r="K735" s="428"/>
      <c r="L735" s="428"/>
      <c r="M735" s="428"/>
      <c r="N735" s="428"/>
      <c r="O735" s="428"/>
      <c r="P735" s="428"/>
      <c r="Q735" s="428"/>
      <c r="R735" s="428"/>
      <c r="S735" s="428"/>
      <c r="T735" s="428"/>
      <c r="U735" s="428"/>
      <c r="V735" s="428"/>
      <c r="W735" s="428"/>
      <c r="X735" s="428"/>
      <c r="Y735" s="428"/>
      <c r="Z735" s="428"/>
      <c r="AA735" s="428"/>
      <c r="AB735" s="428"/>
      <c r="AC735" s="428"/>
      <c r="AD735" s="428"/>
      <c r="AE735" s="428"/>
      <c r="AF735" s="428"/>
      <c r="AG735" s="428"/>
      <c r="AH735" s="428"/>
      <c r="AI735" s="428"/>
      <c r="AJ735" s="428"/>
      <c r="AK735" s="428"/>
      <c r="AL735" s="428"/>
      <c r="AM735" s="428"/>
      <c r="AN735" s="428"/>
      <c r="AO735" s="428"/>
      <c r="AP735" s="428"/>
      <c r="AQ735" s="428"/>
      <c r="AR735" s="428"/>
      <c r="AS735" s="428"/>
      <c r="AT735" s="428"/>
      <c r="AU735" s="428"/>
      <c r="AV735" s="428"/>
      <c r="AW735" s="428"/>
      <c r="AX735" s="428"/>
      <c r="AY735" s="428"/>
      <c r="AZ735" s="428"/>
      <c r="BA735" s="428"/>
      <c r="BB735" s="428"/>
      <c r="BC735" s="428"/>
    </row>
    <row r="736" ht="12.75" customHeight="1">
      <c r="A736" s="428"/>
      <c r="B736" s="428"/>
      <c r="C736" s="428"/>
      <c r="D736" s="428"/>
      <c r="E736" s="428"/>
      <c r="F736" s="428"/>
      <c r="G736" s="428"/>
      <c r="H736" s="428"/>
      <c r="I736" s="428"/>
      <c r="J736" s="428"/>
      <c r="K736" s="428"/>
      <c r="L736" s="428"/>
      <c r="M736" s="428"/>
      <c r="N736" s="428"/>
      <c r="O736" s="428"/>
      <c r="P736" s="428"/>
      <c r="Q736" s="428"/>
      <c r="R736" s="428"/>
      <c r="S736" s="428"/>
      <c r="T736" s="428"/>
      <c r="U736" s="428"/>
      <c r="V736" s="428"/>
      <c r="W736" s="428"/>
      <c r="X736" s="428"/>
      <c r="Y736" s="428"/>
      <c r="Z736" s="428"/>
      <c r="AA736" s="428"/>
      <c r="AB736" s="428"/>
      <c r="AC736" s="428"/>
      <c r="AD736" s="428"/>
      <c r="AE736" s="428"/>
      <c r="AF736" s="428"/>
      <c r="AG736" s="428"/>
      <c r="AH736" s="428"/>
      <c r="AI736" s="428"/>
      <c r="AJ736" s="428"/>
      <c r="AK736" s="428"/>
      <c r="AL736" s="428"/>
      <c r="AM736" s="428"/>
      <c r="AN736" s="428"/>
      <c r="AO736" s="428"/>
      <c r="AP736" s="428"/>
      <c r="AQ736" s="428"/>
      <c r="AR736" s="428"/>
      <c r="AS736" s="428"/>
      <c r="AT736" s="428"/>
      <c r="AU736" s="428"/>
      <c r="AV736" s="428"/>
      <c r="AW736" s="428"/>
      <c r="AX736" s="428"/>
      <c r="AY736" s="428"/>
      <c r="AZ736" s="428"/>
      <c r="BA736" s="428"/>
      <c r="BB736" s="428"/>
      <c r="BC736" s="428"/>
    </row>
    <row r="737" ht="12.75" customHeight="1">
      <c r="A737" s="428"/>
      <c r="B737" s="428"/>
      <c r="C737" s="428"/>
      <c r="D737" s="428"/>
      <c r="E737" s="428"/>
      <c r="F737" s="428"/>
      <c r="G737" s="428"/>
      <c r="H737" s="428"/>
      <c r="I737" s="428"/>
      <c r="J737" s="428"/>
      <c r="K737" s="428"/>
      <c r="L737" s="428"/>
      <c r="M737" s="428"/>
      <c r="N737" s="428"/>
      <c r="O737" s="428"/>
      <c r="P737" s="428"/>
      <c r="Q737" s="428"/>
      <c r="R737" s="428"/>
      <c r="S737" s="428"/>
      <c r="T737" s="428"/>
      <c r="U737" s="428"/>
      <c r="V737" s="428"/>
      <c r="W737" s="428"/>
      <c r="X737" s="428"/>
      <c r="Y737" s="428"/>
      <c r="Z737" s="428"/>
      <c r="AA737" s="428"/>
      <c r="AB737" s="428"/>
      <c r="AC737" s="428"/>
      <c r="AD737" s="428"/>
      <c r="AE737" s="428"/>
      <c r="AF737" s="428"/>
      <c r="AG737" s="428"/>
      <c r="AH737" s="428"/>
      <c r="AI737" s="428"/>
      <c r="AJ737" s="428"/>
      <c r="AK737" s="428"/>
      <c r="AL737" s="428"/>
      <c r="AM737" s="428"/>
      <c r="AN737" s="428"/>
      <c r="AO737" s="428"/>
      <c r="AP737" s="428"/>
      <c r="AQ737" s="428"/>
      <c r="AR737" s="428"/>
      <c r="AS737" s="428"/>
      <c r="AT737" s="428"/>
      <c r="AU737" s="428"/>
      <c r="AV737" s="428"/>
      <c r="AW737" s="428"/>
      <c r="AX737" s="428"/>
      <c r="AY737" s="428"/>
      <c r="AZ737" s="428"/>
      <c r="BA737" s="428"/>
      <c r="BB737" s="428"/>
      <c r="BC737" s="428"/>
    </row>
    <row r="738" ht="12.75" customHeight="1">
      <c r="A738" s="428"/>
      <c r="B738" s="428"/>
      <c r="C738" s="428"/>
      <c r="D738" s="428"/>
      <c r="E738" s="428"/>
      <c r="F738" s="428"/>
      <c r="G738" s="428"/>
      <c r="H738" s="428"/>
      <c r="I738" s="428"/>
      <c r="J738" s="428"/>
      <c r="K738" s="428"/>
      <c r="L738" s="428"/>
      <c r="M738" s="428"/>
      <c r="N738" s="428"/>
      <c r="O738" s="428"/>
      <c r="P738" s="428"/>
      <c r="Q738" s="428"/>
      <c r="R738" s="428"/>
      <c r="S738" s="428"/>
      <c r="T738" s="428"/>
      <c r="U738" s="428"/>
      <c r="V738" s="428"/>
      <c r="W738" s="428"/>
      <c r="X738" s="428"/>
      <c r="Y738" s="428"/>
      <c r="Z738" s="428"/>
      <c r="AA738" s="428"/>
      <c r="AB738" s="428"/>
      <c r="AC738" s="428"/>
      <c r="AD738" s="428"/>
      <c r="AE738" s="428"/>
      <c r="AF738" s="428"/>
      <c r="AG738" s="428"/>
      <c r="AH738" s="428"/>
      <c r="AI738" s="428"/>
      <c r="AJ738" s="428"/>
      <c r="AK738" s="428"/>
      <c r="AL738" s="428"/>
      <c r="AM738" s="428"/>
      <c r="AN738" s="428"/>
      <c r="AO738" s="428"/>
      <c r="AP738" s="428"/>
      <c r="AQ738" s="428"/>
      <c r="AR738" s="428"/>
      <c r="AS738" s="428"/>
      <c r="AT738" s="428"/>
      <c r="AU738" s="428"/>
      <c r="AV738" s="428"/>
      <c r="AW738" s="428"/>
      <c r="AX738" s="428"/>
      <c r="AY738" s="428"/>
      <c r="AZ738" s="428"/>
      <c r="BA738" s="428"/>
      <c r="BB738" s="428"/>
      <c r="BC738" s="428"/>
    </row>
    <row r="739" ht="12.75" customHeight="1">
      <c r="A739" s="428"/>
      <c r="B739" s="428"/>
      <c r="C739" s="428"/>
      <c r="D739" s="428"/>
      <c r="E739" s="428"/>
      <c r="F739" s="428"/>
      <c r="G739" s="428"/>
      <c r="H739" s="428"/>
      <c r="I739" s="428"/>
      <c r="J739" s="428"/>
      <c r="K739" s="428"/>
      <c r="L739" s="428"/>
      <c r="M739" s="428"/>
      <c r="N739" s="428"/>
      <c r="O739" s="428"/>
      <c r="P739" s="428"/>
      <c r="Q739" s="428"/>
      <c r="R739" s="428"/>
      <c r="S739" s="428"/>
      <c r="T739" s="428"/>
      <c r="U739" s="428"/>
      <c r="V739" s="428"/>
      <c r="W739" s="428"/>
      <c r="X739" s="428"/>
      <c r="Y739" s="428"/>
      <c r="Z739" s="428"/>
      <c r="AA739" s="428"/>
      <c r="AB739" s="428"/>
      <c r="AC739" s="428"/>
      <c r="AD739" s="428"/>
      <c r="AE739" s="428"/>
      <c r="AF739" s="428"/>
      <c r="AG739" s="428"/>
      <c r="AH739" s="428"/>
      <c r="AI739" s="428"/>
      <c r="AJ739" s="428"/>
      <c r="AK739" s="428"/>
      <c r="AL739" s="428"/>
      <c r="AM739" s="428"/>
      <c r="AN739" s="428"/>
      <c r="AO739" s="428"/>
      <c r="AP739" s="428"/>
      <c r="AQ739" s="428"/>
      <c r="AR739" s="428"/>
      <c r="AS739" s="428"/>
      <c r="AT739" s="428"/>
      <c r="AU739" s="428"/>
      <c r="AV739" s="428"/>
      <c r="AW739" s="428"/>
      <c r="AX739" s="428"/>
      <c r="AY739" s="428"/>
      <c r="AZ739" s="428"/>
      <c r="BA739" s="428"/>
      <c r="BB739" s="428"/>
      <c r="BC739" s="428"/>
    </row>
    <row r="740" ht="12.75" customHeight="1">
      <c r="A740" s="428"/>
      <c r="B740" s="428"/>
      <c r="C740" s="428"/>
      <c r="D740" s="428"/>
      <c r="E740" s="428"/>
      <c r="F740" s="428"/>
      <c r="G740" s="428"/>
      <c r="H740" s="428"/>
      <c r="I740" s="428"/>
      <c r="J740" s="428"/>
      <c r="K740" s="428"/>
      <c r="L740" s="428"/>
      <c r="M740" s="428"/>
      <c r="N740" s="428"/>
      <c r="O740" s="428"/>
      <c r="P740" s="428"/>
      <c r="Q740" s="428"/>
      <c r="R740" s="428"/>
      <c r="S740" s="428"/>
      <c r="T740" s="428"/>
      <c r="U740" s="428"/>
      <c r="V740" s="428"/>
      <c r="W740" s="428"/>
      <c r="X740" s="428"/>
      <c r="Y740" s="428"/>
      <c r="Z740" s="428"/>
      <c r="AA740" s="428"/>
      <c r="AB740" s="428"/>
      <c r="AC740" s="428"/>
      <c r="AD740" s="428"/>
      <c r="AE740" s="428"/>
      <c r="AF740" s="428"/>
      <c r="AG740" s="428"/>
      <c r="AH740" s="428"/>
      <c r="AI740" s="428"/>
      <c r="AJ740" s="428"/>
      <c r="AK740" s="428"/>
      <c r="AL740" s="428"/>
      <c r="AM740" s="428"/>
      <c r="AN740" s="428"/>
      <c r="AO740" s="428"/>
      <c r="AP740" s="428"/>
      <c r="AQ740" s="428"/>
      <c r="AR740" s="428"/>
      <c r="AS740" s="428"/>
      <c r="AT740" s="428"/>
      <c r="AU740" s="428"/>
      <c r="AV740" s="428"/>
      <c r="AW740" s="428"/>
      <c r="AX740" s="428"/>
      <c r="AY740" s="428"/>
      <c r="AZ740" s="428"/>
      <c r="BA740" s="428"/>
      <c r="BB740" s="428"/>
      <c r="BC740" s="428"/>
    </row>
    <row r="741" ht="12.75" customHeight="1">
      <c r="A741" s="428"/>
      <c r="B741" s="428"/>
      <c r="C741" s="428"/>
      <c r="D741" s="428"/>
      <c r="E741" s="428"/>
      <c r="F741" s="428"/>
      <c r="G741" s="428"/>
      <c r="H741" s="428"/>
      <c r="I741" s="428"/>
      <c r="J741" s="428"/>
      <c r="K741" s="428"/>
      <c r="L741" s="428"/>
      <c r="M741" s="428"/>
      <c r="N741" s="428"/>
      <c r="O741" s="428"/>
      <c r="P741" s="428"/>
      <c r="Q741" s="428"/>
      <c r="R741" s="428"/>
      <c r="S741" s="428"/>
      <c r="T741" s="428"/>
      <c r="U741" s="428"/>
      <c r="V741" s="428"/>
      <c r="W741" s="428"/>
      <c r="X741" s="428"/>
      <c r="Y741" s="428"/>
      <c r="Z741" s="428"/>
      <c r="AA741" s="428"/>
      <c r="AB741" s="428"/>
      <c r="AC741" s="428"/>
      <c r="AD741" s="428"/>
      <c r="AE741" s="428"/>
      <c r="AF741" s="428"/>
      <c r="AG741" s="428"/>
      <c r="AH741" s="428"/>
      <c r="AI741" s="428"/>
      <c r="AJ741" s="428"/>
      <c r="AK741" s="428"/>
      <c r="AL741" s="428"/>
      <c r="AM741" s="428"/>
      <c r="AN741" s="428"/>
      <c r="AO741" s="428"/>
      <c r="AP741" s="428"/>
      <c r="AQ741" s="428"/>
      <c r="AR741" s="428"/>
      <c r="AS741" s="428"/>
      <c r="AT741" s="428"/>
      <c r="AU741" s="428"/>
      <c r="AV741" s="428"/>
      <c r="AW741" s="428"/>
      <c r="AX741" s="428"/>
      <c r="AY741" s="428"/>
      <c r="AZ741" s="428"/>
      <c r="BA741" s="428"/>
      <c r="BB741" s="428"/>
      <c r="BC741" s="428"/>
    </row>
    <row r="742" ht="12.75" customHeight="1">
      <c r="A742" s="428"/>
      <c r="B742" s="428"/>
      <c r="C742" s="428"/>
      <c r="D742" s="428"/>
      <c r="E742" s="428"/>
      <c r="F742" s="428"/>
      <c r="G742" s="428"/>
      <c r="H742" s="428"/>
      <c r="I742" s="428"/>
      <c r="J742" s="428"/>
      <c r="K742" s="428"/>
      <c r="L742" s="428"/>
      <c r="M742" s="428"/>
      <c r="N742" s="428"/>
      <c r="O742" s="428"/>
      <c r="P742" s="428"/>
      <c r="Q742" s="428"/>
      <c r="R742" s="428"/>
      <c r="S742" s="428"/>
      <c r="T742" s="428"/>
      <c r="U742" s="428"/>
      <c r="V742" s="428"/>
      <c r="W742" s="428"/>
      <c r="X742" s="428"/>
      <c r="Y742" s="428"/>
      <c r="Z742" s="428"/>
      <c r="AA742" s="428"/>
      <c r="AB742" s="428"/>
      <c r="AC742" s="428"/>
      <c r="AD742" s="428"/>
      <c r="AE742" s="428"/>
      <c r="AF742" s="428"/>
      <c r="AG742" s="428"/>
      <c r="AH742" s="428"/>
      <c r="AI742" s="428"/>
      <c r="AJ742" s="428"/>
      <c r="AK742" s="428"/>
      <c r="AL742" s="428"/>
      <c r="AM742" s="428"/>
      <c r="AN742" s="428"/>
      <c r="AO742" s="428"/>
      <c r="AP742" s="428"/>
      <c r="AQ742" s="428"/>
      <c r="AR742" s="428"/>
      <c r="AS742" s="428"/>
      <c r="AT742" s="428"/>
      <c r="AU742" s="428"/>
      <c r="AV742" s="428"/>
      <c r="AW742" s="428"/>
      <c r="AX742" s="428"/>
      <c r="AY742" s="428"/>
      <c r="AZ742" s="428"/>
      <c r="BA742" s="428"/>
      <c r="BB742" s="428"/>
      <c r="BC742" s="428"/>
    </row>
    <row r="743" ht="12.75" customHeight="1">
      <c r="A743" s="428"/>
      <c r="B743" s="428"/>
      <c r="C743" s="428"/>
      <c r="D743" s="428"/>
      <c r="E743" s="428"/>
      <c r="F743" s="428"/>
      <c r="G743" s="428"/>
      <c r="H743" s="428"/>
      <c r="I743" s="428"/>
      <c r="J743" s="428"/>
      <c r="K743" s="428"/>
      <c r="L743" s="428"/>
      <c r="M743" s="428"/>
      <c r="N743" s="428"/>
      <c r="O743" s="428"/>
      <c r="P743" s="428"/>
      <c r="Q743" s="428"/>
      <c r="R743" s="428"/>
      <c r="S743" s="428"/>
      <c r="T743" s="428"/>
      <c r="U743" s="428"/>
      <c r="V743" s="428"/>
      <c r="W743" s="428"/>
      <c r="X743" s="428"/>
      <c r="Y743" s="428"/>
      <c r="Z743" s="428"/>
      <c r="AA743" s="428"/>
      <c r="AB743" s="428"/>
      <c r="AC743" s="428"/>
      <c r="AD743" s="428"/>
      <c r="AE743" s="428"/>
      <c r="AF743" s="428"/>
      <c r="AG743" s="428"/>
      <c r="AH743" s="428"/>
      <c r="AI743" s="428"/>
      <c r="AJ743" s="428"/>
      <c r="AK743" s="428"/>
      <c r="AL743" s="428"/>
      <c r="AM743" s="428"/>
      <c r="AN743" s="428"/>
      <c r="AO743" s="428"/>
      <c r="AP743" s="428"/>
      <c r="AQ743" s="428"/>
      <c r="AR743" s="428"/>
      <c r="AS743" s="428"/>
      <c r="AT743" s="428"/>
      <c r="AU743" s="428"/>
      <c r="AV743" s="428"/>
      <c r="AW743" s="428"/>
      <c r="AX743" s="428"/>
      <c r="AY743" s="428"/>
      <c r="AZ743" s="428"/>
      <c r="BA743" s="428"/>
      <c r="BB743" s="428"/>
      <c r="BC743" s="428"/>
    </row>
    <row r="744" ht="12.75" customHeight="1">
      <c r="A744" s="428"/>
      <c r="B744" s="428"/>
      <c r="C744" s="428"/>
      <c r="D744" s="428"/>
      <c r="E744" s="428"/>
      <c r="F744" s="428"/>
      <c r="G744" s="428"/>
      <c r="H744" s="428"/>
      <c r="I744" s="428"/>
      <c r="J744" s="428"/>
      <c r="K744" s="428"/>
      <c r="L744" s="428"/>
      <c r="M744" s="428"/>
      <c r="N744" s="428"/>
      <c r="O744" s="428"/>
      <c r="P744" s="428"/>
      <c r="Q744" s="428"/>
      <c r="R744" s="428"/>
      <c r="S744" s="428"/>
      <c r="T744" s="428"/>
      <c r="U744" s="428"/>
      <c r="V744" s="428"/>
      <c r="W744" s="428"/>
      <c r="X744" s="428"/>
      <c r="Y744" s="428"/>
      <c r="Z744" s="428"/>
      <c r="AA744" s="428"/>
      <c r="AB744" s="428"/>
      <c r="AC744" s="428"/>
      <c r="AD744" s="428"/>
      <c r="AE744" s="428"/>
      <c r="AF744" s="428"/>
      <c r="AG744" s="428"/>
      <c r="AH744" s="428"/>
      <c r="AI744" s="428"/>
      <c r="AJ744" s="428"/>
      <c r="AK744" s="428"/>
      <c r="AL744" s="428"/>
      <c r="AM744" s="428"/>
      <c r="AN744" s="428"/>
      <c r="AO744" s="428"/>
      <c r="AP744" s="428"/>
      <c r="AQ744" s="428"/>
      <c r="AR744" s="428"/>
      <c r="AS744" s="428"/>
      <c r="AT744" s="428"/>
      <c r="AU744" s="428"/>
      <c r="AV744" s="428"/>
      <c r="AW744" s="428"/>
      <c r="AX744" s="428"/>
      <c r="AY744" s="428"/>
      <c r="AZ744" s="428"/>
      <c r="BA744" s="428"/>
      <c r="BB744" s="428"/>
      <c r="BC744" s="428"/>
    </row>
    <row r="745" ht="12.75" customHeight="1">
      <c r="A745" s="428"/>
      <c r="B745" s="428"/>
      <c r="C745" s="428"/>
      <c r="D745" s="428"/>
      <c r="E745" s="428"/>
      <c r="F745" s="428"/>
      <c r="G745" s="428"/>
      <c r="H745" s="428"/>
      <c r="I745" s="428"/>
      <c r="J745" s="428"/>
      <c r="K745" s="428"/>
      <c r="L745" s="428"/>
      <c r="M745" s="428"/>
      <c r="N745" s="428"/>
      <c r="O745" s="428"/>
      <c r="P745" s="428"/>
      <c r="Q745" s="428"/>
      <c r="R745" s="428"/>
      <c r="S745" s="428"/>
      <c r="T745" s="428"/>
      <c r="U745" s="428"/>
      <c r="V745" s="428"/>
      <c r="W745" s="428"/>
      <c r="X745" s="428"/>
      <c r="Y745" s="428"/>
      <c r="Z745" s="428"/>
      <c r="AA745" s="428"/>
      <c r="AB745" s="428"/>
      <c r="AC745" s="428"/>
      <c r="AD745" s="428"/>
      <c r="AE745" s="428"/>
      <c r="AF745" s="428"/>
      <c r="AG745" s="428"/>
      <c r="AH745" s="428"/>
      <c r="AI745" s="428"/>
      <c r="AJ745" s="428"/>
      <c r="AK745" s="428"/>
      <c r="AL745" s="428"/>
      <c r="AM745" s="428"/>
      <c r="AN745" s="428"/>
      <c r="AO745" s="428"/>
      <c r="AP745" s="428"/>
      <c r="AQ745" s="428"/>
      <c r="AR745" s="428"/>
      <c r="AS745" s="428"/>
      <c r="AT745" s="428"/>
      <c r="AU745" s="428"/>
      <c r="AV745" s="428"/>
      <c r="AW745" s="428"/>
      <c r="AX745" s="428"/>
      <c r="AY745" s="428"/>
      <c r="AZ745" s="428"/>
      <c r="BA745" s="428"/>
      <c r="BB745" s="428"/>
      <c r="BC745" s="428"/>
    </row>
    <row r="746" ht="12.75" customHeight="1">
      <c r="A746" s="428"/>
      <c r="B746" s="428"/>
      <c r="C746" s="428"/>
      <c r="D746" s="428"/>
      <c r="E746" s="428"/>
      <c r="F746" s="428"/>
      <c r="G746" s="428"/>
      <c r="H746" s="428"/>
      <c r="I746" s="428"/>
      <c r="J746" s="428"/>
      <c r="K746" s="428"/>
      <c r="L746" s="428"/>
      <c r="M746" s="428"/>
      <c r="N746" s="428"/>
      <c r="O746" s="428"/>
      <c r="P746" s="428"/>
      <c r="Q746" s="428"/>
      <c r="R746" s="428"/>
      <c r="S746" s="428"/>
      <c r="T746" s="428"/>
      <c r="U746" s="428"/>
      <c r="V746" s="428"/>
      <c r="W746" s="428"/>
      <c r="X746" s="428"/>
      <c r="Y746" s="428"/>
      <c r="Z746" s="428"/>
      <c r="AA746" s="428"/>
      <c r="AB746" s="428"/>
      <c r="AC746" s="428"/>
      <c r="AD746" s="428"/>
      <c r="AE746" s="428"/>
      <c r="AF746" s="428"/>
      <c r="AG746" s="428"/>
      <c r="AH746" s="428"/>
      <c r="AI746" s="428"/>
      <c r="AJ746" s="428"/>
      <c r="AK746" s="428"/>
      <c r="AL746" s="428"/>
      <c r="AM746" s="428"/>
      <c r="AN746" s="428"/>
      <c r="AO746" s="428"/>
      <c r="AP746" s="428"/>
      <c r="AQ746" s="428"/>
      <c r="AR746" s="428"/>
      <c r="AS746" s="428"/>
      <c r="AT746" s="428"/>
      <c r="AU746" s="428"/>
      <c r="AV746" s="428"/>
      <c r="AW746" s="428"/>
      <c r="AX746" s="428"/>
      <c r="AY746" s="428"/>
      <c r="AZ746" s="428"/>
      <c r="BA746" s="428"/>
      <c r="BB746" s="428"/>
      <c r="BC746" s="428"/>
    </row>
    <row r="747" ht="12.75" customHeight="1">
      <c r="A747" s="428"/>
      <c r="B747" s="428"/>
      <c r="C747" s="428"/>
      <c r="D747" s="428"/>
      <c r="E747" s="428"/>
      <c r="F747" s="428"/>
      <c r="G747" s="428"/>
      <c r="H747" s="428"/>
      <c r="I747" s="428"/>
      <c r="J747" s="428"/>
      <c r="K747" s="428"/>
      <c r="L747" s="428"/>
      <c r="M747" s="428"/>
      <c r="N747" s="428"/>
      <c r="O747" s="428"/>
      <c r="P747" s="428"/>
      <c r="Q747" s="428"/>
      <c r="R747" s="428"/>
      <c r="S747" s="428"/>
      <c r="T747" s="428"/>
      <c r="U747" s="428"/>
      <c r="V747" s="428"/>
      <c r="W747" s="428"/>
      <c r="X747" s="428"/>
      <c r="Y747" s="428"/>
      <c r="Z747" s="428"/>
      <c r="AA747" s="428"/>
      <c r="AB747" s="428"/>
      <c r="AC747" s="428"/>
      <c r="AD747" s="428"/>
      <c r="AE747" s="428"/>
      <c r="AF747" s="428"/>
      <c r="AG747" s="428"/>
      <c r="AH747" s="428"/>
      <c r="AI747" s="428"/>
      <c r="AJ747" s="428"/>
      <c r="AK747" s="428"/>
      <c r="AL747" s="428"/>
      <c r="AM747" s="428"/>
      <c r="AN747" s="428"/>
      <c r="AO747" s="428"/>
      <c r="AP747" s="428"/>
      <c r="AQ747" s="428"/>
      <c r="AR747" s="428"/>
      <c r="AS747" s="428"/>
      <c r="AT747" s="428"/>
      <c r="AU747" s="428"/>
      <c r="AV747" s="428"/>
      <c r="AW747" s="428"/>
      <c r="AX747" s="428"/>
      <c r="AY747" s="428"/>
      <c r="AZ747" s="428"/>
      <c r="BA747" s="428"/>
      <c r="BB747" s="428"/>
      <c r="BC747" s="428"/>
    </row>
    <row r="748" ht="12.75" customHeight="1">
      <c r="A748" s="428"/>
      <c r="B748" s="428"/>
      <c r="C748" s="428"/>
      <c r="D748" s="428"/>
      <c r="E748" s="428"/>
      <c r="F748" s="428"/>
      <c r="G748" s="428"/>
      <c r="H748" s="428"/>
      <c r="I748" s="428"/>
      <c r="J748" s="428"/>
      <c r="K748" s="428"/>
      <c r="L748" s="428"/>
      <c r="M748" s="428"/>
      <c r="N748" s="428"/>
      <c r="O748" s="428"/>
      <c r="P748" s="428"/>
      <c r="Q748" s="428"/>
      <c r="R748" s="428"/>
      <c r="S748" s="428"/>
      <c r="T748" s="428"/>
      <c r="U748" s="428"/>
      <c r="V748" s="428"/>
      <c r="W748" s="428"/>
      <c r="X748" s="428"/>
      <c r="Y748" s="428"/>
      <c r="Z748" s="428"/>
      <c r="AA748" s="428"/>
      <c r="AB748" s="428"/>
      <c r="AC748" s="428"/>
      <c r="AD748" s="428"/>
      <c r="AE748" s="428"/>
      <c r="AF748" s="428"/>
      <c r="AG748" s="428"/>
      <c r="AH748" s="428"/>
      <c r="AI748" s="428"/>
      <c r="AJ748" s="428"/>
      <c r="AK748" s="428"/>
      <c r="AL748" s="428"/>
      <c r="AM748" s="428"/>
      <c r="AN748" s="428"/>
      <c r="AO748" s="428"/>
      <c r="AP748" s="428"/>
      <c r="AQ748" s="428"/>
      <c r="AR748" s="428"/>
      <c r="AS748" s="428"/>
      <c r="AT748" s="428"/>
      <c r="AU748" s="428"/>
      <c r="AV748" s="428"/>
      <c r="AW748" s="428"/>
      <c r="AX748" s="428"/>
      <c r="AY748" s="428"/>
      <c r="AZ748" s="428"/>
      <c r="BA748" s="428"/>
      <c r="BB748" s="428"/>
      <c r="BC748" s="428"/>
    </row>
    <row r="749" ht="12.75" customHeight="1">
      <c r="A749" s="428"/>
      <c r="B749" s="428"/>
      <c r="C749" s="428"/>
      <c r="D749" s="428"/>
      <c r="E749" s="428"/>
      <c r="F749" s="428"/>
      <c r="G749" s="428"/>
      <c r="H749" s="428"/>
      <c r="I749" s="428"/>
      <c r="J749" s="428"/>
      <c r="K749" s="428"/>
      <c r="L749" s="428"/>
      <c r="M749" s="428"/>
      <c r="N749" s="428"/>
      <c r="O749" s="428"/>
      <c r="P749" s="428"/>
      <c r="Q749" s="428"/>
      <c r="R749" s="428"/>
      <c r="S749" s="428"/>
      <c r="T749" s="428"/>
      <c r="U749" s="428"/>
      <c r="V749" s="428"/>
      <c r="W749" s="428"/>
      <c r="X749" s="428"/>
      <c r="Y749" s="428"/>
      <c r="Z749" s="428"/>
      <c r="AA749" s="428"/>
      <c r="AB749" s="428"/>
      <c r="AC749" s="428"/>
      <c r="AD749" s="428"/>
      <c r="AE749" s="428"/>
      <c r="AF749" s="428"/>
      <c r="AG749" s="428"/>
      <c r="AH749" s="428"/>
      <c r="AI749" s="428"/>
      <c r="AJ749" s="428"/>
      <c r="AK749" s="428"/>
      <c r="AL749" s="428"/>
      <c r="AM749" s="428"/>
      <c r="AN749" s="428"/>
      <c r="AO749" s="428"/>
      <c r="AP749" s="428"/>
      <c r="AQ749" s="428"/>
      <c r="AR749" s="428"/>
      <c r="AS749" s="428"/>
      <c r="AT749" s="428"/>
      <c r="AU749" s="428"/>
      <c r="AV749" s="428"/>
      <c r="AW749" s="428"/>
      <c r="AX749" s="428"/>
      <c r="AY749" s="428"/>
      <c r="AZ749" s="428"/>
      <c r="BA749" s="428"/>
      <c r="BB749" s="428"/>
      <c r="BC749" s="428"/>
    </row>
    <row r="750" ht="12.75" customHeight="1">
      <c r="A750" s="428"/>
      <c r="B750" s="428"/>
      <c r="C750" s="428"/>
      <c r="D750" s="428"/>
      <c r="E750" s="428"/>
      <c r="F750" s="428"/>
      <c r="G750" s="428"/>
      <c r="H750" s="428"/>
      <c r="I750" s="428"/>
      <c r="J750" s="428"/>
      <c r="K750" s="428"/>
      <c r="L750" s="428"/>
      <c r="M750" s="428"/>
      <c r="N750" s="428"/>
      <c r="O750" s="428"/>
      <c r="P750" s="428"/>
      <c r="Q750" s="428"/>
      <c r="R750" s="428"/>
      <c r="S750" s="428"/>
      <c r="T750" s="428"/>
      <c r="U750" s="428"/>
      <c r="V750" s="428"/>
      <c r="W750" s="428"/>
      <c r="X750" s="428"/>
      <c r="Y750" s="428"/>
      <c r="Z750" s="428"/>
      <c r="AA750" s="428"/>
      <c r="AB750" s="428"/>
      <c r="AC750" s="428"/>
      <c r="AD750" s="428"/>
      <c r="AE750" s="428"/>
      <c r="AF750" s="428"/>
      <c r="AG750" s="428"/>
      <c r="AH750" s="428"/>
      <c r="AI750" s="428"/>
      <c r="AJ750" s="428"/>
      <c r="AK750" s="428"/>
      <c r="AL750" s="428"/>
      <c r="AM750" s="428"/>
      <c r="AN750" s="428"/>
      <c r="AO750" s="428"/>
      <c r="AP750" s="428"/>
      <c r="AQ750" s="428"/>
      <c r="AR750" s="428"/>
      <c r="AS750" s="428"/>
      <c r="AT750" s="428"/>
      <c r="AU750" s="428"/>
      <c r="AV750" s="428"/>
      <c r="AW750" s="428"/>
      <c r="AX750" s="428"/>
      <c r="AY750" s="428"/>
      <c r="AZ750" s="428"/>
      <c r="BA750" s="428"/>
      <c r="BB750" s="428"/>
      <c r="BC750" s="428"/>
    </row>
    <row r="751" ht="12.75" customHeight="1">
      <c r="A751" s="428"/>
      <c r="B751" s="428"/>
      <c r="C751" s="428"/>
      <c r="D751" s="428"/>
      <c r="E751" s="428"/>
      <c r="F751" s="428"/>
      <c r="G751" s="428"/>
      <c r="H751" s="428"/>
      <c r="I751" s="428"/>
      <c r="J751" s="428"/>
      <c r="K751" s="428"/>
      <c r="L751" s="428"/>
      <c r="M751" s="428"/>
      <c r="N751" s="428"/>
      <c r="O751" s="428"/>
      <c r="P751" s="428"/>
      <c r="Q751" s="428"/>
      <c r="R751" s="428"/>
      <c r="S751" s="428"/>
      <c r="T751" s="428"/>
      <c r="U751" s="428"/>
      <c r="V751" s="428"/>
      <c r="W751" s="428"/>
      <c r="X751" s="428"/>
      <c r="Y751" s="428"/>
      <c r="Z751" s="428"/>
      <c r="AA751" s="428"/>
      <c r="AB751" s="428"/>
      <c r="AC751" s="428"/>
      <c r="AD751" s="428"/>
      <c r="AE751" s="428"/>
      <c r="AF751" s="428"/>
      <c r="AG751" s="428"/>
      <c r="AH751" s="428"/>
      <c r="AI751" s="428"/>
      <c r="AJ751" s="428"/>
      <c r="AK751" s="428"/>
      <c r="AL751" s="428"/>
      <c r="AM751" s="428"/>
      <c r="AN751" s="428"/>
      <c r="AO751" s="428"/>
      <c r="AP751" s="428"/>
      <c r="AQ751" s="428"/>
      <c r="AR751" s="428"/>
      <c r="AS751" s="428"/>
      <c r="AT751" s="428"/>
      <c r="AU751" s="428"/>
      <c r="AV751" s="428"/>
      <c r="AW751" s="428"/>
      <c r="AX751" s="428"/>
      <c r="AY751" s="428"/>
      <c r="AZ751" s="428"/>
      <c r="BA751" s="428"/>
      <c r="BB751" s="428"/>
      <c r="BC751" s="428"/>
    </row>
    <row r="752" ht="12.75" customHeight="1">
      <c r="A752" s="428"/>
      <c r="B752" s="428"/>
      <c r="C752" s="428"/>
      <c r="D752" s="428"/>
      <c r="E752" s="428"/>
      <c r="F752" s="428"/>
      <c r="G752" s="428"/>
      <c r="H752" s="428"/>
      <c r="I752" s="428"/>
      <c r="J752" s="428"/>
      <c r="K752" s="428"/>
      <c r="L752" s="428"/>
      <c r="M752" s="428"/>
      <c r="N752" s="428"/>
      <c r="O752" s="428"/>
      <c r="P752" s="428"/>
      <c r="Q752" s="428"/>
      <c r="R752" s="428"/>
      <c r="S752" s="428"/>
      <c r="T752" s="428"/>
      <c r="U752" s="428"/>
      <c r="V752" s="428"/>
      <c r="W752" s="428"/>
      <c r="X752" s="428"/>
      <c r="Y752" s="428"/>
      <c r="Z752" s="428"/>
      <c r="AA752" s="428"/>
      <c r="AB752" s="428"/>
      <c r="AC752" s="428"/>
      <c r="AD752" s="428"/>
      <c r="AE752" s="428"/>
      <c r="AF752" s="428"/>
      <c r="AG752" s="428"/>
      <c r="AH752" s="428"/>
      <c r="AI752" s="428"/>
      <c r="AJ752" s="428"/>
      <c r="AK752" s="428"/>
      <c r="AL752" s="428"/>
      <c r="AM752" s="428"/>
      <c r="AN752" s="428"/>
      <c r="AO752" s="428"/>
      <c r="AP752" s="428"/>
      <c r="AQ752" s="428"/>
      <c r="AR752" s="428"/>
      <c r="AS752" s="428"/>
      <c r="AT752" s="428"/>
      <c r="AU752" s="428"/>
      <c r="AV752" s="428"/>
      <c r="AW752" s="428"/>
      <c r="AX752" s="428"/>
      <c r="AY752" s="428"/>
      <c r="AZ752" s="428"/>
      <c r="BA752" s="428"/>
      <c r="BB752" s="428"/>
      <c r="BC752" s="428"/>
    </row>
    <row r="753" ht="12.75" customHeight="1">
      <c r="A753" s="428"/>
      <c r="B753" s="428"/>
      <c r="C753" s="428"/>
      <c r="D753" s="428"/>
      <c r="E753" s="428"/>
      <c r="F753" s="428"/>
      <c r="G753" s="428"/>
      <c r="H753" s="428"/>
      <c r="I753" s="428"/>
      <c r="J753" s="428"/>
      <c r="K753" s="428"/>
      <c r="L753" s="428"/>
      <c r="M753" s="428"/>
      <c r="N753" s="428"/>
      <c r="O753" s="428"/>
      <c r="P753" s="428"/>
      <c r="Q753" s="428"/>
      <c r="R753" s="428"/>
      <c r="S753" s="428"/>
      <c r="T753" s="428"/>
      <c r="U753" s="428"/>
      <c r="V753" s="428"/>
      <c r="W753" s="428"/>
      <c r="X753" s="428"/>
      <c r="Y753" s="428"/>
      <c r="Z753" s="428"/>
      <c r="AA753" s="428"/>
      <c r="AB753" s="428"/>
      <c r="AC753" s="428"/>
      <c r="AD753" s="428"/>
      <c r="AE753" s="428"/>
      <c r="AF753" s="428"/>
      <c r="AG753" s="428"/>
      <c r="AH753" s="428"/>
      <c r="AI753" s="428"/>
      <c r="AJ753" s="428"/>
      <c r="AK753" s="428"/>
      <c r="AL753" s="428"/>
      <c r="AM753" s="428"/>
      <c r="AN753" s="428"/>
      <c r="AO753" s="428"/>
      <c r="AP753" s="428"/>
      <c r="AQ753" s="428"/>
      <c r="AR753" s="428"/>
      <c r="AS753" s="428"/>
      <c r="AT753" s="428"/>
      <c r="AU753" s="428"/>
      <c r="AV753" s="428"/>
      <c r="AW753" s="428"/>
      <c r="AX753" s="428"/>
      <c r="AY753" s="428"/>
      <c r="AZ753" s="428"/>
      <c r="BA753" s="428"/>
      <c r="BB753" s="428"/>
      <c r="BC753" s="428"/>
    </row>
    <row r="754" ht="12.75" customHeight="1">
      <c r="A754" s="428"/>
      <c r="B754" s="428"/>
      <c r="C754" s="428"/>
      <c r="D754" s="428"/>
      <c r="E754" s="428"/>
      <c r="F754" s="428"/>
      <c r="G754" s="428"/>
      <c r="H754" s="428"/>
      <c r="I754" s="428"/>
      <c r="J754" s="428"/>
      <c r="K754" s="428"/>
      <c r="L754" s="428"/>
      <c r="M754" s="428"/>
      <c r="N754" s="428"/>
      <c r="O754" s="428"/>
      <c r="P754" s="428"/>
      <c r="Q754" s="428"/>
      <c r="R754" s="428"/>
      <c r="S754" s="428"/>
      <c r="T754" s="428"/>
      <c r="U754" s="428"/>
      <c r="V754" s="428"/>
      <c r="W754" s="428"/>
      <c r="X754" s="428"/>
      <c r="Y754" s="428"/>
      <c r="Z754" s="428"/>
      <c r="AA754" s="428"/>
      <c r="AB754" s="428"/>
      <c r="AC754" s="428"/>
      <c r="AD754" s="428"/>
      <c r="AE754" s="428"/>
      <c r="AF754" s="428"/>
      <c r="AG754" s="428"/>
      <c r="AH754" s="428"/>
      <c r="AI754" s="428"/>
      <c r="AJ754" s="428"/>
      <c r="AK754" s="428"/>
      <c r="AL754" s="428"/>
      <c r="AM754" s="428"/>
      <c r="AN754" s="428"/>
      <c r="AO754" s="428"/>
      <c r="AP754" s="428"/>
      <c r="AQ754" s="428"/>
      <c r="AR754" s="428"/>
      <c r="AS754" s="428"/>
      <c r="AT754" s="428"/>
      <c r="AU754" s="428"/>
      <c r="AV754" s="428"/>
      <c r="AW754" s="428"/>
      <c r="AX754" s="428"/>
      <c r="AY754" s="428"/>
      <c r="AZ754" s="428"/>
      <c r="BA754" s="428"/>
      <c r="BB754" s="428"/>
      <c r="BC754" s="428"/>
    </row>
    <row r="755" ht="12.75" customHeight="1">
      <c r="A755" s="428"/>
      <c r="B755" s="428"/>
      <c r="C755" s="428"/>
      <c r="D755" s="428"/>
      <c r="E755" s="428"/>
      <c r="F755" s="428"/>
      <c r="G755" s="428"/>
      <c r="H755" s="428"/>
      <c r="I755" s="428"/>
      <c r="J755" s="428"/>
      <c r="K755" s="428"/>
      <c r="L755" s="428"/>
      <c r="M755" s="428"/>
      <c r="N755" s="428"/>
      <c r="O755" s="428"/>
      <c r="P755" s="428"/>
      <c r="Q755" s="428"/>
      <c r="R755" s="428"/>
      <c r="S755" s="428"/>
      <c r="T755" s="428"/>
      <c r="U755" s="428"/>
      <c r="V755" s="428"/>
      <c r="W755" s="428"/>
      <c r="X755" s="428"/>
      <c r="Y755" s="428"/>
      <c r="Z755" s="428"/>
      <c r="AA755" s="428"/>
      <c r="AB755" s="428"/>
      <c r="AC755" s="428"/>
      <c r="AD755" s="428"/>
      <c r="AE755" s="428"/>
      <c r="AF755" s="428"/>
      <c r="AG755" s="428"/>
      <c r="AH755" s="428"/>
      <c r="AI755" s="428"/>
      <c r="AJ755" s="428"/>
      <c r="AK755" s="428"/>
      <c r="AL755" s="428"/>
      <c r="AM755" s="428"/>
      <c r="AN755" s="428"/>
      <c r="AO755" s="428"/>
      <c r="AP755" s="428"/>
      <c r="AQ755" s="428"/>
      <c r="AR755" s="428"/>
      <c r="AS755" s="428"/>
      <c r="AT755" s="428"/>
      <c r="AU755" s="428"/>
      <c r="AV755" s="428"/>
      <c r="AW755" s="428"/>
      <c r="AX755" s="428"/>
      <c r="AY755" s="428"/>
      <c r="AZ755" s="428"/>
      <c r="BA755" s="428"/>
      <c r="BB755" s="428"/>
      <c r="BC755" s="428"/>
    </row>
    <row r="756" ht="12.75" customHeight="1">
      <c r="A756" s="428"/>
      <c r="B756" s="428"/>
      <c r="C756" s="428"/>
      <c r="D756" s="428"/>
      <c r="E756" s="428"/>
      <c r="F756" s="428"/>
      <c r="G756" s="428"/>
      <c r="H756" s="428"/>
      <c r="I756" s="428"/>
      <c r="J756" s="428"/>
      <c r="K756" s="428"/>
      <c r="L756" s="428"/>
      <c r="M756" s="428"/>
      <c r="N756" s="428"/>
      <c r="O756" s="428"/>
      <c r="P756" s="428"/>
      <c r="Q756" s="428"/>
      <c r="R756" s="428"/>
      <c r="S756" s="428"/>
      <c r="T756" s="428"/>
      <c r="U756" s="428"/>
      <c r="V756" s="428"/>
      <c r="W756" s="428"/>
      <c r="X756" s="428"/>
      <c r="Y756" s="428"/>
      <c r="Z756" s="428"/>
      <c r="AA756" s="428"/>
      <c r="AB756" s="428"/>
      <c r="AC756" s="428"/>
      <c r="AD756" s="428"/>
      <c r="AE756" s="428"/>
      <c r="AF756" s="428"/>
      <c r="AG756" s="428"/>
      <c r="AH756" s="428"/>
      <c r="AI756" s="428"/>
      <c r="AJ756" s="428"/>
      <c r="AK756" s="428"/>
      <c r="AL756" s="428"/>
      <c r="AM756" s="428"/>
      <c r="AN756" s="428"/>
      <c r="AO756" s="428"/>
      <c r="AP756" s="428"/>
      <c r="AQ756" s="428"/>
      <c r="AR756" s="428"/>
      <c r="AS756" s="428"/>
      <c r="AT756" s="428"/>
      <c r="AU756" s="428"/>
      <c r="AV756" s="428"/>
      <c r="AW756" s="428"/>
      <c r="AX756" s="428"/>
      <c r="AY756" s="428"/>
      <c r="AZ756" s="428"/>
      <c r="BA756" s="428"/>
      <c r="BB756" s="428"/>
      <c r="BC756" s="428"/>
    </row>
    <row r="757" ht="12.75" customHeight="1">
      <c r="A757" s="428"/>
      <c r="B757" s="428"/>
      <c r="C757" s="428"/>
      <c r="D757" s="428"/>
      <c r="E757" s="428"/>
      <c r="F757" s="428"/>
      <c r="G757" s="428"/>
      <c r="H757" s="428"/>
      <c r="I757" s="428"/>
      <c r="J757" s="428"/>
      <c r="K757" s="428"/>
      <c r="L757" s="428"/>
      <c r="M757" s="428"/>
      <c r="N757" s="428"/>
      <c r="O757" s="428"/>
      <c r="P757" s="428"/>
      <c r="Q757" s="428"/>
      <c r="R757" s="428"/>
      <c r="S757" s="428"/>
      <c r="T757" s="428"/>
      <c r="U757" s="428"/>
      <c r="V757" s="428"/>
      <c r="W757" s="428"/>
      <c r="X757" s="428"/>
      <c r="Y757" s="428"/>
      <c r="Z757" s="428"/>
      <c r="AA757" s="428"/>
      <c r="AB757" s="428"/>
      <c r="AC757" s="428"/>
      <c r="AD757" s="428"/>
      <c r="AE757" s="428"/>
      <c r="AF757" s="428"/>
      <c r="AG757" s="428"/>
      <c r="AH757" s="428"/>
      <c r="AI757" s="428"/>
      <c r="AJ757" s="428"/>
      <c r="AK757" s="428"/>
      <c r="AL757" s="428"/>
      <c r="AM757" s="428"/>
      <c r="AN757" s="428"/>
      <c r="AO757" s="428"/>
      <c r="AP757" s="428"/>
      <c r="AQ757" s="428"/>
      <c r="AR757" s="428"/>
      <c r="AS757" s="428"/>
      <c r="AT757" s="428"/>
      <c r="AU757" s="428"/>
      <c r="AV757" s="428"/>
      <c r="AW757" s="428"/>
      <c r="AX757" s="428"/>
      <c r="AY757" s="428"/>
      <c r="AZ757" s="428"/>
      <c r="BA757" s="428"/>
      <c r="BB757" s="428"/>
      <c r="BC757" s="428"/>
    </row>
    <row r="758" ht="12.75" customHeight="1">
      <c r="A758" s="428"/>
      <c r="B758" s="428"/>
      <c r="C758" s="428"/>
      <c r="D758" s="428"/>
      <c r="E758" s="428"/>
      <c r="F758" s="428"/>
      <c r="G758" s="428"/>
      <c r="H758" s="428"/>
      <c r="I758" s="428"/>
      <c r="J758" s="428"/>
      <c r="K758" s="428"/>
      <c r="L758" s="428"/>
      <c r="M758" s="428"/>
      <c r="N758" s="428"/>
      <c r="O758" s="428"/>
      <c r="P758" s="428"/>
      <c r="Q758" s="428"/>
      <c r="R758" s="428"/>
      <c r="S758" s="428"/>
      <c r="T758" s="428"/>
      <c r="U758" s="428"/>
      <c r="V758" s="428"/>
      <c r="W758" s="428"/>
      <c r="X758" s="428"/>
      <c r="Y758" s="428"/>
      <c r="Z758" s="428"/>
      <c r="AA758" s="428"/>
      <c r="AB758" s="428"/>
      <c r="AC758" s="428"/>
      <c r="AD758" s="428"/>
      <c r="AE758" s="428"/>
      <c r="AF758" s="428"/>
      <c r="AG758" s="428"/>
      <c r="AH758" s="428"/>
      <c r="AI758" s="428"/>
      <c r="AJ758" s="428"/>
      <c r="AK758" s="428"/>
      <c r="AL758" s="428"/>
      <c r="AM758" s="428"/>
      <c r="AN758" s="428"/>
      <c r="AO758" s="428"/>
      <c r="AP758" s="428"/>
      <c r="AQ758" s="428"/>
      <c r="AR758" s="428"/>
      <c r="AS758" s="428"/>
      <c r="AT758" s="428"/>
      <c r="AU758" s="428"/>
      <c r="AV758" s="428"/>
      <c r="AW758" s="428"/>
      <c r="AX758" s="428"/>
      <c r="AY758" s="428"/>
      <c r="AZ758" s="428"/>
      <c r="BA758" s="428"/>
      <c r="BB758" s="428"/>
      <c r="BC758" s="428"/>
    </row>
    <row r="759" ht="12.75" customHeight="1">
      <c r="A759" s="428"/>
      <c r="B759" s="428"/>
      <c r="C759" s="428"/>
      <c r="D759" s="428"/>
      <c r="E759" s="428"/>
      <c r="F759" s="428"/>
      <c r="G759" s="428"/>
      <c r="H759" s="428"/>
      <c r="I759" s="428"/>
      <c r="J759" s="428"/>
      <c r="K759" s="428"/>
      <c r="L759" s="428"/>
      <c r="M759" s="428"/>
      <c r="N759" s="428"/>
      <c r="O759" s="428"/>
      <c r="P759" s="428"/>
      <c r="Q759" s="428"/>
      <c r="R759" s="428"/>
      <c r="S759" s="428"/>
      <c r="T759" s="428"/>
      <c r="U759" s="428"/>
      <c r="V759" s="428"/>
      <c r="W759" s="428"/>
      <c r="X759" s="428"/>
      <c r="Y759" s="428"/>
      <c r="Z759" s="428"/>
      <c r="AA759" s="428"/>
      <c r="AB759" s="428"/>
      <c r="AC759" s="428"/>
      <c r="AD759" s="428"/>
      <c r="AE759" s="428"/>
      <c r="AF759" s="428"/>
      <c r="AG759" s="428"/>
      <c r="AH759" s="428"/>
      <c r="AI759" s="428"/>
      <c r="AJ759" s="428"/>
      <c r="AK759" s="428"/>
      <c r="AL759" s="428"/>
      <c r="AM759" s="428"/>
      <c r="AN759" s="428"/>
      <c r="AO759" s="428"/>
      <c r="AP759" s="428"/>
      <c r="AQ759" s="428"/>
      <c r="AR759" s="428"/>
      <c r="AS759" s="428"/>
      <c r="AT759" s="428"/>
      <c r="AU759" s="428"/>
      <c r="AV759" s="428"/>
      <c r="AW759" s="428"/>
      <c r="AX759" s="428"/>
      <c r="AY759" s="428"/>
      <c r="AZ759" s="428"/>
      <c r="BA759" s="428"/>
      <c r="BB759" s="428"/>
      <c r="BC759" s="428"/>
    </row>
    <row r="760" ht="12.75" customHeight="1">
      <c r="A760" s="428"/>
      <c r="B760" s="428"/>
      <c r="C760" s="428"/>
      <c r="D760" s="428"/>
      <c r="E760" s="428"/>
      <c r="F760" s="428"/>
      <c r="G760" s="428"/>
      <c r="H760" s="428"/>
      <c r="I760" s="428"/>
      <c r="J760" s="428"/>
      <c r="K760" s="428"/>
      <c r="L760" s="428"/>
      <c r="M760" s="428"/>
      <c r="N760" s="428"/>
      <c r="O760" s="428"/>
      <c r="P760" s="428"/>
      <c r="Q760" s="428"/>
      <c r="R760" s="428"/>
      <c r="S760" s="428"/>
      <c r="T760" s="428"/>
      <c r="U760" s="428"/>
      <c r="V760" s="428"/>
      <c r="W760" s="428"/>
      <c r="X760" s="428"/>
      <c r="Y760" s="428"/>
      <c r="Z760" s="428"/>
      <c r="AA760" s="428"/>
      <c r="AB760" s="428"/>
      <c r="AC760" s="428"/>
      <c r="AD760" s="428"/>
      <c r="AE760" s="428"/>
      <c r="AF760" s="428"/>
      <c r="AG760" s="428"/>
      <c r="AH760" s="428"/>
      <c r="AI760" s="428"/>
      <c r="AJ760" s="428"/>
      <c r="AK760" s="428"/>
      <c r="AL760" s="428"/>
      <c r="AM760" s="428"/>
      <c r="AN760" s="428"/>
      <c r="AO760" s="428"/>
      <c r="AP760" s="428"/>
      <c r="AQ760" s="428"/>
      <c r="AR760" s="428"/>
      <c r="AS760" s="428"/>
      <c r="AT760" s="428"/>
      <c r="AU760" s="428"/>
      <c r="AV760" s="428"/>
      <c r="AW760" s="428"/>
      <c r="AX760" s="428"/>
      <c r="AY760" s="428"/>
      <c r="AZ760" s="428"/>
      <c r="BA760" s="428"/>
      <c r="BB760" s="428"/>
      <c r="BC760" s="428"/>
    </row>
    <row r="761" ht="12.75" customHeight="1">
      <c r="A761" s="428"/>
      <c r="B761" s="428"/>
      <c r="C761" s="428"/>
      <c r="D761" s="428"/>
      <c r="E761" s="428"/>
      <c r="F761" s="428"/>
      <c r="G761" s="428"/>
      <c r="H761" s="428"/>
      <c r="I761" s="428"/>
      <c r="J761" s="428"/>
      <c r="K761" s="428"/>
      <c r="L761" s="428"/>
      <c r="M761" s="428"/>
      <c r="N761" s="428"/>
      <c r="O761" s="428"/>
      <c r="P761" s="428"/>
      <c r="Q761" s="428"/>
      <c r="R761" s="428"/>
      <c r="S761" s="428"/>
      <c r="T761" s="428"/>
      <c r="U761" s="428"/>
      <c r="V761" s="428"/>
      <c r="W761" s="428"/>
      <c r="X761" s="428"/>
      <c r="Y761" s="428"/>
      <c r="Z761" s="428"/>
      <c r="AA761" s="428"/>
      <c r="AB761" s="428"/>
      <c r="AC761" s="428"/>
      <c r="AD761" s="428"/>
      <c r="AE761" s="428"/>
      <c r="AF761" s="428"/>
      <c r="AG761" s="428"/>
      <c r="AH761" s="428"/>
      <c r="AI761" s="428"/>
      <c r="AJ761" s="428"/>
      <c r="AK761" s="428"/>
      <c r="AL761" s="428"/>
      <c r="AM761" s="428"/>
      <c r="AN761" s="428"/>
      <c r="AO761" s="428"/>
      <c r="AP761" s="428"/>
      <c r="AQ761" s="428"/>
      <c r="AR761" s="428"/>
      <c r="AS761" s="428"/>
      <c r="AT761" s="428"/>
      <c r="AU761" s="428"/>
      <c r="AV761" s="428"/>
      <c r="AW761" s="428"/>
      <c r="AX761" s="428"/>
      <c r="AY761" s="428"/>
      <c r="AZ761" s="428"/>
      <c r="BA761" s="428"/>
      <c r="BB761" s="428"/>
      <c r="BC761" s="428"/>
    </row>
    <row r="762" ht="12.75" customHeight="1">
      <c r="A762" s="428"/>
      <c r="B762" s="428"/>
      <c r="C762" s="428"/>
      <c r="D762" s="428"/>
      <c r="E762" s="428"/>
      <c r="F762" s="428"/>
      <c r="G762" s="428"/>
      <c r="H762" s="428"/>
      <c r="I762" s="428"/>
      <c r="J762" s="428"/>
      <c r="K762" s="428"/>
      <c r="L762" s="428"/>
      <c r="M762" s="428"/>
      <c r="N762" s="428"/>
      <c r="O762" s="428"/>
      <c r="P762" s="428"/>
      <c r="Q762" s="428"/>
      <c r="R762" s="428"/>
      <c r="S762" s="428"/>
      <c r="T762" s="428"/>
      <c r="U762" s="428"/>
      <c r="V762" s="428"/>
      <c r="W762" s="428"/>
      <c r="X762" s="428"/>
      <c r="Y762" s="428"/>
      <c r="Z762" s="428"/>
      <c r="AA762" s="428"/>
      <c r="AB762" s="428"/>
      <c r="AC762" s="428"/>
      <c r="AD762" s="428"/>
      <c r="AE762" s="428"/>
      <c r="AF762" s="428"/>
      <c r="AG762" s="428"/>
      <c r="AH762" s="428"/>
      <c r="AI762" s="428"/>
      <c r="AJ762" s="428"/>
      <c r="AK762" s="428"/>
      <c r="AL762" s="428"/>
      <c r="AM762" s="428"/>
      <c r="AN762" s="428"/>
      <c r="AO762" s="428"/>
      <c r="AP762" s="428"/>
      <c r="AQ762" s="428"/>
      <c r="AR762" s="428"/>
      <c r="AS762" s="428"/>
      <c r="AT762" s="428"/>
      <c r="AU762" s="428"/>
      <c r="AV762" s="428"/>
      <c r="AW762" s="428"/>
      <c r="AX762" s="428"/>
      <c r="AY762" s="428"/>
      <c r="AZ762" s="428"/>
      <c r="BA762" s="428"/>
      <c r="BB762" s="428"/>
      <c r="BC762" s="428"/>
    </row>
    <row r="763" ht="12.75" customHeight="1">
      <c r="A763" s="428"/>
      <c r="B763" s="428"/>
      <c r="C763" s="428"/>
      <c r="D763" s="428"/>
      <c r="E763" s="428"/>
      <c r="F763" s="428"/>
      <c r="G763" s="428"/>
      <c r="H763" s="428"/>
      <c r="I763" s="428"/>
      <c r="J763" s="428"/>
      <c r="K763" s="428"/>
      <c r="L763" s="428"/>
      <c r="M763" s="428"/>
      <c r="N763" s="428"/>
      <c r="O763" s="428"/>
      <c r="P763" s="428"/>
      <c r="Q763" s="428"/>
      <c r="R763" s="428"/>
      <c r="S763" s="428"/>
      <c r="T763" s="428"/>
      <c r="U763" s="428"/>
      <c r="V763" s="428"/>
      <c r="W763" s="428"/>
      <c r="X763" s="428"/>
      <c r="Y763" s="428"/>
      <c r="Z763" s="428"/>
      <c r="AA763" s="428"/>
      <c r="AB763" s="428"/>
      <c r="AC763" s="428"/>
      <c r="AD763" s="428"/>
      <c r="AE763" s="428"/>
      <c r="AF763" s="428"/>
      <c r="AG763" s="428"/>
      <c r="AH763" s="428"/>
      <c r="AI763" s="428"/>
      <c r="AJ763" s="428"/>
      <c r="AK763" s="428"/>
      <c r="AL763" s="428"/>
      <c r="AM763" s="428"/>
      <c r="AN763" s="428"/>
      <c r="AO763" s="428"/>
      <c r="AP763" s="428"/>
      <c r="AQ763" s="428"/>
      <c r="AR763" s="428"/>
      <c r="AS763" s="428"/>
      <c r="AT763" s="428"/>
      <c r="AU763" s="428"/>
      <c r="AV763" s="428"/>
      <c r="AW763" s="428"/>
      <c r="AX763" s="428"/>
      <c r="AY763" s="428"/>
      <c r="AZ763" s="428"/>
      <c r="BA763" s="428"/>
      <c r="BB763" s="428"/>
      <c r="BC763" s="428"/>
    </row>
    <row r="764" ht="12.75" customHeight="1">
      <c r="A764" s="428"/>
      <c r="B764" s="428"/>
      <c r="C764" s="428"/>
      <c r="D764" s="428"/>
      <c r="E764" s="428"/>
      <c r="F764" s="428"/>
      <c r="G764" s="428"/>
      <c r="H764" s="428"/>
      <c r="I764" s="428"/>
      <c r="J764" s="428"/>
      <c r="K764" s="428"/>
      <c r="L764" s="428"/>
      <c r="M764" s="428"/>
      <c r="N764" s="428"/>
      <c r="O764" s="428"/>
      <c r="P764" s="428"/>
      <c r="Q764" s="428"/>
      <c r="R764" s="428"/>
      <c r="S764" s="428"/>
      <c r="T764" s="428"/>
      <c r="U764" s="428"/>
      <c r="V764" s="428"/>
      <c r="W764" s="428"/>
      <c r="X764" s="428"/>
      <c r="Y764" s="428"/>
      <c r="Z764" s="428"/>
      <c r="AA764" s="428"/>
      <c r="AB764" s="428"/>
      <c r="AC764" s="428"/>
      <c r="AD764" s="428"/>
      <c r="AE764" s="428"/>
      <c r="AF764" s="428"/>
      <c r="AG764" s="428"/>
      <c r="AH764" s="428"/>
      <c r="AI764" s="428"/>
      <c r="AJ764" s="428"/>
      <c r="AK764" s="428"/>
      <c r="AL764" s="428"/>
      <c r="AM764" s="428"/>
      <c r="AN764" s="428"/>
      <c r="AO764" s="428"/>
      <c r="AP764" s="428"/>
      <c r="AQ764" s="428"/>
      <c r="AR764" s="428"/>
      <c r="AS764" s="428"/>
      <c r="AT764" s="428"/>
      <c r="AU764" s="428"/>
      <c r="AV764" s="428"/>
      <c r="AW764" s="428"/>
      <c r="AX764" s="428"/>
      <c r="AY764" s="428"/>
      <c r="AZ764" s="428"/>
      <c r="BA764" s="428"/>
      <c r="BB764" s="428"/>
      <c r="BC764" s="428"/>
    </row>
    <row r="765" ht="12.75" customHeight="1">
      <c r="A765" s="428"/>
      <c r="B765" s="428"/>
      <c r="C765" s="428"/>
      <c r="D765" s="428"/>
      <c r="E765" s="428"/>
      <c r="F765" s="428"/>
      <c r="G765" s="428"/>
      <c r="H765" s="428"/>
      <c r="I765" s="428"/>
      <c r="J765" s="428"/>
      <c r="K765" s="428"/>
      <c r="L765" s="428"/>
      <c r="M765" s="428"/>
      <c r="N765" s="428"/>
      <c r="O765" s="428"/>
      <c r="P765" s="428"/>
      <c r="Q765" s="428"/>
      <c r="R765" s="428"/>
      <c r="S765" s="428"/>
      <c r="T765" s="428"/>
      <c r="U765" s="428"/>
      <c r="V765" s="428"/>
      <c r="W765" s="428"/>
      <c r="X765" s="428"/>
      <c r="Y765" s="428"/>
      <c r="Z765" s="428"/>
      <c r="AA765" s="428"/>
      <c r="AB765" s="428"/>
      <c r="AC765" s="428"/>
      <c r="AD765" s="428"/>
      <c r="AE765" s="428"/>
      <c r="AF765" s="428"/>
      <c r="AG765" s="428"/>
      <c r="AH765" s="428"/>
      <c r="AI765" s="428"/>
      <c r="AJ765" s="428"/>
      <c r="AK765" s="428"/>
      <c r="AL765" s="428"/>
      <c r="AM765" s="428"/>
      <c r="AN765" s="428"/>
      <c r="AO765" s="428"/>
      <c r="AP765" s="428"/>
      <c r="AQ765" s="428"/>
      <c r="AR765" s="428"/>
      <c r="AS765" s="428"/>
      <c r="AT765" s="428"/>
      <c r="AU765" s="428"/>
      <c r="AV765" s="428"/>
      <c r="AW765" s="428"/>
      <c r="AX765" s="428"/>
      <c r="AY765" s="428"/>
      <c r="AZ765" s="428"/>
      <c r="BA765" s="428"/>
      <c r="BB765" s="428"/>
      <c r="BC765" s="428"/>
    </row>
    <row r="766" ht="12.75" customHeight="1">
      <c r="A766" s="428"/>
      <c r="B766" s="428"/>
      <c r="C766" s="428"/>
      <c r="D766" s="428"/>
      <c r="E766" s="428"/>
      <c r="F766" s="428"/>
      <c r="G766" s="428"/>
      <c r="H766" s="428"/>
      <c r="I766" s="428"/>
      <c r="J766" s="428"/>
      <c r="K766" s="428"/>
      <c r="L766" s="428"/>
      <c r="M766" s="428"/>
      <c r="N766" s="428"/>
      <c r="O766" s="428"/>
      <c r="P766" s="428"/>
      <c r="Q766" s="428"/>
      <c r="R766" s="428"/>
      <c r="S766" s="428"/>
      <c r="T766" s="428"/>
      <c r="U766" s="428"/>
      <c r="V766" s="428"/>
      <c r="W766" s="428"/>
      <c r="X766" s="428"/>
      <c r="Y766" s="428"/>
      <c r="Z766" s="428"/>
      <c r="AA766" s="428"/>
      <c r="AB766" s="428"/>
      <c r="AC766" s="428"/>
      <c r="AD766" s="428"/>
      <c r="AE766" s="428"/>
      <c r="AF766" s="428"/>
      <c r="AG766" s="428"/>
      <c r="AH766" s="428"/>
      <c r="AI766" s="428"/>
      <c r="AJ766" s="428"/>
      <c r="AK766" s="428"/>
      <c r="AL766" s="428"/>
      <c r="AM766" s="428"/>
      <c r="AN766" s="428"/>
      <c r="AO766" s="428"/>
      <c r="AP766" s="428"/>
      <c r="AQ766" s="428"/>
      <c r="AR766" s="428"/>
      <c r="AS766" s="428"/>
      <c r="AT766" s="428"/>
      <c r="AU766" s="428"/>
      <c r="AV766" s="428"/>
      <c r="AW766" s="428"/>
      <c r="AX766" s="428"/>
      <c r="AY766" s="428"/>
      <c r="AZ766" s="428"/>
      <c r="BA766" s="428"/>
      <c r="BB766" s="428"/>
      <c r="BC766" s="428"/>
    </row>
    <row r="767" ht="12.75" customHeight="1">
      <c r="A767" s="428"/>
      <c r="B767" s="428"/>
      <c r="C767" s="428"/>
      <c r="D767" s="428"/>
      <c r="E767" s="428"/>
      <c r="F767" s="428"/>
      <c r="G767" s="428"/>
      <c r="H767" s="428"/>
      <c r="I767" s="428"/>
      <c r="J767" s="428"/>
      <c r="K767" s="428"/>
      <c r="L767" s="428"/>
      <c r="M767" s="428"/>
      <c r="N767" s="428"/>
      <c r="O767" s="428"/>
      <c r="P767" s="428"/>
      <c r="Q767" s="428"/>
      <c r="R767" s="428"/>
      <c r="S767" s="428"/>
      <c r="T767" s="428"/>
      <c r="U767" s="428"/>
      <c r="V767" s="428"/>
      <c r="W767" s="428"/>
      <c r="X767" s="428"/>
      <c r="Y767" s="428"/>
      <c r="Z767" s="428"/>
      <c r="AA767" s="428"/>
      <c r="AB767" s="428"/>
      <c r="AC767" s="428"/>
      <c r="AD767" s="428"/>
      <c r="AE767" s="428"/>
      <c r="AF767" s="428"/>
      <c r="AG767" s="428"/>
      <c r="AH767" s="428"/>
      <c r="AI767" s="428"/>
      <c r="AJ767" s="428"/>
      <c r="AK767" s="428"/>
      <c r="AL767" s="428"/>
      <c r="AM767" s="428"/>
      <c r="AN767" s="428"/>
      <c r="AO767" s="428"/>
      <c r="AP767" s="428"/>
      <c r="AQ767" s="428"/>
      <c r="AR767" s="428"/>
      <c r="AS767" s="428"/>
      <c r="AT767" s="428"/>
      <c r="AU767" s="428"/>
      <c r="AV767" s="428"/>
      <c r="AW767" s="428"/>
      <c r="AX767" s="428"/>
      <c r="AY767" s="428"/>
      <c r="AZ767" s="428"/>
      <c r="BA767" s="428"/>
      <c r="BB767" s="428"/>
      <c r="BC767" s="428"/>
    </row>
    <row r="768" ht="12.75" customHeight="1">
      <c r="A768" s="428"/>
      <c r="B768" s="428"/>
      <c r="C768" s="428"/>
      <c r="D768" s="428"/>
      <c r="E768" s="428"/>
      <c r="F768" s="428"/>
      <c r="G768" s="428"/>
      <c r="H768" s="428"/>
      <c r="I768" s="428"/>
      <c r="J768" s="428"/>
      <c r="K768" s="428"/>
      <c r="L768" s="428"/>
      <c r="M768" s="428"/>
      <c r="N768" s="428"/>
      <c r="O768" s="428"/>
      <c r="P768" s="428"/>
      <c r="Q768" s="428"/>
      <c r="R768" s="428"/>
      <c r="S768" s="428"/>
      <c r="T768" s="428"/>
      <c r="U768" s="428"/>
      <c r="V768" s="428"/>
      <c r="W768" s="428"/>
      <c r="X768" s="428"/>
      <c r="Y768" s="428"/>
      <c r="Z768" s="428"/>
      <c r="AA768" s="428"/>
      <c r="AB768" s="428"/>
      <c r="AC768" s="428"/>
      <c r="AD768" s="428"/>
      <c r="AE768" s="428"/>
      <c r="AF768" s="428"/>
      <c r="AG768" s="428"/>
      <c r="AH768" s="428"/>
      <c r="AI768" s="428"/>
      <c r="AJ768" s="428"/>
      <c r="AK768" s="428"/>
      <c r="AL768" s="428"/>
      <c r="AM768" s="428"/>
      <c r="AN768" s="428"/>
      <c r="AO768" s="428"/>
      <c r="AP768" s="428"/>
      <c r="AQ768" s="428"/>
      <c r="AR768" s="428"/>
      <c r="AS768" s="428"/>
      <c r="AT768" s="428"/>
      <c r="AU768" s="428"/>
      <c r="AV768" s="428"/>
      <c r="AW768" s="428"/>
      <c r="AX768" s="428"/>
      <c r="AY768" s="428"/>
      <c r="AZ768" s="428"/>
      <c r="BA768" s="428"/>
      <c r="BB768" s="428"/>
      <c r="BC768" s="428"/>
    </row>
    <row r="769" ht="12.75" customHeight="1">
      <c r="A769" s="428"/>
      <c r="B769" s="428"/>
      <c r="C769" s="428"/>
      <c r="D769" s="428"/>
      <c r="E769" s="428"/>
      <c r="F769" s="428"/>
      <c r="G769" s="428"/>
      <c r="H769" s="428"/>
      <c r="I769" s="428"/>
      <c r="J769" s="428"/>
      <c r="K769" s="428"/>
      <c r="L769" s="428"/>
      <c r="M769" s="428"/>
      <c r="N769" s="428"/>
      <c r="O769" s="428"/>
      <c r="P769" s="428"/>
      <c r="Q769" s="428"/>
      <c r="R769" s="428"/>
      <c r="S769" s="428"/>
      <c r="T769" s="428"/>
      <c r="U769" s="428"/>
      <c r="V769" s="428"/>
      <c r="W769" s="428"/>
      <c r="X769" s="428"/>
      <c r="Y769" s="428"/>
      <c r="Z769" s="428"/>
      <c r="AA769" s="428"/>
      <c r="AB769" s="428"/>
      <c r="AC769" s="428"/>
      <c r="AD769" s="428"/>
      <c r="AE769" s="428"/>
      <c r="AF769" s="428"/>
      <c r="AG769" s="428"/>
      <c r="AH769" s="428"/>
      <c r="AI769" s="428"/>
      <c r="AJ769" s="428"/>
      <c r="AK769" s="428"/>
      <c r="AL769" s="428"/>
      <c r="AM769" s="428"/>
      <c r="AN769" s="428"/>
      <c r="AO769" s="428"/>
      <c r="AP769" s="428"/>
      <c r="AQ769" s="428"/>
      <c r="AR769" s="428"/>
      <c r="AS769" s="428"/>
      <c r="AT769" s="428"/>
      <c r="AU769" s="428"/>
      <c r="AV769" s="428"/>
      <c r="AW769" s="428"/>
      <c r="AX769" s="428"/>
      <c r="AY769" s="428"/>
      <c r="AZ769" s="428"/>
      <c r="BA769" s="428"/>
      <c r="BB769" s="428"/>
      <c r="BC769" s="428"/>
    </row>
    <row r="770" ht="12.75" customHeight="1">
      <c r="A770" s="428"/>
      <c r="B770" s="428"/>
      <c r="C770" s="428"/>
      <c r="D770" s="428"/>
      <c r="E770" s="428"/>
      <c r="F770" s="428"/>
      <c r="G770" s="428"/>
      <c r="H770" s="428"/>
      <c r="I770" s="428"/>
      <c r="J770" s="428"/>
      <c r="K770" s="428"/>
      <c r="L770" s="428"/>
      <c r="M770" s="428"/>
      <c r="N770" s="428"/>
      <c r="O770" s="428"/>
      <c r="P770" s="428"/>
      <c r="Q770" s="428"/>
      <c r="R770" s="428"/>
      <c r="S770" s="428"/>
      <c r="T770" s="428"/>
      <c r="U770" s="428"/>
      <c r="V770" s="428"/>
      <c r="W770" s="428"/>
      <c r="X770" s="428"/>
      <c r="Y770" s="428"/>
      <c r="Z770" s="428"/>
      <c r="AA770" s="428"/>
      <c r="AB770" s="428"/>
      <c r="AC770" s="428"/>
      <c r="AD770" s="428"/>
      <c r="AE770" s="428"/>
      <c r="AF770" s="428"/>
      <c r="AG770" s="428"/>
      <c r="AH770" s="428"/>
      <c r="AI770" s="428"/>
      <c r="AJ770" s="428"/>
      <c r="AK770" s="428"/>
      <c r="AL770" s="428"/>
      <c r="AM770" s="428"/>
      <c r="AN770" s="428"/>
      <c r="AO770" s="428"/>
      <c r="AP770" s="428"/>
      <c r="AQ770" s="428"/>
      <c r="AR770" s="428"/>
      <c r="AS770" s="428"/>
      <c r="AT770" s="428"/>
      <c r="AU770" s="428"/>
      <c r="AV770" s="428"/>
      <c r="AW770" s="428"/>
      <c r="AX770" s="428"/>
      <c r="AY770" s="428"/>
      <c r="AZ770" s="428"/>
      <c r="BA770" s="428"/>
      <c r="BB770" s="428"/>
      <c r="BC770" s="428"/>
    </row>
    <row r="771" ht="12.75" customHeight="1">
      <c r="A771" s="428"/>
      <c r="B771" s="428"/>
      <c r="C771" s="428"/>
      <c r="D771" s="428"/>
      <c r="E771" s="428"/>
      <c r="F771" s="428"/>
      <c r="G771" s="428"/>
      <c r="H771" s="428"/>
      <c r="I771" s="428"/>
      <c r="J771" s="428"/>
      <c r="K771" s="428"/>
      <c r="L771" s="428"/>
      <c r="M771" s="428"/>
      <c r="N771" s="428"/>
      <c r="O771" s="428"/>
      <c r="P771" s="428"/>
      <c r="Q771" s="428"/>
      <c r="R771" s="428"/>
      <c r="S771" s="428"/>
      <c r="T771" s="428"/>
      <c r="U771" s="428"/>
      <c r="V771" s="428"/>
      <c r="W771" s="428"/>
      <c r="X771" s="428"/>
      <c r="Y771" s="428"/>
      <c r="Z771" s="428"/>
      <c r="AA771" s="428"/>
      <c r="AB771" s="428"/>
      <c r="AC771" s="428"/>
      <c r="AD771" s="428"/>
      <c r="AE771" s="428"/>
      <c r="AF771" s="428"/>
      <c r="AG771" s="428"/>
      <c r="AH771" s="428"/>
      <c r="AI771" s="428"/>
      <c r="AJ771" s="428"/>
      <c r="AK771" s="428"/>
      <c r="AL771" s="428"/>
      <c r="AM771" s="428"/>
      <c r="AN771" s="428"/>
      <c r="AO771" s="428"/>
      <c r="AP771" s="428"/>
      <c r="AQ771" s="428"/>
      <c r="AR771" s="428"/>
      <c r="AS771" s="428"/>
      <c r="AT771" s="428"/>
      <c r="AU771" s="428"/>
      <c r="AV771" s="428"/>
      <c r="AW771" s="428"/>
      <c r="AX771" s="428"/>
      <c r="AY771" s="428"/>
      <c r="AZ771" s="428"/>
      <c r="BA771" s="428"/>
      <c r="BB771" s="428"/>
      <c r="BC771" s="428"/>
    </row>
    <row r="772" ht="12.75" customHeight="1">
      <c r="A772" s="428"/>
      <c r="B772" s="428"/>
      <c r="C772" s="428"/>
      <c r="D772" s="428"/>
      <c r="E772" s="428"/>
      <c r="F772" s="428"/>
      <c r="G772" s="428"/>
      <c r="H772" s="428"/>
      <c r="I772" s="428"/>
      <c r="J772" s="428"/>
      <c r="K772" s="428"/>
      <c r="L772" s="428"/>
      <c r="M772" s="428"/>
      <c r="N772" s="428"/>
      <c r="O772" s="428"/>
      <c r="P772" s="428"/>
      <c r="Q772" s="428"/>
      <c r="R772" s="428"/>
      <c r="S772" s="428"/>
      <c r="T772" s="428"/>
      <c r="U772" s="428"/>
      <c r="V772" s="428"/>
      <c r="W772" s="428"/>
      <c r="X772" s="428"/>
      <c r="Y772" s="428"/>
      <c r="Z772" s="428"/>
      <c r="AA772" s="428"/>
      <c r="AB772" s="428"/>
      <c r="AC772" s="428"/>
      <c r="AD772" s="428"/>
      <c r="AE772" s="428"/>
      <c r="AF772" s="428"/>
      <c r="AG772" s="428"/>
      <c r="AH772" s="428"/>
      <c r="AI772" s="428"/>
      <c r="AJ772" s="428"/>
      <c r="AK772" s="428"/>
      <c r="AL772" s="428"/>
      <c r="AM772" s="428"/>
      <c r="AN772" s="428"/>
      <c r="AO772" s="428"/>
      <c r="AP772" s="428"/>
      <c r="AQ772" s="428"/>
      <c r="AR772" s="428"/>
      <c r="AS772" s="428"/>
      <c r="AT772" s="428"/>
      <c r="AU772" s="428"/>
      <c r="AV772" s="428"/>
      <c r="AW772" s="428"/>
      <c r="AX772" s="428"/>
      <c r="AY772" s="428"/>
      <c r="AZ772" s="428"/>
      <c r="BA772" s="428"/>
      <c r="BB772" s="428"/>
      <c r="BC772" s="428"/>
    </row>
    <row r="773" ht="12.75" customHeight="1">
      <c r="A773" s="428"/>
      <c r="B773" s="428"/>
      <c r="C773" s="428"/>
      <c r="D773" s="428"/>
      <c r="E773" s="428"/>
      <c r="F773" s="428"/>
      <c r="G773" s="428"/>
      <c r="H773" s="428"/>
      <c r="I773" s="428"/>
      <c r="J773" s="428"/>
      <c r="K773" s="428"/>
      <c r="L773" s="428"/>
      <c r="M773" s="428"/>
      <c r="N773" s="428"/>
      <c r="O773" s="428"/>
      <c r="P773" s="428"/>
      <c r="Q773" s="428"/>
      <c r="R773" s="428"/>
      <c r="S773" s="428"/>
      <c r="T773" s="428"/>
      <c r="U773" s="428"/>
      <c r="V773" s="428"/>
      <c r="W773" s="428"/>
      <c r="X773" s="428"/>
      <c r="Y773" s="428"/>
      <c r="Z773" s="428"/>
      <c r="AA773" s="428"/>
      <c r="AB773" s="428"/>
      <c r="AC773" s="428"/>
      <c r="AD773" s="428"/>
      <c r="AE773" s="428"/>
      <c r="AF773" s="428"/>
      <c r="AG773" s="428"/>
      <c r="AH773" s="428"/>
      <c r="AI773" s="428"/>
      <c r="AJ773" s="428"/>
      <c r="AK773" s="428"/>
      <c r="AL773" s="428"/>
      <c r="AM773" s="428"/>
      <c r="AN773" s="428"/>
      <c r="AO773" s="428"/>
      <c r="AP773" s="428"/>
      <c r="AQ773" s="428"/>
      <c r="AR773" s="428"/>
      <c r="AS773" s="428"/>
      <c r="AT773" s="428"/>
      <c r="AU773" s="428"/>
      <c r="AV773" s="428"/>
      <c r="AW773" s="428"/>
      <c r="AX773" s="428"/>
      <c r="AY773" s="428"/>
      <c r="AZ773" s="428"/>
      <c r="BA773" s="428"/>
      <c r="BB773" s="428"/>
      <c r="BC773" s="428"/>
    </row>
    <row r="774" ht="12.75" customHeight="1">
      <c r="A774" s="428"/>
      <c r="B774" s="428"/>
      <c r="C774" s="428"/>
      <c r="D774" s="428"/>
      <c r="E774" s="428"/>
      <c r="F774" s="428"/>
      <c r="G774" s="428"/>
      <c r="H774" s="428"/>
      <c r="I774" s="428"/>
      <c r="J774" s="428"/>
      <c r="K774" s="428"/>
      <c r="L774" s="428"/>
      <c r="M774" s="428"/>
      <c r="N774" s="428"/>
      <c r="O774" s="428"/>
      <c r="P774" s="428"/>
      <c r="Q774" s="428"/>
      <c r="R774" s="428"/>
      <c r="S774" s="428"/>
      <c r="T774" s="428"/>
      <c r="U774" s="428"/>
      <c r="V774" s="428"/>
      <c r="W774" s="428"/>
      <c r="X774" s="428"/>
      <c r="Y774" s="428"/>
      <c r="Z774" s="428"/>
      <c r="AA774" s="428"/>
      <c r="AB774" s="428"/>
      <c r="AC774" s="428"/>
      <c r="AD774" s="428"/>
      <c r="AE774" s="428"/>
      <c r="AF774" s="428"/>
      <c r="AG774" s="428"/>
      <c r="AH774" s="428"/>
      <c r="AI774" s="428"/>
      <c r="AJ774" s="428"/>
      <c r="AK774" s="428"/>
      <c r="AL774" s="428"/>
      <c r="AM774" s="428"/>
      <c r="AN774" s="428"/>
      <c r="AO774" s="428"/>
      <c r="AP774" s="428"/>
      <c r="AQ774" s="428"/>
      <c r="AR774" s="428"/>
      <c r="AS774" s="428"/>
      <c r="AT774" s="428"/>
      <c r="AU774" s="428"/>
      <c r="AV774" s="428"/>
      <c r="AW774" s="428"/>
      <c r="AX774" s="428"/>
      <c r="AY774" s="428"/>
      <c r="AZ774" s="428"/>
      <c r="BA774" s="428"/>
      <c r="BB774" s="428"/>
      <c r="BC774" s="428"/>
    </row>
    <row r="775" ht="12.75" customHeight="1">
      <c r="A775" s="428"/>
      <c r="B775" s="428"/>
      <c r="C775" s="428"/>
      <c r="D775" s="428"/>
      <c r="E775" s="428"/>
      <c r="F775" s="428"/>
      <c r="G775" s="428"/>
      <c r="H775" s="428"/>
      <c r="I775" s="428"/>
      <c r="J775" s="428"/>
      <c r="K775" s="428"/>
      <c r="L775" s="428"/>
      <c r="M775" s="428"/>
      <c r="N775" s="428"/>
      <c r="O775" s="428"/>
      <c r="P775" s="428"/>
      <c r="Q775" s="428"/>
      <c r="R775" s="428"/>
      <c r="S775" s="428"/>
      <c r="T775" s="428"/>
      <c r="U775" s="428"/>
      <c r="V775" s="428"/>
      <c r="W775" s="428"/>
      <c r="X775" s="428"/>
      <c r="Y775" s="428"/>
      <c r="Z775" s="428"/>
      <c r="AA775" s="428"/>
      <c r="AB775" s="428"/>
      <c r="AC775" s="428"/>
      <c r="AD775" s="428"/>
      <c r="AE775" s="428"/>
      <c r="AF775" s="428"/>
      <c r="AG775" s="428"/>
      <c r="AH775" s="428"/>
      <c r="AI775" s="428"/>
      <c r="AJ775" s="428"/>
      <c r="AK775" s="428"/>
      <c r="AL775" s="428"/>
      <c r="AM775" s="428"/>
      <c r="AN775" s="428"/>
      <c r="AO775" s="428"/>
      <c r="AP775" s="428"/>
      <c r="AQ775" s="428"/>
      <c r="AR775" s="428"/>
      <c r="AS775" s="428"/>
      <c r="AT775" s="428"/>
      <c r="AU775" s="428"/>
      <c r="AV775" s="428"/>
      <c r="AW775" s="428"/>
      <c r="AX775" s="428"/>
      <c r="AY775" s="428"/>
      <c r="AZ775" s="428"/>
      <c r="BA775" s="428"/>
      <c r="BB775" s="428"/>
      <c r="BC775" s="428"/>
    </row>
    <row r="776" ht="12.75" customHeight="1">
      <c r="A776" s="428"/>
      <c r="B776" s="428"/>
      <c r="C776" s="428"/>
      <c r="D776" s="428"/>
      <c r="E776" s="428"/>
      <c r="F776" s="428"/>
      <c r="G776" s="428"/>
      <c r="H776" s="428"/>
      <c r="I776" s="428"/>
      <c r="J776" s="428"/>
      <c r="K776" s="428"/>
      <c r="L776" s="428"/>
      <c r="M776" s="428"/>
      <c r="N776" s="428"/>
      <c r="O776" s="428"/>
      <c r="P776" s="428"/>
      <c r="Q776" s="428"/>
      <c r="R776" s="428"/>
      <c r="S776" s="428"/>
      <c r="T776" s="428"/>
      <c r="U776" s="428"/>
      <c r="V776" s="428"/>
      <c r="W776" s="428"/>
      <c r="X776" s="428"/>
      <c r="Y776" s="428"/>
      <c r="Z776" s="428"/>
      <c r="AA776" s="428"/>
      <c r="AB776" s="428"/>
      <c r="AC776" s="428"/>
      <c r="AD776" s="428"/>
      <c r="AE776" s="428"/>
      <c r="AF776" s="428"/>
      <c r="AG776" s="428"/>
      <c r="AH776" s="428"/>
      <c r="AI776" s="428"/>
      <c r="AJ776" s="428"/>
      <c r="AK776" s="428"/>
      <c r="AL776" s="428"/>
      <c r="AM776" s="428"/>
      <c r="AN776" s="428"/>
      <c r="AO776" s="428"/>
      <c r="AP776" s="428"/>
      <c r="AQ776" s="428"/>
      <c r="AR776" s="428"/>
      <c r="AS776" s="428"/>
      <c r="AT776" s="428"/>
      <c r="AU776" s="428"/>
      <c r="AV776" s="428"/>
      <c r="AW776" s="428"/>
      <c r="AX776" s="428"/>
      <c r="AY776" s="428"/>
      <c r="AZ776" s="428"/>
      <c r="BA776" s="428"/>
      <c r="BB776" s="428"/>
      <c r="BC776" s="428"/>
    </row>
    <row r="777" ht="12.75" customHeight="1">
      <c r="A777" s="428"/>
      <c r="B777" s="428"/>
      <c r="C777" s="428"/>
      <c r="D777" s="428"/>
      <c r="E777" s="428"/>
      <c r="F777" s="428"/>
      <c r="G777" s="428"/>
      <c r="H777" s="428"/>
      <c r="I777" s="428"/>
      <c r="J777" s="428"/>
      <c r="K777" s="428"/>
      <c r="L777" s="428"/>
      <c r="M777" s="428"/>
      <c r="N777" s="428"/>
      <c r="O777" s="428"/>
      <c r="P777" s="428"/>
      <c r="Q777" s="428"/>
      <c r="R777" s="428"/>
      <c r="S777" s="428"/>
      <c r="T777" s="428"/>
      <c r="U777" s="428"/>
      <c r="V777" s="428"/>
      <c r="W777" s="428"/>
      <c r="X777" s="428"/>
      <c r="Y777" s="428"/>
      <c r="Z777" s="428"/>
      <c r="AA777" s="428"/>
      <c r="AB777" s="428"/>
      <c r="AC777" s="428"/>
      <c r="AD777" s="428"/>
      <c r="AE777" s="428"/>
      <c r="AF777" s="428"/>
      <c r="AG777" s="428"/>
      <c r="AH777" s="428"/>
      <c r="AI777" s="428"/>
      <c r="AJ777" s="428"/>
      <c r="AK777" s="428"/>
      <c r="AL777" s="428"/>
      <c r="AM777" s="428"/>
      <c r="AN777" s="428"/>
      <c r="AO777" s="428"/>
      <c r="AP777" s="428"/>
      <c r="AQ777" s="428"/>
      <c r="AR777" s="428"/>
      <c r="AS777" s="428"/>
      <c r="AT777" s="428"/>
      <c r="AU777" s="428"/>
      <c r="AV777" s="428"/>
      <c r="AW777" s="428"/>
      <c r="AX777" s="428"/>
      <c r="AY777" s="428"/>
      <c r="AZ777" s="428"/>
      <c r="BA777" s="428"/>
      <c r="BB777" s="428"/>
      <c r="BC777" s="428"/>
    </row>
    <row r="778" ht="12.75" customHeight="1">
      <c r="A778" s="428"/>
      <c r="B778" s="428"/>
      <c r="C778" s="428"/>
      <c r="D778" s="428"/>
      <c r="E778" s="428"/>
      <c r="F778" s="428"/>
      <c r="G778" s="428"/>
      <c r="H778" s="428"/>
      <c r="I778" s="428"/>
      <c r="J778" s="428"/>
      <c r="K778" s="428"/>
      <c r="L778" s="428"/>
      <c r="M778" s="428"/>
      <c r="N778" s="428"/>
      <c r="O778" s="428"/>
      <c r="P778" s="428"/>
      <c r="Q778" s="428"/>
      <c r="R778" s="428"/>
      <c r="S778" s="428"/>
      <c r="T778" s="428"/>
      <c r="U778" s="428"/>
      <c r="V778" s="428"/>
      <c r="W778" s="428"/>
      <c r="X778" s="428"/>
      <c r="Y778" s="428"/>
      <c r="Z778" s="428"/>
      <c r="AA778" s="428"/>
      <c r="AB778" s="428"/>
      <c r="AC778" s="428"/>
      <c r="AD778" s="428"/>
      <c r="AE778" s="428"/>
      <c r="AF778" s="428"/>
      <c r="AG778" s="428"/>
      <c r="AH778" s="428"/>
      <c r="AI778" s="428"/>
      <c r="AJ778" s="428"/>
      <c r="AK778" s="428"/>
      <c r="AL778" s="428"/>
      <c r="AM778" s="428"/>
      <c r="AN778" s="428"/>
      <c r="AO778" s="428"/>
      <c r="AP778" s="428"/>
      <c r="AQ778" s="428"/>
      <c r="AR778" s="428"/>
      <c r="AS778" s="428"/>
      <c r="AT778" s="428"/>
      <c r="AU778" s="428"/>
      <c r="AV778" s="428"/>
      <c r="AW778" s="428"/>
      <c r="AX778" s="428"/>
      <c r="AY778" s="428"/>
      <c r="AZ778" s="428"/>
      <c r="BA778" s="428"/>
      <c r="BB778" s="428"/>
      <c r="BC778" s="428"/>
    </row>
    <row r="779" ht="12.75" customHeight="1">
      <c r="A779" s="428"/>
      <c r="B779" s="428"/>
      <c r="C779" s="428"/>
      <c r="D779" s="428"/>
      <c r="E779" s="428"/>
      <c r="F779" s="428"/>
      <c r="G779" s="428"/>
      <c r="H779" s="428"/>
      <c r="I779" s="428"/>
      <c r="J779" s="428"/>
      <c r="K779" s="428"/>
      <c r="L779" s="428"/>
      <c r="M779" s="428"/>
      <c r="N779" s="428"/>
      <c r="O779" s="428"/>
      <c r="P779" s="428"/>
      <c r="Q779" s="428"/>
      <c r="R779" s="428"/>
      <c r="S779" s="428"/>
      <c r="T779" s="428"/>
      <c r="U779" s="428"/>
      <c r="V779" s="428"/>
      <c r="W779" s="428"/>
      <c r="X779" s="428"/>
      <c r="Y779" s="428"/>
      <c r="Z779" s="428"/>
      <c r="AA779" s="428"/>
      <c r="AB779" s="428"/>
      <c r="AC779" s="428"/>
      <c r="AD779" s="428"/>
      <c r="AE779" s="428"/>
      <c r="AF779" s="428"/>
      <c r="AG779" s="428"/>
      <c r="AH779" s="428"/>
      <c r="AI779" s="428"/>
      <c r="AJ779" s="428"/>
      <c r="AK779" s="428"/>
      <c r="AL779" s="428"/>
      <c r="AM779" s="428"/>
      <c r="AN779" s="428"/>
      <c r="AO779" s="428"/>
      <c r="AP779" s="428"/>
      <c r="AQ779" s="428"/>
      <c r="AR779" s="428"/>
      <c r="AS779" s="428"/>
      <c r="AT779" s="428"/>
      <c r="AU779" s="428"/>
      <c r="AV779" s="428"/>
      <c r="AW779" s="428"/>
      <c r="AX779" s="428"/>
      <c r="AY779" s="428"/>
      <c r="AZ779" s="428"/>
      <c r="BA779" s="428"/>
      <c r="BB779" s="428"/>
      <c r="BC779" s="428"/>
    </row>
    <row r="780" ht="12.75" customHeight="1">
      <c r="A780" s="428"/>
      <c r="B780" s="428"/>
      <c r="C780" s="428"/>
      <c r="D780" s="428"/>
      <c r="E780" s="428"/>
      <c r="F780" s="428"/>
      <c r="G780" s="428"/>
      <c r="H780" s="428"/>
      <c r="I780" s="428"/>
      <c r="J780" s="428"/>
      <c r="K780" s="428"/>
      <c r="L780" s="428"/>
      <c r="M780" s="428"/>
      <c r="N780" s="428"/>
      <c r="O780" s="428"/>
      <c r="P780" s="428"/>
      <c r="Q780" s="428"/>
      <c r="R780" s="428"/>
      <c r="S780" s="428"/>
      <c r="T780" s="428"/>
      <c r="U780" s="428"/>
      <c r="V780" s="428"/>
      <c r="W780" s="428"/>
      <c r="X780" s="428"/>
      <c r="Y780" s="428"/>
      <c r="Z780" s="428"/>
      <c r="AA780" s="428"/>
      <c r="AB780" s="428"/>
      <c r="AC780" s="428"/>
      <c r="AD780" s="428"/>
      <c r="AE780" s="428"/>
      <c r="AF780" s="428"/>
      <c r="AG780" s="428"/>
      <c r="AH780" s="428"/>
      <c r="AI780" s="428"/>
      <c r="AJ780" s="428"/>
      <c r="AK780" s="428"/>
      <c r="AL780" s="428"/>
      <c r="AM780" s="428"/>
      <c r="AN780" s="428"/>
      <c r="AO780" s="428"/>
      <c r="AP780" s="428"/>
      <c r="AQ780" s="428"/>
      <c r="AR780" s="428"/>
      <c r="AS780" s="428"/>
      <c r="AT780" s="428"/>
      <c r="AU780" s="428"/>
      <c r="AV780" s="428"/>
      <c r="AW780" s="428"/>
      <c r="AX780" s="428"/>
      <c r="AY780" s="428"/>
      <c r="AZ780" s="428"/>
      <c r="BA780" s="428"/>
      <c r="BB780" s="428"/>
      <c r="BC780" s="428"/>
    </row>
    <row r="781" ht="12.75" customHeight="1">
      <c r="A781" s="428"/>
      <c r="B781" s="428"/>
      <c r="C781" s="428"/>
      <c r="D781" s="428"/>
      <c r="E781" s="428"/>
      <c r="F781" s="428"/>
      <c r="G781" s="428"/>
      <c r="H781" s="428"/>
      <c r="I781" s="428"/>
      <c r="J781" s="428"/>
      <c r="K781" s="428"/>
      <c r="L781" s="428"/>
      <c r="M781" s="428"/>
      <c r="N781" s="428"/>
      <c r="O781" s="428"/>
      <c r="P781" s="428"/>
      <c r="Q781" s="428"/>
      <c r="R781" s="428"/>
      <c r="S781" s="428"/>
      <c r="T781" s="428"/>
      <c r="U781" s="428"/>
      <c r="V781" s="428"/>
      <c r="W781" s="428"/>
      <c r="X781" s="428"/>
      <c r="Y781" s="428"/>
      <c r="Z781" s="428"/>
      <c r="AA781" s="428"/>
      <c r="AB781" s="428"/>
      <c r="AC781" s="428"/>
      <c r="AD781" s="428"/>
      <c r="AE781" s="428"/>
      <c r="AF781" s="428"/>
      <c r="AG781" s="428"/>
      <c r="AH781" s="428"/>
      <c r="AI781" s="428"/>
      <c r="AJ781" s="428"/>
      <c r="AK781" s="428"/>
      <c r="AL781" s="428"/>
      <c r="AM781" s="428"/>
      <c r="AN781" s="428"/>
      <c r="AO781" s="428"/>
      <c r="AP781" s="428"/>
      <c r="AQ781" s="428"/>
      <c r="AR781" s="428"/>
      <c r="AS781" s="428"/>
      <c r="AT781" s="428"/>
      <c r="AU781" s="428"/>
      <c r="AV781" s="428"/>
      <c r="AW781" s="428"/>
      <c r="AX781" s="428"/>
      <c r="AY781" s="428"/>
      <c r="AZ781" s="428"/>
      <c r="BA781" s="428"/>
      <c r="BB781" s="428"/>
      <c r="BC781" s="428"/>
    </row>
    <row r="782" ht="12.75" customHeight="1">
      <c r="A782" s="428"/>
      <c r="B782" s="428"/>
      <c r="C782" s="428"/>
      <c r="D782" s="428"/>
      <c r="E782" s="428"/>
      <c r="F782" s="428"/>
      <c r="G782" s="428"/>
      <c r="H782" s="428"/>
      <c r="I782" s="428"/>
      <c r="J782" s="428"/>
      <c r="K782" s="428"/>
      <c r="L782" s="428"/>
      <c r="M782" s="428"/>
      <c r="N782" s="428"/>
      <c r="O782" s="428"/>
      <c r="P782" s="428"/>
      <c r="Q782" s="428"/>
      <c r="R782" s="428"/>
      <c r="S782" s="428"/>
      <c r="T782" s="428"/>
      <c r="U782" s="428"/>
      <c r="V782" s="428"/>
      <c r="W782" s="428"/>
      <c r="X782" s="428"/>
      <c r="Y782" s="428"/>
      <c r="Z782" s="428"/>
      <c r="AA782" s="428"/>
      <c r="AB782" s="428"/>
      <c r="AC782" s="428"/>
      <c r="AD782" s="428"/>
      <c r="AE782" s="428"/>
      <c r="AF782" s="428"/>
      <c r="AG782" s="428"/>
      <c r="AH782" s="428"/>
      <c r="AI782" s="428"/>
      <c r="AJ782" s="428"/>
      <c r="AK782" s="428"/>
      <c r="AL782" s="428"/>
      <c r="AM782" s="428"/>
      <c r="AN782" s="428"/>
      <c r="AO782" s="428"/>
      <c r="AP782" s="428"/>
      <c r="AQ782" s="428"/>
      <c r="AR782" s="428"/>
      <c r="AS782" s="428"/>
      <c r="AT782" s="428"/>
      <c r="AU782" s="428"/>
      <c r="AV782" s="428"/>
      <c r="AW782" s="428"/>
      <c r="AX782" s="428"/>
      <c r="AY782" s="428"/>
      <c r="AZ782" s="428"/>
      <c r="BA782" s="428"/>
      <c r="BB782" s="428"/>
      <c r="BC782" s="428"/>
    </row>
    <row r="783" ht="12.75" customHeight="1">
      <c r="A783" s="428"/>
      <c r="B783" s="428"/>
      <c r="C783" s="428"/>
      <c r="D783" s="428"/>
      <c r="E783" s="428"/>
      <c r="F783" s="428"/>
      <c r="G783" s="428"/>
      <c r="H783" s="428"/>
      <c r="I783" s="428"/>
      <c r="J783" s="428"/>
      <c r="K783" s="428"/>
      <c r="L783" s="428"/>
      <c r="M783" s="428"/>
      <c r="N783" s="428"/>
      <c r="O783" s="428"/>
      <c r="P783" s="428"/>
      <c r="Q783" s="428"/>
      <c r="R783" s="428"/>
      <c r="S783" s="428"/>
      <c r="T783" s="428"/>
      <c r="U783" s="428"/>
      <c r="V783" s="428"/>
      <c r="W783" s="428"/>
      <c r="X783" s="428"/>
      <c r="Y783" s="428"/>
      <c r="Z783" s="428"/>
      <c r="AA783" s="428"/>
      <c r="AB783" s="428"/>
      <c r="AC783" s="428"/>
      <c r="AD783" s="428"/>
      <c r="AE783" s="428"/>
      <c r="AF783" s="428"/>
      <c r="AG783" s="428"/>
      <c r="AH783" s="428"/>
      <c r="AI783" s="428"/>
      <c r="AJ783" s="428"/>
      <c r="AK783" s="428"/>
      <c r="AL783" s="428"/>
      <c r="AM783" s="428"/>
      <c r="AN783" s="428"/>
      <c r="AO783" s="428"/>
      <c r="AP783" s="428"/>
      <c r="AQ783" s="428"/>
      <c r="AR783" s="428"/>
      <c r="AS783" s="428"/>
      <c r="AT783" s="428"/>
      <c r="AU783" s="428"/>
      <c r="AV783" s="428"/>
      <c r="AW783" s="428"/>
      <c r="AX783" s="428"/>
      <c r="AY783" s="428"/>
      <c r="AZ783" s="428"/>
      <c r="BA783" s="428"/>
      <c r="BB783" s="428"/>
      <c r="BC783" s="428"/>
    </row>
    <row r="784" ht="12.75" customHeight="1">
      <c r="A784" s="428"/>
      <c r="B784" s="428"/>
      <c r="C784" s="428"/>
      <c r="D784" s="428"/>
      <c r="E784" s="428"/>
      <c r="F784" s="428"/>
      <c r="G784" s="428"/>
      <c r="H784" s="428"/>
      <c r="I784" s="428"/>
      <c r="J784" s="428"/>
      <c r="K784" s="428"/>
      <c r="L784" s="428"/>
      <c r="M784" s="428"/>
      <c r="N784" s="428"/>
      <c r="O784" s="428"/>
      <c r="P784" s="428"/>
      <c r="Q784" s="428"/>
      <c r="R784" s="428"/>
      <c r="S784" s="428"/>
      <c r="T784" s="428"/>
      <c r="U784" s="428"/>
      <c r="V784" s="428"/>
      <c r="W784" s="428"/>
      <c r="X784" s="428"/>
      <c r="Y784" s="428"/>
      <c r="Z784" s="428"/>
      <c r="AA784" s="428"/>
      <c r="AB784" s="428"/>
      <c r="AC784" s="428"/>
      <c r="AD784" s="428"/>
      <c r="AE784" s="428"/>
      <c r="AF784" s="428"/>
      <c r="AG784" s="428"/>
      <c r="AH784" s="428"/>
      <c r="AI784" s="428"/>
      <c r="AJ784" s="428"/>
      <c r="AK784" s="428"/>
      <c r="AL784" s="428"/>
      <c r="AM784" s="428"/>
      <c r="AN784" s="428"/>
      <c r="AO784" s="428"/>
      <c r="AP784" s="428"/>
      <c r="AQ784" s="428"/>
      <c r="AR784" s="428"/>
      <c r="AS784" s="428"/>
      <c r="AT784" s="428"/>
      <c r="AU784" s="428"/>
      <c r="AV784" s="428"/>
      <c r="AW784" s="428"/>
      <c r="AX784" s="428"/>
      <c r="AY784" s="428"/>
      <c r="AZ784" s="428"/>
      <c r="BA784" s="428"/>
      <c r="BB784" s="428"/>
      <c r="BC784" s="428"/>
    </row>
    <row r="785" ht="12.75" customHeight="1">
      <c r="A785" s="428"/>
      <c r="B785" s="428"/>
      <c r="C785" s="428"/>
      <c r="D785" s="428"/>
      <c r="E785" s="428"/>
      <c r="F785" s="428"/>
      <c r="G785" s="428"/>
      <c r="H785" s="428"/>
      <c r="I785" s="428"/>
      <c r="J785" s="428"/>
      <c r="K785" s="428"/>
      <c r="L785" s="428"/>
      <c r="M785" s="428"/>
      <c r="N785" s="428"/>
      <c r="O785" s="428"/>
      <c r="P785" s="428"/>
      <c r="Q785" s="428"/>
      <c r="R785" s="428"/>
      <c r="S785" s="428"/>
      <c r="T785" s="428"/>
      <c r="U785" s="428"/>
      <c r="V785" s="428"/>
      <c r="W785" s="428"/>
      <c r="X785" s="428"/>
      <c r="Y785" s="428"/>
      <c r="Z785" s="428"/>
      <c r="AA785" s="428"/>
      <c r="AB785" s="428"/>
      <c r="AC785" s="428"/>
      <c r="AD785" s="428"/>
      <c r="AE785" s="428"/>
      <c r="AF785" s="428"/>
      <c r="AG785" s="428"/>
      <c r="AH785" s="428"/>
      <c r="AI785" s="428"/>
      <c r="AJ785" s="428"/>
      <c r="AK785" s="428"/>
      <c r="AL785" s="428"/>
      <c r="AM785" s="428"/>
      <c r="AN785" s="428"/>
      <c r="AO785" s="428"/>
      <c r="AP785" s="428"/>
      <c r="AQ785" s="428"/>
      <c r="AR785" s="428"/>
      <c r="AS785" s="428"/>
      <c r="AT785" s="428"/>
      <c r="AU785" s="428"/>
      <c r="AV785" s="428"/>
      <c r="AW785" s="428"/>
      <c r="AX785" s="428"/>
      <c r="AY785" s="428"/>
      <c r="AZ785" s="428"/>
      <c r="BA785" s="428"/>
      <c r="BB785" s="428"/>
      <c r="BC785" s="428"/>
    </row>
    <row r="786" ht="12.75" customHeight="1">
      <c r="A786" s="428"/>
      <c r="B786" s="428"/>
      <c r="C786" s="428"/>
      <c r="D786" s="428"/>
      <c r="E786" s="428"/>
      <c r="F786" s="428"/>
      <c r="G786" s="428"/>
      <c r="H786" s="428"/>
      <c r="I786" s="428"/>
      <c r="J786" s="428"/>
      <c r="K786" s="428"/>
      <c r="L786" s="428"/>
      <c r="M786" s="428"/>
      <c r="N786" s="428"/>
      <c r="O786" s="428"/>
      <c r="P786" s="428"/>
      <c r="Q786" s="428"/>
      <c r="R786" s="428"/>
      <c r="S786" s="428"/>
      <c r="T786" s="428"/>
      <c r="U786" s="428"/>
      <c r="V786" s="428"/>
      <c r="W786" s="428"/>
      <c r="X786" s="428"/>
      <c r="Y786" s="428"/>
      <c r="Z786" s="428"/>
      <c r="AA786" s="428"/>
      <c r="AB786" s="428"/>
      <c r="AC786" s="428"/>
      <c r="AD786" s="428"/>
      <c r="AE786" s="428"/>
      <c r="AF786" s="428"/>
      <c r="AG786" s="428"/>
      <c r="AH786" s="428"/>
      <c r="AI786" s="428"/>
      <c r="AJ786" s="428"/>
      <c r="AK786" s="428"/>
      <c r="AL786" s="428"/>
      <c r="AM786" s="428"/>
      <c r="AN786" s="428"/>
      <c r="AO786" s="428"/>
      <c r="AP786" s="428"/>
      <c r="AQ786" s="428"/>
      <c r="AR786" s="428"/>
      <c r="AS786" s="428"/>
      <c r="AT786" s="428"/>
      <c r="AU786" s="428"/>
      <c r="AV786" s="428"/>
      <c r="AW786" s="428"/>
      <c r="AX786" s="428"/>
      <c r="AY786" s="428"/>
      <c r="AZ786" s="428"/>
      <c r="BA786" s="428"/>
      <c r="BB786" s="428"/>
      <c r="BC786" s="428"/>
    </row>
    <row r="787" ht="12.75" customHeight="1">
      <c r="A787" s="428"/>
      <c r="B787" s="428"/>
      <c r="C787" s="428"/>
      <c r="D787" s="428"/>
      <c r="E787" s="428"/>
      <c r="F787" s="428"/>
      <c r="G787" s="428"/>
      <c r="H787" s="428"/>
      <c r="I787" s="428"/>
      <c r="J787" s="428"/>
      <c r="K787" s="428"/>
      <c r="L787" s="428"/>
      <c r="M787" s="428"/>
      <c r="N787" s="428"/>
      <c r="O787" s="428"/>
      <c r="P787" s="428"/>
      <c r="Q787" s="428"/>
      <c r="R787" s="428"/>
      <c r="S787" s="428"/>
      <c r="T787" s="428"/>
      <c r="U787" s="428"/>
      <c r="V787" s="428"/>
      <c r="W787" s="428"/>
      <c r="X787" s="428"/>
      <c r="Y787" s="428"/>
      <c r="Z787" s="428"/>
      <c r="AA787" s="428"/>
      <c r="AB787" s="428"/>
      <c r="AC787" s="428"/>
      <c r="AD787" s="428"/>
      <c r="AE787" s="428"/>
      <c r="AF787" s="428"/>
      <c r="AG787" s="428"/>
      <c r="AH787" s="428"/>
      <c r="AI787" s="428"/>
      <c r="AJ787" s="428"/>
      <c r="AK787" s="428"/>
      <c r="AL787" s="428"/>
      <c r="AM787" s="428"/>
      <c r="AN787" s="428"/>
      <c r="AO787" s="428"/>
      <c r="AP787" s="428"/>
      <c r="AQ787" s="428"/>
      <c r="AR787" s="428"/>
      <c r="AS787" s="428"/>
      <c r="AT787" s="428"/>
      <c r="AU787" s="428"/>
      <c r="AV787" s="428"/>
      <c r="AW787" s="428"/>
      <c r="AX787" s="428"/>
      <c r="AY787" s="428"/>
      <c r="AZ787" s="428"/>
      <c r="BA787" s="428"/>
      <c r="BB787" s="428"/>
      <c r="BC787" s="428"/>
    </row>
    <row r="788" ht="12.75" customHeight="1">
      <c r="A788" s="428"/>
      <c r="B788" s="428"/>
      <c r="C788" s="428"/>
      <c r="D788" s="428"/>
      <c r="E788" s="428"/>
      <c r="F788" s="428"/>
      <c r="G788" s="428"/>
      <c r="H788" s="428"/>
      <c r="I788" s="428"/>
      <c r="J788" s="428"/>
      <c r="K788" s="428"/>
      <c r="L788" s="428"/>
      <c r="M788" s="428"/>
      <c r="N788" s="428"/>
      <c r="O788" s="428"/>
      <c r="P788" s="428"/>
      <c r="Q788" s="428"/>
      <c r="R788" s="428"/>
      <c r="S788" s="428"/>
      <c r="T788" s="428"/>
      <c r="U788" s="428"/>
      <c r="V788" s="428"/>
      <c r="W788" s="428"/>
      <c r="X788" s="428"/>
      <c r="Y788" s="428"/>
      <c r="Z788" s="428"/>
      <c r="AA788" s="428"/>
      <c r="AB788" s="428"/>
      <c r="AC788" s="428"/>
      <c r="AD788" s="428"/>
      <c r="AE788" s="428"/>
      <c r="AF788" s="428"/>
      <c r="AG788" s="428"/>
      <c r="AH788" s="428"/>
      <c r="AI788" s="428"/>
      <c r="AJ788" s="428"/>
      <c r="AK788" s="428"/>
      <c r="AL788" s="428"/>
      <c r="AM788" s="428"/>
      <c r="AN788" s="428"/>
      <c r="AO788" s="428"/>
      <c r="AP788" s="428"/>
      <c r="AQ788" s="428"/>
      <c r="AR788" s="428"/>
      <c r="AS788" s="428"/>
      <c r="AT788" s="428"/>
      <c r="AU788" s="428"/>
      <c r="AV788" s="428"/>
      <c r="AW788" s="428"/>
      <c r="AX788" s="428"/>
      <c r="AY788" s="428"/>
      <c r="AZ788" s="428"/>
      <c r="BA788" s="428"/>
      <c r="BB788" s="428"/>
      <c r="BC788" s="428"/>
    </row>
    <row r="789" ht="12.75" customHeight="1">
      <c r="A789" s="428"/>
      <c r="B789" s="428"/>
      <c r="C789" s="428"/>
      <c r="D789" s="428"/>
      <c r="E789" s="428"/>
      <c r="F789" s="428"/>
      <c r="G789" s="428"/>
      <c r="H789" s="428"/>
      <c r="I789" s="428"/>
      <c r="J789" s="428"/>
      <c r="K789" s="428"/>
      <c r="L789" s="428"/>
      <c r="M789" s="428"/>
      <c r="N789" s="428"/>
      <c r="O789" s="428"/>
      <c r="P789" s="428"/>
      <c r="Q789" s="428"/>
      <c r="R789" s="428"/>
      <c r="S789" s="428"/>
      <c r="T789" s="428"/>
      <c r="U789" s="428"/>
      <c r="V789" s="428"/>
      <c r="W789" s="428"/>
      <c r="X789" s="428"/>
      <c r="Y789" s="428"/>
      <c r="Z789" s="428"/>
      <c r="AA789" s="428"/>
      <c r="AB789" s="428"/>
      <c r="AC789" s="428"/>
      <c r="AD789" s="428"/>
      <c r="AE789" s="428"/>
      <c r="AF789" s="428"/>
      <c r="AG789" s="428"/>
      <c r="AH789" s="428"/>
      <c r="AI789" s="428"/>
      <c r="AJ789" s="428"/>
      <c r="AK789" s="428"/>
      <c r="AL789" s="428"/>
      <c r="AM789" s="428"/>
      <c r="AN789" s="428"/>
      <c r="AO789" s="428"/>
      <c r="AP789" s="428"/>
      <c r="AQ789" s="428"/>
      <c r="AR789" s="428"/>
      <c r="AS789" s="428"/>
      <c r="AT789" s="428"/>
      <c r="AU789" s="428"/>
      <c r="AV789" s="428"/>
      <c r="AW789" s="428"/>
      <c r="AX789" s="428"/>
      <c r="AY789" s="428"/>
      <c r="AZ789" s="428"/>
      <c r="BA789" s="428"/>
      <c r="BB789" s="428"/>
      <c r="BC789" s="428"/>
    </row>
    <row r="790" ht="12.75" customHeight="1">
      <c r="A790" s="428"/>
      <c r="B790" s="428"/>
      <c r="C790" s="428"/>
      <c r="D790" s="428"/>
      <c r="E790" s="428"/>
      <c r="F790" s="428"/>
      <c r="G790" s="428"/>
      <c r="H790" s="428"/>
      <c r="I790" s="428"/>
      <c r="J790" s="428"/>
      <c r="K790" s="428"/>
      <c r="L790" s="428"/>
      <c r="M790" s="428"/>
      <c r="N790" s="428"/>
      <c r="O790" s="428"/>
      <c r="P790" s="428"/>
      <c r="Q790" s="428"/>
      <c r="R790" s="428"/>
      <c r="S790" s="428"/>
      <c r="T790" s="428"/>
      <c r="U790" s="428"/>
      <c r="V790" s="428"/>
      <c r="W790" s="428"/>
      <c r="X790" s="428"/>
      <c r="Y790" s="428"/>
      <c r="Z790" s="428"/>
      <c r="AA790" s="428"/>
      <c r="AB790" s="428"/>
      <c r="AC790" s="428"/>
      <c r="AD790" s="428"/>
      <c r="AE790" s="428"/>
      <c r="AF790" s="428"/>
      <c r="AG790" s="428"/>
      <c r="AH790" s="428"/>
      <c r="AI790" s="428"/>
      <c r="AJ790" s="428"/>
      <c r="AK790" s="428"/>
      <c r="AL790" s="428"/>
      <c r="AM790" s="428"/>
      <c r="AN790" s="428"/>
      <c r="AO790" s="428"/>
      <c r="AP790" s="428"/>
      <c r="AQ790" s="428"/>
      <c r="AR790" s="428"/>
      <c r="AS790" s="428"/>
      <c r="AT790" s="428"/>
      <c r="AU790" s="428"/>
      <c r="AV790" s="428"/>
      <c r="AW790" s="428"/>
      <c r="AX790" s="428"/>
      <c r="AY790" s="428"/>
      <c r="AZ790" s="428"/>
      <c r="BA790" s="428"/>
      <c r="BB790" s="428"/>
      <c r="BC790" s="428"/>
    </row>
    <row r="791" ht="12.75" customHeight="1">
      <c r="A791" s="428"/>
      <c r="B791" s="428"/>
      <c r="C791" s="428"/>
      <c r="D791" s="428"/>
      <c r="E791" s="428"/>
      <c r="F791" s="428"/>
      <c r="G791" s="428"/>
      <c r="H791" s="428"/>
      <c r="I791" s="428"/>
      <c r="J791" s="428"/>
      <c r="K791" s="428"/>
      <c r="L791" s="428"/>
      <c r="M791" s="428"/>
      <c r="N791" s="428"/>
      <c r="O791" s="428"/>
      <c r="P791" s="428"/>
      <c r="Q791" s="428"/>
      <c r="R791" s="428"/>
      <c r="S791" s="428"/>
      <c r="T791" s="428"/>
      <c r="U791" s="428"/>
      <c r="V791" s="428"/>
      <c r="W791" s="428"/>
      <c r="X791" s="428"/>
      <c r="Y791" s="428"/>
      <c r="Z791" s="428"/>
      <c r="AA791" s="428"/>
      <c r="AB791" s="428"/>
      <c r="AC791" s="428"/>
      <c r="AD791" s="428"/>
      <c r="AE791" s="428"/>
      <c r="AF791" s="428"/>
      <c r="AG791" s="428"/>
      <c r="AH791" s="428"/>
      <c r="AI791" s="428"/>
      <c r="AJ791" s="428"/>
      <c r="AK791" s="428"/>
      <c r="AL791" s="428"/>
      <c r="AM791" s="428"/>
      <c r="AN791" s="428"/>
      <c r="AO791" s="428"/>
      <c r="AP791" s="428"/>
      <c r="AQ791" s="428"/>
      <c r="AR791" s="428"/>
      <c r="AS791" s="428"/>
      <c r="AT791" s="428"/>
      <c r="AU791" s="428"/>
      <c r="AV791" s="428"/>
      <c r="AW791" s="428"/>
      <c r="AX791" s="428"/>
      <c r="AY791" s="428"/>
      <c r="AZ791" s="428"/>
      <c r="BA791" s="428"/>
      <c r="BB791" s="428"/>
      <c r="BC791" s="428"/>
    </row>
    <row r="792" ht="12.75" customHeight="1">
      <c r="A792" s="428"/>
      <c r="B792" s="428"/>
      <c r="C792" s="428"/>
      <c r="D792" s="428"/>
      <c r="E792" s="428"/>
      <c r="F792" s="428"/>
      <c r="G792" s="428"/>
      <c r="H792" s="428"/>
      <c r="I792" s="428"/>
      <c r="J792" s="428"/>
      <c r="K792" s="428"/>
      <c r="L792" s="428"/>
      <c r="M792" s="428"/>
      <c r="N792" s="428"/>
      <c r="O792" s="428"/>
      <c r="P792" s="428"/>
      <c r="Q792" s="428"/>
      <c r="R792" s="428"/>
      <c r="S792" s="428"/>
      <c r="T792" s="428"/>
      <c r="U792" s="428"/>
      <c r="V792" s="428"/>
      <c r="W792" s="428"/>
      <c r="X792" s="428"/>
      <c r="Y792" s="428"/>
      <c r="Z792" s="428"/>
      <c r="AA792" s="428"/>
      <c r="AB792" s="428"/>
      <c r="AC792" s="428"/>
      <c r="AD792" s="428"/>
      <c r="AE792" s="428"/>
      <c r="AF792" s="428"/>
      <c r="AG792" s="428"/>
      <c r="AH792" s="428"/>
      <c r="AI792" s="428"/>
      <c r="AJ792" s="428"/>
      <c r="AK792" s="428"/>
      <c r="AL792" s="428"/>
      <c r="AM792" s="428"/>
      <c r="AN792" s="428"/>
      <c r="AO792" s="428"/>
      <c r="AP792" s="428"/>
      <c r="AQ792" s="428"/>
      <c r="AR792" s="428"/>
      <c r="AS792" s="428"/>
      <c r="AT792" s="428"/>
      <c r="AU792" s="428"/>
      <c r="AV792" s="428"/>
      <c r="AW792" s="428"/>
      <c r="AX792" s="428"/>
      <c r="AY792" s="428"/>
      <c r="AZ792" s="428"/>
      <c r="BA792" s="428"/>
      <c r="BB792" s="428"/>
      <c r="BC792" s="428"/>
    </row>
    <row r="793" ht="12.75" customHeight="1">
      <c r="A793" s="428"/>
      <c r="B793" s="428"/>
      <c r="C793" s="428"/>
      <c r="D793" s="428"/>
      <c r="E793" s="428"/>
      <c r="F793" s="428"/>
      <c r="G793" s="428"/>
      <c r="H793" s="428"/>
      <c r="I793" s="428"/>
      <c r="J793" s="428"/>
      <c r="K793" s="428"/>
      <c r="L793" s="428"/>
      <c r="M793" s="428"/>
      <c r="N793" s="428"/>
      <c r="O793" s="428"/>
      <c r="P793" s="428"/>
      <c r="Q793" s="428"/>
      <c r="R793" s="428"/>
      <c r="S793" s="428"/>
      <c r="T793" s="428"/>
      <c r="U793" s="428"/>
      <c r="V793" s="428"/>
      <c r="W793" s="428"/>
      <c r="X793" s="428"/>
      <c r="Y793" s="428"/>
      <c r="Z793" s="428"/>
      <c r="AA793" s="428"/>
      <c r="AB793" s="428"/>
      <c r="AC793" s="428"/>
      <c r="AD793" s="428"/>
      <c r="AE793" s="428"/>
      <c r="AF793" s="428"/>
      <c r="AG793" s="428"/>
      <c r="AH793" s="428"/>
      <c r="AI793" s="428"/>
      <c r="AJ793" s="428"/>
      <c r="AK793" s="428"/>
      <c r="AL793" s="428"/>
      <c r="AM793" s="428"/>
      <c r="AN793" s="428"/>
      <c r="AO793" s="428"/>
      <c r="AP793" s="428"/>
      <c r="AQ793" s="428"/>
      <c r="AR793" s="428"/>
      <c r="AS793" s="428"/>
      <c r="AT793" s="428"/>
      <c r="AU793" s="428"/>
      <c r="AV793" s="428"/>
      <c r="AW793" s="428"/>
      <c r="AX793" s="428"/>
      <c r="AY793" s="428"/>
      <c r="AZ793" s="428"/>
      <c r="BA793" s="428"/>
      <c r="BB793" s="428"/>
      <c r="BC793" s="428"/>
    </row>
    <row r="794" ht="12.75" customHeight="1">
      <c r="A794" s="428"/>
      <c r="B794" s="428"/>
      <c r="C794" s="428"/>
      <c r="D794" s="428"/>
      <c r="E794" s="428"/>
      <c r="F794" s="428"/>
      <c r="G794" s="428"/>
      <c r="H794" s="428"/>
      <c r="I794" s="428"/>
      <c r="J794" s="428"/>
      <c r="K794" s="428"/>
      <c r="L794" s="428"/>
      <c r="M794" s="428"/>
      <c r="N794" s="428"/>
      <c r="O794" s="428"/>
      <c r="P794" s="428"/>
      <c r="Q794" s="428"/>
      <c r="R794" s="428"/>
      <c r="S794" s="428"/>
      <c r="T794" s="428"/>
      <c r="U794" s="428"/>
      <c r="V794" s="428"/>
      <c r="W794" s="428"/>
      <c r="X794" s="428"/>
      <c r="Y794" s="428"/>
      <c r="Z794" s="428"/>
      <c r="AA794" s="428"/>
      <c r="AB794" s="428"/>
      <c r="AC794" s="428"/>
      <c r="AD794" s="428"/>
      <c r="AE794" s="428"/>
      <c r="AF794" s="428"/>
      <c r="AG794" s="428"/>
      <c r="AH794" s="428"/>
      <c r="AI794" s="428"/>
      <c r="AJ794" s="428"/>
      <c r="AK794" s="428"/>
      <c r="AL794" s="428"/>
      <c r="AM794" s="428"/>
      <c r="AN794" s="428"/>
      <c r="AO794" s="428"/>
      <c r="AP794" s="428"/>
      <c r="AQ794" s="428"/>
      <c r="AR794" s="428"/>
      <c r="AS794" s="428"/>
      <c r="AT794" s="428"/>
      <c r="AU794" s="428"/>
      <c r="AV794" s="428"/>
      <c r="AW794" s="428"/>
      <c r="AX794" s="428"/>
      <c r="AY794" s="428"/>
      <c r="AZ794" s="428"/>
      <c r="BA794" s="428"/>
      <c r="BB794" s="428"/>
      <c r="BC794" s="428"/>
    </row>
    <row r="795" ht="12.75" customHeight="1">
      <c r="A795" s="428"/>
      <c r="B795" s="428"/>
      <c r="C795" s="428"/>
      <c r="D795" s="428"/>
      <c r="E795" s="428"/>
      <c r="F795" s="428"/>
      <c r="G795" s="428"/>
      <c r="H795" s="428"/>
      <c r="I795" s="428"/>
      <c r="J795" s="428"/>
      <c r="K795" s="428"/>
      <c r="L795" s="428"/>
      <c r="M795" s="428"/>
      <c r="N795" s="428"/>
      <c r="O795" s="428"/>
      <c r="P795" s="428"/>
      <c r="Q795" s="428"/>
      <c r="R795" s="428"/>
      <c r="S795" s="428"/>
      <c r="T795" s="428"/>
      <c r="U795" s="428"/>
      <c r="V795" s="428"/>
      <c r="W795" s="428"/>
      <c r="X795" s="428"/>
      <c r="Y795" s="428"/>
      <c r="Z795" s="428"/>
      <c r="AA795" s="428"/>
      <c r="AB795" s="428"/>
      <c r="AC795" s="428"/>
      <c r="AD795" s="428"/>
      <c r="AE795" s="428"/>
      <c r="AF795" s="428"/>
      <c r="AG795" s="428"/>
      <c r="AH795" s="428"/>
      <c r="AI795" s="428"/>
      <c r="AJ795" s="428"/>
      <c r="AK795" s="428"/>
      <c r="AL795" s="428"/>
      <c r="AM795" s="428"/>
      <c r="AN795" s="428"/>
      <c r="AO795" s="428"/>
      <c r="AP795" s="428"/>
      <c r="AQ795" s="428"/>
      <c r="AR795" s="428"/>
      <c r="AS795" s="428"/>
      <c r="AT795" s="428"/>
      <c r="AU795" s="428"/>
      <c r="AV795" s="428"/>
      <c r="AW795" s="428"/>
      <c r="AX795" s="428"/>
      <c r="AY795" s="428"/>
      <c r="AZ795" s="428"/>
      <c r="BA795" s="428"/>
      <c r="BB795" s="428"/>
      <c r="BC795" s="428"/>
    </row>
    <row r="796" ht="12.75" customHeight="1">
      <c r="A796" s="428"/>
      <c r="B796" s="428"/>
      <c r="C796" s="428"/>
      <c r="D796" s="428"/>
      <c r="E796" s="428"/>
      <c r="F796" s="428"/>
      <c r="G796" s="428"/>
      <c r="H796" s="428"/>
      <c r="I796" s="428"/>
      <c r="J796" s="428"/>
      <c r="K796" s="428"/>
      <c r="L796" s="428"/>
      <c r="M796" s="428"/>
      <c r="N796" s="428"/>
      <c r="O796" s="428"/>
      <c r="P796" s="428"/>
      <c r="Q796" s="428"/>
      <c r="R796" s="428"/>
      <c r="S796" s="428"/>
      <c r="T796" s="428"/>
      <c r="U796" s="428"/>
      <c r="V796" s="428"/>
      <c r="W796" s="428"/>
      <c r="X796" s="428"/>
      <c r="Y796" s="428"/>
      <c r="Z796" s="428"/>
      <c r="AA796" s="428"/>
      <c r="AB796" s="428"/>
      <c r="AC796" s="428"/>
      <c r="AD796" s="428"/>
      <c r="AE796" s="428"/>
      <c r="AF796" s="428"/>
      <c r="AG796" s="428"/>
      <c r="AH796" s="428"/>
      <c r="AI796" s="428"/>
      <c r="AJ796" s="428"/>
      <c r="AK796" s="428"/>
      <c r="AL796" s="428"/>
      <c r="AM796" s="428"/>
      <c r="AN796" s="428"/>
      <c r="AO796" s="428"/>
      <c r="AP796" s="428"/>
      <c r="AQ796" s="428"/>
      <c r="AR796" s="428"/>
      <c r="AS796" s="428"/>
      <c r="AT796" s="428"/>
      <c r="AU796" s="428"/>
      <c r="AV796" s="428"/>
      <c r="AW796" s="428"/>
      <c r="AX796" s="428"/>
      <c r="AY796" s="428"/>
      <c r="AZ796" s="428"/>
      <c r="BA796" s="428"/>
      <c r="BB796" s="428"/>
      <c r="BC796" s="428"/>
    </row>
    <row r="797" ht="12.75" customHeight="1">
      <c r="A797" s="428"/>
      <c r="B797" s="428"/>
      <c r="C797" s="428"/>
      <c r="D797" s="428"/>
      <c r="E797" s="428"/>
      <c r="F797" s="428"/>
      <c r="G797" s="428"/>
      <c r="H797" s="428"/>
      <c r="I797" s="428"/>
      <c r="J797" s="428"/>
      <c r="K797" s="428"/>
      <c r="L797" s="428"/>
      <c r="M797" s="428"/>
      <c r="N797" s="428"/>
      <c r="O797" s="428"/>
      <c r="P797" s="428"/>
      <c r="Q797" s="428"/>
      <c r="R797" s="428"/>
      <c r="S797" s="428"/>
      <c r="T797" s="428"/>
      <c r="U797" s="428"/>
      <c r="V797" s="428"/>
      <c r="W797" s="428"/>
      <c r="X797" s="428"/>
      <c r="Y797" s="428"/>
      <c r="Z797" s="428"/>
      <c r="AA797" s="428"/>
      <c r="AB797" s="428"/>
      <c r="AC797" s="428"/>
      <c r="AD797" s="428"/>
      <c r="AE797" s="428"/>
      <c r="AF797" s="428"/>
      <c r="AG797" s="428"/>
      <c r="AH797" s="428"/>
      <c r="AI797" s="428"/>
      <c r="AJ797" s="428"/>
      <c r="AK797" s="428"/>
      <c r="AL797" s="428"/>
      <c r="AM797" s="428"/>
      <c r="AN797" s="428"/>
      <c r="AO797" s="428"/>
      <c r="AP797" s="428"/>
      <c r="AQ797" s="428"/>
      <c r="AR797" s="428"/>
      <c r="AS797" s="428"/>
      <c r="AT797" s="428"/>
      <c r="AU797" s="428"/>
      <c r="AV797" s="428"/>
      <c r="AW797" s="428"/>
      <c r="AX797" s="428"/>
      <c r="AY797" s="428"/>
      <c r="AZ797" s="428"/>
      <c r="BA797" s="428"/>
      <c r="BB797" s="428"/>
      <c r="BC797" s="428"/>
    </row>
    <row r="798" ht="12.75" customHeight="1">
      <c r="A798" s="428"/>
      <c r="B798" s="428"/>
      <c r="C798" s="428"/>
      <c r="D798" s="428"/>
      <c r="E798" s="428"/>
      <c r="F798" s="428"/>
      <c r="G798" s="428"/>
      <c r="H798" s="428"/>
      <c r="I798" s="428"/>
      <c r="J798" s="428"/>
      <c r="K798" s="428"/>
      <c r="L798" s="428"/>
      <c r="M798" s="428"/>
      <c r="N798" s="428"/>
      <c r="O798" s="428"/>
      <c r="P798" s="428"/>
      <c r="Q798" s="428"/>
      <c r="R798" s="428"/>
      <c r="S798" s="428"/>
      <c r="T798" s="428"/>
      <c r="U798" s="428"/>
      <c r="V798" s="428"/>
      <c r="W798" s="428"/>
      <c r="X798" s="428"/>
      <c r="Y798" s="428"/>
      <c r="Z798" s="428"/>
      <c r="AA798" s="428"/>
      <c r="AB798" s="428"/>
      <c r="AC798" s="428"/>
      <c r="AD798" s="428"/>
      <c r="AE798" s="428"/>
      <c r="AF798" s="428"/>
      <c r="AG798" s="428"/>
      <c r="AH798" s="428"/>
      <c r="AI798" s="428"/>
      <c r="AJ798" s="428"/>
      <c r="AK798" s="428"/>
      <c r="AL798" s="428"/>
      <c r="AM798" s="428"/>
      <c r="AN798" s="428"/>
      <c r="AO798" s="428"/>
      <c r="AP798" s="428"/>
      <c r="AQ798" s="428"/>
      <c r="AR798" s="428"/>
      <c r="AS798" s="428"/>
      <c r="AT798" s="428"/>
      <c r="AU798" s="428"/>
      <c r="AV798" s="428"/>
      <c r="AW798" s="428"/>
      <c r="AX798" s="428"/>
      <c r="AY798" s="428"/>
      <c r="AZ798" s="428"/>
      <c r="BA798" s="428"/>
      <c r="BB798" s="428"/>
      <c r="BC798" s="428"/>
    </row>
    <row r="799" ht="12.75" customHeight="1">
      <c r="A799" s="428"/>
      <c r="B799" s="428"/>
      <c r="C799" s="428"/>
      <c r="D799" s="428"/>
      <c r="E799" s="428"/>
      <c r="F799" s="428"/>
      <c r="G799" s="428"/>
      <c r="H799" s="428"/>
      <c r="I799" s="428"/>
      <c r="J799" s="428"/>
      <c r="K799" s="428"/>
      <c r="L799" s="428"/>
      <c r="M799" s="428"/>
      <c r="N799" s="428"/>
      <c r="O799" s="428"/>
      <c r="P799" s="428"/>
      <c r="Q799" s="428"/>
      <c r="R799" s="428"/>
      <c r="S799" s="428"/>
      <c r="T799" s="428"/>
      <c r="U799" s="428"/>
      <c r="V799" s="428"/>
      <c r="W799" s="428"/>
      <c r="X799" s="428"/>
      <c r="Y799" s="428"/>
      <c r="Z799" s="428"/>
      <c r="AA799" s="428"/>
      <c r="AB799" s="428"/>
      <c r="AC799" s="428"/>
      <c r="AD799" s="428"/>
      <c r="AE799" s="428"/>
      <c r="AF799" s="428"/>
      <c r="AG799" s="428"/>
      <c r="AH799" s="428"/>
      <c r="AI799" s="428"/>
      <c r="AJ799" s="428"/>
      <c r="AK799" s="428"/>
      <c r="AL799" s="428"/>
      <c r="AM799" s="428"/>
      <c r="AN799" s="428"/>
      <c r="AO799" s="428"/>
      <c r="AP799" s="428"/>
      <c r="AQ799" s="428"/>
      <c r="AR799" s="428"/>
      <c r="AS799" s="428"/>
      <c r="AT799" s="428"/>
      <c r="AU799" s="428"/>
      <c r="AV799" s="428"/>
      <c r="AW799" s="428"/>
      <c r="AX799" s="428"/>
      <c r="AY799" s="428"/>
      <c r="AZ799" s="428"/>
      <c r="BA799" s="428"/>
      <c r="BB799" s="428"/>
      <c r="BC799" s="428"/>
    </row>
    <row r="800" ht="12.75" customHeight="1">
      <c r="A800" s="428"/>
      <c r="B800" s="428"/>
      <c r="C800" s="428"/>
      <c r="D800" s="428"/>
      <c r="E800" s="428"/>
      <c r="F800" s="428"/>
      <c r="G800" s="428"/>
      <c r="H800" s="428"/>
      <c r="I800" s="428"/>
      <c r="J800" s="428"/>
      <c r="K800" s="428"/>
      <c r="L800" s="428"/>
      <c r="M800" s="428"/>
      <c r="N800" s="428"/>
      <c r="O800" s="428"/>
      <c r="P800" s="428"/>
      <c r="Q800" s="428"/>
      <c r="R800" s="428"/>
      <c r="S800" s="428"/>
      <c r="T800" s="428"/>
      <c r="U800" s="428"/>
      <c r="V800" s="428"/>
      <c r="W800" s="428"/>
      <c r="X800" s="428"/>
      <c r="Y800" s="428"/>
      <c r="Z800" s="428"/>
      <c r="AA800" s="428"/>
      <c r="AB800" s="428"/>
      <c r="AC800" s="428"/>
      <c r="AD800" s="428"/>
      <c r="AE800" s="428"/>
      <c r="AF800" s="428"/>
      <c r="AG800" s="428"/>
      <c r="AH800" s="428"/>
      <c r="AI800" s="428"/>
      <c r="AJ800" s="428"/>
      <c r="AK800" s="428"/>
      <c r="AL800" s="428"/>
      <c r="AM800" s="428"/>
      <c r="AN800" s="428"/>
      <c r="AO800" s="428"/>
      <c r="AP800" s="428"/>
      <c r="AQ800" s="428"/>
      <c r="AR800" s="428"/>
      <c r="AS800" s="428"/>
      <c r="AT800" s="428"/>
      <c r="AU800" s="428"/>
      <c r="AV800" s="428"/>
      <c r="AW800" s="428"/>
      <c r="AX800" s="428"/>
      <c r="AY800" s="428"/>
      <c r="AZ800" s="428"/>
      <c r="BA800" s="428"/>
      <c r="BB800" s="428"/>
      <c r="BC800" s="428"/>
    </row>
    <row r="801" ht="12.75" customHeight="1">
      <c r="A801" s="428"/>
      <c r="B801" s="428"/>
      <c r="C801" s="428"/>
      <c r="D801" s="428"/>
      <c r="E801" s="428"/>
      <c r="F801" s="428"/>
      <c r="G801" s="428"/>
      <c r="H801" s="428"/>
      <c r="I801" s="428"/>
      <c r="J801" s="428"/>
      <c r="K801" s="428"/>
      <c r="L801" s="428"/>
      <c r="M801" s="428"/>
      <c r="N801" s="428"/>
      <c r="O801" s="428"/>
      <c r="P801" s="428"/>
      <c r="Q801" s="428"/>
      <c r="R801" s="428"/>
      <c r="S801" s="428"/>
      <c r="T801" s="428"/>
      <c r="U801" s="428"/>
      <c r="V801" s="428"/>
      <c r="W801" s="428"/>
      <c r="X801" s="428"/>
      <c r="Y801" s="428"/>
      <c r="Z801" s="428"/>
      <c r="AA801" s="428"/>
      <c r="AB801" s="428"/>
      <c r="AC801" s="428"/>
      <c r="AD801" s="428"/>
      <c r="AE801" s="428"/>
      <c r="AF801" s="428"/>
      <c r="AG801" s="428"/>
      <c r="AH801" s="428"/>
      <c r="AI801" s="428"/>
      <c r="AJ801" s="428"/>
      <c r="AK801" s="428"/>
      <c r="AL801" s="428"/>
      <c r="AM801" s="428"/>
      <c r="AN801" s="428"/>
      <c r="AO801" s="428"/>
      <c r="AP801" s="428"/>
      <c r="AQ801" s="428"/>
      <c r="AR801" s="428"/>
      <c r="AS801" s="428"/>
      <c r="AT801" s="428"/>
      <c r="AU801" s="428"/>
      <c r="AV801" s="428"/>
      <c r="AW801" s="428"/>
      <c r="AX801" s="428"/>
      <c r="AY801" s="428"/>
      <c r="AZ801" s="428"/>
      <c r="BA801" s="428"/>
      <c r="BB801" s="428"/>
      <c r="BC801" s="428"/>
    </row>
    <row r="802" ht="12.75" customHeight="1">
      <c r="A802" s="428"/>
      <c r="B802" s="428"/>
      <c r="C802" s="428"/>
      <c r="D802" s="428"/>
      <c r="E802" s="428"/>
      <c r="F802" s="428"/>
      <c r="G802" s="428"/>
      <c r="H802" s="428"/>
      <c r="I802" s="428"/>
      <c r="J802" s="428"/>
      <c r="K802" s="428"/>
      <c r="L802" s="428"/>
      <c r="M802" s="428"/>
      <c r="N802" s="428"/>
      <c r="O802" s="428"/>
      <c r="P802" s="428"/>
      <c r="Q802" s="428"/>
      <c r="R802" s="428"/>
      <c r="S802" s="428"/>
      <c r="T802" s="428"/>
      <c r="U802" s="428"/>
      <c r="V802" s="428"/>
      <c r="W802" s="428"/>
      <c r="X802" s="428"/>
      <c r="Y802" s="428"/>
      <c r="Z802" s="428"/>
      <c r="AA802" s="428"/>
      <c r="AB802" s="428"/>
      <c r="AC802" s="428"/>
      <c r="AD802" s="428"/>
      <c r="AE802" s="428"/>
      <c r="AF802" s="428"/>
      <c r="AG802" s="428"/>
      <c r="AH802" s="428"/>
      <c r="AI802" s="428"/>
      <c r="AJ802" s="428"/>
      <c r="AK802" s="428"/>
      <c r="AL802" s="428"/>
      <c r="AM802" s="428"/>
      <c r="AN802" s="428"/>
      <c r="AO802" s="428"/>
      <c r="AP802" s="428"/>
      <c r="AQ802" s="428"/>
      <c r="AR802" s="428"/>
      <c r="AS802" s="428"/>
      <c r="AT802" s="428"/>
      <c r="AU802" s="428"/>
      <c r="AV802" s="428"/>
      <c r="AW802" s="428"/>
      <c r="AX802" s="428"/>
      <c r="AY802" s="428"/>
      <c r="AZ802" s="428"/>
      <c r="BA802" s="428"/>
      <c r="BB802" s="428"/>
      <c r="BC802" s="428"/>
    </row>
    <row r="803" ht="12.75" customHeight="1">
      <c r="A803" s="428"/>
      <c r="B803" s="428"/>
      <c r="C803" s="428"/>
      <c r="D803" s="428"/>
      <c r="E803" s="428"/>
      <c r="F803" s="428"/>
      <c r="G803" s="428"/>
      <c r="H803" s="428"/>
      <c r="I803" s="428"/>
      <c r="J803" s="428"/>
      <c r="K803" s="428"/>
      <c r="L803" s="428"/>
      <c r="M803" s="428"/>
      <c r="N803" s="428"/>
      <c r="O803" s="428"/>
      <c r="P803" s="428"/>
      <c r="Q803" s="428"/>
      <c r="R803" s="428"/>
      <c r="S803" s="428"/>
      <c r="T803" s="428"/>
      <c r="U803" s="428"/>
      <c r="V803" s="428"/>
      <c r="W803" s="428"/>
      <c r="X803" s="428"/>
      <c r="Y803" s="428"/>
      <c r="Z803" s="428"/>
      <c r="AA803" s="428"/>
      <c r="AB803" s="428"/>
      <c r="AC803" s="428"/>
      <c r="AD803" s="428"/>
      <c r="AE803" s="428"/>
      <c r="AF803" s="428"/>
      <c r="AG803" s="428"/>
      <c r="AH803" s="428"/>
      <c r="AI803" s="428"/>
      <c r="AJ803" s="428"/>
      <c r="AK803" s="428"/>
      <c r="AL803" s="428"/>
      <c r="AM803" s="428"/>
      <c r="AN803" s="428"/>
      <c r="AO803" s="428"/>
      <c r="AP803" s="428"/>
      <c r="AQ803" s="428"/>
      <c r="AR803" s="428"/>
      <c r="AS803" s="428"/>
      <c r="AT803" s="428"/>
      <c r="AU803" s="428"/>
      <c r="AV803" s="428"/>
      <c r="AW803" s="428"/>
      <c r="AX803" s="428"/>
      <c r="AY803" s="428"/>
      <c r="AZ803" s="428"/>
      <c r="BA803" s="428"/>
      <c r="BB803" s="428"/>
      <c r="BC803" s="428"/>
    </row>
    <row r="804" ht="12.75" customHeight="1">
      <c r="A804" s="428"/>
      <c r="B804" s="428"/>
      <c r="C804" s="428"/>
      <c r="D804" s="428"/>
      <c r="E804" s="428"/>
      <c r="F804" s="428"/>
      <c r="G804" s="428"/>
      <c r="H804" s="428"/>
      <c r="I804" s="428"/>
      <c r="J804" s="428"/>
      <c r="K804" s="428"/>
      <c r="L804" s="428"/>
      <c r="M804" s="428"/>
      <c r="N804" s="428"/>
      <c r="O804" s="428"/>
      <c r="P804" s="428"/>
      <c r="Q804" s="428"/>
      <c r="R804" s="428"/>
      <c r="S804" s="428"/>
      <c r="T804" s="428"/>
      <c r="U804" s="428"/>
      <c r="V804" s="428"/>
      <c r="W804" s="428"/>
      <c r="X804" s="428"/>
      <c r="Y804" s="428"/>
      <c r="Z804" s="428"/>
      <c r="AA804" s="428"/>
      <c r="AB804" s="428"/>
      <c r="AC804" s="428"/>
      <c r="AD804" s="428"/>
      <c r="AE804" s="428"/>
      <c r="AF804" s="428"/>
      <c r="AG804" s="428"/>
      <c r="AH804" s="428"/>
      <c r="AI804" s="428"/>
      <c r="AJ804" s="428"/>
      <c r="AK804" s="428"/>
      <c r="AL804" s="428"/>
      <c r="AM804" s="428"/>
      <c r="AN804" s="428"/>
      <c r="AO804" s="428"/>
      <c r="AP804" s="428"/>
      <c r="AQ804" s="428"/>
      <c r="AR804" s="428"/>
      <c r="AS804" s="428"/>
      <c r="AT804" s="428"/>
      <c r="AU804" s="428"/>
      <c r="AV804" s="428"/>
      <c r="AW804" s="428"/>
      <c r="AX804" s="428"/>
      <c r="AY804" s="428"/>
      <c r="AZ804" s="428"/>
      <c r="BA804" s="428"/>
      <c r="BB804" s="428"/>
      <c r="BC804" s="428"/>
    </row>
    <row r="805" ht="12.75" customHeight="1">
      <c r="A805" s="428"/>
      <c r="B805" s="428"/>
      <c r="C805" s="428"/>
      <c r="D805" s="428"/>
      <c r="E805" s="428"/>
      <c r="F805" s="428"/>
      <c r="G805" s="428"/>
      <c r="H805" s="428"/>
      <c r="I805" s="428"/>
      <c r="J805" s="428"/>
      <c r="K805" s="428"/>
      <c r="L805" s="428"/>
      <c r="M805" s="428"/>
      <c r="N805" s="428"/>
      <c r="O805" s="428"/>
      <c r="P805" s="428"/>
      <c r="Q805" s="428"/>
      <c r="R805" s="428"/>
      <c r="S805" s="428"/>
      <c r="T805" s="428"/>
      <c r="U805" s="428"/>
      <c r="V805" s="428"/>
      <c r="W805" s="428"/>
      <c r="X805" s="428"/>
      <c r="Y805" s="428"/>
      <c r="Z805" s="428"/>
      <c r="AA805" s="428"/>
      <c r="AB805" s="428"/>
      <c r="AC805" s="428"/>
      <c r="AD805" s="428"/>
      <c r="AE805" s="428"/>
      <c r="AF805" s="428"/>
      <c r="AG805" s="428"/>
      <c r="AH805" s="428"/>
      <c r="AI805" s="428"/>
      <c r="AJ805" s="428"/>
      <c r="AK805" s="428"/>
      <c r="AL805" s="428"/>
      <c r="AM805" s="428"/>
      <c r="AN805" s="428"/>
      <c r="AO805" s="428"/>
      <c r="AP805" s="428"/>
      <c r="AQ805" s="428"/>
      <c r="AR805" s="428"/>
      <c r="AS805" s="428"/>
      <c r="AT805" s="428"/>
      <c r="AU805" s="428"/>
      <c r="AV805" s="428"/>
      <c r="AW805" s="428"/>
      <c r="AX805" s="428"/>
      <c r="AY805" s="428"/>
      <c r="AZ805" s="428"/>
      <c r="BA805" s="428"/>
      <c r="BB805" s="428"/>
      <c r="BC805" s="428"/>
    </row>
    <row r="806" ht="12.75" customHeight="1">
      <c r="A806" s="428"/>
      <c r="B806" s="428"/>
      <c r="C806" s="428"/>
      <c r="D806" s="428"/>
      <c r="E806" s="428"/>
      <c r="F806" s="428"/>
      <c r="G806" s="428"/>
      <c r="H806" s="428"/>
      <c r="I806" s="428"/>
      <c r="J806" s="428"/>
      <c r="K806" s="428"/>
      <c r="L806" s="428"/>
      <c r="M806" s="428"/>
      <c r="N806" s="428"/>
      <c r="O806" s="428"/>
      <c r="P806" s="428"/>
      <c r="Q806" s="428"/>
      <c r="R806" s="428"/>
      <c r="S806" s="428"/>
      <c r="T806" s="428"/>
      <c r="U806" s="428"/>
      <c r="V806" s="428"/>
      <c r="W806" s="428"/>
      <c r="X806" s="428"/>
      <c r="Y806" s="428"/>
      <c r="Z806" s="428"/>
      <c r="AA806" s="428"/>
      <c r="AB806" s="428"/>
      <c r="AC806" s="428"/>
      <c r="AD806" s="428"/>
      <c r="AE806" s="428"/>
      <c r="AF806" s="428"/>
      <c r="AG806" s="428"/>
      <c r="AH806" s="428"/>
      <c r="AI806" s="428"/>
      <c r="AJ806" s="428"/>
      <c r="AK806" s="428"/>
      <c r="AL806" s="428"/>
      <c r="AM806" s="428"/>
      <c r="AN806" s="428"/>
      <c r="AO806" s="428"/>
      <c r="AP806" s="428"/>
      <c r="AQ806" s="428"/>
      <c r="AR806" s="428"/>
      <c r="AS806" s="428"/>
      <c r="AT806" s="428"/>
      <c r="AU806" s="428"/>
      <c r="AV806" s="428"/>
      <c r="AW806" s="428"/>
      <c r="AX806" s="428"/>
      <c r="AY806" s="428"/>
      <c r="AZ806" s="428"/>
      <c r="BA806" s="428"/>
      <c r="BB806" s="428"/>
      <c r="BC806" s="428"/>
    </row>
    <row r="807" ht="12.75" customHeight="1">
      <c r="A807" s="428"/>
      <c r="B807" s="428"/>
      <c r="C807" s="428"/>
      <c r="D807" s="428"/>
      <c r="E807" s="428"/>
      <c r="F807" s="428"/>
      <c r="G807" s="428"/>
      <c r="H807" s="428"/>
      <c r="I807" s="428"/>
      <c r="J807" s="428"/>
      <c r="K807" s="428"/>
      <c r="L807" s="428"/>
      <c r="M807" s="428"/>
      <c r="N807" s="428"/>
      <c r="O807" s="428"/>
      <c r="P807" s="428"/>
      <c r="Q807" s="428"/>
      <c r="R807" s="428"/>
      <c r="S807" s="428"/>
      <c r="T807" s="428"/>
      <c r="U807" s="428"/>
      <c r="V807" s="428"/>
      <c r="W807" s="428"/>
      <c r="X807" s="428"/>
      <c r="Y807" s="428"/>
      <c r="Z807" s="428"/>
      <c r="AA807" s="428"/>
      <c r="AB807" s="428"/>
      <c r="AC807" s="428"/>
      <c r="AD807" s="428"/>
      <c r="AE807" s="428"/>
      <c r="AF807" s="428"/>
      <c r="AG807" s="428"/>
      <c r="AH807" s="428"/>
      <c r="AI807" s="428"/>
      <c r="AJ807" s="428"/>
      <c r="AK807" s="428"/>
      <c r="AL807" s="428"/>
      <c r="AM807" s="428"/>
      <c r="AN807" s="428"/>
      <c r="AO807" s="428"/>
      <c r="AP807" s="428"/>
      <c r="AQ807" s="428"/>
      <c r="AR807" s="428"/>
      <c r="AS807" s="428"/>
      <c r="AT807" s="428"/>
      <c r="AU807" s="428"/>
      <c r="AV807" s="428"/>
      <c r="AW807" s="428"/>
      <c r="AX807" s="428"/>
      <c r="AY807" s="428"/>
      <c r="AZ807" s="428"/>
      <c r="BA807" s="428"/>
      <c r="BB807" s="428"/>
      <c r="BC807" s="428"/>
    </row>
    <row r="808" ht="12.75" customHeight="1">
      <c r="A808" s="428"/>
      <c r="B808" s="428"/>
      <c r="C808" s="428"/>
      <c r="D808" s="428"/>
      <c r="E808" s="428"/>
      <c r="F808" s="428"/>
      <c r="G808" s="428"/>
      <c r="H808" s="428"/>
      <c r="I808" s="428"/>
      <c r="J808" s="428"/>
      <c r="K808" s="428"/>
      <c r="L808" s="428"/>
      <c r="M808" s="428"/>
      <c r="N808" s="428"/>
      <c r="O808" s="428"/>
      <c r="P808" s="428"/>
      <c r="Q808" s="428"/>
      <c r="R808" s="428"/>
      <c r="S808" s="428"/>
      <c r="T808" s="428"/>
      <c r="U808" s="428"/>
      <c r="V808" s="428"/>
      <c r="W808" s="428"/>
      <c r="X808" s="428"/>
      <c r="Y808" s="428"/>
      <c r="Z808" s="428"/>
      <c r="AA808" s="428"/>
      <c r="AB808" s="428"/>
      <c r="AC808" s="428"/>
      <c r="AD808" s="428"/>
      <c r="AE808" s="428"/>
      <c r="AF808" s="428"/>
      <c r="AG808" s="428"/>
      <c r="AH808" s="428"/>
      <c r="AI808" s="428"/>
      <c r="AJ808" s="428"/>
      <c r="AK808" s="428"/>
      <c r="AL808" s="428"/>
      <c r="AM808" s="428"/>
      <c r="AN808" s="428"/>
      <c r="AO808" s="428"/>
      <c r="AP808" s="428"/>
      <c r="AQ808" s="428"/>
      <c r="AR808" s="428"/>
      <c r="AS808" s="428"/>
      <c r="AT808" s="428"/>
      <c r="AU808" s="428"/>
      <c r="AV808" s="428"/>
      <c r="AW808" s="428"/>
      <c r="AX808" s="428"/>
      <c r="AY808" s="428"/>
      <c r="AZ808" s="428"/>
      <c r="BA808" s="428"/>
      <c r="BB808" s="428"/>
      <c r="BC808" s="428"/>
    </row>
    <row r="809" ht="12.75" customHeight="1">
      <c r="A809" s="428"/>
      <c r="B809" s="428"/>
      <c r="C809" s="428"/>
      <c r="D809" s="428"/>
      <c r="E809" s="428"/>
      <c r="F809" s="428"/>
      <c r="G809" s="428"/>
      <c r="H809" s="428"/>
      <c r="I809" s="428"/>
      <c r="J809" s="428"/>
      <c r="K809" s="428"/>
      <c r="L809" s="428"/>
      <c r="M809" s="428"/>
      <c r="N809" s="428"/>
      <c r="O809" s="428"/>
      <c r="P809" s="428"/>
      <c r="Q809" s="428"/>
      <c r="R809" s="428"/>
      <c r="S809" s="428"/>
      <c r="T809" s="428"/>
      <c r="U809" s="428"/>
      <c r="V809" s="428"/>
      <c r="W809" s="428"/>
      <c r="X809" s="428"/>
      <c r="Y809" s="428"/>
      <c r="Z809" s="428"/>
      <c r="AA809" s="428"/>
      <c r="AB809" s="428"/>
      <c r="AC809" s="428"/>
      <c r="AD809" s="428"/>
      <c r="AE809" s="428"/>
      <c r="AF809" s="428"/>
      <c r="AG809" s="428"/>
      <c r="AH809" s="428"/>
      <c r="AI809" s="428"/>
      <c r="AJ809" s="428"/>
      <c r="AK809" s="428"/>
      <c r="AL809" s="428"/>
      <c r="AM809" s="428"/>
      <c r="AN809" s="428"/>
      <c r="AO809" s="428"/>
      <c r="AP809" s="428"/>
      <c r="AQ809" s="428"/>
      <c r="AR809" s="428"/>
      <c r="AS809" s="428"/>
      <c r="AT809" s="428"/>
      <c r="AU809" s="428"/>
      <c r="AV809" s="428"/>
      <c r="AW809" s="428"/>
      <c r="AX809" s="428"/>
      <c r="AY809" s="428"/>
      <c r="AZ809" s="428"/>
      <c r="BA809" s="428"/>
      <c r="BB809" s="428"/>
      <c r="BC809" s="428"/>
    </row>
    <row r="810" ht="12.75" customHeight="1">
      <c r="A810" s="428"/>
      <c r="B810" s="428"/>
      <c r="C810" s="428"/>
      <c r="D810" s="428"/>
      <c r="E810" s="428"/>
      <c r="F810" s="428"/>
      <c r="G810" s="428"/>
      <c r="H810" s="428"/>
      <c r="I810" s="428"/>
      <c r="J810" s="428"/>
      <c r="K810" s="428"/>
      <c r="L810" s="428"/>
      <c r="M810" s="428"/>
      <c r="N810" s="428"/>
      <c r="O810" s="428"/>
      <c r="P810" s="428"/>
      <c r="Q810" s="428"/>
      <c r="R810" s="428"/>
      <c r="S810" s="428"/>
      <c r="T810" s="428"/>
      <c r="U810" s="428"/>
      <c r="V810" s="428"/>
      <c r="W810" s="428"/>
      <c r="X810" s="428"/>
      <c r="Y810" s="428"/>
      <c r="Z810" s="428"/>
      <c r="AA810" s="428"/>
      <c r="AB810" s="428"/>
      <c r="AC810" s="428"/>
      <c r="AD810" s="428"/>
      <c r="AE810" s="428"/>
      <c r="AF810" s="428"/>
      <c r="AG810" s="428"/>
      <c r="AH810" s="428"/>
      <c r="AI810" s="428"/>
      <c r="AJ810" s="428"/>
      <c r="AK810" s="428"/>
      <c r="AL810" s="428"/>
      <c r="AM810" s="428"/>
      <c r="AN810" s="428"/>
      <c r="AO810" s="428"/>
      <c r="AP810" s="428"/>
      <c r="AQ810" s="428"/>
      <c r="AR810" s="428"/>
      <c r="AS810" s="428"/>
      <c r="AT810" s="428"/>
      <c r="AU810" s="428"/>
      <c r="AV810" s="428"/>
      <c r="AW810" s="428"/>
      <c r="AX810" s="428"/>
      <c r="AY810" s="428"/>
      <c r="AZ810" s="428"/>
      <c r="BA810" s="428"/>
      <c r="BB810" s="428"/>
      <c r="BC810" s="428"/>
    </row>
    <row r="811" ht="12.75" customHeight="1">
      <c r="A811" s="428"/>
      <c r="B811" s="428"/>
      <c r="C811" s="428"/>
      <c r="D811" s="428"/>
      <c r="E811" s="428"/>
      <c r="F811" s="428"/>
      <c r="G811" s="428"/>
      <c r="H811" s="428"/>
      <c r="I811" s="428"/>
      <c r="J811" s="428"/>
      <c r="K811" s="428"/>
      <c r="L811" s="428"/>
      <c r="M811" s="428"/>
      <c r="N811" s="428"/>
      <c r="O811" s="428"/>
      <c r="P811" s="428"/>
      <c r="Q811" s="428"/>
      <c r="R811" s="428"/>
      <c r="S811" s="428"/>
      <c r="T811" s="428"/>
      <c r="U811" s="428"/>
      <c r="V811" s="428"/>
      <c r="W811" s="428"/>
      <c r="X811" s="428"/>
      <c r="Y811" s="428"/>
      <c r="Z811" s="428"/>
      <c r="AA811" s="428"/>
      <c r="AB811" s="428"/>
      <c r="AC811" s="428"/>
      <c r="AD811" s="428"/>
      <c r="AE811" s="428"/>
      <c r="AF811" s="428"/>
      <c r="AG811" s="428"/>
      <c r="AH811" s="428"/>
      <c r="AI811" s="428"/>
      <c r="AJ811" s="428"/>
      <c r="AK811" s="428"/>
      <c r="AL811" s="428"/>
      <c r="AM811" s="428"/>
      <c r="AN811" s="428"/>
      <c r="AO811" s="428"/>
      <c r="AP811" s="428"/>
      <c r="AQ811" s="428"/>
      <c r="AR811" s="428"/>
      <c r="AS811" s="428"/>
      <c r="AT811" s="428"/>
      <c r="AU811" s="428"/>
      <c r="AV811" s="428"/>
      <c r="AW811" s="428"/>
      <c r="AX811" s="428"/>
      <c r="AY811" s="428"/>
      <c r="AZ811" s="428"/>
      <c r="BA811" s="428"/>
      <c r="BB811" s="428"/>
      <c r="BC811" s="428"/>
    </row>
    <row r="812" ht="12.75" customHeight="1">
      <c r="A812" s="428"/>
      <c r="B812" s="428"/>
      <c r="C812" s="428"/>
      <c r="D812" s="428"/>
      <c r="E812" s="428"/>
      <c r="F812" s="428"/>
      <c r="G812" s="428"/>
      <c r="H812" s="428"/>
      <c r="I812" s="428"/>
      <c r="J812" s="428"/>
      <c r="K812" s="428"/>
      <c r="L812" s="428"/>
      <c r="M812" s="428"/>
      <c r="N812" s="428"/>
      <c r="O812" s="428"/>
      <c r="P812" s="428"/>
      <c r="Q812" s="428"/>
      <c r="R812" s="428"/>
      <c r="S812" s="428"/>
      <c r="T812" s="428"/>
      <c r="U812" s="428"/>
      <c r="V812" s="428"/>
      <c r="W812" s="428"/>
      <c r="X812" s="428"/>
      <c r="Y812" s="428"/>
      <c r="Z812" s="428"/>
      <c r="AA812" s="428"/>
      <c r="AB812" s="428"/>
      <c r="AC812" s="428"/>
      <c r="AD812" s="428"/>
      <c r="AE812" s="428"/>
      <c r="AF812" s="428"/>
      <c r="AG812" s="428"/>
      <c r="AH812" s="428"/>
      <c r="AI812" s="428"/>
      <c r="AJ812" s="428"/>
      <c r="AK812" s="428"/>
      <c r="AL812" s="428"/>
      <c r="AM812" s="428"/>
      <c r="AN812" s="428"/>
      <c r="AO812" s="428"/>
      <c r="AP812" s="428"/>
      <c r="AQ812" s="428"/>
      <c r="AR812" s="428"/>
      <c r="AS812" s="428"/>
      <c r="AT812" s="428"/>
      <c r="AU812" s="428"/>
      <c r="AV812" s="428"/>
      <c r="AW812" s="428"/>
      <c r="AX812" s="428"/>
      <c r="AY812" s="428"/>
      <c r="AZ812" s="428"/>
      <c r="BA812" s="428"/>
      <c r="BB812" s="428"/>
      <c r="BC812" s="428"/>
    </row>
    <row r="813" ht="12.75" customHeight="1">
      <c r="A813" s="428"/>
      <c r="B813" s="428"/>
      <c r="C813" s="428"/>
      <c r="D813" s="428"/>
      <c r="E813" s="428"/>
      <c r="F813" s="428"/>
      <c r="G813" s="428"/>
      <c r="H813" s="428"/>
      <c r="I813" s="428"/>
      <c r="J813" s="428"/>
      <c r="K813" s="428"/>
      <c r="L813" s="428"/>
      <c r="M813" s="428"/>
      <c r="N813" s="428"/>
      <c r="O813" s="428"/>
      <c r="P813" s="428"/>
      <c r="Q813" s="428"/>
      <c r="R813" s="428"/>
      <c r="S813" s="428"/>
      <c r="T813" s="428"/>
      <c r="U813" s="428"/>
      <c r="V813" s="428"/>
      <c r="W813" s="428"/>
      <c r="X813" s="428"/>
      <c r="Y813" s="428"/>
      <c r="Z813" s="428"/>
      <c r="AA813" s="428"/>
      <c r="AB813" s="428"/>
      <c r="AC813" s="428"/>
      <c r="AD813" s="428"/>
      <c r="AE813" s="428"/>
      <c r="AF813" s="428"/>
      <c r="AG813" s="428"/>
      <c r="AH813" s="428"/>
      <c r="AI813" s="428"/>
      <c r="AJ813" s="428"/>
      <c r="AK813" s="428"/>
      <c r="AL813" s="428"/>
      <c r="AM813" s="428"/>
      <c r="AN813" s="428"/>
      <c r="AO813" s="428"/>
      <c r="AP813" s="428"/>
      <c r="AQ813" s="428"/>
      <c r="AR813" s="428"/>
      <c r="AS813" s="428"/>
      <c r="AT813" s="428"/>
      <c r="AU813" s="428"/>
      <c r="AV813" s="428"/>
      <c r="AW813" s="428"/>
      <c r="AX813" s="428"/>
      <c r="AY813" s="428"/>
      <c r="AZ813" s="428"/>
      <c r="BA813" s="428"/>
      <c r="BB813" s="428"/>
      <c r="BC813" s="428"/>
    </row>
    <row r="814" ht="12.75" customHeight="1">
      <c r="A814" s="428"/>
      <c r="B814" s="428"/>
      <c r="C814" s="428"/>
      <c r="D814" s="428"/>
      <c r="E814" s="428"/>
      <c r="F814" s="428"/>
      <c r="G814" s="428"/>
      <c r="H814" s="428"/>
      <c r="I814" s="428"/>
      <c r="J814" s="428"/>
      <c r="K814" s="428"/>
      <c r="L814" s="428"/>
      <c r="M814" s="428"/>
      <c r="N814" s="428"/>
      <c r="O814" s="428"/>
      <c r="P814" s="428"/>
      <c r="Q814" s="428"/>
      <c r="R814" s="428"/>
      <c r="S814" s="428"/>
      <c r="T814" s="428"/>
      <c r="U814" s="428"/>
      <c r="V814" s="428"/>
      <c r="W814" s="428"/>
      <c r="X814" s="428"/>
      <c r="Y814" s="428"/>
      <c r="Z814" s="428"/>
      <c r="AA814" s="428"/>
      <c r="AB814" s="428"/>
      <c r="AC814" s="428"/>
      <c r="AD814" s="428"/>
      <c r="AE814" s="428"/>
      <c r="AF814" s="428"/>
      <c r="AG814" s="428"/>
      <c r="AH814" s="428"/>
      <c r="AI814" s="428"/>
      <c r="AJ814" s="428"/>
      <c r="AK814" s="428"/>
      <c r="AL814" s="428"/>
      <c r="AM814" s="428"/>
      <c r="AN814" s="428"/>
      <c r="AO814" s="428"/>
      <c r="AP814" s="428"/>
      <c r="AQ814" s="428"/>
      <c r="AR814" s="428"/>
      <c r="AS814" s="428"/>
      <c r="AT814" s="428"/>
      <c r="AU814" s="428"/>
      <c r="AV814" s="428"/>
      <c r="AW814" s="428"/>
      <c r="AX814" s="428"/>
      <c r="AY814" s="428"/>
      <c r="AZ814" s="428"/>
      <c r="BA814" s="428"/>
      <c r="BB814" s="428"/>
      <c r="BC814" s="428"/>
    </row>
    <row r="815" ht="12.75" customHeight="1">
      <c r="A815" s="428"/>
      <c r="B815" s="428"/>
      <c r="C815" s="428"/>
      <c r="D815" s="428"/>
      <c r="E815" s="428"/>
      <c r="F815" s="428"/>
      <c r="G815" s="428"/>
      <c r="H815" s="428"/>
      <c r="I815" s="428"/>
      <c r="J815" s="428"/>
      <c r="K815" s="428"/>
      <c r="L815" s="428"/>
      <c r="M815" s="428"/>
      <c r="N815" s="428"/>
      <c r="O815" s="428"/>
      <c r="P815" s="428"/>
      <c r="Q815" s="428"/>
      <c r="R815" s="428"/>
      <c r="S815" s="428"/>
      <c r="T815" s="428"/>
      <c r="U815" s="428"/>
      <c r="V815" s="428"/>
      <c r="W815" s="428"/>
      <c r="X815" s="428"/>
      <c r="Y815" s="428"/>
      <c r="Z815" s="428"/>
      <c r="AA815" s="428"/>
      <c r="AB815" s="428"/>
      <c r="AC815" s="428"/>
      <c r="AD815" s="428"/>
      <c r="AE815" s="428"/>
      <c r="AF815" s="428"/>
      <c r="AG815" s="428"/>
      <c r="AH815" s="428"/>
      <c r="AI815" s="428"/>
      <c r="AJ815" s="428"/>
      <c r="AK815" s="428"/>
      <c r="AL815" s="428"/>
      <c r="AM815" s="428"/>
      <c r="AN815" s="428"/>
      <c r="AO815" s="428"/>
      <c r="AP815" s="428"/>
      <c r="AQ815" s="428"/>
      <c r="AR815" s="428"/>
      <c r="AS815" s="428"/>
      <c r="AT815" s="428"/>
      <c r="AU815" s="428"/>
      <c r="AV815" s="428"/>
      <c r="AW815" s="428"/>
      <c r="AX815" s="428"/>
      <c r="AY815" s="428"/>
      <c r="AZ815" s="428"/>
      <c r="BA815" s="428"/>
      <c r="BB815" s="428"/>
      <c r="BC815" s="428"/>
    </row>
    <row r="816" ht="12.75" customHeight="1">
      <c r="A816" s="428"/>
      <c r="B816" s="428"/>
      <c r="C816" s="428"/>
      <c r="D816" s="428"/>
      <c r="E816" s="428"/>
      <c r="F816" s="428"/>
      <c r="G816" s="428"/>
      <c r="H816" s="428"/>
      <c r="I816" s="428"/>
      <c r="J816" s="428"/>
      <c r="K816" s="428"/>
      <c r="L816" s="428"/>
      <c r="M816" s="428"/>
      <c r="N816" s="428"/>
      <c r="O816" s="428"/>
      <c r="P816" s="428"/>
      <c r="Q816" s="428"/>
      <c r="R816" s="428"/>
      <c r="S816" s="428"/>
      <c r="T816" s="428"/>
      <c r="U816" s="428"/>
      <c r="V816" s="428"/>
      <c r="W816" s="428"/>
      <c r="X816" s="428"/>
      <c r="Y816" s="428"/>
      <c r="Z816" s="428"/>
      <c r="AA816" s="428"/>
      <c r="AB816" s="428"/>
      <c r="AC816" s="428"/>
      <c r="AD816" s="428"/>
      <c r="AE816" s="428"/>
      <c r="AF816" s="428"/>
      <c r="AG816" s="428"/>
      <c r="AH816" s="428"/>
      <c r="AI816" s="428"/>
      <c r="AJ816" s="428"/>
      <c r="AK816" s="428"/>
      <c r="AL816" s="428"/>
      <c r="AM816" s="428"/>
      <c r="AN816" s="428"/>
      <c r="AO816" s="428"/>
      <c r="AP816" s="428"/>
      <c r="AQ816" s="428"/>
      <c r="AR816" s="428"/>
      <c r="AS816" s="428"/>
      <c r="AT816" s="428"/>
      <c r="AU816" s="428"/>
      <c r="AV816" s="428"/>
      <c r="AW816" s="428"/>
      <c r="AX816" s="428"/>
      <c r="AY816" s="428"/>
      <c r="AZ816" s="428"/>
      <c r="BA816" s="428"/>
      <c r="BB816" s="428"/>
      <c r="BC816" s="428"/>
    </row>
    <row r="817" ht="12.75" customHeight="1">
      <c r="A817" s="428"/>
      <c r="B817" s="428"/>
      <c r="C817" s="428"/>
      <c r="D817" s="428"/>
      <c r="E817" s="428"/>
      <c r="F817" s="428"/>
      <c r="G817" s="428"/>
      <c r="H817" s="428"/>
      <c r="I817" s="428"/>
      <c r="J817" s="428"/>
      <c r="K817" s="428"/>
      <c r="L817" s="428"/>
      <c r="M817" s="428"/>
      <c r="N817" s="428"/>
      <c r="O817" s="428"/>
      <c r="P817" s="428"/>
      <c r="Q817" s="428"/>
      <c r="R817" s="428"/>
      <c r="S817" s="428"/>
      <c r="T817" s="428"/>
      <c r="U817" s="428"/>
      <c r="V817" s="428"/>
      <c r="W817" s="428"/>
      <c r="X817" s="428"/>
      <c r="Y817" s="428"/>
      <c r="Z817" s="428"/>
      <c r="AA817" s="428"/>
      <c r="AB817" s="428"/>
      <c r="AC817" s="428"/>
      <c r="AD817" s="428"/>
      <c r="AE817" s="428"/>
      <c r="AF817" s="428"/>
      <c r="AG817" s="428"/>
      <c r="AH817" s="428"/>
      <c r="AI817" s="428"/>
      <c r="AJ817" s="428"/>
      <c r="AK817" s="428"/>
      <c r="AL817" s="428"/>
      <c r="AM817" s="428"/>
      <c r="AN817" s="428"/>
      <c r="AO817" s="428"/>
      <c r="AP817" s="428"/>
      <c r="AQ817" s="428"/>
      <c r="AR817" s="428"/>
      <c r="AS817" s="428"/>
      <c r="AT817" s="428"/>
      <c r="AU817" s="428"/>
      <c r="AV817" s="428"/>
      <c r="AW817" s="428"/>
      <c r="AX817" s="428"/>
      <c r="AY817" s="428"/>
      <c r="AZ817" s="428"/>
      <c r="BA817" s="428"/>
      <c r="BB817" s="428"/>
      <c r="BC817" s="428"/>
    </row>
    <row r="818" ht="12.75" customHeight="1">
      <c r="A818" s="428"/>
      <c r="B818" s="428"/>
      <c r="C818" s="428"/>
      <c r="D818" s="428"/>
      <c r="E818" s="428"/>
      <c r="F818" s="428"/>
      <c r="G818" s="428"/>
      <c r="H818" s="428"/>
      <c r="I818" s="428"/>
      <c r="J818" s="428"/>
      <c r="K818" s="428"/>
      <c r="L818" s="428"/>
      <c r="M818" s="428"/>
      <c r="N818" s="428"/>
      <c r="O818" s="428"/>
      <c r="P818" s="428"/>
      <c r="Q818" s="428"/>
      <c r="R818" s="428"/>
      <c r="S818" s="428"/>
      <c r="T818" s="428"/>
      <c r="U818" s="428"/>
      <c r="V818" s="428"/>
      <c r="W818" s="428"/>
      <c r="X818" s="428"/>
      <c r="Y818" s="428"/>
      <c r="Z818" s="428"/>
      <c r="AA818" s="428"/>
      <c r="AB818" s="428"/>
      <c r="AC818" s="428"/>
      <c r="AD818" s="428"/>
      <c r="AE818" s="428"/>
      <c r="AF818" s="428"/>
      <c r="AG818" s="428"/>
      <c r="AH818" s="428"/>
      <c r="AI818" s="428"/>
      <c r="AJ818" s="428"/>
      <c r="AK818" s="428"/>
      <c r="AL818" s="428"/>
      <c r="AM818" s="428"/>
      <c r="AN818" s="428"/>
      <c r="AO818" s="428"/>
      <c r="AP818" s="428"/>
      <c r="AQ818" s="428"/>
      <c r="AR818" s="428"/>
      <c r="AS818" s="428"/>
      <c r="AT818" s="428"/>
      <c r="AU818" s="428"/>
      <c r="AV818" s="428"/>
      <c r="AW818" s="428"/>
      <c r="AX818" s="428"/>
      <c r="AY818" s="428"/>
      <c r="AZ818" s="428"/>
      <c r="BA818" s="428"/>
      <c r="BB818" s="428"/>
      <c r="BC818" s="428"/>
    </row>
    <row r="819" ht="12.75" customHeight="1">
      <c r="A819" s="428"/>
      <c r="B819" s="428"/>
      <c r="C819" s="428"/>
      <c r="D819" s="428"/>
      <c r="E819" s="428"/>
      <c r="F819" s="428"/>
      <c r="G819" s="428"/>
      <c r="H819" s="428"/>
      <c r="I819" s="428"/>
      <c r="J819" s="428"/>
      <c r="K819" s="428"/>
      <c r="L819" s="428"/>
      <c r="M819" s="428"/>
      <c r="N819" s="428"/>
      <c r="O819" s="428"/>
      <c r="P819" s="428"/>
      <c r="Q819" s="428"/>
      <c r="R819" s="428"/>
      <c r="S819" s="428"/>
      <c r="T819" s="428"/>
      <c r="U819" s="428"/>
      <c r="V819" s="428"/>
      <c r="W819" s="428"/>
      <c r="X819" s="428"/>
      <c r="Y819" s="428"/>
      <c r="Z819" s="428"/>
      <c r="AA819" s="428"/>
      <c r="AB819" s="428"/>
      <c r="AC819" s="428"/>
      <c r="AD819" s="428"/>
      <c r="AE819" s="428"/>
      <c r="AF819" s="428"/>
      <c r="AG819" s="428"/>
      <c r="AH819" s="428"/>
      <c r="AI819" s="428"/>
      <c r="AJ819" s="428"/>
      <c r="AK819" s="428"/>
      <c r="AL819" s="428"/>
      <c r="AM819" s="428"/>
      <c r="AN819" s="428"/>
      <c r="AO819" s="428"/>
      <c r="AP819" s="428"/>
      <c r="AQ819" s="428"/>
      <c r="AR819" s="428"/>
      <c r="AS819" s="428"/>
      <c r="AT819" s="428"/>
      <c r="AU819" s="428"/>
      <c r="AV819" s="428"/>
      <c r="AW819" s="428"/>
      <c r="AX819" s="428"/>
      <c r="AY819" s="428"/>
      <c r="AZ819" s="428"/>
      <c r="BA819" s="428"/>
      <c r="BB819" s="428"/>
      <c r="BC819" s="428"/>
    </row>
    <row r="820" ht="12.75" customHeight="1">
      <c r="A820" s="428"/>
      <c r="B820" s="428"/>
      <c r="C820" s="428"/>
      <c r="D820" s="428"/>
      <c r="E820" s="428"/>
      <c r="F820" s="428"/>
      <c r="G820" s="428"/>
      <c r="H820" s="428"/>
      <c r="I820" s="428"/>
      <c r="J820" s="428"/>
      <c r="K820" s="428"/>
      <c r="L820" s="428"/>
      <c r="M820" s="428"/>
      <c r="N820" s="428"/>
      <c r="O820" s="428"/>
      <c r="P820" s="428"/>
      <c r="Q820" s="428"/>
      <c r="R820" s="428"/>
      <c r="S820" s="428"/>
      <c r="T820" s="428"/>
      <c r="U820" s="428"/>
      <c r="V820" s="428"/>
      <c r="W820" s="428"/>
      <c r="X820" s="428"/>
      <c r="Y820" s="428"/>
      <c r="Z820" s="428"/>
      <c r="AA820" s="428"/>
      <c r="AB820" s="428"/>
      <c r="AC820" s="428"/>
      <c r="AD820" s="428"/>
      <c r="AE820" s="428"/>
      <c r="AF820" s="428"/>
      <c r="AG820" s="428"/>
      <c r="AH820" s="428"/>
      <c r="AI820" s="428"/>
      <c r="AJ820" s="428"/>
      <c r="AK820" s="428"/>
      <c r="AL820" s="428"/>
      <c r="AM820" s="428"/>
      <c r="AN820" s="428"/>
      <c r="AO820" s="428"/>
      <c r="AP820" s="428"/>
      <c r="AQ820" s="428"/>
      <c r="AR820" s="428"/>
      <c r="AS820" s="428"/>
      <c r="AT820" s="428"/>
      <c r="AU820" s="428"/>
      <c r="AV820" s="428"/>
      <c r="AW820" s="428"/>
      <c r="AX820" s="428"/>
      <c r="AY820" s="428"/>
      <c r="AZ820" s="428"/>
      <c r="BA820" s="428"/>
      <c r="BB820" s="428"/>
      <c r="BC820" s="428"/>
    </row>
    <row r="821" ht="12.75" customHeight="1">
      <c r="A821" s="428"/>
      <c r="B821" s="428"/>
      <c r="C821" s="428"/>
      <c r="D821" s="428"/>
      <c r="E821" s="428"/>
      <c r="F821" s="428"/>
      <c r="G821" s="428"/>
      <c r="H821" s="428"/>
      <c r="I821" s="428"/>
      <c r="J821" s="428"/>
      <c r="K821" s="428"/>
      <c r="L821" s="428"/>
      <c r="M821" s="428"/>
      <c r="N821" s="428"/>
      <c r="O821" s="428"/>
      <c r="P821" s="428"/>
      <c r="Q821" s="428"/>
      <c r="R821" s="428"/>
      <c r="S821" s="428"/>
      <c r="T821" s="428"/>
      <c r="U821" s="428"/>
      <c r="V821" s="428"/>
      <c r="W821" s="428"/>
      <c r="X821" s="428"/>
      <c r="Y821" s="428"/>
      <c r="Z821" s="428"/>
      <c r="AA821" s="428"/>
      <c r="AB821" s="428"/>
      <c r="AC821" s="428"/>
      <c r="AD821" s="428"/>
      <c r="AE821" s="428"/>
      <c r="AF821" s="428"/>
      <c r="AG821" s="428"/>
      <c r="AH821" s="428"/>
      <c r="AI821" s="428"/>
      <c r="AJ821" s="428"/>
      <c r="AK821" s="428"/>
      <c r="AL821" s="428"/>
      <c r="AM821" s="428"/>
      <c r="AN821" s="428"/>
      <c r="AO821" s="428"/>
      <c r="AP821" s="428"/>
      <c r="AQ821" s="428"/>
      <c r="AR821" s="428"/>
      <c r="AS821" s="428"/>
      <c r="AT821" s="428"/>
      <c r="AU821" s="428"/>
      <c r="AV821" s="428"/>
      <c r="AW821" s="428"/>
      <c r="AX821" s="428"/>
      <c r="AY821" s="428"/>
      <c r="AZ821" s="428"/>
      <c r="BA821" s="428"/>
      <c r="BB821" s="428"/>
      <c r="BC821" s="428"/>
    </row>
    <row r="822" ht="12.75" customHeight="1">
      <c r="A822" s="428"/>
      <c r="B822" s="428"/>
      <c r="C822" s="428"/>
      <c r="D822" s="428"/>
      <c r="E822" s="428"/>
      <c r="F822" s="428"/>
      <c r="G822" s="428"/>
      <c r="H822" s="428"/>
      <c r="I822" s="428"/>
      <c r="J822" s="428"/>
      <c r="K822" s="428"/>
      <c r="L822" s="428"/>
      <c r="M822" s="428"/>
      <c r="N822" s="428"/>
      <c r="O822" s="428"/>
      <c r="P822" s="428"/>
      <c r="Q822" s="428"/>
      <c r="R822" s="428"/>
      <c r="S822" s="428"/>
      <c r="T822" s="428"/>
      <c r="U822" s="428"/>
      <c r="V822" s="428"/>
      <c r="W822" s="428"/>
      <c r="X822" s="428"/>
      <c r="Y822" s="428"/>
      <c r="Z822" s="428"/>
      <c r="AA822" s="428"/>
      <c r="AB822" s="428"/>
      <c r="AC822" s="428"/>
      <c r="AD822" s="428"/>
      <c r="AE822" s="428"/>
      <c r="AF822" s="428"/>
      <c r="AG822" s="428"/>
      <c r="AH822" s="428"/>
      <c r="AI822" s="428"/>
      <c r="AJ822" s="428"/>
      <c r="AK822" s="428"/>
      <c r="AL822" s="428"/>
      <c r="AM822" s="428"/>
      <c r="AN822" s="428"/>
      <c r="AO822" s="428"/>
      <c r="AP822" s="428"/>
      <c r="AQ822" s="428"/>
      <c r="AR822" s="428"/>
      <c r="AS822" s="428"/>
      <c r="AT822" s="428"/>
      <c r="AU822" s="428"/>
      <c r="AV822" s="428"/>
      <c r="AW822" s="428"/>
      <c r="AX822" s="428"/>
      <c r="AY822" s="428"/>
      <c r="AZ822" s="428"/>
      <c r="BA822" s="428"/>
      <c r="BB822" s="428"/>
      <c r="BC822" s="428"/>
    </row>
    <row r="823" ht="12.75" customHeight="1">
      <c r="A823" s="428"/>
      <c r="B823" s="428"/>
      <c r="C823" s="428"/>
      <c r="D823" s="428"/>
      <c r="E823" s="428"/>
      <c r="F823" s="428"/>
      <c r="G823" s="428"/>
      <c r="H823" s="428"/>
      <c r="I823" s="428"/>
      <c r="J823" s="428"/>
      <c r="K823" s="428"/>
      <c r="L823" s="428"/>
      <c r="M823" s="428"/>
      <c r="N823" s="428"/>
      <c r="O823" s="428"/>
      <c r="P823" s="428"/>
      <c r="Q823" s="428"/>
      <c r="R823" s="428"/>
      <c r="S823" s="428"/>
      <c r="T823" s="428"/>
      <c r="U823" s="428"/>
      <c r="V823" s="428"/>
      <c r="W823" s="428"/>
      <c r="X823" s="428"/>
      <c r="Y823" s="428"/>
      <c r="Z823" s="428"/>
      <c r="AA823" s="428"/>
      <c r="AB823" s="428"/>
      <c r="AC823" s="428"/>
      <c r="AD823" s="428"/>
      <c r="AE823" s="428"/>
      <c r="AF823" s="428"/>
      <c r="AG823" s="428"/>
      <c r="AH823" s="428"/>
      <c r="AI823" s="428"/>
      <c r="AJ823" s="428"/>
      <c r="AK823" s="428"/>
      <c r="AL823" s="428"/>
      <c r="AM823" s="428"/>
      <c r="AN823" s="428"/>
      <c r="AO823" s="428"/>
      <c r="AP823" s="428"/>
      <c r="AQ823" s="428"/>
      <c r="AR823" s="428"/>
      <c r="AS823" s="428"/>
      <c r="AT823" s="428"/>
      <c r="AU823" s="428"/>
      <c r="AV823" s="428"/>
      <c r="AW823" s="428"/>
      <c r="AX823" s="428"/>
      <c r="AY823" s="428"/>
      <c r="AZ823" s="428"/>
      <c r="BA823" s="428"/>
      <c r="BB823" s="428"/>
      <c r="BC823" s="428"/>
    </row>
    <row r="824" ht="12.75" customHeight="1">
      <c r="A824" s="428"/>
      <c r="B824" s="428"/>
      <c r="C824" s="428"/>
      <c r="D824" s="428"/>
      <c r="E824" s="428"/>
      <c r="F824" s="428"/>
      <c r="G824" s="428"/>
      <c r="H824" s="428"/>
      <c r="I824" s="428"/>
      <c r="J824" s="428"/>
      <c r="K824" s="428"/>
      <c r="L824" s="428"/>
      <c r="M824" s="428"/>
      <c r="N824" s="428"/>
      <c r="O824" s="428"/>
      <c r="P824" s="428"/>
      <c r="Q824" s="428"/>
      <c r="R824" s="428"/>
      <c r="S824" s="428"/>
      <c r="T824" s="428"/>
      <c r="U824" s="428"/>
      <c r="V824" s="428"/>
      <c r="W824" s="428"/>
      <c r="X824" s="428"/>
      <c r="Y824" s="428"/>
      <c r="Z824" s="428"/>
      <c r="AA824" s="428"/>
      <c r="AB824" s="428"/>
      <c r="AC824" s="428"/>
      <c r="AD824" s="428"/>
      <c r="AE824" s="428"/>
      <c r="AF824" s="428"/>
      <c r="AG824" s="428"/>
      <c r="AH824" s="428"/>
      <c r="AI824" s="428"/>
      <c r="AJ824" s="428"/>
      <c r="AK824" s="428"/>
      <c r="AL824" s="428"/>
      <c r="AM824" s="428"/>
      <c r="AN824" s="428"/>
      <c r="AO824" s="428"/>
      <c r="AP824" s="428"/>
      <c r="AQ824" s="428"/>
      <c r="AR824" s="428"/>
      <c r="AS824" s="428"/>
      <c r="AT824" s="428"/>
      <c r="AU824" s="428"/>
      <c r="AV824" s="428"/>
      <c r="AW824" s="428"/>
      <c r="AX824" s="428"/>
      <c r="AY824" s="428"/>
      <c r="AZ824" s="428"/>
      <c r="BA824" s="428"/>
      <c r="BB824" s="428"/>
      <c r="BC824" s="428"/>
    </row>
    <row r="825" ht="12.75" customHeight="1">
      <c r="A825" s="428"/>
      <c r="B825" s="428"/>
      <c r="C825" s="428"/>
      <c r="D825" s="428"/>
      <c r="E825" s="428"/>
      <c r="F825" s="428"/>
      <c r="G825" s="428"/>
      <c r="H825" s="428"/>
      <c r="I825" s="428"/>
      <c r="J825" s="428"/>
      <c r="K825" s="428"/>
      <c r="L825" s="428"/>
      <c r="M825" s="428"/>
      <c r="N825" s="428"/>
      <c r="O825" s="428"/>
      <c r="P825" s="428"/>
      <c r="Q825" s="428"/>
      <c r="R825" s="428"/>
      <c r="S825" s="428"/>
      <c r="T825" s="428"/>
      <c r="U825" s="428"/>
      <c r="V825" s="428"/>
      <c r="W825" s="428"/>
      <c r="X825" s="428"/>
      <c r="Y825" s="428"/>
      <c r="Z825" s="428"/>
      <c r="AA825" s="428"/>
      <c r="AB825" s="428"/>
      <c r="AC825" s="428"/>
      <c r="AD825" s="428"/>
      <c r="AE825" s="428"/>
      <c r="AF825" s="428"/>
      <c r="AG825" s="428"/>
      <c r="AH825" s="428"/>
      <c r="AI825" s="428"/>
      <c r="AJ825" s="428"/>
      <c r="AK825" s="428"/>
      <c r="AL825" s="428"/>
      <c r="AM825" s="428"/>
      <c r="AN825" s="428"/>
      <c r="AO825" s="428"/>
      <c r="AP825" s="428"/>
      <c r="AQ825" s="428"/>
      <c r="AR825" s="428"/>
      <c r="AS825" s="428"/>
      <c r="AT825" s="428"/>
      <c r="AU825" s="428"/>
      <c r="AV825" s="428"/>
      <c r="AW825" s="428"/>
      <c r="AX825" s="428"/>
      <c r="AY825" s="428"/>
      <c r="AZ825" s="428"/>
      <c r="BA825" s="428"/>
      <c r="BB825" s="428"/>
      <c r="BC825" s="428"/>
    </row>
    <row r="826" ht="12.75" customHeight="1">
      <c r="A826" s="428"/>
      <c r="B826" s="428"/>
      <c r="C826" s="428"/>
      <c r="D826" s="428"/>
      <c r="E826" s="428"/>
      <c r="F826" s="428"/>
      <c r="G826" s="428"/>
      <c r="H826" s="428"/>
      <c r="I826" s="428"/>
      <c r="J826" s="428"/>
      <c r="K826" s="428"/>
      <c r="L826" s="428"/>
      <c r="M826" s="428"/>
      <c r="N826" s="428"/>
      <c r="O826" s="428"/>
      <c r="P826" s="428"/>
      <c r="Q826" s="428"/>
      <c r="R826" s="428"/>
      <c r="S826" s="428"/>
      <c r="T826" s="428"/>
      <c r="U826" s="428"/>
      <c r="V826" s="428"/>
      <c r="W826" s="428"/>
      <c r="X826" s="428"/>
      <c r="Y826" s="428"/>
      <c r="Z826" s="428"/>
      <c r="AA826" s="428"/>
      <c r="AB826" s="428"/>
      <c r="AC826" s="428"/>
      <c r="AD826" s="428"/>
      <c r="AE826" s="428"/>
      <c r="AF826" s="428"/>
      <c r="AG826" s="428"/>
      <c r="AH826" s="428"/>
      <c r="AI826" s="428"/>
      <c r="AJ826" s="428"/>
      <c r="AK826" s="428"/>
      <c r="AL826" s="428"/>
      <c r="AM826" s="428"/>
      <c r="AN826" s="428"/>
      <c r="AO826" s="428"/>
      <c r="AP826" s="428"/>
      <c r="AQ826" s="428"/>
      <c r="AR826" s="428"/>
      <c r="AS826" s="428"/>
      <c r="AT826" s="428"/>
      <c r="AU826" s="428"/>
      <c r="AV826" s="428"/>
      <c r="AW826" s="428"/>
      <c r="AX826" s="428"/>
      <c r="AY826" s="428"/>
      <c r="AZ826" s="428"/>
      <c r="BA826" s="428"/>
      <c r="BB826" s="428"/>
      <c r="BC826" s="428"/>
    </row>
    <row r="827" ht="12.75" customHeight="1">
      <c r="A827" s="428"/>
      <c r="B827" s="428"/>
      <c r="C827" s="428"/>
      <c r="D827" s="428"/>
      <c r="E827" s="428"/>
      <c r="F827" s="428"/>
      <c r="G827" s="428"/>
      <c r="H827" s="428"/>
      <c r="I827" s="428"/>
      <c r="J827" s="428"/>
      <c r="K827" s="428"/>
      <c r="L827" s="428"/>
      <c r="M827" s="428"/>
      <c r="N827" s="428"/>
      <c r="O827" s="428"/>
      <c r="P827" s="428"/>
      <c r="Q827" s="428"/>
      <c r="R827" s="428"/>
      <c r="S827" s="428"/>
      <c r="T827" s="428"/>
      <c r="U827" s="428"/>
      <c r="V827" s="428"/>
      <c r="W827" s="428"/>
      <c r="X827" s="428"/>
      <c r="Y827" s="428"/>
      <c r="Z827" s="428"/>
      <c r="AA827" s="428"/>
      <c r="AB827" s="428"/>
      <c r="AC827" s="428"/>
      <c r="AD827" s="428"/>
      <c r="AE827" s="428"/>
      <c r="AF827" s="428"/>
      <c r="AG827" s="428"/>
      <c r="AH827" s="428"/>
      <c r="AI827" s="428"/>
      <c r="AJ827" s="428"/>
      <c r="AK827" s="428"/>
      <c r="AL827" s="428"/>
      <c r="AM827" s="428"/>
      <c r="AN827" s="428"/>
      <c r="AO827" s="428"/>
      <c r="AP827" s="428"/>
      <c r="AQ827" s="428"/>
      <c r="AR827" s="428"/>
      <c r="AS827" s="428"/>
      <c r="AT827" s="428"/>
      <c r="AU827" s="428"/>
      <c r="AV827" s="428"/>
      <c r="AW827" s="428"/>
      <c r="AX827" s="428"/>
      <c r="AY827" s="428"/>
      <c r="AZ827" s="428"/>
      <c r="BA827" s="428"/>
      <c r="BB827" s="428"/>
      <c r="BC827" s="428"/>
    </row>
    <row r="828" ht="12.75" customHeight="1">
      <c r="A828" s="428"/>
      <c r="B828" s="428"/>
      <c r="C828" s="428"/>
      <c r="D828" s="428"/>
      <c r="E828" s="428"/>
      <c r="F828" s="428"/>
      <c r="G828" s="428"/>
      <c r="H828" s="428"/>
      <c r="I828" s="428"/>
      <c r="J828" s="428"/>
      <c r="K828" s="428"/>
      <c r="L828" s="428"/>
      <c r="M828" s="428"/>
      <c r="N828" s="428"/>
      <c r="O828" s="428"/>
      <c r="P828" s="428"/>
      <c r="Q828" s="428"/>
      <c r="R828" s="428"/>
      <c r="S828" s="428"/>
      <c r="T828" s="428"/>
      <c r="U828" s="428"/>
      <c r="V828" s="428"/>
      <c r="W828" s="428"/>
      <c r="X828" s="428"/>
      <c r="Y828" s="428"/>
      <c r="Z828" s="428"/>
      <c r="AA828" s="428"/>
      <c r="AB828" s="428"/>
      <c r="AC828" s="428"/>
      <c r="AD828" s="428"/>
      <c r="AE828" s="428"/>
      <c r="AF828" s="428"/>
      <c r="AG828" s="428"/>
      <c r="AH828" s="428"/>
      <c r="AI828" s="428"/>
      <c r="AJ828" s="428"/>
      <c r="AK828" s="428"/>
      <c r="AL828" s="428"/>
      <c r="AM828" s="428"/>
      <c r="AN828" s="428"/>
      <c r="AO828" s="428"/>
      <c r="AP828" s="428"/>
      <c r="AQ828" s="428"/>
      <c r="AR828" s="428"/>
      <c r="AS828" s="428"/>
      <c r="AT828" s="428"/>
      <c r="AU828" s="428"/>
      <c r="AV828" s="428"/>
      <c r="AW828" s="428"/>
      <c r="AX828" s="428"/>
      <c r="AY828" s="428"/>
      <c r="AZ828" s="428"/>
      <c r="BA828" s="428"/>
      <c r="BB828" s="428"/>
      <c r="BC828" s="428"/>
    </row>
    <row r="829" ht="12.75" customHeight="1">
      <c r="A829" s="428"/>
      <c r="B829" s="428"/>
      <c r="C829" s="428"/>
      <c r="D829" s="428"/>
      <c r="E829" s="428"/>
      <c r="F829" s="428"/>
      <c r="G829" s="428"/>
      <c r="H829" s="428"/>
      <c r="I829" s="428"/>
      <c r="J829" s="428"/>
      <c r="K829" s="428"/>
      <c r="L829" s="428"/>
      <c r="M829" s="428"/>
      <c r="N829" s="428"/>
      <c r="O829" s="428"/>
      <c r="P829" s="428"/>
      <c r="Q829" s="428"/>
      <c r="R829" s="428"/>
      <c r="S829" s="428"/>
      <c r="T829" s="428"/>
      <c r="U829" s="428"/>
      <c r="V829" s="428"/>
      <c r="W829" s="428"/>
      <c r="X829" s="428"/>
      <c r="Y829" s="428"/>
      <c r="Z829" s="428"/>
      <c r="AA829" s="428"/>
      <c r="AB829" s="428"/>
      <c r="AC829" s="428"/>
      <c r="AD829" s="428"/>
      <c r="AE829" s="428"/>
      <c r="AF829" s="428"/>
      <c r="AG829" s="428"/>
      <c r="AH829" s="428"/>
      <c r="AI829" s="428"/>
      <c r="AJ829" s="428"/>
      <c r="AK829" s="428"/>
      <c r="AL829" s="428"/>
      <c r="AM829" s="428"/>
      <c r="AN829" s="428"/>
      <c r="AO829" s="428"/>
      <c r="AP829" s="428"/>
      <c r="AQ829" s="428"/>
      <c r="AR829" s="428"/>
      <c r="AS829" s="428"/>
      <c r="AT829" s="428"/>
      <c r="AU829" s="428"/>
      <c r="AV829" s="428"/>
      <c r="AW829" s="428"/>
      <c r="AX829" s="428"/>
      <c r="AY829" s="428"/>
      <c r="AZ829" s="428"/>
      <c r="BA829" s="428"/>
      <c r="BB829" s="428"/>
      <c r="BC829" s="428"/>
    </row>
    <row r="830" ht="12.75" customHeight="1">
      <c r="A830" s="428"/>
      <c r="B830" s="428"/>
      <c r="C830" s="428"/>
      <c r="D830" s="428"/>
      <c r="E830" s="428"/>
      <c r="F830" s="428"/>
      <c r="G830" s="428"/>
      <c r="H830" s="428"/>
      <c r="I830" s="428"/>
      <c r="J830" s="428"/>
      <c r="K830" s="428"/>
      <c r="L830" s="428"/>
      <c r="M830" s="428"/>
      <c r="N830" s="428"/>
      <c r="O830" s="428"/>
      <c r="P830" s="428"/>
      <c r="Q830" s="428"/>
      <c r="R830" s="428"/>
      <c r="S830" s="428"/>
      <c r="T830" s="428"/>
      <c r="U830" s="428"/>
      <c r="V830" s="428"/>
      <c r="W830" s="428"/>
      <c r="X830" s="428"/>
      <c r="Y830" s="428"/>
      <c r="Z830" s="428"/>
      <c r="AA830" s="428"/>
      <c r="AB830" s="428"/>
      <c r="AC830" s="428"/>
      <c r="AD830" s="428"/>
      <c r="AE830" s="428"/>
      <c r="AF830" s="428"/>
      <c r="AG830" s="428"/>
      <c r="AH830" s="428"/>
      <c r="AI830" s="428"/>
      <c r="AJ830" s="428"/>
      <c r="AK830" s="428"/>
      <c r="AL830" s="428"/>
      <c r="AM830" s="428"/>
      <c r="AN830" s="428"/>
      <c r="AO830" s="428"/>
      <c r="AP830" s="428"/>
      <c r="AQ830" s="428"/>
      <c r="AR830" s="428"/>
      <c r="AS830" s="428"/>
      <c r="AT830" s="428"/>
      <c r="AU830" s="428"/>
      <c r="AV830" s="428"/>
      <c r="AW830" s="428"/>
      <c r="AX830" s="428"/>
      <c r="AY830" s="428"/>
      <c r="AZ830" s="428"/>
      <c r="BA830" s="428"/>
      <c r="BB830" s="428"/>
      <c r="BC830" s="428"/>
    </row>
    <row r="831" ht="12.75" customHeight="1">
      <c r="A831" s="428"/>
      <c r="B831" s="428"/>
      <c r="C831" s="428"/>
      <c r="D831" s="428"/>
      <c r="E831" s="428"/>
      <c r="F831" s="428"/>
      <c r="G831" s="428"/>
      <c r="H831" s="428"/>
      <c r="I831" s="428"/>
      <c r="J831" s="428"/>
      <c r="K831" s="428"/>
      <c r="L831" s="428"/>
      <c r="M831" s="428"/>
      <c r="N831" s="428"/>
      <c r="O831" s="428"/>
      <c r="P831" s="428"/>
      <c r="Q831" s="428"/>
      <c r="R831" s="428"/>
      <c r="S831" s="428"/>
      <c r="T831" s="428"/>
      <c r="U831" s="428"/>
      <c r="V831" s="428"/>
      <c r="W831" s="428"/>
      <c r="X831" s="428"/>
      <c r="Y831" s="428"/>
      <c r="Z831" s="428"/>
      <c r="AA831" s="428"/>
      <c r="AB831" s="428"/>
      <c r="AC831" s="428"/>
      <c r="AD831" s="428"/>
      <c r="AE831" s="428"/>
      <c r="AF831" s="428"/>
      <c r="AG831" s="428"/>
      <c r="AH831" s="428"/>
      <c r="AI831" s="428"/>
      <c r="AJ831" s="428"/>
      <c r="AK831" s="428"/>
      <c r="AL831" s="428"/>
      <c r="AM831" s="428"/>
      <c r="AN831" s="428"/>
      <c r="AO831" s="428"/>
      <c r="AP831" s="428"/>
      <c r="AQ831" s="428"/>
      <c r="AR831" s="428"/>
      <c r="AS831" s="428"/>
      <c r="AT831" s="428"/>
      <c r="AU831" s="428"/>
      <c r="AV831" s="428"/>
      <c r="AW831" s="428"/>
      <c r="AX831" s="428"/>
      <c r="AY831" s="428"/>
      <c r="AZ831" s="428"/>
      <c r="BA831" s="428"/>
      <c r="BB831" s="428"/>
      <c r="BC831" s="428"/>
    </row>
    <row r="832" ht="12.75" customHeight="1">
      <c r="A832" s="428"/>
      <c r="B832" s="428"/>
      <c r="C832" s="428"/>
      <c r="D832" s="428"/>
      <c r="E832" s="428"/>
      <c r="F832" s="428"/>
      <c r="G832" s="428"/>
      <c r="H832" s="428"/>
      <c r="I832" s="428"/>
      <c r="J832" s="428"/>
      <c r="K832" s="428"/>
      <c r="L832" s="428"/>
      <c r="M832" s="428"/>
      <c r="N832" s="428"/>
      <c r="O832" s="428"/>
      <c r="P832" s="428"/>
      <c r="Q832" s="428"/>
      <c r="R832" s="428"/>
      <c r="S832" s="428"/>
      <c r="T832" s="428"/>
      <c r="U832" s="428"/>
      <c r="V832" s="428"/>
      <c r="W832" s="428"/>
      <c r="X832" s="428"/>
      <c r="Y832" s="428"/>
      <c r="Z832" s="428"/>
      <c r="AA832" s="428"/>
      <c r="AB832" s="428"/>
      <c r="AC832" s="428"/>
      <c r="AD832" s="428"/>
      <c r="AE832" s="428"/>
      <c r="AF832" s="428"/>
      <c r="AG832" s="428"/>
      <c r="AH832" s="428"/>
      <c r="AI832" s="428"/>
      <c r="AJ832" s="428"/>
      <c r="AK832" s="428"/>
      <c r="AL832" s="428"/>
      <c r="AM832" s="428"/>
      <c r="AN832" s="428"/>
      <c r="AO832" s="428"/>
      <c r="AP832" s="428"/>
      <c r="AQ832" s="428"/>
      <c r="AR832" s="428"/>
      <c r="AS832" s="428"/>
      <c r="AT832" s="428"/>
      <c r="AU832" s="428"/>
      <c r="AV832" s="428"/>
      <c r="AW832" s="428"/>
      <c r="AX832" s="428"/>
      <c r="AY832" s="428"/>
      <c r="AZ832" s="428"/>
      <c r="BA832" s="428"/>
      <c r="BB832" s="428"/>
      <c r="BC832" s="428"/>
    </row>
    <row r="833" ht="12.75" customHeight="1">
      <c r="A833" s="428"/>
      <c r="B833" s="428"/>
      <c r="C833" s="428"/>
      <c r="D833" s="428"/>
      <c r="E833" s="428"/>
      <c r="F833" s="428"/>
      <c r="G833" s="428"/>
      <c r="H833" s="428"/>
      <c r="I833" s="428"/>
      <c r="J833" s="428"/>
      <c r="K833" s="428"/>
      <c r="L833" s="428"/>
      <c r="M833" s="428"/>
      <c r="N833" s="428"/>
      <c r="O833" s="428"/>
      <c r="P833" s="428"/>
      <c r="Q833" s="428"/>
      <c r="R833" s="428"/>
      <c r="S833" s="428"/>
      <c r="T833" s="428"/>
      <c r="U833" s="428"/>
      <c r="V833" s="428"/>
      <c r="W833" s="428"/>
      <c r="X833" s="428"/>
      <c r="Y833" s="428"/>
      <c r="Z833" s="428"/>
      <c r="AA833" s="428"/>
      <c r="AB833" s="428"/>
      <c r="AC833" s="428"/>
      <c r="AD833" s="428"/>
      <c r="AE833" s="428"/>
      <c r="AF833" s="428"/>
      <c r="AG833" s="428"/>
      <c r="AH833" s="428"/>
      <c r="AI833" s="428"/>
      <c r="AJ833" s="428"/>
      <c r="AK833" s="428"/>
      <c r="AL833" s="428"/>
      <c r="AM833" s="428"/>
      <c r="AN833" s="428"/>
      <c r="AO833" s="428"/>
      <c r="AP833" s="428"/>
      <c r="AQ833" s="428"/>
      <c r="AR833" s="428"/>
      <c r="AS833" s="428"/>
      <c r="AT833" s="428"/>
      <c r="AU833" s="428"/>
      <c r="AV833" s="428"/>
      <c r="AW833" s="428"/>
      <c r="AX833" s="428"/>
      <c r="AY833" s="428"/>
      <c r="AZ833" s="428"/>
      <c r="BA833" s="428"/>
      <c r="BB833" s="428"/>
      <c r="BC833" s="428"/>
    </row>
    <row r="834" ht="12.75" customHeight="1">
      <c r="A834" s="428"/>
      <c r="B834" s="428"/>
      <c r="C834" s="428"/>
      <c r="D834" s="428"/>
      <c r="E834" s="428"/>
      <c r="F834" s="428"/>
      <c r="G834" s="428"/>
      <c r="H834" s="428"/>
      <c r="I834" s="428"/>
      <c r="J834" s="428"/>
      <c r="K834" s="428"/>
      <c r="L834" s="428"/>
      <c r="M834" s="428"/>
      <c r="N834" s="428"/>
      <c r="O834" s="428"/>
      <c r="P834" s="428"/>
      <c r="Q834" s="428"/>
      <c r="R834" s="428"/>
      <c r="S834" s="428"/>
      <c r="T834" s="428"/>
      <c r="U834" s="428"/>
      <c r="V834" s="428"/>
      <c r="W834" s="428"/>
      <c r="X834" s="428"/>
      <c r="Y834" s="428"/>
      <c r="Z834" s="428"/>
      <c r="AA834" s="428"/>
      <c r="AB834" s="428"/>
      <c r="AC834" s="428"/>
      <c r="AD834" s="428"/>
      <c r="AE834" s="428"/>
      <c r="AF834" s="428"/>
      <c r="AG834" s="428"/>
      <c r="AH834" s="428"/>
      <c r="AI834" s="428"/>
      <c r="AJ834" s="428"/>
      <c r="AK834" s="428"/>
      <c r="AL834" s="428"/>
      <c r="AM834" s="428"/>
      <c r="AN834" s="428"/>
      <c r="AO834" s="428"/>
      <c r="AP834" s="428"/>
      <c r="AQ834" s="428"/>
      <c r="AR834" s="428"/>
      <c r="AS834" s="428"/>
      <c r="AT834" s="428"/>
      <c r="AU834" s="428"/>
      <c r="AV834" s="428"/>
      <c r="AW834" s="428"/>
      <c r="AX834" s="428"/>
      <c r="AY834" s="428"/>
      <c r="AZ834" s="428"/>
      <c r="BA834" s="428"/>
      <c r="BB834" s="428"/>
      <c r="BC834" s="428"/>
    </row>
    <row r="835" ht="12.75" customHeight="1">
      <c r="A835" s="428"/>
      <c r="B835" s="428"/>
      <c r="C835" s="428"/>
      <c r="D835" s="428"/>
      <c r="E835" s="428"/>
      <c r="F835" s="428"/>
      <c r="G835" s="428"/>
      <c r="H835" s="428"/>
      <c r="I835" s="428"/>
      <c r="J835" s="428"/>
      <c r="K835" s="428"/>
      <c r="L835" s="428"/>
      <c r="M835" s="428"/>
      <c r="N835" s="428"/>
      <c r="O835" s="428"/>
      <c r="P835" s="428"/>
      <c r="Q835" s="428"/>
      <c r="R835" s="428"/>
      <c r="S835" s="428"/>
      <c r="T835" s="428"/>
      <c r="U835" s="428"/>
      <c r="V835" s="428"/>
      <c r="W835" s="428"/>
      <c r="X835" s="428"/>
      <c r="Y835" s="428"/>
      <c r="Z835" s="428"/>
      <c r="AA835" s="428"/>
      <c r="AB835" s="428"/>
      <c r="AC835" s="428"/>
      <c r="AD835" s="428"/>
      <c r="AE835" s="428"/>
      <c r="AF835" s="428"/>
      <c r="AG835" s="428"/>
      <c r="AH835" s="428"/>
      <c r="AI835" s="428"/>
      <c r="AJ835" s="428"/>
      <c r="AK835" s="428"/>
      <c r="AL835" s="428"/>
      <c r="AM835" s="428"/>
      <c r="AN835" s="428"/>
      <c r="AO835" s="428"/>
      <c r="AP835" s="428"/>
      <c r="AQ835" s="428"/>
      <c r="AR835" s="428"/>
      <c r="AS835" s="428"/>
      <c r="AT835" s="428"/>
      <c r="AU835" s="428"/>
      <c r="AV835" s="428"/>
      <c r="AW835" s="428"/>
      <c r="AX835" s="428"/>
      <c r="AY835" s="428"/>
      <c r="AZ835" s="428"/>
      <c r="BA835" s="428"/>
      <c r="BB835" s="428"/>
      <c r="BC835" s="428"/>
    </row>
    <row r="836" ht="12.75" customHeight="1">
      <c r="A836" s="428"/>
      <c r="B836" s="428"/>
      <c r="C836" s="428"/>
      <c r="D836" s="428"/>
      <c r="E836" s="428"/>
      <c r="F836" s="428"/>
      <c r="G836" s="428"/>
      <c r="H836" s="428"/>
      <c r="I836" s="428"/>
      <c r="J836" s="428"/>
      <c r="K836" s="428"/>
      <c r="L836" s="428"/>
      <c r="M836" s="428"/>
      <c r="N836" s="428"/>
      <c r="O836" s="428"/>
      <c r="P836" s="428"/>
      <c r="Q836" s="428"/>
      <c r="R836" s="428"/>
      <c r="S836" s="428"/>
      <c r="T836" s="428"/>
      <c r="U836" s="428"/>
      <c r="V836" s="428"/>
      <c r="W836" s="428"/>
      <c r="X836" s="428"/>
      <c r="Y836" s="428"/>
      <c r="Z836" s="428"/>
      <c r="AA836" s="428"/>
      <c r="AB836" s="428"/>
      <c r="AC836" s="428"/>
      <c r="AD836" s="428"/>
      <c r="AE836" s="428"/>
      <c r="AF836" s="428"/>
      <c r="AG836" s="428"/>
      <c r="AH836" s="428"/>
      <c r="AI836" s="428"/>
      <c r="AJ836" s="428"/>
      <c r="AK836" s="428"/>
      <c r="AL836" s="428"/>
      <c r="AM836" s="428"/>
      <c r="AN836" s="428"/>
      <c r="AO836" s="428"/>
      <c r="AP836" s="428"/>
      <c r="AQ836" s="428"/>
      <c r="AR836" s="428"/>
      <c r="AS836" s="428"/>
      <c r="AT836" s="428"/>
      <c r="AU836" s="428"/>
      <c r="AV836" s="428"/>
      <c r="AW836" s="428"/>
      <c r="AX836" s="428"/>
      <c r="AY836" s="428"/>
      <c r="AZ836" s="428"/>
      <c r="BA836" s="428"/>
      <c r="BB836" s="428"/>
      <c r="BC836" s="428"/>
    </row>
    <row r="837" ht="12.75" customHeight="1">
      <c r="A837" s="428"/>
      <c r="B837" s="428"/>
      <c r="C837" s="428"/>
      <c r="D837" s="428"/>
      <c r="E837" s="428"/>
      <c r="F837" s="428"/>
      <c r="G837" s="428"/>
      <c r="H837" s="428"/>
      <c r="I837" s="428"/>
      <c r="J837" s="428"/>
      <c r="K837" s="428"/>
      <c r="L837" s="428"/>
      <c r="M837" s="428"/>
      <c r="N837" s="428"/>
      <c r="O837" s="428"/>
      <c r="P837" s="428"/>
      <c r="Q837" s="428"/>
      <c r="R837" s="428"/>
      <c r="S837" s="428"/>
      <c r="T837" s="428"/>
      <c r="U837" s="428"/>
      <c r="V837" s="428"/>
      <c r="W837" s="428"/>
      <c r="X837" s="428"/>
      <c r="Y837" s="428"/>
      <c r="Z837" s="428"/>
      <c r="AA837" s="428"/>
      <c r="AB837" s="428"/>
      <c r="AC837" s="428"/>
      <c r="AD837" s="428"/>
      <c r="AE837" s="428"/>
      <c r="AF837" s="428"/>
      <c r="AG837" s="428"/>
      <c r="AH837" s="428"/>
      <c r="AI837" s="428"/>
      <c r="AJ837" s="428"/>
      <c r="AK837" s="428"/>
      <c r="AL837" s="428"/>
      <c r="AM837" s="428"/>
      <c r="AN837" s="428"/>
      <c r="AO837" s="428"/>
      <c r="AP837" s="428"/>
      <c r="AQ837" s="428"/>
      <c r="AR837" s="428"/>
      <c r="AS837" s="428"/>
      <c r="AT837" s="428"/>
      <c r="AU837" s="428"/>
      <c r="AV837" s="428"/>
      <c r="AW837" s="428"/>
      <c r="AX837" s="428"/>
      <c r="AY837" s="428"/>
      <c r="AZ837" s="428"/>
      <c r="BA837" s="428"/>
      <c r="BB837" s="428"/>
      <c r="BC837" s="428"/>
    </row>
    <row r="838" ht="12.75" customHeight="1">
      <c r="A838" s="428"/>
      <c r="B838" s="428"/>
      <c r="C838" s="428"/>
      <c r="D838" s="428"/>
      <c r="E838" s="428"/>
      <c r="F838" s="428"/>
      <c r="G838" s="428"/>
      <c r="H838" s="428"/>
      <c r="I838" s="428"/>
      <c r="J838" s="428"/>
      <c r="K838" s="428"/>
      <c r="L838" s="428"/>
      <c r="M838" s="428"/>
      <c r="N838" s="428"/>
      <c r="O838" s="428"/>
      <c r="P838" s="428"/>
      <c r="Q838" s="428"/>
      <c r="R838" s="428"/>
      <c r="S838" s="428"/>
      <c r="T838" s="428"/>
      <c r="U838" s="428"/>
      <c r="V838" s="428"/>
      <c r="W838" s="428"/>
      <c r="X838" s="428"/>
      <c r="Y838" s="428"/>
      <c r="Z838" s="428"/>
      <c r="AA838" s="428"/>
      <c r="AB838" s="428"/>
      <c r="AC838" s="428"/>
      <c r="AD838" s="428"/>
      <c r="AE838" s="428"/>
      <c r="AF838" s="428"/>
      <c r="AG838" s="428"/>
      <c r="AH838" s="428"/>
      <c r="AI838" s="428"/>
      <c r="AJ838" s="428"/>
      <c r="AK838" s="428"/>
      <c r="AL838" s="428"/>
      <c r="AM838" s="428"/>
      <c r="AN838" s="428"/>
      <c r="AO838" s="428"/>
      <c r="AP838" s="428"/>
      <c r="AQ838" s="428"/>
      <c r="AR838" s="428"/>
      <c r="AS838" s="428"/>
      <c r="AT838" s="428"/>
      <c r="AU838" s="428"/>
      <c r="AV838" s="428"/>
      <c r="AW838" s="428"/>
      <c r="AX838" s="428"/>
      <c r="AY838" s="428"/>
      <c r="AZ838" s="428"/>
      <c r="BA838" s="428"/>
      <c r="BB838" s="428"/>
      <c r="BC838" s="428"/>
    </row>
    <row r="839" ht="12.75" customHeight="1">
      <c r="A839" s="428"/>
      <c r="B839" s="428"/>
      <c r="C839" s="428"/>
      <c r="D839" s="428"/>
      <c r="E839" s="428"/>
      <c r="F839" s="428"/>
      <c r="G839" s="428"/>
      <c r="H839" s="428"/>
      <c r="I839" s="428"/>
      <c r="J839" s="428"/>
      <c r="K839" s="428"/>
      <c r="L839" s="428"/>
      <c r="M839" s="428"/>
      <c r="N839" s="428"/>
      <c r="O839" s="428"/>
      <c r="P839" s="428"/>
      <c r="Q839" s="428"/>
      <c r="R839" s="428"/>
      <c r="S839" s="428"/>
      <c r="T839" s="428"/>
      <c r="U839" s="428"/>
      <c r="V839" s="428"/>
      <c r="W839" s="428"/>
      <c r="X839" s="428"/>
      <c r="Y839" s="428"/>
      <c r="Z839" s="428"/>
      <c r="AA839" s="428"/>
      <c r="AB839" s="428"/>
      <c r="AC839" s="428"/>
      <c r="AD839" s="428"/>
      <c r="AE839" s="428"/>
      <c r="AF839" s="428"/>
      <c r="AG839" s="428"/>
      <c r="AH839" s="428"/>
      <c r="AI839" s="428"/>
      <c r="AJ839" s="428"/>
      <c r="AK839" s="428"/>
      <c r="AL839" s="428"/>
      <c r="AM839" s="428"/>
      <c r="AN839" s="428"/>
      <c r="AO839" s="428"/>
      <c r="AP839" s="428"/>
      <c r="AQ839" s="428"/>
      <c r="AR839" s="428"/>
      <c r="AS839" s="428"/>
      <c r="AT839" s="428"/>
      <c r="AU839" s="428"/>
      <c r="AV839" s="428"/>
      <c r="AW839" s="428"/>
      <c r="AX839" s="428"/>
      <c r="AY839" s="428"/>
      <c r="AZ839" s="428"/>
      <c r="BA839" s="428"/>
      <c r="BB839" s="428"/>
      <c r="BC839" s="428"/>
    </row>
    <row r="840" ht="12.75" customHeight="1">
      <c r="A840" s="428"/>
      <c r="B840" s="428"/>
      <c r="C840" s="428"/>
      <c r="D840" s="428"/>
      <c r="E840" s="428"/>
      <c r="F840" s="428"/>
      <c r="G840" s="428"/>
      <c r="H840" s="428"/>
      <c r="I840" s="428"/>
      <c r="J840" s="428"/>
      <c r="K840" s="428"/>
      <c r="L840" s="428"/>
      <c r="M840" s="428"/>
      <c r="N840" s="428"/>
      <c r="O840" s="428"/>
      <c r="P840" s="428"/>
      <c r="Q840" s="428"/>
      <c r="R840" s="428"/>
      <c r="S840" s="428"/>
      <c r="T840" s="428"/>
      <c r="U840" s="428"/>
      <c r="V840" s="428"/>
      <c r="W840" s="428"/>
      <c r="X840" s="428"/>
      <c r="Y840" s="428"/>
      <c r="Z840" s="428"/>
      <c r="AA840" s="428"/>
      <c r="AB840" s="428"/>
      <c r="AC840" s="428"/>
      <c r="AD840" s="428"/>
      <c r="AE840" s="428"/>
      <c r="AF840" s="428"/>
      <c r="AG840" s="428"/>
      <c r="AH840" s="428"/>
      <c r="AI840" s="428"/>
      <c r="AJ840" s="428"/>
      <c r="AK840" s="428"/>
      <c r="AL840" s="428"/>
      <c r="AM840" s="428"/>
      <c r="AN840" s="428"/>
      <c r="AO840" s="428"/>
      <c r="AP840" s="428"/>
      <c r="AQ840" s="428"/>
      <c r="AR840" s="428"/>
      <c r="AS840" s="428"/>
      <c r="AT840" s="428"/>
      <c r="AU840" s="428"/>
      <c r="AV840" s="428"/>
      <c r="AW840" s="428"/>
      <c r="AX840" s="428"/>
      <c r="AY840" s="428"/>
      <c r="AZ840" s="428"/>
      <c r="BA840" s="428"/>
      <c r="BB840" s="428"/>
      <c r="BC840" s="428"/>
    </row>
    <row r="841" ht="12.75" customHeight="1">
      <c r="A841" s="428"/>
      <c r="B841" s="428"/>
      <c r="C841" s="428"/>
      <c r="D841" s="428"/>
      <c r="E841" s="428"/>
      <c r="F841" s="428"/>
      <c r="G841" s="428"/>
      <c r="H841" s="428"/>
      <c r="I841" s="428"/>
      <c r="J841" s="428"/>
      <c r="K841" s="428"/>
      <c r="L841" s="428"/>
      <c r="M841" s="428"/>
      <c r="N841" s="428"/>
      <c r="O841" s="428"/>
      <c r="P841" s="428"/>
      <c r="Q841" s="428"/>
      <c r="R841" s="428"/>
      <c r="S841" s="428"/>
      <c r="T841" s="428"/>
      <c r="U841" s="428"/>
      <c r="V841" s="428"/>
      <c r="W841" s="428"/>
      <c r="X841" s="428"/>
      <c r="Y841" s="428"/>
      <c r="Z841" s="428"/>
      <c r="AA841" s="428"/>
      <c r="AB841" s="428"/>
      <c r="AC841" s="428"/>
      <c r="AD841" s="428"/>
      <c r="AE841" s="428"/>
      <c r="AF841" s="428"/>
      <c r="AG841" s="428"/>
      <c r="AH841" s="428"/>
      <c r="AI841" s="428"/>
      <c r="AJ841" s="428"/>
      <c r="AK841" s="428"/>
      <c r="AL841" s="428"/>
      <c r="AM841" s="428"/>
      <c r="AN841" s="428"/>
      <c r="AO841" s="428"/>
      <c r="AP841" s="428"/>
      <c r="AQ841" s="428"/>
      <c r="AR841" s="428"/>
      <c r="AS841" s="428"/>
      <c r="AT841" s="428"/>
      <c r="AU841" s="428"/>
      <c r="AV841" s="428"/>
      <c r="AW841" s="428"/>
      <c r="AX841" s="428"/>
      <c r="AY841" s="428"/>
      <c r="AZ841" s="428"/>
      <c r="BA841" s="428"/>
      <c r="BB841" s="428"/>
      <c r="BC841" s="428"/>
    </row>
    <row r="842" ht="12.75" customHeight="1">
      <c r="A842" s="428"/>
      <c r="B842" s="428"/>
      <c r="C842" s="428"/>
      <c r="D842" s="428"/>
      <c r="E842" s="428"/>
      <c r="F842" s="428"/>
      <c r="G842" s="428"/>
      <c r="H842" s="428"/>
      <c r="I842" s="428"/>
      <c r="J842" s="428"/>
      <c r="K842" s="428"/>
      <c r="L842" s="428"/>
      <c r="M842" s="428"/>
      <c r="N842" s="428"/>
      <c r="O842" s="428"/>
      <c r="P842" s="428"/>
      <c r="Q842" s="428"/>
      <c r="R842" s="428"/>
      <c r="S842" s="428"/>
      <c r="T842" s="428"/>
      <c r="U842" s="428"/>
      <c r="V842" s="428"/>
      <c r="W842" s="428"/>
      <c r="X842" s="428"/>
      <c r="Y842" s="428"/>
      <c r="Z842" s="428"/>
      <c r="AA842" s="428"/>
      <c r="AB842" s="428"/>
      <c r="AC842" s="428"/>
      <c r="AD842" s="428"/>
      <c r="AE842" s="428"/>
      <c r="AF842" s="428"/>
      <c r="AG842" s="428"/>
      <c r="AH842" s="428"/>
      <c r="AI842" s="428"/>
      <c r="AJ842" s="428"/>
      <c r="AK842" s="428"/>
      <c r="AL842" s="428"/>
      <c r="AM842" s="428"/>
      <c r="AN842" s="428"/>
      <c r="AO842" s="428"/>
      <c r="AP842" s="428"/>
      <c r="AQ842" s="428"/>
      <c r="AR842" s="428"/>
      <c r="AS842" s="428"/>
      <c r="AT842" s="428"/>
      <c r="AU842" s="428"/>
      <c r="AV842" s="428"/>
      <c r="AW842" s="428"/>
      <c r="AX842" s="428"/>
      <c r="AY842" s="428"/>
      <c r="AZ842" s="428"/>
      <c r="BA842" s="428"/>
      <c r="BB842" s="428"/>
      <c r="BC842" s="428"/>
    </row>
    <row r="843" ht="12.75" customHeight="1">
      <c r="A843" s="428"/>
      <c r="B843" s="428"/>
      <c r="C843" s="428"/>
      <c r="D843" s="428"/>
      <c r="E843" s="428"/>
      <c r="F843" s="428"/>
      <c r="G843" s="428"/>
      <c r="H843" s="428"/>
      <c r="I843" s="428"/>
      <c r="J843" s="428"/>
      <c r="K843" s="428"/>
      <c r="L843" s="428"/>
      <c r="M843" s="428"/>
      <c r="N843" s="428"/>
      <c r="O843" s="428"/>
      <c r="P843" s="428"/>
      <c r="Q843" s="428"/>
      <c r="R843" s="428"/>
      <c r="S843" s="428"/>
      <c r="T843" s="428"/>
      <c r="U843" s="428"/>
      <c r="V843" s="428"/>
      <c r="W843" s="428"/>
      <c r="X843" s="428"/>
      <c r="Y843" s="428"/>
      <c r="Z843" s="428"/>
      <c r="AA843" s="428"/>
      <c r="AB843" s="428"/>
      <c r="AC843" s="428"/>
      <c r="AD843" s="428"/>
      <c r="AE843" s="428"/>
      <c r="AF843" s="428"/>
      <c r="AG843" s="428"/>
      <c r="AH843" s="428"/>
      <c r="AI843" s="428"/>
      <c r="AJ843" s="428"/>
      <c r="AK843" s="428"/>
      <c r="AL843" s="428"/>
      <c r="AM843" s="428"/>
      <c r="AN843" s="428"/>
      <c r="AO843" s="428"/>
      <c r="AP843" s="428"/>
      <c r="AQ843" s="428"/>
      <c r="AR843" s="428"/>
      <c r="AS843" s="428"/>
      <c r="AT843" s="428"/>
      <c r="AU843" s="428"/>
      <c r="AV843" s="428"/>
      <c r="AW843" s="428"/>
      <c r="AX843" s="428"/>
      <c r="AY843" s="428"/>
      <c r="AZ843" s="428"/>
      <c r="BA843" s="428"/>
      <c r="BB843" s="428"/>
      <c r="BC843" s="428"/>
    </row>
    <row r="844" ht="12.75" customHeight="1">
      <c r="A844" s="428"/>
      <c r="B844" s="428"/>
      <c r="C844" s="428"/>
      <c r="D844" s="428"/>
      <c r="E844" s="428"/>
      <c r="F844" s="428"/>
      <c r="G844" s="428"/>
      <c r="H844" s="428"/>
      <c r="I844" s="428"/>
      <c r="J844" s="428"/>
      <c r="K844" s="428"/>
      <c r="L844" s="428"/>
      <c r="M844" s="428"/>
      <c r="N844" s="428"/>
      <c r="O844" s="428"/>
      <c r="P844" s="428"/>
      <c r="Q844" s="428"/>
      <c r="R844" s="428"/>
      <c r="S844" s="428"/>
      <c r="T844" s="428"/>
      <c r="U844" s="428"/>
      <c r="V844" s="428"/>
      <c r="W844" s="428"/>
      <c r="X844" s="428"/>
      <c r="Y844" s="428"/>
      <c r="Z844" s="428"/>
      <c r="AA844" s="428"/>
      <c r="AB844" s="428"/>
      <c r="AC844" s="428"/>
      <c r="AD844" s="428"/>
      <c r="AE844" s="428"/>
      <c r="AF844" s="428"/>
      <c r="AG844" s="428"/>
      <c r="AH844" s="428"/>
      <c r="AI844" s="428"/>
      <c r="AJ844" s="428"/>
      <c r="AK844" s="428"/>
      <c r="AL844" s="428"/>
      <c r="AM844" s="428"/>
      <c r="AN844" s="428"/>
      <c r="AO844" s="428"/>
      <c r="AP844" s="428"/>
      <c r="AQ844" s="428"/>
      <c r="AR844" s="428"/>
      <c r="AS844" s="428"/>
      <c r="AT844" s="428"/>
      <c r="AU844" s="428"/>
      <c r="AV844" s="428"/>
      <c r="AW844" s="428"/>
      <c r="AX844" s="428"/>
      <c r="AY844" s="428"/>
      <c r="AZ844" s="428"/>
      <c r="BA844" s="428"/>
      <c r="BB844" s="428"/>
      <c r="BC844" s="428"/>
    </row>
    <row r="845" ht="12.75" customHeight="1">
      <c r="A845" s="428"/>
      <c r="B845" s="428"/>
      <c r="C845" s="428"/>
      <c r="D845" s="428"/>
      <c r="E845" s="428"/>
      <c r="F845" s="428"/>
      <c r="G845" s="428"/>
      <c r="H845" s="428"/>
      <c r="I845" s="428"/>
      <c r="J845" s="428"/>
      <c r="K845" s="428"/>
      <c r="L845" s="428"/>
      <c r="M845" s="428"/>
      <c r="N845" s="428"/>
      <c r="O845" s="428"/>
      <c r="P845" s="428"/>
      <c r="Q845" s="428"/>
      <c r="R845" s="428"/>
      <c r="S845" s="428"/>
      <c r="T845" s="428"/>
      <c r="U845" s="428"/>
      <c r="V845" s="428"/>
      <c r="W845" s="428"/>
      <c r="X845" s="428"/>
      <c r="Y845" s="428"/>
      <c r="Z845" s="428"/>
      <c r="AA845" s="428"/>
      <c r="AB845" s="428"/>
      <c r="AC845" s="428"/>
      <c r="AD845" s="428"/>
      <c r="AE845" s="428"/>
      <c r="AF845" s="428"/>
      <c r="AG845" s="428"/>
      <c r="AH845" s="428"/>
      <c r="AI845" s="428"/>
      <c r="AJ845" s="428"/>
      <c r="AK845" s="428"/>
      <c r="AL845" s="428"/>
      <c r="AM845" s="428"/>
      <c r="AN845" s="428"/>
      <c r="AO845" s="428"/>
      <c r="AP845" s="428"/>
      <c r="AQ845" s="428"/>
      <c r="AR845" s="428"/>
      <c r="AS845" s="428"/>
      <c r="AT845" s="428"/>
      <c r="AU845" s="428"/>
      <c r="AV845" s="428"/>
      <c r="AW845" s="428"/>
      <c r="AX845" s="428"/>
      <c r="AY845" s="428"/>
      <c r="AZ845" s="428"/>
      <c r="BA845" s="428"/>
      <c r="BB845" s="428"/>
      <c r="BC845" s="428"/>
    </row>
    <row r="846" ht="12.75" customHeight="1">
      <c r="A846" s="428"/>
      <c r="B846" s="428"/>
      <c r="C846" s="428"/>
      <c r="D846" s="428"/>
      <c r="E846" s="428"/>
      <c r="F846" s="428"/>
      <c r="G846" s="428"/>
      <c r="H846" s="428"/>
      <c r="I846" s="428"/>
      <c r="J846" s="428"/>
      <c r="K846" s="428"/>
      <c r="L846" s="428"/>
      <c r="M846" s="428"/>
      <c r="N846" s="428"/>
      <c r="O846" s="428"/>
      <c r="P846" s="428"/>
      <c r="Q846" s="428"/>
      <c r="R846" s="428"/>
      <c r="S846" s="428"/>
      <c r="T846" s="428"/>
      <c r="U846" s="428"/>
      <c r="V846" s="428"/>
      <c r="W846" s="428"/>
      <c r="X846" s="428"/>
      <c r="Y846" s="428"/>
      <c r="Z846" s="428"/>
      <c r="AA846" s="428"/>
      <c r="AB846" s="428"/>
      <c r="AC846" s="428"/>
      <c r="AD846" s="428"/>
      <c r="AE846" s="428"/>
      <c r="AF846" s="428"/>
      <c r="AG846" s="428"/>
      <c r="AH846" s="428"/>
      <c r="AI846" s="428"/>
      <c r="AJ846" s="428"/>
      <c r="AK846" s="428"/>
      <c r="AL846" s="428"/>
      <c r="AM846" s="428"/>
      <c r="AN846" s="428"/>
      <c r="AO846" s="428"/>
      <c r="AP846" s="428"/>
      <c r="AQ846" s="428"/>
      <c r="AR846" s="428"/>
      <c r="AS846" s="428"/>
      <c r="AT846" s="428"/>
      <c r="AU846" s="428"/>
      <c r="AV846" s="428"/>
      <c r="AW846" s="428"/>
      <c r="AX846" s="428"/>
      <c r="AY846" s="428"/>
      <c r="AZ846" s="428"/>
      <c r="BA846" s="428"/>
      <c r="BB846" s="428"/>
      <c r="BC846" s="428"/>
    </row>
    <row r="847" ht="12.75" customHeight="1">
      <c r="A847" s="428"/>
      <c r="B847" s="428"/>
      <c r="C847" s="428"/>
      <c r="D847" s="428"/>
      <c r="E847" s="428"/>
      <c r="F847" s="428"/>
      <c r="G847" s="428"/>
      <c r="H847" s="428"/>
      <c r="I847" s="428"/>
      <c r="J847" s="428"/>
      <c r="K847" s="428"/>
      <c r="L847" s="428"/>
      <c r="M847" s="428"/>
      <c r="N847" s="428"/>
      <c r="O847" s="428"/>
      <c r="P847" s="428"/>
      <c r="Q847" s="428"/>
      <c r="R847" s="428"/>
      <c r="S847" s="428"/>
      <c r="T847" s="428"/>
      <c r="U847" s="428"/>
      <c r="V847" s="428"/>
      <c r="W847" s="428"/>
      <c r="X847" s="428"/>
      <c r="Y847" s="428"/>
      <c r="Z847" s="428"/>
      <c r="AA847" s="428"/>
      <c r="AB847" s="428"/>
      <c r="AC847" s="428"/>
      <c r="AD847" s="428"/>
      <c r="AE847" s="428"/>
      <c r="AF847" s="428"/>
      <c r="AG847" s="428"/>
      <c r="AH847" s="428"/>
      <c r="AI847" s="428"/>
      <c r="AJ847" s="428"/>
      <c r="AK847" s="428"/>
      <c r="AL847" s="428"/>
      <c r="AM847" s="428"/>
      <c r="AN847" s="428"/>
      <c r="AO847" s="428"/>
      <c r="AP847" s="428"/>
      <c r="AQ847" s="428"/>
      <c r="AR847" s="428"/>
      <c r="AS847" s="428"/>
      <c r="AT847" s="428"/>
      <c r="AU847" s="428"/>
      <c r="AV847" s="428"/>
      <c r="AW847" s="428"/>
      <c r="AX847" s="428"/>
      <c r="AY847" s="428"/>
      <c r="AZ847" s="428"/>
      <c r="BA847" s="428"/>
      <c r="BB847" s="428"/>
      <c r="BC847" s="428"/>
    </row>
    <row r="848" ht="12.75" customHeight="1">
      <c r="A848" s="428"/>
      <c r="B848" s="428"/>
      <c r="C848" s="428"/>
      <c r="D848" s="428"/>
      <c r="E848" s="428"/>
      <c r="F848" s="428"/>
      <c r="G848" s="428"/>
      <c r="H848" s="428"/>
      <c r="I848" s="428"/>
      <c r="J848" s="428"/>
      <c r="K848" s="428"/>
      <c r="L848" s="428"/>
      <c r="M848" s="428"/>
      <c r="N848" s="428"/>
      <c r="O848" s="428"/>
      <c r="P848" s="428"/>
      <c r="Q848" s="428"/>
      <c r="R848" s="428"/>
      <c r="S848" s="428"/>
      <c r="T848" s="428"/>
      <c r="U848" s="428"/>
      <c r="V848" s="428"/>
      <c r="W848" s="428"/>
      <c r="X848" s="428"/>
      <c r="Y848" s="428"/>
      <c r="Z848" s="428"/>
      <c r="AA848" s="428"/>
      <c r="AB848" s="428"/>
      <c r="AC848" s="428"/>
      <c r="AD848" s="428"/>
      <c r="AE848" s="428"/>
      <c r="AF848" s="428"/>
      <c r="AG848" s="428"/>
      <c r="AH848" s="428"/>
      <c r="AI848" s="428"/>
      <c r="AJ848" s="428"/>
      <c r="AK848" s="428"/>
      <c r="AL848" s="428"/>
      <c r="AM848" s="428"/>
      <c r="AN848" s="428"/>
      <c r="AO848" s="428"/>
      <c r="AP848" s="428"/>
      <c r="AQ848" s="428"/>
      <c r="AR848" s="428"/>
      <c r="AS848" s="428"/>
      <c r="AT848" s="428"/>
      <c r="AU848" s="428"/>
      <c r="AV848" s="428"/>
      <c r="AW848" s="428"/>
      <c r="AX848" s="428"/>
      <c r="AY848" s="428"/>
      <c r="AZ848" s="428"/>
      <c r="BA848" s="428"/>
      <c r="BB848" s="428"/>
      <c r="BC848" s="428"/>
    </row>
    <row r="849" ht="12.75" customHeight="1">
      <c r="A849" s="428"/>
      <c r="B849" s="428"/>
      <c r="C849" s="428"/>
      <c r="D849" s="428"/>
      <c r="E849" s="428"/>
      <c r="F849" s="428"/>
      <c r="G849" s="428"/>
      <c r="H849" s="428"/>
      <c r="I849" s="428"/>
      <c r="J849" s="428"/>
      <c r="K849" s="428"/>
      <c r="L849" s="428"/>
      <c r="M849" s="428"/>
      <c r="N849" s="428"/>
      <c r="O849" s="428"/>
      <c r="P849" s="428"/>
      <c r="Q849" s="428"/>
      <c r="R849" s="428"/>
      <c r="S849" s="428"/>
      <c r="T849" s="428"/>
      <c r="U849" s="428"/>
      <c r="V849" s="428"/>
      <c r="W849" s="428"/>
      <c r="X849" s="428"/>
      <c r="Y849" s="428"/>
      <c r="Z849" s="428"/>
      <c r="AA849" s="428"/>
      <c r="AB849" s="428"/>
      <c r="AC849" s="428"/>
      <c r="AD849" s="428"/>
      <c r="AE849" s="428"/>
      <c r="AF849" s="428"/>
      <c r="AG849" s="428"/>
      <c r="AH849" s="428"/>
      <c r="AI849" s="428"/>
      <c r="AJ849" s="428"/>
      <c r="AK849" s="428"/>
      <c r="AL849" s="428"/>
      <c r="AM849" s="428"/>
      <c r="AN849" s="428"/>
      <c r="AO849" s="428"/>
      <c r="AP849" s="428"/>
      <c r="AQ849" s="428"/>
      <c r="AR849" s="428"/>
      <c r="AS849" s="428"/>
      <c r="AT849" s="428"/>
      <c r="AU849" s="428"/>
      <c r="AV849" s="428"/>
      <c r="AW849" s="428"/>
      <c r="AX849" s="428"/>
      <c r="AY849" s="428"/>
      <c r="AZ849" s="428"/>
      <c r="BA849" s="428"/>
      <c r="BB849" s="428"/>
      <c r="BC849" s="428"/>
    </row>
    <row r="850" ht="12.75" customHeight="1">
      <c r="A850" s="428"/>
      <c r="B850" s="428"/>
      <c r="C850" s="428"/>
      <c r="D850" s="428"/>
      <c r="E850" s="428"/>
      <c r="F850" s="428"/>
      <c r="G850" s="428"/>
      <c r="H850" s="428"/>
      <c r="I850" s="428"/>
      <c r="J850" s="428"/>
      <c r="K850" s="428"/>
      <c r="L850" s="428"/>
      <c r="M850" s="428"/>
      <c r="N850" s="428"/>
      <c r="O850" s="428"/>
      <c r="P850" s="428"/>
      <c r="Q850" s="428"/>
      <c r="R850" s="428"/>
      <c r="S850" s="428"/>
      <c r="T850" s="428"/>
      <c r="U850" s="428"/>
      <c r="V850" s="428"/>
      <c r="W850" s="428"/>
      <c r="X850" s="428"/>
      <c r="Y850" s="428"/>
      <c r="Z850" s="428"/>
      <c r="AA850" s="428"/>
      <c r="AB850" s="428"/>
      <c r="AC850" s="428"/>
      <c r="AD850" s="428"/>
      <c r="AE850" s="428"/>
      <c r="AF850" s="428"/>
      <c r="AG850" s="428"/>
      <c r="AH850" s="428"/>
      <c r="AI850" s="428"/>
      <c r="AJ850" s="428"/>
      <c r="AK850" s="428"/>
      <c r="AL850" s="428"/>
      <c r="AM850" s="428"/>
      <c r="AN850" s="428"/>
      <c r="AO850" s="428"/>
      <c r="AP850" s="428"/>
      <c r="AQ850" s="428"/>
      <c r="AR850" s="428"/>
      <c r="AS850" s="428"/>
      <c r="AT850" s="428"/>
      <c r="AU850" s="428"/>
      <c r="AV850" s="428"/>
      <c r="AW850" s="428"/>
      <c r="AX850" s="428"/>
      <c r="AY850" s="428"/>
      <c r="AZ850" s="428"/>
      <c r="BA850" s="428"/>
      <c r="BB850" s="428"/>
      <c r="BC850" s="428"/>
    </row>
    <row r="851" ht="12.75" customHeight="1">
      <c r="A851" s="428"/>
      <c r="B851" s="428"/>
      <c r="C851" s="428"/>
      <c r="D851" s="428"/>
      <c r="E851" s="428"/>
      <c r="F851" s="428"/>
      <c r="G851" s="428"/>
      <c r="H851" s="428"/>
      <c r="I851" s="428"/>
      <c r="J851" s="428"/>
      <c r="K851" s="428"/>
      <c r="L851" s="428"/>
      <c r="M851" s="428"/>
      <c r="N851" s="428"/>
      <c r="O851" s="428"/>
      <c r="P851" s="428"/>
      <c r="Q851" s="428"/>
      <c r="R851" s="428"/>
      <c r="S851" s="428"/>
      <c r="T851" s="428"/>
      <c r="U851" s="428"/>
      <c r="V851" s="428"/>
      <c r="W851" s="428"/>
      <c r="X851" s="428"/>
      <c r="Y851" s="428"/>
      <c r="Z851" s="428"/>
      <c r="AA851" s="428"/>
      <c r="AB851" s="428"/>
      <c r="AC851" s="428"/>
      <c r="AD851" s="428"/>
      <c r="AE851" s="428"/>
      <c r="AF851" s="428"/>
      <c r="AG851" s="428"/>
      <c r="AH851" s="428"/>
      <c r="AI851" s="428"/>
      <c r="AJ851" s="428"/>
      <c r="AK851" s="428"/>
      <c r="AL851" s="428"/>
      <c r="AM851" s="428"/>
      <c r="AN851" s="428"/>
      <c r="AO851" s="428"/>
      <c r="AP851" s="428"/>
      <c r="AQ851" s="428"/>
      <c r="AR851" s="428"/>
      <c r="AS851" s="428"/>
      <c r="AT851" s="428"/>
      <c r="AU851" s="428"/>
      <c r="AV851" s="428"/>
      <c r="AW851" s="428"/>
      <c r="AX851" s="428"/>
      <c r="AY851" s="428"/>
      <c r="AZ851" s="428"/>
      <c r="BA851" s="428"/>
      <c r="BB851" s="428"/>
      <c r="BC851" s="428"/>
    </row>
    <row r="852" ht="12.75" customHeight="1">
      <c r="A852" s="428"/>
      <c r="B852" s="428"/>
      <c r="C852" s="428"/>
      <c r="D852" s="428"/>
      <c r="E852" s="428"/>
      <c r="F852" s="428"/>
      <c r="G852" s="428"/>
      <c r="H852" s="428"/>
      <c r="I852" s="428"/>
      <c r="J852" s="428"/>
      <c r="K852" s="428"/>
      <c r="L852" s="428"/>
      <c r="M852" s="428"/>
      <c r="N852" s="428"/>
      <c r="O852" s="428"/>
      <c r="P852" s="428"/>
      <c r="Q852" s="428"/>
      <c r="R852" s="428"/>
      <c r="S852" s="428"/>
      <c r="T852" s="428"/>
      <c r="U852" s="428"/>
      <c r="V852" s="428"/>
      <c r="W852" s="428"/>
      <c r="X852" s="428"/>
      <c r="Y852" s="428"/>
      <c r="Z852" s="428"/>
      <c r="AA852" s="428"/>
      <c r="AB852" s="428"/>
      <c r="AC852" s="428"/>
      <c r="AD852" s="428"/>
      <c r="AE852" s="428"/>
      <c r="AF852" s="428"/>
      <c r="AG852" s="428"/>
      <c r="AH852" s="428"/>
      <c r="AI852" s="428"/>
      <c r="AJ852" s="428"/>
      <c r="AK852" s="428"/>
      <c r="AL852" s="428"/>
      <c r="AM852" s="428"/>
      <c r="AN852" s="428"/>
      <c r="AO852" s="428"/>
      <c r="AP852" s="428"/>
      <c r="AQ852" s="428"/>
      <c r="AR852" s="428"/>
      <c r="AS852" s="428"/>
      <c r="AT852" s="428"/>
      <c r="AU852" s="428"/>
      <c r="AV852" s="428"/>
      <c r="AW852" s="428"/>
      <c r="AX852" s="428"/>
      <c r="AY852" s="428"/>
      <c r="AZ852" s="428"/>
      <c r="BA852" s="428"/>
      <c r="BB852" s="428"/>
      <c r="BC852" s="428"/>
    </row>
    <row r="853" ht="12.75" customHeight="1">
      <c r="A853" s="428"/>
      <c r="B853" s="428"/>
      <c r="C853" s="428"/>
      <c r="D853" s="428"/>
      <c r="E853" s="428"/>
      <c r="F853" s="428"/>
      <c r="G853" s="428"/>
      <c r="H853" s="428"/>
      <c r="I853" s="428"/>
      <c r="J853" s="428"/>
      <c r="K853" s="428"/>
      <c r="L853" s="428"/>
      <c r="M853" s="428"/>
      <c r="N853" s="428"/>
      <c r="O853" s="428"/>
      <c r="P853" s="428"/>
      <c r="Q853" s="428"/>
      <c r="R853" s="428"/>
      <c r="S853" s="428"/>
      <c r="T853" s="428"/>
      <c r="U853" s="428"/>
      <c r="V853" s="428"/>
      <c r="W853" s="428"/>
      <c r="X853" s="428"/>
      <c r="Y853" s="428"/>
      <c r="Z853" s="428"/>
      <c r="AA853" s="428"/>
      <c r="AB853" s="428"/>
      <c r="AC853" s="428"/>
      <c r="AD853" s="428"/>
      <c r="AE853" s="428"/>
      <c r="AF853" s="428"/>
      <c r="AG853" s="428"/>
      <c r="AH853" s="428"/>
      <c r="AI853" s="428"/>
      <c r="AJ853" s="428"/>
      <c r="AK853" s="428"/>
      <c r="AL853" s="428"/>
      <c r="AM853" s="428"/>
      <c r="AN853" s="428"/>
      <c r="AO853" s="428"/>
      <c r="AP853" s="428"/>
      <c r="AQ853" s="428"/>
      <c r="AR853" s="428"/>
      <c r="AS853" s="428"/>
      <c r="AT853" s="428"/>
      <c r="AU853" s="428"/>
      <c r="AV853" s="428"/>
      <c r="AW853" s="428"/>
      <c r="AX853" s="428"/>
      <c r="AY853" s="428"/>
      <c r="AZ853" s="428"/>
      <c r="BA853" s="428"/>
      <c r="BB853" s="428"/>
      <c r="BC853" s="428"/>
    </row>
    <row r="854" ht="12.75" customHeight="1">
      <c r="A854" s="428"/>
      <c r="B854" s="428"/>
      <c r="C854" s="428"/>
      <c r="D854" s="428"/>
      <c r="E854" s="428"/>
      <c r="F854" s="428"/>
      <c r="G854" s="428"/>
      <c r="H854" s="428"/>
      <c r="I854" s="428"/>
      <c r="J854" s="428"/>
      <c r="K854" s="428"/>
      <c r="L854" s="428"/>
      <c r="M854" s="428"/>
      <c r="N854" s="428"/>
      <c r="O854" s="428"/>
      <c r="P854" s="428"/>
      <c r="Q854" s="428"/>
      <c r="R854" s="428"/>
      <c r="S854" s="428"/>
      <c r="T854" s="428"/>
      <c r="U854" s="428"/>
      <c r="V854" s="428"/>
      <c r="W854" s="428"/>
      <c r="X854" s="428"/>
      <c r="Y854" s="428"/>
      <c r="Z854" s="428"/>
      <c r="AA854" s="428"/>
      <c r="AB854" s="428"/>
      <c r="AC854" s="428"/>
      <c r="AD854" s="428"/>
      <c r="AE854" s="428"/>
      <c r="AF854" s="428"/>
      <c r="AG854" s="428"/>
      <c r="AH854" s="428"/>
      <c r="AI854" s="428"/>
      <c r="AJ854" s="428"/>
      <c r="AK854" s="428"/>
      <c r="AL854" s="428"/>
      <c r="AM854" s="428"/>
      <c r="AN854" s="428"/>
      <c r="AO854" s="428"/>
      <c r="AP854" s="428"/>
      <c r="AQ854" s="428"/>
      <c r="AR854" s="428"/>
      <c r="AS854" s="428"/>
      <c r="AT854" s="428"/>
      <c r="AU854" s="428"/>
      <c r="AV854" s="428"/>
      <c r="AW854" s="428"/>
      <c r="AX854" s="428"/>
      <c r="AY854" s="428"/>
      <c r="AZ854" s="428"/>
      <c r="BA854" s="428"/>
      <c r="BB854" s="428"/>
      <c r="BC854" s="428"/>
    </row>
    <row r="855" ht="12.75" customHeight="1">
      <c r="A855" s="428"/>
      <c r="B855" s="428"/>
      <c r="C855" s="428"/>
      <c r="D855" s="428"/>
      <c r="E855" s="428"/>
      <c r="F855" s="428"/>
      <c r="G855" s="428"/>
      <c r="H855" s="428"/>
      <c r="I855" s="428"/>
      <c r="J855" s="428"/>
      <c r="K855" s="428"/>
      <c r="L855" s="428"/>
      <c r="M855" s="428"/>
      <c r="N855" s="428"/>
      <c r="O855" s="428"/>
      <c r="P855" s="428"/>
      <c r="Q855" s="428"/>
      <c r="R855" s="428"/>
      <c r="S855" s="428"/>
      <c r="T855" s="428"/>
      <c r="U855" s="428"/>
      <c r="V855" s="428"/>
      <c r="W855" s="428"/>
      <c r="X855" s="428"/>
      <c r="Y855" s="428"/>
      <c r="Z855" s="428"/>
      <c r="AA855" s="428"/>
      <c r="AB855" s="428"/>
      <c r="AC855" s="428"/>
      <c r="AD855" s="428"/>
      <c r="AE855" s="428"/>
      <c r="AF855" s="428"/>
      <c r="AG855" s="428"/>
      <c r="AH855" s="428"/>
      <c r="AI855" s="428"/>
      <c r="AJ855" s="428"/>
      <c r="AK855" s="428"/>
      <c r="AL855" s="428"/>
      <c r="AM855" s="428"/>
      <c r="AN855" s="428"/>
      <c r="AO855" s="428"/>
      <c r="AP855" s="428"/>
      <c r="AQ855" s="428"/>
      <c r="AR855" s="428"/>
      <c r="AS855" s="428"/>
      <c r="AT855" s="428"/>
      <c r="AU855" s="428"/>
      <c r="AV855" s="428"/>
      <c r="AW855" s="428"/>
      <c r="AX855" s="428"/>
      <c r="AY855" s="428"/>
      <c r="AZ855" s="428"/>
      <c r="BA855" s="428"/>
      <c r="BB855" s="428"/>
      <c r="BC855" s="428"/>
    </row>
    <row r="856" ht="12.75" customHeight="1">
      <c r="A856" s="428"/>
      <c r="B856" s="428"/>
      <c r="C856" s="428"/>
      <c r="D856" s="428"/>
      <c r="E856" s="428"/>
      <c r="F856" s="428"/>
      <c r="G856" s="428"/>
      <c r="H856" s="428"/>
      <c r="I856" s="428"/>
      <c r="J856" s="428"/>
      <c r="K856" s="428"/>
      <c r="L856" s="428"/>
      <c r="M856" s="428"/>
      <c r="N856" s="428"/>
      <c r="O856" s="428"/>
      <c r="P856" s="428"/>
      <c r="Q856" s="428"/>
      <c r="R856" s="428"/>
      <c r="S856" s="428"/>
      <c r="T856" s="428"/>
      <c r="U856" s="428"/>
      <c r="V856" s="428"/>
      <c r="W856" s="428"/>
      <c r="X856" s="428"/>
      <c r="Y856" s="428"/>
      <c r="Z856" s="428"/>
      <c r="AA856" s="428"/>
      <c r="AB856" s="428"/>
      <c r="AC856" s="428"/>
      <c r="AD856" s="428"/>
      <c r="AE856" s="428"/>
      <c r="AF856" s="428"/>
      <c r="AG856" s="428"/>
      <c r="AH856" s="428"/>
      <c r="AI856" s="428"/>
      <c r="AJ856" s="428"/>
      <c r="AK856" s="428"/>
      <c r="AL856" s="428"/>
      <c r="AM856" s="428"/>
      <c r="AN856" s="428"/>
      <c r="AO856" s="428"/>
      <c r="AP856" s="428"/>
      <c r="AQ856" s="428"/>
      <c r="AR856" s="428"/>
      <c r="AS856" s="428"/>
      <c r="AT856" s="428"/>
      <c r="AU856" s="428"/>
      <c r="AV856" s="428"/>
      <c r="AW856" s="428"/>
      <c r="AX856" s="428"/>
      <c r="AY856" s="428"/>
      <c r="AZ856" s="428"/>
      <c r="BA856" s="428"/>
      <c r="BB856" s="428"/>
      <c r="BC856" s="428"/>
    </row>
    <row r="857" ht="12.75" customHeight="1">
      <c r="A857" s="428"/>
      <c r="B857" s="428"/>
      <c r="C857" s="428"/>
      <c r="D857" s="428"/>
      <c r="E857" s="428"/>
      <c r="F857" s="428"/>
      <c r="G857" s="428"/>
      <c r="H857" s="428"/>
      <c r="I857" s="428"/>
      <c r="J857" s="428"/>
      <c r="K857" s="428"/>
      <c r="L857" s="428"/>
      <c r="M857" s="428"/>
      <c r="N857" s="428"/>
      <c r="O857" s="428"/>
      <c r="P857" s="428"/>
      <c r="Q857" s="428"/>
      <c r="R857" s="428"/>
      <c r="S857" s="428"/>
      <c r="T857" s="428"/>
      <c r="U857" s="428"/>
      <c r="V857" s="428"/>
      <c r="W857" s="428"/>
      <c r="X857" s="428"/>
      <c r="Y857" s="428"/>
      <c r="Z857" s="428"/>
      <c r="AA857" s="428"/>
      <c r="AB857" s="428"/>
      <c r="AC857" s="428"/>
      <c r="AD857" s="428"/>
      <c r="AE857" s="428"/>
      <c r="AF857" s="428"/>
      <c r="AG857" s="428"/>
      <c r="AH857" s="428"/>
      <c r="AI857" s="428"/>
      <c r="AJ857" s="428"/>
      <c r="AK857" s="428"/>
      <c r="AL857" s="428"/>
      <c r="AM857" s="428"/>
      <c r="AN857" s="428"/>
      <c r="AO857" s="428"/>
      <c r="AP857" s="428"/>
      <c r="AQ857" s="428"/>
      <c r="AR857" s="428"/>
      <c r="AS857" s="428"/>
      <c r="AT857" s="428"/>
      <c r="AU857" s="428"/>
      <c r="AV857" s="428"/>
      <c r="AW857" s="428"/>
      <c r="AX857" s="428"/>
      <c r="AY857" s="428"/>
      <c r="AZ857" s="428"/>
      <c r="BA857" s="428"/>
      <c r="BB857" s="428"/>
      <c r="BC857" s="428"/>
    </row>
    <row r="858" ht="12.75" customHeight="1">
      <c r="A858" s="428"/>
      <c r="B858" s="428"/>
      <c r="C858" s="428"/>
      <c r="D858" s="428"/>
      <c r="E858" s="428"/>
      <c r="F858" s="428"/>
      <c r="G858" s="428"/>
      <c r="H858" s="428"/>
      <c r="I858" s="428"/>
      <c r="J858" s="428"/>
      <c r="K858" s="428"/>
      <c r="L858" s="428"/>
      <c r="M858" s="428"/>
      <c r="N858" s="428"/>
      <c r="O858" s="428"/>
      <c r="P858" s="428"/>
      <c r="Q858" s="428"/>
      <c r="R858" s="428"/>
      <c r="S858" s="428"/>
      <c r="T858" s="428"/>
      <c r="U858" s="428"/>
      <c r="V858" s="428"/>
      <c r="W858" s="428"/>
      <c r="X858" s="428"/>
      <c r="Y858" s="428"/>
      <c r="Z858" s="428"/>
      <c r="AA858" s="428"/>
      <c r="AB858" s="428"/>
      <c r="AC858" s="428"/>
      <c r="AD858" s="428"/>
      <c r="AE858" s="428"/>
      <c r="AF858" s="428"/>
      <c r="AG858" s="428"/>
      <c r="AH858" s="428"/>
      <c r="AI858" s="428"/>
      <c r="AJ858" s="428"/>
      <c r="AK858" s="428"/>
      <c r="AL858" s="428"/>
      <c r="AM858" s="428"/>
      <c r="AN858" s="428"/>
      <c r="AO858" s="428"/>
      <c r="AP858" s="428"/>
      <c r="AQ858" s="428"/>
      <c r="AR858" s="428"/>
      <c r="AS858" s="428"/>
      <c r="AT858" s="428"/>
      <c r="AU858" s="428"/>
      <c r="AV858" s="428"/>
      <c r="AW858" s="428"/>
      <c r="AX858" s="428"/>
      <c r="AY858" s="428"/>
      <c r="AZ858" s="428"/>
      <c r="BA858" s="428"/>
      <c r="BB858" s="428"/>
      <c r="BC858" s="428"/>
    </row>
    <row r="859" ht="12.75" customHeight="1">
      <c r="A859" s="428"/>
      <c r="B859" s="428"/>
      <c r="C859" s="428"/>
      <c r="D859" s="428"/>
      <c r="E859" s="428"/>
      <c r="F859" s="428"/>
      <c r="G859" s="428"/>
      <c r="H859" s="428"/>
      <c r="I859" s="428"/>
      <c r="J859" s="428"/>
      <c r="K859" s="428"/>
      <c r="L859" s="428"/>
      <c r="M859" s="428"/>
      <c r="N859" s="428"/>
      <c r="O859" s="428"/>
      <c r="P859" s="428"/>
      <c r="Q859" s="428"/>
      <c r="R859" s="428"/>
      <c r="S859" s="428"/>
      <c r="T859" s="428"/>
      <c r="U859" s="428"/>
      <c r="V859" s="428"/>
      <c r="W859" s="428"/>
      <c r="X859" s="428"/>
      <c r="Y859" s="428"/>
      <c r="Z859" s="428"/>
      <c r="AA859" s="428"/>
      <c r="AB859" s="428"/>
      <c r="AC859" s="428"/>
      <c r="AD859" s="428"/>
      <c r="AE859" s="428"/>
      <c r="AF859" s="428"/>
      <c r="AG859" s="428"/>
      <c r="AH859" s="428"/>
      <c r="AI859" s="428"/>
      <c r="AJ859" s="428"/>
      <c r="AK859" s="428"/>
      <c r="AL859" s="428"/>
      <c r="AM859" s="428"/>
      <c r="AN859" s="428"/>
      <c r="AO859" s="428"/>
      <c r="AP859" s="428"/>
      <c r="AQ859" s="428"/>
      <c r="AR859" s="428"/>
      <c r="AS859" s="428"/>
      <c r="AT859" s="428"/>
      <c r="AU859" s="428"/>
      <c r="AV859" s="428"/>
      <c r="AW859" s="428"/>
      <c r="AX859" s="428"/>
      <c r="AY859" s="428"/>
      <c r="AZ859" s="428"/>
      <c r="BA859" s="428"/>
      <c r="BB859" s="428"/>
      <c r="BC859" s="428"/>
    </row>
    <row r="860" ht="12.75" customHeight="1">
      <c r="A860" s="428"/>
      <c r="B860" s="428"/>
      <c r="C860" s="428"/>
      <c r="D860" s="428"/>
      <c r="E860" s="428"/>
      <c r="F860" s="428"/>
      <c r="G860" s="428"/>
      <c r="H860" s="428"/>
      <c r="I860" s="428"/>
      <c r="J860" s="428"/>
      <c r="K860" s="428"/>
      <c r="L860" s="428"/>
      <c r="M860" s="428"/>
      <c r="N860" s="428"/>
      <c r="O860" s="428"/>
      <c r="P860" s="428"/>
      <c r="Q860" s="428"/>
      <c r="R860" s="428"/>
      <c r="S860" s="428"/>
      <c r="T860" s="428"/>
      <c r="U860" s="428"/>
      <c r="V860" s="428"/>
      <c r="W860" s="428"/>
      <c r="X860" s="428"/>
      <c r="Y860" s="428"/>
      <c r="Z860" s="428"/>
      <c r="AA860" s="428"/>
      <c r="AB860" s="428"/>
      <c r="AC860" s="428"/>
      <c r="AD860" s="428"/>
      <c r="AE860" s="428"/>
      <c r="AF860" s="428"/>
      <c r="AG860" s="428"/>
      <c r="AH860" s="428"/>
      <c r="AI860" s="428"/>
      <c r="AJ860" s="428"/>
      <c r="AK860" s="428"/>
      <c r="AL860" s="428"/>
      <c r="AM860" s="428"/>
      <c r="AN860" s="428"/>
      <c r="AO860" s="428"/>
      <c r="AP860" s="428"/>
      <c r="AQ860" s="428"/>
      <c r="AR860" s="428"/>
      <c r="AS860" s="428"/>
      <c r="AT860" s="428"/>
      <c r="AU860" s="428"/>
      <c r="AV860" s="428"/>
      <c r="AW860" s="428"/>
      <c r="AX860" s="428"/>
      <c r="AY860" s="428"/>
      <c r="AZ860" s="428"/>
      <c r="BA860" s="428"/>
      <c r="BB860" s="428"/>
      <c r="BC860" s="428"/>
    </row>
    <row r="861" ht="12.75" customHeight="1">
      <c r="A861" s="428"/>
      <c r="B861" s="428"/>
      <c r="C861" s="428"/>
      <c r="D861" s="428"/>
      <c r="E861" s="428"/>
      <c r="F861" s="428"/>
      <c r="G861" s="428"/>
      <c r="H861" s="428"/>
      <c r="I861" s="428"/>
      <c r="J861" s="428"/>
      <c r="K861" s="428"/>
      <c r="L861" s="428"/>
      <c r="M861" s="428"/>
      <c r="N861" s="428"/>
      <c r="O861" s="428"/>
      <c r="P861" s="428"/>
      <c r="Q861" s="428"/>
      <c r="R861" s="428"/>
      <c r="S861" s="428"/>
      <c r="T861" s="428"/>
      <c r="U861" s="428"/>
      <c r="V861" s="428"/>
      <c r="W861" s="428"/>
      <c r="X861" s="428"/>
      <c r="Y861" s="428"/>
      <c r="Z861" s="428"/>
      <c r="AA861" s="428"/>
      <c r="AB861" s="428"/>
      <c r="AC861" s="428"/>
      <c r="AD861" s="428"/>
      <c r="AE861" s="428"/>
      <c r="AF861" s="428"/>
      <c r="AG861" s="428"/>
      <c r="AH861" s="428"/>
      <c r="AI861" s="428"/>
      <c r="AJ861" s="428"/>
      <c r="AK861" s="428"/>
      <c r="AL861" s="428"/>
      <c r="AM861" s="428"/>
      <c r="AN861" s="428"/>
      <c r="AO861" s="428"/>
      <c r="AP861" s="428"/>
      <c r="AQ861" s="428"/>
      <c r="AR861" s="428"/>
      <c r="AS861" s="428"/>
      <c r="AT861" s="428"/>
      <c r="AU861" s="428"/>
      <c r="AV861" s="428"/>
      <c r="AW861" s="428"/>
      <c r="AX861" s="428"/>
      <c r="AY861" s="428"/>
      <c r="AZ861" s="428"/>
      <c r="BA861" s="428"/>
      <c r="BB861" s="428"/>
      <c r="BC861" s="428"/>
    </row>
    <row r="862" ht="12.75" customHeight="1">
      <c r="A862" s="428"/>
      <c r="B862" s="428"/>
      <c r="C862" s="428"/>
      <c r="D862" s="428"/>
      <c r="E862" s="428"/>
      <c r="F862" s="428"/>
      <c r="G862" s="428"/>
      <c r="H862" s="428"/>
      <c r="I862" s="428"/>
      <c r="J862" s="428"/>
      <c r="K862" s="428"/>
      <c r="L862" s="428"/>
      <c r="M862" s="428"/>
      <c r="N862" s="428"/>
      <c r="O862" s="428"/>
      <c r="P862" s="428"/>
      <c r="Q862" s="428"/>
      <c r="R862" s="428"/>
      <c r="S862" s="428"/>
      <c r="T862" s="428"/>
      <c r="U862" s="428"/>
      <c r="V862" s="428"/>
      <c r="W862" s="428"/>
      <c r="X862" s="428"/>
      <c r="Y862" s="428"/>
      <c r="Z862" s="428"/>
      <c r="AA862" s="428"/>
      <c r="AB862" s="428"/>
      <c r="AC862" s="428"/>
      <c r="AD862" s="428"/>
      <c r="AE862" s="428"/>
      <c r="AF862" s="428"/>
      <c r="AG862" s="428"/>
      <c r="AH862" s="428"/>
      <c r="AI862" s="428"/>
      <c r="AJ862" s="428"/>
      <c r="AK862" s="428"/>
      <c r="AL862" s="428"/>
      <c r="AM862" s="428"/>
      <c r="AN862" s="428"/>
      <c r="AO862" s="428"/>
      <c r="AP862" s="428"/>
      <c r="AQ862" s="428"/>
      <c r="AR862" s="428"/>
      <c r="AS862" s="428"/>
      <c r="AT862" s="428"/>
      <c r="AU862" s="428"/>
      <c r="AV862" s="428"/>
      <c r="AW862" s="428"/>
      <c r="AX862" s="428"/>
      <c r="AY862" s="428"/>
      <c r="AZ862" s="428"/>
      <c r="BA862" s="428"/>
      <c r="BB862" s="428"/>
      <c r="BC862" s="428"/>
    </row>
    <row r="863" ht="12.75" customHeight="1">
      <c r="A863" s="428"/>
      <c r="B863" s="428"/>
      <c r="C863" s="428"/>
      <c r="D863" s="428"/>
      <c r="E863" s="428"/>
      <c r="F863" s="428"/>
      <c r="G863" s="428"/>
      <c r="H863" s="428"/>
      <c r="I863" s="428"/>
      <c r="J863" s="428"/>
      <c r="K863" s="428"/>
      <c r="L863" s="428"/>
      <c r="M863" s="428"/>
      <c r="N863" s="428"/>
      <c r="O863" s="428"/>
      <c r="P863" s="428"/>
      <c r="Q863" s="428"/>
      <c r="R863" s="428"/>
      <c r="S863" s="428"/>
      <c r="T863" s="428"/>
      <c r="U863" s="428"/>
      <c r="V863" s="428"/>
      <c r="W863" s="428"/>
      <c r="X863" s="428"/>
      <c r="Y863" s="428"/>
      <c r="Z863" s="428"/>
      <c r="AA863" s="428"/>
      <c r="AB863" s="428"/>
      <c r="AC863" s="428"/>
      <c r="AD863" s="428"/>
      <c r="AE863" s="428"/>
      <c r="AF863" s="428"/>
      <c r="AG863" s="428"/>
      <c r="AH863" s="428"/>
      <c r="AI863" s="428"/>
      <c r="AJ863" s="428"/>
      <c r="AK863" s="428"/>
      <c r="AL863" s="428"/>
      <c r="AM863" s="428"/>
      <c r="AN863" s="428"/>
      <c r="AO863" s="428"/>
      <c r="AP863" s="428"/>
      <c r="AQ863" s="428"/>
      <c r="AR863" s="428"/>
      <c r="AS863" s="428"/>
      <c r="AT863" s="428"/>
      <c r="AU863" s="428"/>
      <c r="AV863" s="428"/>
      <c r="AW863" s="428"/>
      <c r="AX863" s="428"/>
      <c r="AY863" s="428"/>
      <c r="AZ863" s="428"/>
      <c r="BA863" s="428"/>
      <c r="BB863" s="428"/>
      <c r="BC863" s="428"/>
    </row>
    <row r="864" ht="12.75" customHeight="1">
      <c r="A864" s="428"/>
      <c r="B864" s="428"/>
      <c r="C864" s="428"/>
      <c r="D864" s="428"/>
      <c r="E864" s="428"/>
      <c r="F864" s="428"/>
      <c r="G864" s="428"/>
      <c r="H864" s="428"/>
      <c r="I864" s="428"/>
      <c r="J864" s="428"/>
      <c r="K864" s="428"/>
      <c r="L864" s="428"/>
      <c r="M864" s="428"/>
      <c r="N864" s="428"/>
      <c r="O864" s="428"/>
      <c r="P864" s="428"/>
      <c r="Q864" s="428"/>
      <c r="R864" s="428"/>
      <c r="S864" s="428"/>
      <c r="T864" s="428"/>
      <c r="U864" s="428"/>
      <c r="V864" s="428"/>
      <c r="W864" s="428"/>
      <c r="X864" s="428"/>
      <c r="Y864" s="428"/>
      <c r="Z864" s="428"/>
      <c r="AA864" s="428"/>
      <c r="AB864" s="428"/>
      <c r="AC864" s="428"/>
      <c r="AD864" s="428"/>
      <c r="AE864" s="428"/>
      <c r="AF864" s="428"/>
      <c r="AG864" s="428"/>
      <c r="AH864" s="428"/>
      <c r="AI864" s="428"/>
      <c r="AJ864" s="428"/>
      <c r="AK864" s="428"/>
      <c r="AL864" s="428"/>
      <c r="AM864" s="428"/>
      <c r="AN864" s="428"/>
      <c r="AO864" s="428"/>
      <c r="AP864" s="428"/>
      <c r="AQ864" s="428"/>
      <c r="AR864" s="428"/>
      <c r="AS864" s="428"/>
      <c r="AT864" s="428"/>
      <c r="AU864" s="428"/>
      <c r="AV864" s="428"/>
      <c r="AW864" s="428"/>
      <c r="AX864" s="428"/>
      <c r="AY864" s="428"/>
      <c r="AZ864" s="428"/>
      <c r="BA864" s="428"/>
      <c r="BB864" s="428"/>
      <c r="BC864" s="428"/>
    </row>
    <row r="865" ht="12.75" customHeight="1">
      <c r="A865" s="428"/>
      <c r="B865" s="428"/>
      <c r="C865" s="428"/>
      <c r="D865" s="428"/>
      <c r="E865" s="428"/>
      <c r="F865" s="428"/>
      <c r="G865" s="428"/>
      <c r="H865" s="428"/>
      <c r="I865" s="428"/>
      <c r="J865" s="428"/>
      <c r="K865" s="428"/>
      <c r="L865" s="428"/>
      <c r="M865" s="428"/>
      <c r="N865" s="428"/>
      <c r="O865" s="428"/>
      <c r="P865" s="428"/>
      <c r="Q865" s="428"/>
      <c r="R865" s="428"/>
      <c r="S865" s="428"/>
      <c r="T865" s="428"/>
      <c r="U865" s="428"/>
      <c r="V865" s="428"/>
      <c r="W865" s="428"/>
      <c r="X865" s="428"/>
      <c r="Y865" s="428"/>
      <c r="Z865" s="428"/>
      <c r="AA865" s="428"/>
      <c r="AB865" s="428"/>
      <c r="AC865" s="428"/>
      <c r="AD865" s="428"/>
      <c r="AE865" s="428"/>
      <c r="AF865" s="428"/>
      <c r="AG865" s="428"/>
      <c r="AH865" s="428"/>
      <c r="AI865" s="428"/>
      <c r="AJ865" s="428"/>
      <c r="AK865" s="428"/>
      <c r="AL865" s="428"/>
      <c r="AM865" s="428"/>
      <c r="AN865" s="428"/>
      <c r="AO865" s="428"/>
      <c r="AP865" s="428"/>
      <c r="AQ865" s="428"/>
      <c r="AR865" s="428"/>
      <c r="AS865" s="428"/>
      <c r="AT865" s="428"/>
      <c r="AU865" s="428"/>
      <c r="AV865" s="428"/>
      <c r="AW865" s="428"/>
      <c r="AX865" s="428"/>
      <c r="AY865" s="428"/>
      <c r="AZ865" s="428"/>
      <c r="BA865" s="428"/>
      <c r="BB865" s="428"/>
      <c r="BC865" s="428"/>
    </row>
    <row r="866" ht="12.75" customHeight="1">
      <c r="A866" s="428"/>
      <c r="B866" s="428"/>
      <c r="C866" s="428"/>
      <c r="D866" s="428"/>
      <c r="E866" s="428"/>
      <c r="F866" s="428"/>
      <c r="G866" s="428"/>
      <c r="H866" s="428"/>
      <c r="I866" s="428"/>
      <c r="J866" s="428"/>
      <c r="K866" s="428"/>
      <c r="L866" s="428"/>
      <c r="M866" s="428"/>
      <c r="N866" s="428"/>
      <c r="O866" s="428"/>
      <c r="P866" s="428"/>
      <c r="Q866" s="428"/>
      <c r="R866" s="428"/>
      <c r="S866" s="428"/>
      <c r="T866" s="428"/>
      <c r="U866" s="428"/>
      <c r="V866" s="428"/>
      <c r="W866" s="428"/>
      <c r="X866" s="428"/>
      <c r="Y866" s="428"/>
      <c r="Z866" s="428"/>
      <c r="AA866" s="428"/>
      <c r="AB866" s="428"/>
      <c r="AC866" s="428"/>
      <c r="AD866" s="428"/>
      <c r="AE866" s="428"/>
      <c r="AF866" s="428"/>
      <c r="AG866" s="428"/>
      <c r="AH866" s="428"/>
      <c r="AI866" s="428"/>
      <c r="AJ866" s="428"/>
      <c r="AK866" s="428"/>
      <c r="AL866" s="428"/>
      <c r="AM866" s="428"/>
      <c r="AN866" s="428"/>
      <c r="AO866" s="428"/>
      <c r="AP866" s="428"/>
      <c r="AQ866" s="428"/>
      <c r="AR866" s="428"/>
      <c r="AS866" s="428"/>
      <c r="AT866" s="428"/>
      <c r="AU866" s="428"/>
      <c r="AV866" s="428"/>
      <c r="AW866" s="428"/>
      <c r="AX866" s="428"/>
      <c r="AY866" s="428"/>
      <c r="AZ866" s="428"/>
      <c r="BA866" s="428"/>
      <c r="BB866" s="428"/>
      <c r="BC866" s="428"/>
    </row>
    <row r="867" ht="12.75" customHeight="1">
      <c r="A867" s="428"/>
      <c r="B867" s="428"/>
      <c r="C867" s="428"/>
      <c r="D867" s="428"/>
      <c r="E867" s="428"/>
      <c r="F867" s="428"/>
      <c r="G867" s="428"/>
      <c r="H867" s="428"/>
      <c r="I867" s="428"/>
      <c r="J867" s="428"/>
      <c r="K867" s="428"/>
      <c r="L867" s="428"/>
      <c r="M867" s="428"/>
      <c r="N867" s="428"/>
      <c r="O867" s="428"/>
      <c r="P867" s="428"/>
      <c r="Q867" s="428"/>
      <c r="R867" s="428"/>
      <c r="S867" s="428"/>
      <c r="T867" s="428"/>
      <c r="U867" s="428"/>
      <c r="V867" s="428"/>
      <c r="W867" s="428"/>
      <c r="X867" s="428"/>
      <c r="Y867" s="428"/>
      <c r="Z867" s="428"/>
      <c r="AA867" s="428"/>
      <c r="AB867" s="428"/>
      <c r="AC867" s="428"/>
      <c r="AD867" s="428"/>
      <c r="AE867" s="428"/>
      <c r="AF867" s="428"/>
      <c r="AG867" s="428"/>
      <c r="AH867" s="428"/>
      <c r="AI867" s="428"/>
      <c r="AJ867" s="428"/>
      <c r="AK867" s="428"/>
      <c r="AL867" s="428"/>
      <c r="AM867" s="428"/>
      <c r="AN867" s="428"/>
      <c r="AO867" s="428"/>
      <c r="AP867" s="428"/>
      <c r="AQ867" s="428"/>
      <c r="AR867" s="428"/>
      <c r="AS867" s="428"/>
      <c r="AT867" s="428"/>
      <c r="AU867" s="428"/>
      <c r="AV867" s="428"/>
      <c r="AW867" s="428"/>
      <c r="AX867" s="428"/>
      <c r="AY867" s="428"/>
      <c r="AZ867" s="428"/>
      <c r="BA867" s="428"/>
      <c r="BB867" s="428"/>
      <c r="BC867" s="428"/>
    </row>
    <row r="868" ht="12.75" customHeight="1">
      <c r="A868" s="428"/>
      <c r="B868" s="428"/>
      <c r="C868" s="428"/>
      <c r="D868" s="428"/>
      <c r="E868" s="428"/>
      <c r="F868" s="428"/>
      <c r="G868" s="428"/>
      <c r="H868" s="428"/>
      <c r="I868" s="428"/>
      <c r="J868" s="428"/>
      <c r="K868" s="428"/>
      <c r="L868" s="428"/>
      <c r="M868" s="428"/>
      <c r="N868" s="428"/>
      <c r="O868" s="428"/>
      <c r="P868" s="428"/>
      <c r="Q868" s="428"/>
      <c r="R868" s="428"/>
      <c r="S868" s="428"/>
      <c r="T868" s="428"/>
      <c r="U868" s="428"/>
      <c r="V868" s="428"/>
      <c r="W868" s="428"/>
      <c r="X868" s="428"/>
      <c r="Y868" s="428"/>
      <c r="Z868" s="428"/>
      <c r="AA868" s="428"/>
      <c r="AB868" s="428"/>
      <c r="AC868" s="428"/>
      <c r="AD868" s="428"/>
      <c r="AE868" s="428"/>
      <c r="AF868" s="428"/>
      <c r="AG868" s="428"/>
      <c r="AH868" s="428"/>
      <c r="AI868" s="428"/>
      <c r="AJ868" s="428"/>
      <c r="AK868" s="428"/>
      <c r="AL868" s="428"/>
      <c r="AM868" s="428"/>
      <c r="AN868" s="428"/>
      <c r="AO868" s="428"/>
      <c r="AP868" s="428"/>
      <c r="AQ868" s="428"/>
      <c r="AR868" s="428"/>
      <c r="AS868" s="428"/>
      <c r="AT868" s="428"/>
      <c r="AU868" s="428"/>
      <c r="AV868" s="428"/>
      <c r="AW868" s="428"/>
      <c r="AX868" s="428"/>
      <c r="AY868" s="428"/>
      <c r="AZ868" s="428"/>
      <c r="BA868" s="428"/>
      <c r="BB868" s="428"/>
      <c r="BC868" s="428"/>
    </row>
    <row r="869" ht="12.75" customHeight="1">
      <c r="A869" s="428"/>
      <c r="B869" s="428"/>
      <c r="C869" s="428"/>
      <c r="D869" s="428"/>
      <c r="E869" s="428"/>
      <c r="F869" s="428"/>
      <c r="G869" s="428"/>
      <c r="H869" s="428"/>
      <c r="I869" s="428"/>
      <c r="J869" s="428"/>
      <c r="K869" s="428"/>
      <c r="L869" s="428"/>
      <c r="M869" s="428"/>
      <c r="N869" s="428"/>
      <c r="O869" s="428"/>
      <c r="P869" s="428"/>
      <c r="Q869" s="428"/>
      <c r="R869" s="428"/>
      <c r="S869" s="428"/>
      <c r="T869" s="428"/>
      <c r="U869" s="428"/>
      <c r="V869" s="428"/>
      <c r="W869" s="428"/>
      <c r="X869" s="428"/>
      <c r="Y869" s="428"/>
      <c r="Z869" s="428"/>
      <c r="AA869" s="428"/>
      <c r="AB869" s="428"/>
      <c r="AC869" s="428"/>
      <c r="AD869" s="428"/>
      <c r="AE869" s="428"/>
      <c r="AF869" s="428"/>
      <c r="AG869" s="428"/>
      <c r="AH869" s="428"/>
      <c r="AI869" s="428"/>
      <c r="AJ869" s="428"/>
      <c r="AK869" s="428"/>
      <c r="AL869" s="428"/>
      <c r="AM869" s="428"/>
      <c r="AN869" s="428"/>
      <c r="AO869" s="428"/>
      <c r="AP869" s="428"/>
      <c r="AQ869" s="428"/>
      <c r="AR869" s="428"/>
      <c r="AS869" s="428"/>
      <c r="AT869" s="428"/>
      <c r="AU869" s="428"/>
      <c r="AV869" s="428"/>
      <c r="AW869" s="428"/>
      <c r="AX869" s="428"/>
      <c r="AY869" s="428"/>
      <c r="AZ869" s="428"/>
      <c r="BA869" s="428"/>
      <c r="BB869" s="428"/>
      <c r="BC869" s="428"/>
    </row>
    <row r="870" ht="12.75" customHeight="1">
      <c r="A870" s="428"/>
      <c r="B870" s="428"/>
      <c r="C870" s="428"/>
      <c r="D870" s="428"/>
      <c r="E870" s="428"/>
      <c r="F870" s="428"/>
      <c r="G870" s="428"/>
      <c r="H870" s="428"/>
      <c r="I870" s="428"/>
      <c r="J870" s="428"/>
      <c r="K870" s="428"/>
      <c r="L870" s="428"/>
      <c r="M870" s="428"/>
      <c r="N870" s="428"/>
      <c r="O870" s="428"/>
      <c r="P870" s="428"/>
      <c r="Q870" s="428"/>
      <c r="R870" s="428"/>
      <c r="S870" s="428"/>
      <c r="T870" s="428"/>
      <c r="U870" s="428"/>
      <c r="V870" s="428"/>
      <c r="W870" s="428"/>
      <c r="X870" s="428"/>
      <c r="Y870" s="428"/>
      <c r="Z870" s="428"/>
      <c r="AA870" s="428"/>
      <c r="AB870" s="428"/>
      <c r="AC870" s="428"/>
      <c r="AD870" s="428"/>
      <c r="AE870" s="428"/>
      <c r="AF870" s="428"/>
      <c r="AG870" s="428"/>
      <c r="AH870" s="428"/>
      <c r="AI870" s="428"/>
      <c r="AJ870" s="428"/>
      <c r="AK870" s="428"/>
      <c r="AL870" s="428"/>
      <c r="AM870" s="428"/>
      <c r="AN870" s="428"/>
      <c r="AO870" s="428"/>
      <c r="AP870" s="428"/>
      <c r="AQ870" s="428"/>
      <c r="AR870" s="428"/>
      <c r="AS870" s="428"/>
      <c r="AT870" s="428"/>
      <c r="AU870" s="428"/>
      <c r="AV870" s="428"/>
      <c r="AW870" s="428"/>
      <c r="AX870" s="428"/>
      <c r="AY870" s="428"/>
      <c r="AZ870" s="428"/>
      <c r="BA870" s="428"/>
      <c r="BB870" s="428"/>
      <c r="BC870" s="428"/>
    </row>
    <row r="871" ht="12.75" customHeight="1">
      <c r="A871" s="428"/>
      <c r="B871" s="428"/>
      <c r="C871" s="428"/>
      <c r="D871" s="428"/>
      <c r="E871" s="428"/>
      <c r="F871" s="428"/>
      <c r="G871" s="428"/>
      <c r="H871" s="428"/>
      <c r="I871" s="428"/>
      <c r="J871" s="428"/>
      <c r="K871" s="428"/>
      <c r="L871" s="428"/>
      <c r="M871" s="428"/>
      <c r="N871" s="428"/>
      <c r="O871" s="428"/>
      <c r="P871" s="428"/>
      <c r="Q871" s="428"/>
      <c r="R871" s="428"/>
      <c r="S871" s="428"/>
      <c r="T871" s="428"/>
      <c r="U871" s="428"/>
      <c r="V871" s="428"/>
      <c r="W871" s="428"/>
      <c r="X871" s="428"/>
      <c r="Y871" s="428"/>
      <c r="Z871" s="428"/>
      <c r="AA871" s="428"/>
      <c r="AB871" s="428"/>
      <c r="AC871" s="428"/>
      <c r="AD871" s="428"/>
      <c r="AE871" s="428"/>
      <c r="AF871" s="428"/>
      <c r="AG871" s="428"/>
      <c r="AH871" s="428"/>
      <c r="AI871" s="428"/>
      <c r="AJ871" s="428"/>
      <c r="AK871" s="428"/>
      <c r="AL871" s="428"/>
      <c r="AM871" s="428"/>
      <c r="AN871" s="428"/>
      <c r="AO871" s="428"/>
      <c r="AP871" s="428"/>
      <c r="AQ871" s="428"/>
      <c r="AR871" s="428"/>
      <c r="AS871" s="428"/>
      <c r="AT871" s="428"/>
      <c r="AU871" s="428"/>
      <c r="AV871" s="428"/>
      <c r="AW871" s="428"/>
      <c r="AX871" s="428"/>
      <c r="AY871" s="428"/>
      <c r="AZ871" s="428"/>
      <c r="BA871" s="428"/>
      <c r="BB871" s="428"/>
      <c r="BC871" s="428"/>
    </row>
    <row r="872" ht="12.75" customHeight="1">
      <c r="A872" s="428"/>
      <c r="B872" s="428"/>
      <c r="C872" s="428"/>
      <c r="D872" s="428"/>
      <c r="E872" s="428"/>
      <c r="F872" s="428"/>
      <c r="G872" s="428"/>
      <c r="H872" s="428"/>
      <c r="I872" s="428"/>
      <c r="J872" s="428"/>
      <c r="K872" s="428"/>
      <c r="L872" s="428"/>
      <c r="M872" s="428"/>
      <c r="N872" s="428"/>
      <c r="O872" s="428"/>
      <c r="P872" s="428"/>
      <c r="Q872" s="428"/>
      <c r="R872" s="428"/>
      <c r="S872" s="428"/>
      <c r="T872" s="428"/>
      <c r="U872" s="428"/>
      <c r="V872" s="428"/>
      <c r="W872" s="428"/>
      <c r="X872" s="428"/>
      <c r="Y872" s="428"/>
      <c r="Z872" s="428"/>
      <c r="AA872" s="428"/>
      <c r="AB872" s="428"/>
      <c r="AC872" s="428"/>
      <c r="AD872" s="428"/>
      <c r="AE872" s="428"/>
      <c r="AF872" s="428"/>
      <c r="AG872" s="428"/>
      <c r="AH872" s="428"/>
      <c r="AI872" s="428"/>
      <c r="AJ872" s="428"/>
      <c r="AK872" s="428"/>
      <c r="AL872" s="428"/>
      <c r="AM872" s="428"/>
      <c r="AN872" s="428"/>
      <c r="AO872" s="428"/>
      <c r="AP872" s="428"/>
      <c r="AQ872" s="428"/>
      <c r="AR872" s="428"/>
      <c r="AS872" s="428"/>
      <c r="AT872" s="428"/>
      <c r="AU872" s="428"/>
      <c r="AV872" s="428"/>
      <c r="AW872" s="428"/>
      <c r="AX872" s="428"/>
      <c r="AY872" s="428"/>
      <c r="AZ872" s="428"/>
      <c r="BA872" s="428"/>
      <c r="BB872" s="428"/>
      <c r="BC872" s="428"/>
    </row>
    <row r="873" ht="12.75" customHeight="1">
      <c r="A873" s="428"/>
      <c r="B873" s="428"/>
      <c r="C873" s="428"/>
      <c r="D873" s="428"/>
      <c r="E873" s="428"/>
      <c r="F873" s="428"/>
      <c r="G873" s="428"/>
      <c r="H873" s="428"/>
      <c r="I873" s="428"/>
      <c r="J873" s="428"/>
      <c r="K873" s="428"/>
      <c r="L873" s="428"/>
      <c r="M873" s="428"/>
      <c r="N873" s="428"/>
      <c r="O873" s="428"/>
      <c r="P873" s="428"/>
      <c r="Q873" s="428"/>
      <c r="R873" s="428"/>
      <c r="S873" s="428"/>
      <c r="T873" s="428"/>
      <c r="U873" s="428"/>
      <c r="V873" s="428"/>
      <c r="W873" s="428"/>
      <c r="X873" s="428"/>
      <c r="Y873" s="428"/>
      <c r="Z873" s="428"/>
      <c r="AA873" s="428"/>
      <c r="AB873" s="428"/>
      <c r="AC873" s="428"/>
      <c r="AD873" s="428"/>
      <c r="AE873" s="428"/>
      <c r="AF873" s="428"/>
      <c r="AG873" s="428"/>
      <c r="AH873" s="428"/>
      <c r="AI873" s="428"/>
      <c r="AJ873" s="428"/>
      <c r="AK873" s="428"/>
      <c r="AL873" s="428"/>
      <c r="AM873" s="428"/>
      <c r="AN873" s="428"/>
      <c r="AO873" s="428"/>
      <c r="AP873" s="428"/>
      <c r="AQ873" s="428"/>
      <c r="AR873" s="428"/>
      <c r="AS873" s="428"/>
      <c r="AT873" s="428"/>
      <c r="AU873" s="428"/>
      <c r="AV873" s="428"/>
      <c r="AW873" s="428"/>
      <c r="AX873" s="428"/>
      <c r="AY873" s="428"/>
      <c r="AZ873" s="428"/>
      <c r="BA873" s="428"/>
      <c r="BB873" s="428"/>
      <c r="BC873" s="428"/>
    </row>
    <row r="874" ht="12.75" customHeight="1">
      <c r="A874" s="428"/>
      <c r="B874" s="428"/>
      <c r="C874" s="428"/>
      <c r="D874" s="428"/>
      <c r="E874" s="428"/>
      <c r="F874" s="428"/>
      <c r="G874" s="428"/>
      <c r="H874" s="428"/>
      <c r="I874" s="428"/>
      <c r="J874" s="428"/>
      <c r="K874" s="428"/>
      <c r="L874" s="428"/>
      <c r="M874" s="428"/>
      <c r="N874" s="428"/>
      <c r="O874" s="428"/>
      <c r="P874" s="428"/>
      <c r="Q874" s="428"/>
      <c r="R874" s="428"/>
      <c r="S874" s="428"/>
      <c r="T874" s="428"/>
      <c r="U874" s="428"/>
      <c r="V874" s="428"/>
      <c r="W874" s="428"/>
      <c r="X874" s="428"/>
      <c r="Y874" s="428"/>
      <c r="Z874" s="428"/>
      <c r="AA874" s="428"/>
      <c r="AB874" s="428"/>
      <c r="AC874" s="428"/>
      <c r="AD874" s="428"/>
      <c r="AE874" s="428"/>
      <c r="AF874" s="428"/>
      <c r="AG874" s="428"/>
      <c r="AH874" s="428"/>
      <c r="AI874" s="428"/>
      <c r="AJ874" s="428"/>
      <c r="AK874" s="428"/>
      <c r="AL874" s="428"/>
      <c r="AM874" s="428"/>
      <c r="AN874" s="428"/>
      <c r="AO874" s="428"/>
      <c r="AP874" s="428"/>
      <c r="AQ874" s="428"/>
      <c r="AR874" s="428"/>
      <c r="AS874" s="428"/>
      <c r="AT874" s="428"/>
      <c r="AU874" s="428"/>
      <c r="AV874" s="428"/>
      <c r="AW874" s="428"/>
      <c r="AX874" s="428"/>
      <c r="AY874" s="428"/>
      <c r="AZ874" s="428"/>
      <c r="BA874" s="428"/>
      <c r="BB874" s="428"/>
      <c r="BC874" s="428"/>
    </row>
    <row r="875" ht="12.75" customHeight="1">
      <c r="A875" s="428"/>
      <c r="B875" s="428"/>
      <c r="C875" s="428"/>
      <c r="D875" s="428"/>
      <c r="E875" s="428"/>
      <c r="F875" s="428"/>
      <c r="G875" s="428"/>
      <c r="H875" s="428"/>
      <c r="I875" s="428"/>
      <c r="J875" s="428"/>
      <c r="K875" s="428"/>
      <c r="L875" s="428"/>
      <c r="M875" s="428"/>
      <c r="N875" s="428"/>
      <c r="O875" s="428"/>
      <c r="P875" s="428"/>
      <c r="Q875" s="428"/>
      <c r="R875" s="428"/>
      <c r="S875" s="428"/>
      <c r="T875" s="428"/>
      <c r="U875" s="428"/>
      <c r="V875" s="428"/>
      <c r="W875" s="428"/>
      <c r="X875" s="428"/>
      <c r="Y875" s="428"/>
      <c r="Z875" s="428"/>
      <c r="AA875" s="428"/>
      <c r="AB875" s="428"/>
      <c r="AC875" s="428"/>
      <c r="AD875" s="428"/>
      <c r="AE875" s="428"/>
      <c r="AF875" s="428"/>
      <c r="AG875" s="428"/>
      <c r="AH875" s="428"/>
      <c r="AI875" s="428"/>
      <c r="AJ875" s="428"/>
      <c r="AK875" s="428"/>
      <c r="AL875" s="428"/>
      <c r="AM875" s="428"/>
      <c r="AN875" s="428"/>
      <c r="AO875" s="428"/>
      <c r="AP875" s="428"/>
      <c r="AQ875" s="428"/>
      <c r="AR875" s="428"/>
      <c r="AS875" s="428"/>
      <c r="AT875" s="428"/>
      <c r="AU875" s="428"/>
      <c r="AV875" s="428"/>
      <c r="AW875" s="428"/>
      <c r="AX875" s="428"/>
      <c r="AY875" s="428"/>
      <c r="AZ875" s="428"/>
      <c r="BA875" s="428"/>
      <c r="BB875" s="428"/>
      <c r="BC875" s="428"/>
    </row>
    <row r="876" ht="12.75" customHeight="1">
      <c r="A876" s="428"/>
      <c r="B876" s="428"/>
      <c r="C876" s="428"/>
      <c r="D876" s="428"/>
      <c r="E876" s="428"/>
      <c r="F876" s="428"/>
      <c r="G876" s="428"/>
      <c r="H876" s="428"/>
      <c r="I876" s="428"/>
      <c r="J876" s="428"/>
      <c r="K876" s="428"/>
      <c r="L876" s="428"/>
      <c r="M876" s="428"/>
      <c r="N876" s="428"/>
      <c r="O876" s="428"/>
      <c r="P876" s="428"/>
      <c r="Q876" s="428"/>
      <c r="R876" s="428"/>
      <c r="S876" s="428"/>
      <c r="T876" s="428"/>
      <c r="U876" s="428"/>
      <c r="V876" s="428"/>
      <c r="W876" s="428"/>
      <c r="X876" s="428"/>
      <c r="Y876" s="428"/>
      <c r="Z876" s="428"/>
      <c r="AA876" s="428"/>
      <c r="AB876" s="428"/>
      <c r="AC876" s="428"/>
      <c r="AD876" s="428"/>
      <c r="AE876" s="428"/>
      <c r="AF876" s="428"/>
      <c r="AG876" s="428"/>
      <c r="AH876" s="428"/>
      <c r="AI876" s="428"/>
      <c r="AJ876" s="428"/>
      <c r="AK876" s="428"/>
      <c r="AL876" s="428"/>
      <c r="AM876" s="428"/>
      <c r="AN876" s="428"/>
      <c r="AO876" s="428"/>
      <c r="AP876" s="428"/>
      <c r="AQ876" s="428"/>
      <c r="AR876" s="428"/>
      <c r="AS876" s="428"/>
      <c r="AT876" s="428"/>
      <c r="AU876" s="428"/>
      <c r="AV876" s="428"/>
      <c r="AW876" s="428"/>
      <c r="AX876" s="428"/>
      <c r="AY876" s="428"/>
      <c r="AZ876" s="428"/>
      <c r="BA876" s="428"/>
      <c r="BB876" s="428"/>
      <c r="BC876" s="428"/>
    </row>
    <row r="877" ht="12.75" customHeight="1">
      <c r="A877" s="428"/>
      <c r="B877" s="428"/>
      <c r="C877" s="428"/>
      <c r="D877" s="428"/>
      <c r="E877" s="428"/>
      <c r="F877" s="428"/>
      <c r="G877" s="428"/>
      <c r="H877" s="428"/>
      <c r="I877" s="428"/>
      <c r="J877" s="428"/>
      <c r="K877" s="428"/>
      <c r="L877" s="428"/>
      <c r="M877" s="428"/>
      <c r="N877" s="428"/>
      <c r="O877" s="428"/>
      <c r="P877" s="428"/>
      <c r="Q877" s="428"/>
      <c r="R877" s="428"/>
      <c r="S877" s="428"/>
      <c r="T877" s="428"/>
      <c r="U877" s="428"/>
      <c r="V877" s="428"/>
      <c r="W877" s="428"/>
      <c r="X877" s="428"/>
      <c r="Y877" s="428"/>
      <c r="Z877" s="428"/>
      <c r="AA877" s="428"/>
      <c r="AB877" s="428"/>
      <c r="AC877" s="428"/>
      <c r="AD877" s="428"/>
      <c r="AE877" s="428"/>
      <c r="AF877" s="428"/>
      <c r="AG877" s="428"/>
      <c r="AH877" s="428"/>
      <c r="AI877" s="428"/>
      <c r="AJ877" s="428"/>
      <c r="AK877" s="428"/>
      <c r="AL877" s="428"/>
      <c r="AM877" s="428"/>
      <c r="AN877" s="428"/>
      <c r="AO877" s="428"/>
      <c r="AP877" s="428"/>
      <c r="AQ877" s="428"/>
      <c r="AR877" s="428"/>
      <c r="AS877" s="428"/>
      <c r="AT877" s="428"/>
      <c r="AU877" s="428"/>
      <c r="AV877" s="428"/>
      <c r="AW877" s="428"/>
      <c r="AX877" s="428"/>
      <c r="AY877" s="428"/>
      <c r="AZ877" s="428"/>
      <c r="BA877" s="428"/>
      <c r="BB877" s="428"/>
      <c r="BC877" s="428"/>
    </row>
    <row r="878" ht="12.75" customHeight="1">
      <c r="A878" s="428"/>
      <c r="B878" s="428"/>
      <c r="C878" s="428"/>
      <c r="D878" s="428"/>
      <c r="E878" s="428"/>
      <c r="F878" s="428"/>
      <c r="G878" s="428"/>
      <c r="H878" s="428"/>
      <c r="I878" s="428"/>
      <c r="J878" s="428"/>
      <c r="K878" s="428"/>
      <c r="L878" s="428"/>
      <c r="M878" s="428"/>
      <c r="N878" s="428"/>
      <c r="O878" s="428"/>
      <c r="P878" s="428"/>
      <c r="Q878" s="428"/>
      <c r="R878" s="428"/>
      <c r="S878" s="428"/>
      <c r="T878" s="428"/>
      <c r="U878" s="428"/>
      <c r="V878" s="428"/>
      <c r="W878" s="428"/>
      <c r="X878" s="428"/>
      <c r="Y878" s="428"/>
      <c r="Z878" s="428"/>
      <c r="AA878" s="428"/>
      <c r="AB878" s="428"/>
      <c r="AC878" s="428"/>
      <c r="AD878" s="428"/>
      <c r="AE878" s="428"/>
      <c r="AF878" s="428"/>
      <c r="AG878" s="428"/>
      <c r="AH878" s="428"/>
      <c r="AI878" s="428"/>
      <c r="AJ878" s="428"/>
      <c r="AK878" s="428"/>
      <c r="AL878" s="428"/>
      <c r="AM878" s="428"/>
      <c r="AN878" s="428"/>
      <c r="AO878" s="428"/>
      <c r="AP878" s="428"/>
      <c r="AQ878" s="428"/>
      <c r="AR878" s="428"/>
      <c r="AS878" s="428"/>
      <c r="AT878" s="428"/>
      <c r="AU878" s="428"/>
      <c r="AV878" s="428"/>
      <c r="AW878" s="428"/>
      <c r="AX878" s="428"/>
      <c r="AY878" s="428"/>
      <c r="AZ878" s="428"/>
      <c r="BA878" s="428"/>
      <c r="BB878" s="428"/>
      <c r="BC878" s="428"/>
    </row>
    <row r="879" ht="12.75" customHeight="1">
      <c r="A879" s="428"/>
      <c r="B879" s="428"/>
      <c r="C879" s="428"/>
      <c r="D879" s="428"/>
      <c r="E879" s="428"/>
      <c r="F879" s="428"/>
      <c r="G879" s="428"/>
      <c r="H879" s="428"/>
      <c r="I879" s="428"/>
      <c r="J879" s="428"/>
      <c r="K879" s="428"/>
      <c r="L879" s="428"/>
      <c r="M879" s="428"/>
      <c r="N879" s="428"/>
      <c r="O879" s="428"/>
      <c r="P879" s="428"/>
      <c r="Q879" s="428"/>
      <c r="R879" s="428"/>
      <c r="S879" s="428"/>
      <c r="T879" s="428"/>
      <c r="U879" s="428"/>
      <c r="V879" s="428"/>
      <c r="W879" s="428"/>
      <c r="X879" s="428"/>
      <c r="Y879" s="428"/>
      <c r="Z879" s="428"/>
      <c r="AA879" s="428"/>
      <c r="AB879" s="428"/>
      <c r="AC879" s="428"/>
      <c r="AD879" s="428"/>
      <c r="AE879" s="428"/>
      <c r="AF879" s="428"/>
      <c r="AG879" s="428"/>
      <c r="AH879" s="428"/>
      <c r="AI879" s="428"/>
      <c r="AJ879" s="428"/>
      <c r="AK879" s="428"/>
      <c r="AL879" s="428"/>
      <c r="AM879" s="428"/>
      <c r="AN879" s="428"/>
      <c r="AO879" s="428"/>
      <c r="AP879" s="428"/>
      <c r="AQ879" s="428"/>
      <c r="AR879" s="428"/>
      <c r="AS879" s="428"/>
      <c r="AT879" s="428"/>
      <c r="AU879" s="428"/>
      <c r="AV879" s="428"/>
      <c r="AW879" s="428"/>
      <c r="AX879" s="428"/>
      <c r="AY879" s="428"/>
      <c r="AZ879" s="428"/>
      <c r="BA879" s="428"/>
      <c r="BB879" s="428"/>
      <c r="BC879" s="428"/>
    </row>
    <row r="880" ht="12.75" customHeight="1">
      <c r="A880" s="428"/>
      <c r="B880" s="428"/>
      <c r="C880" s="428"/>
      <c r="D880" s="428"/>
      <c r="E880" s="428"/>
      <c r="F880" s="428"/>
      <c r="G880" s="428"/>
      <c r="H880" s="428"/>
      <c r="I880" s="428"/>
      <c r="J880" s="428"/>
      <c r="K880" s="428"/>
      <c r="L880" s="428"/>
      <c r="M880" s="428"/>
      <c r="N880" s="428"/>
      <c r="O880" s="428"/>
      <c r="P880" s="428"/>
      <c r="Q880" s="428"/>
      <c r="R880" s="428"/>
      <c r="S880" s="428"/>
      <c r="T880" s="428"/>
      <c r="U880" s="428"/>
      <c r="V880" s="428"/>
      <c r="W880" s="428"/>
      <c r="X880" s="428"/>
      <c r="Y880" s="428"/>
      <c r="Z880" s="428"/>
      <c r="AA880" s="428"/>
      <c r="AB880" s="428"/>
      <c r="AC880" s="428"/>
      <c r="AD880" s="428"/>
      <c r="AE880" s="428"/>
      <c r="AF880" s="428"/>
      <c r="AG880" s="428"/>
      <c r="AH880" s="428"/>
      <c r="AI880" s="428"/>
      <c r="AJ880" s="428"/>
      <c r="AK880" s="428"/>
      <c r="AL880" s="428"/>
      <c r="AM880" s="428"/>
      <c r="AN880" s="428"/>
      <c r="AO880" s="428"/>
      <c r="AP880" s="428"/>
      <c r="AQ880" s="428"/>
      <c r="AR880" s="428"/>
      <c r="AS880" s="428"/>
      <c r="AT880" s="428"/>
      <c r="AU880" s="428"/>
      <c r="AV880" s="428"/>
      <c r="AW880" s="428"/>
      <c r="AX880" s="428"/>
      <c r="AY880" s="428"/>
      <c r="AZ880" s="428"/>
      <c r="BA880" s="428"/>
      <c r="BB880" s="428"/>
      <c r="BC880" s="428"/>
    </row>
    <row r="881" ht="12.75" customHeight="1">
      <c r="A881" s="428"/>
      <c r="B881" s="428"/>
      <c r="C881" s="428"/>
      <c r="D881" s="428"/>
      <c r="E881" s="428"/>
      <c r="F881" s="428"/>
      <c r="G881" s="428"/>
      <c r="H881" s="428"/>
      <c r="I881" s="428"/>
      <c r="J881" s="428"/>
      <c r="K881" s="428"/>
      <c r="L881" s="428"/>
      <c r="M881" s="428"/>
      <c r="N881" s="428"/>
      <c r="O881" s="428"/>
      <c r="P881" s="428"/>
      <c r="Q881" s="428"/>
      <c r="R881" s="428"/>
      <c r="S881" s="428"/>
      <c r="T881" s="428"/>
      <c r="U881" s="428"/>
      <c r="V881" s="428"/>
      <c r="W881" s="428"/>
      <c r="X881" s="428"/>
      <c r="Y881" s="428"/>
      <c r="Z881" s="428"/>
      <c r="AA881" s="428"/>
      <c r="AB881" s="428"/>
      <c r="AC881" s="428"/>
      <c r="AD881" s="428"/>
      <c r="AE881" s="428"/>
      <c r="AF881" s="428"/>
      <c r="AG881" s="428"/>
      <c r="AH881" s="428"/>
      <c r="AI881" s="428"/>
      <c r="AJ881" s="428"/>
      <c r="AK881" s="428"/>
      <c r="AL881" s="428"/>
      <c r="AM881" s="428"/>
      <c r="AN881" s="428"/>
      <c r="AO881" s="428"/>
      <c r="AP881" s="428"/>
      <c r="AQ881" s="428"/>
      <c r="AR881" s="428"/>
      <c r="AS881" s="428"/>
      <c r="AT881" s="428"/>
      <c r="AU881" s="428"/>
      <c r="AV881" s="428"/>
      <c r="AW881" s="428"/>
      <c r="AX881" s="428"/>
      <c r="AY881" s="428"/>
      <c r="AZ881" s="428"/>
      <c r="BA881" s="428"/>
      <c r="BB881" s="428"/>
      <c r="BC881" s="428"/>
    </row>
    <row r="882" ht="12.75" customHeight="1">
      <c r="A882" s="428"/>
      <c r="B882" s="428"/>
      <c r="C882" s="428"/>
      <c r="D882" s="428"/>
      <c r="E882" s="428"/>
      <c r="F882" s="428"/>
      <c r="G882" s="428"/>
      <c r="H882" s="428"/>
      <c r="I882" s="428"/>
      <c r="J882" s="428"/>
      <c r="K882" s="428"/>
      <c r="L882" s="428"/>
      <c r="M882" s="428"/>
      <c r="N882" s="428"/>
      <c r="O882" s="428"/>
      <c r="P882" s="428"/>
      <c r="Q882" s="428"/>
      <c r="R882" s="428"/>
      <c r="S882" s="428"/>
      <c r="T882" s="428"/>
      <c r="U882" s="428"/>
      <c r="V882" s="428"/>
      <c r="W882" s="428"/>
      <c r="X882" s="428"/>
      <c r="Y882" s="428"/>
      <c r="Z882" s="428"/>
      <c r="AA882" s="428"/>
      <c r="AB882" s="428"/>
      <c r="AC882" s="428"/>
      <c r="AD882" s="428"/>
      <c r="AE882" s="428"/>
      <c r="AF882" s="428"/>
      <c r="AG882" s="428"/>
      <c r="AH882" s="428"/>
      <c r="AI882" s="428"/>
      <c r="AJ882" s="428"/>
      <c r="AK882" s="428"/>
      <c r="AL882" s="428"/>
      <c r="AM882" s="428"/>
      <c r="AN882" s="428"/>
      <c r="AO882" s="428"/>
      <c r="AP882" s="428"/>
      <c r="AQ882" s="428"/>
      <c r="AR882" s="428"/>
      <c r="AS882" s="428"/>
      <c r="AT882" s="428"/>
      <c r="AU882" s="428"/>
      <c r="AV882" s="428"/>
      <c r="AW882" s="428"/>
      <c r="AX882" s="428"/>
      <c r="AY882" s="428"/>
      <c r="AZ882" s="428"/>
      <c r="BA882" s="428"/>
      <c r="BB882" s="428"/>
      <c r="BC882" s="428"/>
    </row>
    <row r="883" ht="12.75" customHeight="1">
      <c r="A883" s="428"/>
      <c r="B883" s="428"/>
      <c r="C883" s="428"/>
      <c r="D883" s="428"/>
      <c r="E883" s="428"/>
      <c r="F883" s="428"/>
      <c r="G883" s="428"/>
      <c r="H883" s="428"/>
      <c r="I883" s="428"/>
      <c r="J883" s="428"/>
      <c r="K883" s="428"/>
      <c r="L883" s="428"/>
      <c r="M883" s="428"/>
      <c r="N883" s="428"/>
      <c r="O883" s="428"/>
      <c r="P883" s="428"/>
      <c r="Q883" s="428"/>
      <c r="R883" s="428"/>
      <c r="S883" s="428"/>
      <c r="T883" s="428"/>
      <c r="U883" s="428"/>
      <c r="V883" s="428"/>
      <c r="W883" s="428"/>
      <c r="X883" s="428"/>
      <c r="Y883" s="428"/>
      <c r="Z883" s="428"/>
      <c r="AA883" s="428"/>
      <c r="AB883" s="428"/>
      <c r="AC883" s="428"/>
      <c r="AD883" s="428"/>
      <c r="AE883" s="428"/>
      <c r="AF883" s="428"/>
      <c r="AG883" s="428"/>
      <c r="AH883" s="428"/>
      <c r="AI883" s="428"/>
      <c r="AJ883" s="428"/>
      <c r="AK883" s="428"/>
      <c r="AL883" s="428"/>
      <c r="AM883" s="428"/>
      <c r="AN883" s="428"/>
      <c r="AO883" s="428"/>
      <c r="AP883" s="428"/>
      <c r="AQ883" s="428"/>
      <c r="AR883" s="428"/>
      <c r="AS883" s="428"/>
      <c r="AT883" s="428"/>
      <c r="AU883" s="428"/>
      <c r="AV883" s="428"/>
      <c r="AW883" s="428"/>
      <c r="AX883" s="428"/>
      <c r="AY883" s="428"/>
      <c r="AZ883" s="428"/>
      <c r="BA883" s="428"/>
      <c r="BB883" s="428"/>
      <c r="BC883" s="428"/>
    </row>
    <row r="884" ht="12.75" customHeight="1">
      <c r="A884" s="428"/>
      <c r="B884" s="428"/>
      <c r="C884" s="428"/>
      <c r="D884" s="428"/>
      <c r="E884" s="428"/>
      <c r="F884" s="428"/>
      <c r="G884" s="428"/>
      <c r="H884" s="428"/>
      <c r="I884" s="428"/>
      <c r="J884" s="428"/>
      <c r="K884" s="428"/>
      <c r="L884" s="428"/>
      <c r="M884" s="428"/>
      <c r="N884" s="428"/>
      <c r="O884" s="428"/>
      <c r="P884" s="428"/>
      <c r="Q884" s="428"/>
      <c r="R884" s="428"/>
      <c r="S884" s="428"/>
      <c r="T884" s="428"/>
      <c r="U884" s="428"/>
      <c r="V884" s="428"/>
      <c r="W884" s="428"/>
      <c r="X884" s="428"/>
      <c r="Y884" s="428"/>
      <c r="Z884" s="428"/>
      <c r="AA884" s="428"/>
      <c r="AB884" s="428"/>
      <c r="AC884" s="428"/>
      <c r="AD884" s="428"/>
      <c r="AE884" s="428"/>
      <c r="AF884" s="428"/>
      <c r="AG884" s="428"/>
      <c r="AH884" s="428"/>
      <c r="AI884" s="428"/>
      <c r="AJ884" s="428"/>
      <c r="AK884" s="428"/>
      <c r="AL884" s="428"/>
      <c r="AM884" s="428"/>
      <c r="AN884" s="428"/>
      <c r="AO884" s="428"/>
      <c r="AP884" s="428"/>
      <c r="AQ884" s="428"/>
      <c r="AR884" s="428"/>
      <c r="AS884" s="428"/>
      <c r="AT884" s="428"/>
      <c r="AU884" s="428"/>
      <c r="AV884" s="428"/>
      <c r="AW884" s="428"/>
      <c r="AX884" s="428"/>
      <c r="AY884" s="428"/>
      <c r="AZ884" s="428"/>
      <c r="BA884" s="428"/>
      <c r="BB884" s="428"/>
      <c r="BC884" s="428"/>
    </row>
    <row r="885" ht="12.75" customHeight="1">
      <c r="A885" s="428"/>
      <c r="B885" s="428"/>
      <c r="C885" s="428"/>
      <c r="D885" s="428"/>
      <c r="E885" s="428"/>
      <c r="F885" s="428"/>
      <c r="G885" s="428"/>
      <c r="H885" s="428"/>
      <c r="I885" s="428"/>
      <c r="J885" s="428"/>
      <c r="K885" s="428"/>
      <c r="L885" s="428"/>
      <c r="M885" s="428"/>
      <c r="N885" s="428"/>
      <c r="O885" s="428"/>
      <c r="P885" s="428"/>
      <c r="Q885" s="428"/>
      <c r="R885" s="428"/>
      <c r="S885" s="428"/>
      <c r="T885" s="428"/>
      <c r="U885" s="428"/>
      <c r="V885" s="428"/>
      <c r="W885" s="428"/>
      <c r="X885" s="428"/>
      <c r="Y885" s="428"/>
      <c r="Z885" s="428"/>
      <c r="AA885" s="428"/>
      <c r="AB885" s="428"/>
      <c r="AC885" s="428"/>
      <c r="AD885" s="428"/>
      <c r="AE885" s="428"/>
      <c r="AF885" s="428"/>
      <c r="AG885" s="428"/>
      <c r="AH885" s="428"/>
      <c r="AI885" s="428"/>
      <c r="AJ885" s="428"/>
      <c r="AK885" s="428"/>
      <c r="AL885" s="428"/>
      <c r="AM885" s="428"/>
      <c r="AN885" s="428"/>
      <c r="AO885" s="428"/>
      <c r="AP885" s="428"/>
      <c r="AQ885" s="428"/>
      <c r="AR885" s="428"/>
      <c r="AS885" s="428"/>
      <c r="AT885" s="428"/>
      <c r="AU885" s="428"/>
      <c r="AV885" s="428"/>
      <c r="AW885" s="428"/>
      <c r="AX885" s="428"/>
      <c r="AY885" s="428"/>
      <c r="AZ885" s="428"/>
      <c r="BA885" s="428"/>
      <c r="BB885" s="428"/>
      <c r="BC885" s="428"/>
    </row>
    <row r="886" ht="12.75" customHeight="1">
      <c r="A886" s="428"/>
      <c r="B886" s="428"/>
      <c r="C886" s="428"/>
      <c r="D886" s="428"/>
      <c r="E886" s="428"/>
      <c r="F886" s="428"/>
      <c r="G886" s="428"/>
      <c r="H886" s="428"/>
      <c r="I886" s="428"/>
      <c r="J886" s="428"/>
      <c r="K886" s="428"/>
      <c r="L886" s="428"/>
      <c r="M886" s="428"/>
      <c r="N886" s="428"/>
      <c r="O886" s="428"/>
      <c r="P886" s="428"/>
      <c r="Q886" s="428"/>
      <c r="R886" s="428"/>
      <c r="S886" s="428"/>
      <c r="T886" s="428"/>
      <c r="U886" s="428"/>
      <c r="V886" s="428"/>
      <c r="W886" s="428"/>
      <c r="X886" s="428"/>
      <c r="Y886" s="428"/>
      <c r="Z886" s="428"/>
      <c r="AA886" s="428"/>
      <c r="AB886" s="428"/>
      <c r="AC886" s="428"/>
      <c r="AD886" s="428"/>
      <c r="AE886" s="428"/>
      <c r="AF886" s="428"/>
      <c r="AG886" s="428"/>
      <c r="AH886" s="428"/>
      <c r="AI886" s="428"/>
      <c r="AJ886" s="428"/>
      <c r="AK886" s="428"/>
      <c r="AL886" s="428"/>
      <c r="AM886" s="428"/>
      <c r="AN886" s="428"/>
      <c r="AO886" s="428"/>
      <c r="AP886" s="428"/>
      <c r="AQ886" s="428"/>
      <c r="AR886" s="428"/>
      <c r="AS886" s="428"/>
      <c r="AT886" s="428"/>
      <c r="AU886" s="428"/>
      <c r="AV886" s="428"/>
      <c r="AW886" s="428"/>
      <c r="AX886" s="428"/>
      <c r="AY886" s="428"/>
      <c r="AZ886" s="428"/>
      <c r="BA886" s="428"/>
      <c r="BB886" s="428"/>
      <c r="BC886" s="428"/>
    </row>
    <row r="887" ht="12.75" customHeight="1">
      <c r="A887" s="428"/>
      <c r="B887" s="428"/>
      <c r="C887" s="428"/>
      <c r="D887" s="428"/>
      <c r="E887" s="428"/>
      <c r="F887" s="428"/>
      <c r="G887" s="428"/>
      <c r="H887" s="428"/>
      <c r="I887" s="428"/>
      <c r="J887" s="428"/>
      <c r="K887" s="428"/>
      <c r="L887" s="428"/>
      <c r="M887" s="428"/>
      <c r="N887" s="428"/>
      <c r="O887" s="428"/>
      <c r="P887" s="428"/>
      <c r="Q887" s="428"/>
      <c r="R887" s="428"/>
      <c r="S887" s="428"/>
      <c r="T887" s="428"/>
      <c r="U887" s="428"/>
      <c r="V887" s="428"/>
      <c r="W887" s="428"/>
      <c r="X887" s="428"/>
      <c r="Y887" s="428"/>
      <c r="Z887" s="428"/>
      <c r="AA887" s="428"/>
      <c r="AB887" s="428"/>
      <c r="AC887" s="428"/>
      <c r="AD887" s="428"/>
      <c r="AE887" s="428"/>
      <c r="AF887" s="428"/>
      <c r="AG887" s="428"/>
      <c r="AH887" s="428"/>
      <c r="AI887" s="428"/>
      <c r="AJ887" s="428"/>
      <c r="AK887" s="428"/>
      <c r="AL887" s="428"/>
      <c r="AM887" s="428"/>
      <c r="AN887" s="428"/>
      <c r="AO887" s="428"/>
      <c r="AP887" s="428"/>
      <c r="AQ887" s="428"/>
      <c r="AR887" s="428"/>
      <c r="AS887" s="428"/>
      <c r="AT887" s="428"/>
      <c r="AU887" s="428"/>
      <c r="AV887" s="428"/>
      <c r="AW887" s="428"/>
      <c r="AX887" s="428"/>
      <c r="AY887" s="428"/>
      <c r="AZ887" s="428"/>
      <c r="BA887" s="428"/>
      <c r="BB887" s="428"/>
      <c r="BC887" s="428"/>
    </row>
    <row r="888" ht="12.75" customHeight="1">
      <c r="A888" s="428"/>
      <c r="B888" s="428"/>
      <c r="C888" s="428"/>
      <c r="D888" s="428"/>
      <c r="E888" s="428"/>
      <c r="F888" s="428"/>
      <c r="G888" s="428"/>
      <c r="H888" s="428"/>
      <c r="I888" s="428"/>
      <c r="J888" s="428"/>
      <c r="K888" s="428"/>
      <c r="L888" s="428"/>
      <c r="M888" s="428"/>
      <c r="N888" s="428"/>
      <c r="O888" s="428"/>
      <c r="P888" s="428"/>
      <c r="Q888" s="428"/>
      <c r="R888" s="428"/>
      <c r="S888" s="428"/>
      <c r="T888" s="428"/>
      <c r="U888" s="428"/>
      <c r="V888" s="428"/>
      <c r="W888" s="428"/>
      <c r="X888" s="428"/>
      <c r="Y888" s="428"/>
      <c r="Z888" s="428"/>
      <c r="AA888" s="428"/>
      <c r="AB888" s="428"/>
      <c r="AC888" s="428"/>
      <c r="AD888" s="428"/>
      <c r="AE888" s="428"/>
      <c r="AF888" s="428"/>
      <c r="AG888" s="428"/>
      <c r="AH888" s="428"/>
      <c r="AI888" s="428"/>
      <c r="AJ888" s="428"/>
      <c r="AK888" s="428"/>
      <c r="AL888" s="428"/>
      <c r="AM888" s="428"/>
      <c r="AN888" s="428"/>
      <c r="AO888" s="428"/>
      <c r="AP888" s="428"/>
      <c r="AQ888" s="428"/>
      <c r="AR888" s="428"/>
      <c r="AS888" s="428"/>
      <c r="AT888" s="428"/>
      <c r="AU888" s="428"/>
      <c r="AV888" s="428"/>
      <c r="AW888" s="428"/>
      <c r="AX888" s="428"/>
      <c r="AY888" s="428"/>
      <c r="AZ888" s="428"/>
      <c r="BA888" s="428"/>
      <c r="BB888" s="428"/>
      <c r="BC888" s="428"/>
    </row>
    <row r="889" ht="12.75" customHeight="1">
      <c r="A889" s="428"/>
      <c r="B889" s="428"/>
      <c r="C889" s="428"/>
      <c r="D889" s="428"/>
      <c r="E889" s="428"/>
      <c r="F889" s="428"/>
      <c r="G889" s="428"/>
      <c r="H889" s="428"/>
      <c r="I889" s="428"/>
      <c r="J889" s="428"/>
      <c r="K889" s="428"/>
      <c r="L889" s="428"/>
      <c r="M889" s="428"/>
      <c r="N889" s="428"/>
      <c r="O889" s="428"/>
      <c r="P889" s="428"/>
      <c r="Q889" s="428"/>
      <c r="R889" s="428"/>
      <c r="S889" s="428"/>
      <c r="T889" s="428"/>
      <c r="U889" s="428"/>
      <c r="V889" s="428"/>
      <c r="W889" s="428"/>
      <c r="X889" s="428"/>
      <c r="Y889" s="428"/>
      <c r="Z889" s="428"/>
      <c r="AA889" s="428"/>
      <c r="AB889" s="428"/>
      <c r="AC889" s="428"/>
      <c r="AD889" s="428"/>
      <c r="AE889" s="428"/>
      <c r="AF889" s="428"/>
      <c r="AG889" s="428"/>
      <c r="AH889" s="428"/>
      <c r="AI889" s="428"/>
      <c r="AJ889" s="428"/>
      <c r="AK889" s="428"/>
      <c r="AL889" s="428"/>
      <c r="AM889" s="428"/>
      <c r="AN889" s="428"/>
      <c r="AO889" s="428"/>
      <c r="AP889" s="428"/>
      <c r="AQ889" s="428"/>
      <c r="AR889" s="428"/>
      <c r="AS889" s="428"/>
      <c r="AT889" s="428"/>
      <c r="AU889" s="428"/>
      <c r="AV889" s="428"/>
      <c r="AW889" s="428"/>
      <c r="AX889" s="428"/>
      <c r="AY889" s="428"/>
      <c r="AZ889" s="428"/>
      <c r="BA889" s="428"/>
      <c r="BB889" s="428"/>
      <c r="BC889" s="428"/>
    </row>
    <row r="890" ht="12.75" customHeight="1">
      <c r="A890" s="428"/>
      <c r="B890" s="428"/>
      <c r="C890" s="428"/>
      <c r="D890" s="428"/>
      <c r="E890" s="428"/>
      <c r="F890" s="428"/>
      <c r="G890" s="428"/>
      <c r="H890" s="428"/>
      <c r="I890" s="428"/>
      <c r="J890" s="428"/>
      <c r="K890" s="428"/>
      <c r="L890" s="428"/>
      <c r="M890" s="428"/>
      <c r="N890" s="428"/>
      <c r="O890" s="428"/>
      <c r="P890" s="428"/>
      <c r="Q890" s="428"/>
      <c r="R890" s="428"/>
      <c r="S890" s="428"/>
      <c r="T890" s="428"/>
      <c r="U890" s="428"/>
      <c r="V890" s="428"/>
      <c r="W890" s="428"/>
      <c r="X890" s="428"/>
      <c r="Y890" s="428"/>
      <c r="Z890" s="428"/>
      <c r="AA890" s="428"/>
      <c r="AB890" s="428"/>
      <c r="AC890" s="428"/>
      <c r="AD890" s="428"/>
      <c r="AE890" s="428"/>
      <c r="AF890" s="428"/>
      <c r="AG890" s="428"/>
      <c r="AH890" s="428"/>
      <c r="AI890" s="428"/>
      <c r="AJ890" s="428"/>
      <c r="AK890" s="428"/>
      <c r="AL890" s="428"/>
      <c r="AM890" s="428"/>
      <c r="AN890" s="428"/>
      <c r="AO890" s="428"/>
      <c r="AP890" s="428"/>
      <c r="AQ890" s="428"/>
      <c r="AR890" s="428"/>
      <c r="AS890" s="428"/>
      <c r="AT890" s="428"/>
      <c r="AU890" s="428"/>
      <c r="AV890" s="428"/>
      <c r="AW890" s="428"/>
      <c r="AX890" s="428"/>
      <c r="AY890" s="428"/>
      <c r="AZ890" s="428"/>
      <c r="BA890" s="428"/>
      <c r="BB890" s="428"/>
      <c r="BC890" s="428"/>
    </row>
    <row r="891" ht="12.75" customHeight="1">
      <c r="A891" s="428"/>
      <c r="B891" s="428"/>
      <c r="C891" s="428"/>
      <c r="D891" s="428"/>
      <c r="E891" s="428"/>
      <c r="F891" s="428"/>
      <c r="G891" s="428"/>
      <c r="H891" s="428"/>
      <c r="I891" s="428"/>
      <c r="J891" s="428"/>
      <c r="K891" s="428"/>
      <c r="L891" s="428"/>
      <c r="M891" s="428"/>
      <c r="N891" s="428"/>
      <c r="O891" s="428"/>
      <c r="P891" s="428"/>
      <c r="Q891" s="428"/>
      <c r="R891" s="428"/>
      <c r="S891" s="428"/>
      <c r="T891" s="428"/>
      <c r="U891" s="428"/>
      <c r="V891" s="428"/>
      <c r="W891" s="428"/>
      <c r="X891" s="428"/>
      <c r="Y891" s="428"/>
      <c r="Z891" s="428"/>
      <c r="AA891" s="428"/>
      <c r="AB891" s="428"/>
      <c r="AC891" s="428"/>
      <c r="AD891" s="428"/>
      <c r="AE891" s="428"/>
      <c r="AF891" s="428"/>
      <c r="AG891" s="428"/>
      <c r="AH891" s="428"/>
      <c r="AI891" s="428"/>
      <c r="AJ891" s="428"/>
      <c r="AK891" s="428"/>
      <c r="AL891" s="428"/>
      <c r="AM891" s="428"/>
      <c r="AN891" s="428"/>
      <c r="AO891" s="428"/>
      <c r="AP891" s="428"/>
      <c r="AQ891" s="428"/>
      <c r="AR891" s="428"/>
      <c r="AS891" s="428"/>
      <c r="AT891" s="428"/>
      <c r="AU891" s="428"/>
      <c r="AV891" s="428"/>
      <c r="AW891" s="428"/>
      <c r="AX891" s="428"/>
      <c r="AY891" s="428"/>
      <c r="AZ891" s="428"/>
      <c r="BA891" s="428"/>
      <c r="BB891" s="428"/>
      <c r="BC891" s="428"/>
    </row>
    <row r="892" ht="12.75" customHeight="1">
      <c r="A892" s="428"/>
      <c r="B892" s="428"/>
      <c r="C892" s="428"/>
      <c r="D892" s="428"/>
      <c r="E892" s="428"/>
      <c r="F892" s="428"/>
      <c r="G892" s="428"/>
      <c r="H892" s="428"/>
      <c r="I892" s="428"/>
      <c r="J892" s="428"/>
      <c r="K892" s="428"/>
      <c r="L892" s="428"/>
      <c r="M892" s="428"/>
      <c r="N892" s="428"/>
      <c r="O892" s="428"/>
      <c r="P892" s="428"/>
      <c r="Q892" s="428"/>
      <c r="R892" s="428"/>
      <c r="S892" s="428"/>
      <c r="T892" s="428"/>
      <c r="U892" s="428"/>
      <c r="V892" s="428"/>
      <c r="W892" s="428"/>
      <c r="X892" s="428"/>
      <c r="Y892" s="428"/>
      <c r="Z892" s="428"/>
      <c r="AA892" s="428"/>
      <c r="AB892" s="428"/>
      <c r="AC892" s="428"/>
      <c r="AD892" s="428"/>
      <c r="AE892" s="428"/>
      <c r="AF892" s="428"/>
      <c r="AG892" s="428"/>
      <c r="AH892" s="428"/>
      <c r="AI892" s="428"/>
      <c r="AJ892" s="428"/>
      <c r="AK892" s="428"/>
      <c r="AL892" s="428"/>
      <c r="AM892" s="428"/>
      <c r="AN892" s="428"/>
      <c r="AO892" s="428"/>
      <c r="AP892" s="428"/>
      <c r="AQ892" s="428"/>
      <c r="AR892" s="428"/>
      <c r="AS892" s="428"/>
      <c r="AT892" s="428"/>
      <c r="AU892" s="428"/>
      <c r="AV892" s="428"/>
      <c r="AW892" s="428"/>
      <c r="AX892" s="428"/>
      <c r="AY892" s="428"/>
      <c r="AZ892" s="428"/>
      <c r="BA892" s="428"/>
      <c r="BB892" s="428"/>
      <c r="BC892" s="428"/>
    </row>
    <row r="893" ht="12.75" customHeight="1">
      <c r="A893" s="428"/>
      <c r="B893" s="428"/>
      <c r="C893" s="428"/>
      <c r="D893" s="428"/>
      <c r="E893" s="428"/>
      <c r="F893" s="428"/>
      <c r="G893" s="428"/>
      <c r="H893" s="428"/>
      <c r="I893" s="428"/>
      <c r="J893" s="428"/>
      <c r="K893" s="428"/>
      <c r="L893" s="428"/>
      <c r="M893" s="428"/>
      <c r="N893" s="428"/>
      <c r="O893" s="428"/>
      <c r="P893" s="428"/>
      <c r="Q893" s="428"/>
      <c r="R893" s="428"/>
      <c r="S893" s="428"/>
      <c r="T893" s="428"/>
      <c r="U893" s="428"/>
      <c r="V893" s="428"/>
      <c r="W893" s="428"/>
      <c r="X893" s="428"/>
      <c r="Y893" s="428"/>
      <c r="Z893" s="428"/>
      <c r="AA893" s="428"/>
      <c r="AB893" s="428"/>
      <c r="AC893" s="428"/>
      <c r="AD893" s="428"/>
      <c r="AE893" s="428"/>
      <c r="AF893" s="428"/>
      <c r="AG893" s="428"/>
      <c r="AH893" s="428"/>
      <c r="AI893" s="428"/>
      <c r="AJ893" s="428"/>
      <c r="AK893" s="428"/>
      <c r="AL893" s="428"/>
      <c r="AM893" s="428"/>
      <c r="AN893" s="428"/>
      <c r="AO893" s="428"/>
      <c r="AP893" s="428"/>
      <c r="AQ893" s="428"/>
      <c r="AR893" s="428"/>
      <c r="AS893" s="428"/>
      <c r="AT893" s="428"/>
      <c r="AU893" s="428"/>
      <c r="AV893" s="428"/>
      <c r="AW893" s="428"/>
      <c r="AX893" s="428"/>
      <c r="AY893" s="428"/>
      <c r="AZ893" s="428"/>
      <c r="BA893" s="428"/>
      <c r="BB893" s="428"/>
      <c r="BC893" s="428"/>
    </row>
    <row r="894" ht="12.75" customHeight="1">
      <c r="A894" s="428"/>
      <c r="B894" s="428"/>
      <c r="C894" s="428"/>
      <c r="D894" s="428"/>
      <c r="E894" s="428"/>
      <c r="F894" s="428"/>
      <c r="G894" s="428"/>
      <c r="H894" s="428"/>
      <c r="I894" s="428"/>
      <c r="J894" s="428"/>
      <c r="K894" s="428"/>
      <c r="L894" s="428"/>
      <c r="M894" s="428"/>
      <c r="N894" s="428"/>
      <c r="O894" s="428"/>
      <c r="P894" s="428"/>
      <c r="Q894" s="428"/>
      <c r="R894" s="428"/>
      <c r="S894" s="428"/>
      <c r="T894" s="428"/>
      <c r="U894" s="428"/>
      <c r="V894" s="428"/>
      <c r="W894" s="428"/>
      <c r="X894" s="428"/>
      <c r="Y894" s="428"/>
      <c r="Z894" s="428"/>
      <c r="AA894" s="428"/>
      <c r="AB894" s="428"/>
      <c r="AC894" s="428"/>
      <c r="AD894" s="428"/>
      <c r="AE894" s="428"/>
      <c r="AF894" s="428"/>
      <c r="AG894" s="428"/>
      <c r="AH894" s="428"/>
      <c r="AI894" s="428"/>
      <c r="AJ894" s="428"/>
      <c r="AK894" s="428"/>
      <c r="AL894" s="428"/>
      <c r="AM894" s="428"/>
      <c r="AN894" s="428"/>
      <c r="AO894" s="428"/>
      <c r="AP894" s="428"/>
      <c r="AQ894" s="428"/>
      <c r="AR894" s="428"/>
      <c r="AS894" s="428"/>
      <c r="AT894" s="428"/>
      <c r="AU894" s="428"/>
      <c r="AV894" s="428"/>
      <c r="AW894" s="428"/>
      <c r="AX894" s="428"/>
      <c r="AY894" s="428"/>
      <c r="AZ894" s="428"/>
      <c r="BA894" s="428"/>
      <c r="BB894" s="428"/>
      <c r="BC894" s="428"/>
    </row>
    <row r="895" ht="12.75" customHeight="1">
      <c r="A895" s="428"/>
      <c r="B895" s="428"/>
      <c r="C895" s="428"/>
      <c r="D895" s="428"/>
      <c r="E895" s="428"/>
      <c r="F895" s="428"/>
      <c r="G895" s="428"/>
      <c r="H895" s="428"/>
      <c r="I895" s="428"/>
      <c r="J895" s="428"/>
      <c r="K895" s="428"/>
      <c r="L895" s="428"/>
      <c r="M895" s="428"/>
      <c r="N895" s="428"/>
      <c r="O895" s="428"/>
      <c r="P895" s="428"/>
      <c r="Q895" s="428"/>
      <c r="R895" s="428"/>
      <c r="S895" s="428"/>
      <c r="T895" s="428"/>
      <c r="U895" s="428"/>
      <c r="V895" s="428"/>
      <c r="W895" s="428"/>
      <c r="X895" s="428"/>
      <c r="Y895" s="428"/>
      <c r="Z895" s="428"/>
      <c r="AA895" s="428"/>
      <c r="AB895" s="428"/>
      <c r="AC895" s="428"/>
      <c r="AD895" s="428"/>
      <c r="AE895" s="428"/>
      <c r="AF895" s="428"/>
      <c r="AG895" s="428"/>
      <c r="AH895" s="428"/>
      <c r="AI895" s="428"/>
      <c r="AJ895" s="428"/>
      <c r="AK895" s="428"/>
      <c r="AL895" s="428"/>
      <c r="AM895" s="428"/>
      <c r="AN895" s="428"/>
      <c r="AO895" s="428"/>
      <c r="AP895" s="428"/>
      <c r="AQ895" s="428"/>
      <c r="AR895" s="428"/>
      <c r="AS895" s="428"/>
      <c r="AT895" s="428"/>
      <c r="AU895" s="428"/>
      <c r="AV895" s="428"/>
      <c r="AW895" s="428"/>
      <c r="AX895" s="428"/>
      <c r="AY895" s="428"/>
      <c r="AZ895" s="428"/>
      <c r="BA895" s="428"/>
      <c r="BB895" s="428"/>
      <c r="BC895" s="428"/>
    </row>
    <row r="896" ht="12.75" customHeight="1">
      <c r="A896" s="428"/>
      <c r="B896" s="428"/>
      <c r="C896" s="428"/>
      <c r="D896" s="428"/>
      <c r="E896" s="428"/>
      <c r="F896" s="428"/>
      <c r="G896" s="428"/>
      <c r="H896" s="428"/>
      <c r="I896" s="428"/>
      <c r="J896" s="428"/>
      <c r="K896" s="428"/>
      <c r="L896" s="428"/>
      <c r="M896" s="428"/>
      <c r="N896" s="428"/>
      <c r="O896" s="428"/>
      <c r="P896" s="428"/>
      <c r="Q896" s="428"/>
      <c r="R896" s="428"/>
      <c r="S896" s="428"/>
      <c r="T896" s="428"/>
      <c r="U896" s="428"/>
      <c r="V896" s="428"/>
      <c r="W896" s="428"/>
      <c r="X896" s="428"/>
      <c r="Y896" s="428"/>
      <c r="Z896" s="428"/>
      <c r="AA896" s="428"/>
      <c r="AB896" s="428"/>
      <c r="AC896" s="428"/>
      <c r="AD896" s="428"/>
      <c r="AE896" s="428"/>
      <c r="AF896" s="428"/>
      <c r="AG896" s="428"/>
      <c r="AH896" s="428"/>
      <c r="AI896" s="428"/>
      <c r="AJ896" s="428"/>
      <c r="AK896" s="428"/>
      <c r="AL896" s="428"/>
      <c r="AM896" s="428"/>
      <c r="AN896" s="428"/>
      <c r="AO896" s="428"/>
      <c r="AP896" s="428"/>
      <c r="AQ896" s="428"/>
      <c r="AR896" s="428"/>
      <c r="AS896" s="428"/>
      <c r="AT896" s="428"/>
      <c r="AU896" s="428"/>
      <c r="AV896" s="428"/>
      <c r="AW896" s="428"/>
      <c r="AX896" s="428"/>
      <c r="AY896" s="428"/>
      <c r="AZ896" s="428"/>
      <c r="BA896" s="428"/>
      <c r="BB896" s="428"/>
      <c r="BC896" s="428"/>
    </row>
    <row r="897" ht="12.75" customHeight="1">
      <c r="A897" s="428"/>
      <c r="B897" s="428"/>
      <c r="C897" s="428"/>
      <c r="D897" s="428"/>
      <c r="E897" s="428"/>
      <c r="F897" s="428"/>
      <c r="G897" s="428"/>
      <c r="H897" s="428"/>
      <c r="I897" s="428"/>
      <c r="J897" s="428"/>
      <c r="K897" s="428"/>
      <c r="L897" s="428"/>
      <c r="M897" s="428"/>
      <c r="N897" s="428"/>
      <c r="O897" s="428"/>
      <c r="P897" s="428"/>
      <c r="Q897" s="428"/>
      <c r="R897" s="428"/>
      <c r="S897" s="428"/>
      <c r="T897" s="428"/>
      <c r="U897" s="428"/>
      <c r="V897" s="428"/>
      <c r="W897" s="428"/>
      <c r="X897" s="428"/>
      <c r="Y897" s="428"/>
      <c r="Z897" s="428"/>
      <c r="AA897" s="428"/>
      <c r="AB897" s="428"/>
      <c r="AC897" s="428"/>
      <c r="AD897" s="428"/>
      <c r="AE897" s="428"/>
      <c r="AF897" s="428"/>
      <c r="AG897" s="428"/>
      <c r="AH897" s="428"/>
      <c r="AI897" s="428"/>
      <c r="AJ897" s="428"/>
      <c r="AK897" s="428"/>
      <c r="AL897" s="428"/>
      <c r="AM897" s="428"/>
      <c r="AN897" s="428"/>
      <c r="AO897" s="428"/>
      <c r="AP897" s="428"/>
      <c r="AQ897" s="428"/>
      <c r="AR897" s="428"/>
      <c r="AS897" s="428"/>
      <c r="AT897" s="428"/>
      <c r="AU897" s="428"/>
      <c r="AV897" s="428"/>
      <c r="AW897" s="428"/>
      <c r="AX897" s="428"/>
      <c r="AY897" s="428"/>
      <c r="AZ897" s="428"/>
      <c r="BA897" s="428"/>
      <c r="BB897" s="428"/>
      <c r="BC897" s="428"/>
    </row>
    <row r="898" ht="12.75" customHeight="1">
      <c r="A898" s="428"/>
      <c r="B898" s="428"/>
      <c r="C898" s="428"/>
      <c r="D898" s="428"/>
      <c r="E898" s="428"/>
      <c r="F898" s="428"/>
      <c r="G898" s="428"/>
      <c r="H898" s="428"/>
      <c r="I898" s="428"/>
      <c r="J898" s="428"/>
      <c r="K898" s="428"/>
      <c r="L898" s="428"/>
      <c r="M898" s="428"/>
      <c r="N898" s="428"/>
      <c r="O898" s="428"/>
      <c r="P898" s="428"/>
      <c r="Q898" s="428"/>
      <c r="R898" s="428"/>
      <c r="S898" s="428"/>
      <c r="T898" s="428"/>
      <c r="U898" s="428"/>
      <c r="V898" s="428"/>
      <c r="W898" s="428"/>
      <c r="X898" s="428"/>
      <c r="Y898" s="428"/>
      <c r="Z898" s="428"/>
      <c r="AA898" s="428"/>
      <c r="AB898" s="428"/>
      <c r="AC898" s="428"/>
      <c r="AD898" s="428"/>
      <c r="AE898" s="428"/>
      <c r="AF898" s="428"/>
      <c r="AG898" s="428"/>
      <c r="AH898" s="428"/>
      <c r="AI898" s="428"/>
      <c r="AJ898" s="428"/>
      <c r="AK898" s="428"/>
      <c r="AL898" s="428"/>
      <c r="AM898" s="428"/>
      <c r="AN898" s="428"/>
      <c r="AO898" s="428"/>
      <c r="AP898" s="428"/>
      <c r="AQ898" s="428"/>
      <c r="AR898" s="428"/>
      <c r="AS898" s="428"/>
      <c r="AT898" s="428"/>
      <c r="AU898" s="428"/>
      <c r="AV898" s="428"/>
      <c r="AW898" s="428"/>
      <c r="AX898" s="428"/>
      <c r="AY898" s="428"/>
      <c r="AZ898" s="428"/>
      <c r="BA898" s="428"/>
      <c r="BB898" s="428"/>
      <c r="BC898" s="428"/>
    </row>
    <row r="899" ht="12.75" customHeight="1">
      <c r="A899" s="428"/>
      <c r="B899" s="428"/>
      <c r="C899" s="428"/>
      <c r="D899" s="428"/>
      <c r="E899" s="428"/>
      <c r="F899" s="428"/>
      <c r="G899" s="428"/>
      <c r="H899" s="428"/>
      <c r="I899" s="428"/>
      <c r="J899" s="428"/>
      <c r="K899" s="428"/>
      <c r="L899" s="428"/>
      <c r="M899" s="428"/>
      <c r="N899" s="428"/>
      <c r="O899" s="428"/>
      <c r="P899" s="428"/>
      <c r="Q899" s="428"/>
      <c r="R899" s="428"/>
      <c r="S899" s="428"/>
      <c r="T899" s="428"/>
      <c r="U899" s="428"/>
      <c r="V899" s="428"/>
      <c r="W899" s="428"/>
      <c r="X899" s="428"/>
      <c r="Y899" s="428"/>
      <c r="Z899" s="428"/>
      <c r="AA899" s="428"/>
      <c r="AB899" s="428"/>
      <c r="AC899" s="428"/>
      <c r="AD899" s="428"/>
      <c r="AE899" s="428"/>
      <c r="AF899" s="428"/>
      <c r="AG899" s="428"/>
      <c r="AH899" s="428"/>
      <c r="AI899" s="428"/>
      <c r="AJ899" s="428"/>
      <c r="AK899" s="428"/>
      <c r="AL899" s="428"/>
      <c r="AM899" s="428"/>
      <c r="AN899" s="428"/>
      <c r="AO899" s="428"/>
      <c r="AP899" s="428"/>
      <c r="AQ899" s="428"/>
      <c r="AR899" s="428"/>
      <c r="AS899" s="428"/>
      <c r="AT899" s="428"/>
      <c r="AU899" s="428"/>
      <c r="AV899" s="428"/>
      <c r="AW899" s="428"/>
      <c r="AX899" s="428"/>
      <c r="AY899" s="428"/>
      <c r="AZ899" s="428"/>
      <c r="BA899" s="428"/>
      <c r="BB899" s="428"/>
      <c r="BC899" s="428"/>
    </row>
    <row r="900" ht="12.75" customHeight="1">
      <c r="A900" s="428"/>
      <c r="B900" s="428"/>
      <c r="C900" s="428"/>
      <c r="D900" s="428"/>
      <c r="E900" s="428"/>
      <c r="F900" s="428"/>
      <c r="G900" s="428"/>
      <c r="H900" s="428"/>
      <c r="I900" s="428"/>
      <c r="J900" s="428"/>
      <c r="K900" s="428"/>
      <c r="L900" s="428"/>
      <c r="M900" s="428"/>
      <c r="N900" s="428"/>
      <c r="O900" s="428"/>
      <c r="P900" s="428"/>
      <c r="Q900" s="428"/>
      <c r="R900" s="428"/>
      <c r="S900" s="428"/>
      <c r="T900" s="428"/>
      <c r="U900" s="428"/>
      <c r="V900" s="428"/>
      <c r="W900" s="428"/>
      <c r="X900" s="428"/>
      <c r="Y900" s="428"/>
      <c r="Z900" s="428"/>
      <c r="AA900" s="428"/>
      <c r="AB900" s="428"/>
      <c r="AC900" s="428"/>
      <c r="AD900" s="428"/>
      <c r="AE900" s="428"/>
      <c r="AF900" s="428"/>
      <c r="AG900" s="428"/>
      <c r="AH900" s="428"/>
      <c r="AI900" s="428"/>
      <c r="AJ900" s="428"/>
      <c r="AK900" s="428"/>
      <c r="AL900" s="428"/>
      <c r="AM900" s="428"/>
      <c r="AN900" s="428"/>
      <c r="AO900" s="428"/>
      <c r="AP900" s="428"/>
      <c r="AQ900" s="428"/>
      <c r="AR900" s="428"/>
      <c r="AS900" s="428"/>
      <c r="AT900" s="428"/>
      <c r="AU900" s="428"/>
      <c r="AV900" s="428"/>
      <c r="AW900" s="428"/>
      <c r="AX900" s="428"/>
      <c r="AY900" s="428"/>
      <c r="AZ900" s="428"/>
      <c r="BA900" s="428"/>
      <c r="BB900" s="428"/>
      <c r="BC900" s="428"/>
    </row>
    <row r="901" ht="12.75" customHeight="1">
      <c r="A901" s="428"/>
      <c r="B901" s="428"/>
      <c r="C901" s="428"/>
      <c r="D901" s="428"/>
      <c r="E901" s="428"/>
      <c r="F901" s="428"/>
      <c r="G901" s="428"/>
      <c r="H901" s="428"/>
      <c r="I901" s="428"/>
      <c r="J901" s="428"/>
      <c r="K901" s="428"/>
      <c r="L901" s="428"/>
      <c r="M901" s="428"/>
      <c r="N901" s="428"/>
      <c r="O901" s="428"/>
      <c r="P901" s="428"/>
      <c r="Q901" s="428"/>
      <c r="R901" s="428"/>
      <c r="S901" s="428"/>
      <c r="T901" s="428"/>
      <c r="U901" s="428"/>
      <c r="V901" s="428"/>
      <c r="W901" s="428"/>
      <c r="X901" s="428"/>
      <c r="Y901" s="428"/>
      <c r="Z901" s="428"/>
      <c r="AA901" s="428"/>
      <c r="AB901" s="428"/>
      <c r="AC901" s="428"/>
      <c r="AD901" s="428"/>
      <c r="AE901" s="428"/>
      <c r="AF901" s="428"/>
      <c r="AG901" s="428"/>
      <c r="AH901" s="428"/>
      <c r="AI901" s="428"/>
      <c r="AJ901" s="428"/>
      <c r="AK901" s="428"/>
      <c r="AL901" s="428"/>
      <c r="AM901" s="428"/>
      <c r="AN901" s="428"/>
      <c r="AO901" s="428"/>
      <c r="AP901" s="428"/>
      <c r="AQ901" s="428"/>
      <c r="AR901" s="428"/>
      <c r="AS901" s="428"/>
      <c r="AT901" s="428"/>
      <c r="AU901" s="428"/>
      <c r="AV901" s="428"/>
      <c r="AW901" s="428"/>
      <c r="AX901" s="428"/>
      <c r="AY901" s="428"/>
      <c r="AZ901" s="428"/>
      <c r="BA901" s="428"/>
      <c r="BB901" s="428"/>
      <c r="BC901" s="428"/>
    </row>
    <row r="902" ht="12.75" customHeight="1">
      <c r="A902" s="428"/>
      <c r="B902" s="428"/>
      <c r="C902" s="428"/>
      <c r="D902" s="428"/>
      <c r="E902" s="428"/>
      <c r="F902" s="428"/>
      <c r="G902" s="428"/>
      <c r="H902" s="428"/>
      <c r="I902" s="428"/>
      <c r="J902" s="428"/>
      <c r="K902" s="428"/>
      <c r="L902" s="428"/>
      <c r="M902" s="428"/>
      <c r="N902" s="428"/>
      <c r="O902" s="428"/>
      <c r="P902" s="428"/>
      <c r="Q902" s="428"/>
      <c r="R902" s="428"/>
      <c r="S902" s="428"/>
      <c r="T902" s="428"/>
      <c r="U902" s="428"/>
      <c r="V902" s="428"/>
      <c r="W902" s="428"/>
      <c r="X902" s="428"/>
      <c r="Y902" s="428"/>
      <c r="Z902" s="428"/>
      <c r="AA902" s="428"/>
      <c r="AB902" s="428"/>
      <c r="AC902" s="428"/>
      <c r="AD902" s="428"/>
      <c r="AE902" s="428"/>
      <c r="AF902" s="428"/>
      <c r="AG902" s="428"/>
      <c r="AH902" s="428"/>
      <c r="AI902" s="428"/>
      <c r="AJ902" s="428"/>
      <c r="AK902" s="428"/>
      <c r="AL902" s="428"/>
      <c r="AM902" s="428"/>
      <c r="AN902" s="428"/>
      <c r="AO902" s="428"/>
      <c r="AP902" s="428"/>
      <c r="AQ902" s="428"/>
      <c r="AR902" s="428"/>
      <c r="AS902" s="428"/>
      <c r="AT902" s="428"/>
      <c r="AU902" s="428"/>
      <c r="AV902" s="428"/>
      <c r="AW902" s="428"/>
      <c r="AX902" s="428"/>
      <c r="AY902" s="428"/>
      <c r="AZ902" s="428"/>
      <c r="BA902" s="428"/>
      <c r="BB902" s="428"/>
      <c r="BC902" s="428"/>
    </row>
    <row r="903" ht="12.75" customHeight="1">
      <c r="A903" s="428"/>
      <c r="B903" s="428"/>
      <c r="C903" s="428"/>
      <c r="D903" s="428"/>
      <c r="E903" s="428"/>
      <c r="F903" s="428"/>
      <c r="G903" s="428"/>
      <c r="H903" s="428"/>
      <c r="I903" s="428"/>
      <c r="J903" s="428"/>
      <c r="K903" s="428"/>
      <c r="L903" s="428"/>
      <c r="M903" s="428"/>
      <c r="N903" s="428"/>
      <c r="O903" s="428"/>
      <c r="P903" s="428"/>
      <c r="Q903" s="428"/>
      <c r="R903" s="428"/>
      <c r="S903" s="428"/>
      <c r="T903" s="428"/>
      <c r="U903" s="428"/>
      <c r="V903" s="428"/>
      <c r="W903" s="428"/>
      <c r="X903" s="428"/>
      <c r="Y903" s="428"/>
      <c r="Z903" s="428"/>
      <c r="AA903" s="428"/>
      <c r="AB903" s="428"/>
      <c r="AC903" s="428"/>
      <c r="AD903" s="428"/>
      <c r="AE903" s="428"/>
      <c r="AF903" s="428"/>
      <c r="AG903" s="428"/>
      <c r="AH903" s="428"/>
      <c r="AI903" s="428"/>
      <c r="AJ903" s="428"/>
      <c r="AK903" s="428"/>
      <c r="AL903" s="428"/>
      <c r="AM903" s="428"/>
      <c r="AN903" s="428"/>
      <c r="AO903" s="428"/>
      <c r="AP903" s="428"/>
      <c r="AQ903" s="428"/>
      <c r="AR903" s="428"/>
      <c r="AS903" s="428"/>
      <c r="AT903" s="428"/>
      <c r="AU903" s="428"/>
      <c r="AV903" s="428"/>
      <c r="AW903" s="428"/>
      <c r="AX903" s="428"/>
      <c r="AY903" s="428"/>
      <c r="AZ903" s="428"/>
      <c r="BA903" s="428"/>
      <c r="BB903" s="428"/>
      <c r="BC903" s="428"/>
    </row>
    <row r="904" ht="12.75" customHeight="1">
      <c r="A904" s="428"/>
      <c r="B904" s="428"/>
      <c r="C904" s="428"/>
      <c r="D904" s="428"/>
      <c r="E904" s="428"/>
      <c r="F904" s="428"/>
      <c r="G904" s="428"/>
      <c r="H904" s="428"/>
      <c r="I904" s="428"/>
      <c r="J904" s="428"/>
      <c r="K904" s="428"/>
      <c r="L904" s="428"/>
      <c r="M904" s="428"/>
      <c r="N904" s="428"/>
      <c r="O904" s="428"/>
      <c r="P904" s="428"/>
      <c r="Q904" s="428"/>
      <c r="R904" s="428"/>
      <c r="S904" s="428"/>
      <c r="T904" s="428"/>
      <c r="U904" s="428"/>
      <c r="V904" s="428"/>
      <c r="W904" s="428"/>
      <c r="X904" s="428"/>
      <c r="Y904" s="428"/>
      <c r="Z904" s="428"/>
      <c r="AA904" s="428"/>
      <c r="AB904" s="428"/>
      <c r="AC904" s="428"/>
      <c r="AD904" s="428"/>
      <c r="AE904" s="428"/>
      <c r="AF904" s="428"/>
      <c r="AG904" s="428"/>
      <c r="AH904" s="428"/>
      <c r="AI904" s="428"/>
      <c r="AJ904" s="428"/>
      <c r="AK904" s="428"/>
      <c r="AL904" s="428"/>
      <c r="AM904" s="428"/>
      <c r="AN904" s="428"/>
      <c r="AO904" s="428"/>
      <c r="AP904" s="428"/>
      <c r="AQ904" s="428"/>
      <c r="AR904" s="428"/>
      <c r="AS904" s="428"/>
      <c r="AT904" s="428"/>
      <c r="AU904" s="428"/>
      <c r="AV904" s="428"/>
      <c r="AW904" s="428"/>
      <c r="AX904" s="428"/>
      <c r="AY904" s="428"/>
      <c r="AZ904" s="428"/>
      <c r="BA904" s="428"/>
      <c r="BB904" s="428"/>
      <c r="BC904" s="428"/>
    </row>
    <row r="905" ht="12.75" customHeight="1">
      <c r="A905" s="428"/>
      <c r="B905" s="428"/>
      <c r="C905" s="428"/>
      <c r="D905" s="428"/>
      <c r="E905" s="428"/>
      <c r="F905" s="428"/>
      <c r="G905" s="428"/>
      <c r="H905" s="428"/>
      <c r="I905" s="428"/>
      <c r="J905" s="428"/>
      <c r="K905" s="428"/>
      <c r="L905" s="428"/>
      <c r="M905" s="428"/>
      <c r="N905" s="428"/>
      <c r="O905" s="428"/>
      <c r="P905" s="428"/>
      <c r="Q905" s="428"/>
      <c r="R905" s="428"/>
      <c r="S905" s="428"/>
      <c r="T905" s="428"/>
      <c r="U905" s="428"/>
      <c r="V905" s="428"/>
      <c r="W905" s="428"/>
      <c r="X905" s="428"/>
      <c r="Y905" s="428"/>
      <c r="Z905" s="428"/>
      <c r="AA905" s="428"/>
      <c r="AB905" s="428"/>
      <c r="AC905" s="428"/>
      <c r="AD905" s="428"/>
      <c r="AE905" s="428"/>
      <c r="AF905" s="428"/>
      <c r="AG905" s="428"/>
      <c r="AH905" s="428"/>
      <c r="AI905" s="428"/>
      <c r="AJ905" s="428"/>
      <c r="AK905" s="428"/>
      <c r="AL905" s="428"/>
      <c r="AM905" s="428"/>
      <c r="AN905" s="428"/>
      <c r="AO905" s="428"/>
      <c r="AP905" s="428"/>
      <c r="AQ905" s="428"/>
      <c r="AR905" s="428"/>
      <c r="AS905" s="428"/>
      <c r="AT905" s="428"/>
      <c r="AU905" s="428"/>
      <c r="AV905" s="428"/>
      <c r="AW905" s="428"/>
      <c r="AX905" s="428"/>
      <c r="AY905" s="428"/>
      <c r="AZ905" s="428"/>
      <c r="BA905" s="428"/>
      <c r="BB905" s="428"/>
      <c r="BC905" s="428"/>
    </row>
    <row r="906" ht="12.75" customHeight="1">
      <c r="A906" s="428"/>
      <c r="B906" s="428"/>
      <c r="C906" s="428"/>
      <c r="D906" s="428"/>
      <c r="E906" s="428"/>
      <c r="F906" s="428"/>
      <c r="G906" s="428"/>
      <c r="H906" s="428"/>
      <c r="I906" s="428"/>
      <c r="J906" s="428"/>
      <c r="K906" s="428"/>
      <c r="L906" s="428"/>
      <c r="M906" s="428"/>
      <c r="N906" s="428"/>
      <c r="O906" s="428"/>
      <c r="P906" s="428"/>
      <c r="Q906" s="428"/>
      <c r="R906" s="428"/>
      <c r="S906" s="428"/>
      <c r="T906" s="428"/>
      <c r="U906" s="428"/>
      <c r="V906" s="428"/>
      <c r="W906" s="428"/>
      <c r="X906" s="428"/>
      <c r="Y906" s="428"/>
      <c r="Z906" s="428"/>
      <c r="AA906" s="428"/>
      <c r="AB906" s="428"/>
      <c r="AC906" s="428"/>
      <c r="AD906" s="428"/>
      <c r="AE906" s="428"/>
      <c r="AF906" s="428"/>
      <c r="AG906" s="428"/>
      <c r="AH906" s="428"/>
      <c r="AI906" s="428"/>
      <c r="AJ906" s="428"/>
      <c r="AK906" s="428"/>
      <c r="AL906" s="428"/>
      <c r="AM906" s="428"/>
      <c r="AN906" s="428"/>
      <c r="AO906" s="428"/>
      <c r="AP906" s="428"/>
      <c r="AQ906" s="428"/>
      <c r="AR906" s="428"/>
      <c r="AS906" s="428"/>
      <c r="AT906" s="428"/>
      <c r="AU906" s="428"/>
      <c r="AV906" s="428"/>
      <c r="AW906" s="428"/>
      <c r="AX906" s="428"/>
      <c r="AY906" s="428"/>
      <c r="AZ906" s="428"/>
      <c r="BA906" s="428"/>
      <c r="BB906" s="428"/>
      <c r="BC906" s="428"/>
    </row>
    <row r="907" ht="12.75" customHeight="1">
      <c r="A907" s="428"/>
      <c r="B907" s="428"/>
      <c r="C907" s="428"/>
      <c r="D907" s="428"/>
      <c r="E907" s="428"/>
      <c r="F907" s="428"/>
      <c r="G907" s="428"/>
      <c r="H907" s="428"/>
      <c r="I907" s="428"/>
      <c r="J907" s="428"/>
      <c r="K907" s="428"/>
      <c r="L907" s="428"/>
      <c r="M907" s="428"/>
      <c r="N907" s="428"/>
      <c r="O907" s="428"/>
      <c r="P907" s="428"/>
      <c r="Q907" s="428"/>
      <c r="R907" s="428"/>
      <c r="S907" s="428"/>
      <c r="T907" s="428"/>
      <c r="U907" s="428"/>
      <c r="V907" s="428"/>
      <c r="W907" s="428"/>
      <c r="X907" s="428"/>
      <c r="Y907" s="428"/>
      <c r="Z907" s="428"/>
      <c r="AA907" s="428"/>
      <c r="AB907" s="428"/>
      <c r="AC907" s="428"/>
      <c r="AD907" s="428"/>
      <c r="AE907" s="428"/>
      <c r="AF907" s="428"/>
      <c r="AG907" s="428"/>
      <c r="AH907" s="428"/>
      <c r="AI907" s="428"/>
      <c r="AJ907" s="428"/>
      <c r="AK907" s="428"/>
      <c r="AL907" s="428"/>
      <c r="AM907" s="428"/>
      <c r="AN907" s="428"/>
      <c r="AO907" s="428"/>
      <c r="AP907" s="428"/>
      <c r="AQ907" s="428"/>
      <c r="AR907" s="428"/>
      <c r="AS907" s="428"/>
      <c r="AT907" s="428"/>
      <c r="AU907" s="428"/>
      <c r="AV907" s="428"/>
      <c r="AW907" s="428"/>
      <c r="AX907" s="428"/>
      <c r="AY907" s="428"/>
      <c r="AZ907" s="428"/>
      <c r="BA907" s="428"/>
      <c r="BB907" s="428"/>
      <c r="BC907" s="428"/>
    </row>
    <row r="908" ht="12.75" customHeight="1">
      <c r="A908" s="428"/>
      <c r="B908" s="428"/>
      <c r="C908" s="428"/>
      <c r="D908" s="428"/>
      <c r="E908" s="428"/>
      <c r="F908" s="428"/>
      <c r="G908" s="428"/>
      <c r="H908" s="428"/>
      <c r="I908" s="428"/>
      <c r="J908" s="428"/>
      <c r="K908" s="428"/>
      <c r="L908" s="428"/>
      <c r="M908" s="428"/>
      <c r="N908" s="428"/>
      <c r="O908" s="428"/>
      <c r="P908" s="428"/>
      <c r="Q908" s="428"/>
      <c r="R908" s="428"/>
      <c r="S908" s="428"/>
      <c r="T908" s="428"/>
      <c r="U908" s="428"/>
      <c r="V908" s="428"/>
      <c r="W908" s="428"/>
      <c r="X908" s="428"/>
      <c r="Y908" s="428"/>
      <c r="Z908" s="428"/>
      <c r="AA908" s="428"/>
      <c r="AB908" s="428"/>
      <c r="AC908" s="428"/>
      <c r="AD908" s="428"/>
      <c r="AE908" s="428"/>
      <c r="AF908" s="428"/>
      <c r="AG908" s="428"/>
      <c r="AH908" s="428"/>
      <c r="AI908" s="428"/>
      <c r="AJ908" s="428"/>
      <c r="AK908" s="428"/>
      <c r="AL908" s="428"/>
      <c r="AM908" s="428"/>
      <c r="AN908" s="428"/>
      <c r="AO908" s="428"/>
      <c r="AP908" s="428"/>
      <c r="AQ908" s="428"/>
      <c r="AR908" s="428"/>
      <c r="AS908" s="428"/>
      <c r="AT908" s="428"/>
      <c r="AU908" s="428"/>
      <c r="AV908" s="428"/>
      <c r="AW908" s="428"/>
      <c r="AX908" s="428"/>
      <c r="AY908" s="428"/>
      <c r="AZ908" s="428"/>
      <c r="BA908" s="428"/>
      <c r="BB908" s="428"/>
      <c r="BC908" s="428"/>
    </row>
    <row r="909" ht="12.75" customHeight="1">
      <c r="A909" s="428"/>
      <c r="B909" s="428"/>
      <c r="C909" s="428"/>
      <c r="D909" s="428"/>
      <c r="E909" s="428"/>
      <c r="F909" s="428"/>
      <c r="G909" s="428"/>
      <c r="H909" s="428"/>
      <c r="I909" s="428"/>
      <c r="J909" s="428"/>
      <c r="K909" s="428"/>
      <c r="L909" s="428"/>
      <c r="M909" s="428"/>
      <c r="N909" s="428"/>
      <c r="O909" s="428"/>
      <c r="P909" s="428"/>
      <c r="Q909" s="428"/>
      <c r="R909" s="428"/>
      <c r="S909" s="428"/>
      <c r="T909" s="428"/>
      <c r="U909" s="428"/>
      <c r="V909" s="428"/>
      <c r="W909" s="428"/>
      <c r="X909" s="428"/>
      <c r="Y909" s="428"/>
      <c r="Z909" s="428"/>
      <c r="AA909" s="428"/>
      <c r="AB909" s="428"/>
      <c r="AC909" s="428"/>
      <c r="AD909" s="428"/>
      <c r="AE909" s="428"/>
      <c r="AF909" s="428"/>
      <c r="AG909" s="428"/>
      <c r="AH909" s="428"/>
      <c r="AI909" s="428"/>
      <c r="AJ909" s="428"/>
      <c r="AK909" s="428"/>
      <c r="AL909" s="428"/>
      <c r="AM909" s="428"/>
      <c r="AN909" s="428"/>
      <c r="AO909" s="428"/>
      <c r="AP909" s="428"/>
      <c r="AQ909" s="428"/>
      <c r="AR909" s="428"/>
      <c r="AS909" s="428"/>
      <c r="AT909" s="428"/>
      <c r="AU909" s="428"/>
      <c r="AV909" s="428"/>
      <c r="AW909" s="428"/>
      <c r="AX909" s="428"/>
      <c r="AY909" s="428"/>
      <c r="AZ909" s="428"/>
      <c r="BA909" s="428"/>
      <c r="BB909" s="428"/>
      <c r="BC909" s="428"/>
    </row>
    <row r="910" ht="12.75" customHeight="1">
      <c r="A910" s="428"/>
      <c r="B910" s="428"/>
      <c r="C910" s="428"/>
      <c r="D910" s="428"/>
      <c r="E910" s="428"/>
      <c r="F910" s="428"/>
      <c r="G910" s="428"/>
      <c r="H910" s="428"/>
      <c r="I910" s="428"/>
      <c r="J910" s="428"/>
      <c r="K910" s="428"/>
      <c r="L910" s="428"/>
      <c r="M910" s="428"/>
      <c r="N910" s="428"/>
      <c r="O910" s="428"/>
      <c r="P910" s="428"/>
      <c r="Q910" s="428"/>
      <c r="R910" s="428"/>
      <c r="S910" s="428"/>
      <c r="T910" s="428"/>
      <c r="U910" s="428"/>
      <c r="V910" s="428"/>
      <c r="W910" s="428"/>
      <c r="X910" s="428"/>
      <c r="Y910" s="428"/>
      <c r="Z910" s="428"/>
      <c r="AA910" s="428"/>
      <c r="AB910" s="428"/>
      <c r="AC910" s="428"/>
      <c r="AD910" s="428"/>
      <c r="AE910" s="428"/>
      <c r="AF910" s="428"/>
      <c r="AG910" s="428"/>
      <c r="AH910" s="428"/>
      <c r="AI910" s="428"/>
      <c r="AJ910" s="428"/>
      <c r="AK910" s="428"/>
      <c r="AL910" s="428"/>
      <c r="AM910" s="428"/>
      <c r="AN910" s="428"/>
      <c r="AO910" s="428"/>
      <c r="AP910" s="428"/>
      <c r="AQ910" s="428"/>
      <c r="AR910" s="428"/>
      <c r="AS910" s="428"/>
      <c r="AT910" s="428"/>
      <c r="AU910" s="428"/>
      <c r="AV910" s="428"/>
      <c r="AW910" s="428"/>
      <c r="AX910" s="428"/>
      <c r="AY910" s="428"/>
      <c r="AZ910" s="428"/>
      <c r="BA910" s="428"/>
      <c r="BB910" s="428"/>
      <c r="BC910" s="428"/>
    </row>
    <row r="911" ht="12.75" customHeight="1">
      <c r="A911" s="428"/>
      <c r="B911" s="428"/>
      <c r="C911" s="428"/>
      <c r="D911" s="428"/>
      <c r="E911" s="428"/>
      <c r="F911" s="428"/>
      <c r="G911" s="428"/>
      <c r="H911" s="428"/>
      <c r="I911" s="428"/>
      <c r="J911" s="428"/>
      <c r="K911" s="428"/>
      <c r="L911" s="428"/>
      <c r="M911" s="428"/>
      <c r="N911" s="428"/>
      <c r="O911" s="428"/>
      <c r="P911" s="428"/>
      <c r="Q911" s="428"/>
      <c r="R911" s="428"/>
      <c r="S911" s="428"/>
      <c r="T911" s="428"/>
      <c r="U911" s="428"/>
      <c r="V911" s="428"/>
      <c r="W911" s="428"/>
      <c r="X911" s="428"/>
      <c r="Y911" s="428"/>
      <c r="Z911" s="428"/>
      <c r="AA911" s="428"/>
      <c r="AB911" s="428"/>
      <c r="AC911" s="428"/>
      <c r="AD911" s="428"/>
      <c r="AE911" s="428"/>
      <c r="AF911" s="428"/>
      <c r="AG911" s="428"/>
      <c r="AH911" s="428"/>
      <c r="AI911" s="428"/>
      <c r="AJ911" s="428"/>
      <c r="AK911" s="428"/>
      <c r="AL911" s="428"/>
      <c r="AM911" s="428"/>
      <c r="AN911" s="428"/>
      <c r="AO911" s="428"/>
      <c r="AP911" s="428"/>
      <c r="AQ911" s="428"/>
      <c r="AR911" s="428"/>
      <c r="AS911" s="428"/>
      <c r="AT911" s="428"/>
      <c r="AU911" s="428"/>
      <c r="AV911" s="428"/>
      <c r="AW911" s="428"/>
      <c r="AX911" s="428"/>
      <c r="AY911" s="428"/>
      <c r="AZ911" s="428"/>
      <c r="BA911" s="428"/>
      <c r="BB911" s="428"/>
      <c r="BC911" s="428"/>
    </row>
    <row r="912" ht="12.75" customHeight="1">
      <c r="A912" s="428"/>
      <c r="B912" s="428"/>
      <c r="C912" s="428"/>
      <c r="D912" s="428"/>
      <c r="E912" s="428"/>
      <c r="F912" s="428"/>
      <c r="G912" s="428"/>
      <c r="H912" s="428"/>
      <c r="I912" s="428"/>
      <c r="J912" s="428"/>
      <c r="K912" s="428"/>
      <c r="L912" s="428"/>
      <c r="M912" s="428"/>
      <c r="N912" s="428"/>
      <c r="O912" s="428"/>
      <c r="P912" s="428"/>
      <c r="Q912" s="428"/>
      <c r="R912" s="428"/>
      <c r="S912" s="428"/>
      <c r="T912" s="428"/>
      <c r="U912" s="428"/>
      <c r="V912" s="428"/>
      <c r="W912" s="428"/>
      <c r="X912" s="428"/>
      <c r="Y912" s="428"/>
      <c r="Z912" s="428"/>
      <c r="AA912" s="428"/>
      <c r="AB912" s="428"/>
      <c r="AC912" s="428"/>
      <c r="AD912" s="428"/>
      <c r="AE912" s="428"/>
      <c r="AF912" s="428"/>
      <c r="AG912" s="428"/>
      <c r="AH912" s="428"/>
      <c r="AI912" s="428"/>
      <c r="AJ912" s="428"/>
      <c r="AK912" s="428"/>
      <c r="AL912" s="428"/>
      <c r="AM912" s="428"/>
      <c r="AN912" s="428"/>
      <c r="AO912" s="428"/>
      <c r="AP912" s="428"/>
      <c r="AQ912" s="428"/>
      <c r="AR912" s="428"/>
      <c r="AS912" s="428"/>
      <c r="AT912" s="428"/>
      <c r="AU912" s="428"/>
      <c r="AV912" s="428"/>
      <c r="AW912" s="428"/>
      <c r="AX912" s="428"/>
      <c r="AY912" s="428"/>
      <c r="AZ912" s="428"/>
      <c r="BA912" s="428"/>
      <c r="BB912" s="428"/>
      <c r="BC912" s="428"/>
    </row>
    <row r="913" ht="12.75" customHeight="1">
      <c r="A913" s="428"/>
      <c r="B913" s="428"/>
      <c r="C913" s="428"/>
      <c r="D913" s="428"/>
      <c r="E913" s="428"/>
      <c r="F913" s="428"/>
      <c r="G913" s="428"/>
      <c r="H913" s="428"/>
      <c r="I913" s="428"/>
      <c r="J913" s="428"/>
      <c r="K913" s="428"/>
      <c r="L913" s="428"/>
      <c r="M913" s="428"/>
      <c r="N913" s="428"/>
      <c r="O913" s="428"/>
      <c r="P913" s="428"/>
      <c r="Q913" s="428"/>
      <c r="R913" s="428"/>
      <c r="S913" s="428"/>
      <c r="T913" s="428"/>
      <c r="U913" s="428"/>
      <c r="V913" s="428"/>
      <c r="W913" s="428"/>
      <c r="X913" s="428"/>
      <c r="Y913" s="428"/>
      <c r="Z913" s="428"/>
      <c r="AA913" s="428"/>
      <c r="AB913" s="428"/>
      <c r="AC913" s="428"/>
      <c r="AD913" s="428"/>
      <c r="AE913" s="428"/>
      <c r="AF913" s="428"/>
      <c r="AG913" s="428"/>
      <c r="AH913" s="428"/>
      <c r="AI913" s="428"/>
      <c r="AJ913" s="428"/>
      <c r="AK913" s="428"/>
      <c r="AL913" s="428"/>
      <c r="AM913" s="428"/>
      <c r="AN913" s="428"/>
      <c r="AO913" s="428"/>
      <c r="AP913" s="428"/>
      <c r="AQ913" s="428"/>
      <c r="AR913" s="428"/>
      <c r="AS913" s="428"/>
      <c r="AT913" s="428"/>
      <c r="AU913" s="428"/>
      <c r="AV913" s="428"/>
      <c r="AW913" s="428"/>
      <c r="AX913" s="428"/>
      <c r="AY913" s="428"/>
      <c r="AZ913" s="428"/>
      <c r="BA913" s="428"/>
      <c r="BB913" s="428"/>
      <c r="BC913" s="428"/>
    </row>
    <row r="914" ht="12.75" customHeight="1">
      <c r="A914" s="428"/>
      <c r="B914" s="428"/>
      <c r="C914" s="428"/>
      <c r="D914" s="428"/>
      <c r="E914" s="428"/>
      <c r="F914" s="428"/>
      <c r="G914" s="428"/>
      <c r="H914" s="428"/>
      <c r="I914" s="428"/>
      <c r="J914" s="428"/>
      <c r="K914" s="428"/>
      <c r="L914" s="428"/>
      <c r="M914" s="428"/>
      <c r="N914" s="428"/>
      <c r="O914" s="428"/>
      <c r="P914" s="428"/>
      <c r="Q914" s="428"/>
      <c r="R914" s="428"/>
      <c r="S914" s="428"/>
      <c r="T914" s="428"/>
      <c r="U914" s="428"/>
      <c r="V914" s="428"/>
      <c r="W914" s="428"/>
      <c r="X914" s="428"/>
      <c r="Y914" s="428"/>
      <c r="Z914" s="428"/>
      <c r="AA914" s="428"/>
      <c r="AB914" s="428"/>
      <c r="AC914" s="428"/>
      <c r="AD914" s="428"/>
      <c r="AE914" s="428"/>
      <c r="AF914" s="428"/>
      <c r="AG914" s="428"/>
      <c r="AH914" s="428"/>
      <c r="AI914" s="428"/>
      <c r="AJ914" s="428"/>
      <c r="AK914" s="428"/>
      <c r="AL914" s="428"/>
      <c r="AM914" s="428"/>
      <c r="AN914" s="428"/>
      <c r="AO914" s="428"/>
      <c r="AP914" s="428"/>
      <c r="AQ914" s="428"/>
      <c r="AR914" s="428"/>
      <c r="AS914" s="428"/>
      <c r="AT914" s="428"/>
      <c r="AU914" s="428"/>
      <c r="AV914" s="428"/>
      <c r="AW914" s="428"/>
      <c r="AX914" s="428"/>
      <c r="AY914" s="428"/>
      <c r="AZ914" s="428"/>
      <c r="BA914" s="428"/>
      <c r="BB914" s="428"/>
      <c r="BC914" s="428"/>
    </row>
    <row r="915" ht="12.75" customHeight="1">
      <c r="A915" s="428"/>
      <c r="B915" s="428"/>
      <c r="C915" s="428"/>
      <c r="D915" s="428"/>
      <c r="E915" s="428"/>
      <c r="F915" s="428"/>
      <c r="G915" s="428"/>
      <c r="H915" s="428"/>
      <c r="I915" s="428"/>
      <c r="J915" s="428"/>
      <c r="K915" s="428"/>
      <c r="L915" s="428"/>
      <c r="M915" s="428"/>
      <c r="N915" s="428"/>
      <c r="O915" s="428"/>
      <c r="P915" s="428"/>
      <c r="Q915" s="428"/>
      <c r="R915" s="428"/>
      <c r="S915" s="428"/>
      <c r="T915" s="428"/>
      <c r="U915" s="428"/>
      <c r="V915" s="428"/>
      <c r="W915" s="428"/>
      <c r="X915" s="428"/>
      <c r="Y915" s="428"/>
      <c r="Z915" s="428"/>
      <c r="AA915" s="428"/>
      <c r="AB915" s="428"/>
      <c r="AC915" s="428"/>
      <c r="AD915" s="428"/>
      <c r="AE915" s="428"/>
      <c r="AF915" s="428"/>
      <c r="AG915" s="428"/>
      <c r="AH915" s="428"/>
      <c r="AI915" s="428"/>
      <c r="AJ915" s="428"/>
      <c r="AK915" s="428"/>
      <c r="AL915" s="428"/>
      <c r="AM915" s="428"/>
      <c r="AN915" s="428"/>
      <c r="AO915" s="428"/>
      <c r="AP915" s="428"/>
      <c r="AQ915" s="428"/>
      <c r="AR915" s="428"/>
      <c r="AS915" s="428"/>
      <c r="AT915" s="428"/>
      <c r="AU915" s="428"/>
      <c r="AV915" s="428"/>
      <c r="AW915" s="428"/>
      <c r="AX915" s="428"/>
      <c r="AY915" s="428"/>
      <c r="AZ915" s="428"/>
      <c r="BA915" s="428"/>
      <c r="BB915" s="428"/>
      <c r="BC915" s="428"/>
    </row>
    <row r="916" ht="12.75" customHeight="1">
      <c r="A916" s="428"/>
      <c r="B916" s="428"/>
      <c r="C916" s="428"/>
      <c r="D916" s="428"/>
      <c r="E916" s="428"/>
      <c r="F916" s="428"/>
      <c r="G916" s="428"/>
      <c r="H916" s="428"/>
      <c r="I916" s="428"/>
      <c r="J916" s="428"/>
      <c r="K916" s="428"/>
      <c r="L916" s="428"/>
      <c r="M916" s="428"/>
      <c r="N916" s="428"/>
      <c r="O916" s="428"/>
      <c r="P916" s="428"/>
      <c r="Q916" s="428"/>
      <c r="R916" s="428"/>
      <c r="S916" s="428"/>
      <c r="T916" s="428"/>
      <c r="U916" s="428"/>
      <c r="V916" s="428"/>
      <c r="W916" s="428"/>
      <c r="X916" s="428"/>
      <c r="Y916" s="428"/>
      <c r="Z916" s="428"/>
      <c r="AA916" s="428"/>
      <c r="AB916" s="428"/>
      <c r="AC916" s="428"/>
      <c r="AD916" s="428"/>
      <c r="AE916" s="428"/>
      <c r="AF916" s="428"/>
      <c r="AG916" s="428"/>
      <c r="AH916" s="428"/>
      <c r="AI916" s="428"/>
      <c r="AJ916" s="428"/>
      <c r="AK916" s="428"/>
      <c r="AL916" s="428"/>
      <c r="AM916" s="428"/>
      <c r="AN916" s="428"/>
      <c r="AO916" s="428"/>
      <c r="AP916" s="428"/>
      <c r="AQ916" s="428"/>
      <c r="AR916" s="428"/>
      <c r="AS916" s="428"/>
      <c r="AT916" s="428"/>
      <c r="AU916" s="428"/>
      <c r="AV916" s="428"/>
      <c r="AW916" s="428"/>
      <c r="AX916" s="428"/>
      <c r="AY916" s="428"/>
      <c r="AZ916" s="428"/>
      <c r="BA916" s="428"/>
      <c r="BB916" s="428"/>
      <c r="BC916" s="428"/>
    </row>
    <row r="917" ht="12.75" customHeight="1">
      <c r="A917" s="428"/>
      <c r="B917" s="428"/>
      <c r="C917" s="428"/>
      <c r="D917" s="428"/>
      <c r="E917" s="428"/>
      <c r="F917" s="428"/>
      <c r="G917" s="428"/>
      <c r="H917" s="428"/>
      <c r="I917" s="428"/>
      <c r="J917" s="428"/>
      <c r="K917" s="428"/>
      <c r="L917" s="428"/>
      <c r="M917" s="428"/>
      <c r="N917" s="428"/>
      <c r="O917" s="428"/>
      <c r="P917" s="428"/>
      <c r="Q917" s="428"/>
      <c r="R917" s="428"/>
      <c r="S917" s="428"/>
      <c r="T917" s="428"/>
      <c r="U917" s="428"/>
      <c r="V917" s="428"/>
      <c r="W917" s="428"/>
      <c r="X917" s="428"/>
      <c r="Y917" s="428"/>
      <c r="Z917" s="428"/>
      <c r="AA917" s="428"/>
      <c r="AB917" s="428"/>
      <c r="AC917" s="428"/>
      <c r="AD917" s="428"/>
      <c r="AE917" s="428"/>
      <c r="AF917" s="428"/>
      <c r="AG917" s="428"/>
      <c r="AH917" s="428"/>
      <c r="AI917" s="428"/>
      <c r="AJ917" s="428"/>
      <c r="AK917" s="428"/>
      <c r="AL917" s="428"/>
      <c r="AM917" s="428"/>
      <c r="AN917" s="428"/>
      <c r="AO917" s="428"/>
      <c r="AP917" s="428"/>
      <c r="AQ917" s="428"/>
      <c r="AR917" s="428"/>
      <c r="AS917" s="428"/>
      <c r="AT917" s="428"/>
      <c r="AU917" s="428"/>
      <c r="AV917" s="428"/>
      <c r="AW917" s="428"/>
      <c r="AX917" s="428"/>
      <c r="AY917" s="428"/>
      <c r="AZ917" s="428"/>
      <c r="BA917" s="428"/>
      <c r="BB917" s="428"/>
      <c r="BC917" s="428"/>
    </row>
    <row r="918" ht="12.75" customHeight="1">
      <c r="A918" s="428"/>
      <c r="B918" s="428"/>
      <c r="C918" s="428"/>
      <c r="D918" s="428"/>
      <c r="E918" s="428"/>
      <c r="F918" s="428"/>
      <c r="G918" s="428"/>
      <c r="H918" s="428"/>
      <c r="I918" s="428"/>
      <c r="J918" s="428"/>
      <c r="K918" s="428"/>
      <c r="L918" s="428"/>
      <c r="M918" s="428"/>
      <c r="N918" s="428"/>
      <c r="O918" s="428"/>
      <c r="P918" s="428"/>
      <c r="Q918" s="428"/>
      <c r="R918" s="428"/>
      <c r="S918" s="428"/>
      <c r="T918" s="428"/>
      <c r="U918" s="428"/>
      <c r="V918" s="428"/>
      <c r="W918" s="428"/>
      <c r="X918" s="428"/>
      <c r="Y918" s="428"/>
      <c r="Z918" s="428"/>
      <c r="AA918" s="428"/>
      <c r="AB918" s="428"/>
      <c r="AC918" s="428"/>
      <c r="AD918" s="428"/>
      <c r="AE918" s="428"/>
      <c r="AF918" s="428"/>
      <c r="AG918" s="428"/>
      <c r="AH918" s="428"/>
      <c r="AI918" s="428"/>
      <c r="AJ918" s="428"/>
      <c r="AK918" s="428"/>
      <c r="AL918" s="428"/>
      <c r="AM918" s="428"/>
      <c r="AN918" s="428"/>
      <c r="AO918" s="428"/>
      <c r="AP918" s="428"/>
      <c r="AQ918" s="428"/>
      <c r="AR918" s="428"/>
      <c r="AS918" s="428"/>
      <c r="AT918" s="428"/>
      <c r="AU918" s="428"/>
      <c r="AV918" s="428"/>
      <c r="AW918" s="428"/>
      <c r="AX918" s="428"/>
      <c r="AY918" s="428"/>
      <c r="AZ918" s="428"/>
      <c r="BA918" s="428"/>
      <c r="BB918" s="428"/>
      <c r="BC918" s="428"/>
    </row>
    <row r="919" ht="12.75" customHeight="1">
      <c r="A919" s="428"/>
      <c r="B919" s="428"/>
      <c r="C919" s="428"/>
      <c r="D919" s="428"/>
      <c r="E919" s="428"/>
      <c r="F919" s="428"/>
      <c r="G919" s="428"/>
      <c r="H919" s="428"/>
      <c r="I919" s="428"/>
      <c r="J919" s="428"/>
      <c r="K919" s="428"/>
      <c r="L919" s="428"/>
      <c r="M919" s="428"/>
      <c r="N919" s="428"/>
      <c r="O919" s="428"/>
      <c r="P919" s="428"/>
      <c r="Q919" s="428"/>
      <c r="R919" s="428"/>
      <c r="S919" s="428"/>
      <c r="T919" s="428"/>
      <c r="U919" s="428"/>
      <c r="V919" s="428"/>
      <c r="W919" s="428"/>
      <c r="X919" s="428"/>
      <c r="Y919" s="428"/>
      <c r="Z919" s="428"/>
      <c r="AA919" s="428"/>
      <c r="AB919" s="428"/>
      <c r="AC919" s="428"/>
      <c r="AD919" s="428"/>
      <c r="AE919" s="428"/>
      <c r="AF919" s="428"/>
      <c r="AG919" s="428"/>
      <c r="AH919" s="428"/>
      <c r="AI919" s="428"/>
      <c r="AJ919" s="428"/>
      <c r="AK919" s="428"/>
      <c r="AL919" s="428"/>
      <c r="AM919" s="428"/>
      <c r="AN919" s="428"/>
      <c r="AO919" s="428"/>
      <c r="AP919" s="428"/>
      <c r="AQ919" s="428"/>
      <c r="AR919" s="428"/>
      <c r="AS919" s="428"/>
      <c r="AT919" s="428"/>
      <c r="AU919" s="428"/>
      <c r="AV919" s="428"/>
      <c r="AW919" s="428"/>
      <c r="AX919" s="428"/>
      <c r="AY919" s="428"/>
      <c r="AZ919" s="428"/>
      <c r="BA919" s="428"/>
      <c r="BB919" s="428"/>
      <c r="BC919" s="428"/>
    </row>
    <row r="920" ht="12.75" customHeight="1">
      <c r="A920" s="428"/>
      <c r="B920" s="428"/>
      <c r="C920" s="428"/>
      <c r="D920" s="428"/>
      <c r="E920" s="428"/>
      <c r="F920" s="428"/>
      <c r="G920" s="428"/>
      <c r="H920" s="428"/>
      <c r="I920" s="428"/>
      <c r="J920" s="428"/>
      <c r="K920" s="428"/>
      <c r="L920" s="428"/>
      <c r="M920" s="428"/>
      <c r="N920" s="428"/>
      <c r="O920" s="428"/>
      <c r="P920" s="428"/>
      <c r="Q920" s="428"/>
      <c r="R920" s="428"/>
      <c r="S920" s="428"/>
      <c r="T920" s="428"/>
      <c r="U920" s="428"/>
      <c r="V920" s="428"/>
      <c r="W920" s="428"/>
      <c r="X920" s="428"/>
      <c r="Y920" s="428"/>
      <c r="Z920" s="428"/>
      <c r="AA920" s="428"/>
      <c r="AB920" s="428"/>
      <c r="AC920" s="428"/>
      <c r="AD920" s="428"/>
      <c r="AE920" s="428"/>
      <c r="AF920" s="428"/>
      <c r="AG920" s="428"/>
      <c r="AH920" s="428"/>
      <c r="AI920" s="428"/>
      <c r="AJ920" s="428"/>
      <c r="AK920" s="428"/>
      <c r="AL920" s="428"/>
      <c r="AM920" s="428"/>
      <c r="AN920" s="428"/>
      <c r="AO920" s="428"/>
      <c r="AP920" s="428"/>
      <c r="AQ920" s="428"/>
      <c r="AR920" s="428"/>
      <c r="AS920" s="428"/>
      <c r="AT920" s="428"/>
      <c r="AU920" s="428"/>
      <c r="AV920" s="428"/>
      <c r="AW920" s="428"/>
      <c r="AX920" s="428"/>
      <c r="AY920" s="428"/>
      <c r="AZ920" s="428"/>
      <c r="BA920" s="428"/>
      <c r="BB920" s="428"/>
      <c r="BC920" s="428"/>
    </row>
    <row r="921" ht="12.75" customHeight="1">
      <c r="A921" s="428"/>
      <c r="B921" s="428"/>
      <c r="C921" s="428"/>
      <c r="D921" s="428"/>
      <c r="E921" s="428"/>
      <c r="F921" s="428"/>
      <c r="G921" s="428"/>
      <c r="H921" s="428"/>
      <c r="I921" s="428"/>
      <c r="J921" s="428"/>
      <c r="K921" s="428"/>
      <c r="L921" s="428"/>
      <c r="M921" s="428"/>
      <c r="N921" s="428"/>
      <c r="O921" s="428"/>
      <c r="P921" s="428"/>
      <c r="Q921" s="428"/>
      <c r="R921" s="428"/>
      <c r="S921" s="428"/>
      <c r="T921" s="428"/>
      <c r="U921" s="428"/>
      <c r="V921" s="428"/>
      <c r="W921" s="428"/>
      <c r="X921" s="428"/>
      <c r="Y921" s="428"/>
      <c r="Z921" s="428"/>
      <c r="AA921" s="428"/>
      <c r="AB921" s="428"/>
      <c r="AC921" s="428"/>
      <c r="AD921" s="428"/>
      <c r="AE921" s="428"/>
      <c r="AF921" s="428"/>
      <c r="AG921" s="428"/>
      <c r="AH921" s="428"/>
      <c r="AI921" s="428"/>
      <c r="AJ921" s="428"/>
      <c r="AK921" s="428"/>
      <c r="AL921" s="428"/>
      <c r="AM921" s="428"/>
      <c r="AN921" s="428"/>
      <c r="AO921" s="428"/>
      <c r="AP921" s="428"/>
      <c r="AQ921" s="428"/>
      <c r="AR921" s="428"/>
      <c r="AS921" s="428"/>
      <c r="AT921" s="428"/>
      <c r="AU921" s="428"/>
      <c r="AV921" s="428"/>
      <c r="AW921" s="428"/>
      <c r="AX921" s="428"/>
      <c r="AY921" s="428"/>
      <c r="AZ921" s="428"/>
      <c r="BA921" s="428"/>
      <c r="BB921" s="428"/>
      <c r="BC921" s="428"/>
    </row>
    <row r="922" ht="12.75" customHeight="1">
      <c r="A922" s="428"/>
      <c r="B922" s="428"/>
      <c r="C922" s="428"/>
      <c r="D922" s="428"/>
      <c r="E922" s="428"/>
      <c r="F922" s="428"/>
      <c r="G922" s="428"/>
      <c r="H922" s="428"/>
      <c r="I922" s="428"/>
      <c r="J922" s="428"/>
      <c r="K922" s="428"/>
      <c r="L922" s="428"/>
      <c r="M922" s="428"/>
      <c r="N922" s="428"/>
      <c r="O922" s="428"/>
      <c r="P922" s="428"/>
      <c r="Q922" s="428"/>
      <c r="R922" s="428"/>
      <c r="S922" s="428"/>
      <c r="T922" s="428"/>
      <c r="U922" s="428"/>
      <c r="V922" s="428"/>
      <c r="W922" s="428"/>
      <c r="X922" s="428"/>
      <c r="Y922" s="428"/>
      <c r="Z922" s="428"/>
      <c r="AA922" s="428"/>
      <c r="AB922" s="428"/>
      <c r="AC922" s="428"/>
      <c r="AD922" s="428"/>
      <c r="AE922" s="428"/>
      <c r="AF922" s="428"/>
      <c r="AG922" s="428"/>
      <c r="AH922" s="428"/>
      <c r="AI922" s="428"/>
      <c r="AJ922" s="428"/>
      <c r="AK922" s="428"/>
      <c r="AL922" s="428"/>
      <c r="AM922" s="428"/>
      <c r="AN922" s="428"/>
      <c r="AO922" s="428"/>
      <c r="AP922" s="428"/>
      <c r="AQ922" s="428"/>
      <c r="AR922" s="428"/>
      <c r="AS922" s="428"/>
      <c r="AT922" s="428"/>
      <c r="AU922" s="428"/>
      <c r="AV922" s="428"/>
      <c r="AW922" s="428"/>
      <c r="AX922" s="428"/>
      <c r="AY922" s="428"/>
      <c r="AZ922" s="428"/>
      <c r="BA922" s="428"/>
      <c r="BB922" s="428"/>
      <c r="BC922" s="428"/>
    </row>
    <row r="923" ht="12.75" customHeight="1">
      <c r="A923" s="428"/>
      <c r="B923" s="428"/>
      <c r="C923" s="428"/>
      <c r="D923" s="428"/>
      <c r="E923" s="428"/>
      <c r="F923" s="428"/>
      <c r="G923" s="428"/>
      <c r="H923" s="428"/>
      <c r="I923" s="428"/>
      <c r="J923" s="428"/>
      <c r="K923" s="428"/>
      <c r="L923" s="428"/>
      <c r="M923" s="428"/>
      <c r="N923" s="428"/>
      <c r="O923" s="428"/>
      <c r="P923" s="428"/>
      <c r="Q923" s="428"/>
      <c r="R923" s="428"/>
      <c r="S923" s="428"/>
      <c r="T923" s="428"/>
      <c r="U923" s="428"/>
      <c r="V923" s="428"/>
      <c r="W923" s="428"/>
      <c r="X923" s="428"/>
      <c r="Y923" s="428"/>
      <c r="Z923" s="428"/>
      <c r="AA923" s="428"/>
      <c r="AB923" s="428"/>
      <c r="AC923" s="428"/>
      <c r="AD923" s="428"/>
      <c r="AE923" s="428"/>
      <c r="AF923" s="428"/>
      <c r="AG923" s="428"/>
      <c r="AH923" s="428"/>
      <c r="AI923" s="428"/>
      <c r="AJ923" s="428"/>
      <c r="AK923" s="428"/>
      <c r="AL923" s="428"/>
      <c r="AM923" s="428"/>
      <c r="AN923" s="428"/>
      <c r="AO923" s="428"/>
      <c r="AP923" s="428"/>
      <c r="AQ923" s="428"/>
      <c r="AR923" s="428"/>
      <c r="AS923" s="428"/>
      <c r="AT923" s="428"/>
      <c r="AU923" s="428"/>
      <c r="AV923" s="428"/>
      <c r="AW923" s="428"/>
      <c r="AX923" s="428"/>
      <c r="AY923" s="428"/>
      <c r="AZ923" s="428"/>
      <c r="BA923" s="428"/>
      <c r="BB923" s="428"/>
      <c r="BC923" s="428"/>
    </row>
    <row r="924" ht="12.75" customHeight="1">
      <c r="A924" s="428"/>
      <c r="B924" s="428"/>
      <c r="C924" s="428"/>
      <c r="D924" s="428"/>
      <c r="E924" s="428"/>
      <c r="F924" s="428"/>
      <c r="G924" s="428"/>
      <c r="H924" s="428"/>
      <c r="I924" s="428"/>
      <c r="J924" s="428"/>
      <c r="K924" s="428"/>
      <c r="L924" s="428"/>
      <c r="M924" s="428"/>
      <c r="N924" s="428"/>
      <c r="O924" s="428"/>
      <c r="P924" s="428"/>
      <c r="Q924" s="428"/>
      <c r="R924" s="428"/>
      <c r="S924" s="428"/>
      <c r="T924" s="428"/>
      <c r="U924" s="428"/>
      <c r="V924" s="428"/>
      <c r="W924" s="428"/>
      <c r="X924" s="428"/>
      <c r="Y924" s="428"/>
      <c r="Z924" s="428"/>
      <c r="AA924" s="428"/>
      <c r="AB924" s="428"/>
      <c r="AC924" s="428"/>
      <c r="AD924" s="428"/>
      <c r="AE924" s="428"/>
      <c r="AF924" s="428"/>
      <c r="AG924" s="428"/>
      <c r="AH924" s="428"/>
      <c r="AI924" s="428"/>
      <c r="AJ924" s="428"/>
      <c r="AK924" s="428"/>
      <c r="AL924" s="428"/>
      <c r="AM924" s="428"/>
      <c r="AN924" s="428"/>
      <c r="AO924" s="428"/>
      <c r="AP924" s="428"/>
      <c r="AQ924" s="428"/>
      <c r="AR924" s="428"/>
      <c r="AS924" s="428"/>
      <c r="AT924" s="428"/>
      <c r="AU924" s="428"/>
      <c r="AV924" s="428"/>
      <c r="AW924" s="428"/>
      <c r="AX924" s="428"/>
      <c r="AY924" s="428"/>
      <c r="AZ924" s="428"/>
      <c r="BA924" s="428"/>
      <c r="BB924" s="428"/>
      <c r="BC924" s="428"/>
    </row>
    <row r="925" ht="12.75" customHeight="1">
      <c r="A925" s="428"/>
      <c r="B925" s="428"/>
      <c r="C925" s="428"/>
      <c r="D925" s="428"/>
      <c r="E925" s="428"/>
      <c r="F925" s="428"/>
      <c r="G925" s="428"/>
      <c r="H925" s="428"/>
      <c r="I925" s="428"/>
      <c r="J925" s="428"/>
      <c r="K925" s="428"/>
      <c r="L925" s="428"/>
      <c r="M925" s="428"/>
      <c r="N925" s="428"/>
      <c r="O925" s="428"/>
      <c r="P925" s="428"/>
      <c r="Q925" s="428"/>
      <c r="R925" s="428"/>
      <c r="S925" s="428"/>
      <c r="T925" s="428"/>
      <c r="U925" s="428"/>
      <c r="V925" s="428"/>
      <c r="W925" s="428"/>
      <c r="X925" s="428"/>
      <c r="Y925" s="428"/>
      <c r="Z925" s="428"/>
      <c r="AA925" s="428"/>
      <c r="AB925" s="428"/>
      <c r="AC925" s="428"/>
      <c r="AD925" s="428"/>
      <c r="AE925" s="428"/>
      <c r="AF925" s="428"/>
      <c r="AG925" s="428"/>
      <c r="AH925" s="428"/>
      <c r="AI925" s="428"/>
      <c r="AJ925" s="428"/>
      <c r="AK925" s="428"/>
      <c r="AL925" s="428"/>
      <c r="AM925" s="428"/>
      <c r="AN925" s="428"/>
      <c r="AO925" s="428"/>
      <c r="AP925" s="428"/>
      <c r="AQ925" s="428"/>
      <c r="AR925" s="428"/>
      <c r="AS925" s="428"/>
      <c r="AT925" s="428"/>
      <c r="AU925" s="428"/>
      <c r="AV925" s="428"/>
      <c r="AW925" s="428"/>
      <c r="AX925" s="428"/>
      <c r="AY925" s="428"/>
      <c r="AZ925" s="428"/>
      <c r="BA925" s="428"/>
      <c r="BB925" s="428"/>
      <c r="BC925" s="428"/>
    </row>
    <row r="926" ht="12.75" customHeight="1">
      <c r="A926" s="428"/>
      <c r="B926" s="428"/>
      <c r="C926" s="428"/>
      <c r="D926" s="428"/>
      <c r="E926" s="428"/>
      <c r="F926" s="428"/>
      <c r="G926" s="428"/>
      <c r="H926" s="428"/>
      <c r="I926" s="428"/>
      <c r="J926" s="428"/>
      <c r="K926" s="428"/>
      <c r="L926" s="428"/>
      <c r="M926" s="428"/>
      <c r="N926" s="428"/>
      <c r="O926" s="428"/>
      <c r="P926" s="428"/>
      <c r="Q926" s="428"/>
      <c r="R926" s="428"/>
      <c r="S926" s="428"/>
      <c r="T926" s="428"/>
      <c r="U926" s="428"/>
      <c r="V926" s="428"/>
      <c r="W926" s="428"/>
      <c r="X926" s="428"/>
      <c r="Y926" s="428"/>
      <c r="Z926" s="428"/>
      <c r="AA926" s="428"/>
      <c r="AB926" s="428"/>
      <c r="AC926" s="428"/>
      <c r="AD926" s="428"/>
      <c r="AE926" s="428"/>
      <c r="AF926" s="428"/>
      <c r="AG926" s="428"/>
      <c r="AH926" s="428"/>
      <c r="AI926" s="428"/>
      <c r="AJ926" s="428"/>
      <c r="AK926" s="428"/>
      <c r="AL926" s="428"/>
      <c r="AM926" s="428"/>
      <c r="AN926" s="428"/>
      <c r="AO926" s="428"/>
      <c r="AP926" s="428"/>
      <c r="AQ926" s="428"/>
      <c r="AR926" s="428"/>
      <c r="AS926" s="428"/>
      <c r="AT926" s="428"/>
      <c r="AU926" s="428"/>
      <c r="AV926" s="428"/>
      <c r="AW926" s="428"/>
      <c r="AX926" s="428"/>
      <c r="AY926" s="428"/>
      <c r="AZ926" s="428"/>
      <c r="BA926" s="428"/>
      <c r="BB926" s="428"/>
      <c r="BC926" s="428"/>
    </row>
    <row r="927" ht="12.75" customHeight="1">
      <c r="A927" s="428"/>
      <c r="B927" s="428"/>
      <c r="C927" s="428"/>
      <c r="D927" s="428"/>
      <c r="E927" s="428"/>
      <c r="F927" s="428"/>
      <c r="G927" s="428"/>
      <c r="H927" s="428"/>
      <c r="I927" s="428"/>
      <c r="J927" s="428"/>
      <c r="K927" s="428"/>
      <c r="L927" s="428"/>
      <c r="M927" s="428"/>
      <c r="N927" s="428"/>
      <c r="O927" s="428"/>
      <c r="P927" s="428"/>
      <c r="Q927" s="428"/>
      <c r="R927" s="428"/>
      <c r="S927" s="428"/>
      <c r="T927" s="428"/>
      <c r="U927" s="428"/>
      <c r="V927" s="428"/>
      <c r="W927" s="428"/>
      <c r="X927" s="428"/>
      <c r="Y927" s="428"/>
      <c r="Z927" s="428"/>
      <c r="AA927" s="428"/>
      <c r="AB927" s="428"/>
      <c r="AC927" s="428"/>
      <c r="AD927" s="428"/>
      <c r="AE927" s="428"/>
      <c r="AF927" s="428"/>
      <c r="AG927" s="428"/>
      <c r="AH927" s="428"/>
      <c r="AI927" s="428"/>
      <c r="AJ927" s="428"/>
      <c r="AK927" s="428"/>
      <c r="AL927" s="428"/>
      <c r="AM927" s="428"/>
      <c r="AN927" s="428"/>
      <c r="AO927" s="428"/>
      <c r="AP927" s="428"/>
      <c r="AQ927" s="428"/>
      <c r="AR927" s="428"/>
      <c r="AS927" s="428"/>
      <c r="AT927" s="428"/>
      <c r="AU927" s="428"/>
      <c r="AV927" s="428"/>
      <c r="AW927" s="428"/>
      <c r="AX927" s="428"/>
      <c r="AY927" s="428"/>
      <c r="AZ927" s="428"/>
      <c r="BA927" s="428"/>
      <c r="BB927" s="428"/>
      <c r="BC927" s="428"/>
    </row>
    <row r="928" ht="12.75" customHeight="1">
      <c r="A928" s="428"/>
      <c r="B928" s="428"/>
      <c r="C928" s="428"/>
      <c r="D928" s="428"/>
      <c r="E928" s="428"/>
      <c r="F928" s="428"/>
      <c r="G928" s="428"/>
      <c r="H928" s="428"/>
      <c r="I928" s="428"/>
      <c r="J928" s="428"/>
      <c r="K928" s="428"/>
      <c r="L928" s="428"/>
      <c r="M928" s="428"/>
      <c r="N928" s="428"/>
      <c r="O928" s="428"/>
      <c r="P928" s="428"/>
      <c r="Q928" s="428"/>
      <c r="R928" s="428"/>
      <c r="S928" s="428"/>
      <c r="T928" s="428"/>
      <c r="U928" s="428"/>
      <c r="V928" s="428"/>
      <c r="W928" s="428"/>
      <c r="X928" s="428"/>
      <c r="Y928" s="428"/>
      <c r="Z928" s="428"/>
      <c r="AA928" s="428"/>
      <c r="AB928" s="428"/>
      <c r="AC928" s="428"/>
      <c r="AD928" s="428"/>
      <c r="AE928" s="428"/>
      <c r="AF928" s="428"/>
      <c r="AG928" s="428"/>
      <c r="AH928" s="428"/>
      <c r="AI928" s="428"/>
      <c r="AJ928" s="428"/>
      <c r="AK928" s="428"/>
      <c r="AL928" s="428"/>
      <c r="AM928" s="428"/>
      <c r="AN928" s="428"/>
      <c r="AO928" s="428"/>
      <c r="AP928" s="428"/>
      <c r="AQ928" s="428"/>
      <c r="AR928" s="428"/>
      <c r="AS928" s="428"/>
      <c r="AT928" s="428"/>
      <c r="AU928" s="428"/>
      <c r="AV928" s="428"/>
      <c r="AW928" s="428"/>
      <c r="AX928" s="428"/>
      <c r="AY928" s="428"/>
      <c r="AZ928" s="428"/>
      <c r="BA928" s="428"/>
      <c r="BB928" s="428"/>
      <c r="BC928" s="428"/>
    </row>
    <row r="929" ht="12.75" customHeight="1">
      <c r="A929" s="428"/>
      <c r="B929" s="428"/>
      <c r="C929" s="428"/>
      <c r="D929" s="428"/>
      <c r="E929" s="428"/>
      <c r="F929" s="428"/>
      <c r="G929" s="428"/>
      <c r="H929" s="428"/>
      <c r="I929" s="428"/>
      <c r="J929" s="428"/>
      <c r="K929" s="428"/>
      <c r="L929" s="428"/>
      <c r="M929" s="428"/>
      <c r="N929" s="428"/>
      <c r="O929" s="428"/>
      <c r="P929" s="428"/>
      <c r="Q929" s="428"/>
      <c r="R929" s="428"/>
      <c r="S929" s="428"/>
      <c r="T929" s="428"/>
      <c r="U929" s="428"/>
      <c r="V929" s="428"/>
      <c r="W929" s="428"/>
      <c r="X929" s="428"/>
      <c r="Y929" s="428"/>
      <c r="Z929" s="428"/>
      <c r="AA929" s="428"/>
      <c r="AB929" s="428"/>
      <c r="AC929" s="428"/>
      <c r="AD929" s="428"/>
      <c r="AE929" s="428"/>
      <c r="AF929" s="428"/>
      <c r="AG929" s="428"/>
      <c r="AH929" s="428"/>
      <c r="AI929" s="428"/>
      <c r="AJ929" s="428"/>
      <c r="AK929" s="428"/>
      <c r="AL929" s="428"/>
      <c r="AM929" s="428"/>
      <c r="AN929" s="428"/>
      <c r="AO929" s="428"/>
      <c r="AP929" s="428"/>
      <c r="AQ929" s="428"/>
      <c r="AR929" s="428"/>
      <c r="AS929" s="428"/>
      <c r="AT929" s="428"/>
      <c r="AU929" s="428"/>
      <c r="AV929" s="428"/>
      <c r="AW929" s="428"/>
      <c r="AX929" s="428"/>
      <c r="AY929" s="428"/>
      <c r="AZ929" s="428"/>
      <c r="BA929" s="428"/>
      <c r="BB929" s="428"/>
      <c r="BC929" s="428"/>
    </row>
    <row r="930" ht="12.75" customHeight="1">
      <c r="A930" s="428"/>
      <c r="B930" s="428"/>
      <c r="C930" s="428"/>
      <c r="D930" s="428"/>
      <c r="E930" s="428"/>
      <c r="F930" s="428"/>
      <c r="G930" s="428"/>
      <c r="H930" s="428"/>
      <c r="I930" s="428"/>
      <c r="J930" s="428"/>
      <c r="K930" s="428"/>
      <c r="L930" s="428"/>
      <c r="M930" s="428"/>
      <c r="N930" s="428"/>
      <c r="O930" s="428"/>
      <c r="P930" s="428"/>
      <c r="Q930" s="428"/>
      <c r="R930" s="428"/>
      <c r="S930" s="428"/>
      <c r="T930" s="428"/>
      <c r="U930" s="428"/>
      <c r="V930" s="428"/>
      <c r="W930" s="428"/>
      <c r="X930" s="428"/>
      <c r="Y930" s="428"/>
      <c r="Z930" s="428"/>
      <c r="AA930" s="428"/>
      <c r="AB930" s="428"/>
      <c r="AC930" s="428"/>
      <c r="AD930" s="428"/>
      <c r="AE930" s="428"/>
      <c r="AF930" s="428"/>
      <c r="AG930" s="428"/>
      <c r="AH930" s="428"/>
      <c r="AI930" s="428"/>
      <c r="AJ930" s="428"/>
      <c r="AK930" s="428"/>
      <c r="AL930" s="428"/>
      <c r="AM930" s="428"/>
      <c r="AN930" s="428"/>
      <c r="AO930" s="428"/>
      <c r="AP930" s="428"/>
      <c r="AQ930" s="428"/>
      <c r="AR930" s="428"/>
      <c r="AS930" s="428"/>
      <c r="AT930" s="428"/>
      <c r="AU930" s="428"/>
      <c r="AV930" s="428"/>
      <c r="AW930" s="428"/>
      <c r="AX930" s="428"/>
      <c r="AY930" s="428"/>
      <c r="AZ930" s="428"/>
      <c r="BA930" s="428"/>
      <c r="BB930" s="428"/>
      <c r="BC930" s="428"/>
    </row>
    <row r="931" ht="12.75" customHeight="1">
      <c r="A931" s="428"/>
      <c r="B931" s="428"/>
      <c r="C931" s="428"/>
      <c r="D931" s="428"/>
      <c r="E931" s="428"/>
      <c r="F931" s="428"/>
      <c r="G931" s="428"/>
      <c r="H931" s="428"/>
      <c r="I931" s="428"/>
      <c r="J931" s="428"/>
      <c r="K931" s="428"/>
      <c r="L931" s="428"/>
      <c r="M931" s="428"/>
      <c r="N931" s="428"/>
      <c r="O931" s="428"/>
      <c r="P931" s="428"/>
      <c r="Q931" s="428"/>
      <c r="R931" s="428"/>
      <c r="S931" s="428"/>
      <c r="T931" s="428"/>
      <c r="U931" s="428"/>
      <c r="V931" s="428"/>
      <c r="W931" s="428"/>
      <c r="X931" s="428"/>
      <c r="Y931" s="428"/>
      <c r="Z931" s="428"/>
      <c r="AA931" s="428"/>
      <c r="AB931" s="428"/>
      <c r="AC931" s="428"/>
      <c r="AD931" s="428"/>
      <c r="AE931" s="428"/>
      <c r="AF931" s="428"/>
      <c r="AG931" s="428"/>
      <c r="AH931" s="428"/>
      <c r="AI931" s="428"/>
      <c r="AJ931" s="428"/>
      <c r="AK931" s="428"/>
      <c r="AL931" s="428"/>
      <c r="AM931" s="428"/>
      <c r="AN931" s="428"/>
      <c r="AO931" s="428"/>
      <c r="AP931" s="428"/>
      <c r="AQ931" s="428"/>
      <c r="AR931" s="428"/>
      <c r="AS931" s="428"/>
      <c r="AT931" s="428"/>
      <c r="AU931" s="428"/>
      <c r="AV931" s="428"/>
      <c r="AW931" s="428"/>
      <c r="AX931" s="428"/>
      <c r="AY931" s="428"/>
      <c r="AZ931" s="428"/>
      <c r="BA931" s="428"/>
      <c r="BB931" s="428"/>
      <c r="BC931" s="428"/>
    </row>
    <row r="932" ht="12.75" customHeight="1">
      <c r="A932" s="428"/>
      <c r="B932" s="428"/>
      <c r="C932" s="428"/>
      <c r="D932" s="428"/>
      <c r="E932" s="428"/>
      <c r="F932" s="428"/>
      <c r="G932" s="428"/>
      <c r="H932" s="428"/>
      <c r="I932" s="428"/>
      <c r="J932" s="428"/>
      <c r="K932" s="428"/>
      <c r="L932" s="428"/>
      <c r="M932" s="428"/>
      <c r="N932" s="428"/>
      <c r="O932" s="428"/>
      <c r="P932" s="428"/>
      <c r="Q932" s="428"/>
      <c r="R932" s="428"/>
      <c r="S932" s="428"/>
      <c r="T932" s="428"/>
      <c r="U932" s="428"/>
      <c r="V932" s="428"/>
      <c r="W932" s="428"/>
      <c r="X932" s="428"/>
      <c r="Y932" s="428"/>
      <c r="Z932" s="428"/>
      <c r="AA932" s="428"/>
      <c r="AB932" s="428"/>
      <c r="AC932" s="428"/>
      <c r="AD932" s="428"/>
      <c r="AE932" s="428"/>
      <c r="AF932" s="428"/>
      <c r="AG932" s="428"/>
      <c r="AH932" s="428"/>
      <c r="AI932" s="428"/>
      <c r="AJ932" s="428"/>
      <c r="AK932" s="428"/>
      <c r="AL932" s="428"/>
      <c r="AM932" s="428"/>
      <c r="AN932" s="428"/>
      <c r="AO932" s="428"/>
      <c r="AP932" s="428"/>
      <c r="AQ932" s="428"/>
      <c r="AR932" s="428"/>
      <c r="AS932" s="428"/>
      <c r="AT932" s="428"/>
      <c r="AU932" s="428"/>
      <c r="AV932" s="428"/>
      <c r="AW932" s="428"/>
      <c r="AX932" s="428"/>
      <c r="AY932" s="428"/>
      <c r="AZ932" s="428"/>
      <c r="BA932" s="428"/>
      <c r="BB932" s="428"/>
      <c r="BC932" s="428"/>
    </row>
    <row r="933" ht="12.75" customHeight="1">
      <c r="A933" s="428"/>
      <c r="B933" s="428"/>
      <c r="C933" s="428"/>
      <c r="D933" s="428"/>
      <c r="E933" s="428"/>
      <c r="F933" s="428"/>
      <c r="G933" s="428"/>
      <c r="H933" s="428"/>
      <c r="I933" s="428"/>
      <c r="J933" s="428"/>
      <c r="K933" s="428"/>
      <c r="L933" s="428"/>
      <c r="M933" s="428"/>
      <c r="N933" s="428"/>
      <c r="O933" s="428"/>
      <c r="P933" s="428"/>
      <c r="Q933" s="428"/>
      <c r="R933" s="428"/>
      <c r="S933" s="428"/>
      <c r="T933" s="428"/>
      <c r="U933" s="428"/>
      <c r="V933" s="428"/>
      <c r="W933" s="428"/>
      <c r="X933" s="428"/>
      <c r="Y933" s="428"/>
      <c r="Z933" s="428"/>
      <c r="AA933" s="428"/>
      <c r="AB933" s="428"/>
      <c r="AC933" s="428"/>
      <c r="AD933" s="428"/>
      <c r="AE933" s="428"/>
      <c r="AF933" s="428"/>
      <c r="AG933" s="428"/>
      <c r="AH933" s="428"/>
      <c r="AI933" s="428"/>
      <c r="AJ933" s="428"/>
      <c r="AK933" s="428"/>
      <c r="AL933" s="428"/>
      <c r="AM933" s="428"/>
      <c r="AN933" s="428"/>
      <c r="AO933" s="428"/>
      <c r="AP933" s="428"/>
      <c r="AQ933" s="428"/>
      <c r="AR933" s="428"/>
      <c r="AS933" s="428"/>
      <c r="AT933" s="428"/>
      <c r="AU933" s="428"/>
      <c r="AV933" s="428"/>
      <c r="AW933" s="428"/>
      <c r="AX933" s="428"/>
      <c r="AY933" s="428"/>
      <c r="AZ933" s="428"/>
      <c r="BA933" s="428"/>
      <c r="BB933" s="428"/>
      <c r="BC933" s="428"/>
    </row>
    <row r="934" ht="12.75" customHeight="1">
      <c r="A934" s="428"/>
      <c r="B934" s="428"/>
      <c r="C934" s="428"/>
      <c r="D934" s="428"/>
      <c r="E934" s="428"/>
      <c r="F934" s="428"/>
      <c r="G934" s="428"/>
      <c r="H934" s="428"/>
      <c r="I934" s="428"/>
      <c r="J934" s="428"/>
      <c r="K934" s="428"/>
      <c r="L934" s="428"/>
      <c r="M934" s="428"/>
      <c r="N934" s="428"/>
      <c r="O934" s="428"/>
      <c r="P934" s="428"/>
      <c r="Q934" s="428"/>
      <c r="R934" s="428"/>
      <c r="S934" s="428"/>
      <c r="T934" s="428"/>
      <c r="U934" s="428"/>
      <c r="V934" s="428"/>
      <c r="W934" s="428"/>
      <c r="X934" s="428"/>
      <c r="Y934" s="428"/>
      <c r="Z934" s="428"/>
      <c r="AA934" s="428"/>
      <c r="AB934" s="428"/>
      <c r="AC934" s="428"/>
      <c r="AD934" s="428"/>
      <c r="AE934" s="428"/>
      <c r="AF934" s="428"/>
      <c r="AG934" s="428"/>
      <c r="AH934" s="428"/>
      <c r="AI934" s="428"/>
      <c r="AJ934" s="428"/>
      <c r="AK934" s="428"/>
      <c r="AL934" s="428"/>
      <c r="AM934" s="428"/>
      <c r="AN934" s="428"/>
      <c r="AO934" s="428"/>
      <c r="AP934" s="428"/>
      <c r="AQ934" s="428"/>
      <c r="AR934" s="428"/>
      <c r="AS934" s="428"/>
      <c r="AT934" s="428"/>
      <c r="AU934" s="428"/>
      <c r="AV934" s="428"/>
      <c r="AW934" s="428"/>
      <c r="AX934" s="428"/>
      <c r="AY934" s="428"/>
      <c r="AZ934" s="428"/>
      <c r="BA934" s="428"/>
      <c r="BB934" s="428"/>
      <c r="BC934" s="428"/>
    </row>
    <row r="935" ht="12.75" customHeight="1">
      <c r="A935" s="428"/>
      <c r="B935" s="428"/>
      <c r="C935" s="428"/>
      <c r="D935" s="428"/>
      <c r="E935" s="428"/>
      <c r="F935" s="428"/>
      <c r="G935" s="428"/>
      <c r="H935" s="428"/>
      <c r="I935" s="428"/>
      <c r="J935" s="428"/>
      <c r="K935" s="428"/>
      <c r="L935" s="428"/>
      <c r="M935" s="428"/>
      <c r="N935" s="428"/>
      <c r="O935" s="428"/>
      <c r="P935" s="428"/>
      <c r="Q935" s="428"/>
      <c r="R935" s="428"/>
      <c r="S935" s="428"/>
      <c r="T935" s="428"/>
      <c r="U935" s="428"/>
      <c r="V935" s="428"/>
      <c r="W935" s="428"/>
      <c r="X935" s="428"/>
      <c r="Y935" s="428"/>
      <c r="Z935" s="428"/>
      <c r="AA935" s="428"/>
      <c r="AB935" s="428"/>
      <c r="AC935" s="428"/>
      <c r="AD935" s="428"/>
      <c r="AE935" s="428"/>
      <c r="AF935" s="428"/>
      <c r="AG935" s="428"/>
      <c r="AH935" s="428"/>
      <c r="AI935" s="428"/>
      <c r="AJ935" s="428"/>
      <c r="AK935" s="428"/>
      <c r="AL935" s="428"/>
      <c r="AM935" s="428"/>
      <c r="AN935" s="428"/>
      <c r="AO935" s="428"/>
      <c r="AP935" s="428"/>
      <c r="AQ935" s="428"/>
      <c r="AR935" s="428"/>
      <c r="AS935" s="428"/>
      <c r="AT935" s="428"/>
      <c r="AU935" s="428"/>
      <c r="AV935" s="428"/>
      <c r="AW935" s="428"/>
      <c r="AX935" s="428"/>
      <c r="AY935" s="428"/>
      <c r="AZ935" s="428"/>
      <c r="BA935" s="428"/>
      <c r="BB935" s="428"/>
      <c r="BC935" s="428"/>
    </row>
    <row r="936" ht="12.75" customHeight="1">
      <c r="A936" s="428"/>
      <c r="B936" s="428"/>
      <c r="C936" s="428"/>
      <c r="D936" s="428"/>
      <c r="E936" s="428"/>
      <c r="F936" s="428"/>
      <c r="G936" s="428"/>
      <c r="H936" s="428"/>
      <c r="I936" s="428"/>
      <c r="J936" s="428"/>
      <c r="K936" s="428"/>
      <c r="L936" s="428"/>
      <c r="M936" s="428"/>
      <c r="N936" s="428"/>
      <c r="O936" s="428"/>
      <c r="P936" s="428"/>
      <c r="Q936" s="428"/>
      <c r="R936" s="428"/>
      <c r="S936" s="428"/>
      <c r="T936" s="428"/>
      <c r="U936" s="428"/>
      <c r="V936" s="428"/>
      <c r="W936" s="428"/>
      <c r="X936" s="428"/>
      <c r="Y936" s="428"/>
      <c r="Z936" s="428"/>
      <c r="AA936" s="428"/>
      <c r="AB936" s="428"/>
      <c r="AC936" s="428"/>
      <c r="AD936" s="428"/>
      <c r="AE936" s="428"/>
      <c r="AF936" s="428"/>
      <c r="AG936" s="428"/>
      <c r="AH936" s="428"/>
      <c r="AI936" s="428"/>
      <c r="AJ936" s="428"/>
      <c r="AK936" s="428"/>
      <c r="AL936" s="428"/>
      <c r="AM936" s="428"/>
      <c r="AN936" s="428"/>
      <c r="AO936" s="428"/>
      <c r="AP936" s="428"/>
      <c r="AQ936" s="428"/>
      <c r="AR936" s="428"/>
      <c r="AS936" s="428"/>
      <c r="AT936" s="428"/>
      <c r="AU936" s="428"/>
      <c r="AV936" s="428"/>
      <c r="AW936" s="428"/>
      <c r="AX936" s="428"/>
      <c r="AY936" s="428"/>
      <c r="AZ936" s="428"/>
      <c r="BA936" s="428"/>
      <c r="BB936" s="428"/>
      <c r="BC936" s="428"/>
    </row>
    <row r="937" ht="12.75" customHeight="1">
      <c r="A937" s="428"/>
      <c r="B937" s="428"/>
      <c r="C937" s="428"/>
      <c r="D937" s="428"/>
      <c r="E937" s="428"/>
      <c r="F937" s="428"/>
      <c r="G937" s="428"/>
      <c r="H937" s="428"/>
      <c r="I937" s="428"/>
      <c r="J937" s="428"/>
      <c r="K937" s="428"/>
      <c r="L937" s="428"/>
      <c r="M937" s="428"/>
      <c r="N937" s="428"/>
      <c r="O937" s="428"/>
      <c r="P937" s="428"/>
      <c r="Q937" s="428"/>
      <c r="R937" s="428"/>
      <c r="S937" s="428"/>
      <c r="T937" s="428"/>
      <c r="U937" s="428"/>
      <c r="V937" s="428"/>
      <c r="W937" s="428"/>
      <c r="X937" s="428"/>
      <c r="Y937" s="428"/>
      <c r="Z937" s="428"/>
      <c r="AA937" s="428"/>
      <c r="AB937" s="428"/>
      <c r="AC937" s="428"/>
      <c r="AD937" s="428"/>
      <c r="AE937" s="428"/>
      <c r="AF937" s="428"/>
      <c r="AG937" s="428"/>
      <c r="AH937" s="428"/>
      <c r="AI937" s="428"/>
      <c r="AJ937" s="428"/>
      <c r="AK937" s="428"/>
      <c r="AL937" s="428"/>
      <c r="AM937" s="428"/>
      <c r="AN937" s="428"/>
      <c r="AO937" s="428"/>
      <c r="AP937" s="428"/>
      <c r="AQ937" s="428"/>
      <c r="AR937" s="428"/>
      <c r="AS937" s="428"/>
      <c r="AT937" s="428"/>
      <c r="AU937" s="428"/>
      <c r="AV937" s="428"/>
      <c r="AW937" s="428"/>
      <c r="AX937" s="428"/>
      <c r="AY937" s="428"/>
      <c r="AZ937" s="428"/>
      <c r="BA937" s="428"/>
      <c r="BB937" s="428"/>
      <c r="BC937" s="428"/>
    </row>
    <row r="938" ht="12.75" customHeight="1">
      <c r="A938" s="428"/>
      <c r="B938" s="428"/>
      <c r="C938" s="428"/>
      <c r="D938" s="428"/>
      <c r="E938" s="428"/>
      <c r="F938" s="428"/>
      <c r="G938" s="428"/>
      <c r="H938" s="428"/>
      <c r="I938" s="428"/>
      <c r="J938" s="428"/>
      <c r="K938" s="428"/>
      <c r="L938" s="428"/>
      <c r="M938" s="428"/>
      <c r="N938" s="428"/>
      <c r="O938" s="428"/>
      <c r="P938" s="428"/>
      <c r="Q938" s="428"/>
      <c r="R938" s="428"/>
      <c r="S938" s="428"/>
      <c r="T938" s="428"/>
      <c r="U938" s="428"/>
      <c r="V938" s="428"/>
      <c r="W938" s="428"/>
      <c r="X938" s="428"/>
      <c r="Y938" s="428"/>
      <c r="Z938" s="428"/>
      <c r="AA938" s="428"/>
      <c r="AB938" s="428"/>
      <c r="AC938" s="428"/>
      <c r="AD938" s="428"/>
      <c r="AE938" s="428"/>
      <c r="AF938" s="428"/>
      <c r="AG938" s="428"/>
      <c r="AH938" s="428"/>
      <c r="AI938" s="428"/>
      <c r="AJ938" s="428"/>
      <c r="AK938" s="428"/>
      <c r="AL938" s="428"/>
      <c r="AM938" s="428"/>
      <c r="AN938" s="428"/>
      <c r="AO938" s="428"/>
      <c r="AP938" s="428"/>
      <c r="AQ938" s="428"/>
      <c r="AR938" s="428"/>
      <c r="AS938" s="428"/>
      <c r="AT938" s="428"/>
      <c r="AU938" s="428"/>
      <c r="AV938" s="428"/>
      <c r="AW938" s="428"/>
      <c r="AX938" s="428"/>
      <c r="AY938" s="428"/>
      <c r="AZ938" s="428"/>
      <c r="BA938" s="428"/>
      <c r="BB938" s="428"/>
      <c r="BC938" s="428"/>
    </row>
    <row r="939" ht="12.75" customHeight="1">
      <c r="A939" s="428"/>
      <c r="B939" s="428"/>
      <c r="C939" s="428"/>
      <c r="D939" s="428"/>
      <c r="E939" s="428"/>
      <c r="F939" s="428"/>
      <c r="G939" s="428"/>
      <c r="H939" s="428"/>
      <c r="I939" s="428"/>
      <c r="J939" s="428"/>
      <c r="K939" s="428"/>
      <c r="L939" s="428"/>
      <c r="M939" s="428"/>
      <c r="N939" s="428"/>
      <c r="O939" s="428"/>
      <c r="P939" s="428"/>
      <c r="Q939" s="428"/>
      <c r="R939" s="428"/>
      <c r="S939" s="428"/>
      <c r="T939" s="428"/>
      <c r="U939" s="428"/>
      <c r="V939" s="428"/>
      <c r="W939" s="428"/>
      <c r="X939" s="428"/>
      <c r="Y939" s="428"/>
      <c r="Z939" s="428"/>
      <c r="AA939" s="428"/>
      <c r="AB939" s="428"/>
      <c r="AC939" s="428"/>
      <c r="AD939" s="428"/>
      <c r="AE939" s="428"/>
      <c r="AF939" s="428"/>
      <c r="AG939" s="428"/>
      <c r="AH939" s="428"/>
      <c r="AI939" s="428"/>
      <c r="AJ939" s="428"/>
      <c r="AK939" s="428"/>
      <c r="AL939" s="428"/>
      <c r="AM939" s="428"/>
      <c r="AN939" s="428"/>
      <c r="AO939" s="428"/>
      <c r="AP939" s="428"/>
      <c r="AQ939" s="428"/>
      <c r="AR939" s="428"/>
      <c r="AS939" s="428"/>
      <c r="AT939" s="428"/>
      <c r="AU939" s="428"/>
      <c r="AV939" s="428"/>
      <c r="AW939" s="428"/>
      <c r="AX939" s="428"/>
      <c r="AY939" s="428"/>
      <c r="AZ939" s="428"/>
      <c r="BA939" s="428"/>
      <c r="BB939" s="428"/>
      <c r="BC939" s="428"/>
    </row>
    <row r="940" ht="12.75" customHeight="1">
      <c r="A940" s="428"/>
      <c r="B940" s="428"/>
      <c r="C940" s="428"/>
      <c r="D940" s="428"/>
      <c r="E940" s="428"/>
      <c r="F940" s="428"/>
      <c r="G940" s="428"/>
      <c r="H940" s="428"/>
      <c r="I940" s="428"/>
      <c r="J940" s="428"/>
      <c r="K940" s="428"/>
      <c r="L940" s="428"/>
      <c r="M940" s="428"/>
      <c r="N940" s="428"/>
      <c r="O940" s="428"/>
      <c r="P940" s="428"/>
      <c r="Q940" s="428"/>
      <c r="R940" s="428"/>
      <c r="S940" s="428"/>
      <c r="T940" s="428"/>
      <c r="U940" s="428"/>
      <c r="V940" s="428"/>
      <c r="W940" s="428"/>
      <c r="X940" s="428"/>
      <c r="Y940" s="428"/>
      <c r="Z940" s="428"/>
      <c r="AA940" s="428"/>
      <c r="AB940" s="428"/>
      <c r="AC940" s="428"/>
      <c r="AD940" s="428"/>
      <c r="AE940" s="428"/>
      <c r="AF940" s="428"/>
      <c r="AG940" s="428"/>
      <c r="AH940" s="428"/>
      <c r="AI940" s="428"/>
      <c r="AJ940" s="428"/>
      <c r="AK940" s="428"/>
      <c r="AL940" s="428"/>
      <c r="AM940" s="428"/>
      <c r="AN940" s="428"/>
      <c r="AO940" s="428"/>
      <c r="AP940" s="428"/>
      <c r="AQ940" s="428"/>
      <c r="AR940" s="428"/>
      <c r="AS940" s="428"/>
      <c r="AT940" s="428"/>
      <c r="AU940" s="428"/>
      <c r="AV940" s="428"/>
      <c r="AW940" s="428"/>
      <c r="AX940" s="428"/>
      <c r="AY940" s="428"/>
      <c r="AZ940" s="428"/>
      <c r="BA940" s="428"/>
      <c r="BB940" s="428"/>
      <c r="BC940" s="428"/>
    </row>
    <row r="941" ht="12.75" customHeight="1">
      <c r="A941" s="428"/>
      <c r="B941" s="428"/>
      <c r="C941" s="428"/>
      <c r="D941" s="428"/>
      <c r="E941" s="428"/>
      <c r="F941" s="428"/>
      <c r="G941" s="428"/>
      <c r="H941" s="428"/>
      <c r="I941" s="428"/>
      <c r="J941" s="428"/>
      <c r="K941" s="428"/>
      <c r="L941" s="428"/>
      <c r="M941" s="428"/>
      <c r="N941" s="428"/>
      <c r="O941" s="428"/>
      <c r="P941" s="428"/>
      <c r="Q941" s="428"/>
      <c r="R941" s="428"/>
      <c r="S941" s="428"/>
      <c r="T941" s="428"/>
      <c r="U941" s="428"/>
      <c r="V941" s="428"/>
      <c r="W941" s="428"/>
      <c r="X941" s="428"/>
      <c r="Y941" s="428"/>
      <c r="Z941" s="428"/>
      <c r="AA941" s="428"/>
      <c r="AB941" s="428"/>
      <c r="AC941" s="428"/>
      <c r="AD941" s="428"/>
      <c r="AE941" s="428"/>
      <c r="AF941" s="428"/>
      <c r="AG941" s="428"/>
      <c r="AH941" s="428"/>
      <c r="AI941" s="428"/>
      <c r="AJ941" s="428"/>
      <c r="AK941" s="428"/>
      <c r="AL941" s="428"/>
      <c r="AM941" s="428"/>
      <c r="AN941" s="428"/>
      <c r="AO941" s="428"/>
      <c r="AP941" s="428"/>
      <c r="AQ941" s="428"/>
      <c r="AR941" s="428"/>
      <c r="AS941" s="428"/>
      <c r="AT941" s="428"/>
      <c r="AU941" s="428"/>
      <c r="AV941" s="428"/>
      <c r="AW941" s="428"/>
      <c r="AX941" s="428"/>
      <c r="AY941" s="428"/>
      <c r="AZ941" s="428"/>
      <c r="BA941" s="428"/>
      <c r="BB941" s="428"/>
      <c r="BC941" s="428"/>
    </row>
    <row r="942" ht="12.75" customHeight="1">
      <c r="A942" s="428"/>
      <c r="B942" s="428"/>
      <c r="C942" s="428"/>
      <c r="D942" s="428"/>
      <c r="E942" s="428"/>
      <c r="F942" s="428"/>
      <c r="G942" s="428"/>
      <c r="H942" s="428"/>
      <c r="I942" s="428"/>
      <c r="J942" s="428"/>
      <c r="K942" s="428"/>
      <c r="L942" s="428"/>
      <c r="M942" s="428"/>
      <c r="N942" s="428"/>
      <c r="O942" s="428"/>
      <c r="P942" s="428"/>
      <c r="Q942" s="428"/>
      <c r="R942" s="428"/>
      <c r="S942" s="428"/>
      <c r="T942" s="428"/>
      <c r="U942" s="428"/>
      <c r="V942" s="428"/>
      <c r="W942" s="428"/>
      <c r="X942" s="428"/>
      <c r="Y942" s="428"/>
      <c r="Z942" s="428"/>
      <c r="AA942" s="428"/>
      <c r="AB942" s="428"/>
      <c r="AC942" s="428"/>
      <c r="AD942" s="428"/>
      <c r="AE942" s="428"/>
      <c r="AF942" s="428"/>
      <c r="AG942" s="428"/>
      <c r="AH942" s="428"/>
      <c r="AI942" s="428"/>
      <c r="AJ942" s="428"/>
      <c r="AK942" s="428"/>
      <c r="AL942" s="428"/>
      <c r="AM942" s="428"/>
      <c r="AN942" s="428"/>
      <c r="AO942" s="428"/>
      <c r="AP942" s="428"/>
      <c r="AQ942" s="428"/>
      <c r="AR942" s="428"/>
      <c r="AS942" s="428"/>
      <c r="AT942" s="428"/>
      <c r="AU942" s="428"/>
      <c r="AV942" s="428"/>
      <c r="AW942" s="428"/>
      <c r="AX942" s="428"/>
      <c r="AY942" s="428"/>
      <c r="AZ942" s="428"/>
      <c r="BA942" s="428"/>
      <c r="BB942" s="428"/>
      <c r="BC942" s="428"/>
    </row>
    <row r="943" ht="12.75" customHeight="1">
      <c r="A943" s="428"/>
      <c r="B943" s="428"/>
      <c r="C943" s="428"/>
      <c r="D943" s="428"/>
      <c r="E943" s="428"/>
      <c r="F943" s="428"/>
      <c r="G943" s="428"/>
      <c r="H943" s="428"/>
      <c r="I943" s="428"/>
      <c r="J943" s="428"/>
      <c r="K943" s="428"/>
      <c r="L943" s="428"/>
      <c r="M943" s="428"/>
      <c r="N943" s="428"/>
      <c r="O943" s="428"/>
      <c r="P943" s="428"/>
      <c r="Q943" s="428"/>
      <c r="R943" s="428"/>
      <c r="S943" s="428"/>
      <c r="T943" s="428"/>
      <c r="U943" s="428"/>
      <c r="V943" s="428"/>
      <c r="W943" s="428"/>
      <c r="X943" s="428"/>
      <c r="Y943" s="428"/>
      <c r="Z943" s="428"/>
      <c r="AA943" s="428"/>
      <c r="AB943" s="428"/>
      <c r="AC943" s="428"/>
      <c r="AD943" s="428"/>
      <c r="AE943" s="428"/>
      <c r="AF943" s="428"/>
      <c r="AG943" s="428"/>
      <c r="AH943" s="428"/>
      <c r="AI943" s="428"/>
      <c r="AJ943" s="428"/>
      <c r="AK943" s="428"/>
      <c r="AL943" s="428"/>
      <c r="AM943" s="428"/>
      <c r="AN943" s="428"/>
      <c r="AO943" s="428"/>
      <c r="AP943" s="428"/>
      <c r="AQ943" s="428"/>
      <c r="AR943" s="428"/>
      <c r="AS943" s="428"/>
      <c r="AT943" s="428"/>
      <c r="AU943" s="428"/>
      <c r="AV943" s="428"/>
      <c r="AW943" s="428"/>
      <c r="AX943" s="428"/>
      <c r="AY943" s="428"/>
      <c r="AZ943" s="428"/>
      <c r="BA943" s="428"/>
      <c r="BB943" s="428"/>
      <c r="BC943" s="428"/>
    </row>
    <row r="944" ht="12.75" customHeight="1">
      <c r="A944" s="428"/>
      <c r="B944" s="428"/>
      <c r="C944" s="428"/>
      <c r="D944" s="428"/>
      <c r="E944" s="428"/>
      <c r="F944" s="428"/>
      <c r="G944" s="428"/>
      <c r="H944" s="428"/>
      <c r="I944" s="428"/>
      <c r="J944" s="428"/>
      <c r="K944" s="428"/>
      <c r="L944" s="428"/>
      <c r="M944" s="428"/>
      <c r="N944" s="428"/>
      <c r="O944" s="428"/>
      <c r="P944" s="428"/>
      <c r="Q944" s="428"/>
      <c r="R944" s="428"/>
      <c r="S944" s="428"/>
      <c r="T944" s="428"/>
      <c r="U944" s="428"/>
      <c r="V944" s="428"/>
      <c r="W944" s="428"/>
      <c r="X944" s="428"/>
      <c r="Y944" s="428"/>
      <c r="Z944" s="428"/>
      <c r="AA944" s="428"/>
      <c r="AB944" s="428"/>
      <c r="AC944" s="428"/>
      <c r="AD944" s="428"/>
      <c r="AE944" s="428"/>
      <c r="AF944" s="428"/>
      <c r="AG944" s="428"/>
      <c r="AH944" s="428"/>
      <c r="AI944" s="428"/>
      <c r="AJ944" s="428"/>
      <c r="AK944" s="428"/>
      <c r="AL944" s="428"/>
      <c r="AM944" s="428"/>
      <c r="AN944" s="428"/>
      <c r="AO944" s="428"/>
      <c r="AP944" s="428"/>
      <c r="AQ944" s="428"/>
      <c r="AR944" s="428"/>
      <c r="AS944" s="428"/>
      <c r="AT944" s="428"/>
      <c r="AU944" s="428"/>
      <c r="AV944" s="428"/>
      <c r="AW944" s="428"/>
      <c r="AX944" s="428"/>
      <c r="AY944" s="428"/>
      <c r="AZ944" s="428"/>
      <c r="BA944" s="428"/>
      <c r="BB944" s="428"/>
      <c r="BC944" s="428"/>
    </row>
    <row r="945" ht="12.75" customHeight="1">
      <c r="A945" s="428"/>
      <c r="B945" s="428"/>
      <c r="C945" s="428"/>
      <c r="D945" s="428"/>
      <c r="E945" s="428"/>
      <c r="F945" s="428"/>
      <c r="G945" s="428"/>
      <c r="H945" s="428"/>
      <c r="I945" s="428"/>
      <c r="J945" s="428"/>
      <c r="K945" s="428"/>
      <c r="L945" s="428"/>
      <c r="M945" s="428"/>
      <c r="N945" s="428"/>
      <c r="O945" s="428"/>
      <c r="P945" s="428"/>
      <c r="Q945" s="428"/>
      <c r="R945" s="428"/>
      <c r="S945" s="428"/>
      <c r="T945" s="428"/>
      <c r="U945" s="428"/>
      <c r="V945" s="428"/>
      <c r="W945" s="428"/>
      <c r="X945" s="428"/>
      <c r="Y945" s="428"/>
      <c r="Z945" s="428"/>
      <c r="AA945" s="428"/>
      <c r="AB945" s="428"/>
      <c r="AC945" s="428"/>
      <c r="AD945" s="428"/>
      <c r="AE945" s="428"/>
      <c r="AF945" s="428"/>
      <c r="AG945" s="428"/>
      <c r="AH945" s="428"/>
      <c r="AI945" s="428"/>
      <c r="AJ945" s="428"/>
      <c r="AK945" s="428"/>
      <c r="AL945" s="428"/>
      <c r="AM945" s="428"/>
      <c r="AN945" s="428"/>
      <c r="AO945" s="428"/>
      <c r="AP945" s="428"/>
      <c r="AQ945" s="428"/>
      <c r="AR945" s="428"/>
      <c r="AS945" s="428"/>
      <c r="AT945" s="428"/>
      <c r="AU945" s="428"/>
      <c r="AV945" s="428"/>
      <c r="AW945" s="428"/>
      <c r="AX945" s="428"/>
      <c r="AY945" s="428"/>
      <c r="AZ945" s="428"/>
      <c r="BA945" s="428"/>
      <c r="BB945" s="428"/>
      <c r="BC945" s="428"/>
    </row>
    <row r="946" ht="12.75" customHeight="1">
      <c r="A946" s="428"/>
      <c r="B946" s="428"/>
      <c r="C946" s="428"/>
      <c r="D946" s="428"/>
      <c r="E946" s="428"/>
      <c r="F946" s="428"/>
      <c r="G946" s="428"/>
      <c r="H946" s="428"/>
      <c r="I946" s="428"/>
      <c r="J946" s="428"/>
      <c r="K946" s="428"/>
      <c r="L946" s="428"/>
      <c r="M946" s="428"/>
      <c r="N946" s="428"/>
      <c r="O946" s="428"/>
      <c r="P946" s="428"/>
      <c r="Q946" s="428"/>
      <c r="R946" s="428"/>
      <c r="S946" s="428"/>
      <c r="T946" s="428"/>
      <c r="U946" s="428"/>
      <c r="V946" s="428"/>
      <c r="W946" s="428"/>
      <c r="X946" s="428"/>
      <c r="Y946" s="428"/>
      <c r="Z946" s="428"/>
      <c r="AA946" s="428"/>
      <c r="AB946" s="428"/>
      <c r="AC946" s="428"/>
      <c r="AD946" s="428"/>
      <c r="AE946" s="428"/>
      <c r="AF946" s="428"/>
      <c r="AG946" s="428"/>
      <c r="AH946" s="428"/>
      <c r="AI946" s="428"/>
      <c r="AJ946" s="428"/>
      <c r="AK946" s="428"/>
      <c r="AL946" s="428"/>
      <c r="AM946" s="428"/>
      <c r="AN946" s="428"/>
      <c r="AO946" s="428"/>
      <c r="AP946" s="428"/>
      <c r="AQ946" s="428"/>
      <c r="AR946" s="428"/>
      <c r="AS946" s="428"/>
      <c r="AT946" s="428"/>
      <c r="AU946" s="428"/>
      <c r="AV946" s="428"/>
      <c r="AW946" s="428"/>
      <c r="AX946" s="428"/>
      <c r="AY946" s="428"/>
      <c r="AZ946" s="428"/>
      <c r="BA946" s="428"/>
      <c r="BB946" s="428"/>
      <c r="BC946" s="428"/>
    </row>
    <row r="947" ht="12.75" customHeight="1">
      <c r="A947" s="428"/>
      <c r="B947" s="428"/>
      <c r="C947" s="428"/>
      <c r="D947" s="428"/>
      <c r="E947" s="428"/>
      <c r="F947" s="428"/>
      <c r="G947" s="428"/>
      <c r="H947" s="428"/>
      <c r="I947" s="428"/>
      <c r="J947" s="428"/>
      <c r="K947" s="428"/>
      <c r="L947" s="428"/>
      <c r="M947" s="428"/>
      <c r="N947" s="428"/>
      <c r="O947" s="428"/>
      <c r="P947" s="428"/>
      <c r="Q947" s="428"/>
      <c r="R947" s="428"/>
      <c r="S947" s="428"/>
      <c r="T947" s="428"/>
      <c r="U947" s="428"/>
      <c r="V947" s="428"/>
      <c r="W947" s="428"/>
      <c r="X947" s="428"/>
      <c r="Y947" s="428"/>
      <c r="Z947" s="428"/>
      <c r="AA947" s="428"/>
      <c r="AB947" s="428"/>
      <c r="AC947" s="428"/>
      <c r="AD947" s="428"/>
      <c r="AE947" s="428"/>
      <c r="AF947" s="428"/>
      <c r="AG947" s="428"/>
      <c r="AH947" s="428"/>
      <c r="AI947" s="428"/>
      <c r="AJ947" s="428"/>
      <c r="AK947" s="428"/>
      <c r="AL947" s="428"/>
      <c r="AM947" s="428"/>
      <c r="AN947" s="428"/>
      <c r="AO947" s="428"/>
      <c r="AP947" s="428"/>
      <c r="AQ947" s="428"/>
      <c r="AR947" s="428"/>
      <c r="AS947" s="428"/>
      <c r="AT947" s="428"/>
      <c r="AU947" s="428"/>
      <c r="AV947" s="428"/>
      <c r="AW947" s="428"/>
      <c r="AX947" s="428"/>
      <c r="AY947" s="428"/>
      <c r="AZ947" s="428"/>
      <c r="BA947" s="428"/>
      <c r="BB947" s="428"/>
      <c r="BC947" s="428"/>
    </row>
    <row r="948" ht="12.75" customHeight="1">
      <c r="A948" s="428"/>
      <c r="B948" s="428"/>
      <c r="C948" s="428"/>
      <c r="D948" s="428"/>
      <c r="E948" s="428"/>
      <c r="F948" s="428"/>
      <c r="G948" s="428"/>
      <c r="H948" s="428"/>
      <c r="I948" s="428"/>
      <c r="J948" s="428"/>
      <c r="K948" s="428"/>
      <c r="L948" s="428"/>
      <c r="M948" s="428"/>
      <c r="N948" s="428"/>
      <c r="O948" s="428"/>
      <c r="P948" s="428"/>
      <c r="Q948" s="428"/>
      <c r="R948" s="428"/>
      <c r="S948" s="428"/>
      <c r="T948" s="428"/>
      <c r="U948" s="428"/>
      <c r="V948" s="428"/>
      <c r="W948" s="428"/>
      <c r="X948" s="428"/>
      <c r="Y948" s="428"/>
      <c r="Z948" s="428"/>
      <c r="AA948" s="428"/>
      <c r="AB948" s="428"/>
      <c r="AC948" s="428"/>
      <c r="AD948" s="428"/>
      <c r="AE948" s="428"/>
      <c r="AF948" s="428"/>
      <c r="AG948" s="428"/>
      <c r="AH948" s="428"/>
      <c r="AI948" s="428"/>
      <c r="AJ948" s="428"/>
      <c r="AK948" s="428"/>
      <c r="AL948" s="428"/>
      <c r="AM948" s="428"/>
      <c r="AN948" s="428"/>
      <c r="AO948" s="428"/>
      <c r="AP948" s="428"/>
      <c r="AQ948" s="428"/>
      <c r="AR948" s="428"/>
      <c r="AS948" s="428"/>
      <c r="AT948" s="428"/>
      <c r="AU948" s="428"/>
      <c r="AV948" s="428"/>
      <c r="AW948" s="428"/>
      <c r="AX948" s="428"/>
      <c r="AY948" s="428"/>
      <c r="AZ948" s="428"/>
      <c r="BA948" s="428"/>
      <c r="BB948" s="428"/>
      <c r="BC948" s="428"/>
    </row>
    <row r="949" ht="12.75" customHeight="1">
      <c r="A949" s="428"/>
      <c r="B949" s="428"/>
      <c r="C949" s="428"/>
      <c r="D949" s="428"/>
      <c r="E949" s="428"/>
      <c r="F949" s="428"/>
      <c r="G949" s="428"/>
      <c r="H949" s="428"/>
      <c r="I949" s="428"/>
      <c r="J949" s="428"/>
      <c r="K949" s="428"/>
      <c r="L949" s="428"/>
      <c r="M949" s="428"/>
      <c r="N949" s="428"/>
      <c r="O949" s="428"/>
      <c r="P949" s="428"/>
      <c r="Q949" s="428"/>
      <c r="R949" s="428"/>
      <c r="S949" s="428"/>
      <c r="T949" s="428"/>
      <c r="U949" s="428"/>
      <c r="V949" s="428"/>
      <c r="W949" s="428"/>
      <c r="X949" s="428"/>
      <c r="Y949" s="428"/>
      <c r="Z949" s="428"/>
      <c r="AA949" s="428"/>
      <c r="AB949" s="428"/>
      <c r="AC949" s="428"/>
      <c r="AD949" s="428"/>
      <c r="AE949" s="428"/>
      <c r="AF949" s="428"/>
      <c r="AG949" s="428"/>
      <c r="AH949" s="428"/>
      <c r="AI949" s="428"/>
      <c r="AJ949" s="428"/>
      <c r="AK949" s="428"/>
      <c r="AL949" s="428"/>
      <c r="AM949" s="428"/>
      <c r="AN949" s="428"/>
      <c r="AO949" s="428"/>
      <c r="AP949" s="428"/>
      <c r="AQ949" s="428"/>
      <c r="AR949" s="428"/>
      <c r="AS949" s="428"/>
      <c r="AT949" s="428"/>
      <c r="AU949" s="428"/>
      <c r="AV949" s="428"/>
      <c r="AW949" s="428"/>
      <c r="AX949" s="428"/>
      <c r="AY949" s="428"/>
      <c r="AZ949" s="428"/>
      <c r="BA949" s="428"/>
      <c r="BB949" s="428"/>
      <c r="BC949" s="428"/>
    </row>
    <row r="950" ht="12.75" customHeight="1">
      <c r="A950" s="428"/>
      <c r="B950" s="428"/>
      <c r="C950" s="428"/>
      <c r="D950" s="428"/>
      <c r="E950" s="428"/>
      <c r="F950" s="428"/>
      <c r="G950" s="428"/>
      <c r="H950" s="428"/>
      <c r="I950" s="428"/>
      <c r="J950" s="428"/>
      <c r="K950" s="428"/>
      <c r="L950" s="428"/>
      <c r="M950" s="428"/>
      <c r="N950" s="428"/>
      <c r="O950" s="428"/>
      <c r="P950" s="428"/>
      <c r="Q950" s="428"/>
      <c r="R950" s="428"/>
      <c r="S950" s="428"/>
      <c r="T950" s="428"/>
      <c r="U950" s="428"/>
      <c r="V950" s="428"/>
      <c r="W950" s="428"/>
      <c r="X950" s="428"/>
      <c r="Y950" s="428"/>
      <c r="Z950" s="428"/>
      <c r="AA950" s="428"/>
      <c r="AB950" s="428"/>
      <c r="AC950" s="428"/>
      <c r="AD950" s="428"/>
      <c r="AE950" s="428"/>
      <c r="AF950" s="428"/>
      <c r="AG950" s="428"/>
      <c r="AH950" s="428"/>
      <c r="AI950" s="428"/>
      <c r="AJ950" s="428"/>
      <c r="AK950" s="428"/>
      <c r="AL950" s="428"/>
      <c r="AM950" s="428"/>
      <c r="AN950" s="428"/>
      <c r="AO950" s="428"/>
      <c r="AP950" s="428"/>
      <c r="AQ950" s="428"/>
      <c r="AR950" s="428"/>
      <c r="AS950" s="428"/>
      <c r="AT950" s="428"/>
      <c r="AU950" s="428"/>
      <c r="AV950" s="428"/>
      <c r="AW950" s="428"/>
      <c r="AX950" s="428"/>
      <c r="AY950" s="428"/>
      <c r="AZ950" s="428"/>
      <c r="BA950" s="428"/>
      <c r="BB950" s="428"/>
      <c r="BC950" s="428"/>
    </row>
    <row r="951" ht="12.75" customHeight="1">
      <c r="A951" s="428"/>
      <c r="B951" s="428"/>
      <c r="C951" s="428"/>
      <c r="D951" s="428"/>
      <c r="E951" s="428"/>
      <c r="F951" s="428"/>
      <c r="G951" s="428"/>
      <c r="H951" s="428"/>
      <c r="I951" s="428"/>
      <c r="J951" s="428"/>
      <c r="K951" s="428"/>
      <c r="L951" s="428"/>
      <c r="M951" s="428"/>
      <c r="N951" s="428"/>
      <c r="O951" s="428"/>
      <c r="P951" s="428"/>
      <c r="Q951" s="428"/>
      <c r="R951" s="428"/>
      <c r="S951" s="428"/>
      <c r="T951" s="428"/>
      <c r="U951" s="428"/>
      <c r="V951" s="428"/>
      <c r="W951" s="428"/>
      <c r="X951" s="428"/>
      <c r="Y951" s="428"/>
      <c r="Z951" s="428"/>
      <c r="AA951" s="428"/>
      <c r="AB951" s="428"/>
      <c r="AC951" s="428"/>
      <c r="AD951" s="428"/>
      <c r="AE951" s="428"/>
      <c r="AF951" s="428"/>
      <c r="AG951" s="428"/>
      <c r="AH951" s="428"/>
      <c r="AI951" s="428"/>
      <c r="AJ951" s="428"/>
      <c r="AK951" s="428"/>
      <c r="AL951" s="428"/>
      <c r="AM951" s="428"/>
      <c r="AN951" s="428"/>
      <c r="AO951" s="428"/>
      <c r="AP951" s="428"/>
      <c r="AQ951" s="428"/>
      <c r="AR951" s="428"/>
      <c r="AS951" s="428"/>
      <c r="AT951" s="428"/>
      <c r="AU951" s="428"/>
      <c r="AV951" s="428"/>
      <c r="AW951" s="428"/>
      <c r="AX951" s="428"/>
      <c r="AY951" s="428"/>
      <c r="AZ951" s="428"/>
      <c r="BA951" s="428"/>
      <c r="BB951" s="428"/>
      <c r="BC951" s="428"/>
    </row>
    <row r="952" ht="12.75" customHeight="1">
      <c r="A952" s="428"/>
      <c r="B952" s="428"/>
      <c r="C952" s="428"/>
      <c r="D952" s="428"/>
      <c r="E952" s="428"/>
      <c r="F952" s="428"/>
      <c r="G952" s="428"/>
      <c r="H952" s="428"/>
      <c r="I952" s="428"/>
      <c r="J952" s="428"/>
      <c r="K952" s="428"/>
      <c r="L952" s="428"/>
      <c r="M952" s="428"/>
      <c r="N952" s="428"/>
      <c r="O952" s="428"/>
      <c r="P952" s="428"/>
      <c r="Q952" s="428"/>
      <c r="R952" s="428"/>
      <c r="S952" s="428"/>
      <c r="T952" s="428"/>
      <c r="U952" s="428"/>
      <c r="V952" s="428"/>
      <c r="W952" s="428"/>
      <c r="X952" s="428"/>
      <c r="Y952" s="428"/>
      <c r="Z952" s="428"/>
      <c r="AA952" s="428"/>
      <c r="AB952" s="428"/>
      <c r="AC952" s="428"/>
      <c r="AD952" s="428"/>
      <c r="AE952" s="428"/>
      <c r="AF952" s="428"/>
      <c r="AG952" s="428"/>
      <c r="AH952" s="428"/>
      <c r="AI952" s="428"/>
      <c r="AJ952" s="428"/>
      <c r="AK952" s="428"/>
      <c r="AL952" s="428"/>
      <c r="AM952" s="428"/>
      <c r="AN952" s="428"/>
      <c r="AO952" s="428"/>
      <c r="AP952" s="428"/>
      <c r="AQ952" s="428"/>
      <c r="AR952" s="428"/>
      <c r="AS952" s="428"/>
      <c r="AT952" s="428"/>
      <c r="AU952" s="428"/>
      <c r="AV952" s="428"/>
      <c r="AW952" s="428"/>
      <c r="AX952" s="428"/>
      <c r="AY952" s="428"/>
      <c r="AZ952" s="428"/>
      <c r="BA952" s="428"/>
      <c r="BB952" s="428"/>
      <c r="BC952" s="428"/>
    </row>
    <row r="953" ht="12.75" customHeight="1">
      <c r="A953" s="428"/>
      <c r="B953" s="428"/>
      <c r="C953" s="428"/>
      <c r="D953" s="428"/>
      <c r="E953" s="428"/>
      <c r="F953" s="428"/>
      <c r="G953" s="428"/>
      <c r="H953" s="428"/>
      <c r="I953" s="428"/>
      <c r="J953" s="428"/>
      <c r="K953" s="428"/>
      <c r="L953" s="428"/>
      <c r="M953" s="428"/>
      <c r="N953" s="428"/>
      <c r="O953" s="428"/>
      <c r="P953" s="428"/>
      <c r="Q953" s="428"/>
      <c r="R953" s="428"/>
      <c r="S953" s="428"/>
      <c r="T953" s="428"/>
      <c r="U953" s="428"/>
      <c r="V953" s="428"/>
      <c r="W953" s="428"/>
      <c r="X953" s="428"/>
      <c r="Y953" s="428"/>
      <c r="Z953" s="428"/>
      <c r="AA953" s="428"/>
      <c r="AB953" s="428"/>
      <c r="AC953" s="428"/>
      <c r="AD953" s="428"/>
      <c r="AE953" s="428"/>
      <c r="AF953" s="428"/>
      <c r="AG953" s="428"/>
      <c r="AH953" s="428"/>
      <c r="AI953" s="428"/>
      <c r="AJ953" s="428"/>
      <c r="AK953" s="428"/>
      <c r="AL953" s="428"/>
      <c r="AM953" s="428"/>
      <c r="AN953" s="428"/>
      <c r="AO953" s="428"/>
      <c r="AP953" s="428"/>
      <c r="AQ953" s="428"/>
      <c r="AR953" s="428"/>
      <c r="AS953" s="428"/>
      <c r="AT953" s="428"/>
      <c r="AU953" s="428"/>
      <c r="AV953" s="428"/>
      <c r="AW953" s="428"/>
      <c r="AX953" s="428"/>
      <c r="AY953" s="428"/>
      <c r="AZ953" s="428"/>
      <c r="BA953" s="428"/>
      <c r="BB953" s="428"/>
      <c r="BC953" s="428"/>
    </row>
    <row r="954" ht="12.75" customHeight="1">
      <c r="A954" s="428"/>
      <c r="B954" s="428"/>
      <c r="C954" s="428"/>
      <c r="D954" s="428"/>
      <c r="E954" s="428"/>
      <c r="F954" s="428"/>
      <c r="G954" s="428"/>
      <c r="H954" s="428"/>
      <c r="I954" s="428"/>
      <c r="J954" s="428"/>
      <c r="K954" s="428"/>
      <c r="L954" s="428"/>
      <c r="M954" s="428"/>
      <c r="N954" s="428"/>
      <c r="O954" s="428"/>
      <c r="P954" s="428"/>
      <c r="Q954" s="428"/>
      <c r="R954" s="428"/>
      <c r="S954" s="428"/>
      <c r="T954" s="428"/>
      <c r="U954" s="428"/>
      <c r="V954" s="428"/>
      <c r="W954" s="428"/>
      <c r="X954" s="428"/>
      <c r="Y954" s="428"/>
      <c r="Z954" s="428"/>
      <c r="AA954" s="428"/>
      <c r="AB954" s="428"/>
      <c r="AC954" s="428"/>
      <c r="AD954" s="428"/>
      <c r="AE954" s="428"/>
      <c r="AF954" s="428"/>
      <c r="AG954" s="428"/>
      <c r="AH954" s="428"/>
      <c r="AI954" s="428"/>
      <c r="AJ954" s="428"/>
      <c r="AK954" s="428"/>
      <c r="AL954" s="428"/>
      <c r="AM954" s="428"/>
      <c r="AN954" s="428"/>
      <c r="AO954" s="428"/>
      <c r="AP954" s="428"/>
      <c r="AQ954" s="428"/>
      <c r="AR954" s="428"/>
      <c r="AS954" s="428"/>
      <c r="AT954" s="428"/>
      <c r="AU954" s="428"/>
      <c r="AV954" s="428"/>
      <c r="AW954" s="428"/>
      <c r="AX954" s="428"/>
      <c r="AY954" s="428"/>
      <c r="AZ954" s="428"/>
      <c r="BA954" s="428"/>
      <c r="BB954" s="428"/>
      <c r="BC954" s="428"/>
    </row>
    <row r="955" ht="12.75" customHeight="1">
      <c r="A955" s="428"/>
      <c r="B955" s="428"/>
      <c r="C955" s="428"/>
      <c r="D955" s="428"/>
      <c r="E955" s="428"/>
      <c r="F955" s="428"/>
      <c r="G955" s="428"/>
      <c r="H955" s="428"/>
      <c r="I955" s="428"/>
      <c r="J955" s="428"/>
      <c r="K955" s="428"/>
      <c r="L955" s="428"/>
      <c r="M955" s="428"/>
      <c r="N955" s="428"/>
      <c r="O955" s="428"/>
      <c r="P955" s="428"/>
      <c r="Q955" s="428"/>
      <c r="R955" s="428"/>
      <c r="S955" s="428"/>
      <c r="T955" s="428"/>
      <c r="U955" s="428"/>
      <c r="V955" s="428"/>
      <c r="W955" s="428"/>
      <c r="X955" s="428"/>
      <c r="Y955" s="428"/>
      <c r="Z955" s="428"/>
      <c r="AA955" s="428"/>
      <c r="AB955" s="428"/>
      <c r="AC955" s="428"/>
      <c r="AD955" s="428"/>
      <c r="AE955" s="428"/>
      <c r="AF955" s="428"/>
      <c r="AG955" s="428"/>
      <c r="AH955" s="428"/>
      <c r="AI955" s="428"/>
      <c r="AJ955" s="428"/>
      <c r="AK955" s="428"/>
      <c r="AL955" s="428"/>
      <c r="AM955" s="428"/>
      <c r="AN955" s="428"/>
      <c r="AO955" s="428"/>
      <c r="AP955" s="428"/>
      <c r="AQ955" s="428"/>
      <c r="AR955" s="428"/>
      <c r="AS955" s="428"/>
      <c r="AT955" s="428"/>
      <c r="AU955" s="428"/>
      <c r="AV955" s="428"/>
      <c r="AW955" s="428"/>
      <c r="AX955" s="428"/>
      <c r="AY955" s="428"/>
      <c r="AZ955" s="428"/>
      <c r="BA955" s="428"/>
      <c r="BB955" s="428"/>
      <c r="BC955" s="428"/>
    </row>
    <row r="956" ht="12.75" customHeight="1">
      <c r="A956" s="428"/>
      <c r="B956" s="428"/>
      <c r="C956" s="428"/>
      <c r="D956" s="428"/>
      <c r="E956" s="428"/>
      <c r="F956" s="428"/>
      <c r="G956" s="428"/>
      <c r="H956" s="428"/>
      <c r="I956" s="428"/>
      <c r="J956" s="428"/>
      <c r="K956" s="428"/>
      <c r="L956" s="428"/>
      <c r="M956" s="428"/>
      <c r="N956" s="428"/>
      <c r="O956" s="428"/>
      <c r="P956" s="428"/>
      <c r="Q956" s="428"/>
      <c r="R956" s="428"/>
      <c r="S956" s="428"/>
      <c r="T956" s="428"/>
      <c r="U956" s="428"/>
      <c r="V956" s="428"/>
      <c r="W956" s="428"/>
      <c r="X956" s="428"/>
      <c r="Y956" s="428"/>
      <c r="Z956" s="428"/>
      <c r="AA956" s="428"/>
      <c r="AB956" s="428"/>
      <c r="AC956" s="428"/>
      <c r="AD956" s="428"/>
      <c r="AE956" s="428"/>
      <c r="AF956" s="428"/>
      <c r="AG956" s="428"/>
      <c r="AH956" s="428"/>
      <c r="AI956" s="428"/>
      <c r="AJ956" s="428"/>
      <c r="AK956" s="428"/>
      <c r="AL956" s="428"/>
      <c r="AM956" s="428"/>
      <c r="AN956" s="428"/>
      <c r="AO956" s="428"/>
      <c r="AP956" s="428"/>
      <c r="AQ956" s="428"/>
      <c r="AR956" s="428"/>
      <c r="AS956" s="428"/>
      <c r="AT956" s="428"/>
      <c r="AU956" s="428"/>
      <c r="AV956" s="428"/>
      <c r="AW956" s="428"/>
      <c r="AX956" s="428"/>
      <c r="AY956" s="428"/>
      <c r="AZ956" s="428"/>
      <c r="BA956" s="428"/>
      <c r="BB956" s="428"/>
      <c r="BC956" s="428"/>
    </row>
    <row r="957" ht="12.75" customHeight="1">
      <c r="A957" s="428"/>
      <c r="B957" s="428"/>
      <c r="C957" s="428"/>
      <c r="D957" s="428"/>
      <c r="E957" s="428"/>
      <c r="F957" s="428"/>
      <c r="G957" s="428"/>
      <c r="H957" s="428"/>
      <c r="I957" s="428"/>
      <c r="J957" s="428"/>
      <c r="K957" s="428"/>
      <c r="L957" s="428"/>
      <c r="M957" s="428"/>
      <c r="N957" s="428"/>
      <c r="O957" s="428"/>
      <c r="P957" s="428"/>
      <c r="Q957" s="428"/>
      <c r="R957" s="428"/>
      <c r="S957" s="428"/>
      <c r="T957" s="428"/>
      <c r="U957" s="428"/>
      <c r="V957" s="428"/>
      <c r="W957" s="428"/>
      <c r="X957" s="428"/>
      <c r="Y957" s="428"/>
      <c r="Z957" s="428"/>
      <c r="AA957" s="428"/>
      <c r="AB957" s="428"/>
      <c r="AC957" s="428"/>
      <c r="AD957" s="428"/>
      <c r="AE957" s="428"/>
      <c r="AF957" s="428"/>
      <c r="AG957" s="428"/>
      <c r="AH957" s="428"/>
      <c r="AI957" s="428"/>
      <c r="AJ957" s="428"/>
      <c r="AK957" s="428"/>
      <c r="AL957" s="428"/>
      <c r="AM957" s="428"/>
      <c r="AN957" s="428"/>
      <c r="AO957" s="428"/>
      <c r="AP957" s="428"/>
      <c r="AQ957" s="428"/>
      <c r="AR957" s="428"/>
      <c r="AS957" s="428"/>
      <c r="AT957" s="428"/>
      <c r="AU957" s="428"/>
      <c r="AV957" s="428"/>
      <c r="AW957" s="428"/>
      <c r="AX957" s="428"/>
      <c r="AY957" s="428"/>
      <c r="AZ957" s="428"/>
      <c r="BA957" s="428"/>
      <c r="BB957" s="428"/>
      <c r="BC957" s="428"/>
    </row>
    <row r="958" ht="12.75" customHeight="1">
      <c r="A958" s="428"/>
      <c r="B958" s="428"/>
      <c r="C958" s="428"/>
      <c r="D958" s="428"/>
      <c r="E958" s="428"/>
      <c r="F958" s="428"/>
      <c r="G958" s="428"/>
      <c r="H958" s="428"/>
      <c r="I958" s="428"/>
      <c r="J958" s="428"/>
      <c r="K958" s="428"/>
      <c r="L958" s="428"/>
      <c r="M958" s="428"/>
      <c r="N958" s="428"/>
      <c r="O958" s="428"/>
      <c r="P958" s="428"/>
      <c r="Q958" s="428"/>
      <c r="R958" s="428"/>
      <c r="S958" s="428"/>
      <c r="T958" s="428"/>
      <c r="U958" s="428"/>
      <c r="V958" s="428"/>
      <c r="W958" s="428"/>
      <c r="X958" s="428"/>
      <c r="Y958" s="428"/>
      <c r="Z958" s="428"/>
      <c r="AA958" s="428"/>
      <c r="AB958" s="428"/>
      <c r="AC958" s="428"/>
      <c r="AD958" s="428"/>
      <c r="AE958" s="428"/>
      <c r="AF958" s="428"/>
      <c r="AG958" s="428"/>
      <c r="AH958" s="428"/>
      <c r="AI958" s="428"/>
      <c r="AJ958" s="428"/>
      <c r="AK958" s="428"/>
      <c r="AL958" s="428"/>
      <c r="AM958" s="428"/>
      <c r="AN958" s="428"/>
      <c r="AO958" s="428"/>
      <c r="AP958" s="428"/>
      <c r="AQ958" s="428"/>
      <c r="AR958" s="428"/>
      <c r="AS958" s="428"/>
      <c r="AT958" s="428"/>
      <c r="AU958" s="428"/>
      <c r="AV958" s="428"/>
      <c r="AW958" s="428"/>
      <c r="AX958" s="428"/>
      <c r="AY958" s="428"/>
      <c r="AZ958" s="428"/>
      <c r="BA958" s="428"/>
      <c r="BB958" s="428"/>
      <c r="BC958" s="428"/>
    </row>
    <row r="959" ht="12.75" customHeight="1">
      <c r="A959" s="428"/>
      <c r="B959" s="428"/>
      <c r="C959" s="428"/>
      <c r="D959" s="428"/>
      <c r="E959" s="428"/>
      <c r="F959" s="428"/>
      <c r="G959" s="428"/>
      <c r="H959" s="428"/>
      <c r="I959" s="428"/>
      <c r="J959" s="428"/>
      <c r="K959" s="428"/>
      <c r="L959" s="428"/>
      <c r="M959" s="428"/>
      <c r="N959" s="428"/>
      <c r="O959" s="428"/>
      <c r="P959" s="428"/>
      <c r="Q959" s="428"/>
      <c r="R959" s="428"/>
      <c r="S959" s="428"/>
      <c r="T959" s="428"/>
      <c r="U959" s="428"/>
      <c r="V959" s="428"/>
      <c r="W959" s="428"/>
      <c r="X959" s="428"/>
      <c r="Y959" s="428"/>
      <c r="Z959" s="428"/>
      <c r="AA959" s="428"/>
      <c r="AB959" s="428"/>
      <c r="AC959" s="428"/>
      <c r="AD959" s="428"/>
      <c r="AE959" s="428"/>
      <c r="AF959" s="428"/>
      <c r="AG959" s="428"/>
      <c r="AH959" s="428"/>
      <c r="AI959" s="428"/>
      <c r="AJ959" s="428"/>
      <c r="AK959" s="428"/>
      <c r="AL959" s="428"/>
      <c r="AM959" s="428"/>
      <c r="AN959" s="428"/>
      <c r="AO959" s="428"/>
      <c r="AP959" s="428"/>
      <c r="AQ959" s="428"/>
      <c r="AR959" s="428"/>
      <c r="AS959" s="428"/>
      <c r="AT959" s="428"/>
      <c r="AU959" s="428"/>
      <c r="AV959" s="428"/>
      <c r="AW959" s="428"/>
      <c r="AX959" s="428"/>
      <c r="AY959" s="428"/>
      <c r="AZ959" s="428"/>
      <c r="BA959" s="428"/>
      <c r="BB959" s="428"/>
      <c r="BC959" s="428"/>
    </row>
    <row r="960" ht="12.75" customHeight="1">
      <c r="A960" s="428"/>
      <c r="B960" s="428"/>
      <c r="C960" s="428"/>
      <c r="D960" s="428"/>
      <c r="E960" s="428"/>
      <c r="F960" s="428"/>
      <c r="G960" s="428"/>
      <c r="H960" s="428"/>
      <c r="I960" s="428"/>
      <c r="J960" s="428"/>
      <c r="K960" s="428"/>
      <c r="L960" s="428"/>
      <c r="M960" s="428"/>
      <c r="N960" s="428"/>
      <c r="O960" s="428"/>
      <c r="P960" s="428"/>
      <c r="Q960" s="428"/>
      <c r="R960" s="428"/>
      <c r="S960" s="428"/>
      <c r="T960" s="428"/>
      <c r="U960" s="428"/>
      <c r="V960" s="428"/>
      <c r="W960" s="428"/>
      <c r="X960" s="428"/>
      <c r="Y960" s="428"/>
      <c r="Z960" s="428"/>
      <c r="AA960" s="428"/>
      <c r="AB960" s="428"/>
      <c r="AC960" s="428"/>
      <c r="AD960" s="428"/>
      <c r="AE960" s="428"/>
      <c r="AF960" s="428"/>
      <c r="AG960" s="428"/>
      <c r="AH960" s="428"/>
      <c r="AI960" s="428"/>
      <c r="AJ960" s="428"/>
      <c r="AK960" s="428"/>
      <c r="AL960" s="428"/>
      <c r="AM960" s="428"/>
      <c r="AN960" s="428"/>
      <c r="AO960" s="428"/>
      <c r="AP960" s="428"/>
      <c r="AQ960" s="428"/>
      <c r="AR960" s="428"/>
      <c r="AS960" s="428"/>
      <c r="AT960" s="428"/>
      <c r="AU960" s="428"/>
      <c r="AV960" s="428"/>
      <c r="AW960" s="428"/>
      <c r="AX960" s="428"/>
      <c r="AY960" s="428"/>
      <c r="AZ960" s="428"/>
      <c r="BA960" s="428"/>
      <c r="BB960" s="428"/>
      <c r="BC960" s="428"/>
    </row>
    <row r="961" ht="12.75" customHeight="1">
      <c r="A961" s="428"/>
      <c r="B961" s="428"/>
      <c r="C961" s="428"/>
      <c r="D961" s="428"/>
      <c r="E961" s="428"/>
      <c r="F961" s="428"/>
      <c r="G961" s="428"/>
      <c r="H961" s="428"/>
      <c r="I961" s="428"/>
      <c r="J961" s="428"/>
      <c r="K961" s="428"/>
      <c r="L961" s="428"/>
      <c r="M961" s="428"/>
      <c r="N961" s="428"/>
      <c r="O961" s="428"/>
      <c r="P961" s="428"/>
      <c r="Q961" s="428"/>
      <c r="R961" s="428"/>
      <c r="S961" s="428"/>
      <c r="T961" s="428"/>
      <c r="U961" s="428"/>
      <c r="V961" s="428"/>
      <c r="W961" s="428"/>
      <c r="X961" s="428"/>
      <c r="Y961" s="428"/>
      <c r="Z961" s="428"/>
      <c r="AA961" s="428"/>
      <c r="AB961" s="428"/>
      <c r="AC961" s="428"/>
      <c r="AD961" s="428"/>
      <c r="AE961" s="428"/>
      <c r="AF961" s="428"/>
      <c r="AG961" s="428"/>
      <c r="AH961" s="428"/>
      <c r="AI961" s="428"/>
      <c r="AJ961" s="428"/>
      <c r="AK961" s="428"/>
      <c r="AL961" s="428"/>
      <c r="AM961" s="428"/>
      <c r="AN961" s="428"/>
      <c r="AO961" s="428"/>
      <c r="AP961" s="428"/>
      <c r="AQ961" s="428"/>
      <c r="AR961" s="428"/>
      <c r="AS961" s="428"/>
      <c r="AT961" s="428"/>
      <c r="AU961" s="428"/>
      <c r="AV961" s="428"/>
      <c r="AW961" s="428"/>
      <c r="AX961" s="428"/>
      <c r="AY961" s="428"/>
      <c r="AZ961" s="428"/>
      <c r="BA961" s="428"/>
      <c r="BB961" s="428"/>
      <c r="BC961" s="428"/>
    </row>
    <row r="962" ht="12.75" customHeight="1">
      <c r="A962" s="428"/>
      <c r="B962" s="428"/>
      <c r="C962" s="428"/>
      <c r="D962" s="428"/>
      <c r="E962" s="428"/>
      <c r="F962" s="428"/>
      <c r="G962" s="428"/>
      <c r="H962" s="428"/>
      <c r="I962" s="428"/>
      <c r="J962" s="428"/>
      <c r="K962" s="428"/>
      <c r="L962" s="428"/>
      <c r="M962" s="428"/>
      <c r="N962" s="428"/>
      <c r="O962" s="428"/>
      <c r="P962" s="428"/>
      <c r="Q962" s="428"/>
      <c r="R962" s="428"/>
      <c r="S962" s="428"/>
      <c r="T962" s="428"/>
      <c r="U962" s="428"/>
      <c r="V962" s="428"/>
      <c r="W962" s="428"/>
      <c r="X962" s="428"/>
      <c r="Y962" s="428"/>
      <c r="Z962" s="428"/>
      <c r="AA962" s="428"/>
      <c r="AB962" s="428"/>
      <c r="AC962" s="428"/>
      <c r="AD962" s="428"/>
      <c r="AE962" s="428"/>
      <c r="AF962" s="428"/>
      <c r="AG962" s="428"/>
      <c r="AH962" s="428"/>
      <c r="AI962" s="428"/>
      <c r="AJ962" s="428"/>
      <c r="AK962" s="428"/>
      <c r="AL962" s="428"/>
      <c r="AM962" s="428"/>
      <c r="AN962" s="428"/>
      <c r="AO962" s="428"/>
      <c r="AP962" s="428"/>
      <c r="AQ962" s="428"/>
      <c r="AR962" s="428"/>
      <c r="AS962" s="428"/>
      <c r="AT962" s="428"/>
      <c r="AU962" s="428"/>
      <c r="AV962" s="428"/>
      <c r="AW962" s="428"/>
      <c r="AX962" s="428"/>
      <c r="AY962" s="428"/>
      <c r="AZ962" s="428"/>
      <c r="BA962" s="428"/>
      <c r="BB962" s="428"/>
      <c r="BC962" s="428"/>
    </row>
    <row r="963" ht="12.75" customHeight="1">
      <c r="A963" s="428"/>
      <c r="B963" s="428"/>
      <c r="C963" s="428"/>
      <c r="D963" s="428"/>
      <c r="E963" s="428"/>
      <c r="F963" s="428"/>
      <c r="G963" s="428"/>
      <c r="H963" s="428"/>
      <c r="I963" s="428"/>
      <c r="J963" s="428"/>
      <c r="K963" s="428"/>
      <c r="L963" s="428"/>
      <c r="M963" s="428"/>
      <c r="N963" s="428"/>
      <c r="O963" s="428"/>
      <c r="P963" s="428"/>
      <c r="Q963" s="428"/>
      <c r="R963" s="428"/>
      <c r="S963" s="428"/>
      <c r="T963" s="428"/>
      <c r="U963" s="428"/>
      <c r="V963" s="428"/>
      <c r="W963" s="428"/>
      <c r="X963" s="428"/>
      <c r="Y963" s="428"/>
      <c r="Z963" s="428"/>
      <c r="AA963" s="428"/>
      <c r="AB963" s="428"/>
      <c r="AC963" s="428"/>
      <c r="AD963" s="428"/>
      <c r="AE963" s="428"/>
      <c r="AF963" s="428"/>
      <c r="AG963" s="428"/>
      <c r="AH963" s="428"/>
      <c r="AI963" s="428"/>
      <c r="AJ963" s="428"/>
      <c r="AK963" s="428"/>
      <c r="AL963" s="428"/>
      <c r="AM963" s="428"/>
      <c r="AN963" s="428"/>
      <c r="AO963" s="428"/>
      <c r="AP963" s="428"/>
      <c r="AQ963" s="428"/>
      <c r="AR963" s="428"/>
      <c r="AS963" s="428"/>
      <c r="AT963" s="428"/>
      <c r="AU963" s="428"/>
      <c r="AV963" s="428"/>
      <c r="AW963" s="428"/>
      <c r="AX963" s="428"/>
      <c r="AY963" s="428"/>
      <c r="AZ963" s="428"/>
      <c r="BA963" s="428"/>
      <c r="BB963" s="428"/>
      <c r="BC963" s="428"/>
    </row>
    <row r="964" ht="12.75" customHeight="1">
      <c r="A964" s="428"/>
      <c r="B964" s="428"/>
      <c r="C964" s="428"/>
      <c r="D964" s="428"/>
      <c r="E964" s="428"/>
      <c r="F964" s="428"/>
      <c r="G964" s="428"/>
      <c r="H964" s="428"/>
      <c r="I964" s="428"/>
      <c r="J964" s="428"/>
      <c r="K964" s="428"/>
      <c r="L964" s="428"/>
      <c r="M964" s="428"/>
      <c r="N964" s="428"/>
      <c r="O964" s="428"/>
      <c r="P964" s="428"/>
      <c r="Q964" s="428"/>
      <c r="R964" s="428"/>
      <c r="S964" s="428"/>
      <c r="T964" s="428"/>
      <c r="U964" s="428"/>
      <c r="V964" s="428"/>
      <c r="W964" s="428"/>
      <c r="X964" s="428"/>
      <c r="Y964" s="428"/>
      <c r="Z964" s="428"/>
      <c r="AA964" s="428"/>
      <c r="AB964" s="428"/>
      <c r="AC964" s="428"/>
      <c r="AD964" s="428"/>
      <c r="AE964" s="428"/>
      <c r="AF964" s="428"/>
      <c r="AG964" s="428"/>
      <c r="AH964" s="428"/>
      <c r="AI964" s="428"/>
      <c r="AJ964" s="428"/>
      <c r="AK964" s="428"/>
      <c r="AL964" s="428"/>
      <c r="AM964" s="428"/>
      <c r="AN964" s="428"/>
      <c r="AO964" s="428"/>
      <c r="AP964" s="428"/>
      <c r="AQ964" s="428"/>
      <c r="AR964" s="428"/>
      <c r="AS964" s="428"/>
      <c r="AT964" s="428"/>
      <c r="AU964" s="428"/>
      <c r="AV964" s="428"/>
      <c r="AW964" s="428"/>
      <c r="AX964" s="428"/>
      <c r="AY964" s="428"/>
      <c r="AZ964" s="428"/>
      <c r="BA964" s="428"/>
      <c r="BB964" s="428"/>
      <c r="BC964" s="428"/>
    </row>
    <row r="965" ht="12.75" customHeight="1">
      <c r="A965" s="428"/>
      <c r="B965" s="428"/>
      <c r="C965" s="428"/>
      <c r="D965" s="428"/>
      <c r="E965" s="428"/>
      <c r="F965" s="428"/>
      <c r="G965" s="428"/>
      <c r="H965" s="428"/>
      <c r="I965" s="428"/>
      <c r="J965" s="428"/>
      <c r="K965" s="428"/>
      <c r="L965" s="428"/>
      <c r="M965" s="428"/>
      <c r="N965" s="428"/>
      <c r="O965" s="428"/>
      <c r="P965" s="428"/>
      <c r="Q965" s="428"/>
      <c r="R965" s="428"/>
      <c r="S965" s="428"/>
      <c r="T965" s="428"/>
      <c r="U965" s="428"/>
      <c r="V965" s="428"/>
      <c r="W965" s="428"/>
      <c r="X965" s="428"/>
      <c r="Y965" s="428"/>
      <c r="Z965" s="428"/>
      <c r="AA965" s="428"/>
      <c r="AB965" s="428"/>
      <c r="AC965" s="428"/>
      <c r="AD965" s="428"/>
      <c r="AE965" s="428"/>
      <c r="AF965" s="428"/>
      <c r="AG965" s="428"/>
      <c r="AH965" s="428"/>
      <c r="AI965" s="428"/>
      <c r="AJ965" s="428"/>
      <c r="AK965" s="428"/>
      <c r="AL965" s="428"/>
      <c r="AM965" s="428"/>
      <c r="AN965" s="428"/>
      <c r="AO965" s="428"/>
      <c r="AP965" s="428"/>
      <c r="AQ965" s="428"/>
      <c r="AR965" s="428"/>
      <c r="AS965" s="428"/>
      <c r="AT965" s="428"/>
      <c r="AU965" s="428"/>
      <c r="AV965" s="428"/>
      <c r="AW965" s="428"/>
      <c r="AX965" s="428"/>
      <c r="AY965" s="428"/>
      <c r="AZ965" s="428"/>
      <c r="BA965" s="428"/>
      <c r="BB965" s="428"/>
      <c r="BC965" s="428"/>
    </row>
    <row r="966" ht="12.75" customHeight="1">
      <c r="A966" s="428"/>
      <c r="B966" s="428"/>
      <c r="C966" s="428"/>
      <c r="D966" s="428"/>
      <c r="E966" s="428"/>
      <c r="F966" s="428"/>
      <c r="G966" s="428"/>
      <c r="H966" s="428"/>
      <c r="I966" s="428"/>
      <c r="J966" s="428"/>
      <c r="K966" s="428"/>
      <c r="L966" s="428"/>
      <c r="M966" s="428"/>
      <c r="N966" s="428"/>
      <c r="O966" s="428"/>
      <c r="P966" s="428"/>
      <c r="Q966" s="428"/>
      <c r="R966" s="428"/>
      <c r="S966" s="428"/>
      <c r="T966" s="428"/>
      <c r="U966" s="428"/>
      <c r="V966" s="428"/>
      <c r="W966" s="428"/>
      <c r="X966" s="428"/>
      <c r="Y966" s="428"/>
      <c r="Z966" s="428"/>
      <c r="AA966" s="428"/>
      <c r="AB966" s="428"/>
      <c r="AC966" s="428"/>
      <c r="AD966" s="428"/>
      <c r="AE966" s="428"/>
      <c r="AF966" s="428"/>
      <c r="AG966" s="428"/>
      <c r="AH966" s="428"/>
      <c r="AI966" s="428"/>
      <c r="AJ966" s="428"/>
      <c r="AK966" s="428"/>
      <c r="AL966" s="428"/>
      <c r="AM966" s="428"/>
      <c r="AN966" s="428"/>
      <c r="AO966" s="428"/>
      <c r="AP966" s="428"/>
      <c r="AQ966" s="428"/>
      <c r="AR966" s="428"/>
      <c r="AS966" s="428"/>
      <c r="AT966" s="428"/>
      <c r="AU966" s="428"/>
      <c r="AV966" s="428"/>
      <c r="AW966" s="428"/>
      <c r="AX966" s="428"/>
      <c r="AY966" s="428"/>
      <c r="AZ966" s="428"/>
      <c r="BA966" s="428"/>
      <c r="BB966" s="428"/>
      <c r="BC966" s="428"/>
    </row>
    <row r="967" ht="12.75" customHeight="1">
      <c r="A967" s="428"/>
      <c r="B967" s="428"/>
      <c r="C967" s="428"/>
      <c r="D967" s="428"/>
      <c r="E967" s="428"/>
      <c r="F967" s="428"/>
      <c r="G967" s="428"/>
      <c r="H967" s="428"/>
      <c r="I967" s="428"/>
      <c r="J967" s="428"/>
      <c r="K967" s="428"/>
      <c r="L967" s="428"/>
      <c r="M967" s="428"/>
      <c r="N967" s="428"/>
      <c r="O967" s="428"/>
      <c r="P967" s="428"/>
      <c r="Q967" s="428"/>
      <c r="R967" s="428"/>
      <c r="S967" s="428"/>
      <c r="T967" s="428"/>
      <c r="U967" s="428"/>
      <c r="V967" s="428"/>
      <c r="W967" s="428"/>
      <c r="X967" s="428"/>
      <c r="Y967" s="428"/>
      <c r="Z967" s="428"/>
      <c r="AA967" s="428"/>
      <c r="AB967" s="428"/>
      <c r="AC967" s="428"/>
      <c r="AD967" s="428"/>
      <c r="AE967" s="428"/>
      <c r="AF967" s="428"/>
      <c r="AG967" s="428"/>
      <c r="AH967" s="428"/>
      <c r="AI967" s="428"/>
      <c r="AJ967" s="428"/>
      <c r="AK967" s="428"/>
      <c r="AL967" s="428"/>
      <c r="AM967" s="428"/>
      <c r="AN967" s="428"/>
      <c r="AO967" s="428"/>
      <c r="AP967" s="428"/>
      <c r="AQ967" s="428"/>
      <c r="AR967" s="428"/>
      <c r="AS967" s="428"/>
      <c r="AT967" s="428"/>
      <c r="AU967" s="428"/>
      <c r="AV967" s="428"/>
      <c r="AW967" s="428"/>
      <c r="AX967" s="428"/>
      <c r="AY967" s="428"/>
      <c r="AZ967" s="428"/>
      <c r="BA967" s="428"/>
      <c r="BB967" s="428"/>
      <c r="BC967" s="428"/>
    </row>
    <row r="968" ht="12.75" customHeight="1">
      <c r="A968" s="428"/>
      <c r="B968" s="428"/>
      <c r="C968" s="428"/>
      <c r="D968" s="428"/>
      <c r="E968" s="428"/>
      <c r="F968" s="428"/>
      <c r="G968" s="428"/>
      <c r="H968" s="428"/>
      <c r="I968" s="428"/>
      <c r="J968" s="428"/>
      <c r="K968" s="428"/>
      <c r="L968" s="428"/>
      <c r="M968" s="428"/>
      <c r="N968" s="428"/>
      <c r="O968" s="428"/>
      <c r="P968" s="428"/>
      <c r="Q968" s="428"/>
      <c r="R968" s="428"/>
      <c r="S968" s="428"/>
      <c r="T968" s="428"/>
      <c r="U968" s="428"/>
      <c r="V968" s="428"/>
      <c r="W968" s="428"/>
      <c r="X968" s="428"/>
      <c r="Y968" s="428"/>
      <c r="Z968" s="428"/>
      <c r="AA968" s="428"/>
      <c r="AB968" s="428"/>
      <c r="AC968" s="428"/>
      <c r="AD968" s="428"/>
      <c r="AE968" s="428"/>
      <c r="AF968" s="428"/>
      <c r="AG968" s="428"/>
      <c r="AH968" s="428"/>
      <c r="AI968" s="428"/>
      <c r="AJ968" s="428"/>
      <c r="AK968" s="428"/>
      <c r="AL968" s="428"/>
      <c r="AM968" s="428"/>
      <c r="AN968" s="428"/>
      <c r="AO968" s="428"/>
      <c r="AP968" s="428"/>
      <c r="AQ968" s="428"/>
      <c r="AR968" s="428"/>
      <c r="AS968" s="428"/>
      <c r="AT968" s="428"/>
      <c r="AU968" s="428"/>
      <c r="AV968" s="428"/>
      <c r="AW968" s="428"/>
      <c r="AX968" s="428"/>
      <c r="AY968" s="428"/>
      <c r="AZ968" s="428"/>
      <c r="BA968" s="428"/>
      <c r="BB968" s="428"/>
      <c r="BC968" s="428"/>
    </row>
    <row r="969" ht="12.75" customHeight="1">
      <c r="A969" s="428"/>
      <c r="B969" s="428"/>
      <c r="C969" s="428"/>
      <c r="D969" s="428"/>
      <c r="E969" s="428"/>
      <c r="F969" s="428"/>
      <c r="G969" s="428"/>
      <c r="H969" s="428"/>
      <c r="I969" s="428"/>
      <c r="J969" s="428"/>
      <c r="K969" s="428"/>
      <c r="L969" s="428"/>
      <c r="M969" s="428"/>
      <c r="N969" s="428"/>
      <c r="O969" s="428"/>
      <c r="P969" s="428"/>
      <c r="Q969" s="428"/>
      <c r="R969" s="428"/>
      <c r="S969" s="428"/>
      <c r="T969" s="428"/>
      <c r="U969" s="428"/>
      <c r="V969" s="428"/>
      <c r="W969" s="428"/>
      <c r="X969" s="428"/>
      <c r="Y969" s="428"/>
      <c r="Z969" s="428"/>
      <c r="AA969" s="428"/>
      <c r="AB969" s="428"/>
      <c r="AC969" s="428"/>
      <c r="AD969" s="428"/>
      <c r="AE969" s="428"/>
      <c r="AF969" s="428"/>
      <c r="AG969" s="428"/>
      <c r="AH969" s="428"/>
      <c r="AI969" s="428"/>
      <c r="AJ969" s="428"/>
      <c r="AK969" s="428"/>
      <c r="AL969" s="428"/>
      <c r="AM969" s="428"/>
      <c r="AN969" s="428"/>
      <c r="AO969" s="428"/>
      <c r="AP969" s="428"/>
      <c r="AQ969" s="428"/>
      <c r="AR969" s="428"/>
      <c r="AS969" s="428"/>
      <c r="AT969" s="428"/>
      <c r="AU969" s="428"/>
      <c r="AV969" s="428"/>
      <c r="AW969" s="428"/>
      <c r="AX969" s="428"/>
      <c r="AY969" s="428"/>
      <c r="AZ969" s="428"/>
      <c r="BA969" s="428"/>
      <c r="BB969" s="428"/>
      <c r="BC969" s="428"/>
    </row>
    <row r="970" ht="12.75" customHeight="1">
      <c r="A970" s="428"/>
      <c r="B970" s="428"/>
      <c r="C970" s="428"/>
      <c r="D970" s="428"/>
      <c r="E970" s="428"/>
      <c r="F970" s="428"/>
      <c r="G970" s="428"/>
      <c r="H970" s="428"/>
      <c r="I970" s="428"/>
      <c r="J970" s="428"/>
      <c r="K970" s="428"/>
      <c r="L970" s="428"/>
      <c r="M970" s="428"/>
      <c r="N970" s="428"/>
      <c r="O970" s="428"/>
      <c r="P970" s="428"/>
      <c r="Q970" s="428"/>
      <c r="R970" s="428"/>
      <c r="S970" s="428"/>
      <c r="T970" s="428"/>
      <c r="U970" s="428"/>
      <c r="V970" s="428"/>
      <c r="W970" s="428"/>
      <c r="X970" s="428"/>
      <c r="Y970" s="428"/>
      <c r="Z970" s="428"/>
      <c r="AA970" s="428"/>
      <c r="AB970" s="428"/>
      <c r="AC970" s="428"/>
      <c r="AD970" s="428"/>
      <c r="AE970" s="428"/>
      <c r="AF970" s="428"/>
      <c r="AG970" s="428"/>
      <c r="AH970" s="428"/>
      <c r="AI970" s="428"/>
      <c r="AJ970" s="428"/>
      <c r="AK970" s="428"/>
      <c r="AL970" s="428"/>
      <c r="AM970" s="428"/>
      <c r="AN970" s="428"/>
      <c r="AO970" s="428"/>
      <c r="AP970" s="428"/>
      <c r="AQ970" s="428"/>
      <c r="AR970" s="428"/>
      <c r="AS970" s="428"/>
      <c r="AT970" s="428"/>
      <c r="AU970" s="428"/>
      <c r="AV970" s="428"/>
      <c r="AW970" s="428"/>
      <c r="AX970" s="428"/>
      <c r="AY970" s="428"/>
      <c r="AZ970" s="428"/>
      <c r="BA970" s="428"/>
      <c r="BB970" s="428"/>
      <c r="BC970" s="428"/>
    </row>
    <row r="971" ht="12.75" customHeight="1">
      <c r="A971" s="428"/>
      <c r="B971" s="428"/>
      <c r="C971" s="428"/>
      <c r="D971" s="428"/>
      <c r="E971" s="428"/>
      <c r="F971" s="428"/>
      <c r="G971" s="428"/>
      <c r="H971" s="428"/>
      <c r="I971" s="428"/>
      <c r="J971" s="428"/>
      <c r="K971" s="428"/>
      <c r="L971" s="428"/>
      <c r="M971" s="428"/>
      <c r="N971" s="428"/>
      <c r="O971" s="428"/>
      <c r="P971" s="428"/>
      <c r="Q971" s="428"/>
      <c r="R971" s="428"/>
      <c r="S971" s="428"/>
      <c r="T971" s="428"/>
      <c r="U971" s="428"/>
      <c r="V971" s="428"/>
      <c r="W971" s="428"/>
      <c r="X971" s="428"/>
      <c r="Y971" s="428"/>
      <c r="Z971" s="428"/>
      <c r="AA971" s="428"/>
      <c r="AB971" s="428"/>
      <c r="AC971" s="428"/>
      <c r="AD971" s="428"/>
      <c r="AE971" s="428"/>
      <c r="AF971" s="428"/>
      <c r="AG971" s="428"/>
      <c r="AH971" s="428"/>
      <c r="AI971" s="428"/>
      <c r="AJ971" s="428"/>
      <c r="AK971" s="428"/>
      <c r="AL971" s="428"/>
      <c r="AM971" s="428"/>
      <c r="AN971" s="428"/>
      <c r="AO971" s="428"/>
      <c r="AP971" s="428"/>
      <c r="AQ971" s="428"/>
      <c r="AR971" s="428"/>
      <c r="AS971" s="428"/>
      <c r="AT971" s="428"/>
      <c r="AU971" s="428"/>
      <c r="AV971" s="428"/>
      <c r="AW971" s="428"/>
      <c r="AX971" s="428"/>
      <c r="AY971" s="428"/>
      <c r="AZ971" s="428"/>
      <c r="BA971" s="428"/>
      <c r="BB971" s="428"/>
      <c r="BC971" s="428"/>
    </row>
    <row r="972" ht="12.75" customHeight="1">
      <c r="A972" s="428"/>
      <c r="B972" s="428"/>
      <c r="C972" s="428"/>
      <c r="D972" s="428"/>
      <c r="E972" s="428"/>
      <c r="F972" s="428"/>
      <c r="G972" s="428"/>
      <c r="H972" s="428"/>
      <c r="I972" s="428"/>
      <c r="J972" s="428"/>
      <c r="K972" s="428"/>
      <c r="L972" s="428"/>
      <c r="M972" s="428"/>
      <c r="N972" s="428"/>
      <c r="O972" s="428"/>
      <c r="P972" s="428"/>
      <c r="Q972" s="428"/>
      <c r="R972" s="428"/>
      <c r="S972" s="428"/>
      <c r="T972" s="428"/>
      <c r="U972" s="428"/>
      <c r="V972" s="428"/>
      <c r="W972" s="428"/>
      <c r="X972" s="428"/>
      <c r="Y972" s="428"/>
      <c r="Z972" s="428"/>
      <c r="AA972" s="428"/>
      <c r="AB972" s="428"/>
      <c r="AC972" s="428"/>
      <c r="AD972" s="428"/>
      <c r="AE972" s="428"/>
      <c r="AF972" s="428"/>
      <c r="AG972" s="428"/>
      <c r="AH972" s="428"/>
      <c r="AI972" s="428"/>
      <c r="AJ972" s="428"/>
      <c r="AK972" s="428"/>
      <c r="AL972" s="428"/>
      <c r="AM972" s="428"/>
      <c r="AN972" s="428"/>
      <c r="AO972" s="428"/>
      <c r="AP972" s="428"/>
      <c r="AQ972" s="428"/>
      <c r="AR972" s="428"/>
      <c r="AS972" s="428"/>
      <c r="AT972" s="428"/>
      <c r="AU972" s="428"/>
      <c r="AV972" s="428"/>
      <c r="AW972" s="428"/>
      <c r="AX972" s="428"/>
      <c r="AY972" s="428"/>
      <c r="AZ972" s="428"/>
      <c r="BA972" s="428"/>
      <c r="BB972" s="428"/>
      <c r="BC972" s="428"/>
    </row>
    <row r="973" ht="12.75" customHeight="1">
      <c r="A973" s="428"/>
      <c r="B973" s="428"/>
      <c r="C973" s="428"/>
      <c r="D973" s="428"/>
      <c r="E973" s="428"/>
      <c r="F973" s="428"/>
      <c r="G973" s="428"/>
      <c r="H973" s="428"/>
      <c r="I973" s="428"/>
      <c r="J973" s="428"/>
      <c r="K973" s="428"/>
      <c r="L973" s="428"/>
      <c r="M973" s="428"/>
      <c r="N973" s="428"/>
      <c r="O973" s="428"/>
      <c r="P973" s="428"/>
      <c r="Q973" s="428"/>
      <c r="R973" s="428"/>
      <c r="S973" s="428"/>
      <c r="T973" s="428"/>
      <c r="U973" s="428"/>
      <c r="V973" s="428"/>
      <c r="W973" s="428"/>
      <c r="X973" s="428"/>
      <c r="Y973" s="428"/>
      <c r="Z973" s="428"/>
      <c r="AA973" s="428"/>
      <c r="AB973" s="428"/>
      <c r="AC973" s="428"/>
      <c r="AD973" s="428"/>
      <c r="AE973" s="428"/>
      <c r="AF973" s="428"/>
      <c r="AG973" s="428"/>
      <c r="AH973" s="428"/>
      <c r="AI973" s="428"/>
      <c r="AJ973" s="428"/>
      <c r="AK973" s="428"/>
      <c r="AL973" s="428"/>
      <c r="AM973" s="428"/>
      <c r="AN973" s="428"/>
      <c r="AO973" s="428"/>
      <c r="AP973" s="428"/>
      <c r="AQ973" s="428"/>
      <c r="AR973" s="428"/>
      <c r="AS973" s="428"/>
      <c r="AT973" s="428"/>
      <c r="AU973" s="428"/>
      <c r="AV973" s="428"/>
      <c r="AW973" s="428"/>
      <c r="AX973" s="428"/>
      <c r="AY973" s="428"/>
      <c r="AZ973" s="428"/>
      <c r="BA973" s="428"/>
      <c r="BB973" s="428"/>
      <c r="BC973" s="428"/>
    </row>
    <row r="974" ht="12.75" customHeight="1">
      <c r="A974" s="428"/>
      <c r="B974" s="428"/>
      <c r="C974" s="428"/>
      <c r="D974" s="428"/>
      <c r="E974" s="428"/>
      <c r="F974" s="428"/>
      <c r="G974" s="428"/>
      <c r="H974" s="428"/>
      <c r="I974" s="428"/>
      <c r="J974" s="428"/>
      <c r="K974" s="428"/>
      <c r="L974" s="428"/>
      <c r="M974" s="428"/>
      <c r="N974" s="428"/>
      <c r="O974" s="428"/>
      <c r="P974" s="428"/>
      <c r="Q974" s="428"/>
      <c r="R974" s="428"/>
      <c r="S974" s="428"/>
      <c r="T974" s="428"/>
      <c r="U974" s="428"/>
      <c r="V974" s="428"/>
      <c r="W974" s="428"/>
      <c r="X974" s="428"/>
      <c r="Y974" s="428"/>
      <c r="Z974" s="428"/>
      <c r="AA974" s="428"/>
      <c r="AB974" s="428"/>
      <c r="AC974" s="428"/>
      <c r="AD974" s="428"/>
      <c r="AE974" s="428"/>
      <c r="AF974" s="428"/>
      <c r="AG974" s="428"/>
      <c r="AH974" s="428"/>
      <c r="AI974" s="428"/>
      <c r="AJ974" s="428"/>
      <c r="AK974" s="428"/>
      <c r="AL974" s="428"/>
      <c r="AM974" s="428"/>
      <c r="AN974" s="428"/>
      <c r="AO974" s="428"/>
      <c r="AP974" s="428"/>
      <c r="AQ974" s="428"/>
      <c r="AR974" s="428"/>
      <c r="AS974" s="428"/>
      <c r="AT974" s="428"/>
      <c r="AU974" s="428"/>
      <c r="AV974" s="428"/>
      <c r="AW974" s="428"/>
      <c r="AX974" s="428"/>
      <c r="AY974" s="428"/>
      <c r="AZ974" s="428"/>
      <c r="BA974" s="428"/>
      <c r="BB974" s="428"/>
      <c r="BC974" s="428"/>
    </row>
    <row r="975" ht="12.75" customHeight="1">
      <c r="A975" s="428"/>
      <c r="B975" s="428"/>
      <c r="C975" s="428"/>
      <c r="D975" s="428"/>
      <c r="E975" s="428"/>
      <c r="F975" s="428"/>
      <c r="G975" s="428"/>
      <c r="H975" s="428"/>
      <c r="I975" s="428"/>
      <c r="J975" s="428"/>
      <c r="K975" s="428"/>
      <c r="L975" s="428"/>
      <c r="M975" s="428"/>
      <c r="N975" s="428"/>
      <c r="O975" s="428"/>
      <c r="P975" s="428"/>
      <c r="Q975" s="428"/>
      <c r="R975" s="428"/>
      <c r="S975" s="428"/>
      <c r="T975" s="428"/>
      <c r="U975" s="428"/>
      <c r="V975" s="428"/>
      <c r="W975" s="428"/>
      <c r="X975" s="428"/>
      <c r="Y975" s="428"/>
      <c r="Z975" s="428"/>
      <c r="AA975" s="428"/>
      <c r="AB975" s="428"/>
      <c r="AC975" s="428"/>
      <c r="AD975" s="428"/>
      <c r="AE975" s="428"/>
      <c r="AF975" s="428"/>
      <c r="AG975" s="428"/>
      <c r="AH975" s="428"/>
      <c r="AI975" s="428"/>
      <c r="AJ975" s="428"/>
      <c r="AK975" s="428"/>
      <c r="AL975" s="428"/>
      <c r="AM975" s="428"/>
      <c r="AN975" s="428"/>
      <c r="AO975" s="428"/>
      <c r="AP975" s="428"/>
      <c r="AQ975" s="428"/>
      <c r="AR975" s="428"/>
      <c r="AS975" s="428"/>
      <c r="AT975" s="428"/>
      <c r="AU975" s="428"/>
      <c r="AV975" s="428"/>
      <c r="AW975" s="428"/>
      <c r="AX975" s="428"/>
      <c r="AY975" s="428"/>
      <c r="AZ975" s="428"/>
      <c r="BA975" s="428"/>
      <c r="BB975" s="428"/>
      <c r="BC975" s="428"/>
    </row>
    <row r="976" ht="12.75" customHeight="1">
      <c r="A976" s="428"/>
      <c r="B976" s="428"/>
      <c r="C976" s="428"/>
      <c r="D976" s="428"/>
      <c r="E976" s="428"/>
      <c r="F976" s="428"/>
      <c r="G976" s="428"/>
      <c r="H976" s="428"/>
      <c r="I976" s="428"/>
      <c r="J976" s="428"/>
      <c r="K976" s="428"/>
      <c r="L976" s="428"/>
      <c r="M976" s="428"/>
      <c r="N976" s="428"/>
      <c r="O976" s="428"/>
      <c r="P976" s="428"/>
      <c r="Q976" s="428"/>
      <c r="R976" s="428"/>
      <c r="S976" s="428"/>
      <c r="T976" s="428"/>
      <c r="U976" s="428"/>
      <c r="V976" s="428"/>
      <c r="W976" s="428"/>
      <c r="X976" s="428"/>
      <c r="Y976" s="428"/>
      <c r="Z976" s="428"/>
      <c r="AA976" s="428"/>
      <c r="AB976" s="428"/>
      <c r="AC976" s="428"/>
      <c r="AD976" s="428"/>
      <c r="AE976" s="428"/>
      <c r="AF976" s="428"/>
      <c r="AG976" s="428"/>
      <c r="AH976" s="428"/>
      <c r="AI976" s="428"/>
      <c r="AJ976" s="428"/>
      <c r="AK976" s="428"/>
      <c r="AL976" s="428"/>
      <c r="AM976" s="428"/>
      <c r="AN976" s="428"/>
      <c r="AO976" s="428"/>
      <c r="AP976" s="428"/>
      <c r="AQ976" s="428"/>
      <c r="AR976" s="428"/>
      <c r="AS976" s="428"/>
      <c r="AT976" s="428"/>
      <c r="AU976" s="428"/>
      <c r="AV976" s="428"/>
      <c r="AW976" s="428"/>
      <c r="AX976" s="428"/>
      <c r="AY976" s="428"/>
      <c r="AZ976" s="428"/>
      <c r="BA976" s="428"/>
      <c r="BB976" s="428"/>
      <c r="BC976" s="428"/>
    </row>
    <row r="977" ht="12.75" customHeight="1">
      <c r="A977" s="428"/>
      <c r="B977" s="428"/>
      <c r="C977" s="428"/>
      <c r="D977" s="428"/>
      <c r="E977" s="428"/>
      <c r="F977" s="428"/>
      <c r="G977" s="428"/>
      <c r="H977" s="428"/>
      <c r="I977" s="428"/>
      <c r="J977" s="428"/>
      <c r="K977" s="428"/>
      <c r="L977" s="428"/>
      <c r="M977" s="428"/>
      <c r="N977" s="428"/>
      <c r="O977" s="428"/>
      <c r="P977" s="428"/>
      <c r="Q977" s="428"/>
      <c r="R977" s="428"/>
      <c r="S977" s="428"/>
      <c r="T977" s="428"/>
      <c r="U977" s="428"/>
      <c r="V977" s="428"/>
      <c r="W977" s="428"/>
      <c r="X977" s="428"/>
      <c r="Y977" s="428"/>
      <c r="Z977" s="428"/>
      <c r="AA977" s="428"/>
      <c r="AB977" s="428"/>
      <c r="AC977" s="428"/>
      <c r="AD977" s="428"/>
      <c r="AE977" s="428"/>
      <c r="AF977" s="428"/>
      <c r="AG977" s="428"/>
      <c r="AH977" s="428"/>
      <c r="AI977" s="428"/>
      <c r="AJ977" s="428"/>
      <c r="AK977" s="428"/>
      <c r="AL977" s="428"/>
      <c r="AM977" s="428"/>
      <c r="AN977" s="428"/>
      <c r="AO977" s="428"/>
      <c r="AP977" s="428"/>
      <c r="AQ977" s="428"/>
      <c r="AR977" s="428"/>
      <c r="AS977" s="428"/>
      <c r="AT977" s="428"/>
      <c r="AU977" s="428"/>
      <c r="AV977" s="428"/>
      <c r="AW977" s="428"/>
      <c r="AX977" s="428"/>
      <c r="AY977" s="428"/>
      <c r="AZ977" s="428"/>
      <c r="BA977" s="428"/>
      <c r="BB977" s="428"/>
      <c r="BC977" s="428"/>
    </row>
    <row r="978" ht="12.75" customHeight="1">
      <c r="A978" s="428"/>
      <c r="B978" s="428"/>
      <c r="C978" s="428"/>
      <c r="D978" s="428"/>
      <c r="E978" s="428"/>
      <c r="F978" s="428"/>
      <c r="G978" s="428"/>
      <c r="H978" s="428"/>
      <c r="I978" s="428"/>
      <c r="J978" s="428"/>
      <c r="K978" s="428"/>
      <c r="L978" s="428"/>
      <c r="M978" s="428"/>
      <c r="N978" s="428"/>
      <c r="O978" s="428"/>
      <c r="P978" s="428"/>
      <c r="Q978" s="428"/>
      <c r="R978" s="428"/>
      <c r="S978" s="428"/>
      <c r="T978" s="428"/>
      <c r="U978" s="428"/>
      <c r="V978" s="428"/>
      <c r="W978" s="428"/>
      <c r="X978" s="428"/>
      <c r="Y978" s="428"/>
      <c r="Z978" s="428"/>
      <c r="AA978" s="428"/>
      <c r="AB978" s="428"/>
      <c r="AC978" s="428"/>
      <c r="AD978" s="428"/>
      <c r="AE978" s="428"/>
      <c r="AF978" s="428"/>
      <c r="AG978" s="428"/>
      <c r="AH978" s="428"/>
      <c r="AI978" s="428"/>
      <c r="AJ978" s="428"/>
      <c r="AK978" s="428"/>
      <c r="AL978" s="428"/>
      <c r="AM978" s="428"/>
      <c r="AN978" s="428"/>
      <c r="AO978" s="428"/>
      <c r="AP978" s="428"/>
      <c r="AQ978" s="428"/>
      <c r="AR978" s="428"/>
      <c r="AS978" s="428"/>
      <c r="AT978" s="428"/>
      <c r="AU978" s="428"/>
      <c r="AV978" s="428"/>
      <c r="AW978" s="428"/>
      <c r="AX978" s="428"/>
      <c r="AY978" s="428"/>
      <c r="AZ978" s="428"/>
      <c r="BA978" s="428"/>
      <c r="BB978" s="428"/>
      <c r="BC978" s="428"/>
    </row>
    <row r="979" ht="12.75" customHeight="1">
      <c r="A979" s="428"/>
      <c r="B979" s="428"/>
      <c r="C979" s="428"/>
      <c r="D979" s="428"/>
      <c r="E979" s="428"/>
      <c r="F979" s="428"/>
      <c r="G979" s="428"/>
      <c r="H979" s="428"/>
      <c r="I979" s="428"/>
      <c r="J979" s="428"/>
      <c r="K979" s="428"/>
      <c r="L979" s="428"/>
      <c r="M979" s="428"/>
      <c r="N979" s="428"/>
      <c r="O979" s="428"/>
      <c r="P979" s="428"/>
      <c r="Q979" s="428"/>
      <c r="R979" s="428"/>
      <c r="S979" s="428"/>
      <c r="T979" s="428"/>
      <c r="U979" s="428"/>
      <c r="V979" s="428"/>
      <c r="W979" s="428"/>
      <c r="X979" s="428"/>
      <c r="Y979" s="428"/>
      <c r="Z979" s="428"/>
      <c r="AA979" s="428"/>
      <c r="AB979" s="428"/>
      <c r="AC979" s="428"/>
      <c r="AD979" s="428"/>
      <c r="AE979" s="428"/>
      <c r="AF979" s="428"/>
      <c r="AG979" s="428"/>
      <c r="AH979" s="428"/>
      <c r="AI979" s="428"/>
      <c r="AJ979" s="428"/>
      <c r="AK979" s="428"/>
      <c r="AL979" s="428"/>
      <c r="AM979" s="428"/>
      <c r="AN979" s="428"/>
      <c r="AO979" s="428"/>
      <c r="AP979" s="428"/>
      <c r="AQ979" s="428"/>
      <c r="AR979" s="428"/>
      <c r="AS979" s="428"/>
      <c r="AT979" s="428"/>
      <c r="AU979" s="428"/>
      <c r="AV979" s="428"/>
      <c r="AW979" s="428"/>
      <c r="AX979" s="428"/>
      <c r="AY979" s="428"/>
      <c r="AZ979" s="428"/>
      <c r="BA979" s="428"/>
      <c r="BB979" s="428"/>
      <c r="BC979" s="428"/>
    </row>
    <row r="980" ht="12.75" customHeight="1">
      <c r="A980" s="428"/>
      <c r="B980" s="428"/>
      <c r="C980" s="428"/>
      <c r="D980" s="428"/>
      <c r="E980" s="428"/>
      <c r="F980" s="428"/>
      <c r="G980" s="428"/>
      <c r="H980" s="428"/>
      <c r="I980" s="428"/>
      <c r="J980" s="428"/>
      <c r="K980" s="428"/>
      <c r="L980" s="428"/>
      <c r="M980" s="428"/>
      <c r="N980" s="428"/>
      <c r="O980" s="428"/>
      <c r="P980" s="428"/>
      <c r="Q980" s="428"/>
      <c r="R980" s="428"/>
      <c r="S980" s="428"/>
      <c r="T980" s="428"/>
      <c r="U980" s="428"/>
      <c r="V980" s="428"/>
      <c r="W980" s="428"/>
      <c r="X980" s="428"/>
      <c r="Y980" s="428"/>
      <c r="Z980" s="428"/>
      <c r="AA980" s="428"/>
      <c r="AB980" s="428"/>
      <c r="AC980" s="428"/>
      <c r="AD980" s="428"/>
      <c r="AE980" s="428"/>
      <c r="AF980" s="428"/>
      <c r="AG980" s="428"/>
      <c r="AH980" s="428"/>
      <c r="AI980" s="428"/>
      <c r="AJ980" s="428"/>
      <c r="AK980" s="428"/>
      <c r="AL980" s="428"/>
      <c r="AM980" s="428"/>
      <c r="AN980" s="428"/>
      <c r="AO980" s="428"/>
      <c r="AP980" s="428"/>
      <c r="AQ980" s="428"/>
      <c r="AR980" s="428"/>
      <c r="AS980" s="428"/>
      <c r="AT980" s="428"/>
      <c r="AU980" s="428"/>
      <c r="AV980" s="428"/>
      <c r="AW980" s="428"/>
      <c r="AX980" s="428"/>
      <c r="AY980" s="428"/>
      <c r="AZ980" s="428"/>
      <c r="BA980" s="428"/>
      <c r="BB980" s="428"/>
      <c r="BC980" s="428"/>
    </row>
    <row r="981" ht="12.75" customHeight="1">
      <c r="A981" s="428"/>
      <c r="B981" s="428"/>
      <c r="C981" s="428"/>
      <c r="D981" s="428"/>
      <c r="E981" s="428"/>
      <c r="F981" s="428"/>
      <c r="G981" s="428"/>
      <c r="H981" s="428"/>
      <c r="I981" s="428"/>
      <c r="J981" s="428"/>
      <c r="K981" s="428"/>
      <c r="L981" s="428"/>
      <c r="M981" s="428"/>
      <c r="N981" s="428"/>
      <c r="O981" s="428"/>
      <c r="P981" s="428"/>
      <c r="Q981" s="428"/>
      <c r="R981" s="428"/>
      <c r="S981" s="428"/>
      <c r="T981" s="428"/>
      <c r="U981" s="428"/>
      <c r="V981" s="428"/>
      <c r="W981" s="428"/>
      <c r="X981" s="428"/>
      <c r="Y981" s="428"/>
      <c r="Z981" s="428"/>
      <c r="AA981" s="428"/>
      <c r="AB981" s="428"/>
      <c r="AC981" s="428"/>
      <c r="AD981" s="428"/>
      <c r="AE981" s="428"/>
      <c r="AF981" s="428"/>
      <c r="AG981" s="428"/>
      <c r="AH981" s="428"/>
      <c r="AI981" s="428"/>
      <c r="AJ981" s="428"/>
      <c r="AK981" s="428"/>
      <c r="AL981" s="428"/>
      <c r="AM981" s="428"/>
      <c r="AN981" s="428"/>
      <c r="AO981" s="428"/>
      <c r="AP981" s="428"/>
      <c r="AQ981" s="428"/>
      <c r="AR981" s="428"/>
      <c r="AS981" s="428"/>
      <c r="AT981" s="428"/>
      <c r="AU981" s="428"/>
      <c r="AV981" s="428"/>
      <c r="AW981" s="428"/>
      <c r="AX981" s="428"/>
      <c r="AY981" s="428"/>
      <c r="AZ981" s="428"/>
      <c r="BA981" s="428"/>
      <c r="BB981" s="428"/>
      <c r="BC981" s="428"/>
    </row>
    <row r="982" ht="12.75" customHeight="1">
      <c r="A982" s="428"/>
      <c r="B982" s="428"/>
      <c r="C982" s="428"/>
      <c r="D982" s="428"/>
      <c r="E982" s="428"/>
      <c r="F982" s="428"/>
      <c r="G982" s="428"/>
      <c r="H982" s="428"/>
      <c r="I982" s="428"/>
      <c r="J982" s="428"/>
      <c r="K982" s="428"/>
      <c r="L982" s="428"/>
      <c r="M982" s="428"/>
      <c r="N982" s="428"/>
      <c r="O982" s="428"/>
      <c r="P982" s="428"/>
      <c r="Q982" s="428"/>
      <c r="R982" s="428"/>
      <c r="S982" s="428"/>
      <c r="T982" s="428"/>
      <c r="U982" s="428"/>
      <c r="V982" s="428"/>
      <c r="W982" s="428"/>
      <c r="X982" s="428"/>
      <c r="Y982" s="428"/>
      <c r="Z982" s="428"/>
      <c r="AA982" s="428"/>
      <c r="AB982" s="428"/>
      <c r="AC982" s="428"/>
      <c r="AD982" s="428"/>
      <c r="AE982" s="428"/>
      <c r="AF982" s="428"/>
      <c r="AG982" s="428"/>
      <c r="AH982" s="428"/>
      <c r="AI982" s="428"/>
      <c r="AJ982" s="428"/>
      <c r="AK982" s="428"/>
      <c r="AL982" s="428"/>
      <c r="AM982" s="428"/>
      <c r="AN982" s="428"/>
      <c r="AO982" s="428"/>
      <c r="AP982" s="428"/>
      <c r="AQ982" s="428"/>
      <c r="AR982" s="428"/>
      <c r="AS982" s="428"/>
      <c r="AT982" s="428"/>
      <c r="AU982" s="428"/>
      <c r="AV982" s="428"/>
      <c r="AW982" s="428"/>
      <c r="AX982" s="428"/>
      <c r="AY982" s="428"/>
      <c r="AZ982" s="428"/>
      <c r="BA982" s="428"/>
      <c r="BB982" s="428"/>
      <c r="BC982" s="428"/>
    </row>
    <row r="983" ht="12.75" customHeight="1">
      <c r="A983" s="428"/>
      <c r="B983" s="428"/>
      <c r="C983" s="428"/>
      <c r="D983" s="428"/>
      <c r="E983" s="428"/>
      <c r="F983" s="428"/>
      <c r="G983" s="428"/>
      <c r="H983" s="428"/>
      <c r="I983" s="428"/>
      <c r="J983" s="428"/>
      <c r="K983" s="428"/>
      <c r="L983" s="428"/>
      <c r="M983" s="428"/>
      <c r="N983" s="428"/>
      <c r="O983" s="428"/>
      <c r="P983" s="428"/>
      <c r="Q983" s="428"/>
      <c r="R983" s="428"/>
      <c r="S983" s="428"/>
      <c r="T983" s="428"/>
      <c r="U983" s="428"/>
      <c r="V983" s="428"/>
      <c r="W983" s="428"/>
      <c r="X983" s="428"/>
      <c r="Y983" s="428"/>
      <c r="Z983" s="428"/>
      <c r="AA983" s="428"/>
      <c r="AB983" s="428"/>
      <c r="AC983" s="428"/>
      <c r="AD983" s="428"/>
      <c r="AE983" s="428"/>
      <c r="AF983" s="428"/>
      <c r="AG983" s="428"/>
      <c r="AH983" s="428"/>
      <c r="AI983" s="428"/>
      <c r="AJ983" s="428"/>
      <c r="AK983" s="428"/>
      <c r="AL983" s="428"/>
      <c r="AM983" s="428"/>
      <c r="AN983" s="428"/>
      <c r="AO983" s="428"/>
      <c r="AP983" s="428"/>
      <c r="AQ983" s="428"/>
      <c r="AR983" s="428"/>
      <c r="AS983" s="428"/>
      <c r="AT983" s="428"/>
      <c r="AU983" s="428"/>
      <c r="AV983" s="428"/>
      <c r="AW983" s="428"/>
      <c r="AX983" s="428"/>
      <c r="AY983" s="428"/>
      <c r="AZ983" s="428"/>
      <c r="BA983" s="428"/>
      <c r="BB983" s="428"/>
      <c r="BC983" s="428"/>
    </row>
    <row r="984" ht="12.75" customHeight="1">
      <c r="A984" s="428"/>
      <c r="B984" s="428"/>
      <c r="C984" s="428"/>
      <c r="D984" s="428"/>
      <c r="E984" s="428"/>
      <c r="F984" s="428"/>
      <c r="G984" s="428"/>
      <c r="H984" s="428"/>
      <c r="I984" s="428"/>
      <c r="J984" s="428"/>
      <c r="K984" s="428"/>
      <c r="L984" s="428"/>
      <c r="M984" s="428"/>
      <c r="N984" s="428"/>
      <c r="O984" s="428"/>
      <c r="P984" s="428"/>
      <c r="Q984" s="428"/>
      <c r="R984" s="428"/>
      <c r="S984" s="428"/>
      <c r="T984" s="428"/>
      <c r="U984" s="428"/>
      <c r="V984" s="428"/>
      <c r="W984" s="428"/>
      <c r="X984" s="428"/>
      <c r="Y984" s="428"/>
      <c r="Z984" s="428"/>
      <c r="AA984" s="428"/>
      <c r="AB984" s="428"/>
      <c r="AC984" s="428"/>
      <c r="AD984" s="428"/>
      <c r="AE984" s="428"/>
      <c r="AF984" s="428"/>
      <c r="AG984" s="428"/>
      <c r="AH984" s="428"/>
      <c r="AI984" s="428"/>
      <c r="AJ984" s="428"/>
      <c r="AK984" s="428"/>
      <c r="AL984" s="428"/>
      <c r="AM984" s="428"/>
      <c r="AN984" s="428"/>
      <c r="AO984" s="428"/>
      <c r="AP984" s="428"/>
      <c r="AQ984" s="428"/>
      <c r="AR984" s="428"/>
      <c r="AS984" s="428"/>
      <c r="AT984" s="428"/>
      <c r="AU984" s="428"/>
      <c r="AV984" s="428"/>
      <c r="AW984" s="428"/>
      <c r="AX984" s="428"/>
      <c r="AY984" s="428"/>
      <c r="AZ984" s="428"/>
      <c r="BA984" s="428"/>
      <c r="BB984" s="428"/>
      <c r="BC984" s="428"/>
    </row>
    <row r="985" ht="12.75" customHeight="1">
      <c r="A985" s="428"/>
      <c r="B985" s="428"/>
      <c r="C985" s="428"/>
      <c r="D985" s="428"/>
      <c r="E985" s="428"/>
      <c r="F985" s="428"/>
      <c r="G985" s="428"/>
      <c r="H985" s="428"/>
      <c r="I985" s="428"/>
      <c r="J985" s="428"/>
      <c r="K985" s="428"/>
      <c r="L985" s="428"/>
      <c r="M985" s="428"/>
      <c r="N985" s="428"/>
      <c r="O985" s="428"/>
      <c r="P985" s="428"/>
      <c r="Q985" s="428"/>
      <c r="R985" s="428"/>
      <c r="S985" s="428"/>
      <c r="T985" s="428"/>
      <c r="U985" s="428"/>
      <c r="V985" s="428"/>
      <c r="W985" s="428"/>
      <c r="X985" s="428"/>
      <c r="Y985" s="428"/>
      <c r="Z985" s="428"/>
      <c r="AA985" s="428"/>
      <c r="AB985" s="428"/>
      <c r="AC985" s="428"/>
      <c r="AD985" s="428"/>
      <c r="AE985" s="428"/>
      <c r="AF985" s="428"/>
      <c r="AG985" s="428"/>
      <c r="AH985" s="428"/>
      <c r="AI985" s="428"/>
      <c r="AJ985" s="428"/>
      <c r="AK985" s="428"/>
      <c r="AL985" s="428"/>
      <c r="AM985" s="428"/>
      <c r="AN985" s="428"/>
      <c r="AO985" s="428"/>
      <c r="AP985" s="428"/>
      <c r="AQ985" s="428"/>
      <c r="AR985" s="428"/>
      <c r="AS985" s="428"/>
      <c r="AT985" s="428"/>
      <c r="AU985" s="428"/>
      <c r="AV985" s="428"/>
      <c r="AW985" s="428"/>
      <c r="AX985" s="428"/>
      <c r="AY985" s="428"/>
      <c r="AZ985" s="428"/>
      <c r="BA985" s="428"/>
      <c r="BB985" s="428"/>
      <c r="BC985" s="428"/>
    </row>
    <row r="986" ht="12.75" customHeight="1">
      <c r="A986" s="428"/>
      <c r="B986" s="428"/>
      <c r="C986" s="428"/>
      <c r="D986" s="428"/>
      <c r="E986" s="428"/>
      <c r="F986" s="428"/>
      <c r="G986" s="428"/>
      <c r="H986" s="428"/>
      <c r="I986" s="428"/>
      <c r="J986" s="428"/>
      <c r="K986" s="428"/>
      <c r="L986" s="428"/>
      <c r="M986" s="428"/>
      <c r="N986" s="428"/>
      <c r="O986" s="428"/>
      <c r="P986" s="428"/>
      <c r="Q986" s="428"/>
      <c r="R986" s="428"/>
      <c r="S986" s="428"/>
      <c r="T986" s="428"/>
      <c r="U986" s="428"/>
      <c r="V986" s="428"/>
      <c r="W986" s="428"/>
      <c r="X986" s="428"/>
      <c r="Y986" s="428"/>
      <c r="Z986" s="428"/>
      <c r="AA986" s="428"/>
      <c r="AB986" s="428"/>
      <c r="AC986" s="428"/>
      <c r="AD986" s="428"/>
      <c r="AE986" s="428"/>
      <c r="AF986" s="428"/>
      <c r="AG986" s="428"/>
      <c r="AH986" s="428"/>
      <c r="AI986" s="428"/>
      <c r="AJ986" s="428"/>
      <c r="AK986" s="428"/>
      <c r="AL986" s="428"/>
      <c r="AM986" s="428"/>
      <c r="AN986" s="428"/>
      <c r="AO986" s="428"/>
      <c r="AP986" s="428"/>
      <c r="AQ986" s="428"/>
      <c r="AR986" s="428"/>
      <c r="AS986" s="428"/>
      <c r="AT986" s="428"/>
      <c r="AU986" s="428"/>
      <c r="AV986" s="428"/>
      <c r="AW986" s="428"/>
      <c r="AX986" s="428"/>
      <c r="AY986" s="428"/>
      <c r="AZ986" s="428"/>
      <c r="BA986" s="428"/>
      <c r="BB986" s="428"/>
      <c r="BC986" s="428"/>
    </row>
    <row r="987" ht="12.75" customHeight="1">
      <c r="A987" s="428"/>
      <c r="B987" s="428"/>
      <c r="C987" s="428"/>
      <c r="D987" s="428"/>
      <c r="E987" s="428"/>
      <c r="F987" s="428"/>
      <c r="G987" s="428"/>
      <c r="H987" s="428"/>
      <c r="I987" s="428"/>
      <c r="J987" s="428"/>
      <c r="K987" s="428"/>
      <c r="L987" s="428"/>
      <c r="M987" s="428"/>
      <c r="N987" s="428"/>
      <c r="O987" s="428"/>
      <c r="P987" s="428"/>
      <c r="Q987" s="428"/>
      <c r="R987" s="428"/>
      <c r="S987" s="428"/>
      <c r="T987" s="428"/>
      <c r="U987" s="428"/>
      <c r="V987" s="428"/>
      <c r="W987" s="428"/>
      <c r="X987" s="428"/>
      <c r="Y987" s="428"/>
      <c r="Z987" s="428"/>
      <c r="AA987" s="428"/>
      <c r="AB987" s="428"/>
      <c r="AC987" s="428"/>
      <c r="AD987" s="428"/>
      <c r="AE987" s="428"/>
      <c r="AF987" s="428"/>
      <c r="AG987" s="428"/>
      <c r="AH987" s="428"/>
      <c r="AI987" s="428"/>
      <c r="AJ987" s="428"/>
      <c r="AK987" s="428"/>
      <c r="AL987" s="428"/>
      <c r="AM987" s="428"/>
      <c r="AN987" s="428"/>
      <c r="AO987" s="428"/>
      <c r="AP987" s="428"/>
      <c r="AQ987" s="428"/>
      <c r="AR987" s="428"/>
      <c r="AS987" s="428"/>
      <c r="AT987" s="428"/>
      <c r="AU987" s="428"/>
      <c r="AV987" s="428"/>
      <c r="AW987" s="428"/>
      <c r="AX987" s="428"/>
      <c r="AY987" s="428"/>
      <c r="AZ987" s="428"/>
      <c r="BA987" s="428"/>
      <c r="BB987" s="428"/>
      <c r="BC987" s="428"/>
    </row>
    <row r="988" ht="12.75" customHeight="1">
      <c r="A988" s="428"/>
      <c r="B988" s="428"/>
      <c r="C988" s="428"/>
      <c r="D988" s="428"/>
      <c r="E988" s="428"/>
      <c r="F988" s="428"/>
      <c r="G988" s="428"/>
      <c r="H988" s="428"/>
      <c r="I988" s="428"/>
      <c r="J988" s="428"/>
      <c r="K988" s="428"/>
      <c r="L988" s="428"/>
      <c r="M988" s="428"/>
      <c r="N988" s="428"/>
      <c r="O988" s="428"/>
      <c r="P988" s="428"/>
      <c r="Q988" s="428"/>
      <c r="R988" s="428"/>
      <c r="S988" s="428"/>
      <c r="T988" s="428"/>
      <c r="U988" s="428"/>
      <c r="V988" s="428"/>
      <c r="W988" s="428"/>
      <c r="X988" s="428"/>
      <c r="Y988" s="428"/>
      <c r="Z988" s="428"/>
      <c r="AA988" s="428"/>
      <c r="AB988" s="428"/>
      <c r="AC988" s="428"/>
      <c r="AD988" s="428"/>
      <c r="AE988" s="428"/>
      <c r="AF988" s="428"/>
      <c r="AG988" s="428"/>
      <c r="AH988" s="428"/>
      <c r="AI988" s="428"/>
      <c r="AJ988" s="428"/>
      <c r="AK988" s="428"/>
      <c r="AL988" s="428"/>
      <c r="AM988" s="428"/>
      <c r="AN988" s="428"/>
      <c r="AO988" s="428"/>
      <c r="AP988" s="428"/>
      <c r="AQ988" s="428"/>
      <c r="AR988" s="428"/>
      <c r="AS988" s="428"/>
      <c r="AT988" s="428"/>
      <c r="AU988" s="428"/>
      <c r="AV988" s="428"/>
      <c r="AW988" s="428"/>
      <c r="AX988" s="428"/>
      <c r="AY988" s="428"/>
      <c r="AZ988" s="428"/>
      <c r="BA988" s="428"/>
      <c r="BB988" s="428"/>
      <c r="BC988" s="428"/>
    </row>
    <row r="989" ht="12.75" customHeight="1">
      <c r="A989" s="428"/>
      <c r="B989" s="428"/>
      <c r="C989" s="428"/>
      <c r="D989" s="428"/>
      <c r="E989" s="428"/>
      <c r="F989" s="428"/>
      <c r="G989" s="428"/>
      <c r="H989" s="428"/>
      <c r="I989" s="428"/>
      <c r="J989" s="428"/>
      <c r="K989" s="428"/>
      <c r="L989" s="428"/>
      <c r="M989" s="428"/>
      <c r="N989" s="428"/>
      <c r="O989" s="428"/>
      <c r="P989" s="428"/>
      <c r="Q989" s="428"/>
      <c r="R989" s="428"/>
      <c r="S989" s="428"/>
      <c r="T989" s="428"/>
      <c r="U989" s="428"/>
      <c r="V989" s="428"/>
      <c r="W989" s="428"/>
      <c r="X989" s="428"/>
      <c r="Y989" s="428"/>
      <c r="Z989" s="428"/>
      <c r="AA989" s="428"/>
      <c r="AB989" s="428"/>
      <c r="AC989" s="428"/>
      <c r="AD989" s="428"/>
      <c r="AE989" s="428"/>
      <c r="AF989" s="428"/>
      <c r="AG989" s="428"/>
      <c r="AH989" s="428"/>
      <c r="AI989" s="428"/>
      <c r="AJ989" s="428"/>
      <c r="AK989" s="428"/>
      <c r="AL989" s="428"/>
      <c r="AM989" s="428"/>
      <c r="AN989" s="428"/>
      <c r="AO989" s="428"/>
      <c r="AP989" s="428"/>
      <c r="AQ989" s="428"/>
      <c r="AR989" s="428"/>
      <c r="AS989" s="428"/>
      <c r="AT989" s="428"/>
      <c r="AU989" s="428"/>
      <c r="AV989" s="428"/>
      <c r="AW989" s="428"/>
      <c r="AX989" s="428"/>
      <c r="AY989" s="428"/>
      <c r="AZ989" s="428"/>
      <c r="BA989" s="428"/>
      <c r="BB989" s="428"/>
      <c r="BC989" s="428"/>
    </row>
    <row r="990" ht="12.75" customHeight="1">
      <c r="A990" s="428"/>
      <c r="B990" s="428"/>
      <c r="C990" s="428"/>
      <c r="D990" s="428"/>
      <c r="E990" s="428"/>
      <c r="F990" s="428"/>
      <c r="G990" s="428"/>
      <c r="H990" s="428"/>
      <c r="I990" s="428"/>
      <c r="J990" s="428"/>
      <c r="K990" s="428"/>
      <c r="L990" s="428"/>
      <c r="M990" s="428"/>
      <c r="N990" s="428"/>
      <c r="O990" s="428"/>
      <c r="P990" s="428"/>
      <c r="Q990" s="428"/>
      <c r="R990" s="428"/>
      <c r="S990" s="428"/>
      <c r="T990" s="428"/>
      <c r="U990" s="428"/>
      <c r="V990" s="428"/>
      <c r="W990" s="428"/>
      <c r="X990" s="428"/>
      <c r="Y990" s="428"/>
      <c r="Z990" s="428"/>
      <c r="AA990" s="428"/>
      <c r="AB990" s="428"/>
      <c r="AC990" s="428"/>
      <c r="AD990" s="428"/>
      <c r="AE990" s="428"/>
      <c r="AF990" s="428"/>
      <c r="AG990" s="428"/>
      <c r="AH990" s="428"/>
      <c r="AI990" s="428"/>
      <c r="AJ990" s="428"/>
      <c r="AK990" s="428"/>
      <c r="AL990" s="428"/>
      <c r="AM990" s="428"/>
      <c r="AN990" s="428"/>
      <c r="AO990" s="428"/>
      <c r="AP990" s="428"/>
      <c r="AQ990" s="428"/>
      <c r="AR990" s="428"/>
      <c r="AS990" s="428"/>
      <c r="AT990" s="428"/>
      <c r="AU990" s="428"/>
      <c r="AV990" s="428"/>
      <c r="AW990" s="428"/>
      <c r="AX990" s="428"/>
      <c r="AY990" s="428"/>
      <c r="AZ990" s="428"/>
      <c r="BA990" s="428"/>
      <c r="BB990" s="428"/>
      <c r="BC990" s="428"/>
    </row>
    <row r="991" ht="12.75" customHeight="1">
      <c r="A991" s="428"/>
      <c r="B991" s="428"/>
      <c r="C991" s="428"/>
      <c r="D991" s="428"/>
      <c r="E991" s="428"/>
      <c r="F991" s="428"/>
      <c r="G991" s="428"/>
      <c r="H991" s="428"/>
      <c r="I991" s="428"/>
      <c r="J991" s="428"/>
      <c r="K991" s="428"/>
      <c r="L991" s="428"/>
      <c r="M991" s="428"/>
      <c r="N991" s="428"/>
      <c r="O991" s="428"/>
      <c r="P991" s="428"/>
      <c r="Q991" s="428"/>
      <c r="R991" s="428"/>
      <c r="S991" s="428"/>
      <c r="T991" s="428"/>
      <c r="U991" s="428"/>
      <c r="V991" s="428"/>
      <c r="W991" s="428"/>
      <c r="X991" s="428"/>
      <c r="Y991" s="428"/>
      <c r="Z991" s="428"/>
      <c r="AA991" s="428"/>
      <c r="AB991" s="428"/>
      <c r="AC991" s="428"/>
      <c r="AD991" s="428"/>
      <c r="AE991" s="428"/>
      <c r="AF991" s="428"/>
      <c r="AG991" s="428"/>
      <c r="AH991" s="428"/>
      <c r="AI991" s="428"/>
      <c r="AJ991" s="428"/>
      <c r="AK991" s="428"/>
      <c r="AL991" s="428"/>
      <c r="AM991" s="428"/>
      <c r="AN991" s="428"/>
      <c r="AO991" s="428"/>
      <c r="AP991" s="428"/>
      <c r="AQ991" s="428"/>
      <c r="AR991" s="428"/>
      <c r="AS991" s="428"/>
      <c r="AT991" s="428"/>
      <c r="AU991" s="428"/>
      <c r="AV991" s="428"/>
      <c r="AW991" s="428"/>
      <c r="AX991" s="428"/>
      <c r="AY991" s="428"/>
      <c r="AZ991" s="428"/>
      <c r="BA991" s="428"/>
      <c r="BB991" s="428"/>
      <c r="BC991" s="428"/>
    </row>
    <row r="992" ht="12.75" customHeight="1">
      <c r="A992" s="428"/>
      <c r="B992" s="428"/>
      <c r="C992" s="428"/>
      <c r="D992" s="428"/>
      <c r="E992" s="428"/>
      <c r="F992" s="428"/>
      <c r="G992" s="428"/>
      <c r="H992" s="428"/>
      <c r="I992" s="428"/>
      <c r="J992" s="428"/>
      <c r="K992" s="428"/>
      <c r="L992" s="428"/>
      <c r="M992" s="428"/>
      <c r="N992" s="428"/>
      <c r="O992" s="428"/>
      <c r="P992" s="428"/>
      <c r="Q992" s="428"/>
      <c r="R992" s="428"/>
      <c r="S992" s="428"/>
      <c r="T992" s="428"/>
      <c r="U992" s="428"/>
      <c r="V992" s="428"/>
      <c r="W992" s="428"/>
      <c r="X992" s="428"/>
      <c r="Y992" s="428"/>
      <c r="Z992" s="428"/>
      <c r="AA992" s="428"/>
      <c r="AB992" s="428"/>
      <c r="AC992" s="428"/>
      <c r="AD992" s="428"/>
      <c r="AE992" s="428"/>
      <c r="AF992" s="428"/>
      <c r="AG992" s="428"/>
      <c r="AH992" s="428"/>
      <c r="AI992" s="428"/>
      <c r="AJ992" s="428"/>
      <c r="AK992" s="428"/>
      <c r="AL992" s="428"/>
      <c r="AM992" s="428"/>
      <c r="AN992" s="428"/>
      <c r="AO992" s="428"/>
      <c r="AP992" s="428"/>
      <c r="AQ992" s="428"/>
      <c r="AR992" s="428"/>
      <c r="AS992" s="428"/>
      <c r="AT992" s="428"/>
      <c r="AU992" s="428"/>
      <c r="AV992" s="428"/>
      <c r="AW992" s="428"/>
      <c r="AX992" s="428"/>
      <c r="AY992" s="428"/>
      <c r="AZ992" s="428"/>
      <c r="BA992" s="428"/>
      <c r="BB992" s="428"/>
      <c r="BC992" s="428"/>
    </row>
    <row r="993" ht="12.75" customHeight="1">
      <c r="A993" s="428"/>
      <c r="B993" s="428"/>
      <c r="C993" s="428"/>
      <c r="D993" s="428"/>
      <c r="E993" s="428"/>
      <c r="F993" s="428"/>
      <c r="G993" s="428"/>
      <c r="H993" s="428"/>
      <c r="I993" s="428"/>
      <c r="J993" s="428"/>
      <c r="K993" s="428"/>
      <c r="L993" s="428"/>
      <c r="M993" s="428"/>
      <c r="N993" s="428"/>
      <c r="O993" s="428"/>
      <c r="P993" s="428"/>
      <c r="Q993" s="428"/>
      <c r="R993" s="428"/>
      <c r="S993" s="428"/>
      <c r="T993" s="428"/>
      <c r="U993" s="428"/>
      <c r="V993" s="428"/>
      <c r="W993" s="428"/>
      <c r="X993" s="428"/>
      <c r="Y993" s="428"/>
      <c r="Z993" s="428"/>
      <c r="AA993" s="428"/>
      <c r="AB993" s="428"/>
      <c r="AC993" s="428"/>
      <c r="AD993" s="428"/>
      <c r="AE993" s="428"/>
      <c r="AF993" s="428"/>
      <c r="AG993" s="428"/>
      <c r="AH993" s="428"/>
      <c r="AI993" s="428"/>
      <c r="AJ993" s="428"/>
      <c r="AK993" s="428"/>
      <c r="AL993" s="428"/>
      <c r="AM993" s="428"/>
      <c r="AN993" s="428"/>
      <c r="AO993" s="428"/>
      <c r="AP993" s="428"/>
      <c r="AQ993" s="428"/>
      <c r="AR993" s="428"/>
      <c r="AS993" s="428"/>
      <c r="AT993" s="428"/>
      <c r="AU993" s="428"/>
      <c r="AV993" s="428"/>
      <c r="AW993" s="428"/>
      <c r="AX993" s="428"/>
      <c r="AY993" s="428"/>
      <c r="AZ993" s="428"/>
      <c r="BA993" s="428"/>
      <c r="BB993" s="428"/>
      <c r="BC993" s="428"/>
    </row>
    <row r="994" ht="12.75" customHeight="1">
      <c r="A994" s="428"/>
      <c r="B994" s="428"/>
      <c r="C994" s="428"/>
      <c r="D994" s="428"/>
      <c r="E994" s="428"/>
      <c r="F994" s="428"/>
      <c r="G994" s="428"/>
      <c r="H994" s="428"/>
      <c r="I994" s="428"/>
      <c r="J994" s="428"/>
      <c r="K994" s="428"/>
      <c r="L994" s="428"/>
      <c r="M994" s="428"/>
      <c r="N994" s="428"/>
      <c r="O994" s="428"/>
      <c r="P994" s="428"/>
      <c r="Q994" s="428"/>
      <c r="R994" s="428"/>
      <c r="S994" s="428"/>
      <c r="T994" s="428"/>
      <c r="U994" s="428"/>
      <c r="V994" s="428"/>
      <c r="W994" s="428"/>
      <c r="X994" s="428"/>
      <c r="Y994" s="428"/>
      <c r="Z994" s="428"/>
      <c r="AA994" s="428"/>
      <c r="AB994" s="428"/>
      <c r="AC994" s="428"/>
      <c r="AD994" s="428"/>
      <c r="AE994" s="428"/>
      <c r="AF994" s="428"/>
      <c r="AG994" s="428"/>
      <c r="AH994" s="428"/>
      <c r="AI994" s="428"/>
      <c r="AJ994" s="428"/>
      <c r="AK994" s="428"/>
      <c r="AL994" s="428"/>
      <c r="AM994" s="428"/>
      <c r="AN994" s="428"/>
      <c r="AO994" s="428"/>
      <c r="AP994" s="428"/>
      <c r="AQ994" s="428"/>
      <c r="AR994" s="428"/>
      <c r="AS994" s="428"/>
      <c r="AT994" s="428"/>
      <c r="AU994" s="428"/>
      <c r="AV994" s="428"/>
      <c r="AW994" s="428"/>
      <c r="AX994" s="428"/>
      <c r="AY994" s="428"/>
      <c r="AZ994" s="428"/>
      <c r="BA994" s="428"/>
      <c r="BB994" s="428"/>
      <c r="BC994" s="428"/>
    </row>
    <row r="995" ht="12.75" customHeight="1">
      <c r="A995" s="428"/>
      <c r="B995" s="428"/>
      <c r="C995" s="428"/>
      <c r="D995" s="428"/>
      <c r="E995" s="428"/>
      <c r="F995" s="428"/>
      <c r="G995" s="428"/>
      <c r="H995" s="428"/>
      <c r="I995" s="428"/>
      <c r="J995" s="428"/>
      <c r="K995" s="428"/>
      <c r="L995" s="428"/>
      <c r="M995" s="428"/>
      <c r="N995" s="428"/>
      <c r="O995" s="428"/>
      <c r="P995" s="428"/>
      <c r="Q995" s="428"/>
      <c r="R995" s="428"/>
      <c r="S995" s="428"/>
      <c r="T995" s="428"/>
      <c r="U995" s="428"/>
      <c r="V995" s="428"/>
      <c r="W995" s="428"/>
      <c r="X995" s="428"/>
      <c r="Y995" s="428"/>
      <c r="Z995" s="428"/>
      <c r="AA995" s="428"/>
      <c r="AB995" s="428"/>
      <c r="AC995" s="428"/>
      <c r="AD995" s="428"/>
      <c r="AE995" s="428"/>
      <c r="AF995" s="428"/>
      <c r="AG995" s="428"/>
      <c r="AH995" s="428"/>
      <c r="AI995" s="428"/>
      <c r="AJ995" s="428"/>
      <c r="AK995" s="428"/>
      <c r="AL995" s="428"/>
      <c r="AM995" s="428"/>
      <c r="AN995" s="428"/>
      <c r="AO995" s="428"/>
      <c r="AP995" s="428"/>
      <c r="AQ995" s="428"/>
      <c r="AR995" s="428"/>
      <c r="AS995" s="428"/>
      <c r="AT995" s="428"/>
      <c r="AU995" s="428"/>
      <c r="AV995" s="428"/>
      <c r="AW995" s="428"/>
      <c r="AX995" s="428"/>
      <c r="AY995" s="428"/>
      <c r="AZ995" s="428"/>
      <c r="BA995" s="428"/>
      <c r="BB995" s="428"/>
      <c r="BC995" s="428"/>
    </row>
    <row r="996" ht="12.75" customHeight="1">
      <c r="A996" s="428"/>
      <c r="B996" s="428"/>
      <c r="C996" s="428"/>
      <c r="D996" s="428"/>
      <c r="E996" s="428"/>
      <c r="F996" s="428"/>
      <c r="G996" s="428"/>
      <c r="H996" s="428"/>
      <c r="I996" s="428"/>
      <c r="J996" s="428"/>
      <c r="K996" s="428"/>
      <c r="L996" s="428"/>
      <c r="M996" s="428"/>
      <c r="N996" s="428"/>
      <c r="O996" s="428"/>
      <c r="P996" s="428"/>
      <c r="Q996" s="428"/>
      <c r="R996" s="428"/>
      <c r="S996" s="428"/>
      <c r="T996" s="428"/>
      <c r="U996" s="428"/>
      <c r="V996" s="428"/>
      <c r="W996" s="428"/>
      <c r="X996" s="428"/>
      <c r="Y996" s="428"/>
      <c r="Z996" s="428"/>
      <c r="AA996" s="428"/>
      <c r="AB996" s="428"/>
      <c r="AC996" s="428"/>
      <c r="AD996" s="428"/>
      <c r="AE996" s="428"/>
      <c r="AF996" s="428"/>
      <c r="AG996" s="428"/>
      <c r="AH996" s="428"/>
      <c r="AI996" s="428"/>
      <c r="AJ996" s="428"/>
      <c r="AK996" s="428"/>
      <c r="AL996" s="428"/>
      <c r="AM996" s="428"/>
      <c r="AN996" s="428"/>
      <c r="AO996" s="428"/>
      <c r="AP996" s="428"/>
      <c r="AQ996" s="428"/>
      <c r="AR996" s="428"/>
      <c r="AS996" s="428"/>
      <c r="AT996" s="428"/>
      <c r="AU996" s="428"/>
      <c r="AV996" s="428"/>
      <c r="AW996" s="428"/>
      <c r="AX996" s="428"/>
      <c r="AY996" s="428"/>
      <c r="AZ996" s="428"/>
      <c r="BA996" s="428"/>
      <c r="BB996" s="428"/>
      <c r="BC996" s="428"/>
    </row>
    <row r="997" ht="12.75" customHeight="1">
      <c r="A997" s="428"/>
      <c r="B997" s="428"/>
      <c r="C997" s="428"/>
      <c r="D997" s="428"/>
      <c r="E997" s="428"/>
      <c r="F997" s="428"/>
      <c r="G997" s="428"/>
      <c r="H997" s="428"/>
      <c r="I997" s="428"/>
      <c r="J997" s="428"/>
      <c r="K997" s="428"/>
      <c r="L997" s="428"/>
      <c r="M997" s="428"/>
      <c r="N997" s="428"/>
      <c r="O997" s="428"/>
      <c r="P997" s="428"/>
      <c r="Q997" s="428"/>
      <c r="R997" s="428"/>
      <c r="S997" s="428"/>
      <c r="T997" s="428"/>
      <c r="U997" s="428"/>
      <c r="V997" s="428"/>
      <c r="W997" s="428"/>
      <c r="X997" s="428"/>
      <c r="Y997" s="428"/>
      <c r="Z997" s="428"/>
      <c r="AA997" s="428"/>
      <c r="AB997" s="428"/>
      <c r="AC997" s="428"/>
      <c r="AD997" s="428"/>
      <c r="AE997" s="428"/>
      <c r="AF997" s="428"/>
      <c r="AG997" s="428"/>
      <c r="AH997" s="428"/>
      <c r="AI997" s="428"/>
      <c r="AJ997" s="428"/>
      <c r="AK997" s="428"/>
      <c r="AL997" s="428"/>
      <c r="AM997" s="428"/>
      <c r="AN997" s="428"/>
      <c r="AO997" s="428"/>
      <c r="AP997" s="428"/>
      <c r="AQ997" s="428"/>
      <c r="AR997" s="428"/>
      <c r="AS997" s="428"/>
      <c r="AT997" s="428"/>
      <c r="AU997" s="428"/>
      <c r="AV997" s="428"/>
      <c r="AW997" s="428"/>
      <c r="AX997" s="428"/>
      <c r="AY997" s="428"/>
      <c r="AZ997" s="428"/>
      <c r="BA997" s="428"/>
      <c r="BB997" s="428"/>
      <c r="BC997" s="428"/>
    </row>
    <row r="998" ht="12.75" customHeight="1">
      <c r="A998" s="428"/>
      <c r="B998" s="428"/>
      <c r="C998" s="428"/>
      <c r="D998" s="428"/>
      <c r="E998" s="428"/>
      <c r="F998" s="428"/>
      <c r="G998" s="428"/>
      <c r="H998" s="428"/>
      <c r="I998" s="428"/>
      <c r="J998" s="428"/>
      <c r="K998" s="428"/>
      <c r="L998" s="428"/>
      <c r="M998" s="428"/>
      <c r="N998" s="428"/>
      <c r="O998" s="428"/>
      <c r="P998" s="428"/>
      <c r="Q998" s="428"/>
      <c r="R998" s="428"/>
      <c r="S998" s="428"/>
      <c r="T998" s="428"/>
      <c r="U998" s="428"/>
      <c r="V998" s="428"/>
      <c r="W998" s="428"/>
      <c r="X998" s="428"/>
      <c r="Y998" s="428"/>
      <c r="Z998" s="428"/>
      <c r="AA998" s="428"/>
      <c r="AB998" s="428"/>
      <c r="AC998" s="428"/>
      <c r="AD998" s="428"/>
      <c r="AE998" s="428"/>
      <c r="AF998" s="428"/>
      <c r="AG998" s="428"/>
      <c r="AH998" s="428"/>
      <c r="AI998" s="428"/>
      <c r="AJ998" s="428"/>
      <c r="AK998" s="428"/>
      <c r="AL998" s="428"/>
      <c r="AM998" s="428"/>
      <c r="AN998" s="428"/>
      <c r="AO998" s="428"/>
      <c r="AP998" s="428"/>
      <c r="AQ998" s="428"/>
      <c r="AR998" s="428"/>
      <c r="AS998" s="428"/>
      <c r="AT998" s="428"/>
      <c r="AU998" s="428"/>
      <c r="AV998" s="428"/>
      <c r="AW998" s="428"/>
      <c r="AX998" s="428"/>
      <c r="AY998" s="428"/>
      <c r="AZ998" s="428"/>
      <c r="BA998" s="428"/>
      <c r="BB998" s="428"/>
      <c r="BC998" s="428"/>
    </row>
    <row r="999" ht="12.75" customHeight="1">
      <c r="A999" s="428"/>
      <c r="B999" s="428"/>
      <c r="C999" s="428"/>
      <c r="D999" s="428"/>
      <c r="E999" s="428"/>
      <c r="F999" s="428"/>
      <c r="G999" s="428"/>
      <c r="H999" s="428"/>
      <c r="I999" s="428"/>
      <c r="J999" s="428"/>
      <c r="K999" s="428"/>
      <c r="L999" s="428"/>
      <c r="M999" s="428"/>
      <c r="N999" s="428"/>
      <c r="O999" s="428"/>
      <c r="P999" s="428"/>
      <c r="Q999" s="428"/>
      <c r="R999" s="428"/>
      <c r="S999" s="428"/>
      <c r="T999" s="428"/>
      <c r="U999" s="428"/>
      <c r="V999" s="428"/>
      <c r="W999" s="428"/>
      <c r="X999" s="428"/>
      <c r="Y999" s="428"/>
      <c r="Z999" s="428"/>
      <c r="AA999" s="428"/>
      <c r="AB999" s="428"/>
      <c r="AC999" s="428"/>
      <c r="AD999" s="428"/>
      <c r="AE999" s="428"/>
      <c r="AF999" s="428"/>
      <c r="AG999" s="428"/>
      <c r="AH999" s="428"/>
      <c r="AI999" s="428"/>
      <c r="AJ999" s="428"/>
      <c r="AK999" s="428"/>
      <c r="AL999" s="428"/>
      <c r="AM999" s="428"/>
      <c r="AN999" s="428"/>
      <c r="AO999" s="428"/>
      <c r="AP999" s="428"/>
      <c r="AQ999" s="428"/>
      <c r="AR999" s="428"/>
      <c r="AS999" s="428"/>
      <c r="AT999" s="428"/>
      <c r="AU999" s="428"/>
      <c r="AV999" s="428"/>
      <c r="AW999" s="428"/>
      <c r="AX999" s="428"/>
      <c r="AY999" s="428"/>
      <c r="AZ999" s="428"/>
      <c r="BA999" s="428"/>
      <c r="BB999" s="428"/>
      <c r="BC999" s="428"/>
    </row>
    <row r="1000" ht="12.75" customHeight="1">
      <c r="A1000" s="428"/>
      <c r="B1000" s="428"/>
      <c r="C1000" s="428"/>
      <c r="D1000" s="428"/>
      <c r="E1000" s="428"/>
      <c r="F1000" s="428"/>
      <c r="G1000" s="428"/>
      <c r="H1000" s="428"/>
      <c r="I1000" s="428"/>
      <c r="J1000" s="428"/>
      <c r="K1000" s="428"/>
      <c r="L1000" s="428"/>
      <c r="M1000" s="428"/>
      <c r="N1000" s="428"/>
      <c r="O1000" s="428"/>
      <c r="P1000" s="428"/>
      <c r="Q1000" s="428"/>
      <c r="R1000" s="428"/>
      <c r="S1000" s="428"/>
      <c r="T1000" s="428"/>
      <c r="U1000" s="428"/>
      <c r="V1000" s="428"/>
      <c r="W1000" s="428"/>
      <c r="X1000" s="428"/>
      <c r="Y1000" s="428"/>
      <c r="Z1000" s="428"/>
      <c r="AA1000" s="428"/>
      <c r="AB1000" s="428"/>
      <c r="AC1000" s="428"/>
      <c r="AD1000" s="428"/>
      <c r="AE1000" s="428"/>
      <c r="AF1000" s="428"/>
      <c r="AG1000" s="428"/>
      <c r="AH1000" s="428"/>
      <c r="AI1000" s="428"/>
      <c r="AJ1000" s="428"/>
      <c r="AK1000" s="428"/>
      <c r="AL1000" s="428"/>
      <c r="AM1000" s="428"/>
      <c r="AN1000" s="428"/>
      <c r="AO1000" s="428"/>
      <c r="AP1000" s="428"/>
      <c r="AQ1000" s="428"/>
      <c r="AR1000" s="428"/>
      <c r="AS1000" s="428"/>
      <c r="AT1000" s="428"/>
      <c r="AU1000" s="428"/>
      <c r="AV1000" s="428"/>
      <c r="AW1000" s="428"/>
      <c r="AX1000" s="428"/>
      <c r="AY1000" s="428"/>
      <c r="AZ1000" s="428"/>
      <c r="BA1000" s="428"/>
      <c r="BB1000" s="428"/>
      <c r="BC1000" s="428"/>
    </row>
  </sheetData>
  <autoFilter ref="$A$3:$BC$21"/>
  <mergeCells count="6">
    <mergeCell ref="N2:R2"/>
    <mergeCell ref="U2:X2"/>
    <mergeCell ref="AE2:AO2"/>
    <mergeCell ref="AQ2:AV2"/>
    <mergeCell ref="AX2:AY2"/>
    <mergeCell ref="AZ2:BB2"/>
  </mergeCells>
  <conditionalFormatting sqref="B4:B28">
    <cfRule type="expression" dxfId="2" priority="1">
      <formula>#REF!="overdue"</formula>
    </cfRule>
  </conditionalFormatting>
  <conditionalFormatting sqref="B4:B28">
    <cfRule type="expression" dxfId="12" priority="2">
      <formula>#REF!="Realised"</formula>
    </cfRule>
  </conditionalFormatting>
  <conditionalFormatting sqref="B4:B28">
    <cfRule type="expression" dxfId="4" priority="3">
      <formula>#REF!="negotiated"</formula>
    </cfRule>
  </conditionalFormatting>
  <conditionalFormatting sqref="B4:B28">
    <cfRule type="expression" dxfId="5" priority="4">
      <formula>#REF!="onboarded"</formula>
    </cfRule>
  </conditionalFormatting>
  <printOptions/>
  <pageMargins bottom="0.75" footer="0.0" header="0.0" left="0.7" right="0.7" top="0.75"/>
  <pageSetup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21.38"/>
    <col customWidth="1" min="3" max="3" width="19.5"/>
    <col customWidth="1" min="4" max="7" width="8.63"/>
    <col customWidth="1" min="8" max="8" width="9.38"/>
    <col customWidth="1" min="9" max="26" width="7.63"/>
  </cols>
  <sheetData>
    <row r="3">
      <c r="E3" s="451"/>
      <c r="F3" s="451"/>
      <c r="G3" s="451"/>
      <c r="H3" s="451"/>
    </row>
    <row r="4">
      <c r="E4" s="452"/>
      <c r="F4" s="452"/>
      <c r="G4" s="452"/>
      <c r="H4" s="452"/>
    </row>
    <row r="5">
      <c r="B5" s="407"/>
      <c r="C5" s="407"/>
      <c r="D5" s="407"/>
      <c r="E5" s="407"/>
      <c r="F5" s="407"/>
      <c r="G5" s="407"/>
      <c r="H5" s="407"/>
    </row>
    <row r="6">
      <c r="B6" s="407"/>
      <c r="C6" s="407"/>
      <c r="D6" s="407"/>
      <c r="E6" s="407"/>
      <c r="F6" s="407"/>
      <c r="G6" s="407"/>
      <c r="H6" s="407"/>
    </row>
    <row r="7">
      <c r="B7" s="407"/>
      <c r="C7" s="407"/>
      <c r="D7" s="407"/>
      <c r="E7" s="407"/>
      <c r="F7" s="407"/>
      <c r="G7" s="407"/>
      <c r="H7" s="407"/>
    </row>
    <row r="8">
      <c r="B8" s="407"/>
      <c r="C8" s="407"/>
      <c r="E8" s="407"/>
      <c r="F8" s="407"/>
      <c r="G8" s="407"/>
      <c r="H8" s="407"/>
    </row>
    <row r="9">
      <c r="B9" s="407"/>
      <c r="C9" s="407"/>
      <c r="D9" s="407"/>
      <c r="E9" s="407"/>
      <c r="F9" s="407"/>
      <c r="G9" s="407"/>
      <c r="H9" s="407"/>
    </row>
    <row r="10">
      <c r="B10" s="407"/>
      <c r="C10" s="407"/>
      <c r="D10" s="407"/>
      <c r="E10" s="407"/>
      <c r="F10" s="407"/>
      <c r="G10" s="407"/>
      <c r="H10" s="407"/>
    </row>
    <row r="11">
      <c r="B11" s="407"/>
      <c r="C11" s="407"/>
      <c r="D11" s="407"/>
      <c r="E11" s="407"/>
      <c r="F11" s="407"/>
      <c r="G11" s="407"/>
      <c r="H11" s="407"/>
    </row>
    <row r="12">
      <c r="B12" s="407"/>
      <c r="C12" s="407"/>
      <c r="D12" s="407"/>
      <c r="E12" s="407"/>
      <c r="F12" s="407"/>
      <c r="G12" s="407"/>
      <c r="H12" s="407"/>
    </row>
    <row r="13">
      <c r="B13" s="407"/>
      <c r="C13" s="407"/>
      <c r="D13" s="407"/>
      <c r="E13" s="407"/>
      <c r="F13" s="407"/>
      <c r="G13" s="407"/>
      <c r="H13" s="407"/>
    </row>
    <row r="14">
      <c r="B14" s="407"/>
      <c r="C14" s="407"/>
      <c r="E14" s="407"/>
      <c r="F14" s="407"/>
      <c r="G14" s="407"/>
      <c r="H14" s="407"/>
    </row>
    <row r="15">
      <c r="B15" s="407"/>
      <c r="C15" s="407"/>
      <c r="D15" s="407"/>
      <c r="E15" s="407"/>
      <c r="F15" s="407"/>
      <c r="G15" s="407"/>
      <c r="H15" s="407"/>
    </row>
    <row r="16">
      <c r="B16" s="407"/>
      <c r="C16" s="407"/>
      <c r="D16" s="407"/>
      <c r="E16" s="407"/>
      <c r="F16" s="407"/>
      <c r="G16" s="407"/>
      <c r="H16" s="407"/>
    </row>
    <row r="17">
      <c r="B17" s="407"/>
      <c r="C17" s="407"/>
      <c r="D17" s="407"/>
      <c r="E17" s="407"/>
      <c r="F17" s="407"/>
      <c r="G17" s="407"/>
      <c r="H17" s="407"/>
    </row>
    <row r="18">
      <c r="B18" s="407"/>
      <c r="C18" s="407"/>
      <c r="E18" s="407"/>
      <c r="F18" s="407"/>
      <c r="G18" s="407"/>
      <c r="H18" s="407"/>
    </row>
    <row r="19">
      <c r="B19" s="407"/>
      <c r="C19" s="407"/>
      <c r="D19" s="407"/>
      <c r="E19" s="407"/>
      <c r="F19" s="407"/>
      <c r="G19" s="407"/>
      <c r="H19" s="407"/>
    </row>
    <row r="20">
      <c r="I20" s="453"/>
      <c r="K20" s="453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1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2.63" defaultRowHeight="15.0"/>
  <cols>
    <col customWidth="1" min="1" max="1" width="7.0"/>
    <col customWidth="1" min="2" max="2" width="18.5"/>
    <col customWidth="1" min="3" max="3" width="10.88"/>
    <col customWidth="1" min="4" max="4" width="19.25"/>
    <col customWidth="1" min="5" max="5" width="11.63"/>
    <col customWidth="1" min="6" max="6" width="13.5"/>
    <col customWidth="1" min="7" max="7" width="27.88"/>
    <col customWidth="1" min="8" max="8" width="18.25"/>
    <col customWidth="1" min="9" max="9" width="25.63"/>
    <col customWidth="1" min="10" max="10" width="15.0"/>
    <col customWidth="1" min="11" max="11" width="16.5"/>
    <col customWidth="1" min="12" max="12" width="15.75"/>
    <col customWidth="1" min="13" max="13" width="11.75"/>
    <col customWidth="1" min="14" max="14" width="13.5"/>
    <col customWidth="1" min="15" max="18" width="18.5"/>
    <col customWidth="1" min="19" max="26" width="7.75"/>
  </cols>
  <sheetData>
    <row r="1" ht="29.25" customHeight="1">
      <c r="A1" s="454" t="s">
        <v>4952</v>
      </c>
      <c r="B1" s="454" t="s">
        <v>4953</v>
      </c>
      <c r="C1" s="454" t="s">
        <v>4874</v>
      </c>
      <c r="D1" s="454" t="s">
        <v>211</v>
      </c>
      <c r="E1" s="454" t="s">
        <v>4950</v>
      </c>
      <c r="F1" s="454" t="s">
        <v>4954</v>
      </c>
      <c r="G1" s="455" t="s">
        <v>4955</v>
      </c>
      <c r="H1" s="454" t="s">
        <v>4956</v>
      </c>
      <c r="I1" s="454" t="s">
        <v>4957</v>
      </c>
      <c r="J1" s="456" t="s">
        <v>4958</v>
      </c>
      <c r="K1" s="455" t="s">
        <v>4959</v>
      </c>
      <c r="L1" s="454" t="s">
        <v>4960</v>
      </c>
      <c r="M1" s="455" t="s">
        <v>4961</v>
      </c>
      <c r="N1" s="457" t="s">
        <v>4962</v>
      </c>
      <c r="O1" s="458" t="s">
        <v>4963</v>
      </c>
      <c r="P1" s="459" t="s">
        <v>199</v>
      </c>
      <c r="Q1" s="459" t="s">
        <v>4964</v>
      </c>
      <c r="R1" s="459" t="s">
        <v>4965</v>
      </c>
      <c r="S1" s="460" t="s">
        <v>4966</v>
      </c>
      <c r="T1" s="461"/>
      <c r="U1" s="461"/>
      <c r="V1" s="461"/>
      <c r="W1" s="461"/>
      <c r="X1" s="461"/>
      <c r="Y1" s="461"/>
      <c r="Z1" s="461"/>
    </row>
    <row r="2" ht="29.25" customHeight="1">
      <c r="A2" s="462">
        <v>1.0</v>
      </c>
      <c r="B2" s="463" t="s">
        <v>4967</v>
      </c>
      <c r="C2" s="464">
        <v>45312.0</v>
      </c>
      <c r="D2" s="465" t="s">
        <v>490</v>
      </c>
      <c r="E2" s="465" t="s">
        <v>4911</v>
      </c>
      <c r="F2" s="466"/>
      <c r="G2" s="467" t="s">
        <v>500</v>
      </c>
      <c r="H2" s="468" t="s">
        <v>306</v>
      </c>
      <c r="I2" s="469" t="s">
        <v>4968</v>
      </c>
      <c r="J2" s="467" t="s">
        <v>4969</v>
      </c>
      <c r="K2" s="470" t="s">
        <v>4970</v>
      </c>
      <c r="L2" s="471">
        <v>2000.0</v>
      </c>
      <c r="M2" s="470">
        <v>20000.0</v>
      </c>
      <c r="N2" s="472">
        <v>126000.0</v>
      </c>
      <c r="O2" s="473">
        <f t="shared" ref="O2:O24" si="1">N2/M2</f>
        <v>6.3</v>
      </c>
      <c r="P2" s="474">
        <v>24.0</v>
      </c>
      <c r="Q2" s="474">
        <v>21.0</v>
      </c>
      <c r="R2" s="474">
        <v>3.0</v>
      </c>
      <c r="S2" s="475">
        <v>1.0</v>
      </c>
      <c r="T2" s="476"/>
      <c r="U2" s="476"/>
      <c r="V2" s="476"/>
      <c r="W2" s="476"/>
      <c r="X2" s="476"/>
      <c r="Y2" s="476"/>
      <c r="Z2" s="476"/>
    </row>
    <row r="3" ht="29.25" customHeight="1">
      <c r="A3" s="462">
        <f t="shared" ref="A3:A97" si="2">+A2+1</f>
        <v>2</v>
      </c>
      <c r="B3" s="463" t="s">
        <v>4971</v>
      </c>
      <c r="C3" s="464">
        <v>45312.0</v>
      </c>
      <c r="D3" s="465" t="s">
        <v>490</v>
      </c>
      <c r="E3" s="465" t="s">
        <v>4911</v>
      </c>
      <c r="F3" s="466"/>
      <c r="G3" s="467" t="s">
        <v>500</v>
      </c>
      <c r="H3" s="468" t="s">
        <v>306</v>
      </c>
      <c r="I3" s="469" t="s">
        <v>4968</v>
      </c>
      <c r="J3" s="467" t="s">
        <v>4969</v>
      </c>
      <c r="K3" s="470" t="s">
        <v>4970</v>
      </c>
      <c r="L3" s="471">
        <v>2000.0</v>
      </c>
      <c r="M3" s="470">
        <v>20000.0</v>
      </c>
      <c r="N3" s="472">
        <v>126000.0</v>
      </c>
      <c r="O3" s="473">
        <f t="shared" si="1"/>
        <v>6.3</v>
      </c>
      <c r="P3" s="477"/>
      <c r="Q3" s="477"/>
      <c r="R3" s="477"/>
      <c r="S3" s="476"/>
      <c r="T3" s="476"/>
      <c r="U3" s="476"/>
      <c r="V3" s="476"/>
      <c r="W3" s="476"/>
      <c r="X3" s="476"/>
      <c r="Y3" s="476"/>
      <c r="Z3" s="476"/>
    </row>
    <row r="4" ht="29.25" customHeight="1">
      <c r="A4" s="462">
        <f t="shared" si="2"/>
        <v>3</v>
      </c>
      <c r="B4" s="463" t="s">
        <v>4972</v>
      </c>
      <c r="C4" s="464">
        <v>45312.0</v>
      </c>
      <c r="D4" s="465" t="s">
        <v>490</v>
      </c>
      <c r="E4" s="465" t="s">
        <v>4911</v>
      </c>
      <c r="F4" s="466"/>
      <c r="G4" s="467" t="s">
        <v>500</v>
      </c>
      <c r="H4" s="468" t="s">
        <v>306</v>
      </c>
      <c r="I4" s="469" t="s">
        <v>4968</v>
      </c>
      <c r="J4" s="467" t="s">
        <v>4969</v>
      </c>
      <c r="K4" s="470" t="s">
        <v>4970</v>
      </c>
      <c r="L4" s="471">
        <v>2000.0</v>
      </c>
      <c r="M4" s="470">
        <v>20000.0</v>
      </c>
      <c r="N4" s="472">
        <v>126000.0</v>
      </c>
      <c r="O4" s="473">
        <f t="shared" si="1"/>
        <v>6.3</v>
      </c>
      <c r="P4" s="477"/>
      <c r="Q4" s="477"/>
      <c r="R4" s="477"/>
      <c r="S4" s="475">
        <v>1.0</v>
      </c>
      <c r="T4" s="476"/>
      <c r="U4" s="476"/>
      <c r="V4" s="476"/>
      <c r="W4" s="476"/>
      <c r="X4" s="476"/>
      <c r="Y4" s="476"/>
      <c r="Z4" s="476"/>
    </row>
    <row r="5" ht="29.25" customHeight="1">
      <c r="A5" s="462">
        <f t="shared" si="2"/>
        <v>4</v>
      </c>
      <c r="B5" s="470" t="s">
        <v>4973</v>
      </c>
      <c r="C5" s="478">
        <v>45428.0</v>
      </c>
      <c r="D5" s="471" t="s">
        <v>303</v>
      </c>
      <c r="E5" s="479" t="s">
        <v>1709</v>
      </c>
      <c r="F5" s="480">
        <v>45473.0</v>
      </c>
      <c r="G5" s="481" t="s">
        <v>4974</v>
      </c>
      <c r="H5" s="468" t="s">
        <v>471</v>
      </c>
      <c r="I5" s="469" t="s">
        <v>4975</v>
      </c>
      <c r="J5" s="467" t="s">
        <v>4976</v>
      </c>
      <c r="K5" s="481" t="s">
        <v>4977</v>
      </c>
      <c r="L5" s="471">
        <v>2000.0</v>
      </c>
      <c r="M5" s="482">
        <v>20000.0</v>
      </c>
      <c r="N5" s="472">
        <v>116850.0</v>
      </c>
      <c r="O5" s="473">
        <f t="shared" si="1"/>
        <v>5.8425</v>
      </c>
      <c r="P5" s="474">
        <v>4.0</v>
      </c>
      <c r="Q5" s="474">
        <v>3.0</v>
      </c>
      <c r="R5" s="474">
        <v>1.0</v>
      </c>
      <c r="S5" s="475">
        <v>1.0</v>
      </c>
      <c r="T5" s="483"/>
      <c r="U5" s="483"/>
      <c r="V5" s="483"/>
      <c r="W5" s="483"/>
      <c r="X5" s="483"/>
      <c r="Y5" s="483"/>
      <c r="Z5" s="483"/>
    </row>
    <row r="6" ht="29.25" customHeight="1">
      <c r="A6" s="462">
        <f t="shared" si="2"/>
        <v>5</v>
      </c>
      <c r="B6" s="470">
        <v>2.02405169E8</v>
      </c>
      <c r="C6" s="478">
        <v>45442.0</v>
      </c>
      <c r="D6" s="471" t="s">
        <v>666</v>
      </c>
      <c r="E6" s="479" t="s">
        <v>141</v>
      </c>
      <c r="F6" s="480">
        <v>45473.0</v>
      </c>
      <c r="G6" s="481" t="s">
        <v>2289</v>
      </c>
      <c r="H6" s="468" t="s">
        <v>4978</v>
      </c>
      <c r="I6" s="469" t="s">
        <v>4979</v>
      </c>
      <c r="J6" s="463" t="s">
        <v>4980</v>
      </c>
      <c r="K6" s="481" t="s">
        <v>4981</v>
      </c>
      <c r="L6" s="471">
        <v>1800.0</v>
      </c>
      <c r="M6" s="470">
        <v>16344.0</v>
      </c>
      <c r="N6" s="472">
        <v>108000.0</v>
      </c>
      <c r="O6" s="473">
        <f t="shared" si="1"/>
        <v>6.607929515</v>
      </c>
      <c r="P6" s="474">
        <v>1.0</v>
      </c>
      <c r="Q6" s="474">
        <v>0.0</v>
      </c>
      <c r="R6" s="474">
        <v>1.0</v>
      </c>
      <c r="S6" s="475">
        <v>1.0</v>
      </c>
      <c r="T6" s="483"/>
      <c r="U6" s="483"/>
      <c r="V6" s="483"/>
      <c r="W6" s="483"/>
      <c r="X6" s="483"/>
      <c r="Y6" s="483"/>
      <c r="Z6" s="483"/>
    </row>
    <row r="7" ht="29.25" customHeight="1">
      <c r="A7" s="477">
        <f t="shared" si="2"/>
        <v>6</v>
      </c>
      <c r="B7" s="484">
        <v>24188.0</v>
      </c>
      <c r="C7" s="485">
        <v>45454.0</v>
      </c>
      <c r="D7" s="486" t="s">
        <v>666</v>
      </c>
      <c r="E7" s="487" t="s">
        <v>141</v>
      </c>
      <c r="F7" s="488">
        <v>45482.0</v>
      </c>
      <c r="G7" s="489" t="s">
        <v>1687</v>
      </c>
      <c r="H7" s="490" t="s">
        <v>4978</v>
      </c>
      <c r="I7" s="491" t="s">
        <v>305</v>
      </c>
      <c r="J7" s="492" t="s">
        <v>4982</v>
      </c>
      <c r="K7" s="489" t="s">
        <v>4983</v>
      </c>
      <c r="L7" s="486">
        <v>1600.0</v>
      </c>
      <c r="M7" s="493">
        <v>16344.0</v>
      </c>
      <c r="N7" s="494">
        <v>111600.0</v>
      </c>
      <c r="O7" s="473">
        <f t="shared" si="1"/>
        <v>6.828193833</v>
      </c>
      <c r="P7" s="474">
        <v>13.0</v>
      </c>
      <c r="Q7" s="474">
        <v>8.0</v>
      </c>
      <c r="R7" s="474">
        <v>5.0</v>
      </c>
      <c r="S7" s="495">
        <v>1.0</v>
      </c>
      <c r="T7" s="496"/>
      <c r="U7" s="496"/>
      <c r="V7" s="496"/>
      <c r="W7" s="496"/>
      <c r="X7" s="496"/>
      <c r="Y7" s="496"/>
      <c r="Z7" s="496"/>
    </row>
    <row r="8" ht="29.25" customHeight="1">
      <c r="A8" s="462">
        <f t="shared" si="2"/>
        <v>7</v>
      </c>
      <c r="B8" s="470">
        <v>78244.0</v>
      </c>
      <c r="C8" s="478">
        <v>45455.0</v>
      </c>
      <c r="D8" s="471" t="s">
        <v>303</v>
      </c>
      <c r="E8" s="479" t="s">
        <v>141</v>
      </c>
      <c r="F8" s="480">
        <v>45488.0</v>
      </c>
      <c r="G8" s="481" t="s">
        <v>4984</v>
      </c>
      <c r="H8" s="468" t="s">
        <v>4978</v>
      </c>
      <c r="I8" s="469" t="s">
        <v>4985</v>
      </c>
      <c r="J8" s="467" t="s">
        <v>4986</v>
      </c>
      <c r="K8" s="481" t="s">
        <v>4987</v>
      </c>
      <c r="L8" s="471">
        <v>3000.0</v>
      </c>
      <c r="M8" s="482">
        <f>35000*0.454</f>
        <v>15890</v>
      </c>
      <c r="N8" s="472">
        <v>123750.0</v>
      </c>
      <c r="O8" s="473">
        <f t="shared" si="1"/>
        <v>7.787916929</v>
      </c>
      <c r="P8" s="474">
        <v>1.0</v>
      </c>
      <c r="Q8" s="474">
        <v>0.0</v>
      </c>
      <c r="R8" s="474">
        <v>1.0</v>
      </c>
      <c r="S8" s="475">
        <v>1.0</v>
      </c>
      <c r="T8" s="483"/>
      <c r="U8" s="483"/>
      <c r="V8" s="483"/>
      <c r="W8" s="483"/>
      <c r="X8" s="483"/>
      <c r="Y8" s="483"/>
      <c r="Z8" s="483"/>
    </row>
    <row r="9" ht="29.25" customHeight="1">
      <c r="A9" s="462">
        <f t="shared" si="2"/>
        <v>8</v>
      </c>
      <c r="B9" s="470" t="s">
        <v>4988</v>
      </c>
      <c r="C9" s="478">
        <v>45458.0</v>
      </c>
      <c r="D9" s="471" t="s">
        <v>666</v>
      </c>
      <c r="E9" s="479" t="s">
        <v>1664</v>
      </c>
      <c r="F9" s="480">
        <v>45509.0</v>
      </c>
      <c r="G9" s="481" t="s">
        <v>4989</v>
      </c>
      <c r="H9" s="468" t="s">
        <v>4990</v>
      </c>
      <c r="I9" s="468" t="s">
        <v>4991</v>
      </c>
      <c r="J9" s="467" t="s">
        <v>4992</v>
      </c>
      <c r="K9" s="481" t="s">
        <v>4993</v>
      </c>
      <c r="L9" s="471">
        <v>2000.0</v>
      </c>
      <c r="M9" s="482">
        <v>20000.0</v>
      </c>
      <c r="N9" s="472">
        <f>109750-1000</f>
        <v>108750</v>
      </c>
      <c r="O9" s="473">
        <f t="shared" si="1"/>
        <v>5.4375</v>
      </c>
      <c r="P9" s="474">
        <v>7.0</v>
      </c>
      <c r="Q9" s="474">
        <v>3.0</v>
      </c>
      <c r="R9" s="474">
        <v>4.0</v>
      </c>
      <c r="S9" s="475">
        <v>1.0</v>
      </c>
      <c r="T9" s="483"/>
      <c r="U9" s="483"/>
      <c r="V9" s="483"/>
      <c r="W9" s="483"/>
      <c r="X9" s="483"/>
      <c r="Y9" s="483"/>
      <c r="Z9" s="483"/>
    </row>
    <row r="10" ht="29.25" customHeight="1">
      <c r="A10" s="462">
        <f t="shared" si="2"/>
        <v>9</v>
      </c>
      <c r="B10" s="470" t="s">
        <v>4994</v>
      </c>
      <c r="C10" s="478">
        <v>45462.0</v>
      </c>
      <c r="D10" s="471" t="s">
        <v>666</v>
      </c>
      <c r="E10" s="479" t="s">
        <v>1664</v>
      </c>
      <c r="F10" s="480">
        <v>45519.0</v>
      </c>
      <c r="G10" s="481" t="s">
        <v>4989</v>
      </c>
      <c r="H10" s="468" t="s">
        <v>4990</v>
      </c>
      <c r="I10" s="468" t="s">
        <v>4995</v>
      </c>
      <c r="J10" s="467" t="s">
        <v>4996</v>
      </c>
      <c r="K10" s="481" t="s">
        <v>4993</v>
      </c>
      <c r="L10" s="471">
        <v>2000.0</v>
      </c>
      <c r="M10" s="482">
        <v>20000.0</v>
      </c>
      <c r="N10" s="472">
        <f t="shared" ref="N10:N12" si="3">108600-1000</f>
        <v>107600</v>
      </c>
      <c r="O10" s="473">
        <f t="shared" si="1"/>
        <v>5.38</v>
      </c>
      <c r="P10" s="490"/>
      <c r="Q10" s="490"/>
      <c r="R10" s="477"/>
      <c r="S10" s="475">
        <v>1.0</v>
      </c>
      <c r="T10" s="483"/>
      <c r="U10" s="483"/>
      <c r="V10" s="483"/>
      <c r="W10" s="483"/>
      <c r="X10" s="483"/>
      <c r="Y10" s="483"/>
      <c r="Z10" s="483"/>
    </row>
    <row r="11" ht="29.25" customHeight="1">
      <c r="A11" s="462">
        <f t="shared" si="2"/>
        <v>10</v>
      </c>
      <c r="B11" s="470" t="s">
        <v>4997</v>
      </c>
      <c r="C11" s="478">
        <v>45462.0</v>
      </c>
      <c r="D11" s="471" t="s">
        <v>666</v>
      </c>
      <c r="E11" s="479" t="s">
        <v>1664</v>
      </c>
      <c r="F11" s="480">
        <v>45519.0</v>
      </c>
      <c r="G11" s="481" t="s">
        <v>4989</v>
      </c>
      <c r="H11" s="468" t="s">
        <v>4990</v>
      </c>
      <c r="I11" s="468" t="s">
        <v>4995</v>
      </c>
      <c r="J11" s="467" t="s">
        <v>4996</v>
      </c>
      <c r="K11" s="481" t="s">
        <v>4993</v>
      </c>
      <c r="L11" s="471">
        <v>2000.0</v>
      </c>
      <c r="M11" s="482">
        <v>20000.0</v>
      </c>
      <c r="N11" s="472">
        <f t="shared" si="3"/>
        <v>107600</v>
      </c>
      <c r="O11" s="473">
        <f t="shared" si="1"/>
        <v>5.38</v>
      </c>
      <c r="P11" s="490"/>
      <c r="Q11" s="490"/>
      <c r="R11" s="477"/>
      <c r="S11" s="475">
        <v>1.0</v>
      </c>
      <c r="T11" s="483"/>
      <c r="U11" s="483"/>
      <c r="V11" s="483"/>
      <c r="W11" s="483"/>
      <c r="X11" s="483"/>
      <c r="Y11" s="483"/>
      <c r="Z11" s="483"/>
    </row>
    <row r="12" ht="29.25" customHeight="1">
      <c r="A12" s="462">
        <f t="shared" si="2"/>
        <v>11</v>
      </c>
      <c r="B12" s="497" t="s">
        <v>4998</v>
      </c>
      <c r="C12" s="478">
        <v>45462.0</v>
      </c>
      <c r="D12" s="471" t="s">
        <v>666</v>
      </c>
      <c r="E12" s="479" t="s">
        <v>1664</v>
      </c>
      <c r="F12" s="480">
        <v>45524.0</v>
      </c>
      <c r="G12" s="481" t="s">
        <v>4989</v>
      </c>
      <c r="H12" s="468" t="s">
        <v>4990</v>
      </c>
      <c r="I12" s="468" t="s">
        <v>4995</v>
      </c>
      <c r="J12" s="467" t="s">
        <v>4996</v>
      </c>
      <c r="K12" s="481" t="s">
        <v>4993</v>
      </c>
      <c r="L12" s="471">
        <v>2000.0</v>
      </c>
      <c r="M12" s="482">
        <v>20000.0</v>
      </c>
      <c r="N12" s="472">
        <f t="shared" si="3"/>
        <v>107600</v>
      </c>
      <c r="O12" s="473">
        <f t="shared" si="1"/>
        <v>5.38</v>
      </c>
      <c r="P12" s="490"/>
      <c r="Q12" s="490"/>
      <c r="R12" s="477"/>
      <c r="S12" s="475">
        <v>1.0</v>
      </c>
      <c r="T12" s="483"/>
      <c r="U12" s="483"/>
      <c r="V12" s="483"/>
      <c r="W12" s="483"/>
      <c r="X12" s="483"/>
      <c r="Y12" s="483"/>
      <c r="Z12" s="483"/>
    </row>
    <row r="13" ht="29.25" customHeight="1">
      <c r="A13" s="462">
        <f t="shared" si="2"/>
        <v>12</v>
      </c>
      <c r="B13" s="470">
        <v>72381.0</v>
      </c>
      <c r="C13" s="478">
        <v>45462.0</v>
      </c>
      <c r="D13" s="471" t="s">
        <v>384</v>
      </c>
      <c r="E13" s="479" t="s">
        <v>1590</v>
      </c>
      <c r="F13" s="480" t="s">
        <v>4999</v>
      </c>
      <c r="G13" s="481" t="s">
        <v>5000</v>
      </c>
      <c r="H13" s="468" t="s">
        <v>306</v>
      </c>
      <c r="I13" s="468" t="s">
        <v>5001</v>
      </c>
      <c r="J13" s="467" t="s">
        <v>5002</v>
      </c>
      <c r="K13" s="481" t="s">
        <v>5003</v>
      </c>
      <c r="L13" s="471">
        <v>2000.0</v>
      </c>
      <c r="M13" s="482">
        <v>20000.0</v>
      </c>
      <c r="N13" s="472">
        <v>87900.0</v>
      </c>
      <c r="O13" s="473">
        <f t="shared" si="1"/>
        <v>4.395</v>
      </c>
      <c r="P13" s="474">
        <v>1.0</v>
      </c>
      <c r="Q13" s="474">
        <v>0.0</v>
      </c>
      <c r="R13" s="474">
        <v>1.0</v>
      </c>
      <c r="S13" s="475">
        <v>1.0</v>
      </c>
      <c r="T13" s="483"/>
      <c r="U13" s="483"/>
      <c r="V13" s="483"/>
      <c r="W13" s="483"/>
      <c r="X13" s="483"/>
      <c r="Y13" s="483"/>
      <c r="Z13" s="483"/>
    </row>
    <row r="14" ht="29.25" customHeight="1">
      <c r="A14" s="462">
        <f t="shared" si="2"/>
        <v>13</v>
      </c>
      <c r="B14" s="470">
        <v>9823.0</v>
      </c>
      <c r="C14" s="478">
        <v>45469.0</v>
      </c>
      <c r="D14" s="471" t="s">
        <v>666</v>
      </c>
      <c r="E14" s="479" t="s">
        <v>141</v>
      </c>
      <c r="F14" s="480">
        <v>45519.0</v>
      </c>
      <c r="G14" s="481" t="s">
        <v>1674</v>
      </c>
      <c r="H14" s="468" t="s">
        <v>4978</v>
      </c>
      <c r="I14" s="468" t="s">
        <v>305</v>
      </c>
      <c r="J14" s="467" t="s">
        <v>5004</v>
      </c>
      <c r="K14" s="481" t="s">
        <v>5005</v>
      </c>
      <c r="L14" s="471">
        <v>3600.0</v>
      </c>
      <c r="M14" s="482">
        <v>16344.0</v>
      </c>
      <c r="N14" s="472">
        <v>100800.0</v>
      </c>
      <c r="O14" s="473">
        <f t="shared" si="1"/>
        <v>6.167400881</v>
      </c>
      <c r="P14" s="474">
        <v>28.0</v>
      </c>
      <c r="Q14" s="474">
        <v>10.0</v>
      </c>
      <c r="R14" s="474">
        <v>18.0</v>
      </c>
      <c r="S14" s="475">
        <v>1.0</v>
      </c>
      <c r="T14" s="483"/>
      <c r="U14" s="483"/>
      <c r="V14" s="483"/>
      <c r="W14" s="483"/>
      <c r="X14" s="483"/>
      <c r="Y14" s="483"/>
      <c r="Z14" s="483"/>
    </row>
    <row r="15" ht="29.25" customHeight="1">
      <c r="A15" s="462">
        <f t="shared" si="2"/>
        <v>14</v>
      </c>
      <c r="B15" s="470" t="s">
        <v>5006</v>
      </c>
      <c r="C15" s="478">
        <v>45470.0</v>
      </c>
      <c r="D15" s="471" t="s">
        <v>469</v>
      </c>
      <c r="E15" s="479" t="s">
        <v>1590</v>
      </c>
      <c r="F15" s="480">
        <v>45524.0</v>
      </c>
      <c r="G15" s="481" t="s">
        <v>468</v>
      </c>
      <c r="H15" s="468" t="s">
        <v>471</v>
      </c>
      <c r="I15" s="469" t="s">
        <v>5007</v>
      </c>
      <c r="J15" s="467" t="s">
        <v>5008</v>
      </c>
      <c r="K15" s="481" t="s">
        <v>4993</v>
      </c>
      <c r="L15" s="471">
        <v>2000.0</v>
      </c>
      <c r="M15" s="482">
        <v>20000.0</v>
      </c>
      <c r="N15" s="472">
        <v>111400.0</v>
      </c>
      <c r="O15" s="473">
        <f t="shared" si="1"/>
        <v>5.57</v>
      </c>
      <c r="P15" s="474">
        <v>5.0</v>
      </c>
      <c r="Q15" s="474">
        <v>2.0</v>
      </c>
      <c r="R15" s="474">
        <v>3.0</v>
      </c>
      <c r="S15" s="475">
        <v>1.0</v>
      </c>
      <c r="T15" s="483"/>
      <c r="U15" s="483"/>
      <c r="V15" s="483"/>
      <c r="W15" s="483"/>
      <c r="X15" s="483"/>
      <c r="Y15" s="483"/>
      <c r="Z15" s="483"/>
    </row>
    <row r="16" ht="29.25" customHeight="1">
      <c r="A16" s="462">
        <f t="shared" si="2"/>
        <v>15</v>
      </c>
      <c r="B16" s="470" t="s">
        <v>5009</v>
      </c>
      <c r="C16" s="478">
        <v>45471.0</v>
      </c>
      <c r="D16" s="471" t="s">
        <v>469</v>
      </c>
      <c r="E16" s="479" t="s">
        <v>1590</v>
      </c>
      <c r="F16" s="480">
        <v>45536.0</v>
      </c>
      <c r="G16" s="481" t="s">
        <v>468</v>
      </c>
      <c r="H16" s="468" t="s">
        <v>471</v>
      </c>
      <c r="I16" s="469" t="s">
        <v>5007</v>
      </c>
      <c r="J16" s="467" t="s">
        <v>5010</v>
      </c>
      <c r="K16" s="481" t="s">
        <v>4993</v>
      </c>
      <c r="L16" s="471">
        <v>2000.0</v>
      </c>
      <c r="M16" s="482">
        <v>20000.0</v>
      </c>
      <c r="N16" s="472">
        <v>107200.0</v>
      </c>
      <c r="O16" s="473">
        <f t="shared" si="1"/>
        <v>5.36</v>
      </c>
      <c r="P16" s="490"/>
      <c r="Q16" s="490"/>
      <c r="R16" s="477"/>
      <c r="S16" s="475">
        <v>1.0</v>
      </c>
      <c r="T16" s="483"/>
      <c r="U16" s="483"/>
      <c r="V16" s="483"/>
      <c r="W16" s="483"/>
      <c r="X16" s="483"/>
      <c r="Y16" s="483"/>
      <c r="Z16" s="483"/>
    </row>
    <row r="17" ht="29.25" customHeight="1">
      <c r="A17" s="462">
        <f t="shared" si="2"/>
        <v>16</v>
      </c>
      <c r="B17" s="470" t="s">
        <v>5011</v>
      </c>
      <c r="C17" s="478">
        <v>45473.0</v>
      </c>
      <c r="D17" s="471" t="s">
        <v>303</v>
      </c>
      <c r="E17" s="479" t="s">
        <v>141</v>
      </c>
      <c r="F17" s="480">
        <v>45519.0</v>
      </c>
      <c r="G17" s="481" t="s">
        <v>4984</v>
      </c>
      <c r="H17" s="468" t="s">
        <v>5012</v>
      </c>
      <c r="I17" s="469" t="s">
        <v>5013</v>
      </c>
      <c r="J17" s="467" t="s">
        <v>5014</v>
      </c>
      <c r="K17" s="481" t="s">
        <v>5015</v>
      </c>
      <c r="L17" s="471">
        <v>3600.0</v>
      </c>
      <c r="M17" s="482">
        <v>19068.0</v>
      </c>
      <c r="N17" s="472">
        <v>138000.0</v>
      </c>
      <c r="O17" s="473">
        <f t="shared" si="1"/>
        <v>7.237256136</v>
      </c>
      <c r="P17" s="477"/>
      <c r="Q17" s="477"/>
      <c r="R17" s="477"/>
      <c r="S17" s="475">
        <v>1.0</v>
      </c>
      <c r="T17" s="483"/>
      <c r="U17" s="483"/>
      <c r="V17" s="483"/>
      <c r="W17" s="483"/>
      <c r="X17" s="483"/>
      <c r="Y17" s="483"/>
      <c r="Z17" s="483"/>
    </row>
    <row r="18" ht="29.25" customHeight="1">
      <c r="A18" s="462">
        <f t="shared" si="2"/>
        <v>17</v>
      </c>
      <c r="B18" s="470" t="s">
        <v>5016</v>
      </c>
      <c r="C18" s="478">
        <v>45473.0</v>
      </c>
      <c r="D18" s="471" t="s">
        <v>303</v>
      </c>
      <c r="E18" s="479" t="s">
        <v>141</v>
      </c>
      <c r="F18" s="480">
        <v>45519.0</v>
      </c>
      <c r="G18" s="481" t="s">
        <v>4984</v>
      </c>
      <c r="H18" s="468" t="s">
        <v>5012</v>
      </c>
      <c r="I18" s="469" t="s">
        <v>305</v>
      </c>
      <c r="J18" s="467" t="s">
        <v>5017</v>
      </c>
      <c r="K18" s="481" t="s">
        <v>5005</v>
      </c>
      <c r="L18" s="471">
        <v>3600.0</v>
      </c>
      <c r="M18" s="482">
        <v>16344.0</v>
      </c>
      <c r="N18" s="472">
        <v>124200.0</v>
      </c>
      <c r="O18" s="473">
        <f t="shared" si="1"/>
        <v>7.599118943</v>
      </c>
      <c r="P18" s="490"/>
      <c r="Q18" s="490"/>
      <c r="R18" s="477"/>
      <c r="S18" s="475">
        <v>1.0</v>
      </c>
      <c r="T18" s="483"/>
      <c r="U18" s="483"/>
      <c r="V18" s="483"/>
      <c r="W18" s="483"/>
      <c r="X18" s="483"/>
      <c r="Y18" s="483"/>
      <c r="Z18" s="483"/>
    </row>
    <row r="19" ht="29.25" customHeight="1">
      <c r="A19" s="462">
        <f t="shared" si="2"/>
        <v>18</v>
      </c>
      <c r="B19" s="470" t="s">
        <v>5018</v>
      </c>
      <c r="C19" s="478">
        <v>45473.0</v>
      </c>
      <c r="D19" s="471" t="s">
        <v>303</v>
      </c>
      <c r="E19" s="479" t="s">
        <v>141</v>
      </c>
      <c r="F19" s="480">
        <v>45519.0</v>
      </c>
      <c r="G19" s="481" t="s">
        <v>4984</v>
      </c>
      <c r="H19" s="468" t="s">
        <v>5012</v>
      </c>
      <c r="I19" s="469" t="s">
        <v>5019</v>
      </c>
      <c r="J19" s="467" t="s">
        <v>5020</v>
      </c>
      <c r="K19" s="481" t="s">
        <v>5021</v>
      </c>
      <c r="L19" s="471">
        <v>3600.0</v>
      </c>
      <c r="M19" s="482">
        <v>16344.0</v>
      </c>
      <c r="N19" s="472">
        <v>111600.0</v>
      </c>
      <c r="O19" s="473">
        <f t="shared" si="1"/>
        <v>6.828193833</v>
      </c>
      <c r="P19" s="490"/>
      <c r="Q19" s="490"/>
      <c r="R19" s="477"/>
      <c r="S19" s="475">
        <v>1.0</v>
      </c>
      <c r="T19" s="483"/>
      <c r="U19" s="483"/>
      <c r="V19" s="483"/>
      <c r="W19" s="483"/>
      <c r="X19" s="483"/>
      <c r="Y19" s="483"/>
      <c r="Z19" s="483"/>
    </row>
    <row r="20" ht="29.25" customHeight="1">
      <c r="A20" s="462">
        <f t="shared" si="2"/>
        <v>19</v>
      </c>
      <c r="B20" s="470">
        <v>9880.0</v>
      </c>
      <c r="C20" s="478">
        <v>45475.0</v>
      </c>
      <c r="D20" s="471" t="s">
        <v>666</v>
      </c>
      <c r="E20" s="479" t="s">
        <v>141</v>
      </c>
      <c r="F20" s="480">
        <v>45505.0</v>
      </c>
      <c r="G20" s="481" t="s">
        <v>1674</v>
      </c>
      <c r="H20" s="468" t="s">
        <v>5012</v>
      </c>
      <c r="I20" s="469" t="s">
        <v>5022</v>
      </c>
      <c r="J20" s="467" t="s">
        <v>5023</v>
      </c>
      <c r="K20" s="481" t="s">
        <v>5005</v>
      </c>
      <c r="L20" s="471">
        <v>1000.0</v>
      </c>
      <c r="M20" s="482">
        <f t="shared" ref="M20:M24" si="4">L20*10</f>
        <v>10000</v>
      </c>
      <c r="N20" s="472" t="str">
        <f t="shared" ref="N20:N24" si="5">M20*#REF!</f>
        <v>#REF!</v>
      </c>
      <c r="O20" s="473" t="str">
        <f t="shared" si="1"/>
        <v>#REF!</v>
      </c>
      <c r="P20" s="477"/>
      <c r="Q20" s="477"/>
      <c r="R20" s="477"/>
      <c r="S20" s="475">
        <v>1.0</v>
      </c>
      <c r="T20" s="483"/>
      <c r="U20" s="483"/>
      <c r="V20" s="483"/>
      <c r="W20" s="483"/>
      <c r="X20" s="483"/>
      <c r="Y20" s="483"/>
      <c r="Z20" s="483"/>
    </row>
    <row r="21" ht="29.25" customHeight="1">
      <c r="A21" s="462">
        <f t="shared" si="2"/>
        <v>20</v>
      </c>
      <c r="B21" s="470">
        <v>9881.0</v>
      </c>
      <c r="C21" s="478">
        <v>45475.0</v>
      </c>
      <c r="D21" s="471" t="s">
        <v>666</v>
      </c>
      <c r="E21" s="479" t="s">
        <v>141</v>
      </c>
      <c r="F21" s="480">
        <v>45505.0</v>
      </c>
      <c r="G21" s="481" t="s">
        <v>1674</v>
      </c>
      <c r="H21" s="468" t="s">
        <v>5012</v>
      </c>
      <c r="I21" s="469" t="s">
        <v>5022</v>
      </c>
      <c r="J21" s="467" t="s">
        <v>5024</v>
      </c>
      <c r="K21" s="481" t="s">
        <v>5005</v>
      </c>
      <c r="L21" s="471">
        <v>1000.0</v>
      </c>
      <c r="M21" s="482">
        <f t="shared" si="4"/>
        <v>10000</v>
      </c>
      <c r="N21" s="472" t="str">
        <f t="shared" si="5"/>
        <v>#REF!</v>
      </c>
      <c r="O21" s="473" t="str">
        <f t="shared" si="1"/>
        <v>#REF!</v>
      </c>
      <c r="P21" s="490"/>
      <c r="Q21" s="490"/>
      <c r="R21" s="477"/>
      <c r="S21" s="475">
        <v>1.0</v>
      </c>
      <c r="T21" s="483"/>
      <c r="U21" s="483"/>
      <c r="V21" s="483"/>
      <c r="W21" s="483"/>
      <c r="X21" s="483"/>
      <c r="Y21" s="483"/>
      <c r="Z21" s="483"/>
    </row>
    <row r="22" ht="29.25" customHeight="1">
      <c r="A22" s="462">
        <f t="shared" si="2"/>
        <v>21</v>
      </c>
      <c r="B22" s="470">
        <v>9882.0</v>
      </c>
      <c r="C22" s="478">
        <v>45475.0</v>
      </c>
      <c r="D22" s="471" t="s">
        <v>666</v>
      </c>
      <c r="E22" s="479" t="s">
        <v>141</v>
      </c>
      <c r="F22" s="480">
        <v>45488.0</v>
      </c>
      <c r="G22" s="481" t="s">
        <v>1674</v>
      </c>
      <c r="H22" s="468" t="s">
        <v>5012</v>
      </c>
      <c r="I22" s="469" t="s">
        <v>5025</v>
      </c>
      <c r="J22" s="467" t="s">
        <v>5026</v>
      </c>
      <c r="K22" s="481" t="s">
        <v>5005</v>
      </c>
      <c r="L22" s="471">
        <v>1000.0</v>
      </c>
      <c r="M22" s="482">
        <f t="shared" si="4"/>
        <v>10000</v>
      </c>
      <c r="N22" s="472" t="str">
        <f t="shared" si="5"/>
        <v>#REF!</v>
      </c>
      <c r="O22" s="473" t="str">
        <f t="shared" si="1"/>
        <v>#REF!</v>
      </c>
      <c r="P22" s="490"/>
      <c r="Q22" s="490"/>
      <c r="R22" s="477"/>
      <c r="S22" s="475">
        <v>1.0</v>
      </c>
      <c r="T22" s="483"/>
      <c r="U22" s="483"/>
      <c r="V22" s="483"/>
      <c r="W22" s="483"/>
      <c r="X22" s="483"/>
      <c r="Y22" s="483"/>
      <c r="Z22" s="483"/>
    </row>
    <row r="23" ht="29.25" customHeight="1">
      <c r="A23" s="462">
        <f t="shared" si="2"/>
        <v>22</v>
      </c>
      <c r="B23" s="470">
        <v>9883.0</v>
      </c>
      <c r="C23" s="478">
        <v>45475.0</v>
      </c>
      <c r="D23" s="471" t="s">
        <v>666</v>
      </c>
      <c r="E23" s="479" t="s">
        <v>141</v>
      </c>
      <c r="F23" s="480">
        <v>45503.0</v>
      </c>
      <c r="G23" s="481" t="s">
        <v>1674</v>
      </c>
      <c r="H23" s="468" t="s">
        <v>5012</v>
      </c>
      <c r="I23" s="469" t="s">
        <v>5025</v>
      </c>
      <c r="J23" s="467" t="s">
        <v>5026</v>
      </c>
      <c r="K23" s="481" t="s">
        <v>5005</v>
      </c>
      <c r="L23" s="471">
        <v>1000.0</v>
      </c>
      <c r="M23" s="482">
        <f t="shared" si="4"/>
        <v>10000</v>
      </c>
      <c r="N23" s="472" t="str">
        <f t="shared" si="5"/>
        <v>#REF!</v>
      </c>
      <c r="O23" s="473" t="str">
        <f t="shared" si="1"/>
        <v>#REF!</v>
      </c>
      <c r="P23" s="490"/>
      <c r="Q23" s="490"/>
      <c r="R23" s="477"/>
      <c r="S23" s="475">
        <v>1.0</v>
      </c>
      <c r="T23" s="483"/>
      <c r="U23" s="483"/>
      <c r="V23" s="483"/>
      <c r="W23" s="483"/>
      <c r="X23" s="483"/>
      <c r="Y23" s="483"/>
      <c r="Z23" s="483"/>
    </row>
    <row r="24" ht="29.25" customHeight="1">
      <c r="A24" s="462">
        <f t="shared" si="2"/>
        <v>23</v>
      </c>
      <c r="B24" s="470">
        <v>9884.0</v>
      </c>
      <c r="C24" s="478">
        <v>45475.0</v>
      </c>
      <c r="D24" s="471" t="s">
        <v>666</v>
      </c>
      <c r="E24" s="479" t="s">
        <v>141</v>
      </c>
      <c r="F24" s="480">
        <v>45524.0</v>
      </c>
      <c r="G24" s="481" t="s">
        <v>1674</v>
      </c>
      <c r="H24" s="468" t="s">
        <v>5012</v>
      </c>
      <c r="I24" s="469" t="s">
        <v>5022</v>
      </c>
      <c r="J24" s="467" t="s">
        <v>5024</v>
      </c>
      <c r="K24" s="481" t="s">
        <v>5005</v>
      </c>
      <c r="L24" s="471">
        <v>1000.0</v>
      </c>
      <c r="M24" s="482">
        <f t="shared" si="4"/>
        <v>10000</v>
      </c>
      <c r="N24" s="472" t="str">
        <f t="shared" si="5"/>
        <v>#REF!</v>
      </c>
      <c r="O24" s="473" t="str">
        <f t="shared" si="1"/>
        <v>#REF!</v>
      </c>
      <c r="P24" s="490"/>
      <c r="Q24" s="490"/>
      <c r="R24" s="477"/>
      <c r="S24" s="475">
        <v>1.0</v>
      </c>
      <c r="T24" s="483"/>
      <c r="U24" s="483"/>
      <c r="V24" s="483"/>
      <c r="W24" s="483"/>
      <c r="X24" s="483"/>
      <c r="Y24" s="483"/>
      <c r="Z24" s="483"/>
    </row>
    <row r="25" ht="29.25" customHeight="1">
      <c r="A25" s="462">
        <f t="shared" si="2"/>
        <v>24</v>
      </c>
      <c r="B25" s="498">
        <v>9942.0</v>
      </c>
      <c r="C25" s="499">
        <v>45482.0</v>
      </c>
      <c r="D25" s="500" t="s">
        <v>666</v>
      </c>
      <c r="E25" s="501" t="s">
        <v>141</v>
      </c>
      <c r="F25" s="480">
        <v>45514.0</v>
      </c>
      <c r="G25" s="501" t="s">
        <v>1674</v>
      </c>
      <c r="H25" s="501" t="s">
        <v>5012</v>
      </c>
      <c r="I25" s="502" t="s">
        <v>5027</v>
      </c>
      <c r="J25" s="502" t="s">
        <v>5028</v>
      </c>
      <c r="K25" s="498" t="s">
        <v>5005</v>
      </c>
      <c r="L25" s="503">
        <v>3600.0</v>
      </c>
      <c r="M25" s="504">
        <f t="shared" ref="M25:M27" si="6">36000*0.454</f>
        <v>16344</v>
      </c>
      <c r="N25" s="505">
        <v>120350.0</v>
      </c>
      <c r="O25" s="506" t="s">
        <v>5029</v>
      </c>
      <c r="P25" s="507"/>
      <c r="Q25" s="507"/>
      <c r="R25" s="477"/>
      <c r="S25" s="475">
        <v>1.0</v>
      </c>
      <c r="T25" s="508"/>
      <c r="U25" s="508"/>
      <c r="V25" s="508"/>
      <c r="W25" s="508"/>
      <c r="X25" s="508"/>
      <c r="Y25" s="508"/>
      <c r="Z25" s="508"/>
    </row>
    <row r="26" ht="29.25" customHeight="1">
      <c r="A26" s="462">
        <f t="shared" si="2"/>
        <v>25</v>
      </c>
      <c r="B26" s="470">
        <v>9943.0</v>
      </c>
      <c r="C26" s="478">
        <v>45482.0</v>
      </c>
      <c r="D26" s="462" t="s">
        <v>666</v>
      </c>
      <c r="E26" s="481" t="s">
        <v>141</v>
      </c>
      <c r="F26" s="480">
        <v>45540.0</v>
      </c>
      <c r="G26" s="481" t="s">
        <v>1674</v>
      </c>
      <c r="H26" s="481" t="s">
        <v>5012</v>
      </c>
      <c r="I26" s="469" t="s">
        <v>305</v>
      </c>
      <c r="J26" s="467" t="s">
        <v>5030</v>
      </c>
      <c r="K26" s="470" t="s">
        <v>5005</v>
      </c>
      <c r="L26" s="471">
        <v>3600.0</v>
      </c>
      <c r="M26" s="509">
        <f t="shared" si="6"/>
        <v>16344</v>
      </c>
      <c r="N26" s="472">
        <v>110450.0</v>
      </c>
      <c r="O26" s="473">
        <f t="shared" ref="O26:O29" si="7">N26/M26</f>
        <v>6.75783162</v>
      </c>
      <c r="P26" s="490"/>
      <c r="Q26" s="490"/>
      <c r="R26" s="477"/>
      <c r="S26" s="475">
        <v>1.0</v>
      </c>
      <c r="T26" s="483"/>
      <c r="U26" s="483"/>
      <c r="V26" s="483"/>
      <c r="W26" s="483"/>
      <c r="X26" s="483"/>
      <c r="Y26" s="483"/>
      <c r="Z26" s="483"/>
    </row>
    <row r="27" ht="78.0" customHeight="1">
      <c r="A27" s="462">
        <f t="shared" si="2"/>
        <v>26</v>
      </c>
      <c r="B27" s="470">
        <v>9946.0</v>
      </c>
      <c r="C27" s="478">
        <v>45482.0</v>
      </c>
      <c r="D27" s="462" t="s">
        <v>666</v>
      </c>
      <c r="E27" s="481" t="s">
        <v>141</v>
      </c>
      <c r="F27" s="480">
        <v>45550.0</v>
      </c>
      <c r="G27" s="481" t="s">
        <v>1674</v>
      </c>
      <c r="H27" s="481" t="s">
        <v>5012</v>
      </c>
      <c r="I27" s="469" t="s">
        <v>5031</v>
      </c>
      <c r="J27" s="467" t="s">
        <v>5032</v>
      </c>
      <c r="K27" s="481" t="s">
        <v>5033</v>
      </c>
      <c r="L27" s="471">
        <v>1565.0</v>
      </c>
      <c r="M27" s="509">
        <f t="shared" si="6"/>
        <v>16344</v>
      </c>
      <c r="N27" s="472">
        <v>118120.0</v>
      </c>
      <c r="O27" s="473">
        <f t="shared" si="7"/>
        <v>7.227116985</v>
      </c>
      <c r="P27" s="490"/>
      <c r="Q27" s="490"/>
      <c r="R27" s="477"/>
      <c r="S27" s="475">
        <v>1.0</v>
      </c>
      <c r="T27" s="483"/>
      <c r="U27" s="483"/>
      <c r="V27" s="483"/>
      <c r="W27" s="483"/>
      <c r="X27" s="483"/>
      <c r="Y27" s="483"/>
      <c r="Z27" s="483"/>
    </row>
    <row r="28" ht="172.5" customHeight="1">
      <c r="A28" s="462">
        <f t="shared" si="2"/>
        <v>27</v>
      </c>
      <c r="B28" s="470" t="s">
        <v>5034</v>
      </c>
      <c r="C28" s="478">
        <v>45492.0</v>
      </c>
      <c r="D28" s="462" t="s">
        <v>278</v>
      </c>
      <c r="E28" s="481" t="s">
        <v>1129</v>
      </c>
      <c r="F28" s="480">
        <v>45540.0</v>
      </c>
      <c r="G28" s="481" t="s">
        <v>844</v>
      </c>
      <c r="H28" s="481" t="s">
        <v>798</v>
      </c>
      <c r="I28" s="469" t="s">
        <v>5035</v>
      </c>
      <c r="J28" s="467" t="s">
        <v>5036</v>
      </c>
      <c r="K28" s="468" t="s">
        <v>4993</v>
      </c>
      <c r="L28" s="471">
        <v>2100.0</v>
      </c>
      <c r="M28" s="510">
        <v>21000.0</v>
      </c>
      <c r="N28" s="472">
        <v>99005.0</v>
      </c>
      <c r="O28" s="473">
        <f t="shared" si="7"/>
        <v>4.71452381</v>
      </c>
      <c r="P28" s="474">
        <v>2.0</v>
      </c>
      <c r="Q28" s="474">
        <v>1.0</v>
      </c>
      <c r="R28" s="474">
        <v>1.0</v>
      </c>
      <c r="S28" s="475">
        <v>1.0</v>
      </c>
      <c r="T28" s="483"/>
      <c r="U28" s="483"/>
      <c r="V28" s="483"/>
      <c r="W28" s="483"/>
      <c r="X28" s="483"/>
      <c r="Y28" s="483"/>
      <c r="Z28" s="483"/>
    </row>
    <row r="29" ht="29.25" customHeight="1">
      <c r="A29" s="462">
        <f t="shared" si="2"/>
        <v>28</v>
      </c>
      <c r="B29" s="481">
        <v>2.4004379E7</v>
      </c>
      <c r="C29" s="511">
        <v>45496.0</v>
      </c>
      <c r="D29" s="462" t="s">
        <v>303</v>
      </c>
      <c r="E29" s="468" t="s">
        <v>141</v>
      </c>
      <c r="F29" s="480">
        <v>45519.0</v>
      </c>
      <c r="G29" s="470" t="s">
        <v>5037</v>
      </c>
      <c r="H29" s="481" t="s">
        <v>5038</v>
      </c>
      <c r="I29" s="469" t="s">
        <v>1854</v>
      </c>
      <c r="J29" s="467" t="s">
        <v>5039</v>
      </c>
      <c r="K29" s="468" t="s">
        <v>5040</v>
      </c>
      <c r="L29" s="462">
        <v>1800.0</v>
      </c>
      <c r="M29" s="512">
        <f>36000*0.454</f>
        <v>16344</v>
      </c>
      <c r="N29" s="513">
        <v>127700.0</v>
      </c>
      <c r="O29" s="473">
        <f t="shared" si="7"/>
        <v>7.813264807</v>
      </c>
      <c r="P29" s="514">
        <v>1.0</v>
      </c>
      <c r="Q29" s="514">
        <v>0.0</v>
      </c>
      <c r="R29" s="474">
        <v>1.0</v>
      </c>
      <c r="S29" s="475">
        <v>1.0</v>
      </c>
      <c r="T29" s="483"/>
      <c r="U29" s="483"/>
      <c r="V29" s="483"/>
      <c r="W29" s="483"/>
      <c r="X29" s="483"/>
      <c r="Y29" s="483"/>
      <c r="Z29" s="483"/>
    </row>
    <row r="30" ht="29.25" customHeight="1">
      <c r="A30" s="462">
        <f t="shared" si="2"/>
        <v>29</v>
      </c>
      <c r="B30" s="515" t="s">
        <v>5041</v>
      </c>
      <c r="C30" s="516">
        <v>45425.0</v>
      </c>
      <c r="D30" s="517" t="s">
        <v>490</v>
      </c>
      <c r="E30" s="515" t="s">
        <v>1129</v>
      </c>
      <c r="F30" s="518" t="s">
        <v>4999</v>
      </c>
      <c r="G30" s="519" t="s">
        <v>5042</v>
      </c>
      <c r="H30" s="520" t="s">
        <v>710</v>
      </c>
      <c r="I30" s="521" t="s">
        <v>305</v>
      </c>
      <c r="J30" s="502" t="s">
        <v>5043</v>
      </c>
      <c r="K30" s="515" t="s">
        <v>4993</v>
      </c>
      <c r="L30" s="500">
        <v>2050.0</v>
      </c>
      <c r="M30" s="522">
        <v>20500.0</v>
      </c>
      <c r="N30" s="515"/>
      <c r="O30" s="523" t="s">
        <v>5029</v>
      </c>
      <c r="P30" s="524">
        <v>30.0</v>
      </c>
      <c r="Q30" s="524">
        <v>9.0</v>
      </c>
      <c r="R30" s="474">
        <v>21.0</v>
      </c>
      <c r="S30" s="508"/>
      <c r="T30" s="508"/>
      <c r="U30" s="508"/>
      <c r="V30" s="508"/>
      <c r="W30" s="508"/>
      <c r="X30" s="508"/>
      <c r="Y30" s="508"/>
      <c r="Z30" s="508"/>
    </row>
    <row r="31" ht="29.25" customHeight="1">
      <c r="A31" s="462">
        <f t="shared" si="2"/>
        <v>30</v>
      </c>
      <c r="B31" s="525" t="s">
        <v>5044</v>
      </c>
      <c r="C31" s="526">
        <v>45425.0</v>
      </c>
      <c r="D31" s="527" t="s">
        <v>490</v>
      </c>
      <c r="E31" s="525" t="s">
        <v>1129</v>
      </c>
      <c r="F31" s="528" t="s">
        <v>4999</v>
      </c>
      <c r="G31" s="529" t="s">
        <v>5042</v>
      </c>
      <c r="H31" s="530" t="s">
        <v>710</v>
      </c>
      <c r="I31" s="531" t="s">
        <v>305</v>
      </c>
      <c r="J31" s="531" t="s">
        <v>5045</v>
      </c>
      <c r="K31" s="525" t="s">
        <v>4993</v>
      </c>
      <c r="L31" s="462">
        <v>2050.0</v>
      </c>
      <c r="M31" s="532">
        <v>20500.0</v>
      </c>
      <c r="N31" s="525"/>
      <c r="O31" s="533"/>
      <c r="P31" s="468"/>
      <c r="Q31" s="468"/>
      <c r="R31" s="477"/>
      <c r="S31" s="483"/>
      <c r="T31" s="483"/>
      <c r="U31" s="483"/>
      <c r="V31" s="483"/>
      <c r="W31" s="483"/>
      <c r="X31" s="483"/>
      <c r="Y31" s="483"/>
      <c r="Z31" s="483"/>
    </row>
    <row r="32" ht="29.25" customHeight="1">
      <c r="A32" s="462">
        <f t="shared" si="2"/>
        <v>31</v>
      </c>
      <c r="B32" s="525" t="s">
        <v>5046</v>
      </c>
      <c r="C32" s="526">
        <v>45425.0</v>
      </c>
      <c r="D32" s="527" t="s">
        <v>490</v>
      </c>
      <c r="E32" s="525" t="s">
        <v>1129</v>
      </c>
      <c r="F32" s="528" t="s">
        <v>4999</v>
      </c>
      <c r="G32" s="529" t="s">
        <v>5042</v>
      </c>
      <c r="H32" s="530" t="s">
        <v>710</v>
      </c>
      <c r="I32" s="531" t="s">
        <v>305</v>
      </c>
      <c r="J32" s="531" t="s">
        <v>5045</v>
      </c>
      <c r="K32" s="525" t="s">
        <v>4993</v>
      </c>
      <c r="L32" s="462">
        <v>2050.0</v>
      </c>
      <c r="M32" s="532">
        <v>20500.0</v>
      </c>
      <c r="N32" s="525"/>
      <c r="O32" s="533"/>
      <c r="P32" s="468"/>
      <c r="Q32" s="468"/>
      <c r="R32" s="477"/>
      <c r="S32" s="483"/>
      <c r="T32" s="483"/>
      <c r="U32" s="483"/>
      <c r="V32" s="483"/>
      <c r="W32" s="483"/>
      <c r="X32" s="483"/>
      <c r="Y32" s="483"/>
      <c r="Z32" s="483"/>
    </row>
    <row r="33" ht="29.25" customHeight="1">
      <c r="A33" s="462">
        <f t="shared" si="2"/>
        <v>32</v>
      </c>
      <c r="B33" s="525" t="s">
        <v>5047</v>
      </c>
      <c r="C33" s="526">
        <v>45425.0</v>
      </c>
      <c r="D33" s="527" t="s">
        <v>490</v>
      </c>
      <c r="E33" s="525" t="s">
        <v>1129</v>
      </c>
      <c r="F33" s="528" t="s">
        <v>4999</v>
      </c>
      <c r="G33" s="529" t="s">
        <v>5042</v>
      </c>
      <c r="H33" s="530" t="s">
        <v>710</v>
      </c>
      <c r="I33" s="531" t="s">
        <v>305</v>
      </c>
      <c r="J33" s="531" t="s">
        <v>5045</v>
      </c>
      <c r="K33" s="525" t="s">
        <v>4993</v>
      </c>
      <c r="L33" s="462">
        <v>2050.0</v>
      </c>
      <c r="M33" s="532">
        <v>20500.0</v>
      </c>
      <c r="N33" s="525"/>
      <c r="O33" s="533"/>
      <c r="P33" s="468"/>
      <c r="Q33" s="468"/>
      <c r="R33" s="477"/>
      <c r="S33" s="483"/>
      <c r="T33" s="483"/>
      <c r="U33" s="483"/>
      <c r="V33" s="483"/>
      <c r="W33" s="483"/>
      <c r="X33" s="483"/>
      <c r="Y33" s="483"/>
      <c r="Z33" s="483"/>
    </row>
    <row r="34" ht="29.25" customHeight="1">
      <c r="A34" s="462">
        <f t="shared" si="2"/>
        <v>33</v>
      </c>
      <c r="B34" s="525" t="s">
        <v>5048</v>
      </c>
      <c r="C34" s="526">
        <v>45425.0</v>
      </c>
      <c r="D34" s="527" t="s">
        <v>490</v>
      </c>
      <c r="E34" s="525" t="s">
        <v>1129</v>
      </c>
      <c r="F34" s="528" t="s">
        <v>4999</v>
      </c>
      <c r="G34" s="529" t="s">
        <v>5042</v>
      </c>
      <c r="H34" s="530" t="s">
        <v>710</v>
      </c>
      <c r="I34" s="531" t="s">
        <v>305</v>
      </c>
      <c r="J34" s="531" t="s">
        <v>5045</v>
      </c>
      <c r="K34" s="525" t="s">
        <v>4993</v>
      </c>
      <c r="L34" s="462">
        <v>2050.0</v>
      </c>
      <c r="M34" s="532">
        <v>20500.0</v>
      </c>
      <c r="N34" s="525"/>
      <c r="O34" s="533"/>
      <c r="P34" s="468"/>
      <c r="Q34" s="468"/>
      <c r="R34" s="477"/>
      <c r="S34" s="483"/>
      <c r="T34" s="483"/>
      <c r="U34" s="483"/>
      <c r="V34" s="483"/>
      <c r="W34" s="483"/>
      <c r="X34" s="483"/>
      <c r="Y34" s="483"/>
      <c r="Z34" s="483"/>
    </row>
    <row r="35" ht="29.25" customHeight="1">
      <c r="A35" s="462">
        <f t="shared" si="2"/>
        <v>34</v>
      </c>
      <c r="B35" s="525" t="s">
        <v>5049</v>
      </c>
      <c r="C35" s="526">
        <v>45425.0</v>
      </c>
      <c r="D35" s="527" t="s">
        <v>490</v>
      </c>
      <c r="E35" s="525" t="s">
        <v>1129</v>
      </c>
      <c r="F35" s="528" t="s">
        <v>4999</v>
      </c>
      <c r="G35" s="529" t="s">
        <v>5042</v>
      </c>
      <c r="H35" s="530" t="s">
        <v>710</v>
      </c>
      <c r="I35" s="531" t="s">
        <v>305</v>
      </c>
      <c r="J35" s="531" t="s">
        <v>5045</v>
      </c>
      <c r="K35" s="525" t="s">
        <v>4993</v>
      </c>
      <c r="L35" s="462">
        <v>2050.0</v>
      </c>
      <c r="M35" s="532">
        <v>20500.0</v>
      </c>
      <c r="N35" s="525"/>
      <c r="O35" s="533"/>
      <c r="P35" s="468"/>
      <c r="Q35" s="468"/>
      <c r="R35" s="477"/>
      <c r="S35" s="483"/>
      <c r="T35" s="483"/>
      <c r="U35" s="483"/>
      <c r="V35" s="483"/>
      <c r="W35" s="483"/>
      <c r="X35" s="483"/>
      <c r="Y35" s="483"/>
      <c r="Z35" s="483"/>
    </row>
    <row r="36" ht="29.25" customHeight="1">
      <c r="A36" s="462">
        <f t="shared" si="2"/>
        <v>35</v>
      </c>
      <c r="B36" s="525" t="s">
        <v>5050</v>
      </c>
      <c r="C36" s="526">
        <v>45425.0</v>
      </c>
      <c r="D36" s="527" t="s">
        <v>490</v>
      </c>
      <c r="E36" s="525" t="s">
        <v>1129</v>
      </c>
      <c r="F36" s="528" t="s">
        <v>4999</v>
      </c>
      <c r="G36" s="529" t="s">
        <v>5042</v>
      </c>
      <c r="H36" s="530" t="s">
        <v>710</v>
      </c>
      <c r="I36" s="531" t="s">
        <v>305</v>
      </c>
      <c r="J36" s="531" t="s">
        <v>5045</v>
      </c>
      <c r="K36" s="525" t="s">
        <v>4993</v>
      </c>
      <c r="L36" s="462">
        <v>2050.0</v>
      </c>
      <c r="M36" s="532">
        <v>20500.0</v>
      </c>
      <c r="N36" s="525"/>
      <c r="O36" s="533"/>
      <c r="P36" s="468"/>
      <c r="Q36" s="468"/>
      <c r="R36" s="477"/>
      <c r="S36" s="483"/>
      <c r="T36" s="483"/>
      <c r="U36" s="483"/>
      <c r="V36" s="483"/>
      <c r="W36" s="483"/>
      <c r="X36" s="483"/>
      <c r="Y36" s="483"/>
      <c r="Z36" s="483"/>
    </row>
    <row r="37" ht="29.25" customHeight="1">
      <c r="A37" s="462">
        <f t="shared" si="2"/>
        <v>36</v>
      </c>
      <c r="B37" s="525" t="s">
        <v>5051</v>
      </c>
      <c r="C37" s="526">
        <v>45425.0</v>
      </c>
      <c r="D37" s="527" t="s">
        <v>490</v>
      </c>
      <c r="E37" s="525" t="s">
        <v>1129</v>
      </c>
      <c r="F37" s="528" t="s">
        <v>4999</v>
      </c>
      <c r="G37" s="529" t="s">
        <v>5042</v>
      </c>
      <c r="H37" s="530" t="s">
        <v>710</v>
      </c>
      <c r="I37" s="531" t="s">
        <v>305</v>
      </c>
      <c r="J37" s="531" t="s">
        <v>5045</v>
      </c>
      <c r="K37" s="525" t="s">
        <v>4993</v>
      </c>
      <c r="L37" s="462">
        <v>2050.0</v>
      </c>
      <c r="M37" s="532">
        <v>20500.0</v>
      </c>
      <c r="N37" s="525"/>
      <c r="O37" s="533"/>
      <c r="P37" s="468"/>
      <c r="Q37" s="468"/>
      <c r="R37" s="477"/>
      <c r="S37" s="483"/>
      <c r="T37" s="483"/>
      <c r="U37" s="483"/>
      <c r="V37" s="483"/>
      <c r="W37" s="483"/>
      <c r="X37" s="483"/>
      <c r="Y37" s="483"/>
      <c r="Z37" s="483"/>
    </row>
    <row r="38" ht="29.25" customHeight="1">
      <c r="A38" s="462">
        <f t="shared" si="2"/>
        <v>37</v>
      </c>
      <c r="B38" s="525" t="s">
        <v>5052</v>
      </c>
      <c r="C38" s="526">
        <v>45425.0</v>
      </c>
      <c r="D38" s="527" t="s">
        <v>490</v>
      </c>
      <c r="E38" s="525" t="s">
        <v>1129</v>
      </c>
      <c r="F38" s="528" t="s">
        <v>4999</v>
      </c>
      <c r="G38" s="529" t="s">
        <v>5042</v>
      </c>
      <c r="H38" s="530" t="s">
        <v>710</v>
      </c>
      <c r="I38" s="531" t="s">
        <v>305</v>
      </c>
      <c r="J38" s="531" t="s">
        <v>5045</v>
      </c>
      <c r="K38" s="525" t="s">
        <v>4993</v>
      </c>
      <c r="L38" s="462">
        <v>2050.0</v>
      </c>
      <c r="M38" s="532">
        <v>20500.0</v>
      </c>
      <c r="N38" s="525"/>
      <c r="O38" s="533"/>
      <c r="P38" s="468"/>
      <c r="Q38" s="468"/>
      <c r="R38" s="477"/>
      <c r="S38" s="483"/>
      <c r="T38" s="483"/>
      <c r="U38" s="483"/>
      <c r="V38" s="483"/>
      <c r="W38" s="483"/>
      <c r="X38" s="483"/>
      <c r="Y38" s="483"/>
      <c r="Z38" s="483"/>
    </row>
    <row r="39" ht="29.25" customHeight="1">
      <c r="A39" s="462">
        <f t="shared" si="2"/>
        <v>38</v>
      </c>
      <c r="B39" s="525" t="s">
        <v>5053</v>
      </c>
      <c r="C39" s="526">
        <v>45425.0</v>
      </c>
      <c r="D39" s="527" t="s">
        <v>490</v>
      </c>
      <c r="E39" s="525" t="s">
        <v>1129</v>
      </c>
      <c r="F39" s="528" t="s">
        <v>4999</v>
      </c>
      <c r="G39" s="529" t="s">
        <v>5042</v>
      </c>
      <c r="H39" s="530" t="s">
        <v>710</v>
      </c>
      <c r="I39" s="531" t="s">
        <v>305</v>
      </c>
      <c r="J39" s="531" t="s">
        <v>5045</v>
      </c>
      <c r="K39" s="525" t="s">
        <v>4993</v>
      </c>
      <c r="L39" s="462">
        <v>2050.0</v>
      </c>
      <c r="M39" s="532">
        <v>20500.0</v>
      </c>
      <c r="N39" s="525"/>
      <c r="O39" s="533"/>
      <c r="P39" s="468"/>
      <c r="Q39" s="468"/>
      <c r="R39" s="477"/>
      <c r="S39" s="483"/>
      <c r="T39" s="483"/>
      <c r="U39" s="483"/>
      <c r="V39" s="483"/>
      <c r="W39" s="483"/>
      <c r="X39" s="483"/>
      <c r="Y39" s="483"/>
      <c r="Z39" s="483"/>
    </row>
    <row r="40" ht="29.25" customHeight="1">
      <c r="A40" s="462">
        <f t="shared" si="2"/>
        <v>39</v>
      </c>
      <c r="B40" s="525" t="s">
        <v>5054</v>
      </c>
      <c r="C40" s="526">
        <v>45425.0</v>
      </c>
      <c r="D40" s="527" t="s">
        <v>490</v>
      </c>
      <c r="E40" s="525" t="s">
        <v>1129</v>
      </c>
      <c r="F40" s="528" t="s">
        <v>4999</v>
      </c>
      <c r="G40" s="529" t="s">
        <v>5042</v>
      </c>
      <c r="H40" s="530" t="s">
        <v>710</v>
      </c>
      <c r="I40" s="531" t="s">
        <v>305</v>
      </c>
      <c r="J40" s="531" t="s">
        <v>5045</v>
      </c>
      <c r="K40" s="525" t="s">
        <v>4993</v>
      </c>
      <c r="L40" s="462">
        <v>2050.0</v>
      </c>
      <c r="M40" s="532">
        <v>20500.0</v>
      </c>
      <c r="N40" s="525"/>
      <c r="O40" s="533"/>
      <c r="P40" s="468"/>
      <c r="Q40" s="468"/>
      <c r="R40" s="477"/>
      <c r="S40" s="483"/>
      <c r="T40" s="483"/>
      <c r="U40" s="483"/>
      <c r="V40" s="483"/>
      <c r="W40" s="483"/>
      <c r="X40" s="483"/>
      <c r="Y40" s="483"/>
      <c r="Z40" s="483"/>
    </row>
    <row r="41" ht="29.25" customHeight="1">
      <c r="A41" s="462">
        <f t="shared" si="2"/>
        <v>40</v>
      </c>
      <c r="B41" s="525" t="s">
        <v>5055</v>
      </c>
      <c r="C41" s="526">
        <v>45425.0</v>
      </c>
      <c r="D41" s="527" t="s">
        <v>490</v>
      </c>
      <c r="E41" s="525" t="s">
        <v>1129</v>
      </c>
      <c r="F41" s="528" t="s">
        <v>4999</v>
      </c>
      <c r="G41" s="529" t="s">
        <v>5042</v>
      </c>
      <c r="H41" s="530" t="s">
        <v>710</v>
      </c>
      <c r="I41" s="531" t="s">
        <v>305</v>
      </c>
      <c r="J41" s="531" t="s">
        <v>5045</v>
      </c>
      <c r="K41" s="525" t="s">
        <v>4993</v>
      </c>
      <c r="L41" s="462">
        <v>2050.0</v>
      </c>
      <c r="M41" s="532">
        <v>20500.0</v>
      </c>
      <c r="N41" s="525"/>
      <c r="O41" s="533"/>
      <c r="P41" s="468"/>
      <c r="Q41" s="468"/>
      <c r="R41" s="477"/>
      <c r="S41" s="483"/>
      <c r="T41" s="483"/>
      <c r="U41" s="483"/>
      <c r="V41" s="483"/>
      <c r="W41" s="483"/>
      <c r="X41" s="483"/>
      <c r="Y41" s="483"/>
      <c r="Z41" s="483"/>
    </row>
    <row r="42" ht="29.25" customHeight="1">
      <c r="A42" s="462">
        <f t="shared" si="2"/>
        <v>41</v>
      </c>
      <c r="B42" s="525" t="s">
        <v>5056</v>
      </c>
      <c r="C42" s="526">
        <v>45425.0</v>
      </c>
      <c r="D42" s="527" t="s">
        <v>490</v>
      </c>
      <c r="E42" s="525" t="s">
        <v>1129</v>
      </c>
      <c r="F42" s="528" t="s">
        <v>4999</v>
      </c>
      <c r="G42" s="529" t="s">
        <v>5042</v>
      </c>
      <c r="H42" s="530" t="s">
        <v>710</v>
      </c>
      <c r="I42" s="531" t="s">
        <v>305</v>
      </c>
      <c r="J42" s="531" t="s">
        <v>5045</v>
      </c>
      <c r="K42" s="525" t="s">
        <v>4993</v>
      </c>
      <c r="L42" s="462">
        <v>2050.0</v>
      </c>
      <c r="M42" s="532">
        <v>20500.0</v>
      </c>
      <c r="N42" s="525"/>
      <c r="O42" s="533"/>
      <c r="P42" s="468"/>
      <c r="Q42" s="468"/>
      <c r="R42" s="477"/>
      <c r="S42" s="483"/>
      <c r="T42" s="483"/>
      <c r="U42" s="483"/>
      <c r="V42" s="483"/>
      <c r="W42" s="483"/>
      <c r="X42" s="483"/>
      <c r="Y42" s="483"/>
      <c r="Z42" s="483"/>
    </row>
    <row r="43" ht="29.25" customHeight="1">
      <c r="A43" s="462">
        <f t="shared" si="2"/>
        <v>42</v>
      </c>
      <c r="B43" s="525" t="s">
        <v>5057</v>
      </c>
      <c r="C43" s="526">
        <v>45425.0</v>
      </c>
      <c r="D43" s="527" t="s">
        <v>490</v>
      </c>
      <c r="E43" s="525" t="s">
        <v>1129</v>
      </c>
      <c r="F43" s="528" t="s">
        <v>4999</v>
      </c>
      <c r="G43" s="529" t="s">
        <v>5042</v>
      </c>
      <c r="H43" s="530" t="s">
        <v>710</v>
      </c>
      <c r="I43" s="531" t="s">
        <v>305</v>
      </c>
      <c r="J43" s="531" t="s">
        <v>5045</v>
      </c>
      <c r="K43" s="525" t="s">
        <v>4993</v>
      </c>
      <c r="L43" s="462">
        <v>2050.0</v>
      </c>
      <c r="M43" s="532">
        <v>20500.0</v>
      </c>
      <c r="N43" s="525"/>
      <c r="O43" s="533"/>
      <c r="P43" s="468"/>
      <c r="Q43" s="468"/>
      <c r="R43" s="477"/>
      <c r="S43" s="483"/>
      <c r="T43" s="483"/>
      <c r="U43" s="483"/>
      <c r="V43" s="483"/>
      <c r="W43" s="483"/>
      <c r="X43" s="483"/>
      <c r="Y43" s="483"/>
      <c r="Z43" s="483"/>
    </row>
    <row r="44" ht="29.25" customHeight="1">
      <c r="A44" s="462">
        <f t="shared" si="2"/>
        <v>43</v>
      </c>
      <c r="B44" s="525" t="s">
        <v>5058</v>
      </c>
      <c r="C44" s="526">
        <v>45425.0</v>
      </c>
      <c r="D44" s="527" t="s">
        <v>490</v>
      </c>
      <c r="E44" s="525" t="s">
        <v>1129</v>
      </c>
      <c r="F44" s="528" t="s">
        <v>4999</v>
      </c>
      <c r="G44" s="529" t="s">
        <v>5042</v>
      </c>
      <c r="H44" s="530" t="s">
        <v>710</v>
      </c>
      <c r="I44" s="531" t="s">
        <v>305</v>
      </c>
      <c r="J44" s="531" t="s">
        <v>5045</v>
      </c>
      <c r="K44" s="525" t="s">
        <v>4993</v>
      </c>
      <c r="L44" s="462">
        <v>2050.0</v>
      </c>
      <c r="M44" s="532">
        <v>20500.0</v>
      </c>
      <c r="N44" s="525"/>
      <c r="O44" s="533"/>
      <c r="P44" s="468"/>
      <c r="Q44" s="468"/>
      <c r="R44" s="477"/>
      <c r="S44" s="483"/>
      <c r="T44" s="483"/>
      <c r="U44" s="483"/>
      <c r="V44" s="483"/>
      <c r="W44" s="483"/>
      <c r="X44" s="483"/>
      <c r="Y44" s="483"/>
      <c r="Z44" s="483"/>
    </row>
    <row r="45" ht="29.25" customHeight="1">
      <c r="A45" s="462">
        <f t="shared" si="2"/>
        <v>44</v>
      </c>
      <c r="B45" s="525" t="s">
        <v>5059</v>
      </c>
      <c r="C45" s="526">
        <v>45425.0</v>
      </c>
      <c r="D45" s="527" t="s">
        <v>490</v>
      </c>
      <c r="E45" s="525" t="s">
        <v>1129</v>
      </c>
      <c r="F45" s="528" t="s">
        <v>4999</v>
      </c>
      <c r="G45" s="529" t="s">
        <v>5042</v>
      </c>
      <c r="H45" s="530" t="s">
        <v>710</v>
      </c>
      <c r="I45" s="531" t="s">
        <v>305</v>
      </c>
      <c r="J45" s="531" t="s">
        <v>5045</v>
      </c>
      <c r="K45" s="525" t="s">
        <v>4993</v>
      </c>
      <c r="L45" s="462">
        <v>2050.0</v>
      </c>
      <c r="M45" s="532">
        <v>20500.0</v>
      </c>
      <c r="N45" s="525"/>
      <c r="O45" s="533"/>
      <c r="P45" s="468"/>
      <c r="Q45" s="468"/>
      <c r="R45" s="477"/>
      <c r="S45" s="483"/>
      <c r="T45" s="483"/>
      <c r="U45" s="483"/>
      <c r="V45" s="483"/>
      <c r="W45" s="483"/>
      <c r="X45" s="483"/>
      <c r="Y45" s="483"/>
      <c r="Z45" s="483"/>
    </row>
    <row r="46" ht="29.25" customHeight="1">
      <c r="A46" s="462">
        <f t="shared" si="2"/>
        <v>45</v>
      </c>
      <c r="B46" s="525" t="s">
        <v>5060</v>
      </c>
      <c r="C46" s="526">
        <v>45425.0</v>
      </c>
      <c r="D46" s="527" t="s">
        <v>490</v>
      </c>
      <c r="E46" s="525" t="s">
        <v>1129</v>
      </c>
      <c r="F46" s="528" t="s">
        <v>4999</v>
      </c>
      <c r="G46" s="529" t="s">
        <v>5042</v>
      </c>
      <c r="H46" s="530" t="s">
        <v>710</v>
      </c>
      <c r="I46" s="531" t="s">
        <v>305</v>
      </c>
      <c r="J46" s="531" t="s">
        <v>5045</v>
      </c>
      <c r="K46" s="525" t="s">
        <v>4993</v>
      </c>
      <c r="L46" s="462">
        <v>2050.0</v>
      </c>
      <c r="M46" s="532">
        <v>20500.0</v>
      </c>
      <c r="N46" s="525"/>
      <c r="O46" s="533"/>
      <c r="P46" s="468"/>
      <c r="Q46" s="468"/>
      <c r="R46" s="477"/>
      <c r="S46" s="483"/>
      <c r="T46" s="483"/>
      <c r="U46" s="483"/>
      <c r="V46" s="483"/>
      <c r="W46" s="483"/>
      <c r="X46" s="483"/>
      <c r="Y46" s="483"/>
      <c r="Z46" s="483"/>
    </row>
    <row r="47" ht="29.25" customHeight="1">
      <c r="A47" s="462">
        <f t="shared" si="2"/>
        <v>46</v>
      </c>
      <c r="B47" s="525" t="s">
        <v>5061</v>
      </c>
      <c r="C47" s="526">
        <v>45425.0</v>
      </c>
      <c r="D47" s="527" t="s">
        <v>490</v>
      </c>
      <c r="E47" s="525" t="s">
        <v>1129</v>
      </c>
      <c r="F47" s="528" t="s">
        <v>4999</v>
      </c>
      <c r="G47" s="529" t="s">
        <v>5042</v>
      </c>
      <c r="H47" s="530" t="s">
        <v>710</v>
      </c>
      <c r="I47" s="531" t="s">
        <v>305</v>
      </c>
      <c r="J47" s="531" t="s">
        <v>5045</v>
      </c>
      <c r="K47" s="525" t="s">
        <v>4993</v>
      </c>
      <c r="L47" s="462">
        <v>2050.0</v>
      </c>
      <c r="M47" s="532">
        <v>20500.0</v>
      </c>
      <c r="N47" s="525"/>
      <c r="O47" s="533"/>
      <c r="P47" s="468"/>
      <c r="Q47" s="468"/>
      <c r="R47" s="477"/>
      <c r="S47" s="483"/>
      <c r="T47" s="483"/>
      <c r="U47" s="483"/>
      <c r="V47" s="483"/>
      <c r="W47" s="483"/>
      <c r="X47" s="483"/>
      <c r="Y47" s="483"/>
      <c r="Z47" s="483"/>
    </row>
    <row r="48" ht="29.25" customHeight="1">
      <c r="A48" s="462">
        <f t="shared" si="2"/>
        <v>47</v>
      </c>
      <c r="B48" s="525" t="s">
        <v>5062</v>
      </c>
      <c r="C48" s="526">
        <v>45425.0</v>
      </c>
      <c r="D48" s="527" t="s">
        <v>490</v>
      </c>
      <c r="E48" s="525" t="s">
        <v>1129</v>
      </c>
      <c r="F48" s="528" t="s">
        <v>4999</v>
      </c>
      <c r="G48" s="529" t="s">
        <v>5042</v>
      </c>
      <c r="H48" s="530" t="s">
        <v>710</v>
      </c>
      <c r="I48" s="531" t="s">
        <v>305</v>
      </c>
      <c r="J48" s="531" t="s">
        <v>5045</v>
      </c>
      <c r="K48" s="525" t="s">
        <v>4993</v>
      </c>
      <c r="L48" s="462">
        <v>2050.0</v>
      </c>
      <c r="M48" s="532">
        <v>20500.0</v>
      </c>
      <c r="N48" s="525"/>
      <c r="O48" s="533"/>
      <c r="P48" s="468"/>
      <c r="Q48" s="468"/>
      <c r="R48" s="477"/>
      <c r="S48" s="483"/>
      <c r="T48" s="483"/>
      <c r="U48" s="483"/>
      <c r="V48" s="483"/>
      <c r="W48" s="483"/>
      <c r="X48" s="483"/>
      <c r="Y48" s="483"/>
      <c r="Z48" s="483"/>
    </row>
    <row r="49" ht="29.25" customHeight="1">
      <c r="A49" s="462">
        <f t="shared" si="2"/>
        <v>48</v>
      </c>
      <c r="B49" s="525" t="s">
        <v>5063</v>
      </c>
      <c r="C49" s="526">
        <v>45425.0</v>
      </c>
      <c r="D49" s="527" t="s">
        <v>490</v>
      </c>
      <c r="E49" s="525" t="s">
        <v>1129</v>
      </c>
      <c r="F49" s="528" t="s">
        <v>4999</v>
      </c>
      <c r="G49" s="529" t="s">
        <v>5042</v>
      </c>
      <c r="H49" s="530" t="s">
        <v>710</v>
      </c>
      <c r="I49" s="531" t="s">
        <v>305</v>
      </c>
      <c r="J49" s="531" t="s">
        <v>5045</v>
      </c>
      <c r="K49" s="525" t="s">
        <v>4993</v>
      </c>
      <c r="L49" s="462">
        <v>2050.0</v>
      </c>
      <c r="M49" s="532">
        <v>20500.0</v>
      </c>
      <c r="N49" s="525"/>
      <c r="O49" s="533"/>
      <c r="P49" s="468"/>
      <c r="Q49" s="468"/>
      <c r="R49" s="477"/>
      <c r="S49" s="483"/>
      <c r="T49" s="483"/>
      <c r="U49" s="483"/>
      <c r="V49" s="483"/>
      <c r="W49" s="483"/>
      <c r="X49" s="483"/>
      <c r="Y49" s="483"/>
      <c r="Z49" s="483"/>
    </row>
    <row r="50" ht="29.25" customHeight="1">
      <c r="A50" s="462">
        <f t="shared" si="2"/>
        <v>49</v>
      </c>
      <c r="B50" s="525" t="s">
        <v>5064</v>
      </c>
      <c r="C50" s="526">
        <v>45425.0</v>
      </c>
      <c r="D50" s="527" t="s">
        <v>490</v>
      </c>
      <c r="E50" s="525" t="s">
        <v>1129</v>
      </c>
      <c r="F50" s="528" t="s">
        <v>4999</v>
      </c>
      <c r="G50" s="529" t="s">
        <v>5042</v>
      </c>
      <c r="H50" s="530" t="s">
        <v>710</v>
      </c>
      <c r="I50" s="531" t="s">
        <v>305</v>
      </c>
      <c r="J50" s="531" t="s">
        <v>5045</v>
      </c>
      <c r="K50" s="525" t="s">
        <v>4993</v>
      </c>
      <c r="L50" s="462">
        <v>2050.0</v>
      </c>
      <c r="M50" s="532">
        <v>20500.0</v>
      </c>
      <c r="N50" s="525"/>
      <c r="O50" s="533"/>
      <c r="P50" s="468"/>
      <c r="Q50" s="468"/>
      <c r="R50" s="477"/>
      <c r="S50" s="483"/>
      <c r="T50" s="483"/>
      <c r="U50" s="483"/>
      <c r="V50" s="483"/>
      <c r="W50" s="483"/>
      <c r="X50" s="483"/>
      <c r="Y50" s="483"/>
      <c r="Z50" s="483"/>
    </row>
    <row r="51" ht="29.25" customHeight="1">
      <c r="A51" s="462">
        <f t="shared" si="2"/>
        <v>50</v>
      </c>
      <c r="B51" s="525" t="s">
        <v>5065</v>
      </c>
      <c r="C51" s="526">
        <v>45500.0</v>
      </c>
      <c r="D51" s="527" t="s">
        <v>490</v>
      </c>
      <c r="E51" s="525" t="s">
        <v>1129</v>
      </c>
      <c r="F51" s="480" t="s">
        <v>5066</v>
      </c>
      <c r="G51" s="529" t="s">
        <v>5067</v>
      </c>
      <c r="H51" s="530" t="s">
        <v>5068</v>
      </c>
      <c r="I51" s="531" t="s">
        <v>5069</v>
      </c>
      <c r="J51" s="531" t="s">
        <v>5070</v>
      </c>
      <c r="K51" s="525" t="s">
        <v>4993</v>
      </c>
      <c r="L51" s="479">
        <v>2100.0</v>
      </c>
      <c r="M51" s="510">
        <v>21000.0</v>
      </c>
      <c r="N51" s="472">
        <v>99925.0</v>
      </c>
      <c r="O51" s="473">
        <f t="shared" ref="O51:O97" si="8">N51/M51</f>
        <v>4.758333333</v>
      </c>
      <c r="P51" s="514">
        <v>2.0</v>
      </c>
      <c r="Q51" s="514">
        <v>0.0</v>
      </c>
      <c r="R51" s="474">
        <v>2.0</v>
      </c>
      <c r="S51" s="475">
        <v>1.0</v>
      </c>
      <c r="T51" s="483"/>
      <c r="U51" s="483"/>
      <c r="V51" s="483"/>
      <c r="W51" s="483"/>
      <c r="X51" s="483"/>
      <c r="Y51" s="483"/>
      <c r="Z51" s="483"/>
    </row>
    <row r="52" ht="29.25" customHeight="1">
      <c r="A52" s="462">
        <f t="shared" si="2"/>
        <v>51</v>
      </c>
      <c r="B52" s="525" t="s">
        <v>5071</v>
      </c>
      <c r="C52" s="526">
        <v>45500.0</v>
      </c>
      <c r="D52" s="527" t="s">
        <v>490</v>
      </c>
      <c r="E52" s="525" t="s">
        <v>1129</v>
      </c>
      <c r="F52" s="480" t="s">
        <v>5072</v>
      </c>
      <c r="G52" s="529" t="s">
        <v>5067</v>
      </c>
      <c r="H52" s="530" t="s">
        <v>5068</v>
      </c>
      <c r="I52" s="531" t="s">
        <v>5069</v>
      </c>
      <c r="J52" s="531" t="s">
        <v>5070</v>
      </c>
      <c r="K52" s="525" t="s">
        <v>4993</v>
      </c>
      <c r="L52" s="479">
        <v>2100.0</v>
      </c>
      <c r="M52" s="510">
        <v>21000.0</v>
      </c>
      <c r="N52" s="472">
        <v>99925.0</v>
      </c>
      <c r="O52" s="473">
        <f t="shared" si="8"/>
        <v>4.758333333</v>
      </c>
      <c r="P52" s="468"/>
      <c r="Q52" s="468"/>
      <c r="R52" s="477"/>
      <c r="S52" s="475">
        <v>1.0</v>
      </c>
      <c r="T52" s="483"/>
      <c r="U52" s="483"/>
      <c r="V52" s="483"/>
      <c r="W52" s="483"/>
      <c r="X52" s="483"/>
      <c r="Y52" s="483"/>
      <c r="Z52" s="483"/>
    </row>
    <row r="53" ht="164.25" customHeight="1">
      <c r="A53" s="462">
        <f t="shared" si="2"/>
        <v>52</v>
      </c>
      <c r="B53" s="481" t="s">
        <v>5073</v>
      </c>
      <c r="C53" s="534">
        <v>45501.0</v>
      </c>
      <c r="D53" s="462" t="s">
        <v>490</v>
      </c>
      <c r="E53" s="468" t="s">
        <v>4911</v>
      </c>
      <c r="F53" s="480" t="s">
        <v>5074</v>
      </c>
      <c r="G53" s="481" t="s">
        <v>5075</v>
      </c>
      <c r="H53" s="468" t="s">
        <v>5076</v>
      </c>
      <c r="I53" s="469" t="s">
        <v>5077</v>
      </c>
      <c r="J53" s="467" t="s">
        <v>5078</v>
      </c>
      <c r="K53" s="468" t="s">
        <v>5079</v>
      </c>
      <c r="L53" s="468">
        <v>900.0</v>
      </c>
      <c r="M53" s="535">
        <v>9000.0</v>
      </c>
      <c r="N53" s="513">
        <v>48600.0</v>
      </c>
      <c r="O53" s="473">
        <f t="shared" si="8"/>
        <v>5.4</v>
      </c>
      <c r="P53" s="514">
        <v>9.0</v>
      </c>
      <c r="Q53" s="514">
        <v>3.0</v>
      </c>
      <c r="R53" s="474">
        <v>6.0</v>
      </c>
      <c r="S53" s="475">
        <v>1.0</v>
      </c>
      <c r="T53" s="483"/>
      <c r="U53" s="483"/>
      <c r="V53" s="483"/>
      <c r="W53" s="483"/>
      <c r="X53" s="483"/>
      <c r="Y53" s="483"/>
      <c r="Z53" s="483"/>
    </row>
    <row r="54" ht="168.0" customHeight="1">
      <c r="A54" s="462">
        <f t="shared" si="2"/>
        <v>53</v>
      </c>
      <c r="B54" s="536">
        <v>725563.0</v>
      </c>
      <c r="C54" s="526">
        <v>45502.0</v>
      </c>
      <c r="D54" s="527" t="s">
        <v>384</v>
      </c>
      <c r="E54" s="525" t="s">
        <v>141</v>
      </c>
      <c r="F54" s="480">
        <v>45534.0</v>
      </c>
      <c r="G54" s="529" t="s">
        <v>5080</v>
      </c>
      <c r="H54" s="530" t="s">
        <v>5038</v>
      </c>
      <c r="I54" s="531" t="s">
        <v>5081</v>
      </c>
      <c r="J54" s="531" t="s">
        <v>5082</v>
      </c>
      <c r="K54" s="525" t="s">
        <v>5083</v>
      </c>
      <c r="L54" s="479">
        <v>1800.0</v>
      </c>
      <c r="M54" s="510">
        <f t="shared" ref="M54:M57" si="9">36000*0.454</f>
        <v>16344</v>
      </c>
      <c r="N54" s="472">
        <v>122400.0</v>
      </c>
      <c r="O54" s="473">
        <f t="shared" si="8"/>
        <v>7.488986784</v>
      </c>
      <c r="P54" s="468"/>
      <c r="Q54" s="468"/>
      <c r="R54" s="477"/>
      <c r="S54" s="475">
        <v>1.0</v>
      </c>
      <c r="T54" s="483"/>
      <c r="U54" s="483"/>
      <c r="V54" s="483"/>
      <c r="W54" s="483"/>
      <c r="X54" s="483"/>
      <c r="Y54" s="483"/>
      <c r="Z54" s="483"/>
    </row>
    <row r="55" ht="29.25" customHeight="1">
      <c r="A55" s="462">
        <f t="shared" si="2"/>
        <v>54</v>
      </c>
      <c r="B55" s="536">
        <v>725564.0</v>
      </c>
      <c r="C55" s="526">
        <v>45502.0</v>
      </c>
      <c r="D55" s="527" t="s">
        <v>384</v>
      </c>
      <c r="E55" s="525" t="s">
        <v>141</v>
      </c>
      <c r="F55" s="480">
        <v>45550.0</v>
      </c>
      <c r="G55" s="529" t="s">
        <v>5080</v>
      </c>
      <c r="H55" s="530" t="s">
        <v>5038</v>
      </c>
      <c r="I55" s="531" t="s">
        <v>5081</v>
      </c>
      <c r="J55" s="531" t="s">
        <v>5082</v>
      </c>
      <c r="K55" s="525" t="s">
        <v>5083</v>
      </c>
      <c r="L55" s="479">
        <v>1800.0</v>
      </c>
      <c r="M55" s="510">
        <f t="shared" si="9"/>
        <v>16344</v>
      </c>
      <c r="N55" s="472">
        <v>122400.0</v>
      </c>
      <c r="O55" s="473">
        <f t="shared" si="8"/>
        <v>7.488986784</v>
      </c>
      <c r="P55" s="514">
        <v>1.0</v>
      </c>
      <c r="Q55" s="514">
        <v>0.0</v>
      </c>
      <c r="R55" s="474">
        <v>1.0</v>
      </c>
      <c r="S55" s="475">
        <v>1.0</v>
      </c>
      <c r="T55" s="483"/>
      <c r="U55" s="483"/>
      <c r="V55" s="483"/>
      <c r="W55" s="483"/>
      <c r="X55" s="483"/>
      <c r="Y55" s="483"/>
      <c r="Z55" s="483"/>
    </row>
    <row r="56" ht="29.25" customHeight="1">
      <c r="A56" s="462">
        <f t="shared" si="2"/>
        <v>55</v>
      </c>
      <c r="B56" s="467">
        <v>10030.0</v>
      </c>
      <c r="C56" s="537">
        <v>45512.0</v>
      </c>
      <c r="D56" s="538" t="s">
        <v>666</v>
      </c>
      <c r="E56" s="538" t="s">
        <v>141</v>
      </c>
      <c r="F56" s="480">
        <v>45575.0</v>
      </c>
      <c r="G56" s="467" t="s">
        <v>1674</v>
      </c>
      <c r="H56" s="469" t="s">
        <v>4978</v>
      </c>
      <c r="I56" s="469" t="s">
        <v>305</v>
      </c>
      <c r="J56" s="467" t="s">
        <v>5084</v>
      </c>
      <c r="K56" s="469" t="s">
        <v>5085</v>
      </c>
      <c r="L56" s="469">
        <v>3600.0</v>
      </c>
      <c r="M56" s="539">
        <f t="shared" si="9"/>
        <v>16344</v>
      </c>
      <c r="N56" s="540">
        <v>110400.0</v>
      </c>
      <c r="O56" s="473">
        <f t="shared" si="8"/>
        <v>6.754772394</v>
      </c>
      <c r="P56" s="469"/>
      <c r="Q56" s="469"/>
      <c r="R56" s="477"/>
      <c r="S56" s="475">
        <v>1.0</v>
      </c>
      <c r="T56" s="483"/>
      <c r="U56" s="483"/>
      <c r="V56" s="483"/>
      <c r="W56" s="483"/>
      <c r="X56" s="483"/>
      <c r="Y56" s="483"/>
      <c r="Z56" s="483"/>
    </row>
    <row r="57" ht="29.25" customHeight="1">
      <c r="A57" s="462">
        <f t="shared" si="2"/>
        <v>56</v>
      </c>
      <c r="B57" s="467">
        <v>10031.0</v>
      </c>
      <c r="C57" s="537">
        <v>45512.0</v>
      </c>
      <c r="D57" s="538" t="s">
        <v>666</v>
      </c>
      <c r="E57" s="538" t="s">
        <v>141</v>
      </c>
      <c r="F57" s="480">
        <v>45585.0</v>
      </c>
      <c r="G57" s="467" t="s">
        <v>1674</v>
      </c>
      <c r="H57" s="469" t="s">
        <v>4978</v>
      </c>
      <c r="I57" s="469" t="s">
        <v>305</v>
      </c>
      <c r="J57" s="467" t="s">
        <v>5017</v>
      </c>
      <c r="K57" s="469" t="s">
        <v>5085</v>
      </c>
      <c r="L57" s="469">
        <v>3600.0</v>
      </c>
      <c r="M57" s="539">
        <f t="shared" si="9"/>
        <v>16344</v>
      </c>
      <c r="N57" s="540">
        <v>127800.0</v>
      </c>
      <c r="O57" s="473">
        <f t="shared" si="8"/>
        <v>7.81938326</v>
      </c>
      <c r="P57" s="469"/>
      <c r="Q57" s="469"/>
      <c r="R57" s="477"/>
      <c r="S57" s="475">
        <v>1.0</v>
      </c>
      <c r="T57" s="483"/>
      <c r="U57" s="483"/>
      <c r="V57" s="483"/>
      <c r="W57" s="483"/>
      <c r="X57" s="483"/>
      <c r="Y57" s="483"/>
      <c r="Z57" s="483"/>
    </row>
    <row r="58" ht="29.25" customHeight="1">
      <c r="A58" s="462">
        <f t="shared" si="2"/>
        <v>57</v>
      </c>
      <c r="B58" s="467">
        <v>10067.0</v>
      </c>
      <c r="C58" s="537">
        <v>45519.0</v>
      </c>
      <c r="D58" s="538" t="s">
        <v>666</v>
      </c>
      <c r="E58" s="538" t="s">
        <v>141</v>
      </c>
      <c r="F58" s="480">
        <v>45560.0</v>
      </c>
      <c r="G58" s="467" t="s">
        <v>1674</v>
      </c>
      <c r="H58" s="469" t="s">
        <v>4978</v>
      </c>
      <c r="I58" s="469" t="s">
        <v>305</v>
      </c>
      <c r="J58" s="467" t="s">
        <v>5086</v>
      </c>
      <c r="K58" s="468" t="s">
        <v>5005</v>
      </c>
      <c r="L58" s="469">
        <v>3600.0</v>
      </c>
      <c r="M58" s="539">
        <v>16344.0</v>
      </c>
      <c r="N58" s="540">
        <v>125100.0</v>
      </c>
      <c r="O58" s="473">
        <f t="shared" si="8"/>
        <v>7.654185022</v>
      </c>
      <c r="P58" s="469"/>
      <c r="Q58" s="469"/>
      <c r="R58" s="477"/>
      <c r="S58" s="475">
        <v>1.0</v>
      </c>
      <c r="T58" s="483"/>
      <c r="U58" s="483"/>
      <c r="V58" s="483"/>
      <c r="W58" s="483"/>
      <c r="X58" s="483"/>
      <c r="Y58" s="483"/>
      <c r="Z58" s="483"/>
    </row>
    <row r="59" ht="29.25" customHeight="1">
      <c r="A59" s="462">
        <f t="shared" si="2"/>
        <v>58</v>
      </c>
      <c r="B59" s="481">
        <v>10068.0</v>
      </c>
      <c r="C59" s="534">
        <v>45519.0</v>
      </c>
      <c r="D59" s="462" t="s">
        <v>666</v>
      </c>
      <c r="E59" s="462" t="s">
        <v>141</v>
      </c>
      <c r="F59" s="480">
        <v>45575.0</v>
      </c>
      <c r="G59" s="481" t="s">
        <v>1674</v>
      </c>
      <c r="H59" s="468" t="s">
        <v>4978</v>
      </c>
      <c r="I59" s="468" t="s">
        <v>305</v>
      </c>
      <c r="J59" s="467" t="s">
        <v>5087</v>
      </c>
      <c r="K59" s="468" t="s">
        <v>5088</v>
      </c>
      <c r="L59" s="469">
        <v>2084.0</v>
      </c>
      <c r="M59" s="539">
        <v>16351.264</v>
      </c>
      <c r="N59" s="540">
        <v>108148.8</v>
      </c>
      <c r="O59" s="473">
        <f t="shared" si="8"/>
        <v>6.614094176</v>
      </c>
      <c r="P59" s="469"/>
      <c r="Q59" s="469"/>
      <c r="R59" s="477"/>
      <c r="S59" s="475">
        <v>1.0</v>
      </c>
      <c r="T59" s="483"/>
      <c r="U59" s="483"/>
      <c r="V59" s="483"/>
      <c r="W59" s="483"/>
      <c r="X59" s="483"/>
      <c r="Y59" s="483"/>
      <c r="Z59" s="483"/>
    </row>
    <row r="60" ht="29.25" customHeight="1">
      <c r="A60" s="462">
        <f t="shared" si="2"/>
        <v>59</v>
      </c>
      <c r="B60" s="481">
        <v>796.0</v>
      </c>
      <c r="C60" s="534">
        <v>45520.0</v>
      </c>
      <c r="D60" s="462" t="s">
        <v>384</v>
      </c>
      <c r="E60" s="462" t="s">
        <v>1664</v>
      </c>
      <c r="F60" s="480" t="s">
        <v>5089</v>
      </c>
      <c r="G60" s="481" t="s">
        <v>5090</v>
      </c>
      <c r="H60" s="468" t="s">
        <v>1758</v>
      </c>
      <c r="I60" s="468" t="s">
        <v>5091</v>
      </c>
      <c r="J60" s="467" t="s">
        <v>5092</v>
      </c>
      <c r="K60" s="468" t="s">
        <v>5093</v>
      </c>
      <c r="L60" s="469">
        <v>2550.0</v>
      </c>
      <c r="M60" s="539">
        <v>21440.0</v>
      </c>
      <c r="N60" s="540">
        <v>135878.0</v>
      </c>
      <c r="O60" s="473">
        <f t="shared" si="8"/>
        <v>6.337593284</v>
      </c>
      <c r="P60" s="514">
        <v>2.0</v>
      </c>
      <c r="Q60" s="514">
        <v>0.0</v>
      </c>
      <c r="R60" s="474">
        <v>2.0</v>
      </c>
      <c r="S60" s="475">
        <v>1.0</v>
      </c>
      <c r="T60" s="483"/>
      <c r="U60" s="483"/>
      <c r="V60" s="483"/>
      <c r="W60" s="483"/>
      <c r="X60" s="483"/>
      <c r="Y60" s="483"/>
      <c r="Z60" s="483"/>
    </row>
    <row r="61" ht="29.25" customHeight="1">
      <c r="A61" s="462">
        <f t="shared" si="2"/>
        <v>60</v>
      </c>
      <c r="B61" s="481">
        <v>797.0</v>
      </c>
      <c r="C61" s="534">
        <v>45520.0</v>
      </c>
      <c r="D61" s="462" t="s">
        <v>384</v>
      </c>
      <c r="E61" s="462" t="s">
        <v>1664</v>
      </c>
      <c r="F61" s="480" t="s">
        <v>5089</v>
      </c>
      <c r="G61" s="481" t="s">
        <v>5090</v>
      </c>
      <c r="H61" s="468" t="s">
        <v>1758</v>
      </c>
      <c r="I61" s="468" t="s">
        <v>5091</v>
      </c>
      <c r="J61" s="467" t="s">
        <v>5092</v>
      </c>
      <c r="K61" s="468" t="s">
        <v>5093</v>
      </c>
      <c r="L61" s="469">
        <v>2550.0</v>
      </c>
      <c r="M61" s="539">
        <v>21440.0</v>
      </c>
      <c r="N61" s="540">
        <v>135878.0</v>
      </c>
      <c r="O61" s="473">
        <f t="shared" si="8"/>
        <v>6.337593284</v>
      </c>
      <c r="P61" s="469"/>
      <c r="Q61" s="469"/>
      <c r="R61" s="477"/>
      <c r="S61" s="475">
        <v>1.0</v>
      </c>
      <c r="T61" s="483"/>
      <c r="U61" s="483"/>
      <c r="V61" s="483"/>
      <c r="W61" s="483"/>
      <c r="X61" s="483"/>
      <c r="Y61" s="483"/>
      <c r="Z61" s="483"/>
    </row>
    <row r="62" ht="29.25" customHeight="1">
      <c r="A62" s="462">
        <f t="shared" si="2"/>
        <v>61</v>
      </c>
      <c r="B62" s="481" t="s">
        <v>5094</v>
      </c>
      <c r="C62" s="534">
        <v>45520.0</v>
      </c>
      <c r="D62" s="462" t="s">
        <v>384</v>
      </c>
      <c r="E62" s="462" t="s">
        <v>141</v>
      </c>
      <c r="F62" s="480" t="s">
        <v>5095</v>
      </c>
      <c r="G62" s="481" t="s">
        <v>1801</v>
      </c>
      <c r="H62" s="468" t="s">
        <v>4978</v>
      </c>
      <c r="I62" s="468" t="s">
        <v>305</v>
      </c>
      <c r="J62" s="467" t="s">
        <v>5096</v>
      </c>
      <c r="K62" s="468" t="s">
        <v>5005</v>
      </c>
      <c r="L62" s="469">
        <v>3600.0</v>
      </c>
      <c r="M62" s="539">
        <v>16344.0</v>
      </c>
      <c r="N62" s="540">
        <v>115100.0</v>
      </c>
      <c r="O62" s="473">
        <f t="shared" si="8"/>
        <v>7.042339697</v>
      </c>
      <c r="P62" s="514">
        <v>2.0</v>
      </c>
      <c r="Q62" s="514">
        <v>0.0</v>
      </c>
      <c r="R62" s="474">
        <v>2.0</v>
      </c>
      <c r="S62" s="475">
        <v>1.0</v>
      </c>
      <c r="T62" s="483"/>
      <c r="U62" s="483"/>
      <c r="V62" s="483"/>
      <c r="W62" s="483"/>
      <c r="X62" s="483"/>
      <c r="Y62" s="483"/>
      <c r="Z62" s="483"/>
    </row>
    <row r="63" ht="29.25" customHeight="1">
      <c r="A63" s="462">
        <f t="shared" si="2"/>
        <v>62</v>
      </c>
      <c r="B63" s="481" t="s">
        <v>5097</v>
      </c>
      <c r="C63" s="534">
        <v>45520.0</v>
      </c>
      <c r="D63" s="462" t="s">
        <v>384</v>
      </c>
      <c r="E63" s="462" t="s">
        <v>141</v>
      </c>
      <c r="F63" s="480" t="s">
        <v>5095</v>
      </c>
      <c r="G63" s="481" t="s">
        <v>1801</v>
      </c>
      <c r="H63" s="468" t="s">
        <v>4978</v>
      </c>
      <c r="I63" s="468" t="s">
        <v>305</v>
      </c>
      <c r="J63" s="467" t="s">
        <v>5096</v>
      </c>
      <c r="K63" s="468" t="s">
        <v>5005</v>
      </c>
      <c r="L63" s="469">
        <v>3600.0</v>
      </c>
      <c r="M63" s="539">
        <v>16344.0</v>
      </c>
      <c r="N63" s="540">
        <v>115100.0</v>
      </c>
      <c r="O63" s="473">
        <f t="shared" si="8"/>
        <v>7.042339697</v>
      </c>
      <c r="P63" s="469"/>
      <c r="Q63" s="469"/>
      <c r="R63" s="477"/>
      <c r="S63" s="475">
        <v>1.0</v>
      </c>
      <c r="T63" s="483"/>
      <c r="U63" s="483"/>
      <c r="V63" s="483"/>
      <c r="W63" s="483"/>
      <c r="X63" s="483"/>
      <c r="Y63" s="483"/>
      <c r="Z63" s="483"/>
    </row>
    <row r="64" ht="29.25" customHeight="1">
      <c r="A64" s="462">
        <f t="shared" si="2"/>
        <v>63</v>
      </c>
      <c r="B64" s="481" t="s">
        <v>5098</v>
      </c>
      <c r="C64" s="534">
        <v>45525.0</v>
      </c>
      <c r="D64" s="462" t="s">
        <v>666</v>
      </c>
      <c r="E64" s="462" t="s">
        <v>5099</v>
      </c>
      <c r="F64" s="480">
        <v>45545.0</v>
      </c>
      <c r="G64" s="481" t="s">
        <v>5100</v>
      </c>
      <c r="H64" s="468" t="s">
        <v>1110</v>
      </c>
      <c r="I64" s="468" t="s">
        <v>5101</v>
      </c>
      <c r="J64" s="467" t="s">
        <v>5102</v>
      </c>
      <c r="K64" s="468" t="s">
        <v>4993</v>
      </c>
      <c r="L64" s="469">
        <v>2000.0</v>
      </c>
      <c r="M64" s="539">
        <v>20000.0</v>
      </c>
      <c r="N64" s="540">
        <v>119225.0</v>
      </c>
      <c r="O64" s="473">
        <f t="shared" si="8"/>
        <v>5.96125</v>
      </c>
      <c r="P64" s="514">
        <v>1.0</v>
      </c>
      <c r="Q64" s="514">
        <v>0.0</v>
      </c>
      <c r="R64" s="474">
        <v>1.0</v>
      </c>
      <c r="S64" s="475">
        <v>1.0</v>
      </c>
      <c r="T64" s="483"/>
      <c r="U64" s="483"/>
      <c r="V64" s="483"/>
      <c r="W64" s="483"/>
      <c r="X64" s="483"/>
      <c r="Y64" s="483"/>
      <c r="Z64" s="483"/>
    </row>
    <row r="65" ht="29.25" customHeight="1">
      <c r="A65" s="462">
        <f t="shared" si="2"/>
        <v>64</v>
      </c>
      <c r="B65" s="481">
        <v>10091.0</v>
      </c>
      <c r="C65" s="534">
        <v>45525.0</v>
      </c>
      <c r="D65" s="462" t="s">
        <v>666</v>
      </c>
      <c r="E65" s="462" t="s">
        <v>141</v>
      </c>
      <c r="F65" s="480">
        <v>45550.0</v>
      </c>
      <c r="G65" s="481" t="s">
        <v>1674</v>
      </c>
      <c r="H65" s="468" t="s">
        <v>4978</v>
      </c>
      <c r="I65" s="468" t="s">
        <v>305</v>
      </c>
      <c r="J65" s="467" t="s">
        <v>5103</v>
      </c>
      <c r="K65" s="468" t="s">
        <v>5104</v>
      </c>
      <c r="L65" s="469">
        <v>2130.0</v>
      </c>
      <c r="M65" s="539">
        <f>36000*0.454</f>
        <v>16344</v>
      </c>
      <c r="N65" s="540">
        <v>115260.0</v>
      </c>
      <c r="O65" s="473">
        <f t="shared" si="8"/>
        <v>7.052129222</v>
      </c>
      <c r="P65" s="469"/>
      <c r="Q65" s="469"/>
      <c r="R65" s="477"/>
      <c r="S65" s="475">
        <v>1.0</v>
      </c>
      <c r="T65" s="483"/>
      <c r="U65" s="483"/>
      <c r="V65" s="483"/>
      <c r="W65" s="483"/>
      <c r="X65" s="483"/>
      <c r="Y65" s="483"/>
      <c r="Z65" s="483"/>
    </row>
    <row r="66" ht="29.25" customHeight="1">
      <c r="A66" s="462">
        <f t="shared" si="2"/>
        <v>65</v>
      </c>
      <c r="B66" s="481">
        <v>10092.0</v>
      </c>
      <c r="C66" s="534">
        <v>45525.0</v>
      </c>
      <c r="D66" s="462" t="s">
        <v>666</v>
      </c>
      <c r="E66" s="462" t="s">
        <v>141</v>
      </c>
      <c r="F66" s="480">
        <v>45555.0</v>
      </c>
      <c r="G66" s="481" t="s">
        <v>1674</v>
      </c>
      <c r="H66" s="468" t="s">
        <v>4978</v>
      </c>
      <c r="I66" s="468" t="s">
        <v>305</v>
      </c>
      <c r="J66" s="467" t="s">
        <v>5105</v>
      </c>
      <c r="K66" s="468" t="s">
        <v>5005</v>
      </c>
      <c r="L66" s="469">
        <v>3600.0</v>
      </c>
      <c r="M66" s="539">
        <v>16344.0</v>
      </c>
      <c r="N66" s="540">
        <v>118800.0</v>
      </c>
      <c r="O66" s="473">
        <f t="shared" si="8"/>
        <v>7.268722467</v>
      </c>
      <c r="P66" s="469"/>
      <c r="Q66" s="469"/>
      <c r="R66" s="477"/>
      <c r="S66" s="475">
        <v>1.0</v>
      </c>
      <c r="T66" s="483"/>
      <c r="U66" s="483"/>
      <c r="V66" s="483"/>
      <c r="W66" s="483"/>
      <c r="X66" s="483"/>
      <c r="Y66" s="483"/>
      <c r="Z66" s="483"/>
    </row>
    <row r="67" ht="29.25" customHeight="1">
      <c r="A67" s="462">
        <f t="shared" si="2"/>
        <v>66</v>
      </c>
      <c r="B67" s="481" t="s">
        <v>5106</v>
      </c>
      <c r="C67" s="534">
        <v>45525.0</v>
      </c>
      <c r="D67" s="462" t="s">
        <v>278</v>
      </c>
      <c r="E67" s="462" t="s">
        <v>1129</v>
      </c>
      <c r="F67" s="480">
        <v>45565.0</v>
      </c>
      <c r="G67" s="481" t="s">
        <v>691</v>
      </c>
      <c r="H67" s="468" t="s">
        <v>331</v>
      </c>
      <c r="I67" s="469" t="s">
        <v>5107</v>
      </c>
      <c r="J67" s="467" t="s">
        <v>5108</v>
      </c>
      <c r="K67" s="468" t="s">
        <v>4993</v>
      </c>
      <c r="L67" s="468">
        <v>2000.0</v>
      </c>
      <c r="M67" s="535">
        <v>20000.0</v>
      </c>
      <c r="N67" s="513">
        <f>107700-2000</f>
        <v>105700</v>
      </c>
      <c r="O67" s="473">
        <f t="shared" si="8"/>
        <v>5.285</v>
      </c>
      <c r="P67" s="514">
        <v>7.0</v>
      </c>
      <c r="Q67" s="514">
        <v>2.0</v>
      </c>
      <c r="R67" s="474">
        <v>5.0</v>
      </c>
      <c r="S67" s="475">
        <v>1.0</v>
      </c>
      <c r="T67" s="483"/>
      <c r="U67" s="483"/>
      <c r="V67" s="483"/>
      <c r="W67" s="483"/>
      <c r="X67" s="483"/>
      <c r="Y67" s="483"/>
      <c r="Z67" s="483"/>
    </row>
    <row r="68" ht="29.25" customHeight="1">
      <c r="A68" s="462">
        <f t="shared" si="2"/>
        <v>67</v>
      </c>
      <c r="B68" s="481" t="s">
        <v>5109</v>
      </c>
      <c r="C68" s="534">
        <v>45525.0</v>
      </c>
      <c r="D68" s="462" t="s">
        <v>278</v>
      </c>
      <c r="E68" s="462" t="s">
        <v>1129</v>
      </c>
      <c r="F68" s="480">
        <v>45565.0</v>
      </c>
      <c r="G68" s="481" t="s">
        <v>691</v>
      </c>
      <c r="H68" s="468" t="s">
        <v>331</v>
      </c>
      <c r="I68" s="469" t="s">
        <v>305</v>
      </c>
      <c r="J68" s="467" t="s">
        <v>5110</v>
      </c>
      <c r="K68" s="468" t="s">
        <v>4993</v>
      </c>
      <c r="L68" s="468">
        <v>1900.0</v>
      </c>
      <c r="M68" s="535">
        <v>19000.0</v>
      </c>
      <c r="N68" s="513">
        <f>94400-1900</f>
        <v>92500</v>
      </c>
      <c r="O68" s="473">
        <f t="shared" si="8"/>
        <v>4.868421053</v>
      </c>
      <c r="P68" s="469"/>
      <c r="Q68" s="469"/>
      <c r="R68" s="477"/>
      <c r="S68" s="475">
        <v>1.0</v>
      </c>
      <c r="T68" s="483"/>
      <c r="U68" s="483"/>
      <c r="V68" s="483"/>
      <c r="W68" s="483"/>
      <c r="X68" s="483"/>
      <c r="Y68" s="483"/>
      <c r="Z68" s="483"/>
    </row>
    <row r="69" ht="29.25" customHeight="1">
      <c r="A69" s="462">
        <f t="shared" si="2"/>
        <v>68</v>
      </c>
      <c r="B69" s="481" t="s">
        <v>5111</v>
      </c>
      <c r="C69" s="534">
        <v>45525.0</v>
      </c>
      <c r="D69" s="462" t="s">
        <v>278</v>
      </c>
      <c r="E69" s="462" t="s">
        <v>1129</v>
      </c>
      <c r="F69" s="480">
        <v>45565.0</v>
      </c>
      <c r="G69" s="481" t="s">
        <v>691</v>
      </c>
      <c r="H69" s="468" t="s">
        <v>331</v>
      </c>
      <c r="I69" s="469" t="s">
        <v>5112</v>
      </c>
      <c r="J69" s="467" t="s">
        <v>5113</v>
      </c>
      <c r="K69" s="468" t="s">
        <v>4993</v>
      </c>
      <c r="L69" s="468">
        <v>1950.0</v>
      </c>
      <c r="M69" s="535">
        <v>19500.0</v>
      </c>
      <c r="N69" s="513">
        <f>112900-1950</f>
        <v>110950</v>
      </c>
      <c r="O69" s="473">
        <f t="shared" si="8"/>
        <v>5.68974359</v>
      </c>
      <c r="P69" s="514">
        <v>3.0</v>
      </c>
      <c r="Q69" s="514">
        <v>0.0</v>
      </c>
      <c r="R69" s="474">
        <v>3.0</v>
      </c>
      <c r="S69" s="475">
        <v>1.0</v>
      </c>
      <c r="T69" s="483"/>
      <c r="U69" s="483"/>
      <c r="V69" s="483"/>
      <c r="W69" s="483"/>
      <c r="X69" s="483"/>
      <c r="Y69" s="483"/>
      <c r="Z69" s="483"/>
    </row>
    <row r="70" ht="29.25" customHeight="1">
      <c r="A70" s="462">
        <f t="shared" si="2"/>
        <v>69</v>
      </c>
      <c r="B70" s="481" t="s">
        <v>5114</v>
      </c>
      <c r="C70" s="534">
        <v>45526.0</v>
      </c>
      <c r="D70" s="462" t="s">
        <v>303</v>
      </c>
      <c r="E70" s="462" t="s">
        <v>1709</v>
      </c>
      <c r="F70" s="480">
        <v>45565.0</v>
      </c>
      <c r="G70" s="481" t="s">
        <v>301</v>
      </c>
      <c r="H70" s="468" t="s">
        <v>306</v>
      </c>
      <c r="I70" s="469" t="s">
        <v>5115</v>
      </c>
      <c r="J70" s="467" t="s">
        <v>5116</v>
      </c>
      <c r="K70" s="468" t="s">
        <v>5117</v>
      </c>
      <c r="L70" s="469">
        <v>2000.0</v>
      </c>
      <c r="M70" s="539">
        <v>20000.0</v>
      </c>
      <c r="N70" s="540">
        <v>112000.0</v>
      </c>
      <c r="O70" s="473">
        <f t="shared" si="8"/>
        <v>5.6</v>
      </c>
      <c r="P70" s="469"/>
      <c r="Q70" s="469"/>
      <c r="R70" s="477"/>
      <c r="S70" s="475">
        <v>1.0</v>
      </c>
      <c r="T70" s="483"/>
      <c r="U70" s="483"/>
      <c r="V70" s="483"/>
      <c r="W70" s="483"/>
      <c r="X70" s="483"/>
      <c r="Y70" s="483"/>
      <c r="Z70" s="483"/>
    </row>
    <row r="71" ht="29.25" customHeight="1">
      <c r="A71" s="462">
        <f t="shared" si="2"/>
        <v>70</v>
      </c>
      <c r="B71" s="481" t="s">
        <v>5118</v>
      </c>
      <c r="C71" s="534">
        <v>45526.0</v>
      </c>
      <c r="D71" s="462" t="s">
        <v>303</v>
      </c>
      <c r="E71" s="462" t="s">
        <v>1709</v>
      </c>
      <c r="F71" s="480">
        <v>45565.0</v>
      </c>
      <c r="G71" s="481" t="s">
        <v>301</v>
      </c>
      <c r="H71" s="468" t="s">
        <v>306</v>
      </c>
      <c r="I71" s="469" t="s">
        <v>5119</v>
      </c>
      <c r="J71" s="467" t="s">
        <v>5120</v>
      </c>
      <c r="K71" s="468" t="s">
        <v>5117</v>
      </c>
      <c r="L71" s="468">
        <v>1900.0</v>
      </c>
      <c r="M71" s="535">
        <v>19000.0</v>
      </c>
      <c r="N71" s="513">
        <v>115650.0</v>
      </c>
      <c r="O71" s="473">
        <f t="shared" si="8"/>
        <v>6.086842105</v>
      </c>
      <c r="P71" s="469"/>
      <c r="Q71" s="469"/>
      <c r="R71" s="477"/>
      <c r="S71" s="475">
        <v>1.0</v>
      </c>
      <c r="T71" s="483"/>
      <c r="U71" s="483"/>
      <c r="V71" s="483"/>
      <c r="W71" s="483"/>
      <c r="X71" s="483"/>
      <c r="Y71" s="483"/>
      <c r="Z71" s="483"/>
    </row>
    <row r="72" ht="29.25" customHeight="1">
      <c r="A72" s="462">
        <f t="shared" si="2"/>
        <v>71</v>
      </c>
      <c r="B72" s="481" t="s">
        <v>5121</v>
      </c>
      <c r="C72" s="534">
        <v>45526.0</v>
      </c>
      <c r="D72" s="462" t="s">
        <v>278</v>
      </c>
      <c r="E72" s="462" t="s">
        <v>5122</v>
      </c>
      <c r="F72" s="480" t="s">
        <v>5123</v>
      </c>
      <c r="G72" s="481" t="s">
        <v>5124</v>
      </c>
      <c r="H72" s="468" t="s">
        <v>710</v>
      </c>
      <c r="I72" s="469" t="s">
        <v>5125</v>
      </c>
      <c r="J72" s="467" t="s">
        <v>5126</v>
      </c>
      <c r="K72" s="468" t="s">
        <v>4993</v>
      </c>
      <c r="L72" s="468">
        <v>2040.0</v>
      </c>
      <c r="M72" s="535">
        <v>20400.0</v>
      </c>
      <c r="N72" s="513">
        <v>110170.0</v>
      </c>
      <c r="O72" s="473">
        <f t="shared" si="8"/>
        <v>5.400490196</v>
      </c>
      <c r="P72" s="541"/>
      <c r="Q72" s="541"/>
      <c r="R72" s="542"/>
      <c r="S72" s="475">
        <v>1.0</v>
      </c>
      <c r="T72" s="483"/>
      <c r="U72" s="483"/>
      <c r="V72" s="483"/>
      <c r="W72" s="483"/>
      <c r="X72" s="483"/>
      <c r="Y72" s="483"/>
      <c r="Z72" s="483"/>
    </row>
    <row r="73" ht="29.25" customHeight="1">
      <c r="A73" s="462">
        <f t="shared" si="2"/>
        <v>72</v>
      </c>
      <c r="B73" s="481" t="s">
        <v>5127</v>
      </c>
      <c r="C73" s="534">
        <v>45526.0</v>
      </c>
      <c r="D73" s="462" t="s">
        <v>278</v>
      </c>
      <c r="E73" s="462" t="s">
        <v>5122</v>
      </c>
      <c r="F73" s="480" t="s">
        <v>5128</v>
      </c>
      <c r="G73" s="481" t="s">
        <v>5124</v>
      </c>
      <c r="H73" s="468" t="s">
        <v>710</v>
      </c>
      <c r="I73" s="469" t="s">
        <v>5125</v>
      </c>
      <c r="J73" s="467" t="s">
        <v>5129</v>
      </c>
      <c r="K73" s="468" t="s">
        <v>4993</v>
      </c>
      <c r="L73" s="468">
        <v>2000.0</v>
      </c>
      <c r="M73" s="535">
        <v>20000.0</v>
      </c>
      <c r="N73" s="513">
        <v>105705.0</v>
      </c>
      <c r="O73" s="473">
        <f t="shared" si="8"/>
        <v>5.28525</v>
      </c>
      <c r="P73" s="469"/>
      <c r="Q73" s="469"/>
      <c r="R73" s="477"/>
      <c r="S73" s="475">
        <v>1.0</v>
      </c>
      <c r="T73" s="483"/>
      <c r="U73" s="483"/>
      <c r="V73" s="483"/>
      <c r="W73" s="483"/>
      <c r="X73" s="483"/>
      <c r="Y73" s="483"/>
      <c r="Z73" s="483"/>
    </row>
    <row r="74" ht="29.25" customHeight="1">
      <c r="A74" s="462">
        <f t="shared" si="2"/>
        <v>73</v>
      </c>
      <c r="B74" s="481" t="s">
        <v>5130</v>
      </c>
      <c r="C74" s="534">
        <v>45530.0</v>
      </c>
      <c r="D74" s="462" t="s">
        <v>303</v>
      </c>
      <c r="E74" s="462" t="s">
        <v>1709</v>
      </c>
      <c r="F74" s="480">
        <v>45565.0</v>
      </c>
      <c r="G74" s="481" t="s">
        <v>301</v>
      </c>
      <c r="H74" s="468" t="s">
        <v>5131</v>
      </c>
      <c r="I74" s="469" t="s">
        <v>5132</v>
      </c>
      <c r="J74" s="467" t="s">
        <v>5133</v>
      </c>
      <c r="K74" s="468" t="s">
        <v>4993</v>
      </c>
      <c r="L74" s="468">
        <v>2000.0</v>
      </c>
      <c r="M74" s="535">
        <v>20000.0</v>
      </c>
      <c r="N74" s="513">
        <v>118760.0</v>
      </c>
      <c r="O74" s="473">
        <f t="shared" si="8"/>
        <v>5.938</v>
      </c>
      <c r="P74" s="541"/>
      <c r="Q74" s="541"/>
      <c r="R74" s="542"/>
      <c r="S74" s="475">
        <v>1.0</v>
      </c>
      <c r="T74" s="483"/>
      <c r="U74" s="483"/>
      <c r="V74" s="483"/>
      <c r="W74" s="483"/>
      <c r="X74" s="483"/>
      <c r="Y74" s="483"/>
      <c r="Z74" s="483"/>
    </row>
    <row r="75" ht="29.25" customHeight="1">
      <c r="A75" s="462">
        <f t="shared" si="2"/>
        <v>74</v>
      </c>
      <c r="B75" s="481" t="s">
        <v>5134</v>
      </c>
      <c r="C75" s="534">
        <v>45530.0</v>
      </c>
      <c r="D75" s="462" t="s">
        <v>303</v>
      </c>
      <c r="E75" s="462" t="s">
        <v>1709</v>
      </c>
      <c r="F75" s="480">
        <v>45565.0</v>
      </c>
      <c r="G75" s="481" t="s">
        <v>301</v>
      </c>
      <c r="H75" s="468" t="s">
        <v>5131</v>
      </c>
      <c r="I75" s="469" t="s">
        <v>5132</v>
      </c>
      <c r="J75" s="467" t="s">
        <v>5133</v>
      </c>
      <c r="K75" s="468" t="s">
        <v>4993</v>
      </c>
      <c r="L75" s="468">
        <v>2000.0</v>
      </c>
      <c r="M75" s="535">
        <v>20000.0</v>
      </c>
      <c r="N75" s="513">
        <v>118760.0</v>
      </c>
      <c r="O75" s="473">
        <f t="shared" si="8"/>
        <v>5.938</v>
      </c>
      <c r="P75" s="514">
        <v>10.0</v>
      </c>
      <c r="Q75" s="514">
        <v>0.0</v>
      </c>
      <c r="R75" s="474">
        <v>10.0</v>
      </c>
      <c r="S75" s="475">
        <v>1.0</v>
      </c>
      <c r="T75" s="483"/>
      <c r="U75" s="483"/>
      <c r="V75" s="483"/>
      <c r="W75" s="483"/>
      <c r="X75" s="483"/>
      <c r="Y75" s="483"/>
      <c r="Z75" s="483"/>
    </row>
    <row r="76" ht="29.25" customHeight="1">
      <c r="A76" s="462">
        <f t="shared" si="2"/>
        <v>75</v>
      </c>
      <c r="B76" s="481" t="s">
        <v>5135</v>
      </c>
      <c r="C76" s="534">
        <v>45530.0</v>
      </c>
      <c r="D76" s="462" t="s">
        <v>303</v>
      </c>
      <c r="E76" s="462" t="s">
        <v>1709</v>
      </c>
      <c r="F76" s="480">
        <v>45565.0</v>
      </c>
      <c r="G76" s="481" t="s">
        <v>301</v>
      </c>
      <c r="H76" s="468" t="s">
        <v>5131</v>
      </c>
      <c r="I76" s="469" t="s">
        <v>5132</v>
      </c>
      <c r="J76" s="467" t="s">
        <v>5133</v>
      </c>
      <c r="K76" s="468" t="s">
        <v>4993</v>
      </c>
      <c r="L76" s="468">
        <v>2000.0</v>
      </c>
      <c r="M76" s="535">
        <v>20000.0</v>
      </c>
      <c r="N76" s="513">
        <v>118760.0</v>
      </c>
      <c r="O76" s="473">
        <f t="shared" si="8"/>
        <v>5.938</v>
      </c>
      <c r="P76" s="541"/>
      <c r="Q76" s="541"/>
      <c r="R76" s="542"/>
      <c r="S76" s="475">
        <v>1.0</v>
      </c>
      <c r="T76" s="483"/>
      <c r="U76" s="483"/>
      <c r="V76" s="483"/>
      <c r="W76" s="483"/>
      <c r="X76" s="483"/>
      <c r="Y76" s="483"/>
      <c r="Z76" s="483"/>
    </row>
    <row r="77" ht="29.25" customHeight="1">
      <c r="A77" s="462">
        <f t="shared" si="2"/>
        <v>76</v>
      </c>
      <c r="B77" s="481" t="s">
        <v>5136</v>
      </c>
      <c r="C77" s="543">
        <v>45531.0</v>
      </c>
      <c r="D77" s="462" t="s">
        <v>469</v>
      </c>
      <c r="E77" s="462" t="s">
        <v>1129</v>
      </c>
      <c r="F77" s="480" t="s">
        <v>5137</v>
      </c>
      <c r="G77" s="481" t="s">
        <v>700</v>
      </c>
      <c r="H77" s="468" t="s">
        <v>492</v>
      </c>
      <c r="I77" s="469" t="s">
        <v>5138</v>
      </c>
      <c r="J77" s="467" t="s">
        <v>5139</v>
      </c>
      <c r="K77" s="481" t="s">
        <v>4993</v>
      </c>
      <c r="L77" s="462">
        <v>2000.0</v>
      </c>
      <c r="M77" s="481">
        <v>20000.0</v>
      </c>
      <c r="N77" s="513">
        <v>92950.0</v>
      </c>
      <c r="O77" s="473">
        <f t="shared" si="8"/>
        <v>4.6475</v>
      </c>
      <c r="P77" s="469"/>
      <c r="Q77" s="469"/>
      <c r="R77" s="477"/>
      <c r="S77" s="475">
        <v>1.0</v>
      </c>
      <c r="T77" s="483"/>
      <c r="U77" s="483"/>
      <c r="V77" s="483"/>
      <c r="W77" s="483"/>
      <c r="X77" s="483"/>
      <c r="Y77" s="483"/>
      <c r="Z77" s="483"/>
    </row>
    <row r="78" ht="29.25" customHeight="1">
      <c r="A78" s="462">
        <f t="shared" si="2"/>
        <v>77</v>
      </c>
      <c r="B78" s="481" t="s">
        <v>5140</v>
      </c>
      <c r="C78" s="534">
        <v>45532.0</v>
      </c>
      <c r="D78" s="462" t="s">
        <v>490</v>
      </c>
      <c r="E78" s="462" t="s">
        <v>4911</v>
      </c>
      <c r="F78" s="480" t="s">
        <v>5141</v>
      </c>
      <c r="G78" s="481" t="s">
        <v>500</v>
      </c>
      <c r="H78" s="468" t="s">
        <v>5142</v>
      </c>
      <c r="I78" s="469" t="s">
        <v>5143</v>
      </c>
      <c r="J78" s="467" t="s">
        <v>5144</v>
      </c>
      <c r="K78" s="468" t="s">
        <v>5145</v>
      </c>
      <c r="L78" s="468">
        <v>2000.0</v>
      </c>
      <c r="M78" s="535">
        <v>20000.0</v>
      </c>
      <c r="N78" s="540">
        <f t="shared" ref="N78:N87" si="10">20000*6.4-2000</f>
        <v>126000</v>
      </c>
      <c r="O78" s="473">
        <f t="shared" si="8"/>
        <v>6.3</v>
      </c>
      <c r="P78" s="469"/>
      <c r="Q78" s="469"/>
      <c r="R78" s="477"/>
      <c r="S78" s="475">
        <v>1.0</v>
      </c>
      <c r="T78" s="483"/>
      <c r="U78" s="483"/>
      <c r="V78" s="483"/>
      <c r="W78" s="483"/>
      <c r="X78" s="483"/>
      <c r="Y78" s="483"/>
      <c r="Z78" s="483"/>
    </row>
    <row r="79" ht="29.25" customHeight="1">
      <c r="A79" s="462">
        <f t="shared" si="2"/>
        <v>78</v>
      </c>
      <c r="B79" s="481" t="s">
        <v>5146</v>
      </c>
      <c r="C79" s="534">
        <v>45532.0</v>
      </c>
      <c r="D79" s="462" t="s">
        <v>490</v>
      </c>
      <c r="E79" s="462" t="s">
        <v>4911</v>
      </c>
      <c r="F79" s="480" t="s">
        <v>5141</v>
      </c>
      <c r="G79" s="481" t="s">
        <v>500</v>
      </c>
      <c r="H79" s="468" t="s">
        <v>5142</v>
      </c>
      <c r="I79" s="469" t="s">
        <v>5143</v>
      </c>
      <c r="J79" s="467" t="s">
        <v>5144</v>
      </c>
      <c r="K79" s="468" t="s">
        <v>5145</v>
      </c>
      <c r="L79" s="468">
        <v>2000.0</v>
      </c>
      <c r="M79" s="535">
        <v>20000.0</v>
      </c>
      <c r="N79" s="540">
        <f t="shared" si="10"/>
        <v>126000</v>
      </c>
      <c r="O79" s="473">
        <f t="shared" si="8"/>
        <v>6.3</v>
      </c>
      <c r="P79" s="469"/>
      <c r="Q79" s="469"/>
      <c r="R79" s="477"/>
      <c r="S79" s="475">
        <v>1.0</v>
      </c>
      <c r="T79" s="483"/>
      <c r="U79" s="483"/>
      <c r="V79" s="483"/>
      <c r="W79" s="483"/>
      <c r="X79" s="483"/>
      <c r="Y79" s="483"/>
      <c r="Z79" s="483"/>
    </row>
    <row r="80" ht="29.25" customHeight="1">
      <c r="A80" s="462">
        <f t="shared" si="2"/>
        <v>79</v>
      </c>
      <c r="B80" s="481" t="s">
        <v>5147</v>
      </c>
      <c r="C80" s="534">
        <v>45532.0</v>
      </c>
      <c r="D80" s="462" t="s">
        <v>490</v>
      </c>
      <c r="E80" s="462" t="s">
        <v>4911</v>
      </c>
      <c r="F80" s="480" t="s">
        <v>5141</v>
      </c>
      <c r="G80" s="481" t="s">
        <v>500</v>
      </c>
      <c r="H80" s="468" t="s">
        <v>5142</v>
      </c>
      <c r="I80" s="469" t="s">
        <v>5143</v>
      </c>
      <c r="J80" s="467" t="s">
        <v>5144</v>
      </c>
      <c r="K80" s="468" t="s">
        <v>5145</v>
      </c>
      <c r="L80" s="468">
        <v>2000.0</v>
      </c>
      <c r="M80" s="535">
        <v>20000.0</v>
      </c>
      <c r="N80" s="540">
        <f t="shared" si="10"/>
        <v>126000</v>
      </c>
      <c r="O80" s="473">
        <f t="shared" si="8"/>
        <v>6.3</v>
      </c>
      <c r="P80" s="469"/>
      <c r="Q80" s="469"/>
      <c r="R80" s="477"/>
      <c r="S80" s="475">
        <v>1.0</v>
      </c>
      <c r="T80" s="483"/>
      <c r="U80" s="483"/>
      <c r="V80" s="483"/>
      <c r="W80" s="483"/>
      <c r="X80" s="483"/>
      <c r="Y80" s="483"/>
      <c r="Z80" s="483"/>
    </row>
    <row r="81" ht="29.25" customHeight="1">
      <c r="A81" s="462">
        <f t="shared" si="2"/>
        <v>80</v>
      </c>
      <c r="B81" s="481" t="s">
        <v>5148</v>
      </c>
      <c r="C81" s="534">
        <v>45532.0</v>
      </c>
      <c r="D81" s="462" t="s">
        <v>490</v>
      </c>
      <c r="E81" s="462" t="s">
        <v>4911</v>
      </c>
      <c r="F81" s="480" t="s">
        <v>5141</v>
      </c>
      <c r="G81" s="481" t="s">
        <v>500</v>
      </c>
      <c r="H81" s="468" t="s">
        <v>5142</v>
      </c>
      <c r="I81" s="469" t="s">
        <v>5143</v>
      </c>
      <c r="J81" s="467" t="s">
        <v>5144</v>
      </c>
      <c r="K81" s="468" t="s">
        <v>5145</v>
      </c>
      <c r="L81" s="468">
        <v>2000.0</v>
      </c>
      <c r="M81" s="535">
        <v>20000.0</v>
      </c>
      <c r="N81" s="540">
        <f t="shared" si="10"/>
        <v>126000</v>
      </c>
      <c r="O81" s="473">
        <f t="shared" si="8"/>
        <v>6.3</v>
      </c>
      <c r="P81" s="541"/>
      <c r="Q81" s="541"/>
      <c r="R81" s="542"/>
      <c r="S81" s="475">
        <v>1.0</v>
      </c>
      <c r="T81" s="483"/>
      <c r="U81" s="483"/>
      <c r="V81" s="483"/>
      <c r="W81" s="483"/>
      <c r="X81" s="483"/>
      <c r="Y81" s="483"/>
      <c r="Z81" s="483"/>
    </row>
    <row r="82" ht="29.25" customHeight="1">
      <c r="A82" s="462">
        <f t="shared" si="2"/>
        <v>81</v>
      </c>
      <c r="B82" s="481" t="s">
        <v>5149</v>
      </c>
      <c r="C82" s="534">
        <v>45532.0</v>
      </c>
      <c r="D82" s="462" t="s">
        <v>490</v>
      </c>
      <c r="E82" s="462" t="s">
        <v>4911</v>
      </c>
      <c r="F82" s="480" t="s">
        <v>5141</v>
      </c>
      <c r="G82" s="481" t="s">
        <v>500</v>
      </c>
      <c r="H82" s="468" t="s">
        <v>5142</v>
      </c>
      <c r="I82" s="469" t="s">
        <v>5143</v>
      </c>
      <c r="J82" s="467" t="s">
        <v>5144</v>
      </c>
      <c r="K82" s="468" t="s">
        <v>5145</v>
      </c>
      <c r="L82" s="468">
        <v>2000.0</v>
      </c>
      <c r="M82" s="535">
        <v>20000.0</v>
      </c>
      <c r="N82" s="540">
        <f t="shared" si="10"/>
        <v>126000</v>
      </c>
      <c r="O82" s="473">
        <f t="shared" si="8"/>
        <v>6.3</v>
      </c>
      <c r="P82" s="469"/>
      <c r="Q82" s="469"/>
      <c r="R82" s="477"/>
      <c r="S82" s="475">
        <v>1.0</v>
      </c>
      <c r="T82" s="483"/>
      <c r="U82" s="483"/>
      <c r="V82" s="483"/>
      <c r="W82" s="483"/>
      <c r="X82" s="483"/>
      <c r="Y82" s="483"/>
      <c r="Z82" s="483"/>
    </row>
    <row r="83" ht="29.25" customHeight="1">
      <c r="A83" s="462">
        <f t="shared" si="2"/>
        <v>82</v>
      </c>
      <c r="B83" s="481" t="s">
        <v>5150</v>
      </c>
      <c r="C83" s="534">
        <v>45532.0</v>
      </c>
      <c r="D83" s="462" t="s">
        <v>490</v>
      </c>
      <c r="E83" s="462" t="s">
        <v>4911</v>
      </c>
      <c r="F83" s="480" t="s">
        <v>5141</v>
      </c>
      <c r="G83" s="481" t="s">
        <v>500</v>
      </c>
      <c r="H83" s="468" t="s">
        <v>5142</v>
      </c>
      <c r="I83" s="469" t="s">
        <v>5143</v>
      </c>
      <c r="J83" s="467" t="s">
        <v>5144</v>
      </c>
      <c r="K83" s="468" t="s">
        <v>5145</v>
      </c>
      <c r="L83" s="468">
        <v>2000.0</v>
      </c>
      <c r="M83" s="535">
        <v>20000.0</v>
      </c>
      <c r="N83" s="540">
        <f t="shared" si="10"/>
        <v>126000</v>
      </c>
      <c r="O83" s="473">
        <f t="shared" si="8"/>
        <v>6.3</v>
      </c>
      <c r="P83" s="541"/>
      <c r="Q83" s="541"/>
      <c r="R83" s="542"/>
      <c r="S83" s="475">
        <v>1.0</v>
      </c>
      <c r="T83" s="483"/>
      <c r="U83" s="483"/>
      <c r="V83" s="483"/>
      <c r="W83" s="483"/>
      <c r="X83" s="483"/>
      <c r="Y83" s="483"/>
      <c r="Z83" s="483"/>
    </row>
    <row r="84" ht="29.25" customHeight="1">
      <c r="A84" s="462">
        <f t="shared" si="2"/>
        <v>83</v>
      </c>
      <c r="B84" s="481" t="s">
        <v>5151</v>
      </c>
      <c r="C84" s="534">
        <v>45532.0</v>
      </c>
      <c r="D84" s="462" t="s">
        <v>490</v>
      </c>
      <c r="E84" s="462" t="s">
        <v>4911</v>
      </c>
      <c r="F84" s="480" t="s">
        <v>5141</v>
      </c>
      <c r="G84" s="481" t="s">
        <v>500</v>
      </c>
      <c r="H84" s="468" t="s">
        <v>5142</v>
      </c>
      <c r="I84" s="469" t="s">
        <v>5143</v>
      </c>
      <c r="J84" s="467" t="s">
        <v>5144</v>
      </c>
      <c r="K84" s="468" t="s">
        <v>5145</v>
      </c>
      <c r="L84" s="468">
        <v>2000.0</v>
      </c>
      <c r="M84" s="535">
        <v>20000.0</v>
      </c>
      <c r="N84" s="540">
        <f t="shared" si="10"/>
        <v>126000</v>
      </c>
      <c r="O84" s="473">
        <f t="shared" si="8"/>
        <v>6.3</v>
      </c>
      <c r="P84" s="469"/>
      <c r="Q84" s="469"/>
      <c r="R84" s="477"/>
      <c r="S84" s="475">
        <v>1.0</v>
      </c>
      <c r="T84" s="483"/>
      <c r="U84" s="483"/>
      <c r="V84" s="483"/>
      <c r="W84" s="483"/>
      <c r="X84" s="483"/>
      <c r="Y84" s="483"/>
      <c r="Z84" s="483"/>
    </row>
    <row r="85" ht="29.25" customHeight="1">
      <c r="A85" s="462">
        <f t="shared" si="2"/>
        <v>84</v>
      </c>
      <c r="B85" s="481" t="s">
        <v>5152</v>
      </c>
      <c r="C85" s="534">
        <v>45532.0</v>
      </c>
      <c r="D85" s="462" t="s">
        <v>490</v>
      </c>
      <c r="E85" s="462" t="s">
        <v>4911</v>
      </c>
      <c r="F85" s="480" t="s">
        <v>5141</v>
      </c>
      <c r="G85" s="481" t="s">
        <v>500</v>
      </c>
      <c r="H85" s="468" t="s">
        <v>5142</v>
      </c>
      <c r="I85" s="469" t="s">
        <v>5143</v>
      </c>
      <c r="J85" s="467" t="s">
        <v>5144</v>
      </c>
      <c r="K85" s="468" t="s">
        <v>5145</v>
      </c>
      <c r="L85" s="468">
        <v>2000.0</v>
      </c>
      <c r="M85" s="535">
        <v>20000.0</v>
      </c>
      <c r="N85" s="540">
        <f t="shared" si="10"/>
        <v>126000</v>
      </c>
      <c r="O85" s="473">
        <f t="shared" si="8"/>
        <v>6.3</v>
      </c>
      <c r="P85" s="514">
        <v>2.0</v>
      </c>
      <c r="Q85" s="514">
        <v>0.0</v>
      </c>
      <c r="R85" s="474">
        <v>2.0</v>
      </c>
      <c r="S85" s="475">
        <v>1.0</v>
      </c>
      <c r="T85" s="483"/>
      <c r="U85" s="483"/>
      <c r="V85" s="483"/>
      <c r="W85" s="483"/>
      <c r="X85" s="483"/>
      <c r="Y85" s="483"/>
      <c r="Z85" s="483"/>
    </row>
    <row r="86" ht="29.25" customHeight="1">
      <c r="A86" s="462">
        <f t="shared" si="2"/>
        <v>85</v>
      </c>
      <c r="B86" s="481" t="s">
        <v>5153</v>
      </c>
      <c r="C86" s="534">
        <v>45532.0</v>
      </c>
      <c r="D86" s="462" t="s">
        <v>490</v>
      </c>
      <c r="E86" s="462" t="s">
        <v>4911</v>
      </c>
      <c r="F86" s="480" t="s">
        <v>5141</v>
      </c>
      <c r="G86" s="481" t="s">
        <v>500</v>
      </c>
      <c r="H86" s="468" t="s">
        <v>5142</v>
      </c>
      <c r="I86" s="469" t="s">
        <v>5143</v>
      </c>
      <c r="J86" s="467" t="s">
        <v>5144</v>
      </c>
      <c r="K86" s="468" t="s">
        <v>5145</v>
      </c>
      <c r="L86" s="468">
        <v>2000.0</v>
      </c>
      <c r="M86" s="535">
        <v>20000.0</v>
      </c>
      <c r="N86" s="540">
        <f t="shared" si="10"/>
        <v>126000</v>
      </c>
      <c r="O86" s="473">
        <f t="shared" si="8"/>
        <v>6.3</v>
      </c>
      <c r="P86" s="469"/>
      <c r="Q86" s="469"/>
      <c r="R86" s="477"/>
      <c r="S86" s="475">
        <v>1.0</v>
      </c>
      <c r="T86" s="483"/>
      <c r="U86" s="483"/>
      <c r="V86" s="483"/>
      <c r="W86" s="483"/>
      <c r="X86" s="483"/>
      <c r="Y86" s="483"/>
      <c r="Z86" s="483"/>
    </row>
    <row r="87" ht="29.25" customHeight="1">
      <c r="A87" s="462">
        <f t="shared" si="2"/>
        <v>86</v>
      </c>
      <c r="B87" s="481" t="s">
        <v>5154</v>
      </c>
      <c r="C87" s="534">
        <v>45532.0</v>
      </c>
      <c r="D87" s="462" t="s">
        <v>490</v>
      </c>
      <c r="E87" s="462" t="s">
        <v>4911</v>
      </c>
      <c r="F87" s="480" t="s">
        <v>5141</v>
      </c>
      <c r="G87" s="481" t="s">
        <v>500</v>
      </c>
      <c r="H87" s="468" t="s">
        <v>5142</v>
      </c>
      <c r="I87" s="469" t="s">
        <v>5143</v>
      </c>
      <c r="J87" s="467" t="s">
        <v>5144</v>
      </c>
      <c r="K87" s="468" t="s">
        <v>5145</v>
      </c>
      <c r="L87" s="468">
        <v>2000.0</v>
      </c>
      <c r="M87" s="535">
        <v>20000.0</v>
      </c>
      <c r="N87" s="540">
        <f t="shared" si="10"/>
        <v>126000</v>
      </c>
      <c r="O87" s="473">
        <f t="shared" si="8"/>
        <v>6.3</v>
      </c>
      <c r="P87" s="514">
        <v>2.0</v>
      </c>
      <c r="Q87" s="514">
        <v>1.0</v>
      </c>
      <c r="R87" s="474">
        <v>1.0</v>
      </c>
      <c r="S87" s="475">
        <v>1.0</v>
      </c>
      <c r="T87" s="483"/>
      <c r="U87" s="483"/>
      <c r="V87" s="483"/>
      <c r="W87" s="483"/>
      <c r="X87" s="483"/>
      <c r="Y87" s="483"/>
      <c r="Z87" s="483"/>
    </row>
    <row r="88" ht="29.25" customHeight="1">
      <c r="A88" s="462">
        <f t="shared" si="2"/>
        <v>87</v>
      </c>
      <c r="B88" s="481" t="s">
        <v>5155</v>
      </c>
      <c r="C88" s="534">
        <v>45534.0</v>
      </c>
      <c r="D88" s="462" t="s">
        <v>490</v>
      </c>
      <c r="E88" s="462" t="s">
        <v>5156</v>
      </c>
      <c r="F88" s="480">
        <v>45550.0</v>
      </c>
      <c r="G88" s="481" t="s">
        <v>488</v>
      </c>
      <c r="H88" s="468" t="s">
        <v>492</v>
      </c>
      <c r="I88" s="469" t="s">
        <v>5157</v>
      </c>
      <c r="J88" s="467" t="s">
        <v>5158</v>
      </c>
      <c r="K88" s="468" t="s">
        <v>5159</v>
      </c>
      <c r="L88" s="468">
        <v>1650.0</v>
      </c>
      <c r="M88" s="535">
        <v>19800.0</v>
      </c>
      <c r="N88" s="513">
        <v>121770.0</v>
      </c>
      <c r="O88" s="473">
        <f t="shared" si="8"/>
        <v>6.15</v>
      </c>
      <c r="P88" s="514">
        <v>2.0</v>
      </c>
      <c r="Q88" s="514">
        <v>1.0</v>
      </c>
      <c r="R88" s="474">
        <v>1.0</v>
      </c>
      <c r="S88" s="475">
        <v>1.0</v>
      </c>
      <c r="T88" s="483"/>
      <c r="U88" s="483"/>
      <c r="V88" s="483"/>
      <c r="W88" s="483"/>
      <c r="X88" s="483"/>
      <c r="Y88" s="483"/>
      <c r="Z88" s="483"/>
    </row>
    <row r="89" ht="71.25" customHeight="1">
      <c r="A89" s="462">
        <f t="shared" si="2"/>
        <v>88</v>
      </c>
      <c r="B89" s="481" t="s">
        <v>5160</v>
      </c>
      <c r="C89" s="543">
        <v>45534.0</v>
      </c>
      <c r="D89" s="462" t="s">
        <v>490</v>
      </c>
      <c r="E89" s="462" t="s">
        <v>1631</v>
      </c>
      <c r="F89" s="480">
        <v>45545.0</v>
      </c>
      <c r="G89" s="481" t="s">
        <v>5161</v>
      </c>
      <c r="H89" s="468" t="s">
        <v>798</v>
      </c>
      <c r="I89" s="468" t="s">
        <v>5157</v>
      </c>
      <c r="J89" s="481" t="s">
        <v>5162</v>
      </c>
      <c r="K89" s="481" t="s">
        <v>5163</v>
      </c>
      <c r="L89" s="462">
        <v>1700.0</v>
      </c>
      <c r="M89" s="481">
        <v>20400.0</v>
      </c>
      <c r="N89" s="513">
        <v>109380.0</v>
      </c>
      <c r="O89" s="473">
        <f t="shared" si="8"/>
        <v>5.361764706</v>
      </c>
      <c r="P89" s="468"/>
      <c r="Q89" s="468"/>
      <c r="R89" s="477"/>
      <c r="S89" s="475">
        <v>1.0</v>
      </c>
      <c r="T89" s="483"/>
      <c r="U89" s="483"/>
      <c r="V89" s="483"/>
      <c r="W89" s="483"/>
      <c r="X89" s="483"/>
      <c r="Y89" s="483"/>
      <c r="Z89" s="483"/>
    </row>
    <row r="90" ht="29.25" customHeight="1">
      <c r="A90" s="462">
        <f t="shared" si="2"/>
        <v>89</v>
      </c>
      <c r="B90" s="481" t="s">
        <v>5164</v>
      </c>
      <c r="C90" s="543">
        <v>45537.0</v>
      </c>
      <c r="D90" s="462" t="s">
        <v>469</v>
      </c>
      <c r="E90" s="462" t="s">
        <v>1590</v>
      </c>
      <c r="F90" s="480">
        <v>45565.0</v>
      </c>
      <c r="G90" s="481" t="s">
        <v>468</v>
      </c>
      <c r="H90" s="468" t="s">
        <v>471</v>
      </c>
      <c r="I90" s="469" t="s">
        <v>5165</v>
      </c>
      <c r="J90" s="467" t="s">
        <v>5166</v>
      </c>
      <c r="K90" s="481" t="s">
        <v>4993</v>
      </c>
      <c r="L90" s="462">
        <v>1850.0</v>
      </c>
      <c r="M90" s="481">
        <v>18500.0</v>
      </c>
      <c r="N90" s="513">
        <v>127650.0</v>
      </c>
      <c r="O90" s="473">
        <f t="shared" si="8"/>
        <v>6.9</v>
      </c>
      <c r="P90" s="514">
        <v>1.0</v>
      </c>
      <c r="Q90" s="514">
        <v>1.0</v>
      </c>
      <c r="R90" s="474">
        <v>0.0</v>
      </c>
      <c r="S90" s="475">
        <v>1.0</v>
      </c>
      <c r="T90" s="483"/>
      <c r="U90" s="483"/>
      <c r="V90" s="483"/>
      <c r="W90" s="483"/>
      <c r="X90" s="483"/>
      <c r="Y90" s="483"/>
      <c r="Z90" s="483"/>
    </row>
    <row r="91" ht="29.25" customHeight="1">
      <c r="A91" s="462">
        <f t="shared" si="2"/>
        <v>90</v>
      </c>
      <c r="B91" s="481" t="s">
        <v>5167</v>
      </c>
      <c r="C91" s="543">
        <v>45541.0</v>
      </c>
      <c r="D91" s="462" t="s">
        <v>490</v>
      </c>
      <c r="E91" s="462" t="s">
        <v>1129</v>
      </c>
      <c r="F91" s="480">
        <v>45560.0</v>
      </c>
      <c r="G91" s="481" t="s">
        <v>5067</v>
      </c>
      <c r="H91" s="468" t="s">
        <v>5068</v>
      </c>
      <c r="I91" s="469" t="s">
        <v>5168</v>
      </c>
      <c r="J91" s="467" t="s">
        <v>5169</v>
      </c>
      <c r="K91" s="481" t="s">
        <v>5170</v>
      </c>
      <c r="L91" s="462">
        <v>2000.0</v>
      </c>
      <c r="M91" s="481">
        <v>20000.0</v>
      </c>
      <c r="N91" s="513">
        <v>104100.0</v>
      </c>
      <c r="O91" s="473">
        <f t="shared" si="8"/>
        <v>5.205</v>
      </c>
      <c r="P91" s="468"/>
      <c r="Q91" s="468"/>
      <c r="R91" s="477"/>
      <c r="S91" s="475">
        <v>1.0</v>
      </c>
      <c r="T91" s="483"/>
      <c r="U91" s="483"/>
      <c r="V91" s="483"/>
      <c r="W91" s="483"/>
      <c r="X91" s="483"/>
      <c r="Y91" s="483"/>
      <c r="Z91" s="483"/>
    </row>
    <row r="92" ht="29.25" customHeight="1">
      <c r="A92" s="462">
        <f t="shared" si="2"/>
        <v>91</v>
      </c>
      <c r="B92" s="481" t="s">
        <v>5171</v>
      </c>
      <c r="C92" s="543">
        <v>45541.0</v>
      </c>
      <c r="D92" s="462" t="s">
        <v>490</v>
      </c>
      <c r="E92" s="462" t="s">
        <v>1129</v>
      </c>
      <c r="F92" s="480">
        <v>45570.0</v>
      </c>
      <c r="G92" s="481" t="s">
        <v>5067</v>
      </c>
      <c r="H92" s="468" t="s">
        <v>5068</v>
      </c>
      <c r="I92" s="469" t="s">
        <v>5168</v>
      </c>
      <c r="J92" s="467" t="s">
        <v>5172</v>
      </c>
      <c r="K92" s="481" t="s">
        <v>4993</v>
      </c>
      <c r="L92" s="462">
        <v>2000.0</v>
      </c>
      <c r="M92" s="481">
        <v>20000.0</v>
      </c>
      <c r="N92" s="513">
        <v>87800.0</v>
      </c>
      <c r="O92" s="473">
        <f t="shared" si="8"/>
        <v>4.39</v>
      </c>
      <c r="P92" s="468"/>
      <c r="Q92" s="468"/>
      <c r="R92" s="477"/>
      <c r="S92" s="475">
        <v>1.0</v>
      </c>
      <c r="T92" s="483"/>
      <c r="U92" s="483"/>
      <c r="V92" s="483"/>
      <c r="W92" s="483"/>
      <c r="X92" s="483"/>
      <c r="Y92" s="483"/>
      <c r="Z92" s="483"/>
    </row>
    <row r="93" ht="29.25" customHeight="1">
      <c r="A93" s="462">
        <f t="shared" si="2"/>
        <v>92</v>
      </c>
      <c r="B93" s="467">
        <v>10166.0</v>
      </c>
      <c r="C93" s="544">
        <v>45544.0</v>
      </c>
      <c r="D93" s="538" t="s">
        <v>666</v>
      </c>
      <c r="E93" s="538" t="s">
        <v>141</v>
      </c>
      <c r="F93" s="480">
        <v>45590.0</v>
      </c>
      <c r="G93" s="467" t="s">
        <v>1674</v>
      </c>
      <c r="H93" s="468" t="s">
        <v>4978</v>
      </c>
      <c r="I93" s="469" t="s">
        <v>5173</v>
      </c>
      <c r="J93" s="467" t="s">
        <v>5174</v>
      </c>
      <c r="K93" s="481" t="s">
        <v>5005</v>
      </c>
      <c r="L93" s="462">
        <v>3600.0</v>
      </c>
      <c r="M93" s="481">
        <v>36000.0</v>
      </c>
      <c r="N93" s="513">
        <v>128900.0</v>
      </c>
      <c r="O93" s="473">
        <f t="shared" si="8"/>
        <v>3.580555556</v>
      </c>
      <c r="P93" s="468"/>
      <c r="Q93" s="468"/>
      <c r="R93" s="477"/>
      <c r="S93" s="475">
        <v>1.0</v>
      </c>
      <c r="T93" s="483"/>
      <c r="U93" s="483"/>
      <c r="V93" s="483"/>
      <c r="W93" s="483"/>
      <c r="X93" s="483"/>
      <c r="Y93" s="483"/>
      <c r="Z93" s="483"/>
    </row>
    <row r="94" ht="29.25" customHeight="1">
      <c r="A94" s="462">
        <f t="shared" si="2"/>
        <v>93</v>
      </c>
      <c r="B94" s="467">
        <v>10167.0</v>
      </c>
      <c r="C94" s="544">
        <v>45544.0</v>
      </c>
      <c r="D94" s="538" t="s">
        <v>666</v>
      </c>
      <c r="E94" s="538" t="s">
        <v>141</v>
      </c>
      <c r="F94" s="480">
        <v>45580.0</v>
      </c>
      <c r="G94" s="467" t="s">
        <v>1674</v>
      </c>
      <c r="H94" s="468" t="s">
        <v>4978</v>
      </c>
      <c r="I94" s="469" t="s">
        <v>5173</v>
      </c>
      <c r="J94" s="467" t="s">
        <v>5175</v>
      </c>
      <c r="K94" s="481" t="s">
        <v>5005</v>
      </c>
      <c r="L94" s="462">
        <v>3600.0</v>
      </c>
      <c r="M94" s="481">
        <v>36000.0</v>
      </c>
      <c r="N94" s="513">
        <v>142200.0</v>
      </c>
      <c r="O94" s="473">
        <f t="shared" si="8"/>
        <v>3.95</v>
      </c>
      <c r="P94" s="468"/>
      <c r="Q94" s="468"/>
      <c r="R94" s="477"/>
      <c r="S94" s="475">
        <v>1.0</v>
      </c>
      <c r="T94" s="483"/>
      <c r="U94" s="483"/>
      <c r="V94" s="483"/>
      <c r="W94" s="483"/>
      <c r="X94" s="483"/>
      <c r="Y94" s="483"/>
      <c r="Z94" s="483"/>
    </row>
    <row r="95" ht="29.25" customHeight="1">
      <c r="A95" s="462">
        <f t="shared" si="2"/>
        <v>94</v>
      </c>
      <c r="B95" s="467">
        <v>10168.0</v>
      </c>
      <c r="C95" s="544">
        <v>45544.0</v>
      </c>
      <c r="D95" s="538" t="s">
        <v>666</v>
      </c>
      <c r="E95" s="538" t="s">
        <v>141</v>
      </c>
      <c r="F95" s="480">
        <v>45590.0</v>
      </c>
      <c r="G95" s="467" t="s">
        <v>1674</v>
      </c>
      <c r="H95" s="468" t="s">
        <v>4978</v>
      </c>
      <c r="I95" s="469" t="s">
        <v>305</v>
      </c>
      <c r="J95" s="467" t="s">
        <v>5176</v>
      </c>
      <c r="K95" s="481" t="s">
        <v>5005</v>
      </c>
      <c r="L95" s="462">
        <v>3600.0</v>
      </c>
      <c r="M95" s="481">
        <v>36000.0</v>
      </c>
      <c r="N95" s="513">
        <v>144000.0</v>
      </c>
      <c r="O95" s="473">
        <f t="shared" si="8"/>
        <v>4</v>
      </c>
      <c r="P95" s="468">
        <f>N95/M95</f>
        <v>4</v>
      </c>
      <c r="Q95" s="468"/>
      <c r="R95" s="477"/>
      <c r="S95" s="475">
        <v>1.0</v>
      </c>
      <c r="T95" s="483"/>
      <c r="U95" s="483"/>
      <c r="V95" s="483"/>
      <c r="W95" s="483"/>
      <c r="X95" s="483"/>
      <c r="Y95" s="483"/>
      <c r="Z95" s="483"/>
    </row>
    <row r="96" ht="29.25" customHeight="1">
      <c r="A96" s="462">
        <f t="shared" si="2"/>
        <v>95</v>
      </c>
      <c r="B96" s="481" t="s">
        <v>5177</v>
      </c>
      <c r="C96" s="543">
        <v>45547.0</v>
      </c>
      <c r="D96" s="462" t="s">
        <v>490</v>
      </c>
      <c r="E96" s="468" t="s">
        <v>1129</v>
      </c>
      <c r="F96" s="480">
        <v>45570.0</v>
      </c>
      <c r="G96" s="481" t="s">
        <v>5067</v>
      </c>
      <c r="H96" s="468" t="s">
        <v>5068</v>
      </c>
      <c r="I96" s="469" t="s">
        <v>5178</v>
      </c>
      <c r="J96" s="467" t="s">
        <v>5179</v>
      </c>
      <c r="K96" s="481" t="s">
        <v>4993</v>
      </c>
      <c r="L96" s="462">
        <v>2000.0</v>
      </c>
      <c r="M96" s="481">
        <v>20000.0</v>
      </c>
      <c r="N96" s="513">
        <v>94400.0</v>
      </c>
      <c r="O96" s="473">
        <f t="shared" si="8"/>
        <v>4.72</v>
      </c>
      <c r="P96" s="545"/>
      <c r="Q96" s="545"/>
      <c r="R96" s="542"/>
      <c r="S96" s="475">
        <v>1.0</v>
      </c>
      <c r="T96" s="483"/>
      <c r="U96" s="483"/>
      <c r="V96" s="483"/>
      <c r="W96" s="483"/>
      <c r="X96" s="483"/>
      <c r="Y96" s="483"/>
      <c r="Z96" s="483"/>
    </row>
    <row r="97" ht="29.25" customHeight="1">
      <c r="A97" s="462">
        <f t="shared" si="2"/>
        <v>96</v>
      </c>
      <c r="B97" s="467" t="s">
        <v>5180</v>
      </c>
      <c r="C97" s="544">
        <v>45549.0</v>
      </c>
      <c r="D97" s="538" t="s">
        <v>303</v>
      </c>
      <c r="E97" s="469" t="s">
        <v>141</v>
      </c>
      <c r="F97" s="480">
        <v>45580.0</v>
      </c>
      <c r="G97" s="467" t="s">
        <v>4984</v>
      </c>
      <c r="H97" s="468" t="s">
        <v>4978</v>
      </c>
      <c r="I97" s="469" t="s">
        <v>5181</v>
      </c>
      <c r="J97" s="467" t="s">
        <v>5182</v>
      </c>
      <c r="K97" s="481" t="s">
        <v>5005</v>
      </c>
      <c r="L97" s="462">
        <v>3600.0</v>
      </c>
      <c r="M97" s="481">
        <v>36000.0</v>
      </c>
      <c r="N97" s="513">
        <v>120600.0</v>
      </c>
      <c r="O97" s="473">
        <f t="shared" si="8"/>
        <v>3.35</v>
      </c>
      <c r="P97" s="468"/>
      <c r="Q97" s="468"/>
      <c r="R97" s="477"/>
      <c r="S97" s="475">
        <v>1.0</v>
      </c>
      <c r="T97" s="483"/>
      <c r="U97" s="483"/>
      <c r="V97" s="483"/>
      <c r="W97" s="483"/>
      <c r="X97" s="483"/>
      <c r="Y97" s="483"/>
      <c r="Z97" s="483"/>
    </row>
    <row r="98" ht="29.25" customHeight="1">
      <c r="A98" s="546"/>
      <c r="B98" s="547"/>
      <c r="C98" s="548"/>
      <c r="D98" s="548"/>
      <c r="E98" s="483"/>
      <c r="F98" s="480"/>
      <c r="G98" s="547"/>
      <c r="H98" s="461"/>
      <c r="I98" s="483"/>
      <c r="J98" s="547"/>
      <c r="K98" s="549"/>
      <c r="L98" s="546"/>
      <c r="M98" s="549"/>
      <c r="N98" s="550"/>
      <c r="O98" s="461"/>
      <c r="P98" s="468"/>
      <c r="Q98" s="468"/>
      <c r="R98" s="468"/>
      <c r="S98" s="483"/>
      <c r="T98" s="483"/>
      <c r="U98" s="483"/>
      <c r="V98" s="483"/>
      <c r="W98" s="483"/>
      <c r="X98" s="483"/>
      <c r="Y98" s="483"/>
      <c r="Z98" s="483"/>
    </row>
    <row r="99" ht="29.25" customHeight="1">
      <c r="A99" s="546"/>
      <c r="B99" s="547"/>
      <c r="C99" s="548"/>
      <c r="D99" s="548"/>
      <c r="E99" s="483"/>
      <c r="F99" s="480"/>
      <c r="G99" s="547"/>
      <c r="H99" s="461"/>
      <c r="I99" s="483"/>
      <c r="J99" s="547"/>
      <c r="K99" s="549"/>
      <c r="L99" s="546"/>
      <c r="M99" s="549"/>
      <c r="N99" s="550"/>
      <c r="O99" s="461"/>
      <c r="P99" s="468"/>
      <c r="Q99" s="468"/>
      <c r="R99" s="468"/>
      <c r="S99" s="483"/>
      <c r="T99" s="483"/>
      <c r="U99" s="483"/>
      <c r="V99" s="483"/>
      <c r="W99" s="483"/>
      <c r="X99" s="483"/>
      <c r="Y99" s="483"/>
      <c r="Z99" s="483"/>
    </row>
    <row r="100" ht="29.25" customHeight="1">
      <c r="A100" s="546"/>
      <c r="B100" s="547"/>
      <c r="C100" s="548"/>
      <c r="D100" s="548"/>
      <c r="E100" s="483"/>
      <c r="F100" s="480"/>
      <c r="G100" s="547"/>
      <c r="H100" s="461"/>
      <c r="I100" s="483"/>
      <c r="J100" s="547"/>
      <c r="K100" s="549"/>
      <c r="L100" s="546"/>
      <c r="M100" s="549"/>
      <c r="N100" s="550"/>
      <c r="O100" s="461"/>
      <c r="P100" s="468"/>
      <c r="Q100" s="468"/>
      <c r="R100" s="468"/>
      <c r="S100" s="483"/>
      <c r="T100" s="483"/>
      <c r="U100" s="483"/>
      <c r="V100" s="483"/>
      <c r="W100" s="483"/>
      <c r="X100" s="483"/>
      <c r="Y100" s="483"/>
      <c r="Z100" s="483"/>
    </row>
    <row r="101" ht="29.25" customHeight="1">
      <c r="A101" s="546"/>
      <c r="B101" s="547"/>
      <c r="C101" s="548"/>
      <c r="D101" s="548"/>
      <c r="E101" s="483"/>
      <c r="F101" s="480"/>
      <c r="G101" s="547"/>
      <c r="H101" s="461"/>
      <c r="I101" s="483"/>
      <c r="J101" s="547"/>
      <c r="K101" s="549"/>
      <c r="L101" s="546"/>
      <c r="M101" s="549"/>
      <c r="N101" s="550"/>
      <c r="O101" s="461"/>
      <c r="P101" s="468"/>
      <c r="Q101" s="468"/>
      <c r="R101" s="468"/>
      <c r="S101" s="483"/>
      <c r="T101" s="483"/>
      <c r="U101" s="483"/>
      <c r="V101" s="483"/>
      <c r="W101" s="483"/>
      <c r="X101" s="483"/>
      <c r="Y101" s="483"/>
      <c r="Z101" s="483"/>
    </row>
    <row r="102" ht="29.25" customHeight="1">
      <c r="A102" s="546"/>
      <c r="B102" s="547"/>
      <c r="C102" s="548"/>
      <c r="D102" s="548"/>
      <c r="E102" s="483"/>
      <c r="F102" s="480"/>
      <c r="G102" s="547"/>
      <c r="H102" s="461"/>
      <c r="I102" s="483"/>
      <c r="J102" s="547"/>
      <c r="K102" s="549"/>
      <c r="L102" s="546"/>
      <c r="M102" s="549"/>
      <c r="N102" s="550"/>
      <c r="O102" s="461"/>
      <c r="P102" s="468"/>
      <c r="Q102" s="468"/>
      <c r="R102" s="468"/>
      <c r="S102" s="483"/>
      <c r="T102" s="483"/>
      <c r="U102" s="483"/>
      <c r="V102" s="483"/>
      <c r="W102" s="483"/>
      <c r="X102" s="483"/>
      <c r="Y102" s="483"/>
      <c r="Z102" s="483"/>
    </row>
    <row r="103" ht="29.25" customHeight="1">
      <c r="A103" s="546"/>
      <c r="B103" s="547"/>
      <c r="C103" s="548"/>
      <c r="D103" s="548"/>
      <c r="E103" s="483"/>
      <c r="F103" s="480"/>
      <c r="G103" s="547"/>
      <c r="H103" s="461"/>
      <c r="I103" s="483"/>
      <c r="J103" s="547"/>
      <c r="K103" s="549"/>
      <c r="L103" s="546"/>
      <c r="M103" s="549"/>
      <c r="N103" s="550"/>
      <c r="O103" s="461"/>
      <c r="P103" s="468"/>
      <c r="Q103" s="468"/>
      <c r="R103" s="468"/>
      <c r="S103" s="483"/>
      <c r="T103" s="483"/>
      <c r="U103" s="483"/>
      <c r="V103" s="483"/>
      <c r="W103" s="483"/>
      <c r="X103" s="483"/>
      <c r="Y103" s="483"/>
      <c r="Z103" s="483"/>
    </row>
    <row r="104" ht="29.25" customHeight="1">
      <c r="A104" s="546"/>
      <c r="B104" s="547"/>
      <c r="C104" s="548"/>
      <c r="D104" s="548"/>
      <c r="E104" s="483"/>
      <c r="F104" s="480"/>
      <c r="G104" s="547"/>
      <c r="H104" s="461"/>
      <c r="I104" s="483"/>
      <c r="J104" s="547"/>
      <c r="K104" s="549"/>
      <c r="L104" s="546"/>
      <c r="M104" s="549"/>
      <c r="N104" s="550"/>
      <c r="O104" s="461"/>
      <c r="P104" s="468"/>
      <c r="Q104" s="468"/>
      <c r="R104" s="468"/>
      <c r="S104" s="483"/>
      <c r="T104" s="483"/>
      <c r="U104" s="483"/>
      <c r="V104" s="483"/>
      <c r="W104" s="483"/>
      <c r="X104" s="483"/>
      <c r="Y104" s="483"/>
      <c r="Z104" s="483"/>
    </row>
    <row r="105" ht="29.25" customHeight="1">
      <c r="A105" s="546"/>
      <c r="B105" s="547"/>
      <c r="C105" s="548"/>
      <c r="D105" s="548"/>
      <c r="E105" s="483"/>
      <c r="F105" s="480"/>
      <c r="G105" s="547"/>
      <c r="H105" s="461"/>
      <c r="I105" s="483"/>
      <c r="J105" s="547"/>
      <c r="K105" s="549"/>
      <c r="L105" s="546"/>
      <c r="M105" s="549"/>
      <c r="N105" s="550"/>
      <c r="O105" s="461"/>
      <c r="P105" s="468"/>
      <c r="Q105" s="468"/>
      <c r="R105" s="468"/>
      <c r="S105" s="483"/>
      <c r="T105" s="483"/>
      <c r="U105" s="483"/>
      <c r="V105" s="483"/>
      <c r="W105" s="483"/>
      <c r="X105" s="483"/>
      <c r="Y105" s="483"/>
      <c r="Z105" s="483"/>
    </row>
    <row r="106" ht="29.25" customHeight="1">
      <c r="A106" s="546"/>
      <c r="B106" s="547"/>
      <c r="C106" s="548"/>
      <c r="D106" s="548"/>
      <c r="E106" s="483"/>
      <c r="F106" s="480"/>
      <c r="G106" s="547"/>
      <c r="H106" s="461"/>
      <c r="I106" s="483"/>
      <c r="J106" s="547"/>
      <c r="K106" s="549"/>
      <c r="L106" s="546"/>
      <c r="M106" s="549"/>
      <c r="N106" s="550"/>
      <c r="O106" s="461"/>
      <c r="P106" s="468"/>
      <c r="Q106" s="468"/>
      <c r="R106" s="468"/>
      <c r="S106" s="483"/>
      <c r="T106" s="483"/>
      <c r="U106" s="483"/>
      <c r="V106" s="483"/>
      <c r="W106" s="483"/>
      <c r="X106" s="483"/>
      <c r="Y106" s="483"/>
      <c r="Z106" s="483"/>
    </row>
    <row r="107" ht="29.25" customHeight="1">
      <c r="A107" s="546"/>
      <c r="B107" s="547"/>
      <c r="C107" s="548"/>
      <c r="D107" s="548"/>
      <c r="E107" s="483"/>
      <c r="F107" s="548"/>
      <c r="G107" s="547"/>
      <c r="H107" s="461"/>
      <c r="I107" s="483"/>
      <c r="J107" s="547"/>
      <c r="K107" s="549"/>
      <c r="L107" s="546"/>
      <c r="M107" s="549"/>
      <c r="N107" s="550"/>
      <c r="O107" s="461"/>
      <c r="P107" s="468"/>
      <c r="Q107" s="468"/>
      <c r="R107" s="468"/>
      <c r="S107" s="483"/>
      <c r="T107" s="483"/>
      <c r="U107" s="483"/>
      <c r="V107" s="483"/>
      <c r="W107" s="483"/>
      <c r="X107" s="483"/>
      <c r="Y107" s="483"/>
      <c r="Z107" s="483"/>
    </row>
    <row r="108" ht="29.25" customHeight="1">
      <c r="A108" s="546"/>
      <c r="B108" s="547"/>
      <c r="C108" s="548"/>
      <c r="D108" s="548"/>
      <c r="E108" s="483"/>
      <c r="F108" s="548"/>
      <c r="G108" s="547"/>
      <c r="H108" s="461"/>
      <c r="I108" s="483"/>
      <c r="J108" s="547"/>
      <c r="K108" s="549"/>
      <c r="L108" s="546"/>
      <c r="M108" s="549"/>
      <c r="N108" s="550"/>
      <c r="O108" s="461"/>
      <c r="P108" s="468"/>
      <c r="Q108" s="468"/>
      <c r="R108" s="468"/>
      <c r="S108" s="483"/>
      <c r="T108" s="483"/>
      <c r="U108" s="483"/>
      <c r="V108" s="483"/>
      <c r="W108" s="483"/>
      <c r="X108" s="483"/>
      <c r="Y108" s="483"/>
      <c r="Z108" s="483"/>
    </row>
    <row r="109" ht="29.25" customHeight="1">
      <c r="A109" s="546"/>
      <c r="B109" s="547"/>
      <c r="C109" s="548"/>
      <c r="D109" s="548"/>
      <c r="E109" s="483"/>
      <c r="F109" s="548"/>
      <c r="G109" s="547"/>
      <c r="H109" s="461"/>
      <c r="I109" s="483"/>
      <c r="J109" s="547"/>
      <c r="K109" s="549"/>
      <c r="L109" s="546"/>
      <c r="M109" s="549"/>
      <c r="N109" s="550"/>
      <c r="O109" s="461"/>
      <c r="P109" s="468"/>
      <c r="Q109" s="468"/>
      <c r="R109" s="468"/>
      <c r="S109" s="483"/>
      <c r="T109" s="483"/>
      <c r="U109" s="483"/>
      <c r="V109" s="483"/>
      <c r="W109" s="483"/>
      <c r="X109" s="483"/>
      <c r="Y109" s="483"/>
      <c r="Z109" s="483"/>
    </row>
    <row r="110" ht="29.25" customHeight="1">
      <c r="A110" s="546"/>
      <c r="B110" s="547"/>
      <c r="C110" s="548"/>
      <c r="D110" s="548"/>
      <c r="E110" s="483"/>
      <c r="F110" s="548"/>
      <c r="G110" s="547"/>
      <c r="H110" s="461"/>
      <c r="I110" s="483"/>
      <c r="J110" s="547"/>
      <c r="K110" s="549"/>
      <c r="L110" s="546"/>
      <c r="M110" s="549"/>
      <c r="N110" s="550"/>
      <c r="O110" s="461"/>
      <c r="P110" s="468"/>
      <c r="Q110" s="468"/>
      <c r="R110" s="468"/>
      <c r="S110" s="483"/>
      <c r="T110" s="483"/>
      <c r="U110" s="483"/>
      <c r="V110" s="483"/>
      <c r="W110" s="483"/>
      <c r="X110" s="483"/>
      <c r="Y110" s="483"/>
      <c r="Z110" s="483"/>
    </row>
    <row r="111" ht="29.25" customHeight="1">
      <c r="A111" s="546"/>
      <c r="B111" s="547"/>
      <c r="C111" s="548"/>
      <c r="D111" s="548"/>
      <c r="E111" s="483"/>
      <c r="F111" s="548"/>
      <c r="G111" s="547"/>
      <c r="H111" s="461"/>
      <c r="I111" s="483"/>
      <c r="J111" s="547"/>
      <c r="K111" s="549"/>
      <c r="L111" s="546"/>
      <c r="M111" s="549"/>
      <c r="N111" s="550"/>
      <c r="O111" s="461"/>
      <c r="P111" s="468"/>
      <c r="Q111" s="468"/>
      <c r="R111" s="468"/>
      <c r="S111" s="483"/>
      <c r="T111" s="483"/>
      <c r="U111" s="483"/>
      <c r="V111" s="483"/>
      <c r="W111" s="483"/>
      <c r="X111" s="483"/>
      <c r="Y111" s="483"/>
      <c r="Z111" s="483"/>
    </row>
    <row r="112" ht="29.25" customHeight="1">
      <c r="A112" s="546"/>
      <c r="B112" s="547"/>
      <c r="C112" s="548"/>
      <c r="D112" s="548"/>
      <c r="E112" s="483"/>
      <c r="F112" s="548"/>
      <c r="G112" s="547"/>
      <c r="H112" s="461"/>
      <c r="I112" s="483"/>
      <c r="J112" s="547"/>
      <c r="K112" s="549"/>
      <c r="L112" s="546"/>
      <c r="M112" s="549"/>
      <c r="N112" s="550"/>
      <c r="O112" s="461"/>
      <c r="P112" s="468"/>
      <c r="Q112" s="468"/>
      <c r="R112" s="468"/>
      <c r="S112" s="483"/>
      <c r="T112" s="483"/>
      <c r="U112" s="483"/>
      <c r="V112" s="483"/>
      <c r="W112" s="483"/>
      <c r="X112" s="483"/>
      <c r="Y112" s="483"/>
      <c r="Z112" s="483"/>
    </row>
    <row r="113" ht="29.25" customHeight="1">
      <c r="A113" s="546"/>
      <c r="B113" s="547"/>
      <c r="C113" s="548"/>
      <c r="D113" s="548"/>
      <c r="E113" s="483"/>
      <c r="F113" s="548"/>
      <c r="G113" s="547"/>
      <c r="H113" s="461"/>
      <c r="I113" s="483"/>
      <c r="J113" s="547"/>
      <c r="K113" s="549"/>
      <c r="L113" s="546"/>
      <c r="M113" s="549"/>
      <c r="N113" s="550"/>
      <c r="O113" s="461"/>
      <c r="P113" s="468"/>
      <c r="Q113" s="468"/>
      <c r="R113" s="468"/>
      <c r="S113" s="483"/>
      <c r="T113" s="483"/>
      <c r="U113" s="483"/>
      <c r="V113" s="483"/>
      <c r="W113" s="483"/>
      <c r="X113" s="483"/>
      <c r="Y113" s="483"/>
      <c r="Z113" s="483"/>
    </row>
    <row r="114" ht="29.25" customHeight="1">
      <c r="A114" s="546"/>
      <c r="B114" s="547"/>
      <c r="C114" s="548"/>
      <c r="D114" s="548"/>
      <c r="E114" s="483"/>
      <c r="F114" s="548"/>
      <c r="G114" s="547"/>
      <c r="H114" s="461"/>
      <c r="I114" s="483"/>
      <c r="J114" s="547"/>
      <c r="K114" s="549"/>
      <c r="L114" s="546"/>
      <c r="M114" s="549"/>
      <c r="N114" s="550"/>
      <c r="O114" s="461"/>
      <c r="P114" s="468"/>
      <c r="Q114" s="468"/>
      <c r="R114" s="468"/>
      <c r="S114" s="483"/>
      <c r="T114" s="483"/>
      <c r="U114" s="483"/>
      <c r="V114" s="483"/>
      <c r="W114" s="483"/>
      <c r="X114" s="483"/>
      <c r="Y114" s="483"/>
      <c r="Z114" s="483"/>
    </row>
    <row r="115" ht="29.25" customHeight="1">
      <c r="A115" s="546"/>
      <c r="B115" s="547"/>
      <c r="C115" s="548"/>
      <c r="D115" s="548"/>
      <c r="E115" s="483"/>
      <c r="F115" s="548"/>
      <c r="G115" s="547"/>
      <c r="H115" s="461"/>
      <c r="I115" s="483"/>
      <c r="J115" s="547"/>
      <c r="K115" s="549"/>
      <c r="L115" s="546"/>
      <c r="M115" s="549"/>
      <c r="N115" s="550"/>
      <c r="O115" s="461"/>
      <c r="P115" s="468"/>
      <c r="Q115" s="468"/>
      <c r="R115" s="468"/>
      <c r="S115" s="483"/>
      <c r="T115" s="483"/>
      <c r="U115" s="483"/>
      <c r="V115" s="483"/>
      <c r="W115" s="483"/>
      <c r="X115" s="483"/>
      <c r="Y115" s="483"/>
      <c r="Z115" s="483"/>
    </row>
    <row r="116" ht="29.25" customHeight="1">
      <c r="A116" s="546"/>
      <c r="B116" s="547"/>
      <c r="C116" s="548"/>
      <c r="D116" s="548"/>
      <c r="E116" s="483"/>
      <c r="F116" s="548"/>
      <c r="G116" s="547"/>
      <c r="H116" s="461"/>
      <c r="I116" s="483"/>
      <c r="J116" s="547"/>
      <c r="K116" s="549"/>
      <c r="L116" s="546"/>
      <c r="M116" s="549"/>
      <c r="N116" s="550"/>
      <c r="O116" s="461"/>
      <c r="P116" s="468"/>
      <c r="Q116" s="468"/>
      <c r="R116" s="468"/>
      <c r="S116" s="483"/>
      <c r="T116" s="483"/>
      <c r="U116" s="483"/>
      <c r="V116" s="483"/>
      <c r="W116" s="483"/>
      <c r="X116" s="483"/>
      <c r="Y116" s="483"/>
      <c r="Z116" s="483"/>
    </row>
    <row r="117" ht="29.25" customHeight="1">
      <c r="A117" s="546"/>
      <c r="B117" s="547"/>
      <c r="C117" s="548"/>
      <c r="D117" s="548"/>
      <c r="E117" s="483"/>
      <c r="F117" s="548"/>
      <c r="G117" s="547"/>
      <c r="H117" s="461"/>
      <c r="I117" s="483"/>
      <c r="J117" s="547"/>
      <c r="K117" s="549"/>
      <c r="L117" s="546"/>
      <c r="M117" s="549"/>
      <c r="N117" s="550"/>
      <c r="O117" s="461"/>
      <c r="P117" s="468"/>
      <c r="Q117" s="468"/>
      <c r="R117" s="468"/>
      <c r="S117" s="483"/>
      <c r="T117" s="483"/>
      <c r="U117" s="483"/>
      <c r="V117" s="483"/>
      <c r="W117" s="483"/>
      <c r="X117" s="483"/>
      <c r="Y117" s="483"/>
      <c r="Z117" s="483"/>
    </row>
    <row r="118" ht="29.25" customHeight="1">
      <c r="A118" s="546"/>
      <c r="B118" s="547"/>
      <c r="C118" s="548"/>
      <c r="D118" s="548"/>
      <c r="E118" s="483"/>
      <c r="F118" s="548"/>
      <c r="G118" s="547"/>
      <c r="H118" s="461"/>
      <c r="I118" s="483"/>
      <c r="J118" s="547"/>
      <c r="K118" s="549"/>
      <c r="L118" s="546"/>
      <c r="M118" s="549"/>
      <c r="N118" s="550"/>
      <c r="O118" s="461"/>
      <c r="P118" s="468"/>
      <c r="Q118" s="468"/>
      <c r="R118" s="468"/>
      <c r="S118" s="483"/>
      <c r="T118" s="483"/>
      <c r="U118" s="483"/>
      <c r="V118" s="483"/>
      <c r="W118" s="483"/>
      <c r="X118" s="483"/>
      <c r="Y118" s="483"/>
      <c r="Z118" s="483"/>
    </row>
    <row r="119" ht="29.25" customHeight="1">
      <c r="A119" s="546"/>
      <c r="B119" s="547"/>
      <c r="C119" s="548"/>
      <c r="D119" s="548"/>
      <c r="E119" s="483"/>
      <c r="F119" s="548"/>
      <c r="G119" s="547"/>
      <c r="H119" s="461"/>
      <c r="I119" s="483"/>
      <c r="J119" s="547"/>
      <c r="K119" s="549"/>
      <c r="L119" s="546"/>
      <c r="M119" s="549"/>
      <c r="N119" s="550"/>
      <c r="O119" s="461"/>
      <c r="P119" s="468"/>
      <c r="Q119" s="468"/>
      <c r="R119" s="468"/>
      <c r="S119" s="483"/>
      <c r="T119" s="483"/>
      <c r="U119" s="483"/>
      <c r="V119" s="483"/>
      <c r="W119" s="483"/>
      <c r="X119" s="483"/>
      <c r="Y119" s="483"/>
      <c r="Z119" s="483"/>
    </row>
    <row r="120" ht="29.25" customHeight="1">
      <c r="A120" s="546"/>
      <c r="B120" s="547"/>
      <c r="C120" s="548"/>
      <c r="D120" s="548"/>
      <c r="E120" s="483"/>
      <c r="F120" s="548"/>
      <c r="G120" s="547"/>
      <c r="H120" s="461"/>
      <c r="I120" s="483"/>
      <c r="J120" s="547"/>
      <c r="K120" s="549"/>
      <c r="L120" s="546"/>
      <c r="M120" s="549"/>
      <c r="N120" s="550"/>
      <c r="O120" s="461"/>
      <c r="P120" s="468"/>
      <c r="Q120" s="468"/>
      <c r="R120" s="468"/>
      <c r="S120" s="483"/>
      <c r="T120" s="483"/>
      <c r="U120" s="483"/>
      <c r="V120" s="483"/>
      <c r="W120" s="483"/>
      <c r="X120" s="483"/>
      <c r="Y120" s="483"/>
      <c r="Z120" s="483"/>
    </row>
    <row r="121" ht="29.25" customHeight="1">
      <c r="A121" s="546"/>
      <c r="B121" s="547"/>
      <c r="C121" s="548"/>
      <c r="D121" s="548"/>
      <c r="E121" s="483"/>
      <c r="F121" s="548"/>
      <c r="G121" s="547"/>
      <c r="H121" s="461"/>
      <c r="I121" s="483"/>
      <c r="J121" s="547"/>
      <c r="K121" s="549"/>
      <c r="L121" s="546"/>
      <c r="M121" s="549"/>
      <c r="N121" s="550"/>
      <c r="O121" s="461"/>
      <c r="P121" s="468"/>
      <c r="Q121" s="468"/>
      <c r="R121" s="468"/>
      <c r="S121" s="483"/>
      <c r="T121" s="483"/>
      <c r="U121" s="483"/>
      <c r="V121" s="483"/>
      <c r="W121" s="483"/>
      <c r="X121" s="483"/>
      <c r="Y121" s="483"/>
      <c r="Z121" s="483"/>
    </row>
    <row r="122" ht="29.25" customHeight="1">
      <c r="A122" s="546"/>
      <c r="B122" s="547"/>
      <c r="C122" s="548"/>
      <c r="D122" s="548"/>
      <c r="E122" s="483"/>
      <c r="F122" s="548"/>
      <c r="G122" s="547"/>
      <c r="H122" s="461"/>
      <c r="I122" s="483"/>
      <c r="J122" s="547"/>
      <c r="K122" s="549"/>
      <c r="L122" s="546"/>
      <c r="M122" s="549"/>
      <c r="N122" s="550"/>
      <c r="O122" s="461"/>
      <c r="P122" s="468"/>
      <c r="Q122" s="468"/>
      <c r="R122" s="468"/>
      <c r="S122" s="483"/>
      <c r="T122" s="483"/>
      <c r="U122" s="483"/>
      <c r="V122" s="483"/>
      <c r="W122" s="483"/>
      <c r="X122" s="483"/>
      <c r="Y122" s="483"/>
      <c r="Z122" s="483"/>
    </row>
    <row r="123" ht="29.25" customHeight="1">
      <c r="A123" s="546"/>
      <c r="B123" s="547"/>
      <c r="C123" s="548"/>
      <c r="D123" s="548"/>
      <c r="E123" s="483"/>
      <c r="F123" s="548"/>
      <c r="G123" s="547"/>
      <c r="H123" s="461"/>
      <c r="I123" s="483"/>
      <c r="J123" s="547"/>
      <c r="K123" s="549"/>
      <c r="L123" s="546"/>
      <c r="M123" s="549"/>
      <c r="N123" s="550"/>
      <c r="O123" s="461"/>
      <c r="P123" s="468"/>
      <c r="Q123" s="468"/>
      <c r="R123" s="468"/>
      <c r="S123" s="483"/>
      <c r="T123" s="483"/>
      <c r="U123" s="483"/>
      <c r="V123" s="483"/>
      <c r="W123" s="483"/>
      <c r="X123" s="483"/>
      <c r="Y123" s="483"/>
      <c r="Z123" s="483"/>
    </row>
    <row r="124" ht="29.25" customHeight="1">
      <c r="A124" s="546"/>
      <c r="B124" s="547"/>
      <c r="C124" s="548"/>
      <c r="D124" s="548"/>
      <c r="E124" s="483"/>
      <c r="F124" s="548"/>
      <c r="G124" s="547"/>
      <c r="H124" s="461"/>
      <c r="I124" s="483"/>
      <c r="J124" s="547"/>
      <c r="K124" s="549"/>
      <c r="L124" s="546"/>
      <c r="M124" s="549"/>
      <c r="N124" s="550"/>
      <c r="O124" s="461"/>
      <c r="P124" s="468"/>
      <c r="Q124" s="468"/>
      <c r="R124" s="468"/>
      <c r="S124" s="483"/>
      <c r="T124" s="483"/>
      <c r="U124" s="483"/>
      <c r="V124" s="483"/>
      <c r="W124" s="483"/>
      <c r="X124" s="483"/>
      <c r="Y124" s="483"/>
      <c r="Z124" s="483"/>
    </row>
    <row r="125" ht="29.25" customHeight="1">
      <c r="A125" s="546"/>
      <c r="B125" s="547"/>
      <c r="C125" s="548"/>
      <c r="D125" s="548"/>
      <c r="E125" s="483"/>
      <c r="F125" s="548"/>
      <c r="G125" s="547"/>
      <c r="H125" s="461"/>
      <c r="I125" s="483"/>
      <c r="J125" s="547"/>
      <c r="K125" s="549"/>
      <c r="L125" s="546"/>
      <c r="M125" s="549"/>
      <c r="N125" s="550"/>
      <c r="O125" s="461"/>
      <c r="P125" s="468"/>
      <c r="Q125" s="468"/>
      <c r="R125" s="468"/>
      <c r="S125" s="483"/>
      <c r="T125" s="483"/>
      <c r="U125" s="483"/>
      <c r="V125" s="483"/>
      <c r="W125" s="483"/>
      <c r="X125" s="483"/>
      <c r="Y125" s="483"/>
      <c r="Z125" s="483"/>
    </row>
    <row r="126" ht="29.25" customHeight="1">
      <c r="A126" s="546"/>
      <c r="B126" s="547"/>
      <c r="C126" s="548"/>
      <c r="D126" s="548"/>
      <c r="E126" s="483"/>
      <c r="F126" s="548"/>
      <c r="G126" s="547"/>
      <c r="H126" s="461"/>
      <c r="I126" s="483"/>
      <c r="J126" s="547"/>
      <c r="K126" s="549"/>
      <c r="L126" s="546"/>
      <c r="M126" s="549"/>
      <c r="N126" s="550"/>
      <c r="O126" s="461"/>
      <c r="P126" s="468"/>
      <c r="Q126" s="468"/>
      <c r="R126" s="468"/>
      <c r="S126" s="483"/>
      <c r="T126" s="483"/>
      <c r="U126" s="483"/>
      <c r="V126" s="483"/>
      <c r="W126" s="483"/>
      <c r="X126" s="483"/>
      <c r="Y126" s="483"/>
      <c r="Z126" s="483"/>
    </row>
    <row r="127" ht="29.25" customHeight="1">
      <c r="A127" s="546"/>
      <c r="B127" s="547"/>
      <c r="C127" s="548"/>
      <c r="D127" s="548"/>
      <c r="E127" s="483"/>
      <c r="F127" s="548"/>
      <c r="G127" s="547"/>
      <c r="H127" s="461"/>
      <c r="I127" s="483"/>
      <c r="J127" s="547"/>
      <c r="K127" s="549"/>
      <c r="L127" s="546"/>
      <c r="M127" s="549"/>
      <c r="N127" s="550"/>
      <c r="O127" s="461"/>
      <c r="P127" s="468"/>
      <c r="Q127" s="468"/>
      <c r="R127" s="468"/>
      <c r="S127" s="483"/>
      <c r="T127" s="483"/>
      <c r="U127" s="483"/>
      <c r="V127" s="483"/>
      <c r="W127" s="483"/>
      <c r="X127" s="483"/>
      <c r="Y127" s="483"/>
      <c r="Z127" s="483"/>
    </row>
    <row r="128" ht="29.25" customHeight="1">
      <c r="A128" s="546"/>
      <c r="B128" s="547"/>
      <c r="C128" s="548"/>
      <c r="D128" s="548"/>
      <c r="E128" s="483"/>
      <c r="F128" s="548"/>
      <c r="G128" s="547"/>
      <c r="H128" s="461"/>
      <c r="I128" s="483"/>
      <c r="J128" s="547"/>
      <c r="K128" s="549"/>
      <c r="L128" s="546"/>
      <c r="M128" s="549"/>
      <c r="N128" s="550"/>
      <c r="O128" s="461"/>
      <c r="P128" s="468"/>
      <c r="Q128" s="468"/>
      <c r="R128" s="468"/>
      <c r="S128" s="483"/>
      <c r="T128" s="483"/>
      <c r="U128" s="483"/>
      <c r="V128" s="483"/>
      <c r="W128" s="483"/>
      <c r="X128" s="483"/>
      <c r="Y128" s="483"/>
      <c r="Z128" s="483"/>
    </row>
    <row r="129" ht="29.25" customHeight="1">
      <c r="A129" s="546"/>
      <c r="B129" s="547"/>
      <c r="C129" s="548"/>
      <c r="D129" s="548"/>
      <c r="E129" s="483"/>
      <c r="F129" s="548"/>
      <c r="G129" s="547"/>
      <c r="H129" s="461"/>
      <c r="I129" s="483"/>
      <c r="J129" s="547"/>
      <c r="K129" s="549"/>
      <c r="L129" s="546"/>
      <c r="M129" s="549"/>
      <c r="N129" s="550"/>
      <c r="O129" s="461"/>
      <c r="P129" s="468"/>
      <c r="Q129" s="468"/>
      <c r="R129" s="468"/>
      <c r="S129" s="483"/>
      <c r="T129" s="483"/>
      <c r="U129" s="483"/>
      <c r="V129" s="483"/>
      <c r="W129" s="483"/>
      <c r="X129" s="483"/>
      <c r="Y129" s="483"/>
      <c r="Z129" s="483"/>
    </row>
    <row r="130" ht="29.25" customHeight="1">
      <c r="A130" s="546"/>
      <c r="B130" s="547"/>
      <c r="C130" s="548"/>
      <c r="D130" s="548"/>
      <c r="E130" s="483"/>
      <c r="F130" s="548"/>
      <c r="G130" s="547"/>
      <c r="H130" s="461"/>
      <c r="I130" s="483"/>
      <c r="J130" s="547"/>
      <c r="K130" s="549"/>
      <c r="L130" s="546"/>
      <c r="M130" s="549"/>
      <c r="N130" s="550"/>
      <c r="O130" s="461"/>
      <c r="P130" s="468"/>
      <c r="Q130" s="468"/>
      <c r="R130" s="468"/>
      <c r="S130" s="483"/>
      <c r="T130" s="483"/>
      <c r="U130" s="483"/>
      <c r="V130" s="483"/>
      <c r="W130" s="483"/>
      <c r="X130" s="483"/>
      <c r="Y130" s="483"/>
      <c r="Z130" s="483"/>
    </row>
    <row r="131" ht="29.25" customHeight="1">
      <c r="A131" s="546"/>
      <c r="B131" s="547"/>
      <c r="C131" s="548"/>
      <c r="D131" s="548"/>
      <c r="E131" s="483"/>
      <c r="F131" s="548"/>
      <c r="G131" s="547"/>
      <c r="H131" s="461"/>
      <c r="I131" s="483"/>
      <c r="J131" s="547"/>
      <c r="K131" s="549"/>
      <c r="L131" s="546"/>
      <c r="M131" s="549"/>
      <c r="N131" s="550"/>
      <c r="O131" s="461"/>
      <c r="P131" s="468"/>
      <c r="Q131" s="468"/>
      <c r="R131" s="468"/>
      <c r="S131" s="483"/>
      <c r="T131" s="483"/>
      <c r="U131" s="483"/>
      <c r="V131" s="483"/>
      <c r="W131" s="483"/>
      <c r="X131" s="483"/>
      <c r="Y131" s="483"/>
      <c r="Z131" s="483"/>
    </row>
    <row r="132" ht="29.25" customHeight="1">
      <c r="A132" s="546"/>
      <c r="B132" s="547"/>
      <c r="C132" s="548"/>
      <c r="D132" s="548"/>
      <c r="E132" s="483"/>
      <c r="F132" s="548"/>
      <c r="G132" s="547"/>
      <c r="H132" s="461"/>
      <c r="I132" s="483"/>
      <c r="J132" s="547"/>
      <c r="K132" s="549"/>
      <c r="L132" s="546"/>
      <c r="M132" s="549"/>
      <c r="N132" s="550"/>
      <c r="O132" s="461"/>
      <c r="P132" s="468"/>
      <c r="Q132" s="468"/>
      <c r="R132" s="468"/>
      <c r="S132" s="483"/>
      <c r="T132" s="483"/>
      <c r="U132" s="483"/>
      <c r="V132" s="483"/>
      <c r="W132" s="483"/>
      <c r="X132" s="483"/>
      <c r="Y132" s="483"/>
      <c r="Z132" s="483"/>
    </row>
    <row r="133" ht="29.25" customHeight="1">
      <c r="A133" s="546"/>
      <c r="B133" s="547"/>
      <c r="C133" s="548"/>
      <c r="D133" s="548"/>
      <c r="E133" s="483"/>
      <c r="F133" s="548"/>
      <c r="G133" s="547"/>
      <c r="H133" s="461"/>
      <c r="I133" s="483"/>
      <c r="J133" s="547"/>
      <c r="K133" s="549"/>
      <c r="L133" s="546"/>
      <c r="M133" s="549"/>
      <c r="N133" s="550"/>
      <c r="O133" s="461"/>
      <c r="P133" s="468"/>
      <c r="Q133" s="468"/>
      <c r="R133" s="468"/>
      <c r="S133" s="483"/>
      <c r="T133" s="483"/>
      <c r="U133" s="483"/>
      <c r="V133" s="483"/>
      <c r="W133" s="483"/>
      <c r="X133" s="483"/>
      <c r="Y133" s="483"/>
      <c r="Z133" s="483"/>
    </row>
    <row r="134" ht="29.25" customHeight="1">
      <c r="A134" s="546"/>
      <c r="B134" s="547"/>
      <c r="C134" s="548"/>
      <c r="D134" s="548"/>
      <c r="E134" s="483"/>
      <c r="F134" s="548"/>
      <c r="G134" s="547"/>
      <c r="H134" s="461"/>
      <c r="I134" s="483"/>
      <c r="J134" s="547"/>
      <c r="K134" s="549"/>
      <c r="L134" s="546"/>
      <c r="M134" s="549"/>
      <c r="N134" s="550"/>
      <c r="O134" s="461"/>
      <c r="P134" s="468"/>
      <c r="Q134" s="468"/>
      <c r="R134" s="468"/>
      <c r="S134" s="483"/>
      <c r="T134" s="483"/>
      <c r="U134" s="483"/>
      <c r="V134" s="483"/>
      <c r="W134" s="483"/>
      <c r="X134" s="483"/>
      <c r="Y134" s="483"/>
      <c r="Z134" s="483"/>
    </row>
    <row r="135" ht="29.25" customHeight="1">
      <c r="A135" s="546"/>
      <c r="B135" s="547"/>
      <c r="C135" s="548"/>
      <c r="D135" s="548"/>
      <c r="E135" s="483"/>
      <c r="F135" s="548"/>
      <c r="G135" s="547"/>
      <c r="H135" s="461"/>
      <c r="I135" s="483"/>
      <c r="J135" s="547"/>
      <c r="K135" s="549"/>
      <c r="L135" s="546"/>
      <c r="M135" s="549"/>
      <c r="N135" s="550"/>
      <c r="O135" s="461"/>
      <c r="P135" s="468"/>
      <c r="Q135" s="468"/>
      <c r="R135" s="468"/>
      <c r="S135" s="483"/>
      <c r="T135" s="483"/>
      <c r="U135" s="483"/>
      <c r="V135" s="483"/>
      <c r="W135" s="483"/>
      <c r="X135" s="483"/>
      <c r="Y135" s="483"/>
      <c r="Z135" s="483"/>
    </row>
    <row r="136" ht="29.25" customHeight="1">
      <c r="A136" s="546"/>
      <c r="B136" s="547"/>
      <c r="C136" s="548"/>
      <c r="D136" s="548"/>
      <c r="E136" s="483"/>
      <c r="F136" s="548"/>
      <c r="G136" s="547"/>
      <c r="H136" s="461"/>
      <c r="I136" s="483"/>
      <c r="J136" s="547"/>
      <c r="K136" s="549"/>
      <c r="L136" s="546"/>
      <c r="M136" s="549"/>
      <c r="N136" s="550"/>
      <c r="O136" s="461"/>
      <c r="P136" s="468"/>
      <c r="Q136" s="468"/>
      <c r="R136" s="468"/>
      <c r="S136" s="483"/>
      <c r="T136" s="483"/>
      <c r="U136" s="483"/>
      <c r="V136" s="483"/>
      <c r="W136" s="483"/>
      <c r="X136" s="483"/>
      <c r="Y136" s="483"/>
      <c r="Z136" s="483"/>
    </row>
    <row r="137" ht="29.25" customHeight="1">
      <c r="A137" s="546"/>
      <c r="B137" s="547"/>
      <c r="C137" s="548"/>
      <c r="D137" s="548"/>
      <c r="E137" s="483"/>
      <c r="F137" s="548"/>
      <c r="G137" s="547"/>
      <c r="H137" s="461"/>
      <c r="I137" s="483"/>
      <c r="J137" s="547"/>
      <c r="K137" s="549"/>
      <c r="L137" s="546"/>
      <c r="M137" s="549"/>
      <c r="N137" s="550"/>
      <c r="O137" s="461"/>
      <c r="P137" s="468"/>
      <c r="Q137" s="468"/>
      <c r="R137" s="468"/>
      <c r="S137" s="483"/>
      <c r="T137" s="483"/>
      <c r="U137" s="483"/>
      <c r="V137" s="483"/>
      <c r="W137" s="483"/>
      <c r="X137" s="483"/>
      <c r="Y137" s="483"/>
      <c r="Z137" s="483"/>
    </row>
    <row r="138" ht="29.25" customHeight="1">
      <c r="A138" s="546"/>
      <c r="B138" s="547"/>
      <c r="C138" s="548"/>
      <c r="D138" s="548"/>
      <c r="E138" s="483"/>
      <c r="F138" s="548"/>
      <c r="G138" s="547"/>
      <c r="H138" s="461"/>
      <c r="I138" s="483"/>
      <c r="J138" s="547"/>
      <c r="K138" s="549"/>
      <c r="L138" s="546"/>
      <c r="M138" s="549"/>
      <c r="N138" s="550"/>
      <c r="O138" s="461"/>
      <c r="P138" s="468"/>
      <c r="Q138" s="468"/>
      <c r="R138" s="468"/>
      <c r="S138" s="483"/>
      <c r="T138" s="483"/>
      <c r="U138" s="483"/>
      <c r="V138" s="483"/>
      <c r="W138" s="483"/>
      <c r="X138" s="483"/>
      <c r="Y138" s="483"/>
      <c r="Z138" s="483"/>
    </row>
    <row r="139" ht="29.25" customHeight="1">
      <c r="A139" s="546"/>
      <c r="B139" s="547"/>
      <c r="C139" s="548"/>
      <c r="D139" s="548"/>
      <c r="E139" s="483"/>
      <c r="F139" s="548"/>
      <c r="G139" s="547"/>
      <c r="H139" s="461"/>
      <c r="I139" s="483"/>
      <c r="J139" s="547"/>
      <c r="K139" s="549"/>
      <c r="L139" s="546"/>
      <c r="M139" s="549"/>
      <c r="N139" s="550"/>
      <c r="O139" s="461"/>
      <c r="P139" s="468"/>
      <c r="Q139" s="468"/>
      <c r="R139" s="468"/>
      <c r="S139" s="483"/>
      <c r="T139" s="483"/>
      <c r="U139" s="483"/>
      <c r="V139" s="483"/>
      <c r="W139" s="483"/>
      <c r="X139" s="483"/>
      <c r="Y139" s="483"/>
      <c r="Z139" s="483"/>
    </row>
    <row r="140" ht="29.25" customHeight="1">
      <c r="A140" s="546"/>
      <c r="B140" s="547"/>
      <c r="C140" s="548"/>
      <c r="D140" s="548"/>
      <c r="E140" s="483"/>
      <c r="F140" s="548"/>
      <c r="G140" s="547"/>
      <c r="H140" s="461"/>
      <c r="I140" s="483"/>
      <c r="J140" s="547"/>
      <c r="K140" s="549"/>
      <c r="L140" s="546"/>
      <c r="M140" s="549"/>
      <c r="N140" s="550"/>
      <c r="O140" s="461"/>
      <c r="P140" s="468"/>
      <c r="Q140" s="468"/>
      <c r="R140" s="468"/>
      <c r="S140" s="483"/>
      <c r="T140" s="483"/>
      <c r="U140" s="483"/>
      <c r="V140" s="483"/>
      <c r="W140" s="483"/>
      <c r="X140" s="483"/>
      <c r="Y140" s="483"/>
      <c r="Z140" s="483"/>
    </row>
    <row r="141" ht="29.25" customHeight="1">
      <c r="A141" s="546"/>
      <c r="B141" s="547"/>
      <c r="C141" s="548"/>
      <c r="D141" s="548"/>
      <c r="E141" s="483"/>
      <c r="F141" s="548"/>
      <c r="G141" s="547"/>
      <c r="H141" s="461"/>
      <c r="I141" s="483"/>
      <c r="J141" s="547"/>
      <c r="K141" s="549"/>
      <c r="L141" s="546"/>
      <c r="M141" s="549"/>
      <c r="N141" s="550"/>
      <c r="O141" s="461"/>
      <c r="P141" s="468"/>
      <c r="Q141" s="468"/>
      <c r="R141" s="468"/>
      <c r="S141" s="483"/>
      <c r="T141" s="483"/>
      <c r="U141" s="483"/>
      <c r="V141" s="483"/>
      <c r="W141" s="483"/>
      <c r="X141" s="483"/>
      <c r="Y141" s="483"/>
      <c r="Z141" s="483"/>
    </row>
    <row r="142" ht="29.25" customHeight="1">
      <c r="A142" s="546"/>
      <c r="B142" s="547"/>
      <c r="C142" s="548"/>
      <c r="D142" s="548"/>
      <c r="E142" s="483"/>
      <c r="F142" s="548"/>
      <c r="G142" s="547"/>
      <c r="H142" s="461"/>
      <c r="I142" s="483"/>
      <c r="J142" s="547"/>
      <c r="K142" s="549"/>
      <c r="L142" s="546"/>
      <c r="M142" s="549"/>
      <c r="N142" s="550"/>
      <c r="O142" s="461"/>
      <c r="P142" s="468"/>
      <c r="Q142" s="468"/>
      <c r="R142" s="468"/>
      <c r="S142" s="483"/>
      <c r="T142" s="483"/>
      <c r="U142" s="483"/>
      <c r="V142" s="483"/>
      <c r="W142" s="483"/>
      <c r="X142" s="483"/>
      <c r="Y142" s="483"/>
      <c r="Z142" s="483"/>
    </row>
    <row r="143" ht="29.25" customHeight="1">
      <c r="A143" s="546"/>
      <c r="B143" s="547"/>
      <c r="C143" s="548"/>
      <c r="D143" s="548"/>
      <c r="E143" s="483"/>
      <c r="F143" s="548"/>
      <c r="G143" s="547"/>
      <c r="H143" s="461"/>
      <c r="I143" s="483"/>
      <c r="J143" s="547"/>
      <c r="K143" s="549"/>
      <c r="L143" s="546"/>
      <c r="M143" s="549"/>
      <c r="N143" s="550"/>
      <c r="O143" s="461"/>
      <c r="P143" s="468"/>
      <c r="Q143" s="468"/>
      <c r="R143" s="468"/>
      <c r="S143" s="483"/>
      <c r="T143" s="483"/>
      <c r="U143" s="483"/>
      <c r="V143" s="483"/>
      <c r="W143" s="483"/>
      <c r="X143" s="483"/>
      <c r="Y143" s="483"/>
      <c r="Z143" s="483"/>
    </row>
    <row r="144" ht="29.25" customHeight="1">
      <c r="A144" s="546"/>
      <c r="B144" s="547"/>
      <c r="C144" s="548"/>
      <c r="D144" s="548"/>
      <c r="E144" s="483"/>
      <c r="F144" s="548"/>
      <c r="G144" s="547"/>
      <c r="H144" s="461"/>
      <c r="I144" s="483"/>
      <c r="J144" s="547"/>
      <c r="K144" s="549"/>
      <c r="L144" s="546"/>
      <c r="M144" s="549"/>
      <c r="N144" s="550"/>
      <c r="O144" s="461"/>
      <c r="P144" s="468"/>
      <c r="Q144" s="468"/>
      <c r="R144" s="468"/>
      <c r="S144" s="483"/>
      <c r="T144" s="483"/>
      <c r="U144" s="483"/>
      <c r="V144" s="483"/>
      <c r="W144" s="483"/>
      <c r="X144" s="483"/>
      <c r="Y144" s="483"/>
      <c r="Z144" s="483"/>
    </row>
    <row r="145" ht="29.25" customHeight="1">
      <c r="A145" s="546"/>
      <c r="B145" s="547"/>
      <c r="C145" s="548"/>
      <c r="D145" s="548"/>
      <c r="E145" s="483"/>
      <c r="F145" s="548"/>
      <c r="G145" s="547"/>
      <c r="H145" s="461"/>
      <c r="I145" s="483"/>
      <c r="J145" s="547"/>
      <c r="K145" s="549"/>
      <c r="L145" s="546"/>
      <c r="M145" s="549"/>
      <c r="N145" s="550"/>
      <c r="O145" s="461"/>
      <c r="P145" s="468"/>
      <c r="Q145" s="468"/>
      <c r="R145" s="468"/>
      <c r="S145" s="483"/>
      <c r="T145" s="483"/>
      <c r="U145" s="483"/>
      <c r="V145" s="483"/>
      <c r="W145" s="483"/>
      <c r="X145" s="483"/>
      <c r="Y145" s="483"/>
      <c r="Z145" s="483"/>
    </row>
    <row r="146" ht="29.25" customHeight="1">
      <c r="A146" s="546"/>
      <c r="B146" s="547"/>
      <c r="C146" s="548"/>
      <c r="D146" s="548"/>
      <c r="E146" s="483"/>
      <c r="F146" s="548"/>
      <c r="G146" s="547"/>
      <c r="H146" s="461"/>
      <c r="I146" s="483"/>
      <c r="J146" s="547"/>
      <c r="K146" s="549"/>
      <c r="L146" s="546"/>
      <c r="M146" s="549"/>
      <c r="N146" s="550"/>
      <c r="O146" s="461"/>
      <c r="P146" s="468"/>
      <c r="Q146" s="468"/>
      <c r="R146" s="468"/>
      <c r="S146" s="483"/>
      <c r="T146" s="483"/>
      <c r="U146" s="483"/>
      <c r="V146" s="483"/>
      <c r="W146" s="483"/>
      <c r="X146" s="483"/>
      <c r="Y146" s="483"/>
      <c r="Z146" s="483"/>
    </row>
    <row r="147" ht="29.25" customHeight="1">
      <c r="A147" s="546"/>
      <c r="B147" s="547"/>
      <c r="C147" s="548"/>
      <c r="D147" s="548"/>
      <c r="E147" s="483"/>
      <c r="F147" s="548"/>
      <c r="G147" s="547"/>
      <c r="H147" s="461"/>
      <c r="I147" s="483"/>
      <c r="J147" s="547"/>
      <c r="K147" s="549"/>
      <c r="L147" s="546"/>
      <c r="M147" s="549"/>
      <c r="N147" s="550"/>
      <c r="O147" s="461"/>
      <c r="P147" s="468"/>
      <c r="Q147" s="468"/>
      <c r="R147" s="468"/>
      <c r="S147" s="483"/>
      <c r="T147" s="483"/>
      <c r="U147" s="483"/>
      <c r="V147" s="483"/>
      <c r="W147" s="483"/>
      <c r="X147" s="483"/>
      <c r="Y147" s="483"/>
      <c r="Z147" s="483"/>
    </row>
    <row r="148" ht="29.25" customHeight="1">
      <c r="A148" s="546"/>
      <c r="B148" s="547"/>
      <c r="C148" s="548"/>
      <c r="D148" s="548"/>
      <c r="E148" s="483"/>
      <c r="F148" s="548"/>
      <c r="G148" s="547"/>
      <c r="H148" s="461"/>
      <c r="I148" s="483"/>
      <c r="J148" s="547"/>
      <c r="K148" s="549"/>
      <c r="L148" s="546"/>
      <c r="M148" s="549"/>
      <c r="N148" s="550"/>
      <c r="O148" s="461"/>
      <c r="P148" s="468"/>
      <c r="Q148" s="468"/>
      <c r="R148" s="468"/>
      <c r="S148" s="483"/>
      <c r="T148" s="483"/>
      <c r="U148" s="483"/>
      <c r="V148" s="483"/>
      <c r="W148" s="483"/>
      <c r="X148" s="483"/>
      <c r="Y148" s="483"/>
      <c r="Z148" s="483"/>
    </row>
    <row r="149" ht="29.25" customHeight="1">
      <c r="A149" s="546"/>
      <c r="B149" s="547"/>
      <c r="C149" s="548"/>
      <c r="D149" s="548"/>
      <c r="E149" s="483"/>
      <c r="F149" s="548"/>
      <c r="G149" s="547"/>
      <c r="H149" s="461"/>
      <c r="I149" s="483"/>
      <c r="J149" s="547"/>
      <c r="K149" s="549"/>
      <c r="L149" s="546"/>
      <c r="M149" s="549"/>
      <c r="N149" s="550"/>
      <c r="O149" s="461"/>
      <c r="P149" s="468"/>
      <c r="Q149" s="468"/>
      <c r="R149" s="468"/>
      <c r="S149" s="483"/>
      <c r="T149" s="483"/>
      <c r="U149" s="483"/>
      <c r="V149" s="483"/>
      <c r="W149" s="483"/>
      <c r="X149" s="483"/>
      <c r="Y149" s="483"/>
      <c r="Z149" s="483"/>
    </row>
    <row r="150" ht="29.25" customHeight="1">
      <c r="A150" s="546"/>
      <c r="B150" s="547"/>
      <c r="C150" s="548"/>
      <c r="D150" s="548"/>
      <c r="E150" s="483"/>
      <c r="F150" s="548"/>
      <c r="G150" s="547"/>
      <c r="H150" s="461"/>
      <c r="I150" s="483"/>
      <c r="J150" s="547"/>
      <c r="K150" s="549"/>
      <c r="L150" s="546"/>
      <c r="M150" s="549"/>
      <c r="N150" s="550"/>
      <c r="O150" s="461"/>
      <c r="P150" s="468"/>
      <c r="Q150" s="468"/>
      <c r="R150" s="468"/>
      <c r="S150" s="483"/>
      <c r="T150" s="483"/>
      <c r="U150" s="483"/>
      <c r="V150" s="483"/>
      <c r="W150" s="483"/>
      <c r="X150" s="483"/>
      <c r="Y150" s="483"/>
      <c r="Z150" s="483"/>
    </row>
    <row r="151" ht="29.25" customHeight="1">
      <c r="A151" s="546"/>
      <c r="B151" s="547"/>
      <c r="C151" s="548"/>
      <c r="D151" s="548"/>
      <c r="E151" s="483"/>
      <c r="F151" s="548"/>
      <c r="G151" s="547"/>
      <c r="H151" s="461"/>
      <c r="I151" s="483"/>
      <c r="J151" s="547"/>
      <c r="K151" s="549"/>
      <c r="L151" s="546"/>
      <c r="M151" s="549"/>
      <c r="N151" s="550"/>
      <c r="O151" s="461"/>
      <c r="P151" s="468"/>
      <c r="Q151" s="468"/>
      <c r="R151" s="468"/>
      <c r="S151" s="483"/>
      <c r="T151" s="483"/>
      <c r="U151" s="483"/>
      <c r="V151" s="483"/>
      <c r="W151" s="483"/>
      <c r="X151" s="483"/>
      <c r="Y151" s="483"/>
      <c r="Z151" s="483"/>
    </row>
    <row r="152" ht="29.25" customHeight="1">
      <c r="A152" s="546"/>
      <c r="B152" s="547"/>
      <c r="C152" s="548"/>
      <c r="D152" s="548"/>
      <c r="E152" s="483"/>
      <c r="F152" s="548"/>
      <c r="G152" s="547"/>
      <c r="H152" s="461"/>
      <c r="I152" s="483"/>
      <c r="J152" s="547"/>
      <c r="K152" s="549"/>
      <c r="L152" s="546"/>
      <c r="M152" s="549"/>
      <c r="N152" s="550"/>
      <c r="O152" s="461"/>
      <c r="P152" s="468"/>
      <c r="Q152" s="468"/>
      <c r="R152" s="468"/>
      <c r="S152" s="483"/>
      <c r="T152" s="483"/>
      <c r="U152" s="483"/>
      <c r="V152" s="483"/>
      <c r="W152" s="483"/>
      <c r="X152" s="483"/>
      <c r="Y152" s="483"/>
      <c r="Z152" s="483"/>
    </row>
    <row r="153" ht="29.25" customHeight="1">
      <c r="A153" s="546"/>
      <c r="B153" s="547"/>
      <c r="C153" s="548"/>
      <c r="D153" s="548"/>
      <c r="E153" s="483"/>
      <c r="F153" s="548"/>
      <c r="G153" s="547"/>
      <c r="H153" s="461"/>
      <c r="I153" s="483"/>
      <c r="J153" s="547"/>
      <c r="K153" s="549"/>
      <c r="L153" s="546"/>
      <c r="M153" s="549"/>
      <c r="N153" s="550"/>
      <c r="O153" s="461"/>
      <c r="P153" s="468"/>
      <c r="Q153" s="468"/>
      <c r="R153" s="468"/>
      <c r="S153" s="483"/>
      <c r="T153" s="483"/>
      <c r="U153" s="483"/>
      <c r="V153" s="483"/>
      <c r="W153" s="483"/>
      <c r="X153" s="483"/>
      <c r="Y153" s="483"/>
      <c r="Z153" s="483"/>
    </row>
    <row r="154" ht="29.25" customHeight="1">
      <c r="A154" s="546"/>
      <c r="B154" s="547"/>
      <c r="C154" s="548"/>
      <c r="D154" s="548"/>
      <c r="E154" s="483"/>
      <c r="F154" s="548"/>
      <c r="G154" s="547"/>
      <c r="H154" s="461"/>
      <c r="I154" s="483"/>
      <c r="J154" s="547"/>
      <c r="K154" s="549"/>
      <c r="L154" s="546"/>
      <c r="M154" s="549"/>
      <c r="N154" s="550"/>
      <c r="O154" s="461"/>
      <c r="P154" s="468"/>
      <c r="Q154" s="468"/>
      <c r="R154" s="468"/>
      <c r="S154" s="483"/>
      <c r="T154" s="483"/>
      <c r="U154" s="483"/>
      <c r="V154" s="483"/>
      <c r="W154" s="483"/>
      <c r="X154" s="483"/>
      <c r="Y154" s="483"/>
      <c r="Z154" s="483"/>
    </row>
    <row r="155" ht="29.25" customHeight="1">
      <c r="A155" s="546"/>
      <c r="B155" s="547"/>
      <c r="C155" s="548"/>
      <c r="D155" s="548"/>
      <c r="E155" s="483"/>
      <c r="F155" s="548"/>
      <c r="G155" s="547"/>
      <c r="H155" s="461"/>
      <c r="I155" s="483"/>
      <c r="J155" s="547"/>
      <c r="K155" s="549"/>
      <c r="L155" s="546"/>
      <c r="M155" s="549"/>
      <c r="N155" s="550"/>
      <c r="O155" s="461"/>
      <c r="P155" s="468"/>
      <c r="Q155" s="468"/>
      <c r="R155" s="468"/>
      <c r="S155" s="483"/>
      <c r="T155" s="483"/>
      <c r="U155" s="483"/>
      <c r="V155" s="483"/>
      <c r="W155" s="483"/>
      <c r="X155" s="483"/>
      <c r="Y155" s="483"/>
      <c r="Z155" s="483"/>
    </row>
    <row r="156" ht="29.25" customHeight="1">
      <c r="A156" s="546"/>
      <c r="B156" s="547"/>
      <c r="C156" s="548"/>
      <c r="D156" s="548"/>
      <c r="E156" s="483"/>
      <c r="F156" s="548"/>
      <c r="G156" s="547"/>
      <c r="H156" s="461"/>
      <c r="I156" s="483"/>
      <c r="J156" s="547"/>
      <c r="K156" s="549"/>
      <c r="L156" s="546"/>
      <c r="M156" s="549"/>
      <c r="N156" s="550"/>
      <c r="O156" s="461"/>
      <c r="P156" s="468"/>
      <c r="Q156" s="468"/>
      <c r="R156" s="468"/>
      <c r="S156" s="483"/>
      <c r="T156" s="483"/>
      <c r="U156" s="483"/>
      <c r="V156" s="483"/>
      <c r="W156" s="483"/>
      <c r="X156" s="483"/>
      <c r="Y156" s="483"/>
      <c r="Z156" s="483"/>
    </row>
    <row r="157" ht="29.25" customHeight="1">
      <c r="A157" s="546"/>
      <c r="B157" s="547"/>
      <c r="C157" s="548"/>
      <c r="D157" s="548"/>
      <c r="E157" s="483"/>
      <c r="F157" s="548"/>
      <c r="G157" s="547"/>
      <c r="H157" s="461"/>
      <c r="I157" s="483"/>
      <c r="J157" s="547"/>
      <c r="K157" s="549"/>
      <c r="L157" s="546"/>
      <c r="M157" s="549"/>
      <c r="N157" s="550"/>
      <c r="O157" s="461"/>
      <c r="P157" s="468"/>
      <c r="Q157" s="468"/>
      <c r="R157" s="468"/>
      <c r="S157" s="483"/>
      <c r="T157" s="483"/>
      <c r="U157" s="483"/>
      <c r="V157" s="483"/>
      <c r="W157" s="483"/>
      <c r="X157" s="483"/>
      <c r="Y157" s="483"/>
      <c r="Z157" s="483"/>
    </row>
    <row r="158" ht="29.25" customHeight="1">
      <c r="A158" s="546"/>
      <c r="B158" s="547"/>
      <c r="C158" s="548"/>
      <c r="D158" s="548"/>
      <c r="E158" s="483"/>
      <c r="F158" s="548"/>
      <c r="G158" s="547"/>
      <c r="H158" s="461"/>
      <c r="I158" s="483"/>
      <c r="J158" s="547"/>
      <c r="K158" s="549"/>
      <c r="L158" s="546"/>
      <c r="M158" s="549"/>
      <c r="N158" s="550"/>
      <c r="O158" s="461"/>
      <c r="P158" s="468"/>
      <c r="Q158" s="468"/>
      <c r="R158" s="468"/>
      <c r="S158" s="483"/>
      <c r="T158" s="483"/>
      <c r="U158" s="483"/>
      <c r="V158" s="483"/>
      <c r="W158" s="483"/>
      <c r="X158" s="483"/>
      <c r="Y158" s="483"/>
      <c r="Z158" s="483"/>
    </row>
    <row r="159" ht="29.25" customHeight="1">
      <c r="A159" s="546"/>
      <c r="B159" s="547"/>
      <c r="C159" s="548"/>
      <c r="D159" s="548"/>
      <c r="E159" s="483"/>
      <c r="F159" s="548"/>
      <c r="G159" s="547"/>
      <c r="H159" s="461"/>
      <c r="I159" s="483"/>
      <c r="J159" s="547"/>
      <c r="K159" s="549"/>
      <c r="L159" s="546"/>
      <c r="M159" s="549"/>
      <c r="N159" s="550"/>
      <c r="O159" s="461"/>
      <c r="P159" s="468"/>
      <c r="Q159" s="468"/>
      <c r="R159" s="468"/>
      <c r="S159" s="483"/>
      <c r="T159" s="483"/>
      <c r="U159" s="483"/>
      <c r="V159" s="483"/>
      <c r="W159" s="483"/>
      <c r="X159" s="483"/>
      <c r="Y159" s="483"/>
      <c r="Z159" s="483"/>
    </row>
    <row r="160" ht="29.25" customHeight="1">
      <c r="A160" s="546"/>
      <c r="B160" s="547"/>
      <c r="C160" s="548"/>
      <c r="D160" s="548"/>
      <c r="E160" s="483"/>
      <c r="F160" s="548"/>
      <c r="G160" s="547"/>
      <c r="H160" s="461"/>
      <c r="I160" s="483"/>
      <c r="J160" s="547"/>
      <c r="K160" s="549"/>
      <c r="L160" s="546"/>
      <c r="M160" s="549"/>
      <c r="N160" s="550"/>
      <c r="O160" s="461"/>
      <c r="P160" s="468"/>
      <c r="Q160" s="468"/>
      <c r="R160" s="468"/>
      <c r="S160" s="483"/>
      <c r="T160" s="483"/>
      <c r="U160" s="483"/>
      <c r="V160" s="483"/>
      <c r="W160" s="483"/>
      <c r="X160" s="483"/>
      <c r="Y160" s="483"/>
      <c r="Z160" s="483"/>
    </row>
    <row r="161" ht="29.25" customHeight="1">
      <c r="A161" s="546"/>
      <c r="B161" s="547"/>
      <c r="C161" s="548"/>
      <c r="D161" s="548"/>
      <c r="E161" s="483"/>
      <c r="F161" s="548"/>
      <c r="G161" s="547"/>
      <c r="H161" s="461"/>
      <c r="I161" s="483"/>
      <c r="J161" s="547"/>
      <c r="K161" s="549"/>
      <c r="L161" s="546"/>
      <c r="M161" s="549"/>
      <c r="N161" s="550"/>
      <c r="O161" s="461"/>
      <c r="P161" s="468"/>
      <c r="Q161" s="468"/>
      <c r="R161" s="468"/>
      <c r="S161" s="483"/>
      <c r="T161" s="483"/>
      <c r="U161" s="483"/>
      <c r="V161" s="483"/>
      <c r="W161" s="483"/>
      <c r="X161" s="483"/>
      <c r="Y161" s="483"/>
      <c r="Z161" s="483"/>
    </row>
    <row r="162" ht="29.25" customHeight="1">
      <c r="A162" s="546"/>
      <c r="B162" s="547"/>
      <c r="C162" s="548"/>
      <c r="D162" s="548"/>
      <c r="E162" s="483"/>
      <c r="F162" s="548"/>
      <c r="G162" s="547"/>
      <c r="H162" s="461"/>
      <c r="I162" s="483"/>
      <c r="J162" s="547"/>
      <c r="K162" s="549"/>
      <c r="L162" s="546"/>
      <c r="M162" s="549"/>
      <c r="N162" s="550"/>
      <c r="O162" s="461"/>
      <c r="P162" s="468"/>
      <c r="Q162" s="468"/>
      <c r="R162" s="468"/>
      <c r="S162" s="483"/>
      <c r="T162" s="483"/>
      <c r="U162" s="483"/>
      <c r="V162" s="483"/>
      <c r="W162" s="483"/>
      <c r="X162" s="483"/>
      <c r="Y162" s="483"/>
      <c r="Z162" s="483"/>
    </row>
    <row r="163" ht="29.25" customHeight="1">
      <c r="A163" s="546"/>
      <c r="B163" s="547"/>
      <c r="C163" s="548"/>
      <c r="D163" s="548"/>
      <c r="E163" s="483"/>
      <c r="F163" s="548"/>
      <c r="G163" s="547"/>
      <c r="H163" s="461"/>
      <c r="I163" s="483"/>
      <c r="J163" s="547"/>
      <c r="K163" s="549"/>
      <c r="L163" s="546"/>
      <c r="M163" s="549"/>
      <c r="N163" s="550"/>
      <c r="O163" s="461"/>
      <c r="P163" s="468"/>
      <c r="Q163" s="468"/>
      <c r="R163" s="468"/>
      <c r="S163" s="483"/>
      <c r="T163" s="483"/>
      <c r="U163" s="483"/>
      <c r="V163" s="483"/>
      <c r="W163" s="483"/>
      <c r="X163" s="483"/>
      <c r="Y163" s="483"/>
      <c r="Z163" s="483"/>
    </row>
    <row r="164" ht="29.25" customHeight="1">
      <c r="A164" s="546"/>
      <c r="B164" s="547"/>
      <c r="C164" s="548"/>
      <c r="D164" s="548"/>
      <c r="E164" s="483"/>
      <c r="F164" s="548"/>
      <c r="G164" s="547"/>
      <c r="H164" s="461"/>
      <c r="I164" s="483"/>
      <c r="J164" s="547"/>
      <c r="K164" s="549"/>
      <c r="L164" s="546"/>
      <c r="M164" s="549"/>
      <c r="N164" s="550"/>
      <c r="O164" s="461"/>
      <c r="P164" s="468"/>
      <c r="Q164" s="468"/>
      <c r="R164" s="468"/>
      <c r="S164" s="483"/>
      <c r="T164" s="483"/>
      <c r="U164" s="483"/>
      <c r="V164" s="483"/>
      <c r="W164" s="483"/>
      <c r="X164" s="483"/>
      <c r="Y164" s="483"/>
      <c r="Z164" s="483"/>
    </row>
    <row r="165" ht="29.25" customHeight="1">
      <c r="A165" s="546"/>
      <c r="B165" s="547"/>
      <c r="C165" s="548"/>
      <c r="D165" s="548"/>
      <c r="E165" s="483"/>
      <c r="F165" s="548"/>
      <c r="G165" s="547"/>
      <c r="H165" s="461"/>
      <c r="I165" s="483"/>
      <c r="J165" s="547"/>
      <c r="K165" s="549"/>
      <c r="L165" s="546"/>
      <c r="M165" s="549"/>
      <c r="N165" s="550"/>
      <c r="O165" s="461"/>
      <c r="P165" s="468"/>
      <c r="Q165" s="468"/>
      <c r="R165" s="468"/>
      <c r="S165" s="483"/>
      <c r="T165" s="483"/>
      <c r="U165" s="483"/>
      <c r="V165" s="483"/>
      <c r="W165" s="483"/>
      <c r="X165" s="483"/>
      <c r="Y165" s="483"/>
      <c r="Z165" s="483"/>
    </row>
    <row r="166" ht="29.25" customHeight="1">
      <c r="A166" s="546"/>
      <c r="B166" s="547"/>
      <c r="C166" s="548"/>
      <c r="D166" s="548"/>
      <c r="E166" s="483"/>
      <c r="F166" s="548"/>
      <c r="G166" s="547"/>
      <c r="H166" s="461"/>
      <c r="I166" s="483"/>
      <c r="J166" s="547"/>
      <c r="K166" s="549"/>
      <c r="L166" s="546"/>
      <c r="M166" s="549"/>
      <c r="N166" s="550"/>
      <c r="O166" s="461"/>
      <c r="P166" s="468"/>
      <c r="Q166" s="468"/>
      <c r="R166" s="468"/>
      <c r="S166" s="483"/>
      <c r="T166" s="483"/>
      <c r="U166" s="483"/>
      <c r="V166" s="483"/>
      <c r="W166" s="483"/>
      <c r="X166" s="483"/>
      <c r="Y166" s="483"/>
      <c r="Z166" s="483"/>
    </row>
    <row r="167" ht="29.25" customHeight="1">
      <c r="A167" s="546"/>
      <c r="B167" s="547"/>
      <c r="C167" s="548"/>
      <c r="D167" s="548"/>
      <c r="E167" s="483"/>
      <c r="F167" s="548"/>
      <c r="G167" s="547"/>
      <c r="H167" s="461"/>
      <c r="I167" s="483"/>
      <c r="J167" s="547"/>
      <c r="K167" s="549"/>
      <c r="L167" s="546"/>
      <c r="M167" s="549"/>
      <c r="N167" s="550"/>
      <c r="O167" s="461"/>
      <c r="P167" s="468"/>
      <c r="Q167" s="468"/>
      <c r="R167" s="468"/>
      <c r="S167" s="483"/>
      <c r="T167" s="483"/>
      <c r="U167" s="483"/>
      <c r="V167" s="483"/>
      <c r="W167" s="483"/>
      <c r="X167" s="483"/>
      <c r="Y167" s="483"/>
      <c r="Z167" s="483"/>
    </row>
    <row r="168" ht="29.25" customHeight="1">
      <c r="A168" s="546"/>
      <c r="B168" s="547"/>
      <c r="C168" s="548"/>
      <c r="D168" s="548"/>
      <c r="E168" s="483"/>
      <c r="F168" s="548"/>
      <c r="G168" s="547"/>
      <c r="H168" s="461"/>
      <c r="I168" s="483"/>
      <c r="J168" s="547"/>
      <c r="K168" s="549"/>
      <c r="L168" s="546"/>
      <c r="M168" s="549"/>
      <c r="N168" s="550"/>
      <c r="O168" s="461"/>
      <c r="P168" s="468"/>
      <c r="Q168" s="468"/>
      <c r="R168" s="468"/>
      <c r="S168" s="483"/>
      <c r="T168" s="483"/>
      <c r="U168" s="483"/>
      <c r="V168" s="483"/>
      <c r="W168" s="483"/>
      <c r="X168" s="483"/>
      <c r="Y168" s="483"/>
      <c r="Z168" s="483"/>
    </row>
    <row r="169" ht="29.25" customHeight="1">
      <c r="A169" s="546"/>
      <c r="B169" s="547"/>
      <c r="C169" s="548"/>
      <c r="D169" s="548"/>
      <c r="E169" s="483"/>
      <c r="F169" s="548"/>
      <c r="G169" s="547"/>
      <c r="H169" s="461"/>
      <c r="I169" s="483"/>
      <c r="J169" s="547"/>
      <c r="K169" s="549"/>
      <c r="L169" s="546"/>
      <c r="M169" s="549"/>
      <c r="N169" s="550"/>
      <c r="O169" s="461"/>
      <c r="P169" s="468"/>
      <c r="Q169" s="468"/>
      <c r="R169" s="468"/>
      <c r="S169" s="483"/>
      <c r="T169" s="483"/>
      <c r="U169" s="483"/>
      <c r="V169" s="483"/>
      <c r="W169" s="483"/>
      <c r="X169" s="483"/>
      <c r="Y169" s="483"/>
      <c r="Z169" s="483"/>
    </row>
    <row r="170" ht="29.25" customHeight="1">
      <c r="A170" s="546"/>
      <c r="B170" s="547"/>
      <c r="C170" s="548"/>
      <c r="D170" s="548"/>
      <c r="E170" s="483"/>
      <c r="F170" s="548"/>
      <c r="G170" s="547"/>
      <c r="H170" s="461"/>
      <c r="I170" s="483"/>
      <c r="J170" s="547"/>
      <c r="K170" s="549"/>
      <c r="L170" s="546"/>
      <c r="M170" s="549"/>
      <c r="N170" s="550"/>
      <c r="O170" s="461"/>
      <c r="P170" s="468"/>
      <c r="Q170" s="468"/>
      <c r="R170" s="468"/>
      <c r="S170" s="483"/>
      <c r="T170" s="483"/>
      <c r="U170" s="483"/>
      <c r="V170" s="483"/>
      <c r="W170" s="483"/>
      <c r="X170" s="483"/>
      <c r="Y170" s="483"/>
      <c r="Z170" s="483"/>
    </row>
    <row r="171" ht="29.25" customHeight="1">
      <c r="A171" s="546"/>
      <c r="B171" s="547"/>
      <c r="C171" s="548"/>
      <c r="D171" s="548"/>
      <c r="E171" s="483"/>
      <c r="F171" s="548"/>
      <c r="G171" s="547"/>
      <c r="H171" s="461"/>
      <c r="I171" s="483"/>
      <c r="J171" s="547"/>
      <c r="K171" s="549"/>
      <c r="L171" s="546"/>
      <c r="M171" s="549"/>
      <c r="N171" s="550"/>
      <c r="O171" s="461"/>
      <c r="P171" s="468"/>
      <c r="Q171" s="468"/>
      <c r="R171" s="468"/>
      <c r="S171" s="483"/>
      <c r="T171" s="483"/>
      <c r="U171" s="483"/>
      <c r="V171" s="483"/>
      <c r="W171" s="483"/>
      <c r="X171" s="483"/>
      <c r="Y171" s="483"/>
      <c r="Z171" s="483"/>
    </row>
    <row r="172" ht="29.25" customHeight="1">
      <c r="A172" s="546"/>
      <c r="B172" s="547"/>
      <c r="C172" s="548"/>
      <c r="D172" s="548"/>
      <c r="E172" s="483"/>
      <c r="F172" s="548"/>
      <c r="G172" s="547"/>
      <c r="H172" s="461"/>
      <c r="I172" s="483"/>
      <c r="J172" s="547"/>
      <c r="K172" s="549"/>
      <c r="L172" s="546"/>
      <c r="M172" s="549"/>
      <c r="N172" s="550"/>
      <c r="O172" s="461"/>
      <c r="P172" s="468"/>
      <c r="Q172" s="468"/>
      <c r="R172" s="468"/>
      <c r="S172" s="483"/>
      <c r="T172" s="483"/>
      <c r="U172" s="483"/>
      <c r="V172" s="483"/>
      <c r="W172" s="483"/>
      <c r="X172" s="483"/>
      <c r="Y172" s="483"/>
      <c r="Z172" s="483"/>
    </row>
    <row r="173" ht="29.25" customHeight="1">
      <c r="A173" s="546"/>
      <c r="B173" s="547"/>
      <c r="C173" s="548"/>
      <c r="D173" s="548"/>
      <c r="E173" s="483"/>
      <c r="F173" s="548"/>
      <c r="G173" s="547"/>
      <c r="H173" s="461"/>
      <c r="I173" s="483"/>
      <c r="J173" s="547"/>
      <c r="K173" s="549"/>
      <c r="L173" s="546"/>
      <c r="M173" s="549"/>
      <c r="N173" s="550"/>
      <c r="O173" s="461"/>
      <c r="P173" s="468"/>
      <c r="Q173" s="468"/>
      <c r="R173" s="468"/>
      <c r="S173" s="483"/>
      <c r="T173" s="483"/>
      <c r="U173" s="483"/>
      <c r="V173" s="483"/>
      <c r="W173" s="483"/>
      <c r="X173" s="483"/>
      <c r="Y173" s="483"/>
      <c r="Z173" s="483"/>
    </row>
    <row r="174" ht="29.25" customHeight="1">
      <c r="A174" s="546"/>
      <c r="B174" s="547"/>
      <c r="C174" s="548"/>
      <c r="D174" s="548"/>
      <c r="E174" s="483"/>
      <c r="F174" s="548"/>
      <c r="G174" s="547"/>
      <c r="H174" s="461"/>
      <c r="I174" s="483"/>
      <c r="J174" s="547"/>
      <c r="K174" s="549"/>
      <c r="L174" s="546"/>
      <c r="M174" s="549"/>
      <c r="N174" s="550"/>
      <c r="O174" s="461"/>
      <c r="P174" s="468"/>
      <c r="Q174" s="468"/>
      <c r="R174" s="468"/>
      <c r="S174" s="483"/>
      <c r="T174" s="483"/>
      <c r="U174" s="483"/>
      <c r="V174" s="483"/>
      <c r="W174" s="483"/>
      <c r="X174" s="483"/>
      <c r="Y174" s="483"/>
      <c r="Z174" s="483"/>
    </row>
    <row r="175" ht="29.25" customHeight="1">
      <c r="A175" s="546"/>
      <c r="B175" s="547"/>
      <c r="C175" s="548"/>
      <c r="D175" s="548"/>
      <c r="E175" s="483"/>
      <c r="F175" s="548"/>
      <c r="G175" s="547"/>
      <c r="H175" s="461"/>
      <c r="I175" s="483"/>
      <c r="J175" s="547"/>
      <c r="K175" s="549"/>
      <c r="L175" s="546"/>
      <c r="M175" s="549"/>
      <c r="N175" s="550"/>
      <c r="O175" s="461"/>
      <c r="P175" s="468"/>
      <c r="Q175" s="468"/>
      <c r="R175" s="468"/>
      <c r="S175" s="483"/>
      <c r="T175" s="483"/>
      <c r="U175" s="483"/>
      <c r="V175" s="483"/>
      <c r="W175" s="483"/>
      <c r="X175" s="483"/>
      <c r="Y175" s="483"/>
      <c r="Z175" s="483"/>
    </row>
    <row r="176" ht="29.25" customHeight="1">
      <c r="A176" s="546"/>
      <c r="B176" s="547"/>
      <c r="C176" s="548"/>
      <c r="D176" s="548"/>
      <c r="E176" s="483"/>
      <c r="F176" s="548"/>
      <c r="G176" s="547"/>
      <c r="H176" s="461"/>
      <c r="I176" s="483"/>
      <c r="J176" s="547"/>
      <c r="K176" s="549"/>
      <c r="L176" s="546"/>
      <c r="M176" s="549"/>
      <c r="N176" s="550"/>
      <c r="O176" s="461"/>
      <c r="P176" s="468"/>
      <c r="Q176" s="468"/>
      <c r="R176" s="468"/>
      <c r="S176" s="483"/>
      <c r="T176" s="483"/>
      <c r="U176" s="483"/>
      <c r="V176" s="483"/>
      <c r="W176" s="483"/>
      <c r="X176" s="483"/>
      <c r="Y176" s="483"/>
      <c r="Z176" s="483"/>
    </row>
    <row r="177" ht="29.25" customHeight="1">
      <c r="A177" s="546"/>
      <c r="B177" s="547"/>
      <c r="C177" s="548"/>
      <c r="D177" s="548"/>
      <c r="E177" s="483"/>
      <c r="F177" s="548"/>
      <c r="G177" s="547"/>
      <c r="H177" s="461"/>
      <c r="I177" s="483"/>
      <c r="J177" s="547"/>
      <c r="K177" s="549"/>
      <c r="L177" s="546"/>
      <c r="M177" s="549"/>
      <c r="N177" s="550"/>
      <c r="O177" s="461"/>
      <c r="P177" s="468"/>
      <c r="Q177" s="468"/>
      <c r="R177" s="468"/>
      <c r="S177" s="483"/>
      <c r="T177" s="483"/>
      <c r="U177" s="483"/>
      <c r="V177" s="483"/>
      <c r="W177" s="483"/>
      <c r="X177" s="483"/>
      <c r="Y177" s="483"/>
      <c r="Z177" s="483"/>
    </row>
    <row r="178" ht="29.25" customHeight="1">
      <c r="A178" s="546"/>
      <c r="B178" s="547"/>
      <c r="C178" s="548"/>
      <c r="D178" s="548"/>
      <c r="E178" s="483"/>
      <c r="F178" s="548"/>
      <c r="G178" s="547"/>
      <c r="H178" s="461"/>
      <c r="I178" s="483"/>
      <c r="J178" s="547"/>
      <c r="K178" s="549"/>
      <c r="L178" s="546"/>
      <c r="M178" s="549"/>
      <c r="N178" s="550"/>
      <c r="O178" s="461"/>
      <c r="P178" s="468"/>
      <c r="Q178" s="468"/>
      <c r="R178" s="468"/>
      <c r="S178" s="483"/>
      <c r="T178" s="483"/>
      <c r="U178" s="483"/>
      <c r="V178" s="483"/>
      <c r="W178" s="483"/>
      <c r="X178" s="483"/>
      <c r="Y178" s="483"/>
      <c r="Z178" s="483"/>
    </row>
    <row r="179" ht="29.25" customHeight="1">
      <c r="A179" s="546"/>
      <c r="B179" s="547"/>
      <c r="C179" s="548"/>
      <c r="D179" s="548"/>
      <c r="E179" s="483"/>
      <c r="F179" s="548"/>
      <c r="G179" s="547"/>
      <c r="H179" s="461"/>
      <c r="I179" s="483"/>
      <c r="J179" s="547"/>
      <c r="K179" s="549"/>
      <c r="L179" s="546"/>
      <c r="M179" s="549"/>
      <c r="N179" s="550"/>
      <c r="O179" s="461"/>
      <c r="P179" s="468"/>
      <c r="Q179" s="468"/>
      <c r="R179" s="468"/>
      <c r="S179" s="483"/>
      <c r="T179" s="483"/>
      <c r="U179" s="483"/>
      <c r="V179" s="483"/>
      <c r="W179" s="483"/>
      <c r="X179" s="483"/>
      <c r="Y179" s="483"/>
      <c r="Z179" s="483"/>
    </row>
    <row r="180" ht="29.25" customHeight="1">
      <c r="A180" s="546"/>
      <c r="B180" s="547"/>
      <c r="C180" s="548"/>
      <c r="D180" s="548"/>
      <c r="E180" s="483"/>
      <c r="F180" s="548"/>
      <c r="G180" s="547"/>
      <c r="H180" s="461"/>
      <c r="I180" s="483"/>
      <c r="J180" s="547"/>
      <c r="K180" s="549"/>
      <c r="L180" s="546"/>
      <c r="M180" s="549"/>
      <c r="N180" s="550"/>
      <c r="O180" s="461"/>
      <c r="P180" s="468"/>
      <c r="Q180" s="468"/>
      <c r="R180" s="468"/>
      <c r="S180" s="483"/>
      <c r="T180" s="483"/>
      <c r="U180" s="483"/>
      <c r="V180" s="483"/>
      <c r="W180" s="483"/>
      <c r="X180" s="483"/>
      <c r="Y180" s="483"/>
      <c r="Z180" s="483"/>
    </row>
    <row r="181" ht="29.25" customHeight="1">
      <c r="A181" s="546"/>
      <c r="B181" s="547"/>
      <c r="C181" s="548"/>
      <c r="D181" s="548"/>
      <c r="E181" s="483"/>
      <c r="F181" s="548"/>
      <c r="G181" s="547"/>
      <c r="H181" s="461"/>
      <c r="I181" s="483"/>
      <c r="J181" s="547"/>
      <c r="K181" s="549"/>
      <c r="L181" s="546"/>
      <c r="M181" s="549"/>
      <c r="N181" s="550"/>
      <c r="O181" s="461"/>
      <c r="P181" s="468"/>
      <c r="Q181" s="468"/>
      <c r="R181" s="468"/>
      <c r="S181" s="483"/>
      <c r="T181" s="483"/>
      <c r="U181" s="483"/>
      <c r="V181" s="483"/>
      <c r="W181" s="483"/>
      <c r="X181" s="483"/>
      <c r="Y181" s="483"/>
      <c r="Z181" s="483"/>
    </row>
    <row r="182" ht="29.25" customHeight="1">
      <c r="A182" s="546"/>
      <c r="B182" s="547"/>
      <c r="C182" s="548"/>
      <c r="D182" s="548"/>
      <c r="E182" s="483"/>
      <c r="F182" s="548"/>
      <c r="G182" s="547"/>
      <c r="H182" s="461"/>
      <c r="I182" s="483"/>
      <c r="J182" s="547"/>
      <c r="K182" s="549"/>
      <c r="L182" s="546"/>
      <c r="M182" s="549"/>
      <c r="N182" s="550"/>
      <c r="O182" s="461"/>
      <c r="P182" s="468"/>
      <c r="Q182" s="468"/>
      <c r="R182" s="468"/>
      <c r="S182" s="483"/>
      <c r="T182" s="483"/>
      <c r="U182" s="483"/>
      <c r="V182" s="483"/>
      <c r="W182" s="483"/>
      <c r="X182" s="483"/>
      <c r="Y182" s="483"/>
      <c r="Z182" s="483"/>
    </row>
    <row r="183" ht="29.25" customHeight="1">
      <c r="A183" s="546"/>
      <c r="B183" s="547"/>
      <c r="C183" s="548"/>
      <c r="D183" s="548"/>
      <c r="E183" s="483"/>
      <c r="F183" s="548"/>
      <c r="G183" s="547"/>
      <c r="H183" s="461"/>
      <c r="I183" s="483"/>
      <c r="J183" s="547"/>
      <c r="K183" s="549"/>
      <c r="L183" s="546"/>
      <c r="M183" s="549"/>
      <c r="N183" s="550"/>
      <c r="O183" s="461"/>
      <c r="P183" s="468"/>
      <c r="Q183" s="468"/>
      <c r="R183" s="468"/>
      <c r="S183" s="483"/>
      <c r="T183" s="483"/>
      <c r="U183" s="483"/>
      <c r="V183" s="483"/>
      <c r="W183" s="483"/>
      <c r="X183" s="483"/>
      <c r="Y183" s="483"/>
      <c r="Z183" s="483"/>
    </row>
    <row r="184" ht="29.25" customHeight="1">
      <c r="A184" s="546"/>
      <c r="B184" s="547"/>
      <c r="C184" s="548"/>
      <c r="D184" s="548"/>
      <c r="E184" s="483"/>
      <c r="F184" s="548"/>
      <c r="G184" s="547"/>
      <c r="H184" s="461"/>
      <c r="I184" s="483"/>
      <c r="J184" s="547"/>
      <c r="K184" s="549"/>
      <c r="L184" s="546"/>
      <c r="M184" s="549"/>
      <c r="N184" s="550"/>
      <c r="O184" s="461"/>
      <c r="P184" s="468"/>
      <c r="Q184" s="468"/>
      <c r="R184" s="468"/>
      <c r="S184" s="483"/>
      <c r="T184" s="483"/>
      <c r="U184" s="483"/>
      <c r="V184" s="483"/>
      <c r="W184" s="483"/>
      <c r="X184" s="483"/>
      <c r="Y184" s="483"/>
      <c r="Z184" s="483"/>
    </row>
    <row r="185" ht="29.25" customHeight="1">
      <c r="A185" s="546"/>
      <c r="B185" s="547"/>
      <c r="C185" s="548"/>
      <c r="D185" s="548"/>
      <c r="E185" s="483"/>
      <c r="F185" s="548"/>
      <c r="G185" s="547"/>
      <c r="H185" s="461"/>
      <c r="I185" s="483"/>
      <c r="J185" s="547"/>
      <c r="K185" s="549"/>
      <c r="L185" s="546"/>
      <c r="M185" s="549"/>
      <c r="N185" s="550"/>
      <c r="O185" s="461"/>
      <c r="P185" s="468"/>
      <c r="Q185" s="468"/>
      <c r="R185" s="468"/>
      <c r="S185" s="483"/>
      <c r="T185" s="483"/>
      <c r="U185" s="483"/>
      <c r="V185" s="483"/>
      <c r="W185" s="483"/>
      <c r="X185" s="483"/>
      <c r="Y185" s="483"/>
      <c r="Z185" s="483"/>
    </row>
    <row r="186" ht="29.25" customHeight="1">
      <c r="A186" s="546"/>
      <c r="B186" s="547"/>
      <c r="C186" s="548"/>
      <c r="D186" s="548"/>
      <c r="E186" s="483"/>
      <c r="F186" s="548"/>
      <c r="G186" s="547"/>
      <c r="H186" s="461"/>
      <c r="I186" s="483"/>
      <c r="J186" s="547"/>
      <c r="K186" s="549"/>
      <c r="L186" s="546"/>
      <c r="M186" s="549"/>
      <c r="N186" s="550"/>
      <c r="O186" s="461"/>
      <c r="P186" s="468"/>
      <c r="Q186" s="468"/>
      <c r="R186" s="468"/>
      <c r="S186" s="483"/>
      <c r="T186" s="483"/>
      <c r="U186" s="483"/>
      <c r="V186" s="483"/>
      <c r="W186" s="483"/>
      <c r="X186" s="483"/>
      <c r="Y186" s="483"/>
      <c r="Z186" s="483"/>
    </row>
    <row r="187" ht="29.25" customHeight="1">
      <c r="A187" s="546"/>
      <c r="B187" s="547"/>
      <c r="C187" s="548"/>
      <c r="D187" s="548"/>
      <c r="E187" s="483"/>
      <c r="F187" s="548"/>
      <c r="G187" s="547"/>
      <c r="H187" s="461"/>
      <c r="I187" s="483"/>
      <c r="J187" s="547"/>
      <c r="K187" s="549"/>
      <c r="L187" s="546"/>
      <c r="M187" s="549"/>
      <c r="N187" s="550"/>
      <c r="O187" s="461"/>
      <c r="P187" s="468"/>
      <c r="Q187" s="468"/>
      <c r="R187" s="468"/>
      <c r="S187" s="483"/>
      <c r="T187" s="483"/>
      <c r="U187" s="483"/>
      <c r="V187" s="483"/>
      <c r="W187" s="483"/>
      <c r="X187" s="483"/>
      <c r="Y187" s="483"/>
      <c r="Z187" s="483"/>
    </row>
    <row r="188" ht="29.25" customHeight="1">
      <c r="A188" s="546"/>
      <c r="B188" s="547"/>
      <c r="C188" s="548"/>
      <c r="D188" s="548"/>
      <c r="E188" s="483"/>
      <c r="F188" s="548"/>
      <c r="G188" s="547"/>
      <c r="H188" s="461"/>
      <c r="I188" s="483"/>
      <c r="J188" s="547"/>
      <c r="K188" s="549"/>
      <c r="L188" s="546"/>
      <c r="M188" s="549"/>
      <c r="N188" s="550"/>
      <c r="O188" s="461"/>
      <c r="P188" s="468"/>
      <c r="Q188" s="468"/>
      <c r="R188" s="468"/>
      <c r="S188" s="483"/>
      <c r="T188" s="483"/>
      <c r="U188" s="483"/>
      <c r="V188" s="483"/>
      <c r="W188" s="483"/>
      <c r="X188" s="483"/>
      <c r="Y188" s="483"/>
      <c r="Z188" s="483"/>
    </row>
    <row r="189" ht="29.25" customHeight="1">
      <c r="A189" s="546"/>
      <c r="B189" s="547"/>
      <c r="C189" s="548"/>
      <c r="D189" s="548"/>
      <c r="E189" s="483"/>
      <c r="F189" s="548"/>
      <c r="G189" s="547"/>
      <c r="H189" s="461"/>
      <c r="I189" s="483"/>
      <c r="J189" s="547"/>
      <c r="K189" s="549"/>
      <c r="L189" s="546"/>
      <c r="M189" s="549"/>
      <c r="N189" s="550"/>
      <c r="O189" s="461"/>
      <c r="P189" s="468"/>
      <c r="Q189" s="468"/>
      <c r="R189" s="468"/>
      <c r="S189" s="483"/>
      <c r="T189" s="483"/>
      <c r="U189" s="483"/>
      <c r="V189" s="483"/>
      <c r="W189" s="483"/>
      <c r="X189" s="483"/>
      <c r="Y189" s="483"/>
      <c r="Z189" s="483"/>
    </row>
    <row r="190" ht="29.25" customHeight="1">
      <c r="A190" s="546"/>
      <c r="B190" s="547"/>
      <c r="C190" s="548"/>
      <c r="D190" s="548"/>
      <c r="E190" s="483"/>
      <c r="F190" s="548"/>
      <c r="G190" s="547"/>
      <c r="H190" s="461"/>
      <c r="I190" s="483"/>
      <c r="J190" s="547"/>
      <c r="K190" s="549"/>
      <c r="L190" s="546"/>
      <c r="M190" s="549"/>
      <c r="N190" s="550"/>
      <c r="O190" s="461"/>
      <c r="P190" s="468"/>
      <c r="Q190" s="468"/>
      <c r="R190" s="468"/>
      <c r="S190" s="483"/>
      <c r="T190" s="483"/>
      <c r="U190" s="483"/>
      <c r="V190" s="483"/>
      <c r="W190" s="483"/>
      <c r="X190" s="483"/>
      <c r="Y190" s="483"/>
      <c r="Z190" s="483"/>
    </row>
    <row r="191" ht="29.25" customHeight="1">
      <c r="A191" s="546"/>
      <c r="B191" s="547"/>
      <c r="C191" s="548"/>
      <c r="D191" s="548"/>
      <c r="E191" s="483"/>
      <c r="F191" s="548"/>
      <c r="G191" s="547"/>
      <c r="H191" s="461"/>
      <c r="I191" s="483"/>
      <c r="J191" s="547"/>
      <c r="K191" s="549"/>
      <c r="L191" s="546"/>
      <c r="M191" s="549"/>
      <c r="N191" s="550"/>
      <c r="O191" s="461"/>
      <c r="P191" s="468"/>
      <c r="Q191" s="468"/>
      <c r="R191" s="468"/>
      <c r="S191" s="483"/>
      <c r="T191" s="483"/>
      <c r="U191" s="483"/>
      <c r="V191" s="483"/>
      <c r="W191" s="483"/>
      <c r="X191" s="483"/>
      <c r="Y191" s="483"/>
      <c r="Z191" s="483"/>
    </row>
    <row r="192" ht="29.25" customHeight="1">
      <c r="A192" s="546"/>
      <c r="B192" s="547"/>
      <c r="C192" s="548"/>
      <c r="D192" s="548"/>
      <c r="E192" s="483"/>
      <c r="F192" s="548"/>
      <c r="G192" s="547"/>
      <c r="H192" s="461"/>
      <c r="I192" s="483"/>
      <c r="J192" s="547"/>
      <c r="K192" s="549"/>
      <c r="L192" s="546"/>
      <c r="M192" s="549"/>
      <c r="N192" s="550"/>
      <c r="O192" s="461"/>
      <c r="P192" s="468"/>
      <c r="Q192" s="468"/>
      <c r="R192" s="468"/>
      <c r="S192" s="483"/>
      <c r="T192" s="483"/>
      <c r="U192" s="483"/>
      <c r="V192" s="483"/>
      <c r="W192" s="483"/>
      <c r="X192" s="483"/>
      <c r="Y192" s="483"/>
      <c r="Z192" s="483"/>
    </row>
    <row r="193" ht="29.25" customHeight="1">
      <c r="A193" s="546"/>
      <c r="B193" s="547"/>
      <c r="C193" s="548"/>
      <c r="D193" s="548"/>
      <c r="E193" s="483"/>
      <c r="F193" s="548"/>
      <c r="G193" s="547"/>
      <c r="H193" s="461"/>
      <c r="I193" s="483"/>
      <c r="J193" s="547"/>
      <c r="K193" s="549"/>
      <c r="L193" s="546"/>
      <c r="M193" s="549"/>
      <c r="N193" s="550"/>
      <c r="O193" s="461"/>
      <c r="P193" s="468"/>
      <c r="Q193" s="468"/>
      <c r="R193" s="468"/>
      <c r="S193" s="483"/>
      <c r="T193" s="483"/>
      <c r="U193" s="483"/>
      <c r="V193" s="483"/>
      <c r="W193" s="483"/>
      <c r="X193" s="483"/>
      <c r="Y193" s="483"/>
      <c r="Z193" s="483"/>
    </row>
    <row r="194" ht="29.25" customHeight="1">
      <c r="A194" s="546"/>
      <c r="B194" s="547"/>
      <c r="C194" s="548"/>
      <c r="D194" s="548"/>
      <c r="E194" s="483"/>
      <c r="F194" s="548"/>
      <c r="G194" s="547"/>
      <c r="H194" s="461"/>
      <c r="I194" s="483"/>
      <c r="J194" s="547"/>
      <c r="K194" s="549"/>
      <c r="L194" s="546"/>
      <c r="M194" s="549"/>
      <c r="N194" s="550"/>
      <c r="O194" s="461"/>
      <c r="P194" s="468"/>
      <c r="Q194" s="468"/>
      <c r="R194" s="468"/>
      <c r="S194" s="483"/>
      <c r="T194" s="483"/>
      <c r="U194" s="483"/>
      <c r="V194" s="483"/>
      <c r="W194" s="483"/>
      <c r="X194" s="483"/>
      <c r="Y194" s="483"/>
      <c r="Z194" s="483"/>
    </row>
    <row r="195" ht="29.25" customHeight="1">
      <c r="A195" s="546"/>
      <c r="B195" s="547"/>
      <c r="C195" s="548"/>
      <c r="D195" s="548"/>
      <c r="E195" s="483"/>
      <c r="F195" s="548"/>
      <c r="G195" s="547"/>
      <c r="H195" s="461"/>
      <c r="I195" s="483"/>
      <c r="J195" s="547"/>
      <c r="K195" s="549"/>
      <c r="L195" s="546"/>
      <c r="M195" s="549"/>
      <c r="N195" s="550"/>
      <c r="O195" s="461"/>
      <c r="P195" s="468"/>
      <c r="Q195" s="468"/>
      <c r="R195" s="468"/>
      <c r="S195" s="483"/>
      <c r="T195" s="483"/>
      <c r="U195" s="483"/>
      <c r="V195" s="483"/>
      <c r="W195" s="483"/>
      <c r="X195" s="483"/>
      <c r="Y195" s="483"/>
      <c r="Z195" s="483"/>
    </row>
    <row r="196" ht="29.25" customHeight="1">
      <c r="A196" s="546"/>
      <c r="B196" s="547"/>
      <c r="C196" s="548"/>
      <c r="D196" s="548"/>
      <c r="E196" s="483"/>
      <c r="F196" s="548"/>
      <c r="G196" s="547"/>
      <c r="H196" s="461"/>
      <c r="I196" s="483"/>
      <c r="J196" s="547"/>
      <c r="K196" s="549"/>
      <c r="L196" s="546"/>
      <c r="M196" s="549"/>
      <c r="N196" s="550"/>
      <c r="O196" s="461"/>
      <c r="P196" s="468"/>
      <c r="Q196" s="468"/>
      <c r="R196" s="468"/>
      <c r="S196" s="483"/>
      <c r="T196" s="483"/>
      <c r="U196" s="483"/>
      <c r="V196" s="483"/>
      <c r="W196" s="483"/>
      <c r="X196" s="483"/>
      <c r="Y196" s="483"/>
      <c r="Z196" s="483"/>
    </row>
    <row r="197" ht="29.25" customHeight="1">
      <c r="A197" s="546"/>
      <c r="B197" s="547"/>
      <c r="C197" s="548"/>
      <c r="D197" s="548"/>
      <c r="E197" s="483"/>
      <c r="F197" s="548"/>
      <c r="G197" s="547"/>
      <c r="H197" s="461"/>
      <c r="I197" s="483"/>
      <c r="J197" s="547"/>
      <c r="K197" s="549"/>
      <c r="L197" s="546"/>
      <c r="M197" s="549"/>
      <c r="N197" s="550"/>
      <c r="O197" s="461"/>
      <c r="P197" s="468"/>
      <c r="Q197" s="468"/>
      <c r="R197" s="468"/>
      <c r="S197" s="483"/>
      <c r="T197" s="483"/>
      <c r="U197" s="483"/>
      <c r="V197" s="483"/>
      <c r="W197" s="483"/>
      <c r="X197" s="483"/>
      <c r="Y197" s="483"/>
      <c r="Z197" s="483"/>
    </row>
    <row r="198" ht="29.25" customHeight="1">
      <c r="A198" s="546"/>
      <c r="B198" s="547"/>
      <c r="C198" s="548"/>
      <c r="D198" s="548"/>
      <c r="E198" s="483"/>
      <c r="F198" s="548"/>
      <c r="G198" s="547"/>
      <c r="H198" s="461"/>
      <c r="I198" s="483"/>
      <c r="J198" s="547"/>
      <c r="K198" s="549"/>
      <c r="L198" s="546"/>
      <c r="M198" s="549"/>
      <c r="N198" s="550"/>
      <c r="O198" s="461"/>
      <c r="P198" s="468"/>
      <c r="Q198" s="468"/>
      <c r="R198" s="468"/>
      <c r="S198" s="483"/>
      <c r="T198" s="483"/>
      <c r="U198" s="483"/>
      <c r="V198" s="483"/>
      <c r="W198" s="483"/>
      <c r="X198" s="483"/>
      <c r="Y198" s="483"/>
      <c r="Z198" s="483"/>
    </row>
    <row r="199" ht="29.25" customHeight="1">
      <c r="A199" s="546"/>
      <c r="B199" s="547"/>
      <c r="C199" s="548"/>
      <c r="D199" s="548"/>
      <c r="E199" s="483"/>
      <c r="F199" s="548"/>
      <c r="G199" s="547"/>
      <c r="H199" s="461"/>
      <c r="I199" s="483"/>
      <c r="J199" s="547"/>
      <c r="K199" s="549"/>
      <c r="L199" s="546"/>
      <c r="M199" s="549"/>
      <c r="N199" s="550"/>
      <c r="O199" s="461"/>
      <c r="P199" s="468"/>
      <c r="Q199" s="468"/>
      <c r="R199" s="468"/>
      <c r="S199" s="483"/>
      <c r="T199" s="483"/>
      <c r="U199" s="483"/>
      <c r="V199" s="483"/>
      <c r="W199" s="483"/>
      <c r="X199" s="483"/>
      <c r="Y199" s="483"/>
      <c r="Z199" s="483"/>
    </row>
    <row r="200" ht="29.25" customHeight="1">
      <c r="A200" s="546"/>
      <c r="B200" s="547"/>
      <c r="C200" s="548"/>
      <c r="D200" s="548"/>
      <c r="E200" s="483"/>
      <c r="F200" s="548"/>
      <c r="G200" s="547"/>
      <c r="H200" s="461"/>
      <c r="I200" s="483"/>
      <c r="J200" s="547"/>
      <c r="K200" s="549"/>
      <c r="L200" s="546"/>
      <c r="M200" s="549"/>
      <c r="N200" s="550"/>
      <c r="O200" s="461"/>
      <c r="P200" s="468"/>
      <c r="Q200" s="468"/>
      <c r="R200" s="468"/>
      <c r="S200" s="483"/>
      <c r="T200" s="483"/>
      <c r="U200" s="483"/>
      <c r="V200" s="483"/>
      <c r="W200" s="483"/>
      <c r="X200" s="483"/>
      <c r="Y200" s="483"/>
      <c r="Z200" s="483"/>
    </row>
    <row r="201" ht="29.25" customHeight="1">
      <c r="A201" s="546"/>
      <c r="B201" s="547"/>
      <c r="C201" s="548"/>
      <c r="D201" s="548"/>
      <c r="E201" s="483"/>
      <c r="F201" s="548"/>
      <c r="G201" s="547"/>
      <c r="H201" s="461"/>
      <c r="I201" s="483"/>
      <c r="J201" s="547"/>
      <c r="K201" s="549"/>
      <c r="L201" s="546"/>
      <c r="M201" s="549"/>
      <c r="N201" s="550"/>
      <c r="O201" s="461"/>
      <c r="P201" s="468"/>
      <c r="Q201" s="468"/>
      <c r="R201" s="468"/>
      <c r="S201" s="483"/>
      <c r="T201" s="483"/>
      <c r="U201" s="483"/>
      <c r="V201" s="483"/>
      <c r="W201" s="483"/>
      <c r="X201" s="483"/>
      <c r="Y201" s="483"/>
      <c r="Z201" s="483"/>
    </row>
    <row r="202" ht="29.25" customHeight="1">
      <c r="A202" s="546"/>
      <c r="B202" s="547"/>
      <c r="C202" s="548"/>
      <c r="D202" s="548"/>
      <c r="E202" s="483"/>
      <c r="F202" s="548"/>
      <c r="G202" s="547"/>
      <c r="H202" s="461"/>
      <c r="I202" s="483"/>
      <c r="J202" s="547"/>
      <c r="K202" s="549"/>
      <c r="L202" s="546"/>
      <c r="M202" s="549"/>
      <c r="N202" s="550"/>
      <c r="O202" s="461"/>
      <c r="P202" s="468"/>
      <c r="Q202" s="468"/>
      <c r="R202" s="468"/>
      <c r="S202" s="483"/>
      <c r="T202" s="483"/>
      <c r="U202" s="483"/>
      <c r="V202" s="483"/>
      <c r="W202" s="483"/>
      <c r="X202" s="483"/>
      <c r="Y202" s="483"/>
      <c r="Z202" s="483"/>
    </row>
    <row r="203" ht="29.25" customHeight="1">
      <c r="A203" s="546"/>
      <c r="B203" s="547"/>
      <c r="C203" s="548"/>
      <c r="D203" s="548"/>
      <c r="E203" s="483"/>
      <c r="F203" s="548"/>
      <c r="G203" s="547"/>
      <c r="H203" s="461"/>
      <c r="I203" s="483"/>
      <c r="J203" s="547"/>
      <c r="K203" s="549"/>
      <c r="L203" s="546"/>
      <c r="M203" s="549"/>
      <c r="N203" s="550"/>
      <c r="O203" s="461"/>
      <c r="P203" s="468"/>
      <c r="Q203" s="468"/>
      <c r="R203" s="468"/>
      <c r="S203" s="483"/>
      <c r="T203" s="483"/>
      <c r="U203" s="483"/>
      <c r="V203" s="483"/>
      <c r="W203" s="483"/>
      <c r="X203" s="483"/>
      <c r="Y203" s="483"/>
      <c r="Z203" s="483"/>
    </row>
    <row r="204" ht="29.25" customHeight="1">
      <c r="A204" s="546"/>
      <c r="B204" s="547"/>
      <c r="C204" s="548"/>
      <c r="D204" s="548"/>
      <c r="E204" s="483"/>
      <c r="F204" s="548"/>
      <c r="G204" s="547"/>
      <c r="H204" s="461"/>
      <c r="I204" s="483"/>
      <c r="J204" s="547"/>
      <c r="K204" s="549"/>
      <c r="L204" s="546"/>
      <c r="M204" s="549"/>
      <c r="N204" s="550"/>
      <c r="O204" s="461"/>
      <c r="P204" s="468"/>
      <c r="Q204" s="468"/>
      <c r="R204" s="468"/>
      <c r="S204" s="483"/>
      <c r="T204" s="483"/>
      <c r="U204" s="483"/>
      <c r="V204" s="483"/>
      <c r="W204" s="483"/>
      <c r="X204" s="483"/>
      <c r="Y204" s="483"/>
      <c r="Z204" s="483"/>
    </row>
    <row r="205" ht="29.25" customHeight="1">
      <c r="A205" s="546"/>
      <c r="B205" s="547"/>
      <c r="C205" s="548"/>
      <c r="D205" s="548"/>
      <c r="E205" s="483"/>
      <c r="F205" s="548"/>
      <c r="G205" s="547"/>
      <c r="H205" s="461"/>
      <c r="I205" s="483"/>
      <c r="J205" s="547"/>
      <c r="K205" s="549"/>
      <c r="L205" s="546"/>
      <c r="M205" s="549"/>
      <c r="N205" s="550"/>
      <c r="O205" s="461"/>
      <c r="P205" s="468"/>
      <c r="Q205" s="468"/>
      <c r="R205" s="468"/>
      <c r="S205" s="483"/>
      <c r="T205" s="483"/>
      <c r="U205" s="483"/>
      <c r="V205" s="483"/>
      <c r="W205" s="483"/>
      <c r="X205" s="483"/>
      <c r="Y205" s="483"/>
      <c r="Z205" s="483"/>
    </row>
    <row r="206" ht="29.25" customHeight="1">
      <c r="A206" s="546"/>
      <c r="B206" s="547"/>
      <c r="C206" s="548"/>
      <c r="D206" s="548"/>
      <c r="E206" s="483"/>
      <c r="F206" s="548"/>
      <c r="G206" s="547"/>
      <c r="H206" s="461"/>
      <c r="I206" s="483"/>
      <c r="J206" s="547"/>
      <c r="K206" s="549"/>
      <c r="L206" s="546"/>
      <c r="M206" s="549"/>
      <c r="N206" s="550"/>
      <c r="O206" s="461"/>
      <c r="P206" s="468"/>
      <c r="Q206" s="468"/>
      <c r="R206" s="468"/>
      <c r="S206" s="483"/>
      <c r="T206" s="483"/>
      <c r="U206" s="483"/>
      <c r="V206" s="483"/>
      <c r="W206" s="483"/>
      <c r="X206" s="483"/>
      <c r="Y206" s="483"/>
      <c r="Z206" s="483"/>
    </row>
    <row r="207" ht="29.25" customHeight="1">
      <c r="A207" s="546"/>
      <c r="B207" s="547"/>
      <c r="C207" s="548"/>
      <c r="D207" s="548"/>
      <c r="E207" s="483"/>
      <c r="F207" s="548"/>
      <c r="G207" s="547"/>
      <c r="H207" s="461"/>
      <c r="I207" s="483"/>
      <c r="J207" s="547"/>
      <c r="K207" s="549"/>
      <c r="L207" s="546"/>
      <c r="M207" s="549"/>
      <c r="N207" s="550"/>
      <c r="O207" s="461"/>
      <c r="P207" s="468"/>
      <c r="Q207" s="468"/>
      <c r="R207" s="468"/>
      <c r="S207" s="483"/>
      <c r="T207" s="483"/>
      <c r="U207" s="483"/>
      <c r="V207" s="483"/>
      <c r="W207" s="483"/>
      <c r="X207" s="483"/>
      <c r="Y207" s="483"/>
      <c r="Z207" s="483"/>
    </row>
    <row r="208" ht="29.25" customHeight="1">
      <c r="A208" s="546"/>
      <c r="B208" s="547"/>
      <c r="C208" s="548"/>
      <c r="D208" s="548"/>
      <c r="E208" s="483"/>
      <c r="F208" s="548"/>
      <c r="G208" s="547"/>
      <c r="H208" s="461"/>
      <c r="I208" s="483"/>
      <c r="J208" s="547"/>
      <c r="K208" s="549"/>
      <c r="L208" s="546"/>
      <c r="M208" s="549"/>
      <c r="N208" s="550"/>
      <c r="O208" s="461"/>
      <c r="P208" s="468"/>
      <c r="Q208" s="468"/>
      <c r="R208" s="468"/>
      <c r="S208" s="483"/>
      <c r="T208" s="483"/>
      <c r="U208" s="483"/>
      <c r="V208" s="483"/>
      <c r="W208" s="483"/>
      <c r="X208" s="483"/>
      <c r="Y208" s="483"/>
      <c r="Z208" s="483"/>
    </row>
    <row r="209" ht="29.25" customHeight="1">
      <c r="A209" s="546"/>
      <c r="B209" s="547"/>
      <c r="C209" s="548"/>
      <c r="D209" s="548"/>
      <c r="E209" s="483"/>
      <c r="F209" s="548"/>
      <c r="G209" s="547"/>
      <c r="H209" s="461"/>
      <c r="I209" s="483"/>
      <c r="J209" s="547"/>
      <c r="K209" s="549"/>
      <c r="L209" s="546"/>
      <c r="M209" s="549"/>
      <c r="N209" s="550"/>
      <c r="O209" s="461"/>
      <c r="P209" s="468"/>
      <c r="Q209" s="468"/>
      <c r="R209" s="468"/>
      <c r="S209" s="483"/>
      <c r="T209" s="483"/>
      <c r="U209" s="483"/>
      <c r="V209" s="483"/>
      <c r="W209" s="483"/>
      <c r="X209" s="483"/>
      <c r="Y209" s="483"/>
      <c r="Z209" s="483"/>
    </row>
    <row r="210" ht="29.25" customHeight="1">
      <c r="A210" s="546"/>
      <c r="B210" s="547"/>
      <c r="C210" s="548"/>
      <c r="D210" s="548"/>
      <c r="E210" s="483"/>
      <c r="F210" s="548"/>
      <c r="G210" s="547"/>
      <c r="H210" s="461"/>
      <c r="I210" s="483"/>
      <c r="J210" s="547"/>
      <c r="K210" s="549"/>
      <c r="L210" s="546"/>
      <c r="M210" s="549"/>
      <c r="N210" s="550"/>
      <c r="O210" s="461"/>
      <c r="P210" s="468"/>
      <c r="Q210" s="468"/>
      <c r="R210" s="468"/>
      <c r="S210" s="483"/>
      <c r="T210" s="483"/>
      <c r="U210" s="483"/>
      <c r="V210" s="483"/>
      <c r="W210" s="483"/>
      <c r="X210" s="483"/>
      <c r="Y210" s="483"/>
      <c r="Z210" s="483"/>
    </row>
    <row r="211" ht="29.25" customHeight="1">
      <c r="A211" s="546"/>
      <c r="B211" s="547"/>
      <c r="C211" s="548"/>
      <c r="D211" s="548"/>
      <c r="E211" s="483"/>
      <c r="F211" s="548"/>
      <c r="G211" s="547"/>
      <c r="H211" s="461"/>
      <c r="I211" s="483"/>
      <c r="J211" s="547"/>
      <c r="K211" s="549"/>
      <c r="L211" s="546"/>
      <c r="M211" s="549"/>
      <c r="N211" s="550"/>
      <c r="O211" s="461"/>
      <c r="P211" s="468"/>
      <c r="Q211" s="468"/>
      <c r="R211" s="468"/>
      <c r="S211" s="483"/>
      <c r="T211" s="483"/>
      <c r="U211" s="483"/>
      <c r="V211" s="483"/>
      <c r="W211" s="483"/>
      <c r="X211" s="483"/>
      <c r="Y211" s="483"/>
      <c r="Z211" s="483"/>
    </row>
    <row r="212" ht="29.25" customHeight="1">
      <c r="A212" s="546"/>
      <c r="B212" s="547"/>
      <c r="C212" s="548"/>
      <c r="D212" s="548"/>
      <c r="E212" s="483"/>
      <c r="F212" s="548"/>
      <c r="G212" s="547"/>
      <c r="H212" s="461"/>
      <c r="I212" s="483"/>
      <c r="J212" s="547"/>
      <c r="K212" s="549"/>
      <c r="L212" s="546"/>
      <c r="M212" s="549"/>
      <c r="N212" s="550"/>
      <c r="O212" s="461"/>
      <c r="P212" s="468"/>
      <c r="Q212" s="468"/>
      <c r="R212" s="468"/>
      <c r="S212" s="483"/>
      <c r="T212" s="483"/>
      <c r="U212" s="483"/>
      <c r="V212" s="483"/>
      <c r="W212" s="483"/>
      <c r="X212" s="483"/>
      <c r="Y212" s="483"/>
      <c r="Z212" s="483"/>
    </row>
    <row r="213" ht="29.25" customHeight="1">
      <c r="A213" s="546"/>
      <c r="B213" s="547"/>
      <c r="C213" s="548"/>
      <c r="D213" s="548"/>
      <c r="E213" s="483"/>
      <c r="F213" s="548"/>
      <c r="G213" s="547"/>
      <c r="H213" s="461"/>
      <c r="I213" s="483"/>
      <c r="J213" s="547"/>
      <c r="K213" s="549"/>
      <c r="L213" s="546"/>
      <c r="M213" s="549"/>
      <c r="N213" s="550"/>
      <c r="O213" s="461"/>
      <c r="P213" s="468"/>
      <c r="Q213" s="468"/>
      <c r="R213" s="468"/>
      <c r="S213" s="483"/>
      <c r="T213" s="483"/>
      <c r="U213" s="483"/>
      <c r="V213" s="483"/>
      <c r="W213" s="483"/>
      <c r="X213" s="483"/>
      <c r="Y213" s="483"/>
      <c r="Z213" s="483"/>
    </row>
    <row r="214" ht="29.25" customHeight="1">
      <c r="A214" s="546"/>
      <c r="B214" s="547"/>
      <c r="C214" s="548"/>
      <c r="D214" s="548"/>
      <c r="E214" s="483"/>
      <c r="F214" s="548"/>
      <c r="G214" s="547"/>
      <c r="H214" s="461"/>
      <c r="I214" s="483"/>
      <c r="J214" s="547"/>
      <c r="K214" s="549"/>
      <c r="L214" s="546"/>
      <c r="M214" s="549"/>
      <c r="N214" s="550"/>
      <c r="O214" s="461"/>
      <c r="P214" s="468"/>
      <c r="Q214" s="468"/>
      <c r="R214" s="468"/>
      <c r="S214" s="483"/>
      <c r="T214" s="483"/>
      <c r="U214" s="483"/>
      <c r="V214" s="483"/>
      <c r="W214" s="483"/>
      <c r="X214" s="483"/>
      <c r="Y214" s="483"/>
      <c r="Z214" s="483"/>
    </row>
    <row r="215" ht="29.25" customHeight="1">
      <c r="A215" s="546"/>
      <c r="B215" s="547"/>
      <c r="C215" s="548"/>
      <c r="D215" s="548"/>
      <c r="E215" s="483"/>
      <c r="F215" s="548"/>
      <c r="G215" s="547"/>
      <c r="H215" s="461"/>
      <c r="I215" s="483"/>
      <c r="J215" s="547"/>
      <c r="K215" s="549"/>
      <c r="L215" s="546"/>
      <c r="M215" s="549"/>
      <c r="N215" s="550"/>
      <c r="O215" s="461"/>
      <c r="P215" s="468"/>
      <c r="Q215" s="468"/>
      <c r="R215" s="468"/>
      <c r="S215" s="483"/>
      <c r="T215" s="483"/>
      <c r="U215" s="483"/>
      <c r="V215" s="483"/>
      <c r="W215" s="483"/>
      <c r="X215" s="483"/>
      <c r="Y215" s="483"/>
      <c r="Z215" s="483"/>
    </row>
    <row r="216" ht="29.25" customHeight="1">
      <c r="A216" s="546"/>
      <c r="B216" s="547"/>
      <c r="C216" s="548"/>
      <c r="D216" s="548"/>
      <c r="E216" s="483"/>
      <c r="F216" s="548"/>
      <c r="G216" s="547"/>
      <c r="H216" s="461"/>
      <c r="I216" s="483"/>
      <c r="J216" s="547"/>
      <c r="K216" s="549"/>
      <c r="L216" s="546"/>
      <c r="M216" s="549"/>
      <c r="N216" s="550"/>
      <c r="O216" s="461"/>
      <c r="P216" s="468"/>
      <c r="Q216" s="468"/>
      <c r="R216" s="468"/>
      <c r="S216" s="483"/>
      <c r="T216" s="483"/>
      <c r="U216" s="483"/>
      <c r="V216" s="483"/>
      <c r="W216" s="483"/>
      <c r="X216" s="483"/>
      <c r="Y216" s="483"/>
      <c r="Z216" s="483"/>
    </row>
    <row r="217" ht="29.25" customHeight="1">
      <c r="A217" s="546"/>
      <c r="B217" s="547"/>
      <c r="C217" s="548"/>
      <c r="D217" s="548"/>
      <c r="E217" s="483"/>
      <c r="F217" s="548"/>
      <c r="G217" s="547"/>
      <c r="H217" s="461"/>
      <c r="I217" s="483"/>
      <c r="J217" s="547"/>
      <c r="K217" s="549"/>
      <c r="L217" s="546"/>
      <c r="M217" s="549"/>
      <c r="N217" s="550"/>
      <c r="O217" s="461"/>
      <c r="P217" s="468"/>
      <c r="Q217" s="468"/>
      <c r="R217" s="468"/>
      <c r="S217" s="483"/>
      <c r="T217" s="483"/>
      <c r="U217" s="483"/>
      <c r="V217" s="483"/>
      <c r="W217" s="483"/>
      <c r="X217" s="483"/>
      <c r="Y217" s="483"/>
      <c r="Z217" s="483"/>
    </row>
    <row r="218" ht="29.25" customHeight="1">
      <c r="A218" s="546"/>
      <c r="B218" s="547"/>
      <c r="C218" s="548"/>
      <c r="D218" s="548"/>
      <c r="E218" s="483"/>
      <c r="F218" s="548"/>
      <c r="G218" s="547"/>
      <c r="H218" s="461"/>
      <c r="I218" s="483"/>
      <c r="J218" s="547"/>
      <c r="K218" s="549"/>
      <c r="L218" s="546"/>
      <c r="M218" s="549"/>
      <c r="N218" s="550"/>
      <c r="O218" s="461"/>
      <c r="P218" s="468"/>
      <c r="Q218" s="468"/>
      <c r="R218" s="468"/>
      <c r="S218" s="483"/>
      <c r="T218" s="483"/>
      <c r="U218" s="483"/>
      <c r="V218" s="483"/>
      <c r="W218" s="483"/>
      <c r="X218" s="483"/>
      <c r="Y218" s="483"/>
      <c r="Z218" s="483"/>
    </row>
    <row r="219" ht="29.25" customHeight="1">
      <c r="A219" s="546"/>
      <c r="B219" s="547"/>
      <c r="C219" s="548"/>
      <c r="D219" s="548"/>
      <c r="E219" s="483"/>
      <c r="F219" s="548"/>
      <c r="G219" s="547"/>
      <c r="H219" s="461"/>
      <c r="I219" s="483"/>
      <c r="J219" s="547"/>
      <c r="K219" s="549"/>
      <c r="L219" s="546"/>
      <c r="M219" s="549"/>
      <c r="N219" s="550"/>
      <c r="O219" s="461"/>
      <c r="P219" s="468"/>
      <c r="Q219" s="468"/>
      <c r="R219" s="468"/>
      <c r="S219" s="483"/>
      <c r="T219" s="483"/>
      <c r="U219" s="483"/>
      <c r="V219" s="483"/>
      <c r="W219" s="483"/>
      <c r="X219" s="483"/>
      <c r="Y219" s="483"/>
      <c r="Z219" s="483"/>
    </row>
    <row r="220" ht="29.25" customHeight="1">
      <c r="A220" s="546"/>
      <c r="B220" s="547"/>
      <c r="C220" s="548"/>
      <c r="D220" s="548"/>
      <c r="E220" s="483"/>
      <c r="F220" s="548"/>
      <c r="G220" s="547"/>
      <c r="H220" s="461"/>
      <c r="I220" s="483"/>
      <c r="J220" s="547"/>
      <c r="K220" s="549"/>
      <c r="L220" s="546"/>
      <c r="M220" s="549"/>
      <c r="N220" s="550"/>
      <c r="O220" s="461"/>
      <c r="P220" s="468"/>
      <c r="Q220" s="468"/>
      <c r="R220" s="468"/>
      <c r="S220" s="483"/>
      <c r="T220" s="483"/>
      <c r="U220" s="483"/>
      <c r="V220" s="483"/>
      <c r="W220" s="483"/>
      <c r="X220" s="483"/>
      <c r="Y220" s="483"/>
      <c r="Z220" s="483"/>
    </row>
    <row r="221" ht="29.25" customHeight="1">
      <c r="A221" s="546"/>
      <c r="B221" s="547"/>
      <c r="C221" s="548"/>
      <c r="D221" s="548"/>
      <c r="E221" s="483"/>
      <c r="F221" s="548"/>
      <c r="G221" s="547"/>
      <c r="H221" s="461"/>
      <c r="I221" s="483"/>
      <c r="J221" s="547"/>
      <c r="K221" s="549"/>
      <c r="L221" s="546"/>
      <c r="M221" s="549"/>
      <c r="N221" s="550"/>
      <c r="O221" s="461"/>
      <c r="P221" s="468"/>
      <c r="Q221" s="468"/>
      <c r="R221" s="468"/>
      <c r="S221" s="483"/>
      <c r="T221" s="483"/>
      <c r="U221" s="483"/>
      <c r="V221" s="483"/>
      <c r="W221" s="483"/>
      <c r="X221" s="483"/>
      <c r="Y221" s="483"/>
      <c r="Z221" s="483"/>
    </row>
    <row r="222" ht="29.25" customHeight="1">
      <c r="A222" s="546"/>
      <c r="B222" s="547"/>
      <c r="C222" s="548"/>
      <c r="D222" s="548"/>
      <c r="E222" s="483"/>
      <c r="F222" s="548"/>
      <c r="G222" s="547"/>
      <c r="H222" s="461"/>
      <c r="I222" s="483"/>
      <c r="J222" s="547"/>
      <c r="K222" s="549"/>
      <c r="L222" s="546"/>
      <c r="M222" s="549"/>
      <c r="N222" s="550"/>
      <c r="O222" s="461"/>
      <c r="P222" s="468"/>
      <c r="Q222" s="468"/>
      <c r="R222" s="468"/>
      <c r="S222" s="483"/>
      <c r="T222" s="483"/>
      <c r="U222" s="483"/>
      <c r="V222" s="483"/>
      <c r="W222" s="483"/>
      <c r="X222" s="483"/>
      <c r="Y222" s="483"/>
      <c r="Z222" s="483"/>
    </row>
    <row r="223" ht="29.25" customHeight="1">
      <c r="A223" s="546"/>
      <c r="B223" s="547"/>
      <c r="C223" s="548"/>
      <c r="D223" s="548"/>
      <c r="E223" s="483"/>
      <c r="F223" s="548"/>
      <c r="G223" s="547"/>
      <c r="H223" s="461"/>
      <c r="I223" s="483"/>
      <c r="J223" s="547"/>
      <c r="K223" s="549"/>
      <c r="L223" s="546"/>
      <c r="M223" s="549"/>
      <c r="N223" s="550"/>
      <c r="O223" s="461"/>
      <c r="P223" s="468"/>
      <c r="Q223" s="468"/>
      <c r="R223" s="468"/>
      <c r="S223" s="483"/>
      <c r="T223" s="483"/>
      <c r="U223" s="483"/>
      <c r="V223" s="483"/>
      <c r="W223" s="483"/>
      <c r="X223" s="483"/>
      <c r="Y223" s="483"/>
      <c r="Z223" s="483"/>
    </row>
    <row r="224" ht="29.25" customHeight="1">
      <c r="A224" s="546"/>
      <c r="B224" s="547"/>
      <c r="C224" s="548"/>
      <c r="D224" s="548"/>
      <c r="E224" s="483"/>
      <c r="F224" s="548"/>
      <c r="G224" s="547"/>
      <c r="H224" s="461"/>
      <c r="I224" s="483"/>
      <c r="J224" s="547"/>
      <c r="K224" s="549"/>
      <c r="L224" s="546"/>
      <c r="M224" s="549"/>
      <c r="N224" s="550"/>
      <c r="O224" s="461"/>
      <c r="P224" s="468"/>
      <c r="Q224" s="468"/>
      <c r="R224" s="468"/>
      <c r="S224" s="483"/>
      <c r="T224" s="483"/>
      <c r="U224" s="483"/>
      <c r="V224" s="483"/>
      <c r="W224" s="483"/>
      <c r="X224" s="483"/>
      <c r="Y224" s="483"/>
      <c r="Z224" s="483"/>
    </row>
    <row r="225" ht="29.25" customHeight="1">
      <c r="A225" s="546"/>
      <c r="B225" s="547"/>
      <c r="C225" s="548"/>
      <c r="D225" s="548"/>
      <c r="E225" s="483"/>
      <c r="F225" s="548"/>
      <c r="G225" s="547"/>
      <c r="H225" s="461"/>
      <c r="I225" s="483"/>
      <c r="J225" s="547"/>
      <c r="K225" s="549"/>
      <c r="L225" s="546"/>
      <c r="M225" s="549"/>
      <c r="N225" s="550"/>
      <c r="O225" s="461"/>
      <c r="P225" s="468"/>
      <c r="Q225" s="468"/>
      <c r="R225" s="468"/>
      <c r="S225" s="483"/>
      <c r="T225" s="483"/>
      <c r="U225" s="483"/>
      <c r="V225" s="483"/>
      <c r="W225" s="483"/>
      <c r="X225" s="483"/>
      <c r="Y225" s="483"/>
      <c r="Z225" s="483"/>
    </row>
    <row r="226" ht="29.25" customHeight="1">
      <c r="A226" s="546"/>
      <c r="B226" s="547"/>
      <c r="C226" s="548"/>
      <c r="D226" s="548"/>
      <c r="E226" s="483"/>
      <c r="F226" s="548"/>
      <c r="G226" s="547"/>
      <c r="H226" s="461"/>
      <c r="I226" s="483"/>
      <c r="J226" s="547"/>
      <c r="K226" s="549"/>
      <c r="L226" s="546"/>
      <c r="M226" s="549"/>
      <c r="N226" s="550"/>
      <c r="O226" s="461"/>
      <c r="P226" s="468"/>
      <c r="Q226" s="468"/>
      <c r="R226" s="468"/>
      <c r="S226" s="483"/>
      <c r="T226" s="483"/>
      <c r="U226" s="483"/>
      <c r="V226" s="483"/>
      <c r="W226" s="483"/>
      <c r="X226" s="483"/>
      <c r="Y226" s="483"/>
      <c r="Z226" s="483"/>
    </row>
    <row r="227" ht="29.25" customHeight="1">
      <c r="A227" s="546"/>
      <c r="B227" s="547"/>
      <c r="C227" s="548"/>
      <c r="D227" s="548"/>
      <c r="E227" s="483"/>
      <c r="F227" s="548"/>
      <c r="G227" s="547"/>
      <c r="H227" s="461"/>
      <c r="I227" s="483"/>
      <c r="J227" s="547"/>
      <c r="K227" s="549"/>
      <c r="L227" s="546"/>
      <c r="M227" s="549"/>
      <c r="N227" s="550"/>
      <c r="O227" s="461"/>
      <c r="P227" s="468"/>
      <c r="Q227" s="468"/>
      <c r="R227" s="468"/>
      <c r="S227" s="483"/>
      <c r="T227" s="483"/>
      <c r="U227" s="483"/>
      <c r="V227" s="483"/>
      <c r="W227" s="483"/>
      <c r="X227" s="483"/>
      <c r="Y227" s="483"/>
      <c r="Z227" s="483"/>
    </row>
    <row r="228" ht="29.25" customHeight="1">
      <c r="A228" s="546"/>
      <c r="B228" s="547"/>
      <c r="C228" s="548"/>
      <c r="D228" s="548"/>
      <c r="E228" s="483"/>
      <c r="F228" s="548"/>
      <c r="G228" s="547"/>
      <c r="H228" s="461"/>
      <c r="I228" s="483"/>
      <c r="J228" s="547"/>
      <c r="K228" s="549"/>
      <c r="L228" s="546"/>
      <c r="M228" s="549"/>
      <c r="N228" s="550"/>
      <c r="O228" s="461"/>
      <c r="P228" s="468"/>
      <c r="Q228" s="468"/>
      <c r="R228" s="468"/>
      <c r="S228" s="483"/>
      <c r="T228" s="483"/>
      <c r="U228" s="483"/>
      <c r="V228" s="483"/>
      <c r="W228" s="483"/>
      <c r="X228" s="483"/>
      <c r="Y228" s="483"/>
      <c r="Z228" s="483"/>
    </row>
    <row r="229" ht="29.25" customHeight="1">
      <c r="A229" s="546"/>
      <c r="B229" s="547"/>
      <c r="C229" s="548"/>
      <c r="D229" s="548"/>
      <c r="E229" s="483"/>
      <c r="F229" s="548"/>
      <c r="G229" s="547"/>
      <c r="H229" s="461"/>
      <c r="I229" s="483"/>
      <c r="J229" s="547"/>
      <c r="K229" s="549"/>
      <c r="L229" s="546"/>
      <c r="M229" s="549"/>
      <c r="N229" s="550"/>
      <c r="O229" s="461"/>
      <c r="P229" s="468"/>
      <c r="Q229" s="468"/>
      <c r="R229" s="468"/>
      <c r="S229" s="483"/>
      <c r="T229" s="483"/>
      <c r="U229" s="483"/>
      <c r="V229" s="483"/>
      <c r="W229" s="483"/>
      <c r="X229" s="483"/>
      <c r="Y229" s="483"/>
      <c r="Z229" s="483"/>
    </row>
    <row r="230" ht="29.25" customHeight="1">
      <c r="A230" s="546"/>
      <c r="B230" s="547"/>
      <c r="C230" s="548"/>
      <c r="D230" s="548"/>
      <c r="E230" s="483"/>
      <c r="F230" s="548"/>
      <c r="G230" s="547"/>
      <c r="H230" s="461"/>
      <c r="I230" s="483"/>
      <c r="J230" s="547"/>
      <c r="K230" s="549"/>
      <c r="L230" s="546"/>
      <c r="M230" s="549"/>
      <c r="N230" s="550"/>
      <c r="O230" s="461"/>
      <c r="P230" s="468"/>
      <c r="Q230" s="468"/>
      <c r="R230" s="468"/>
      <c r="S230" s="483"/>
      <c r="T230" s="483"/>
      <c r="U230" s="483"/>
      <c r="V230" s="483"/>
      <c r="W230" s="483"/>
      <c r="X230" s="483"/>
      <c r="Y230" s="483"/>
      <c r="Z230" s="483"/>
    </row>
    <row r="231" ht="29.25" customHeight="1">
      <c r="A231" s="546"/>
      <c r="B231" s="547"/>
      <c r="C231" s="548"/>
      <c r="D231" s="548"/>
      <c r="E231" s="483"/>
      <c r="F231" s="548"/>
      <c r="G231" s="547"/>
      <c r="H231" s="461"/>
      <c r="I231" s="483"/>
      <c r="J231" s="547"/>
      <c r="K231" s="549"/>
      <c r="L231" s="546"/>
      <c r="M231" s="549"/>
      <c r="N231" s="550"/>
      <c r="O231" s="461"/>
      <c r="P231" s="468"/>
      <c r="Q231" s="468"/>
      <c r="R231" s="468"/>
      <c r="S231" s="483"/>
      <c r="T231" s="483"/>
      <c r="U231" s="483"/>
      <c r="V231" s="483"/>
      <c r="W231" s="483"/>
      <c r="X231" s="483"/>
      <c r="Y231" s="483"/>
      <c r="Z231" s="483"/>
    </row>
    <row r="232" ht="29.25" customHeight="1">
      <c r="A232" s="546"/>
      <c r="B232" s="547"/>
      <c r="C232" s="548"/>
      <c r="D232" s="548"/>
      <c r="E232" s="483"/>
      <c r="F232" s="548"/>
      <c r="G232" s="547"/>
      <c r="H232" s="461"/>
      <c r="I232" s="483"/>
      <c r="J232" s="547"/>
      <c r="K232" s="549"/>
      <c r="L232" s="546"/>
      <c r="M232" s="549"/>
      <c r="N232" s="550"/>
      <c r="O232" s="461"/>
      <c r="P232" s="468"/>
      <c r="Q232" s="468"/>
      <c r="R232" s="468"/>
      <c r="S232" s="483"/>
      <c r="T232" s="483"/>
      <c r="U232" s="483"/>
      <c r="V232" s="483"/>
      <c r="W232" s="483"/>
      <c r="X232" s="483"/>
      <c r="Y232" s="483"/>
      <c r="Z232" s="483"/>
    </row>
    <row r="233" ht="29.25" customHeight="1">
      <c r="A233" s="546"/>
      <c r="B233" s="547"/>
      <c r="C233" s="548"/>
      <c r="D233" s="548"/>
      <c r="E233" s="483"/>
      <c r="F233" s="548"/>
      <c r="G233" s="547"/>
      <c r="H233" s="461"/>
      <c r="I233" s="483"/>
      <c r="J233" s="547"/>
      <c r="K233" s="549"/>
      <c r="L233" s="546"/>
      <c r="M233" s="549"/>
      <c r="N233" s="550"/>
      <c r="O233" s="461"/>
      <c r="P233" s="468"/>
      <c r="Q233" s="468"/>
      <c r="R233" s="468"/>
      <c r="S233" s="483"/>
      <c r="T233" s="483"/>
      <c r="U233" s="483"/>
      <c r="V233" s="483"/>
      <c r="W233" s="483"/>
      <c r="X233" s="483"/>
      <c r="Y233" s="483"/>
      <c r="Z233" s="483"/>
    </row>
    <row r="234" ht="29.25" customHeight="1">
      <c r="A234" s="546"/>
      <c r="B234" s="547"/>
      <c r="C234" s="548"/>
      <c r="D234" s="548"/>
      <c r="E234" s="483"/>
      <c r="F234" s="548"/>
      <c r="G234" s="547"/>
      <c r="H234" s="461"/>
      <c r="I234" s="483"/>
      <c r="J234" s="547"/>
      <c r="K234" s="549"/>
      <c r="L234" s="546"/>
      <c r="M234" s="549"/>
      <c r="N234" s="550"/>
      <c r="O234" s="461"/>
      <c r="P234" s="468"/>
      <c r="Q234" s="468"/>
      <c r="R234" s="468"/>
      <c r="S234" s="483"/>
      <c r="T234" s="483"/>
      <c r="U234" s="483"/>
      <c r="V234" s="483"/>
      <c r="W234" s="483"/>
      <c r="X234" s="483"/>
      <c r="Y234" s="483"/>
      <c r="Z234" s="483"/>
    </row>
    <row r="235" ht="29.25" customHeight="1">
      <c r="A235" s="546"/>
      <c r="B235" s="547"/>
      <c r="C235" s="548"/>
      <c r="D235" s="548"/>
      <c r="E235" s="483"/>
      <c r="F235" s="548"/>
      <c r="G235" s="547"/>
      <c r="H235" s="461"/>
      <c r="I235" s="483"/>
      <c r="J235" s="547"/>
      <c r="K235" s="549"/>
      <c r="L235" s="546"/>
      <c r="M235" s="549"/>
      <c r="N235" s="550"/>
      <c r="O235" s="461"/>
      <c r="P235" s="468"/>
      <c r="Q235" s="468"/>
      <c r="R235" s="468"/>
      <c r="S235" s="483"/>
      <c r="T235" s="483"/>
      <c r="U235" s="483"/>
      <c r="V235" s="483"/>
      <c r="W235" s="483"/>
      <c r="X235" s="483"/>
      <c r="Y235" s="483"/>
      <c r="Z235" s="483"/>
    </row>
    <row r="236" ht="29.25" customHeight="1">
      <c r="A236" s="546"/>
      <c r="B236" s="547"/>
      <c r="C236" s="548"/>
      <c r="D236" s="548"/>
      <c r="E236" s="483"/>
      <c r="F236" s="548"/>
      <c r="G236" s="547"/>
      <c r="H236" s="461"/>
      <c r="I236" s="483"/>
      <c r="J236" s="547"/>
      <c r="K236" s="549"/>
      <c r="L236" s="546"/>
      <c r="M236" s="549"/>
      <c r="N236" s="550"/>
      <c r="O236" s="461"/>
      <c r="P236" s="468"/>
      <c r="Q236" s="468"/>
      <c r="R236" s="468"/>
      <c r="S236" s="483"/>
      <c r="T236" s="483"/>
      <c r="U236" s="483"/>
      <c r="V236" s="483"/>
      <c r="W236" s="483"/>
      <c r="X236" s="483"/>
      <c r="Y236" s="483"/>
      <c r="Z236" s="483"/>
    </row>
    <row r="237" ht="29.25" customHeight="1">
      <c r="A237" s="546"/>
      <c r="B237" s="547"/>
      <c r="C237" s="548"/>
      <c r="D237" s="548"/>
      <c r="E237" s="483"/>
      <c r="F237" s="548"/>
      <c r="G237" s="547"/>
      <c r="H237" s="461"/>
      <c r="I237" s="483"/>
      <c r="J237" s="547"/>
      <c r="K237" s="549"/>
      <c r="L237" s="546"/>
      <c r="M237" s="549"/>
      <c r="N237" s="550"/>
      <c r="O237" s="461"/>
      <c r="P237" s="468"/>
      <c r="Q237" s="468"/>
      <c r="R237" s="468"/>
      <c r="S237" s="483"/>
      <c r="T237" s="483"/>
      <c r="U237" s="483"/>
      <c r="V237" s="483"/>
      <c r="W237" s="483"/>
      <c r="X237" s="483"/>
      <c r="Y237" s="483"/>
      <c r="Z237" s="483"/>
    </row>
    <row r="238" ht="29.25" customHeight="1">
      <c r="A238" s="546"/>
      <c r="B238" s="547"/>
      <c r="C238" s="548"/>
      <c r="D238" s="548"/>
      <c r="E238" s="483"/>
      <c r="F238" s="548"/>
      <c r="G238" s="547"/>
      <c r="H238" s="461"/>
      <c r="I238" s="483"/>
      <c r="J238" s="547"/>
      <c r="K238" s="549"/>
      <c r="L238" s="546"/>
      <c r="M238" s="549"/>
      <c r="N238" s="550"/>
      <c r="O238" s="461"/>
      <c r="P238" s="468"/>
      <c r="Q238" s="468"/>
      <c r="R238" s="468"/>
      <c r="S238" s="483"/>
      <c r="T238" s="483"/>
      <c r="U238" s="483"/>
      <c r="V238" s="483"/>
      <c r="W238" s="483"/>
      <c r="X238" s="483"/>
      <c r="Y238" s="483"/>
      <c r="Z238" s="483"/>
    </row>
    <row r="239" ht="29.25" customHeight="1">
      <c r="A239" s="546"/>
      <c r="B239" s="547"/>
      <c r="C239" s="548"/>
      <c r="D239" s="548"/>
      <c r="E239" s="483"/>
      <c r="F239" s="548"/>
      <c r="G239" s="547"/>
      <c r="H239" s="461"/>
      <c r="I239" s="483"/>
      <c r="J239" s="547"/>
      <c r="K239" s="549"/>
      <c r="L239" s="546"/>
      <c r="M239" s="549"/>
      <c r="N239" s="550"/>
      <c r="O239" s="461"/>
      <c r="P239" s="468"/>
      <c r="Q239" s="468"/>
      <c r="R239" s="468"/>
      <c r="S239" s="483"/>
      <c r="T239" s="483"/>
      <c r="U239" s="483"/>
      <c r="V239" s="483"/>
      <c r="W239" s="483"/>
      <c r="X239" s="483"/>
      <c r="Y239" s="483"/>
      <c r="Z239" s="483"/>
    </row>
    <row r="240" ht="29.25" customHeight="1">
      <c r="A240" s="546"/>
      <c r="B240" s="547"/>
      <c r="C240" s="548"/>
      <c r="D240" s="548"/>
      <c r="E240" s="483"/>
      <c r="F240" s="548"/>
      <c r="G240" s="547"/>
      <c r="H240" s="461"/>
      <c r="I240" s="483"/>
      <c r="J240" s="547"/>
      <c r="K240" s="549"/>
      <c r="L240" s="546"/>
      <c r="M240" s="549"/>
      <c r="N240" s="550"/>
      <c r="O240" s="461"/>
      <c r="P240" s="468"/>
      <c r="Q240" s="468"/>
      <c r="R240" s="468"/>
      <c r="S240" s="483"/>
      <c r="T240" s="483"/>
      <c r="U240" s="483"/>
      <c r="V240" s="483"/>
      <c r="W240" s="483"/>
      <c r="X240" s="483"/>
      <c r="Y240" s="483"/>
      <c r="Z240" s="483"/>
    </row>
    <row r="241" ht="29.25" customHeight="1">
      <c r="A241" s="546"/>
      <c r="B241" s="547"/>
      <c r="C241" s="548"/>
      <c r="D241" s="548"/>
      <c r="E241" s="483"/>
      <c r="F241" s="548"/>
      <c r="G241" s="547"/>
      <c r="H241" s="461"/>
      <c r="I241" s="483"/>
      <c r="J241" s="547"/>
      <c r="K241" s="549"/>
      <c r="L241" s="546"/>
      <c r="M241" s="549"/>
      <c r="N241" s="550"/>
      <c r="O241" s="461"/>
      <c r="P241" s="468"/>
      <c r="Q241" s="468"/>
      <c r="R241" s="468"/>
      <c r="S241" s="483"/>
      <c r="T241" s="483"/>
      <c r="U241" s="483"/>
      <c r="V241" s="483"/>
      <c r="W241" s="483"/>
      <c r="X241" s="483"/>
      <c r="Y241" s="483"/>
      <c r="Z241" s="483"/>
    </row>
    <row r="242" ht="29.25" customHeight="1">
      <c r="A242" s="546"/>
      <c r="B242" s="547"/>
      <c r="C242" s="548"/>
      <c r="D242" s="548"/>
      <c r="E242" s="483"/>
      <c r="F242" s="548"/>
      <c r="G242" s="547"/>
      <c r="H242" s="461"/>
      <c r="I242" s="483"/>
      <c r="J242" s="547"/>
      <c r="K242" s="549"/>
      <c r="L242" s="546"/>
      <c r="M242" s="549"/>
      <c r="N242" s="550"/>
      <c r="O242" s="461"/>
      <c r="P242" s="468"/>
      <c r="Q242" s="468"/>
      <c r="R242" s="468"/>
      <c r="S242" s="483"/>
      <c r="T242" s="483"/>
      <c r="U242" s="483"/>
      <c r="V242" s="483"/>
      <c r="W242" s="483"/>
      <c r="X242" s="483"/>
      <c r="Y242" s="483"/>
      <c r="Z242" s="483"/>
    </row>
    <row r="243" ht="29.25" customHeight="1">
      <c r="A243" s="546"/>
      <c r="B243" s="547"/>
      <c r="C243" s="548"/>
      <c r="D243" s="548"/>
      <c r="E243" s="483"/>
      <c r="F243" s="548"/>
      <c r="G243" s="547"/>
      <c r="H243" s="461"/>
      <c r="I243" s="483"/>
      <c r="J243" s="547"/>
      <c r="K243" s="549"/>
      <c r="L243" s="546"/>
      <c r="M243" s="549"/>
      <c r="N243" s="550"/>
      <c r="O243" s="461"/>
      <c r="P243" s="468"/>
      <c r="Q243" s="468"/>
      <c r="R243" s="468"/>
      <c r="S243" s="483"/>
      <c r="T243" s="483"/>
      <c r="U243" s="483"/>
      <c r="V243" s="483"/>
      <c r="W243" s="483"/>
      <c r="X243" s="483"/>
      <c r="Y243" s="483"/>
      <c r="Z243" s="483"/>
    </row>
    <row r="244" ht="29.25" customHeight="1">
      <c r="A244" s="546"/>
      <c r="B244" s="547"/>
      <c r="C244" s="548"/>
      <c r="D244" s="548"/>
      <c r="E244" s="483"/>
      <c r="F244" s="548"/>
      <c r="G244" s="547"/>
      <c r="H244" s="461"/>
      <c r="I244" s="483"/>
      <c r="J244" s="547"/>
      <c r="K244" s="549"/>
      <c r="L244" s="546"/>
      <c r="M244" s="549"/>
      <c r="N244" s="550"/>
      <c r="O244" s="461"/>
      <c r="P244" s="468"/>
      <c r="Q244" s="468"/>
      <c r="R244" s="468"/>
      <c r="S244" s="483"/>
      <c r="T244" s="483"/>
      <c r="U244" s="483"/>
      <c r="V244" s="483"/>
      <c r="W244" s="483"/>
      <c r="X244" s="483"/>
      <c r="Y244" s="483"/>
      <c r="Z244" s="483"/>
    </row>
    <row r="245" ht="29.25" customHeight="1">
      <c r="A245" s="546"/>
      <c r="B245" s="547"/>
      <c r="C245" s="548"/>
      <c r="D245" s="548"/>
      <c r="E245" s="483"/>
      <c r="F245" s="548"/>
      <c r="G245" s="547"/>
      <c r="H245" s="461"/>
      <c r="I245" s="483"/>
      <c r="J245" s="547"/>
      <c r="K245" s="549"/>
      <c r="L245" s="546"/>
      <c r="M245" s="549"/>
      <c r="N245" s="550"/>
      <c r="O245" s="461"/>
      <c r="P245" s="468"/>
      <c r="Q245" s="468"/>
      <c r="R245" s="468"/>
      <c r="S245" s="483"/>
      <c r="T245" s="483"/>
      <c r="U245" s="483"/>
      <c r="V245" s="483"/>
      <c r="W245" s="483"/>
      <c r="X245" s="483"/>
      <c r="Y245" s="483"/>
      <c r="Z245" s="483"/>
    </row>
    <row r="246" ht="29.25" customHeight="1">
      <c r="A246" s="546"/>
      <c r="B246" s="547"/>
      <c r="C246" s="548"/>
      <c r="D246" s="548"/>
      <c r="E246" s="483"/>
      <c r="F246" s="548"/>
      <c r="G246" s="547"/>
      <c r="H246" s="461"/>
      <c r="I246" s="483"/>
      <c r="J246" s="547"/>
      <c r="K246" s="549"/>
      <c r="L246" s="546"/>
      <c r="M246" s="549"/>
      <c r="N246" s="550"/>
      <c r="O246" s="461"/>
      <c r="P246" s="468"/>
      <c r="Q246" s="468"/>
      <c r="R246" s="468"/>
      <c r="S246" s="483"/>
      <c r="T246" s="483"/>
      <c r="U246" s="483"/>
      <c r="V246" s="483"/>
      <c r="W246" s="483"/>
      <c r="X246" s="483"/>
      <c r="Y246" s="483"/>
      <c r="Z246" s="483"/>
    </row>
    <row r="247" ht="29.25" customHeight="1">
      <c r="A247" s="546"/>
      <c r="B247" s="547"/>
      <c r="C247" s="548"/>
      <c r="D247" s="548"/>
      <c r="E247" s="483"/>
      <c r="F247" s="548"/>
      <c r="G247" s="547"/>
      <c r="H247" s="461"/>
      <c r="I247" s="483"/>
      <c r="J247" s="547"/>
      <c r="K247" s="549"/>
      <c r="L247" s="546"/>
      <c r="M247" s="549"/>
      <c r="N247" s="550"/>
      <c r="O247" s="461"/>
      <c r="P247" s="468"/>
      <c r="Q247" s="468"/>
      <c r="R247" s="468"/>
      <c r="S247" s="483"/>
      <c r="T247" s="483"/>
      <c r="U247" s="483"/>
      <c r="V247" s="483"/>
      <c r="W247" s="483"/>
      <c r="X247" s="483"/>
      <c r="Y247" s="483"/>
      <c r="Z247" s="483"/>
    </row>
    <row r="248" ht="29.25" customHeight="1">
      <c r="A248" s="546"/>
      <c r="B248" s="547"/>
      <c r="C248" s="548"/>
      <c r="D248" s="548"/>
      <c r="E248" s="483"/>
      <c r="F248" s="548"/>
      <c r="G248" s="547"/>
      <c r="H248" s="461"/>
      <c r="I248" s="483"/>
      <c r="J248" s="547"/>
      <c r="K248" s="549"/>
      <c r="L248" s="546"/>
      <c r="M248" s="549"/>
      <c r="N248" s="550"/>
      <c r="O248" s="461"/>
      <c r="P248" s="468"/>
      <c r="Q248" s="468"/>
      <c r="R248" s="468"/>
      <c r="S248" s="483"/>
      <c r="T248" s="483"/>
      <c r="U248" s="483"/>
      <c r="V248" s="483"/>
      <c r="W248" s="483"/>
      <c r="X248" s="483"/>
      <c r="Y248" s="483"/>
      <c r="Z248" s="483"/>
    </row>
    <row r="249" ht="29.25" customHeight="1">
      <c r="A249" s="546"/>
      <c r="B249" s="547"/>
      <c r="C249" s="548"/>
      <c r="D249" s="548"/>
      <c r="E249" s="483"/>
      <c r="F249" s="548"/>
      <c r="G249" s="547"/>
      <c r="H249" s="461"/>
      <c r="I249" s="483"/>
      <c r="J249" s="547"/>
      <c r="K249" s="549"/>
      <c r="L249" s="546"/>
      <c r="M249" s="549"/>
      <c r="N249" s="550"/>
      <c r="O249" s="461"/>
      <c r="P249" s="468"/>
      <c r="Q249" s="468"/>
      <c r="R249" s="468"/>
      <c r="S249" s="483"/>
      <c r="T249" s="483"/>
      <c r="U249" s="483"/>
      <c r="V249" s="483"/>
      <c r="W249" s="483"/>
      <c r="X249" s="483"/>
      <c r="Y249" s="483"/>
      <c r="Z249" s="483"/>
    </row>
    <row r="250" ht="29.25" customHeight="1">
      <c r="A250" s="546"/>
      <c r="B250" s="547"/>
      <c r="C250" s="548"/>
      <c r="D250" s="548"/>
      <c r="E250" s="483"/>
      <c r="F250" s="548"/>
      <c r="G250" s="547"/>
      <c r="H250" s="461"/>
      <c r="I250" s="483"/>
      <c r="J250" s="547"/>
      <c r="K250" s="549"/>
      <c r="L250" s="546"/>
      <c r="M250" s="549"/>
      <c r="N250" s="550"/>
      <c r="O250" s="461"/>
      <c r="P250" s="468"/>
      <c r="Q250" s="468"/>
      <c r="R250" s="468"/>
      <c r="S250" s="483"/>
      <c r="T250" s="483"/>
      <c r="U250" s="483"/>
      <c r="V250" s="483"/>
      <c r="W250" s="483"/>
      <c r="X250" s="483"/>
      <c r="Y250" s="483"/>
      <c r="Z250" s="483"/>
    </row>
    <row r="251" ht="29.25" customHeight="1">
      <c r="A251" s="546"/>
      <c r="B251" s="547"/>
      <c r="C251" s="548"/>
      <c r="D251" s="548"/>
      <c r="E251" s="483"/>
      <c r="F251" s="548"/>
      <c r="G251" s="547"/>
      <c r="H251" s="461"/>
      <c r="I251" s="483"/>
      <c r="J251" s="547"/>
      <c r="K251" s="549"/>
      <c r="L251" s="546"/>
      <c r="M251" s="549"/>
      <c r="N251" s="550"/>
      <c r="O251" s="461"/>
      <c r="P251" s="468"/>
      <c r="Q251" s="468"/>
      <c r="R251" s="468"/>
      <c r="S251" s="483"/>
      <c r="T251" s="483"/>
      <c r="U251" s="483"/>
      <c r="V251" s="483"/>
      <c r="W251" s="483"/>
      <c r="X251" s="483"/>
      <c r="Y251" s="483"/>
      <c r="Z251" s="483"/>
    </row>
    <row r="252" ht="29.25" customHeight="1">
      <c r="A252" s="546"/>
      <c r="B252" s="547"/>
      <c r="C252" s="548"/>
      <c r="D252" s="548"/>
      <c r="E252" s="483"/>
      <c r="F252" s="548"/>
      <c r="G252" s="547"/>
      <c r="H252" s="461"/>
      <c r="I252" s="483"/>
      <c r="J252" s="547"/>
      <c r="K252" s="549"/>
      <c r="L252" s="546"/>
      <c r="M252" s="549"/>
      <c r="N252" s="550"/>
      <c r="O252" s="461"/>
      <c r="P252" s="468"/>
      <c r="Q252" s="468"/>
      <c r="R252" s="468"/>
      <c r="S252" s="483"/>
      <c r="T252" s="483"/>
      <c r="U252" s="483"/>
      <c r="V252" s="483"/>
      <c r="W252" s="483"/>
      <c r="X252" s="483"/>
      <c r="Y252" s="483"/>
      <c r="Z252" s="483"/>
    </row>
    <row r="253" ht="29.25" customHeight="1">
      <c r="A253" s="546"/>
      <c r="B253" s="547"/>
      <c r="C253" s="548"/>
      <c r="D253" s="548"/>
      <c r="E253" s="483"/>
      <c r="F253" s="548"/>
      <c r="G253" s="547"/>
      <c r="H253" s="461"/>
      <c r="I253" s="483"/>
      <c r="J253" s="547"/>
      <c r="K253" s="549"/>
      <c r="L253" s="546"/>
      <c r="M253" s="549"/>
      <c r="N253" s="550"/>
      <c r="O253" s="461"/>
      <c r="P253" s="468"/>
      <c r="Q253" s="468"/>
      <c r="R253" s="468"/>
      <c r="S253" s="483"/>
      <c r="T253" s="483"/>
      <c r="U253" s="483"/>
      <c r="V253" s="483"/>
      <c r="W253" s="483"/>
      <c r="X253" s="483"/>
      <c r="Y253" s="483"/>
      <c r="Z253" s="483"/>
    </row>
    <row r="254" ht="29.25" customHeight="1">
      <c r="A254" s="546"/>
      <c r="B254" s="547"/>
      <c r="C254" s="548"/>
      <c r="D254" s="548"/>
      <c r="E254" s="483"/>
      <c r="F254" s="548"/>
      <c r="G254" s="547"/>
      <c r="H254" s="461"/>
      <c r="I254" s="483"/>
      <c r="J254" s="547"/>
      <c r="K254" s="549"/>
      <c r="L254" s="546"/>
      <c r="M254" s="549"/>
      <c r="N254" s="550"/>
      <c r="O254" s="461"/>
      <c r="P254" s="468"/>
      <c r="Q254" s="468"/>
      <c r="R254" s="468"/>
      <c r="S254" s="483"/>
      <c r="T254" s="483"/>
      <c r="U254" s="483"/>
      <c r="V254" s="483"/>
      <c r="W254" s="483"/>
      <c r="X254" s="483"/>
      <c r="Y254" s="483"/>
      <c r="Z254" s="483"/>
    </row>
    <row r="255" ht="29.25" customHeight="1">
      <c r="A255" s="546"/>
      <c r="B255" s="547"/>
      <c r="C255" s="548"/>
      <c r="D255" s="548"/>
      <c r="E255" s="483"/>
      <c r="F255" s="548"/>
      <c r="G255" s="547"/>
      <c r="H255" s="461"/>
      <c r="I255" s="483"/>
      <c r="J255" s="547"/>
      <c r="K255" s="549"/>
      <c r="L255" s="546"/>
      <c r="M255" s="549"/>
      <c r="N255" s="550"/>
      <c r="O255" s="461"/>
      <c r="P255" s="468"/>
      <c r="Q255" s="468"/>
      <c r="R255" s="468"/>
      <c r="S255" s="483"/>
      <c r="T255" s="483"/>
      <c r="U255" s="483"/>
      <c r="V255" s="483"/>
      <c r="W255" s="483"/>
      <c r="X255" s="483"/>
      <c r="Y255" s="483"/>
      <c r="Z255" s="483"/>
    </row>
    <row r="256" ht="29.25" customHeight="1">
      <c r="A256" s="546"/>
      <c r="B256" s="547"/>
      <c r="C256" s="548"/>
      <c r="D256" s="548"/>
      <c r="E256" s="483"/>
      <c r="F256" s="548"/>
      <c r="G256" s="547"/>
      <c r="H256" s="461"/>
      <c r="I256" s="483"/>
      <c r="J256" s="547"/>
      <c r="K256" s="549"/>
      <c r="L256" s="546"/>
      <c r="M256" s="549"/>
      <c r="N256" s="550"/>
      <c r="O256" s="461"/>
      <c r="P256" s="468"/>
      <c r="Q256" s="468"/>
      <c r="R256" s="468"/>
      <c r="S256" s="483"/>
      <c r="T256" s="483"/>
      <c r="U256" s="483"/>
      <c r="V256" s="483"/>
      <c r="W256" s="483"/>
      <c r="X256" s="483"/>
      <c r="Y256" s="483"/>
      <c r="Z256" s="483"/>
    </row>
    <row r="257" ht="29.25" customHeight="1">
      <c r="A257" s="546"/>
      <c r="B257" s="547"/>
      <c r="C257" s="548"/>
      <c r="D257" s="548"/>
      <c r="E257" s="483"/>
      <c r="F257" s="548"/>
      <c r="G257" s="547"/>
      <c r="H257" s="461"/>
      <c r="I257" s="483"/>
      <c r="J257" s="547"/>
      <c r="K257" s="549"/>
      <c r="L257" s="546"/>
      <c r="M257" s="549"/>
      <c r="N257" s="550"/>
      <c r="O257" s="461"/>
      <c r="P257" s="468"/>
      <c r="Q257" s="468"/>
      <c r="R257" s="468"/>
      <c r="S257" s="483"/>
      <c r="T257" s="483"/>
      <c r="U257" s="483"/>
      <c r="V257" s="483"/>
      <c r="W257" s="483"/>
      <c r="X257" s="483"/>
      <c r="Y257" s="483"/>
      <c r="Z257" s="483"/>
    </row>
    <row r="258" ht="29.25" customHeight="1">
      <c r="A258" s="546"/>
      <c r="B258" s="547"/>
      <c r="C258" s="548"/>
      <c r="D258" s="548"/>
      <c r="E258" s="483"/>
      <c r="F258" s="548"/>
      <c r="G258" s="547"/>
      <c r="H258" s="461"/>
      <c r="I258" s="483"/>
      <c r="J258" s="547"/>
      <c r="K258" s="549"/>
      <c r="L258" s="546"/>
      <c r="M258" s="549"/>
      <c r="N258" s="550"/>
      <c r="O258" s="461"/>
      <c r="P258" s="468"/>
      <c r="Q258" s="468"/>
      <c r="R258" s="468"/>
      <c r="S258" s="483"/>
      <c r="T258" s="483"/>
      <c r="U258" s="483"/>
      <c r="V258" s="483"/>
      <c r="W258" s="483"/>
      <c r="X258" s="483"/>
      <c r="Y258" s="483"/>
      <c r="Z258" s="483"/>
    </row>
    <row r="259" ht="29.25" customHeight="1">
      <c r="A259" s="546"/>
      <c r="B259" s="547"/>
      <c r="C259" s="548"/>
      <c r="D259" s="548"/>
      <c r="E259" s="483"/>
      <c r="F259" s="548"/>
      <c r="G259" s="547"/>
      <c r="H259" s="461"/>
      <c r="I259" s="483"/>
      <c r="J259" s="547"/>
      <c r="K259" s="549"/>
      <c r="L259" s="546"/>
      <c r="M259" s="549"/>
      <c r="N259" s="550"/>
      <c r="O259" s="461"/>
      <c r="P259" s="468"/>
      <c r="Q259" s="468"/>
      <c r="R259" s="468"/>
      <c r="S259" s="483"/>
      <c r="T259" s="483"/>
      <c r="U259" s="483"/>
      <c r="V259" s="483"/>
      <c r="W259" s="483"/>
      <c r="X259" s="483"/>
      <c r="Y259" s="483"/>
      <c r="Z259" s="483"/>
    </row>
    <row r="260" ht="29.25" customHeight="1">
      <c r="A260" s="546"/>
      <c r="B260" s="547"/>
      <c r="C260" s="548"/>
      <c r="D260" s="548"/>
      <c r="E260" s="483"/>
      <c r="F260" s="548"/>
      <c r="G260" s="547"/>
      <c r="H260" s="461"/>
      <c r="I260" s="483"/>
      <c r="J260" s="547"/>
      <c r="K260" s="549"/>
      <c r="L260" s="546"/>
      <c r="M260" s="549"/>
      <c r="N260" s="550"/>
      <c r="O260" s="461"/>
      <c r="P260" s="468"/>
      <c r="Q260" s="468"/>
      <c r="R260" s="468"/>
      <c r="S260" s="483"/>
      <c r="T260" s="483"/>
      <c r="U260" s="483"/>
      <c r="V260" s="483"/>
      <c r="W260" s="483"/>
      <c r="X260" s="483"/>
      <c r="Y260" s="483"/>
      <c r="Z260" s="483"/>
    </row>
    <row r="261" ht="29.25" customHeight="1">
      <c r="A261" s="546"/>
      <c r="B261" s="547"/>
      <c r="C261" s="548"/>
      <c r="D261" s="548"/>
      <c r="E261" s="483"/>
      <c r="F261" s="548"/>
      <c r="G261" s="547"/>
      <c r="H261" s="461"/>
      <c r="I261" s="483"/>
      <c r="J261" s="547"/>
      <c r="K261" s="549"/>
      <c r="L261" s="546"/>
      <c r="M261" s="549"/>
      <c r="N261" s="550"/>
      <c r="O261" s="461"/>
      <c r="P261" s="468"/>
      <c r="Q261" s="468"/>
      <c r="R261" s="468"/>
      <c r="S261" s="483"/>
      <c r="T261" s="483"/>
      <c r="U261" s="483"/>
      <c r="V261" s="483"/>
      <c r="W261" s="483"/>
      <c r="X261" s="483"/>
      <c r="Y261" s="483"/>
      <c r="Z261" s="483"/>
    </row>
    <row r="262" ht="29.25" customHeight="1">
      <c r="A262" s="546"/>
      <c r="B262" s="547"/>
      <c r="C262" s="548"/>
      <c r="D262" s="548"/>
      <c r="E262" s="483"/>
      <c r="F262" s="548"/>
      <c r="G262" s="547"/>
      <c r="H262" s="461"/>
      <c r="I262" s="483"/>
      <c r="J262" s="547"/>
      <c r="K262" s="549"/>
      <c r="L262" s="546"/>
      <c r="M262" s="549"/>
      <c r="N262" s="550"/>
      <c r="O262" s="461"/>
      <c r="P262" s="468"/>
      <c r="Q262" s="468"/>
      <c r="R262" s="468"/>
      <c r="S262" s="483"/>
      <c r="T262" s="483"/>
      <c r="U262" s="483"/>
      <c r="V262" s="483"/>
      <c r="W262" s="483"/>
      <c r="X262" s="483"/>
      <c r="Y262" s="483"/>
      <c r="Z262" s="483"/>
    </row>
    <row r="263" ht="29.25" customHeight="1">
      <c r="A263" s="546"/>
      <c r="B263" s="547"/>
      <c r="C263" s="548"/>
      <c r="D263" s="548"/>
      <c r="E263" s="483"/>
      <c r="F263" s="548"/>
      <c r="G263" s="547"/>
      <c r="H263" s="461"/>
      <c r="I263" s="483"/>
      <c r="J263" s="547"/>
      <c r="K263" s="549"/>
      <c r="L263" s="546"/>
      <c r="M263" s="549"/>
      <c r="N263" s="550"/>
      <c r="O263" s="461"/>
      <c r="P263" s="468"/>
      <c r="Q263" s="468"/>
      <c r="R263" s="468"/>
      <c r="S263" s="483"/>
      <c r="T263" s="483"/>
      <c r="U263" s="483"/>
      <c r="V263" s="483"/>
      <c r="W263" s="483"/>
      <c r="X263" s="483"/>
      <c r="Y263" s="483"/>
      <c r="Z263" s="483"/>
    </row>
    <row r="264" ht="29.25" customHeight="1">
      <c r="A264" s="546"/>
      <c r="B264" s="547"/>
      <c r="C264" s="548"/>
      <c r="D264" s="548"/>
      <c r="E264" s="483"/>
      <c r="F264" s="548"/>
      <c r="G264" s="547"/>
      <c r="H264" s="461"/>
      <c r="I264" s="483"/>
      <c r="J264" s="547"/>
      <c r="K264" s="549"/>
      <c r="L264" s="546"/>
      <c r="M264" s="549"/>
      <c r="N264" s="550"/>
      <c r="O264" s="461"/>
      <c r="P264" s="468"/>
      <c r="Q264" s="468"/>
      <c r="R264" s="468"/>
      <c r="S264" s="483"/>
      <c r="T264" s="483"/>
      <c r="U264" s="483"/>
      <c r="V264" s="483"/>
      <c r="W264" s="483"/>
      <c r="X264" s="483"/>
      <c r="Y264" s="483"/>
      <c r="Z264" s="483"/>
    </row>
    <row r="265" ht="29.25" customHeight="1">
      <c r="A265" s="546"/>
      <c r="B265" s="547"/>
      <c r="C265" s="548"/>
      <c r="D265" s="548"/>
      <c r="E265" s="483"/>
      <c r="F265" s="548"/>
      <c r="G265" s="547"/>
      <c r="H265" s="461"/>
      <c r="I265" s="483"/>
      <c r="J265" s="547"/>
      <c r="K265" s="549"/>
      <c r="L265" s="546"/>
      <c r="M265" s="549"/>
      <c r="N265" s="550"/>
      <c r="O265" s="461"/>
      <c r="P265" s="468"/>
      <c r="Q265" s="468"/>
      <c r="R265" s="468"/>
      <c r="S265" s="483"/>
      <c r="T265" s="483"/>
      <c r="U265" s="483"/>
      <c r="V265" s="483"/>
      <c r="W265" s="483"/>
      <c r="X265" s="483"/>
      <c r="Y265" s="483"/>
      <c r="Z265" s="483"/>
    </row>
    <row r="266" ht="29.25" customHeight="1">
      <c r="A266" s="546"/>
      <c r="B266" s="547"/>
      <c r="C266" s="548"/>
      <c r="D266" s="548"/>
      <c r="E266" s="483"/>
      <c r="F266" s="548"/>
      <c r="G266" s="547"/>
      <c r="H266" s="461"/>
      <c r="I266" s="483"/>
      <c r="J266" s="547"/>
      <c r="K266" s="549"/>
      <c r="L266" s="546"/>
      <c r="M266" s="549"/>
      <c r="N266" s="550"/>
      <c r="O266" s="461"/>
      <c r="P266" s="468"/>
      <c r="Q266" s="468"/>
      <c r="R266" s="468"/>
      <c r="S266" s="483"/>
      <c r="T266" s="483"/>
      <c r="U266" s="483"/>
      <c r="V266" s="483"/>
      <c r="W266" s="483"/>
      <c r="X266" s="483"/>
      <c r="Y266" s="483"/>
      <c r="Z266" s="483"/>
    </row>
    <row r="267" ht="29.25" customHeight="1">
      <c r="A267" s="546"/>
      <c r="B267" s="547"/>
      <c r="C267" s="548"/>
      <c r="D267" s="548"/>
      <c r="E267" s="483"/>
      <c r="F267" s="548"/>
      <c r="G267" s="547"/>
      <c r="H267" s="461"/>
      <c r="I267" s="483"/>
      <c r="J267" s="547"/>
      <c r="K267" s="549"/>
      <c r="L267" s="546"/>
      <c r="M267" s="549"/>
      <c r="N267" s="550"/>
      <c r="O267" s="461"/>
      <c r="P267" s="468"/>
      <c r="Q267" s="468"/>
      <c r="R267" s="468"/>
      <c r="S267" s="483"/>
      <c r="T267" s="483"/>
      <c r="U267" s="483"/>
      <c r="V267" s="483"/>
      <c r="W267" s="483"/>
      <c r="X267" s="483"/>
      <c r="Y267" s="483"/>
      <c r="Z267" s="483"/>
    </row>
    <row r="268" ht="29.25" customHeight="1">
      <c r="A268" s="546"/>
      <c r="B268" s="547"/>
      <c r="C268" s="548"/>
      <c r="D268" s="548"/>
      <c r="E268" s="483"/>
      <c r="F268" s="548"/>
      <c r="G268" s="547"/>
      <c r="H268" s="461"/>
      <c r="I268" s="483"/>
      <c r="J268" s="547"/>
      <c r="K268" s="549"/>
      <c r="L268" s="546"/>
      <c r="M268" s="549"/>
      <c r="N268" s="550"/>
      <c r="O268" s="461"/>
      <c r="P268" s="468"/>
      <c r="Q268" s="468"/>
      <c r="R268" s="468"/>
      <c r="S268" s="483"/>
      <c r="T268" s="483"/>
      <c r="U268" s="483"/>
      <c r="V268" s="483"/>
      <c r="W268" s="483"/>
      <c r="X268" s="483"/>
      <c r="Y268" s="483"/>
      <c r="Z268" s="483"/>
    </row>
    <row r="269" ht="29.25" customHeight="1">
      <c r="A269" s="546"/>
      <c r="B269" s="547"/>
      <c r="C269" s="548"/>
      <c r="D269" s="548"/>
      <c r="E269" s="483"/>
      <c r="F269" s="548"/>
      <c r="G269" s="547"/>
      <c r="H269" s="461"/>
      <c r="I269" s="483"/>
      <c r="J269" s="547"/>
      <c r="K269" s="549"/>
      <c r="L269" s="546"/>
      <c r="M269" s="549"/>
      <c r="N269" s="550"/>
      <c r="O269" s="461"/>
      <c r="P269" s="468"/>
      <c r="Q269" s="468"/>
      <c r="R269" s="468"/>
      <c r="S269" s="483"/>
      <c r="T269" s="483"/>
      <c r="U269" s="483"/>
      <c r="V269" s="483"/>
      <c r="W269" s="483"/>
      <c r="X269" s="483"/>
      <c r="Y269" s="483"/>
      <c r="Z269" s="483"/>
    </row>
    <row r="270" ht="29.25" customHeight="1">
      <c r="A270" s="546"/>
      <c r="B270" s="547"/>
      <c r="C270" s="548"/>
      <c r="D270" s="548"/>
      <c r="E270" s="483"/>
      <c r="F270" s="548"/>
      <c r="G270" s="547"/>
      <c r="H270" s="461"/>
      <c r="I270" s="483"/>
      <c r="J270" s="547"/>
      <c r="K270" s="549"/>
      <c r="L270" s="546"/>
      <c r="M270" s="549"/>
      <c r="N270" s="550"/>
      <c r="O270" s="461"/>
      <c r="P270" s="468"/>
      <c r="Q270" s="468"/>
      <c r="R270" s="468"/>
      <c r="S270" s="483"/>
      <c r="T270" s="483"/>
      <c r="U270" s="483"/>
      <c r="V270" s="483"/>
      <c r="W270" s="483"/>
      <c r="X270" s="483"/>
      <c r="Y270" s="483"/>
      <c r="Z270" s="483"/>
    </row>
    <row r="271" ht="29.25" customHeight="1">
      <c r="A271" s="546"/>
      <c r="B271" s="547"/>
      <c r="C271" s="548"/>
      <c r="D271" s="548"/>
      <c r="E271" s="483"/>
      <c r="F271" s="548"/>
      <c r="G271" s="547"/>
      <c r="H271" s="461"/>
      <c r="I271" s="483"/>
      <c r="J271" s="547"/>
      <c r="K271" s="549"/>
      <c r="L271" s="546"/>
      <c r="M271" s="549"/>
      <c r="N271" s="550"/>
      <c r="O271" s="461"/>
      <c r="P271" s="468"/>
      <c r="Q271" s="468"/>
      <c r="R271" s="468"/>
      <c r="S271" s="483"/>
      <c r="T271" s="483"/>
      <c r="U271" s="483"/>
      <c r="V271" s="483"/>
      <c r="W271" s="483"/>
      <c r="X271" s="483"/>
      <c r="Y271" s="483"/>
      <c r="Z271" s="483"/>
    </row>
    <row r="272" ht="29.25" customHeight="1">
      <c r="A272" s="546"/>
      <c r="B272" s="547"/>
      <c r="C272" s="548"/>
      <c r="D272" s="548"/>
      <c r="E272" s="483"/>
      <c r="F272" s="548"/>
      <c r="G272" s="547"/>
      <c r="H272" s="461"/>
      <c r="I272" s="483"/>
      <c r="J272" s="547"/>
      <c r="K272" s="549"/>
      <c r="L272" s="546"/>
      <c r="M272" s="549"/>
      <c r="N272" s="550"/>
      <c r="O272" s="461"/>
      <c r="P272" s="468"/>
      <c r="Q272" s="468"/>
      <c r="R272" s="468"/>
      <c r="S272" s="483"/>
      <c r="T272" s="483"/>
      <c r="U272" s="483"/>
      <c r="V272" s="483"/>
      <c r="W272" s="483"/>
      <c r="X272" s="483"/>
      <c r="Y272" s="483"/>
      <c r="Z272" s="483"/>
    </row>
    <row r="273" ht="29.25" customHeight="1">
      <c r="A273" s="546"/>
      <c r="B273" s="547"/>
      <c r="C273" s="548"/>
      <c r="D273" s="548"/>
      <c r="E273" s="483"/>
      <c r="F273" s="548"/>
      <c r="G273" s="547"/>
      <c r="H273" s="461"/>
      <c r="I273" s="483"/>
      <c r="J273" s="547"/>
      <c r="K273" s="549"/>
      <c r="L273" s="546"/>
      <c r="M273" s="549"/>
      <c r="N273" s="550"/>
      <c r="O273" s="461"/>
      <c r="P273" s="468"/>
      <c r="Q273" s="468"/>
      <c r="R273" s="468"/>
      <c r="S273" s="483"/>
      <c r="T273" s="483"/>
      <c r="U273" s="483"/>
      <c r="V273" s="483"/>
      <c r="W273" s="483"/>
      <c r="X273" s="483"/>
      <c r="Y273" s="483"/>
      <c r="Z273" s="483"/>
    </row>
    <row r="274" ht="29.25" customHeight="1">
      <c r="A274" s="546"/>
      <c r="B274" s="547"/>
      <c r="C274" s="548"/>
      <c r="D274" s="548"/>
      <c r="E274" s="483"/>
      <c r="F274" s="548"/>
      <c r="G274" s="547"/>
      <c r="H274" s="461"/>
      <c r="I274" s="483"/>
      <c r="J274" s="547"/>
      <c r="K274" s="549"/>
      <c r="L274" s="546"/>
      <c r="M274" s="549"/>
      <c r="N274" s="550"/>
      <c r="O274" s="461"/>
      <c r="P274" s="468"/>
      <c r="Q274" s="468"/>
      <c r="R274" s="468"/>
      <c r="S274" s="483"/>
      <c r="T274" s="483"/>
      <c r="U274" s="483"/>
      <c r="V274" s="483"/>
      <c r="W274" s="483"/>
      <c r="X274" s="483"/>
      <c r="Y274" s="483"/>
      <c r="Z274" s="483"/>
    </row>
    <row r="275" ht="29.25" customHeight="1">
      <c r="A275" s="546"/>
      <c r="B275" s="547"/>
      <c r="C275" s="548"/>
      <c r="D275" s="548"/>
      <c r="E275" s="483"/>
      <c r="F275" s="548"/>
      <c r="G275" s="547"/>
      <c r="H275" s="461"/>
      <c r="I275" s="483"/>
      <c r="J275" s="547"/>
      <c r="K275" s="549"/>
      <c r="L275" s="546"/>
      <c r="M275" s="549"/>
      <c r="N275" s="550"/>
      <c r="O275" s="461"/>
      <c r="P275" s="468"/>
      <c r="Q275" s="468"/>
      <c r="R275" s="468"/>
      <c r="S275" s="483"/>
      <c r="T275" s="483"/>
      <c r="U275" s="483"/>
      <c r="V275" s="483"/>
      <c r="W275" s="483"/>
      <c r="X275" s="483"/>
      <c r="Y275" s="483"/>
      <c r="Z275" s="483"/>
    </row>
    <row r="276" ht="29.25" customHeight="1">
      <c r="A276" s="546"/>
      <c r="B276" s="547"/>
      <c r="C276" s="548"/>
      <c r="D276" s="548"/>
      <c r="E276" s="483"/>
      <c r="F276" s="548"/>
      <c r="G276" s="547"/>
      <c r="H276" s="461"/>
      <c r="I276" s="483"/>
      <c r="J276" s="547"/>
      <c r="K276" s="549"/>
      <c r="L276" s="546"/>
      <c r="M276" s="549"/>
      <c r="N276" s="550"/>
      <c r="O276" s="461"/>
      <c r="P276" s="468"/>
      <c r="Q276" s="468"/>
      <c r="R276" s="468"/>
      <c r="S276" s="483"/>
      <c r="T276" s="483"/>
      <c r="U276" s="483"/>
      <c r="V276" s="483"/>
      <c r="W276" s="483"/>
      <c r="X276" s="483"/>
      <c r="Y276" s="483"/>
      <c r="Z276" s="483"/>
    </row>
    <row r="277" ht="29.25" customHeight="1">
      <c r="A277" s="546"/>
      <c r="B277" s="547"/>
      <c r="C277" s="548"/>
      <c r="D277" s="548"/>
      <c r="E277" s="483"/>
      <c r="F277" s="548"/>
      <c r="G277" s="547"/>
      <c r="H277" s="461"/>
      <c r="I277" s="483"/>
      <c r="J277" s="547"/>
      <c r="K277" s="549"/>
      <c r="L277" s="546"/>
      <c r="M277" s="549"/>
      <c r="N277" s="550"/>
      <c r="O277" s="461"/>
      <c r="P277" s="468"/>
      <c r="Q277" s="468"/>
      <c r="R277" s="468"/>
      <c r="S277" s="483"/>
      <c r="T277" s="483"/>
      <c r="U277" s="483"/>
      <c r="V277" s="483"/>
      <c r="W277" s="483"/>
      <c r="X277" s="483"/>
      <c r="Y277" s="483"/>
      <c r="Z277" s="483"/>
    </row>
    <row r="278" ht="29.25" customHeight="1">
      <c r="A278" s="546"/>
      <c r="B278" s="547"/>
      <c r="C278" s="548"/>
      <c r="D278" s="548"/>
      <c r="E278" s="483"/>
      <c r="F278" s="548"/>
      <c r="G278" s="547"/>
      <c r="H278" s="461"/>
      <c r="I278" s="483"/>
      <c r="J278" s="547"/>
      <c r="K278" s="549"/>
      <c r="L278" s="546"/>
      <c r="M278" s="549"/>
      <c r="N278" s="550"/>
      <c r="O278" s="461"/>
      <c r="P278" s="468"/>
      <c r="Q278" s="468"/>
      <c r="R278" s="468"/>
      <c r="S278" s="483"/>
      <c r="T278" s="483"/>
      <c r="U278" s="483"/>
      <c r="V278" s="483"/>
      <c r="W278" s="483"/>
      <c r="X278" s="483"/>
      <c r="Y278" s="483"/>
      <c r="Z278" s="483"/>
    </row>
    <row r="279" ht="29.25" customHeight="1">
      <c r="A279" s="546"/>
      <c r="B279" s="547"/>
      <c r="C279" s="548"/>
      <c r="D279" s="548"/>
      <c r="E279" s="483"/>
      <c r="F279" s="548"/>
      <c r="G279" s="547"/>
      <c r="H279" s="461"/>
      <c r="I279" s="483"/>
      <c r="J279" s="547"/>
      <c r="K279" s="549"/>
      <c r="L279" s="546"/>
      <c r="M279" s="549"/>
      <c r="N279" s="550"/>
      <c r="O279" s="461"/>
      <c r="P279" s="468"/>
      <c r="Q279" s="468"/>
      <c r="R279" s="468"/>
      <c r="S279" s="483"/>
      <c r="T279" s="483"/>
      <c r="U279" s="483"/>
      <c r="V279" s="483"/>
      <c r="W279" s="483"/>
      <c r="X279" s="483"/>
      <c r="Y279" s="483"/>
      <c r="Z279" s="483"/>
    </row>
    <row r="280" ht="29.25" customHeight="1">
      <c r="A280" s="546"/>
      <c r="B280" s="547"/>
      <c r="C280" s="548"/>
      <c r="D280" s="548"/>
      <c r="E280" s="483"/>
      <c r="F280" s="548"/>
      <c r="G280" s="547"/>
      <c r="H280" s="461"/>
      <c r="I280" s="483"/>
      <c r="J280" s="547"/>
      <c r="K280" s="549"/>
      <c r="L280" s="546"/>
      <c r="M280" s="549"/>
      <c r="N280" s="550"/>
      <c r="O280" s="461"/>
      <c r="P280" s="468"/>
      <c r="Q280" s="468"/>
      <c r="R280" s="468"/>
      <c r="S280" s="483"/>
      <c r="T280" s="483"/>
      <c r="U280" s="483"/>
      <c r="V280" s="483"/>
      <c r="W280" s="483"/>
      <c r="X280" s="483"/>
      <c r="Y280" s="483"/>
      <c r="Z280" s="483"/>
    </row>
    <row r="281" ht="29.25" customHeight="1">
      <c r="A281" s="546"/>
      <c r="B281" s="547"/>
      <c r="C281" s="548"/>
      <c r="D281" s="548"/>
      <c r="E281" s="483"/>
      <c r="F281" s="548"/>
      <c r="G281" s="547"/>
      <c r="H281" s="461"/>
      <c r="I281" s="483"/>
      <c r="J281" s="547"/>
      <c r="K281" s="549"/>
      <c r="L281" s="546"/>
      <c r="M281" s="549"/>
      <c r="N281" s="550"/>
      <c r="O281" s="461"/>
      <c r="P281" s="468"/>
      <c r="Q281" s="468"/>
      <c r="R281" s="468"/>
      <c r="S281" s="483"/>
      <c r="T281" s="483"/>
      <c r="U281" s="483"/>
      <c r="V281" s="483"/>
      <c r="W281" s="483"/>
      <c r="X281" s="483"/>
      <c r="Y281" s="483"/>
      <c r="Z281" s="483"/>
    </row>
    <row r="282" ht="29.25" customHeight="1">
      <c r="A282" s="546"/>
      <c r="B282" s="547"/>
      <c r="C282" s="548"/>
      <c r="D282" s="548"/>
      <c r="E282" s="483"/>
      <c r="F282" s="548"/>
      <c r="G282" s="547"/>
      <c r="H282" s="461"/>
      <c r="I282" s="483"/>
      <c r="J282" s="547"/>
      <c r="K282" s="549"/>
      <c r="L282" s="546"/>
      <c r="M282" s="549"/>
      <c r="N282" s="550"/>
      <c r="O282" s="461"/>
      <c r="P282" s="468"/>
      <c r="Q282" s="468"/>
      <c r="R282" s="468"/>
      <c r="S282" s="483"/>
      <c r="T282" s="483"/>
      <c r="U282" s="483"/>
      <c r="V282" s="483"/>
      <c r="W282" s="483"/>
      <c r="X282" s="483"/>
      <c r="Y282" s="483"/>
      <c r="Z282" s="483"/>
    </row>
    <row r="283" ht="29.25" customHeight="1">
      <c r="A283" s="546"/>
      <c r="B283" s="547"/>
      <c r="C283" s="548"/>
      <c r="D283" s="548"/>
      <c r="E283" s="483"/>
      <c r="F283" s="548"/>
      <c r="G283" s="547"/>
      <c r="H283" s="461"/>
      <c r="I283" s="483"/>
      <c r="J283" s="547"/>
      <c r="K283" s="549"/>
      <c r="L283" s="546"/>
      <c r="M283" s="549"/>
      <c r="N283" s="550"/>
      <c r="O283" s="461"/>
      <c r="P283" s="468"/>
      <c r="Q283" s="468"/>
      <c r="R283" s="468"/>
      <c r="S283" s="483"/>
      <c r="T283" s="483"/>
      <c r="U283" s="483"/>
      <c r="V283" s="483"/>
      <c r="W283" s="483"/>
      <c r="X283" s="483"/>
      <c r="Y283" s="483"/>
      <c r="Z283" s="483"/>
    </row>
    <row r="284" ht="29.25" customHeight="1">
      <c r="A284" s="546"/>
      <c r="B284" s="547"/>
      <c r="C284" s="548"/>
      <c r="D284" s="548"/>
      <c r="E284" s="483"/>
      <c r="F284" s="548"/>
      <c r="G284" s="547"/>
      <c r="H284" s="461"/>
      <c r="I284" s="483"/>
      <c r="J284" s="547"/>
      <c r="K284" s="549"/>
      <c r="L284" s="546"/>
      <c r="M284" s="549"/>
      <c r="N284" s="550"/>
      <c r="O284" s="461"/>
      <c r="P284" s="468"/>
      <c r="Q284" s="468"/>
      <c r="R284" s="468"/>
      <c r="S284" s="483"/>
      <c r="T284" s="483"/>
      <c r="U284" s="483"/>
      <c r="V284" s="483"/>
      <c r="W284" s="483"/>
      <c r="X284" s="483"/>
      <c r="Y284" s="483"/>
      <c r="Z284" s="483"/>
    </row>
    <row r="285" ht="29.25" customHeight="1">
      <c r="A285" s="546"/>
      <c r="B285" s="547"/>
      <c r="C285" s="548"/>
      <c r="D285" s="548"/>
      <c r="E285" s="483"/>
      <c r="F285" s="548"/>
      <c r="G285" s="547"/>
      <c r="H285" s="461"/>
      <c r="I285" s="483"/>
      <c r="J285" s="547"/>
      <c r="K285" s="549"/>
      <c r="L285" s="546"/>
      <c r="M285" s="549"/>
      <c r="N285" s="550"/>
      <c r="O285" s="461"/>
      <c r="P285" s="468"/>
      <c r="Q285" s="468"/>
      <c r="R285" s="468"/>
      <c r="S285" s="483"/>
      <c r="T285" s="483"/>
      <c r="U285" s="483"/>
      <c r="V285" s="483"/>
      <c r="W285" s="483"/>
      <c r="X285" s="483"/>
      <c r="Y285" s="483"/>
      <c r="Z285" s="483"/>
    </row>
    <row r="286" ht="29.25" customHeight="1">
      <c r="A286" s="546"/>
      <c r="B286" s="547"/>
      <c r="C286" s="548"/>
      <c r="D286" s="548"/>
      <c r="E286" s="483"/>
      <c r="F286" s="548"/>
      <c r="G286" s="547"/>
      <c r="H286" s="461"/>
      <c r="I286" s="483"/>
      <c r="J286" s="547"/>
      <c r="K286" s="549"/>
      <c r="L286" s="546"/>
      <c r="M286" s="549"/>
      <c r="N286" s="550"/>
      <c r="O286" s="461"/>
      <c r="P286" s="468"/>
      <c r="Q286" s="468"/>
      <c r="R286" s="468"/>
      <c r="S286" s="483"/>
      <c r="T286" s="483"/>
      <c r="U286" s="483"/>
      <c r="V286" s="483"/>
      <c r="W286" s="483"/>
      <c r="X286" s="483"/>
      <c r="Y286" s="483"/>
      <c r="Z286" s="483"/>
    </row>
    <row r="287" ht="29.25" customHeight="1">
      <c r="A287" s="546"/>
      <c r="B287" s="547"/>
      <c r="C287" s="548"/>
      <c r="D287" s="548"/>
      <c r="E287" s="483"/>
      <c r="F287" s="548"/>
      <c r="G287" s="547"/>
      <c r="H287" s="461"/>
      <c r="I287" s="483"/>
      <c r="J287" s="547"/>
      <c r="K287" s="549"/>
      <c r="L287" s="546"/>
      <c r="M287" s="549"/>
      <c r="N287" s="550"/>
      <c r="O287" s="461"/>
      <c r="P287" s="468"/>
      <c r="Q287" s="468"/>
      <c r="R287" s="468"/>
      <c r="S287" s="483"/>
      <c r="T287" s="483"/>
      <c r="U287" s="483"/>
      <c r="V287" s="483"/>
      <c r="W287" s="483"/>
      <c r="X287" s="483"/>
      <c r="Y287" s="483"/>
      <c r="Z287" s="483"/>
    </row>
    <row r="288" ht="29.25" customHeight="1">
      <c r="A288" s="546"/>
      <c r="B288" s="547"/>
      <c r="C288" s="548"/>
      <c r="D288" s="548"/>
      <c r="E288" s="483"/>
      <c r="F288" s="548"/>
      <c r="G288" s="547"/>
      <c r="H288" s="461"/>
      <c r="I288" s="483"/>
      <c r="J288" s="547"/>
      <c r="K288" s="549"/>
      <c r="L288" s="546"/>
      <c r="M288" s="549"/>
      <c r="N288" s="550"/>
      <c r="O288" s="461"/>
      <c r="P288" s="468"/>
      <c r="Q288" s="468"/>
      <c r="R288" s="468"/>
      <c r="S288" s="483"/>
      <c r="T288" s="483"/>
      <c r="U288" s="483"/>
      <c r="V288" s="483"/>
      <c r="W288" s="483"/>
      <c r="X288" s="483"/>
      <c r="Y288" s="483"/>
      <c r="Z288" s="483"/>
    </row>
    <row r="289" ht="29.25" customHeight="1">
      <c r="A289" s="546"/>
      <c r="B289" s="547"/>
      <c r="C289" s="548"/>
      <c r="D289" s="548"/>
      <c r="E289" s="483"/>
      <c r="F289" s="548"/>
      <c r="G289" s="547"/>
      <c r="H289" s="461"/>
      <c r="I289" s="483"/>
      <c r="J289" s="547"/>
      <c r="K289" s="549"/>
      <c r="L289" s="546"/>
      <c r="M289" s="549"/>
      <c r="N289" s="550"/>
      <c r="O289" s="461"/>
      <c r="P289" s="468"/>
      <c r="Q289" s="468"/>
      <c r="R289" s="468"/>
      <c r="S289" s="483"/>
      <c r="T289" s="483"/>
      <c r="U289" s="483"/>
      <c r="V289" s="483"/>
      <c r="W289" s="483"/>
      <c r="X289" s="483"/>
      <c r="Y289" s="483"/>
      <c r="Z289" s="483"/>
    </row>
    <row r="290" ht="29.25" customHeight="1">
      <c r="A290" s="546"/>
      <c r="B290" s="547"/>
      <c r="C290" s="548"/>
      <c r="D290" s="548"/>
      <c r="E290" s="483"/>
      <c r="F290" s="548"/>
      <c r="G290" s="547"/>
      <c r="H290" s="461"/>
      <c r="I290" s="483"/>
      <c r="J290" s="547"/>
      <c r="K290" s="549"/>
      <c r="L290" s="546"/>
      <c r="M290" s="549"/>
      <c r="N290" s="550"/>
      <c r="O290" s="461"/>
      <c r="P290" s="468"/>
      <c r="Q290" s="468"/>
      <c r="R290" s="468"/>
      <c r="S290" s="483"/>
      <c r="T290" s="483"/>
      <c r="U290" s="483"/>
      <c r="V290" s="483"/>
      <c r="W290" s="483"/>
      <c r="X290" s="483"/>
      <c r="Y290" s="483"/>
      <c r="Z290" s="483"/>
    </row>
    <row r="291" ht="29.25" customHeight="1">
      <c r="A291" s="546"/>
      <c r="B291" s="547"/>
      <c r="C291" s="548"/>
      <c r="D291" s="548"/>
      <c r="E291" s="483"/>
      <c r="F291" s="548"/>
      <c r="G291" s="547"/>
      <c r="H291" s="461"/>
      <c r="I291" s="483"/>
      <c r="J291" s="547"/>
      <c r="K291" s="549"/>
      <c r="L291" s="546"/>
      <c r="M291" s="549"/>
      <c r="N291" s="550"/>
      <c r="O291" s="461"/>
      <c r="P291" s="468"/>
      <c r="Q291" s="468"/>
      <c r="R291" s="468"/>
      <c r="S291" s="483"/>
      <c r="T291" s="483"/>
      <c r="U291" s="483"/>
      <c r="V291" s="483"/>
      <c r="W291" s="483"/>
      <c r="X291" s="483"/>
      <c r="Y291" s="483"/>
      <c r="Z291" s="483"/>
    </row>
    <row r="292" ht="29.25" customHeight="1">
      <c r="A292" s="546"/>
      <c r="B292" s="547"/>
      <c r="C292" s="548"/>
      <c r="D292" s="548"/>
      <c r="E292" s="483"/>
      <c r="F292" s="548"/>
      <c r="G292" s="547"/>
      <c r="H292" s="461"/>
      <c r="I292" s="483"/>
      <c r="J292" s="547"/>
      <c r="K292" s="549"/>
      <c r="L292" s="546"/>
      <c r="M292" s="549"/>
      <c r="N292" s="550"/>
      <c r="O292" s="461"/>
      <c r="P292" s="468"/>
      <c r="Q292" s="468"/>
      <c r="R292" s="468"/>
      <c r="S292" s="483"/>
      <c r="T292" s="483"/>
      <c r="U292" s="483"/>
      <c r="V292" s="483"/>
      <c r="W292" s="483"/>
      <c r="X292" s="483"/>
      <c r="Y292" s="483"/>
      <c r="Z292" s="483"/>
    </row>
    <row r="293" ht="29.25" customHeight="1">
      <c r="A293" s="546"/>
      <c r="B293" s="547"/>
      <c r="C293" s="548"/>
      <c r="D293" s="548"/>
      <c r="E293" s="483"/>
      <c r="F293" s="548"/>
      <c r="G293" s="547"/>
      <c r="H293" s="461"/>
      <c r="I293" s="483"/>
      <c r="J293" s="547"/>
      <c r="K293" s="549"/>
      <c r="L293" s="546"/>
      <c r="M293" s="549"/>
      <c r="N293" s="550"/>
      <c r="O293" s="461"/>
      <c r="P293" s="468"/>
      <c r="Q293" s="468"/>
      <c r="R293" s="468"/>
      <c r="S293" s="483"/>
      <c r="T293" s="483"/>
      <c r="U293" s="483"/>
      <c r="V293" s="483"/>
      <c r="W293" s="483"/>
      <c r="X293" s="483"/>
      <c r="Y293" s="483"/>
      <c r="Z293" s="483"/>
    </row>
    <row r="294" ht="29.25" customHeight="1">
      <c r="A294" s="546"/>
      <c r="B294" s="547"/>
      <c r="C294" s="548"/>
      <c r="D294" s="548"/>
      <c r="E294" s="483"/>
      <c r="F294" s="548"/>
      <c r="G294" s="547"/>
      <c r="H294" s="461"/>
      <c r="I294" s="483"/>
      <c r="J294" s="547"/>
      <c r="K294" s="549"/>
      <c r="L294" s="546"/>
      <c r="M294" s="549"/>
      <c r="N294" s="550"/>
      <c r="O294" s="461"/>
      <c r="P294" s="468"/>
      <c r="Q294" s="468"/>
      <c r="R294" s="468"/>
      <c r="S294" s="483"/>
      <c r="T294" s="483"/>
      <c r="U294" s="483"/>
      <c r="V294" s="483"/>
      <c r="W294" s="483"/>
      <c r="X294" s="483"/>
      <c r="Y294" s="483"/>
      <c r="Z294" s="483"/>
    </row>
    <row r="295" ht="29.25" customHeight="1">
      <c r="A295" s="546"/>
      <c r="B295" s="547"/>
      <c r="C295" s="548"/>
      <c r="D295" s="548"/>
      <c r="E295" s="483"/>
      <c r="F295" s="548"/>
      <c r="G295" s="547"/>
      <c r="H295" s="461"/>
      <c r="I295" s="483"/>
      <c r="J295" s="547"/>
      <c r="K295" s="549"/>
      <c r="L295" s="546"/>
      <c r="M295" s="549"/>
      <c r="N295" s="550"/>
      <c r="O295" s="461"/>
      <c r="P295" s="468"/>
      <c r="Q295" s="468"/>
      <c r="R295" s="468"/>
      <c r="S295" s="483"/>
      <c r="T295" s="483"/>
      <c r="U295" s="483"/>
      <c r="V295" s="483"/>
      <c r="W295" s="483"/>
      <c r="X295" s="483"/>
      <c r="Y295" s="483"/>
      <c r="Z295" s="483"/>
    </row>
    <row r="296" ht="29.25" customHeight="1">
      <c r="A296" s="546"/>
      <c r="B296" s="547"/>
      <c r="C296" s="548"/>
      <c r="D296" s="548"/>
      <c r="E296" s="483"/>
      <c r="F296" s="548"/>
      <c r="G296" s="547"/>
      <c r="H296" s="461"/>
      <c r="I296" s="483"/>
      <c r="J296" s="547"/>
      <c r="K296" s="549"/>
      <c r="L296" s="546"/>
      <c r="M296" s="549"/>
      <c r="N296" s="550"/>
      <c r="O296" s="461"/>
      <c r="P296" s="468"/>
      <c r="Q296" s="468"/>
      <c r="R296" s="468"/>
      <c r="S296" s="483"/>
      <c r="T296" s="483"/>
      <c r="U296" s="483"/>
      <c r="V296" s="483"/>
      <c r="W296" s="483"/>
      <c r="X296" s="483"/>
      <c r="Y296" s="483"/>
      <c r="Z296" s="483"/>
    </row>
    <row r="297" ht="29.25" customHeight="1">
      <c r="A297" s="546"/>
      <c r="B297" s="547"/>
      <c r="C297" s="548"/>
      <c r="D297" s="548"/>
      <c r="E297" s="483"/>
      <c r="F297" s="548"/>
      <c r="G297" s="547"/>
      <c r="H297" s="461"/>
      <c r="I297" s="483"/>
      <c r="J297" s="547"/>
      <c r="K297" s="549"/>
      <c r="L297" s="546"/>
      <c r="M297" s="549"/>
      <c r="N297" s="550"/>
      <c r="O297" s="461"/>
      <c r="P297" s="468"/>
      <c r="Q297" s="468"/>
      <c r="R297" s="468"/>
      <c r="S297" s="483"/>
      <c r="T297" s="483"/>
      <c r="U297" s="483"/>
      <c r="V297" s="483"/>
      <c r="W297" s="483"/>
      <c r="X297" s="483"/>
      <c r="Y297" s="483"/>
      <c r="Z297" s="483"/>
    </row>
    <row r="298" ht="29.25" customHeight="1">
      <c r="A298" s="546"/>
      <c r="B298" s="547"/>
      <c r="C298" s="548"/>
      <c r="D298" s="548"/>
      <c r="E298" s="483"/>
      <c r="F298" s="548"/>
      <c r="G298" s="547"/>
      <c r="H298" s="461"/>
      <c r="I298" s="483"/>
      <c r="J298" s="547"/>
      <c r="K298" s="549"/>
      <c r="L298" s="546"/>
      <c r="M298" s="549"/>
      <c r="N298" s="550"/>
      <c r="O298" s="461"/>
      <c r="P298" s="468"/>
      <c r="Q298" s="468"/>
      <c r="R298" s="468"/>
      <c r="S298" s="483"/>
      <c r="T298" s="483"/>
      <c r="U298" s="483"/>
      <c r="V298" s="483"/>
      <c r="W298" s="483"/>
      <c r="X298" s="483"/>
      <c r="Y298" s="483"/>
      <c r="Z298" s="483"/>
    </row>
    <row r="299" ht="29.25" customHeight="1">
      <c r="A299" s="546"/>
      <c r="B299" s="547"/>
      <c r="C299" s="548"/>
      <c r="D299" s="548"/>
      <c r="E299" s="483"/>
      <c r="F299" s="548"/>
      <c r="G299" s="547"/>
      <c r="H299" s="461"/>
      <c r="I299" s="483"/>
      <c r="J299" s="547"/>
      <c r="K299" s="549"/>
      <c r="L299" s="546"/>
      <c r="M299" s="549"/>
      <c r="N299" s="550"/>
      <c r="O299" s="461"/>
      <c r="P299" s="468"/>
      <c r="Q299" s="468"/>
      <c r="R299" s="468"/>
      <c r="S299" s="483"/>
      <c r="T299" s="483"/>
      <c r="U299" s="483"/>
      <c r="V299" s="483"/>
      <c r="W299" s="483"/>
      <c r="X299" s="483"/>
      <c r="Y299" s="483"/>
      <c r="Z299" s="483"/>
    </row>
    <row r="300" ht="29.25" customHeight="1">
      <c r="A300" s="546"/>
      <c r="B300" s="547"/>
      <c r="C300" s="548"/>
      <c r="D300" s="548"/>
      <c r="E300" s="483"/>
      <c r="F300" s="548"/>
      <c r="G300" s="547"/>
      <c r="H300" s="461"/>
      <c r="I300" s="483"/>
      <c r="J300" s="547"/>
      <c r="K300" s="549"/>
      <c r="L300" s="546"/>
      <c r="M300" s="549"/>
      <c r="N300" s="550"/>
      <c r="O300" s="461"/>
      <c r="P300" s="468"/>
      <c r="Q300" s="468"/>
      <c r="R300" s="468"/>
      <c r="S300" s="483"/>
      <c r="T300" s="483"/>
      <c r="U300" s="483"/>
      <c r="V300" s="483"/>
      <c r="W300" s="483"/>
      <c r="X300" s="483"/>
      <c r="Y300" s="483"/>
      <c r="Z300" s="483"/>
    </row>
    <row r="301" ht="29.25" customHeight="1">
      <c r="A301" s="546"/>
      <c r="B301" s="547"/>
      <c r="C301" s="548"/>
      <c r="D301" s="548"/>
      <c r="E301" s="483"/>
      <c r="F301" s="548"/>
      <c r="G301" s="547"/>
      <c r="H301" s="461"/>
      <c r="I301" s="483"/>
      <c r="J301" s="547"/>
      <c r="K301" s="549"/>
      <c r="L301" s="546"/>
      <c r="M301" s="549"/>
      <c r="N301" s="550"/>
      <c r="O301" s="461"/>
      <c r="P301" s="468"/>
      <c r="Q301" s="468"/>
      <c r="R301" s="468"/>
      <c r="S301" s="483"/>
      <c r="T301" s="483"/>
      <c r="U301" s="483"/>
      <c r="V301" s="483"/>
      <c r="W301" s="483"/>
      <c r="X301" s="483"/>
      <c r="Y301" s="483"/>
      <c r="Z301" s="483"/>
    </row>
    <row r="302" ht="29.25" customHeight="1">
      <c r="A302" s="546"/>
      <c r="B302" s="547"/>
      <c r="C302" s="548"/>
      <c r="D302" s="548"/>
      <c r="E302" s="483"/>
      <c r="F302" s="548"/>
      <c r="G302" s="547"/>
      <c r="H302" s="461"/>
      <c r="I302" s="483"/>
      <c r="J302" s="547"/>
      <c r="K302" s="549"/>
      <c r="L302" s="546"/>
      <c r="M302" s="549"/>
      <c r="N302" s="550"/>
      <c r="O302" s="461"/>
      <c r="P302" s="468"/>
      <c r="Q302" s="468"/>
      <c r="R302" s="468"/>
      <c r="S302" s="483"/>
      <c r="T302" s="483"/>
      <c r="U302" s="483"/>
      <c r="V302" s="483"/>
      <c r="W302" s="483"/>
      <c r="X302" s="483"/>
      <c r="Y302" s="483"/>
      <c r="Z302" s="483"/>
    </row>
    <row r="303" ht="29.25" customHeight="1">
      <c r="A303" s="546"/>
      <c r="B303" s="547"/>
      <c r="C303" s="548"/>
      <c r="D303" s="548"/>
      <c r="E303" s="483"/>
      <c r="F303" s="548"/>
      <c r="G303" s="547"/>
      <c r="H303" s="461"/>
      <c r="I303" s="483"/>
      <c r="J303" s="547"/>
      <c r="K303" s="549"/>
      <c r="L303" s="546"/>
      <c r="M303" s="549"/>
      <c r="N303" s="550"/>
      <c r="O303" s="461"/>
      <c r="P303" s="468"/>
      <c r="Q303" s="468"/>
      <c r="R303" s="468"/>
      <c r="S303" s="483"/>
      <c r="T303" s="483"/>
      <c r="U303" s="483"/>
      <c r="V303" s="483"/>
      <c r="W303" s="483"/>
      <c r="X303" s="483"/>
      <c r="Y303" s="483"/>
      <c r="Z303" s="483"/>
    </row>
    <row r="304" ht="29.25" customHeight="1">
      <c r="A304" s="546"/>
      <c r="B304" s="547"/>
      <c r="C304" s="548"/>
      <c r="D304" s="548"/>
      <c r="E304" s="483"/>
      <c r="F304" s="548"/>
      <c r="G304" s="547"/>
      <c r="H304" s="461"/>
      <c r="I304" s="483"/>
      <c r="J304" s="547"/>
      <c r="K304" s="549"/>
      <c r="L304" s="546"/>
      <c r="M304" s="549"/>
      <c r="N304" s="550"/>
      <c r="O304" s="461"/>
      <c r="P304" s="468"/>
      <c r="Q304" s="468"/>
      <c r="R304" s="468"/>
      <c r="S304" s="483"/>
      <c r="T304" s="483"/>
      <c r="U304" s="483"/>
      <c r="V304" s="483"/>
      <c r="W304" s="483"/>
      <c r="X304" s="483"/>
      <c r="Y304" s="483"/>
      <c r="Z304" s="483"/>
    </row>
    <row r="305" ht="29.25" customHeight="1">
      <c r="A305" s="546"/>
      <c r="B305" s="547"/>
      <c r="C305" s="548"/>
      <c r="D305" s="548"/>
      <c r="E305" s="483"/>
      <c r="F305" s="548"/>
      <c r="G305" s="547"/>
      <c r="H305" s="461"/>
      <c r="I305" s="483"/>
      <c r="J305" s="547"/>
      <c r="K305" s="549"/>
      <c r="L305" s="546"/>
      <c r="M305" s="549"/>
      <c r="N305" s="550"/>
      <c r="O305" s="461"/>
      <c r="P305" s="468"/>
      <c r="Q305" s="468"/>
      <c r="R305" s="468"/>
      <c r="S305" s="483"/>
      <c r="T305" s="483"/>
      <c r="U305" s="483"/>
      <c r="V305" s="483"/>
      <c r="W305" s="483"/>
      <c r="X305" s="483"/>
      <c r="Y305" s="483"/>
      <c r="Z305" s="483"/>
    </row>
    <row r="306" ht="29.25" customHeight="1">
      <c r="A306" s="546"/>
      <c r="B306" s="547"/>
      <c r="C306" s="548"/>
      <c r="D306" s="548"/>
      <c r="E306" s="483"/>
      <c r="F306" s="548"/>
      <c r="G306" s="547"/>
      <c r="H306" s="461"/>
      <c r="I306" s="483"/>
      <c r="J306" s="547"/>
      <c r="K306" s="549"/>
      <c r="L306" s="546"/>
      <c r="M306" s="549"/>
      <c r="N306" s="550"/>
      <c r="O306" s="461"/>
      <c r="P306" s="468"/>
      <c r="Q306" s="468"/>
      <c r="R306" s="468"/>
      <c r="S306" s="483"/>
      <c r="T306" s="483"/>
      <c r="U306" s="483"/>
      <c r="V306" s="483"/>
      <c r="W306" s="483"/>
      <c r="X306" s="483"/>
      <c r="Y306" s="483"/>
      <c r="Z306" s="483"/>
    </row>
    <row r="307" ht="29.25" customHeight="1">
      <c r="A307" s="546"/>
      <c r="B307" s="547"/>
      <c r="C307" s="548"/>
      <c r="D307" s="548"/>
      <c r="E307" s="483"/>
      <c r="F307" s="548"/>
      <c r="G307" s="547"/>
      <c r="H307" s="461"/>
      <c r="I307" s="483"/>
      <c r="J307" s="547"/>
      <c r="K307" s="549"/>
      <c r="L307" s="546"/>
      <c r="M307" s="549"/>
      <c r="N307" s="550"/>
      <c r="O307" s="461"/>
      <c r="P307" s="468"/>
      <c r="Q307" s="468"/>
      <c r="R307" s="468"/>
      <c r="S307" s="483"/>
      <c r="T307" s="483"/>
      <c r="U307" s="483"/>
      <c r="V307" s="483"/>
      <c r="W307" s="483"/>
      <c r="X307" s="483"/>
      <c r="Y307" s="483"/>
      <c r="Z307" s="483"/>
    </row>
    <row r="308" ht="29.25" customHeight="1">
      <c r="A308" s="546"/>
      <c r="B308" s="547"/>
      <c r="C308" s="548"/>
      <c r="D308" s="548"/>
      <c r="E308" s="483"/>
      <c r="F308" s="548"/>
      <c r="G308" s="547"/>
      <c r="H308" s="461"/>
      <c r="I308" s="483"/>
      <c r="J308" s="547"/>
      <c r="K308" s="549"/>
      <c r="L308" s="546"/>
      <c r="M308" s="549"/>
      <c r="N308" s="550"/>
      <c r="O308" s="461"/>
      <c r="P308" s="468"/>
      <c r="Q308" s="468"/>
      <c r="R308" s="468"/>
      <c r="S308" s="483"/>
      <c r="T308" s="483"/>
      <c r="U308" s="483"/>
      <c r="V308" s="483"/>
      <c r="W308" s="483"/>
      <c r="X308" s="483"/>
      <c r="Y308" s="483"/>
      <c r="Z308" s="483"/>
    </row>
    <row r="309" ht="29.25" customHeight="1">
      <c r="A309" s="546"/>
      <c r="B309" s="547"/>
      <c r="C309" s="548"/>
      <c r="D309" s="548"/>
      <c r="E309" s="483"/>
      <c r="F309" s="548"/>
      <c r="G309" s="547"/>
      <c r="H309" s="461"/>
      <c r="I309" s="483"/>
      <c r="J309" s="547"/>
      <c r="K309" s="549"/>
      <c r="L309" s="546"/>
      <c r="M309" s="549"/>
      <c r="N309" s="550"/>
      <c r="O309" s="461"/>
      <c r="P309" s="468"/>
      <c r="Q309" s="468"/>
      <c r="R309" s="468"/>
      <c r="S309" s="483"/>
      <c r="T309" s="483"/>
      <c r="U309" s="483"/>
      <c r="V309" s="483"/>
      <c r="W309" s="483"/>
      <c r="X309" s="483"/>
      <c r="Y309" s="483"/>
      <c r="Z309" s="483"/>
    </row>
    <row r="310" ht="29.25" customHeight="1">
      <c r="A310" s="546"/>
      <c r="B310" s="547"/>
      <c r="C310" s="548"/>
      <c r="D310" s="548"/>
      <c r="E310" s="483"/>
      <c r="F310" s="548"/>
      <c r="G310" s="547"/>
      <c r="H310" s="461"/>
      <c r="I310" s="483"/>
      <c r="J310" s="547"/>
      <c r="K310" s="549"/>
      <c r="L310" s="546"/>
      <c r="M310" s="549"/>
      <c r="N310" s="550"/>
      <c r="O310" s="461"/>
      <c r="P310" s="468"/>
      <c r="Q310" s="468"/>
      <c r="R310" s="468"/>
      <c r="S310" s="483"/>
      <c r="T310" s="483"/>
      <c r="U310" s="483"/>
      <c r="V310" s="483"/>
      <c r="W310" s="483"/>
      <c r="X310" s="483"/>
      <c r="Y310" s="483"/>
      <c r="Z310" s="483"/>
    </row>
    <row r="311" ht="29.25" customHeight="1">
      <c r="A311" s="546"/>
      <c r="B311" s="547"/>
      <c r="C311" s="548"/>
      <c r="D311" s="548"/>
      <c r="E311" s="483"/>
      <c r="F311" s="548"/>
      <c r="G311" s="547"/>
      <c r="H311" s="461"/>
      <c r="I311" s="483"/>
      <c r="J311" s="547"/>
      <c r="K311" s="549"/>
      <c r="L311" s="546"/>
      <c r="M311" s="549"/>
      <c r="N311" s="550"/>
      <c r="O311" s="461"/>
      <c r="P311" s="468"/>
      <c r="Q311" s="468"/>
      <c r="R311" s="468"/>
      <c r="S311" s="483"/>
      <c r="T311" s="483"/>
      <c r="U311" s="483"/>
      <c r="V311" s="483"/>
      <c r="W311" s="483"/>
      <c r="X311" s="483"/>
      <c r="Y311" s="483"/>
      <c r="Z311" s="483"/>
    </row>
    <row r="312" ht="29.25" customHeight="1">
      <c r="A312" s="546"/>
      <c r="B312" s="547"/>
      <c r="C312" s="548"/>
      <c r="D312" s="548"/>
      <c r="E312" s="483"/>
      <c r="F312" s="548"/>
      <c r="G312" s="547"/>
      <c r="H312" s="461"/>
      <c r="I312" s="483"/>
      <c r="J312" s="547"/>
      <c r="K312" s="549"/>
      <c r="L312" s="546"/>
      <c r="M312" s="549"/>
      <c r="N312" s="550"/>
      <c r="O312" s="461"/>
      <c r="P312" s="468"/>
      <c r="Q312" s="468"/>
      <c r="R312" s="468"/>
      <c r="S312" s="483"/>
      <c r="T312" s="483"/>
      <c r="U312" s="483"/>
      <c r="V312" s="483"/>
      <c r="W312" s="483"/>
      <c r="X312" s="483"/>
      <c r="Y312" s="483"/>
      <c r="Z312" s="483"/>
    </row>
    <row r="313" ht="29.25" customHeight="1">
      <c r="A313" s="546"/>
      <c r="B313" s="547"/>
      <c r="C313" s="548"/>
      <c r="D313" s="548"/>
      <c r="E313" s="483"/>
      <c r="F313" s="548"/>
      <c r="G313" s="547"/>
      <c r="H313" s="461"/>
      <c r="I313" s="483"/>
      <c r="J313" s="547"/>
      <c r="K313" s="549"/>
      <c r="L313" s="546"/>
      <c r="M313" s="549"/>
      <c r="N313" s="550"/>
      <c r="O313" s="461"/>
      <c r="P313" s="468"/>
      <c r="Q313" s="468"/>
      <c r="R313" s="468"/>
      <c r="S313" s="483"/>
      <c r="T313" s="483"/>
      <c r="U313" s="483"/>
      <c r="V313" s="483"/>
      <c r="W313" s="483"/>
      <c r="X313" s="483"/>
      <c r="Y313" s="483"/>
      <c r="Z313" s="483"/>
    </row>
    <row r="314" ht="29.25" customHeight="1">
      <c r="A314" s="546"/>
      <c r="B314" s="547"/>
      <c r="C314" s="548"/>
      <c r="D314" s="548"/>
      <c r="E314" s="483"/>
      <c r="F314" s="548"/>
      <c r="G314" s="547"/>
      <c r="H314" s="461"/>
      <c r="I314" s="483"/>
      <c r="J314" s="547"/>
      <c r="K314" s="549"/>
      <c r="L314" s="546"/>
      <c r="M314" s="549"/>
      <c r="N314" s="550"/>
      <c r="O314" s="461"/>
      <c r="P314" s="468"/>
      <c r="Q314" s="468"/>
      <c r="R314" s="468"/>
      <c r="S314" s="483"/>
      <c r="T314" s="483"/>
      <c r="U314" s="483"/>
      <c r="V314" s="483"/>
      <c r="W314" s="483"/>
      <c r="X314" s="483"/>
      <c r="Y314" s="483"/>
      <c r="Z314" s="483"/>
    </row>
    <row r="315" ht="29.25" customHeight="1">
      <c r="A315" s="546"/>
      <c r="B315" s="547"/>
      <c r="C315" s="548"/>
      <c r="D315" s="548"/>
      <c r="E315" s="483"/>
      <c r="F315" s="548"/>
      <c r="G315" s="547"/>
      <c r="H315" s="461"/>
      <c r="I315" s="483"/>
      <c r="J315" s="547"/>
      <c r="K315" s="549"/>
      <c r="L315" s="546"/>
      <c r="M315" s="549"/>
      <c r="N315" s="550"/>
      <c r="O315" s="461"/>
      <c r="P315" s="468"/>
      <c r="Q315" s="468"/>
      <c r="R315" s="468"/>
      <c r="S315" s="483"/>
      <c r="T315" s="483"/>
      <c r="U315" s="483"/>
      <c r="V315" s="483"/>
      <c r="W315" s="483"/>
      <c r="X315" s="483"/>
      <c r="Y315" s="483"/>
      <c r="Z315" s="483"/>
    </row>
    <row r="316" ht="29.25" customHeight="1">
      <c r="A316" s="546"/>
      <c r="B316" s="547"/>
      <c r="C316" s="548"/>
      <c r="D316" s="548"/>
      <c r="E316" s="483"/>
      <c r="F316" s="548"/>
      <c r="G316" s="547"/>
      <c r="H316" s="461"/>
      <c r="I316" s="483"/>
      <c r="J316" s="547"/>
      <c r="K316" s="549"/>
      <c r="L316" s="546"/>
      <c r="M316" s="549"/>
      <c r="N316" s="550"/>
      <c r="O316" s="461"/>
      <c r="P316" s="468"/>
      <c r="Q316" s="468"/>
      <c r="R316" s="468"/>
      <c r="S316" s="483"/>
      <c r="T316" s="483"/>
      <c r="U316" s="483"/>
      <c r="V316" s="483"/>
      <c r="W316" s="483"/>
      <c r="X316" s="483"/>
      <c r="Y316" s="483"/>
      <c r="Z316" s="483"/>
    </row>
    <row r="317" ht="29.25" customHeight="1">
      <c r="A317" s="546"/>
      <c r="B317" s="547"/>
      <c r="C317" s="548"/>
      <c r="D317" s="548"/>
      <c r="E317" s="483"/>
      <c r="F317" s="548"/>
      <c r="G317" s="547"/>
      <c r="H317" s="461"/>
      <c r="I317" s="483"/>
      <c r="J317" s="547"/>
      <c r="K317" s="549"/>
      <c r="L317" s="546"/>
      <c r="M317" s="549"/>
      <c r="N317" s="550"/>
      <c r="O317" s="461"/>
      <c r="P317" s="468"/>
      <c r="Q317" s="468"/>
      <c r="R317" s="468"/>
      <c r="S317" s="483"/>
      <c r="T317" s="483"/>
      <c r="U317" s="483"/>
      <c r="V317" s="483"/>
      <c r="W317" s="483"/>
      <c r="X317" s="483"/>
      <c r="Y317" s="483"/>
      <c r="Z317" s="483"/>
    </row>
    <row r="318" ht="29.25" customHeight="1">
      <c r="A318" s="546"/>
      <c r="B318" s="547"/>
      <c r="C318" s="548"/>
      <c r="D318" s="548"/>
      <c r="E318" s="483"/>
      <c r="F318" s="548"/>
      <c r="G318" s="547"/>
      <c r="H318" s="461"/>
      <c r="I318" s="483"/>
      <c r="J318" s="547"/>
      <c r="K318" s="549"/>
      <c r="L318" s="546"/>
      <c r="M318" s="549"/>
      <c r="N318" s="550"/>
      <c r="O318" s="461"/>
      <c r="P318" s="468"/>
      <c r="Q318" s="468"/>
      <c r="R318" s="468"/>
      <c r="S318" s="483"/>
      <c r="T318" s="483"/>
      <c r="U318" s="483"/>
      <c r="V318" s="483"/>
      <c r="W318" s="483"/>
      <c r="X318" s="483"/>
      <c r="Y318" s="483"/>
      <c r="Z318" s="483"/>
    </row>
    <row r="319" ht="29.25" customHeight="1">
      <c r="A319" s="546"/>
      <c r="B319" s="547"/>
      <c r="C319" s="548"/>
      <c r="D319" s="548"/>
      <c r="E319" s="483"/>
      <c r="F319" s="548"/>
      <c r="G319" s="547"/>
      <c r="H319" s="461"/>
      <c r="I319" s="483"/>
      <c r="J319" s="547"/>
      <c r="K319" s="549"/>
      <c r="L319" s="546"/>
      <c r="M319" s="549"/>
      <c r="N319" s="550"/>
      <c r="O319" s="461"/>
      <c r="P319" s="468"/>
      <c r="Q319" s="468"/>
      <c r="R319" s="468"/>
      <c r="S319" s="483"/>
      <c r="T319" s="483"/>
      <c r="U319" s="483"/>
      <c r="V319" s="483"/>
      <c r="W319" s="483"/>
      <c r="X319" s="483"/>
      <c r="Y319" s="483"/>
      <c r="Z319" s="483"/>
    </row>
    <row r="320" ht="29.25" customHeight="1">
      <c r="A320" s="546"/>
      <c r="B320" s="547"/>
      <c r="C320" s="548"/>
      <c r="D320" s="548"/>
      <c r="E320" s="483"/>
      <c r="F320" s="548"/>
      <c r="G320" s="547"/>
      <c r="H320" s="461"/>
      <c r="I320" s="483"/>
      <c r="J320" s="547"/>
      <c r="K320" s="549"/>
      <c r="L320" s="546"/>
      <c r="M320" s="549"/>
      <c r="N320" s="550"/>
      <c r="O320" s="461"/>
      <c r="P320" s="468"/>
      <c r="Q320" s="468"/>
      <c r="R320" s="468"/>
      <c r="S320" s="483"/>
      <c r="T320" s="483"/>
      <c r="U320" s="483"/>
      <c r="V320" s="483"/>
      <c r="W320" s="483"/>
      <c r="X320" s="483"/>
      <c r="Y320" s="483"/>
      <c r="Z320" s="483"/>
    </row>
    <row r="321" ht="29.25" customHeight="1">
      <c r="A321" s="546"/>
      <c r="B321" s="547"/>
      <c r="C321" s="548"/>
      <c r="D321" s="548"/>
      <c r="E321" s="483"/>
      <c r="F321" s="548"/>
      <c r="G321" s="547"/>
      <c r="H321" s="461"/>
      <c r="I321" s="483"/>
      <c r="J321" s="547"/>
      <c r="K321" s="549"/>
      <c r="L321" s="546"/>
      <c r="M321" s="549"/>
      <c r="N321" s="550"/>
      <c r="O321" s="461"/>
      <c r="P321" s="468"/>
      <c r="Q321" s="468"/>
      <c r="R321" s="468"/>
      <c r="S321" s="483"/>
      <c r="T321" s="483"/>
      <c r="U321" s="483"/>
      <c r="V321" s="483"/>
      <c r="W321" s="483"/>
      <c r="X321" s="483"/>
      <c r="Y321" s="483"/>
      <c r="Z321" s="483"/>
    </row>
    <row r="322" ht="29.25" customHeight="1">
      <c r="A322" s="546"/>
      <c r="B322" s="547"/>
      <c r="C322" s="548"/>
      <c r="D322" s="548"/>
      <c r="E322" s="483"/>
      <c r="F322" s="548"/>
      <c r="G322" s="547"/>
      <c r="H322" s="461"/>
      <c r="I322" s="483"/>
      <c r="J322" s="547"/>
      <c r="K322" s="549"/>
      <c r="L322" s="546"/>
      <c r="M322" s="549"/>
      <c r="N322" s="550"/>
      <c r="O322" s="461"/>
      <c r="P322" s="468"/>
      <c r="Q322" s="468"/>
      <c r="R322" s="468"/>
      <c r="S322" s="483"/>
      <c r="T322" s="483"/>
      <c r="U322" s="483"/>
      <c r="V322" s="483"/>
      <c r="W322" s="483"/>
      <c r="X322" s="483"/>
      <c r="Y322" s="483"/>
      <c r="Z322" s="483"/>
    </row>
    <row r="323" ht="29.25" customHeight="1">
      <c r="A323" s="546"/>
      <c r="B323" s="547"/>
      <c r="C323" s="548"/>
      <c r="D323" s="548"/>
      <c r="E323" s="483"/>
      <c r="F323" s="548"/>
      <c r="G323" s="547"/>
      <c r="H323" s="461"/>
      <c r="I323" s="483"/>
      <c r="J323" s="547"/>
      <c r="K323" s="549"/>
      <c r="L323" s="546"/>
      <c r="M323" s="549"/>
      <c r="N323" s="550"/>
      <c r="O323" s="461"/>
      <c r="P323" s="468"/>
      <c r="Q323" s="468"/>
      <c r="R323" s="468"/>
      <c r="S323" s="483"/>
      <c r="T323" s="483"/>
      <c r="U323" s="483"/>
      <c r="V323" s="483"/>
      <c r="W323" s="483"/>
      <c r="X323" s="483"/>
      <c r="Y323" s="483"/>
      <c r="Z323" s="483"/>
    </row>
    <row r="324" ht="29.25" customHeight="1">
      <c r="A324" s="546"/>
      <c r="B324" s="547"/>
      <c r="C324" s="548"/>
      <c r="D324" s="548"/>
      <c r="E324" s="483"/>
      <c r="F324" s="548"/>
      <c r="G324" s="547"/>
      <c r="H324" s="461"/>
      <c r="I324" s="483"/>
      <c r="J324" s="547"/>
      <c r="K324" s="549"/>
      <c r="L324" s="546"/>
      <c r="M324" s="549"/>
      <c r="N324" s="550"/>
      <c r="O324" s="461"/>
      <c r="P324" s="468"/>
      <c r="Q324" s="468"/>
      <c r="R324" s="468"/>
      <c r="S324" s="483"/>
      <c r="T324" s="483"/>
      <c r="U324" s="483"/>
      <c r="V324" s="483"/>
      <c r="W324" s="483"/>
      <c r="X324" s="483"/>
      <c r="Y324" s="483"/>
      <c r="Z324" s="483"/>
    </row>
    <row r="325" ht="29.25" customHeight="1">
      <c r="A325" s="546"/>
      <c r="B325" s="547"/>
      <c r="C325" s="548"/>
      <c r="D325" s="548"/>
      <c r="E325" s="483"/>
      <c r="F325" s="548"/>
      <c r="G325" s="547"/>
      <c r="H325" s="461"/>
      <c r="I325" s="483"/>
      <c r="J325" s="547"/>
      <c r="K325" s="549"/>
      <c r="L325" s="546"/>
      <c r="M325" s="549"/>
      <c r="N325" s="550"/>
      <c r="O325" s="461"/>
      <c r="P325" s="468"/>
      <c r="Q325" s="468"/>
      <c r="R325" s="468"/>
      <c r="S325" s="483"/>
      <c r="T325" s="483"/>
      <c r="U325" s="483"/>
      <c r="V325" s="483"/>
      <c r="W325" s="483"/>
      <c r="X325" s="483"/>
      <c r="Y325" s="483"/>
      <c r="Z325" s="483"/>
    </row>
    <row r="326" ht="29.25" customHeight="1">
      <c r="A326" s="546"/>
      <c r="B326" s="547"/>
      <c r="C326" s="548"/>
      <c r="D326" s="548"/>
      <c r="E326" s="483"/>
      <c r="F326" s="548"/>
      <c r="G326" s="547"/>
      <c r="H326" s="461"/>
      <c r="I326" s="483"/>
      <c r="J326" s="547"/>
      <c r="K326" s="549"/>
      <c r="L326" s="546"/>
      <c r="M326" s="549"/>
      <c r="N326" s="550"/>
      <c r="O326" s="461"/>
      <c r="P326" s="468"/>
      <c r="Q326" s="468"/>
      <c r="R326" s="468"/>
      <c r="S326" s="483"/>
      <c r="T326" s="483"/>
      <c r="U326" s="483"/>
      <c r="V326" s="483"/>
      <c r="W326" s="483"/>
      <c r="X326" s="483"/>
      <c r="Y326" s="483"/>
      <c r="Z326" s="483"/>
    </row>
    <row r="327" ht="29.25" customHeight="1">
      <c r="A327" s="546"/>
      <c r="B327" s="547"/>
      <c r="C327" s="548"/>
      <c r="D327" s="548"/>
      <c r="E327" s="483"/>
      <c r="F327" s="548"/>
      <c r="G327" s="547"/>
      <c r="H327" s="461"/>
      <c r="I327" s="483"/>
      <c r="J327" s="547"/>
      <c r="K327" s="549"/>
      <c r="L327" s="546"/>
      <c r="M327" s="549"/>
      <c r="N327" s="550"/>
      <c r="O327" s="461"/>
      <c r="P327" s="468"/>
      <c r="Q327" s="468"/>
      <c r="R327" s="468"/>
      <c r="S327" s="483"/>
      <c r="T327" s="483"/>
      <c r="U327" s="483"/>
      <c r="V327" s="483"/>
      <c r="W327" s="483"/>
      <c r="X327" s="483"/>
      <c r="Y327" s="483"/>
      <c r="Z327" s="483"/>
    </row>
    <row r="328" ht="29.25" customHeight="1">
      <c r="A328" s="546"/>
      <c r="B328" s="547"/>
      <c r="C328" s="548"/>
      <c r="D328" s="548"/>
      <c r="E328" s="483"/>
      <c r="F328" s="548"/>
      <c r="G328" s="547"/>
      <c r="H328" s="461"/>
      <c r="I328" s="483"/>
      <c r="J328" s="547"/>
      <c r="K328" s="549"/>
      <c r="L328" s="546"/>
      <c r="M328" s="549"/>
      <c r="N328" s="550"/>
      <c r="O328" s="461"/>
      <c r="P328" s="468"/>
      <c r="Q328" s="468"/>
      <c r="R328" s="468"/>
      <c r="S328" s="483"/>
      <c r="T328" s="483"/>
      <c r="U328" s="483"/>
      <c r="V328" s="483"/>
      <c r="W328" s="483"/>
      <c r="X328" s="483"/>
      <c r="Y328" s="483"/>
      <c r="Z328" s="483"/>
    </row>
    <row r="329" ht="29.25" customHeight="1">
      <c r="A329" s="546"/>
      <c r="B329" s="547"/>
      <c r="C329" s="548"/>
      <c r="D329" s="548"/>
      <c r="E329" s="483"/>
      <c r="F329" s="548"/>
      <c r="G329" s="547"/>
      <c r="H329" s="461"/>
      <c r="I329" s="483"/>
      <c r="J329" s="547"/>
      <c r="K329" s="549"/>
      <c r="L329" s="546"/>
      <c r="M329" s="549"/>
      <c r="N329" s="550"/>
      <c r="O329" s="461"/>
      <c r="P329" s="468"/>
      <c r="Q329" s="468"/>
      <c r="R329" s="468"/>
      <c r="S329" s="483"/>
      <c r="T329" s="483"/>
      <c r="U329" s="483"/>
      <c r="V329" s="483"/>
      <c r="W329" s="483"/>
      <c r="X329" s="483"/>
      <c r="Y329" s="483"/>
      <c r="Z329" s="483"/>
    </row>
    <row r="330" ht="29.25" customHeight="1">
      <c r="A330" s="546"/>
      <c r="B330" s="547"/>
      <c r="C330" s="548"/>
      <c r="D330" s="548"/>
      <c r="E330" s="483"/>
      <c r="F330" s="548"/>
      <c r="G330" s="547"/>
      <c r="H330" s="461"/>
      <c r="I330" s="483"/>
      <c r="J330" s="547"/>
      <c r="K330" s="549"/>
      <c r="L330" s="546"/>
      <c r="M330" s="549"/>
      <c r="N330" s="550"/>
      <c r="O330" s="461"/>
      <c r="P330" s="468"/>
      <c r="Q330" s="468"/>
      <c r="R330" s="468"/>
      <c r="S330" s="483"/>
      <c r="T330" s="483"/>
      <c r="U330" s="483"/>
      <c r="V330" s="483"/>
      <c r="W330" s="483"/>
      <c r="X330" s="483"/>
      <c r="Y330" s="483"/>
      <c r="Z330" s="483"/>
    </row>
    <row r="331" ht="29.25" customHeight="1">
      <c r="A331" s="546"/>
      <c r="B331" s="547"/>
      <c r="C331" s="548"/>
      <c r="D331" s="548"/>
      <c r="E331" s="483"/>
      <c r="F331" s="548"/>
      <c r="G331" s="547"/>
      <c r="H331" s="461"/>
      <c r="I331" s="483"/>
      <c r="J331" s="547"/>
      <c r="K331" s="549"/>
      <c r="L331" s="546"/>
      <c r="M331" s="549"/>
      <c r="N331" s="550"/>
      <c r="O331" s="461"/>
      <c r="P331" s="468"/>
      <c r="Q331" s="468"/>
      <c r="R331" s="468"/>
      <c r="S331" s="483"/>
      <c r="T331" s="483"/>
      <c r="U331" s="483"/>
      <c r="V331" s="483"/>
      <c r="W331" s="483"/>
      <c r="X331" s="483"/>
      <c r="Y331" s="483"/>
      <c r="Z331" s="483"/>
    </row>
    <row r="332" ht="29.25" customHeight="1">
      <c r="A332" s="546"/>
      <c r="B332" s="547"/>
      <c r="C332" s="548"/>
      <c r="D332" s="548"/>
      <c r="E332" s="483"/>
      <c r="F332" s="548"/>
      <c r="G332" s="547"/>
      <c r="H332" s="461"/>
      <c r="I332" s="483"/>
      <c r="J332" s="547"/>
      <c r="K332" s="549"/>
      <c r="L332" s="546"/>
      <c r="M332" s="549"/>
      <c r="N332" s="550"/>
      <c r="O332" s="461"/>
      <c r="P332" s="468"/>
      <c r="Q332" s="468"/>
      <c r="R332" s="468"/>
      <c r="S332" s="483"/>
      <c r="T332" s="483"/>
      <c r="U332" s="483"/>
      <c r="V332" s="483"/>
      <c r="W332" s="483"/>
      <c r="X332" s="483"/>
      <c r="Y332" s="483"/>
      <c r="Z332" s="483"/>
    </row>
    <row r="333" ht="29.25" customHeight="1">
      <c r="A333" s="546"/>
      <c r="B333" s="547"/>
      <c r="C333" s="548"/>
      <c r="D333" s="548"/>
      <c r="E333" s="483"/>
      <c r="F333" s="548"/>
      <c r="G333" s="547"/>
      <c r="H333" s="461"/>
      <c r="I333" s="483"/>
      <c r="J333" s="547"/>
      <c r="K333" s="549"/>
      <c r="L333" s="546"/>
      <c r="M333" s="549"/>
      <c r="N333" s="550"/>
      <c r="O333" s="461"/>
      <c r="P333" s="468"/>
      <c r="Q333" s="468"/>
      <c r="R333" s="468"/>
      <c r="S333" s="483"/>
      <c r="T333" s="483"/>
      <c r="U333" s="483"/>
      <c r="V333" s="483"/>
      <c r="W333" s="483"/>
      <c r="X333" s="483"/>
      <c r="Y333" s="483"/>
      <c r="Z333" s="483"/>
    </row>
    <row r="334" ht="29.25" customHeight="1">
      <c r="A334" s="546"/>
      <c r="B334" s="547"/>
      <c r="C334" s="548"/>
      <c r="D334" s="548"/>
      <c r="E334" s="483"/>
      <c r="F334" s="548"/>
      <c r="G334" s="547"/>
      <c r="H334" s="461"/>
      <c r="I334" s="483"/>
      <c r="J334" s="547"/>
      <c r="K334" s="549"/>
      <c r="L334" s="546"/>
      <c r="M334" s="549"/>
      <c r="N334" s="550"/>
      <c r="O334" s="461"/>
      <c r="P334" s="468"/>
      <c r="Q334" s="468"/>
      <c r="R334" s="468"/>
      <c r="S334" s="483"/>
      <c r="T334" s="483"/>
      <c r="U334" s="483"/>
      <c r="V334" s="483"/>
      <c r="W334" s="483"/>
      <c r="X334" s="483"/>
      <c r="Y334" s="483"/>
      <c r="Z334" s="483"/>
    </row>
    <row r="335" ht="29.25" customHeight="1">
      <c r="A335" s="546"/>
      <c r="B335" s="547"/>
      <c r="C335" s="548"/>
      <c r="D335" s="548"/>
      <c r="E335" s="483"/>
      <c r="F335" s="548"/>
      <c r="G335" s="547"/>
      <c r="H335" s="461"/>
      <c r="I335" s="483"/>
      <c r="J335" s="547"/>
      <c r="K335" s="549"/>
      <c r="L335" s="546"/>
      <c r="M335" s="549"/>
      <c r="N335" s="550"/>
      <c r="O335" s="461"/>
      <c r="P335" s="468"/>
      <c r="Q335" s="468"/>
      <c r="R335" s="468"/>
      <c r="S335" s="483"/>
      <c r="T335" s="483"/>
      <c r="U335" s="483"/>
      <c r="V335" s="483"/>
      <c r="W335" s="483"/>
      <c r="X335" s="483"/>
      <c r="Y335" s="483"/>
      <c r="Z335" s="483"/>
    </row>
    <row r="336" ht="29.25" customHeight="1">
      <c r="A336" s="546"/>
      <c r="B336" s="547"/>
      <c r="C336" s="548"/>
      <c r="D336" s="548"/>
      <c r="E336" s="483"/>
      <c r="F336" s="548"/>
      <c r="G336" s="547"/>
      <c r="H336" s="461"/>
      <c r="I336" s="483"/>
      <c r="J336" s="547"/>
      <c r="K336" s="549"/>
      <c r="L336" s="546"/>
      <c r="M336" s="549"/>
      <c r="N336" s="550"/>
      <c r="O336" s="461"/>
      <c r="P336" s="468"/>
      <c r="Q336" s="468"/>
      <c r="R336" s="468"/>
      <c r="S336" s="483"/>
      <c r="T336" s="483"/>
      <c r="U336" s="483"/>
      <c r="V336" s="483"/>
      <c r="W336" s="483"/>
      <c r="X336" s="483"/>
      <c r="Y336" s="483"/>
      <c r="Z336" s="483"/>
    </row>
    <row r="337" ht="29.25" customHeight="1">
      <c r="A337" s="546"/>
      <c r="B337" s="547"/>
      <c r="C337" s="548"/>
      <c r="D337" s="548"/>
      <c r="E337" s="483"/>
      <c r="F337" s="548"/>
      <c r="G337" s="547"/>
      <c r="H337" s="461"/>
      <c r="I337" s="483"/>
      <c r="J337" s="547"/>
      <c r="K337" s="549"/>
      <c r="L337" s="546"/>
      <c r="M337" s="549"/>
      <c r="N337" s="550"/>
      <c r="O337" s="461"/>
      <c r="P337" s="468"/>
      <c r="Q337" s="468"/>
      <c r="R337" s="468"/>
      <c r="S337" s="483"/>
      <c r="T337" s="483"/>
      <c r="U337" s="483"/>
      <c r="V337" s="483"/>
      <c r="W337" s="483"/>
      <c r="X337" s="483"/>
      <c r="Y337" s="483"/>
      <c r="Z337" s="483"/>
    </row>
    <row r="338" ht="29.25" customHeight="1">
      <c r="A338" s="546"/>
      <c r="B338" s="547"/>
      <c r="C338" s="548"/>
      <c r="D338" s="548"/>
      <c r="E338" s="483"/>
      <c r="F338" s="548"/>
      <c r="G338" s="547"/>
      <c r="H338" s="461"/>
      <c r="I338" s="483"/>
      <c r="J338" s="547"/>
      <c r="K338" s="549"/>
      <c r="L338" s="546"/>
      <c r="M338" s="549"/>
      <c r="N338" s="550"/>
      <c r="O338" s="461"/>
      <c r="P338" s="468"/>
      <c r="Q338" s="468"/>
      <c r="R338" s="468"/>
      <c r="S338" s="483"/>
      <c r="T338" s="483"/>
      <c r="U338" s="483"/>
      <c r="V338" s="483"/>
      <c r="W338" s="483"/>
      <c r="X338" s="483"/>
      <c r="Y338" s="483"/>
      <c r="Z338" s="483"/>
    </row>
    <row r="339" ht="29.25" customHeight="1">
      <c r="A339" s="546"/>
      <c r="B339" s="547"/>
      <c r="C339" s="548"/>
      <c r="D339" s="548"/>
      <c r="E339" s="483"/>
      <c r="F339" s="548"/>
      <c r="G339" s="547"/>
      <c r="H339" s="461"/>
      <c r="I339" s="483"/>
      <c r="J339" s="547"/>
      <c r="K339" s="549"/>
      <c r="L339" s="546"/>
      <c r="M339" s="549"/>
      <c r="N339" s="550"/>
      <c r="O339" s="461"/>
      <c r="P339" s="468"/>
      <c r="Q339" s="468"/>
      <c r="R339" s="468"/>
      <c r="S339" s="483"/>
      <c r="T339" s="483"/>
      <c r="U339" s="483"/>
      <c r="V339" s="483"/>
      <c r="W339" s="483"/>
      <c r="X339" s="483"/>
      <c r="Y339" s="483"/>
      <c r="Z339" s="483"/>
    </row>
    <row r="340" ht="29.25" customHeight="1">
      <c r="A340" s="546"/>
      <c r="B340" s="547"/>
      <c r="C340" s="548"/>
      <c r="D340" s="548"/>
      <c r="E340" s="483"/>
      <c r="F340" s="548"/>
      <c r="G340" s="547"/>
      <c r="H340" s="461"/>
      <c r="I340" s="483"/>
      <c r="J340" s="547"/>
      <c r="K340" s="549"/>
      <c r="L340" s="546"/>
      <c r="M340" s="549"/>
      <c r="N340" s="550"/>
      <c r="O340" s="461"/>
      <c r="P340" s="468"/>
      <c r="Q340" s="468"/>
      <c r="R340" s="468"/>
      <c r="S340" s="483"/>
      <c r="T340" s="483"/>
      <c r="U340" s="483"/>
      <c r="V340" s="483"/>
      <c r="W340" s="483"/>
      <c r="X340" s="483"/>
      <c r="Y340" s="483"/>
      <c r="Z340" s="483"/>
    </row>
    <row r="341" ht="29.25" customHeight="1">
      <c r="A341" s="546"/>
      <c r="B341" s="547"/>
      <c r="C341" s="548"/>
      <c r="D341" s="548"/>
      <c r="E341" s="483"/>
      <c r="F341" s="548"/>
      <c r="G341" s="547"/>
      <c r="H341" s="461"/>
      <c r="I341" s="483"/>
      <c r="J341" s="547"/>
      <c r="K341" s="549"/>
      <c r="L341" s="546"/>
      <c r="M341" s="549"/>
      <c r="N341" s="550"/>
      <c r="O341" s="461"/>
      <c r="P341" s="468"/>
      <c r="Q341" s="468"/>
      <c r="R341" s="468"/>
      <c r="S341" s="483"/>
      <c r="T341" s="483"/>
      <c r="U341" s="483"/>
      <c r="V341" s="483"/>
      <c r="W341" s="483"/>
      <c r="X341" s="483"/>
      <c r="Y341" s="483"/>
      <c r="Z341" s="483"/>
    </row>
    <row r="342" ht="29.25" customHeight="1">
      <c r="A342" s="546"/>
      <c r="B342" s="547"/>
      <c r="C342" s="548"/>
      <c r="D342" s="548"/>
      <c r="E342" s="483"/>
      <c r="F342" s="548"/>
      <c r="G342" s="547"/>
      <c r="H342" s="461"/>
      <c r="I342" s="483"/>
      <c r="J342" s="547"/>
      <c r="K342" s="549"/>
      <c r="L342" s="546"/>
      <c r="M342" s="549"/>
      <c r="N342" s="550"/>
      <c r="O342" s="461"/>
      <c r="P342" s="468"/>
      <c r="Q342" s="468"/>
      <c r="R342" s="468"/>
      <c r="S342" s="483"/>
      <c r="T342" s="483"/>
      <c r="U342" s="483"/>
      <c r="V342" s="483"/>
      <c r="W342" s="483"/>
      <c r="X342" s="483"/>
      <c r="Y342" s="483"/>
      <c r="Z342" s="483"/>
    </row>
    <row r="343" ht="29.25" customHeight="1">
      <c r="A343" s="546"/>
      <c r="B343" s="547"/>
      <c r="C343" s="548"/>
      <c r="D343" s="548"/>
      <c r="E343" s="483"/>
      <c r="F343" s="548"/>
      <c r="G343" s="547"/>
      <c r="H343" s="461"/>
      <c r="I343" s="483"/>
      <c r="J343" s="547"/>
      <c r="K343" s="549"/>
      <c r="L343" s="546"/>
      <c r="M343" s="549"/>
      <c r="N343" s="550"/>
      <c r="O343" s="461"/>
      <c r="P343" s="468"/>
      <c r="Q343" s="468"/>
      <c r="R343" s="468"/>
      <c r="S343" s="483"/>
      <c r="T343" s="483"/>
      <c r="U343" s="483"/>
      <c r="V343" s="483"/>
      <c r="W343" s="483"/>
      <c r="X343" s="483"/>
      <c r="Y343" s="483"/>
      <c r="Z343" s="483"/>
    </row>
    <row r="344" ht="29.25" customHeight="1">
      <c r="A344" s="546"/>
      <c r="B344" s="547"/>
      <c r="C344" s="548"/>
      <c r="D344" s="548"/>
      <c r="E344" s="483"/>
      <c r="F344" s="548"/>
      <c r="G344" s="547"/>
      <c r="H344" s="461"/>
      <c r="I344" s="483"/>
      <c r="J344" s="547"/>
      <c r="K344" s="549"/>
      <c r="L344" s="546"/>
      <c r="M344" s="549"/>
      <c r="N344" s="550"/>
      <c r="O344" s="461"/>
      <c r="P344" s="468"/>
      <c r="Q344" s="468"/>
      <c r="R344" s="468"/>
      <c r="S344" s="483"/>
      <c r="T344" s="483"/>
      <c r="U344" s="483"/>
      <c r="V344" s="483"/>
      <c r="W344" s="483"/>
      <c r="X344" s="483"/>
      <c r="Y344" s="483"/>
      <c r="Z344" s="483"/>
    </row>
    <row r="345" ht="29.25" customHeight="1">
      <c r="A345" s="546"/>
      <c r="B345" s="547"/>
      <c r="C345" s="548"/>
      <c r="D345" s="548"/>
      <c r="E345" s="483"/>
      <c r="F345" s="548"/>
      <c r="G345" s="547"/>
      <c r="H345" s="461"/>
      <c r="I345" s="483"/>
      <c r="J345" s="547"/>
      <c r="K345" s="549"/>
      <c r="L345" s="546"/>
      <c r="M345" s="549"/>
      <c r="N345" s="550"/>
      <c r="O345" s="461"/>
      <c r="P345" s="468"/>
      <c r="Q345" s="468"/>
      <c r="R345" s="468"/>
      <c r="S345" s="483"/>
      <c r="T345" s="483"/>
      <c r="U345" s="483"/>
      <c r="V345" s="483"/>
      <c r="W345" s="483"/>
      <c r="X345" s="483"/>
      <c r="Y345" s="483"/>
      <c r="Z345" s="483"/>
    </row>
    <row r="346" ht="29.25" customHeight="1">
      <c r="A346" s="546"/>
      <c r="B346" s="547"/>
      <c r="C346" s="548"/>
      <c r="D346" s="548"/>
      <c r="E346" s="483"/>
      <c r="F346" s="548"/>
      <c r="G346" s="547"/>
      <c r="H346" s="461"/>
      <c r="I346" s="483"/>
      <c r="J346" s="547"/>
      <c r="K346" s="549"/>
      <c r="L346" s="546"/>
      <c r="M346" s="549"/>
      <c r="N346" s="550"/>
      <c r="O346" s="461"/>
      <c r="P346" s="468"/>
      <c r="Q346" s="468"/>
      <c r="R346" s="468"/>
      <c r="S346" s="483"/>
      <c r="T346" s="483"/>
      <c r="U346" s="483"/>
      <c r="V346" s="483"/>
      <c r="W346" s="483"/>
      <c r="X346" s="483"/>
      <c r="Y346" s="483"/>
      <c r="Z346" s="483"/>
    </row>
    <row r="347" ht="29.25" customHeight="1">
      <c r="A347" s="546"/>
      <c r="B347" s="547"/>
      <c r="C347" s="548"/>
      <c r="D347" s="548"/>
      <c r="E347" s="483"/>
      <c r="F347" s="548"/>
      <c r="G347" s="547"/>
      <c r="H347" s="461"/>
      <c r="I347" s="483"/>
      <c r="J347" s="547"/>
      <c r="K347" s="549"/>
      <c r="L347" s="546"/>
      <c r="M347" s="549"/>
      <c r="N347" s="550"/>
      <c r="O347" s="461"/>
      <c r="P347" s="468"/>
      <c r="Q347" s="468"/>
      <c r="R347" s="468"/>
      <c r="S347" s="483"/>
      <c r="T347" s="483"/>
      <c r="U347" s="483"/>
      <c r="V347" s="483"/>
      <c r="W347" s="483"/>
      <c r="X347" s="483"/>
      <c r="Y347" s="483"/>
      <c r="Z347" s="483"/>
    </row>
    <row r="348" ht="29.25" customHeight="1">
      <c r="A348" s="546"/>
      <c r="B348" s="547"/>
      <c r="C348" s="548"/>
      <c r="D348" s="548"/>
      <c r="E348" s="483"/>
      <c r="F348" s="548"/>
      <c r="G348" s="547"/>
      <c r="H348" s="461"/>
      <c r="I348" s="483"/>
      <c r="J348" s="547"/>
      <c r="K348" s="549"/>
      <c r="L348" s="546"/>
      <c r="M348" s="549"/>
      <c r="N348" s="550"/>
      <c r="O348" s="461"/>
      <c r="P348" s="468"/>
      <c r="Q348" s="468"/>
      <c r="R348" s="468"/>
      <c r="S348" s="483"/>
      <c r="T348" s="483"/>
      <c r="U348" s="483"/>
      <c r="V348" s="483"/>
      <c r="W348" s="483"/>
      <c r="X348" s="483"/>
      <c r="Y348" s="483"/>
      <c r="Z348" s="483"/>
    </row>
    <row r="349" ht="29.25" customHeight="1">
      <c r="A349" s="546"/>
      <c r="B349" s="547"/>
      <c r="C349" s="548"/>
      <c r="D349" s="548"/>
      <c r="E349" s="483"/>
      <c r="F349" s="548"/>
      <c r="G349" s="547"/>
      <c r="H349" s="461"/>
      <c r="I349" s="483"/>
      <c r="J349" s="547"/>
      <c r="K349" s="549"/>
      <c r="L349" s="546"/>
      <c r="M349" s="549"/>
      <c r="N349" s="550"/>
      <c r="O349" s="461"/>
      <c r="P349" s="468"/>
      <c r="Q349" s="468"/>
      <c r="R349" s="468"/>
      <c r="S349" s="483"/>
      <c r="T349" s="483"/>
      <c r="U349" s="483"/>
      <c r="V349" s="483"/>
      <c r="W349" s="483"/>
      <c r="X349" s="483"/>
      <c r="Y349" s="483"/>
      <c r="Z349" s="483"/>
    </row>
    <row r="350" ht="29.25" customHeight="1">
      <c r="A350" s="546"/>
      <c r="B350" s="547"/>
      <c r="C350" s="548"/>
      <c r="D350" s="548"/>
      <c r="E350" s="483"/>
      <c r="F350" s="548"/>
      <c r="G350" s="547"/>
      <c r="H350" s="461"/>
      <c r="I350" s="483"/>
      <c r="J350" s="547"/>
      <c r="K350" s="549"/>
      <c r="L350" s="546"/>
      <c r="M350" s="549"/>
      <c r="N350" s="550"/>
      <c r="O350" s="461"/>
      <c r="P350" s="468"/>
      <c r="Q350" s="468"/>
      <c r="R350" s="468"/>
      <c r="S350" s="483"/>
      <c r="T350" s="483"/>
      <c r="U350" s="483"/>
      <c r="V350" s="483"/>
      <c r="W350" s="483"/>
      <c r="X350" s="483"/>
      <c r="Y350" s="483"/>
      <c r="Z350" s="483"/>
    </row>
    <row r="351" ht="29.25" customHeight="1">
      <c r="A351" s="546"/>
      <c r="B351" s="547"/>
      <c r="C351" s="548"/>
      <c r="D351" s="548"/>
      <c r="E351" s="483"/>
      <c r="F351" s="548"/>
      <c r="G351" s="547"/>
      <c r="H351" s="461"/>
      <c r="I351" s="483"/>
      <c r="J351" s="547"/>
      <c r="K351" s="549"/>
      <c r="L351" s="546"/>
      <c r="M351" s="549"/>
      <c r="N351" s="550"/>
      <c r="O351" s="461"/>
      <c r="P351" s="468"/>
      <c r="Q351" s="468"/>
      <c r="R351" s="468"/>
      <c r="S351" s="483"/>
      <c r="T351" s="483"/>
      <c r="U351" s="483"/>
      <c r="V351" s="483"/>
      <c r="W351" s="483"/>
      <c r="X351" s="483"/>
      <c r="Y351" s="483"/>
      <c r="Z351" s="483"/>
    </row>
    <row r="352" ht="29.25" customHeight="1">
      <c r="A352" s="546"/>
      <c r="B352" s="547"/>
      <c r="C352" s="548"/>
      <c r="D352" s="548"/>
      <c r="E352" s="483"/>
      <c r="F352" s="548"/>
      <c r="G352" s="547"/>
      <c r="H352" s="461"/>
      <c r="I352" s="483"/>
      <c r="J352" s="547"/>
      <c r="K352" s="549"/>
      <c r="L352" s="546"/>
      <c r="M352" s="549"/>
      <c r="N352" s="550"/>
      <c r="O352" s="461"/>
      <c r="P352" s="468"/>
      <c r="Q352" s="468"/>
      <c r="R352" s="468"/>
      <c r="S352" s="483"/>
      <c r="T352" s="483"/>
      <c r="U352" s="483"/>
      <c r="V352" s="483"/>
      <c r="W352" s="483"/>
      <c r="X352" s="483"/>
      <c r="Y352" s="483"/>
      <c r="Z352" s="483"/>
    </row>
    <row r="353" ht="29.25" customHeight="1">
      <c r="A353" s="546"/>
      <c r="B353" s="547"/>
      <c r="C353" s="548"/>
      <c r="D353" s="548"/>
      <c r="E353" s="483"/>
      <c r="F353" s="548"/>
      <c r="G353" s="547"/>
      <c r="H353" s="461"/>
      <c r="I353" s="483"/>
      <c r="J353" s="547"/>
      <c r="K353" s="549"/>
      <c r="L353" s="546"/>
      <c r="M353" s="549"/>
      <c r="N353" s="550"/>
      <c r="O353" s="461"/>
      <c r="P353" s="468"/>
      <c r="Q353" s="468"/>
      <c r="R353" s="468"/>
      <c r="S353" s="483"/>
      <c r="T353" s="483"/>
      <c r="U353" s="483"/>
      <c r="V353" s="483"/>
      <c r="W353" s="483"/>
      <c r="X353" s="483"/>
      <c r="Y353" s="483"/>
      <c r="Z353" s="483"/>
    </row>
    <row r="354" ht="29.25" customHeight="1">
      <c r="A354" s="546"/>
      <c r="B354" s="547"/>
      <c r="C354" s="548"/>
      <c r="D354" s="548"/>
      <c r="E354" s="483"/>
      <c r="F354" s="548"/>
      <c r="G354" s="547"/>
      <c r="H354" s="461"/>
      <c r="I354" s="483"/>
      <c r="J354" s="547"/>
      <c r="K354" s="549"/>
      <c r="L354" s="546"/>
      <c r="M354" s="549"/>
      <c r="N354" s="550"/>
      <c r="O354" s="461"/>
      <c r="P354" s="468"/>
      <c r="Q354" s="468"/>
      <c r="R354" s="468"/>
      <c r="S354" s="483"/>
      <c r="T354" s="483"/>
      <c r="U354" s="483"/>
      <c r="V354" s="483"/>
      <c r="W354" s="483"/>
      <c r="X354" s="483"/>
      <c r="Y354" s="483"/>
      <c r="Z354" s="483"/>
    </row>
    <row r="355" ht="29.25" customHeight="1">
      <c r="A355" s="546"/>
      <c r="B355" s="547"/>
      <c r="C355" s="548"/>
      <c r="D355" s="548"/>
      <c r="E355" s="483"/>
      <c r="F355" s="548"/>
      <c r="G355" s="547"/>
      <c r="H355" s="461"/>
      <c r="I355" s="483"/>
      <c r="J355" s="547"/>
      <c r="K355" s="549"/>
      <c r="L355" s="546"/>
      <c r="M355" s="549"/>
      <c r="N355" s="550"/>
      <c r="O355" s="461"/>
      <c r="P355" s="468"/>
      <c r="Q355" s="468"/>
      <c r="R355" s="468"/>
      <c r="S355" s="483"/>
      <c r="T355" s="483"/>
      <c r="U355" s="483"/>
      <c r="V355" s="483"/>
      <c r="W355" s="483"/>
      <c r="X355" s="483"/>
      <c r="Y355" s="483"/>
      <c r="Z355" s="483"/>
    </row>
    <row r="356" ht="29.25" customHeight="1">
      <c r="A356" s="546"/>
      <c r="B356" s="547"/>
      <c r="C356" s="548"/>
      <c r="D356" s="548"/>
      <c r="E356" s="483"/>
      <c r="F356" s="548"/>
      <c r="G356" s="547"/>
      <c r="H356" s="461"/>
      <c r="I356" s="483"/>
      <c r="J356" s="547"/>
      <c r="K356" s="549"/>
      <c r="L356" s="546"/>
      <c r="M356" s="549"/>
      <c r="N356" s="550"/>
      <c r="O356" s="461"/>
      <c r="P356" s="468"/>
      <c r="Q356" s="468"/>
      <c r="R356" s="468"/>
      <c r="S356" s="483"/>
      <c r="T356" s="483"/>
      <c r="U356" s="483"/>
      <c r="V356" s="483"/>
      <c r="W356" s="483"/>
      <c r="X356" s="483"/>
      <c r="Y356" s="483"/>
      <c r="Z356" s="483"/>
    </row>
    <row r="357" ht="29.25" customHeight="1">
      <c r="A357" s="546"/>
      <c r="B357" s="547"/>
      <c r="C357" s="548"/>
      <c r="D357" s="548"/>
      <c r="E357" s="483"/>
      <c r="F357" s="548"/>
      <c r="G357" s="547"/>
      <c r="H357" s="461"/>
      <c r="I357" s="483"/>
      <c r="J357" s="547"/>
      <c r="K357" s="549"/>
      <c r="L357" s="546"/>
      <c r="M357" s="549"/>
      <c r="N357" s="550"/>
      <c r="O357" s="461"/>
      <c r="P357" s="468"/>
      <c r="Q357" s="468"/>
      <c r="R357" s="468"/>
      <c r="S357" s="483"/>
      <c r="T357" s="483"/>
      <c r="U357" s="483"/>
      <c r="V357" s="483"/>
      <c r="W357" s="483"/>
      <c r="X357" s="483"/>
      <c r="Y357" s="483"/>
      <c r="Z357" s="483"/>
    </row>
    <row r="358" ht="29.25" customHeight="1">
      <c r="A358" s="546"/>
      <c r="B358" s="547"/>
      <c r="C358" s="548"/>
      <c r="D358" s="548"/>
      <c r="E358" s="483"/>
      <c r="F358" s="548"/>
      <c r="G358" s="547"/>
      <c r="H358" s="461"/>
      <c r="I358" s="483"/>
      <c r="J358" s="547"/>
      <c r="K358" s="549"/>
      <c r="L358" s="546"/>
      <c r="M358" s="549"/>
      <c r="N358" s="550"/>
      <c r="O358" s="461"/>
      <c r="P358" s="468"/>
      <c r="Q358" s="468"/>
      <c r="R358" s="468"/>
      <c r="S358" s="483"/>
      <c r="T358" s="483"/>
      <c r="U358" s="483"/>
      <c r="V358" s="483"/>
      <c r="W358" s="483"/>
      <c r="X358" s="483"/>
      <c r="Y358" s="483"/>
      <c r="Z358" s="483"/>
    </row>
    <row r="359" ht="29.25" customHeight="1">
      <c r="A359" s="546"/>
      <c r="B359" s="547"/>
      <c r="C359" s="548"/>
      <c r="D359" s="548"/>
      <c r="E359" s="483"/>
      <c r="F359" s="548"/>
      <c r="G359" s="547"/>
      <c r="H359" s="461"/>
      <c r="I359" s="483"/>
      <c r="J359" s="547"/>
      <c r="K359" s="549"/>
      <c r="L359" s="546"/>
      <c r="M359" s="549"/>
      <c r="N359" s="550"/>
      <c r="O359" s="461"/>
      <c r="P359" s="468"/>
      <c r="Q359" s="468"/>
      <c r="R359" s="468"/>
      <c r="S359" s="483"/>
      <c r="T359" s="483"/>
      <c r="U359" s="483"/>
      <c r="V359" s="483"/>
      <c r="W359" s="483"/>
      <c r="X359" s="483"/>
      <c r="Y359" s="483"/>
      <c r="Z359" s="483"/>
    </row>
    <row r="360" ht="29.25" customHeight="1">
      <c r="A360" s="546"/>
      <c r="B360" s="547"/>
      <c r="C360" s="548"/>
      <c r="D360" s="548"/>
      <c r="E360" s="483"/>
      <c r="F360" s="548"/>
      <c r="G360" s="547"/>
      <c r="H360" s="461"/>
      <c r="I360" s="483"/>
      <c r="J360" s="547"/>
      <c r="K360" s="549"/>
      <c r="L360" s="546"/>
      <c r="M360" s="549"/>
      <c r="N360" s="550"/>
      <c r="O360" s="461"/>
      <c r="P360" s="468"/>
      <c r="Q360" s="468"/>
      <c r="R360" s="468"/>
      <c r="S360" s="483"/>
      <c r="T360" s="483"/>
      <c r="U360" s="483"/>
      <c r="V360" s="483"/>
      <c r="W360" s="483"/>
      <c r="X360" s="483"/>
      <c r="Y360" s="483"/>
      <c r="Z360" s="483"/>
    </row>
    <row r="361" ht="29.25" customHeight="1">
      <c r="A361" s="546"/>
      <c r="B361" s="547"/>
      <c r="C361" s="548"/>
      <c r="D361" s="548"/>
      <c r="E361" s="483"/>
      <c r="F361" s="548"/>
      <c r="G361" s="547"/>
      <c r="H361" s="461"/>
      <c r="I361" s="483"/>
      <c r="J361" s="547"/>
      <c r="K361" s="549"/>
      <c r="L361" s="546"/>
      <c r="M361" s="549"/>
      <c r="N361" s="550"/>
      <c r="O361" s="461"/>
      <c r="P361" s="468"/>
      <c r="Q361" s="468"/>
      <c r="R361" s="468"/>
      <c r="S361" s="483"/>
      <c r="T361" s="483"/>
      <c r="U361" s="483"/>
      <c r="V361" s="483"/>
      <c r="W361" s="483"/>
      <c r="X361" s="483"/>
      <c r="Y361" s="483"/>
      <c r="Z361" s="483"/>
    </row>
    <row r="362" ht="29.25" customHeight="1">
      <c r="A362" s="546"/>
      <c r="B362" s="547"/>
      <c r="C362" s="548"/>
      <c r="D362" s="548"/>
      <c r="E362" s="483"/>
      <c r="F362" s="548"/>
      <c r="G362" s="547"/>
      <c r="H362" s="461"/>
      <c r="I362" s="483"/>
      <c r="J362" s="547"/>
      <c r="K362" s="549"/>
      <c r="L362" s="546"/>
      <c r="M362" s="549"/>
      <c r="N362" s="550"/>
      <c r="O362" s="461"/>
      <c r="P362" s="468"/>
      <c r="Q362" s="468"/>
      <c r="R362" s="468"/>
      <c r="S362" s="483"/>
      <c r="T362" s="483"/>
      <c r="U362" s="483"/>
      <c r="V362" s="483"/>
      <c r="W362" s="483"/>
      <c r="X362" s="483"/>
      <c r="Y362" s="483"/>
      <c r="Z362" s="483"/>
    </row>
    <row r="363" ht="29.25" customHeight="1">
      <c r="A363" s="546"/>
      <c r="B363" s="547"/>
      <c r="C363" s="548"/>
      <c r="D363" s="548"/>
      <c r="E363" s="483"/>
      <c r="F363" s="548"/>
      <c r="G363" s="547"/>
      <c r="H363" s="461"/>
      <c r="I363" s="483"/>
      <c r="J363" s="547"/>
      <c r="K363" s="549"/>
      <c r="L363" s="546"/>
      <c r="M363" s="549"/>
      <c r="N363" s="550"/>
      <c r="O363" s="461"/>
      <c r="P363" s="468"/>
      <c r="Q363" s="468"/>
      <c r="R363" s="468"/>
      <c r="S363" s="483"/>
      <c r="T363" s="483"/>
      <c r="U363" s="483"/>
      <c r="V363" s="483"/>
      <c r="W363" s="483"/>
      <c r="X363" s="483"/>
      <c r="Y363" s="483"/>
      <c r="Z363" s="483"/>
    </row>
    <row r="364" ht="29.25" customHeight="1">
      <c r="A364" s="546"/>
      <c r="B364" s="547"/>
      <c r="C364" s="548"/>
      <c r="D364" s="548"/>
      <c r="E364" s="483"/>
      <c r="F364" s="548"/>
      <c r="G364" s="547"/>
      <c r="H364" s="461"/>
      <c r="I364" s="483"/>
      <c r="J364" s="547"/>
      <c r="K364" s="549"/>
      <c r="L364" s="546"/>
      <c r="M364" s="549"/>
      <c r="N364" s="550"/>
      <c r="O364" s="461"/>
      <c r="P364" s="468"/>
      <c r="Q364" s="468"/>
      <c r="R364" s="468"/>
      <c r="S364" s="483"/>
      <c r="T364" s="483"/>
      <c r="U364" s="483"/>
      <c r="V364" s="483"/>
      <c r="W364" s="483"/>
      <c r="X364" s="483"/>
      <c r="Y364" s="483"/>
      <c r="Z364" s="483"/>
    </row>
    <row r="365" ht="29.25" customHeight="1">
      <c r="A365" s="546"/>
      <c r="B365" s="547"/>
      <c r="C365" s="548"/>
      <c r="D365" s="548"/>
      <c r="E365" s="483"/>
      <c r="F365" s="548"/>
      <c r="G365" s="547"/>
      <c r="H365" s="461"/>
      <c r="I365" s="483"/>
      <c r="J365" s="547"/>
      <c r="K365" s="549"/>
      <c r="L365" s="546"/>
      <c r="M365" s="549"/>
      <c r="N365" s="550"/>
      <c r="O365" s="461"/>
      <c r="P365" s="468"/>
      <c r="Q365" s="468"/>
      <c r="R365" s="468"/>
      <c r="S365" s="483"/>
      <c r="T365" s="483"/>
      <c r="U365" s="483"/>
      <c r="V365" s="483"/>
      <c r="W365" s="483"/>
      <c r="X365" s="483"/>
      <c r="Y365" s="483"/>
      <c r="Z365" s="483"/>
    </row>
    <row r="366" ht="29.25" customHeight="1">
      <c r="A366" s="546"/>
      <c r="B366" s="547"/>
      <c r="C366" s="548"/>
      <c r="D366" s="548"/>
      <c r="E366" s="483"/>
      <c r="F366" s="548"/>
      <c r="G366" s="547"/>
      <c r="H366" s="461"/>
      <c r="I366" s="483"/>
      <c r="J366" s="547"/>
      <c r="K366" s="549"/>
      <c r="L366" s="546"/>
      <c r="M366" s="549"/>
      <c r="N366" s="550"/>
      <c r="O366" s="461"/>
      <c r="P366" s="468"/>
      <c r="Q366" s="468"/>
      <c r="R366" s="468"/>
      <c r="S366" s="483"/>
      <c r="T366" s="483"/>
      <c r="U366" s="483"/>
      <c r="V366" s="483"/>
      <c r="W366" s="483"/>
      <c r="X366" s="483"/>
      <c r="Y366" s="483"/>
      <c r="Z366" s="483"/>
    </row>
    <row r="367" ht="29.25" customHeight="1">
      <c r="A367" s="546"/>
      <c r="B367" s="547"/>
      <c r="C367" s="548"/>
      <c r="D367" s="548"/>
      <c r="E367" s="483"/>
      <c r="F367" s="548"/>
      <c r="G367" s="547"/>
      <c r="H367" s="461"/>
      <c r="I367" s="483"/>
      <c r="J367" s="547"/>
      <c r="K367" s="549"/>
      <c r="L367" s="546"/>
      <c r="M367" s="549"/>
      <c r="N367" s="550"/>
      <c r="O367" s="461"/>
      <c r="P367" s="468"/>
      <c r="Q367" s="468"/>
      <c r="R367" s="468"/>
      <c r="S367" s="483"/>
      <c r="T367" s="483"/>
      <c r="U367" s="483"/>
      <c r="V367" s="483"/>
      <c r="W367" s="483"/>
      <c r="X367" s="483"/>
      <c r="Y367" s="483"/>
      <c r="Z367" s="483"/>
    </row>
    <row r="368" ht="29.25" customHeight="1">
      <c r="A368" s="546"/>
      <c r="B368" s="547"/>
      <c r="C368" s="548"/>
      <c r="D368" s="548"/>
      <c r="E368" s="483"/>
      <c r="F368" s="548"/>
      <c r="G368" s="547"/>
      <c r="H368" s="461"/>
      <c r="I368" s="483"/>
      <c r="J368" s="547"/>
      <c r="K368" s="549"/>
      <c r="L368" s="546"/>
      <c r="M368" s="549"/>
      <c r="N368" s="550"/>
      <c r="O368" s="461"/>
      <c r="P368" s="468"/>
      <c r="Q368" s="468"/>
      <c r="R368" s="468"/>
      <c r="S368" s="483"/>
      <c r="T368" s="483"/>
      <c r="U368" s="483"/>
      <c r="V368" s="483"/>
      <c r="W368" s="483"/>
      <c r="X368" s="483"/>
      <c r="Y368" s="483"/>
      <c r="Z368" s="483"/>
    </row>
    <row r="369" ht="29.25" customHeight="1">
      <c r="A369" s="546"/>
      <c r="B369" s="547"/>
      <c r="C369" s="548"/>
      <c r="D369" s="548"/>
      <c r="E369" s="483"/>
      <c r="F369" s="548"/>
      <c r="G369" s="547"/>
      <c r="H369" s="461"/>
      <c r="I369" s="483"/>
      <c r="J369" s="547"/>
      <c r="K369" s="549"/>
      <c r="L369" s="546"/>
      <c r="M369" s="549"/>
      <c r="N369" s="550"/>
      <c r="O369" s="461"/>
      <c r="P369" s="468"/>
      <c r="Q369" s="468"/>
      <c r="R369" s="468"/>
      <c r="S369" s="483"/>
      <c r="T369" s="483"/>
      <c r="U369" s="483"/>
      <c r="V369" s="483"/>
      <c r="W369" s="483"/>
      <c r="X369" s="483"/>
      <c r="Y369" s="483"/>
      <c r="Z369" s="483"/>
    </row>
    <row r="370" ht="29.25" customHeight="1">
      <c r="A370" s="546"/>
      <c r="B370" s="547"/>
      <c r="C370" s="548"/>
      <c r="D370" s="548"/>
      <c r="E370" s="483"/>
      <c r="F370" s="548"/>
      <c r="G370" s="547"/>
      <c r="H370" s="461"/>
      <c r="I370" s="483"/>
      <c r="J370" s="547"/>
      <c r="K370" s="549"/>
      <c r="L370" s="546"/>
      <c r="M370" s="549"/>
      <c r="N370" s="550"/>
      <c r="O370" s="461"/>
      <c r="P370" s="468"/>
      <c r="Q370" s="468"/>
      <c r="R370" s="468"/>
      <c r="S370" s="483"/>
      <c r="T370" s="483"/>
      <c r="U370" s="483"/>
      <c r="V370" s="483"/>
      <c r="W370" s="483"/>
      <c r="X370" s="483"/>
      <c r="Y370" s="483"/>
      <c r="Z370" s="483"/>
    </row>
    <row r="371" ht="29.25" customHeight="1">
      <c r="A371" s="546"/>
      <c r="B371" s="547"/>
      <c r="C371" s="548"/>
      <c r="D371" s="548"/>
      <c r="E371" s="483"/>
      <c r="F371" s="548"/>
      <c r="G371" s="547"/>
      <c r="H371" s="461"/>
      <c r="I371" s="483"/>
      <c r="J371" s="547"/>
      <c r="K371" s="549"/>
      <c r="L371" s="546"/>
      <c r="M371" s="549"/>
      <c r="N371" s="550"/>
      <c r="O371" s="461"/>
      <c r="P371" s="468"/>
      <c r="Q371" s="468"/>
      <c r="R371" s="468"/>
      <c r="S371" s="483"/>
      <c r="T371" s="483"/>
      <c r="U371" s="483"/>
      <c r="V371" s="483"/>
      <c r="W371" s="483"/>
      <c r="X371" s="483"/>
      <c r="Y371" s="483"/>
      <c r="Z371" s="483"/>
    </row>
    <row r="372" ht="29.25" customHeight="1">
      <c r="A372" s="546"/>
      <c r="B372" s="547"/>
      <c r="C372" s="548"/>
      <c r="D372" s="548"/>
      <c r="E372" s="483"/>
      <c r="F372" s="548"/>
      <c r="G372" s="547"/>
      <c r="H372" s="461"/>
      <c r="I372" s="483"/>
      <c r="J372" s="547"/>
      <c r="K372" s="549"/>
      <c r="L372" s="546"/>
      <c r="M372" s="549"/>
      <c r="N372" s="550"/>
      <c r="O372" s="461"/>
      <c r="P372" s="468"/>
      <c r="Q372" s="468"/>
      <c r="R372" s="468"/>
      <c r="S372" s="483"/>
      <c r="T372" s="483"/>
      <c r="U372" s="483"/>
      <c r="V372" s="483"/>
      <c r="W372" s="483"/>
      <c r="X372" s="483"/>
      <c r="Y372" s="483"/>
      <c r="Z372" s="483"/>
    </row>
    <row r="373" ht="29.25" customHeight="1">
      <c r="A373" s="546"/>
      <c r="B373" s="547"/>
      <c r="C373" s="548"/>
      <c r="D373" s="548"/>
      <c r="E373" s="483"/>
      <c r="F373" s="548"/>
      <c r="G373" s="547"/>
      <c r="H373" s="461"/>
      <c r="I373" s="483"/>
      <c r="J373" s="547"/>
      <c r="K373" s="549"/>
      <c r="L373" s="546"/>
      <c r="M373" s="549"/>
      <c r="N373" s="550"/>
      <c r="O373" s="461"/>
      <c r="P373" s="468"/>
      <c r="Q373" s="468"/>
      <c r="R373" s="468"/>
      <c r="S373" s="483"/>
      <c r="T373" s="483"/>
      <c r="U373" s="483"/>
      <c r="V373" s="483"/>
      <c r="W373" s="483"/>
      <c r="X373" s="483"/>
      <c r="Y373" s="483"/>
      <c r="Z373" s="483"/>
    </row>
    <row r="374" ht="29.25" customHeight="1">
      <c r="A374" s="546"/>
      <c r="B374" s="547"/>
      <c r="C374" s="548"/>
      <c r="D374" s="548"/>
      <c r="E374" s="483"/>
      <c r="F374" s="548"/>
      <c r="G374" s="547"/>
      <c r="H374" s="461"/>
      <c r="I374" s="483"/>
      <c r="J374" s="547"/>
      <c r="K374" s="549"/>
      <c r="L374" s="546"/>
      <c r="M374" s="549"/>
      <c r="N374" s="550"/>
      <c r="O374" s="461"/>
      <c r="P374" s="468"/>
      <c r="Q374" s="468"/>
      <c r="R374" s="468"/>
      <c r="S374" s="483"/>
      <c r="T374" s="483"/>
      <c r="U374" s="483"/>
      <c r="V374" s="483"/>
      <c r="W374" s="483"/>
      <c r="X374" s="483"/>
      <c r="Y374" s="483"/>
      <c r="Z374" s="483"/>
    </row>
    <row r="375" ht="29.25" customHeight="1">
      <c r="A375" s="546"/>
      <c r="B375" s="547"/>
      <c r="C375" s="548"/>
      <c r="D375" s="548"/>
      <c r="E375" s="483"/>
      <c r="F375" s="548"/>
      <c r="G375" s="547"/>
      <c r="H375" s="461"/>
      <c r="I375" s="483"/>
      <c r="J375" s="547"/>
      <c r="K375" s="549"/>
      <c r="L375" s="546"/>
      <c r="M375" s="549"/>
      <c r="N375" s="550"/>
      <c r="O375" s="461"/>
      <c r="P375" s="468"/>
      <c r="Q375" s="468"/>
      <c r="R375" s="468"/>
      <c r="S375" s="483"/>
      <c r="T375" s="483"/>
      <c r="U375" s="483"/>
      <c r="V375" s="483"/>
      <c r="W375" s="483"/>
      <c r="X375" s="483"/>
      <c r="Y375" s="483"/>
      <c r="Z375" s="483"/>
    </row>
    <row r="376" ht="29.25" customHeight="1">
      <c r="A376" s="546"/>
      <c r="B376" s="547"/>
      <c r="C376" s="548"/>
      <c r="D376" s="548"/>
      <c r="E376" s="483"/>
      <c r="F376" s="548"/>
      <c r="G376" s="547"/>
      <c r="H376" s="461"/>
      <c r="I376" s="483"/>
      <c r="J376" s="547"/>
      <c r="K376" s="549"/>
      <c r="L376" s="546"/>
      <c r="M376" s="549"/>
      <c r="N376" s="550"/>
      <c r="O376" s="461"/>
      <c r="P376" s="468"/>
      <c r="Q376" s="468"/>
      <c r="R376" s="468"/>
      <c r="S376" s="483"/>
      <c r="T376" s="483"/>
      <c r="U376" s="483"/>
      <c r="V376" s="483"/>
      <c r="W376" s="483"/>
      <c r="X376" s="483"/>
      <c r="Y376" s="483"/>
      <c r="Z376" s="483"/>
    </row>
    <row r="377" ht="29.25" customHeight="1">
      <c r="A377" s="546"/>
      <c r="B377" s="547"/>
      <c r="C377" s="548"/>
      <c r="D377" s="548"/>
      <c r="E377" s="483"/>
      <c r="F377" s="548"/>
      <c r="G377" s="547"/>
      <c r="H377" s="461"/>
      <c r="I377" s="483"/>
      <c r="J377" s="547"/>
      <c r="K377" s="549"/>
      <c r="L377" s="546"/>
      <c r="M377" s="549"/>
      <c r="N377" s="550"/>
      <c r="O377" s="461"/>
      <c r="P377" s="468"/>
      <c r="Q377" s="468"/>
      <c r="R377" s="468"/>
      <c r="S377" s="483"/>
      <c r="T377" s="483"/>
      <c r="U377" s="483"/>
      <c r="V377" s="483"/>
      <c r="W377" s="483"/>
      <c r="X377" s="483"/>
      <c r="Y377" s="483"/>
      <c r="Z377" s="483"/>
    </row>
    <row r="378" ht="29.25" customHeight="1">
      <c r="A378" s="546"/>
      <c r="B378" s="547"/>
      <c r="C378" s="548"/>
      <c r="D378" s="548"/>
      <c r="E378" s="483"/>
      <c r="F378" s="548"/>
      <c r="G378" s="547"/>
      <c r="H378" s="461"/>
      <c r="I378" s="483"/>
      <c r="J378" s="547"/>
      <c r="K378" s="549"/>
      <c r="L378" s="546"/>
      <c r="M378" s="549"/>
      <c r="N378" s="550"/>
      <c r="O378" s="461"/>
      <c r="P378" s="468"/>
      <c r="Q378" s="468"/>
      <c r="R378" s="468"/>
      <c r="S378" s="483"/>
      <c r="T378" s="483"/>
      <c r="U378" s="483"/>
      <c r="V378" s="483"/>
      <c r="W378" s="483"/>
      <c r="X378" s="483"/>
      <c r="Y378" s="483"/>
      <c r="Z378" s="483"/>
    </row>
    <row r="379" ht="29.25" customHeight="1">
      <c r="A379" s="546"/>
      <c r="B379" s="547"/>
      <c r="C379" s="548"/>
      <c r="D379" s="548"/>
      <c r="E379" s="483"/>
      <c r="F379" s="548"/>
      <c r="G379" s="547"/>
      <c r="H379" s="461"/>
      <c r="I379" s="483"/>
      <c r="J379" s="547"/>
      <c r="K379" s="549"/>
      <c r="L379" s="546"/>
      <c r="M379" s="549"/>
      <c r="N379" s="550"/>
      <c r="O379" s="461"/>
      <c r="P379" s="468"/>
      <c r="Q379" s="468"/>
      <c r="R379" s="468"/>
      <c r="S379" s="483"/>
      <c r="T379" s="483"/>
      <c r="U379" s="483"/>
      <c r="V379" s="483"/>
      <c r="W379" s="483"/>
      <c r="X379" s="483"/>
      <c r="Y379" s="483"/>
      <c r="Z379" s="483"/>
    </row>
    <row r="380" ht="29.25" customHeight="1">
      <c r="A380" s="546"/>
      <c r="B380" s="547"/>
      <c r="C380" s="548"/>
      <c r="D380" s="548"/>
      <c r="E380" s="483"/>
      <c r="F380" s="548"/>
      <c r="G380" s="547"/>
      <c r="H380" s="461"/>
      <c r="I380" s="483"/>
      <c r="J380" s="547"/>
      <c r="K380" s="549"/>
      <c r="L380" s="546"/>
      <c r="M380" s="549"/>
      <c r="N380" s="550"/>
      <c r="O380" s="461"/>
      <c r="P380" s="468"/>
      <c r="Q380" s="468"/>
      <c r="R380" s="468"/>
      <c r="S380" s="483"/>
      <c r="T380" s="483"/>
      <c r="U380" s="483"/>
      <c r="V380" s="483"/>
      <c r="W380" s="483"/>
      <c r="X380" s="483"/>
      <c r="Y380" s="483"/>
      <c r="Z380" s="483"/>
    </row>
    <row r="381" ht="29.25" customHeight="1">
      <c r="A381" s="546"/>
      <c r="B381" s="547"/>
      <c r="C381" s="548"/>
      <c r="D381" s="548"/>
      <c r="E381" s="483"/>
      <c r="F381" s="548"/>
      <c r="G381" s="547"/>
      <c r="H381" s="461"/>
      <c r="I381" s="483"/>
      <c r="J381" s="547"/>
      <c r="K381" s="549"/>
      <c r="L381" s="546"/>
      <c r="M381" s="549"/>
      <c r="N381" s="550"/>
      <c r="O381" s="461"/>
      <c r="P381" s="468"/>
      <c r="Q381" s="468"/>
      <c r="R381" s="468"/>
      <c r="S381" s="483"/>
      <c r="T381" s="483"/>
      <c r="U381" s="483"/>
      <c r="V381" s="483"/>
      <c r="W381" s="483"/>
      <c r="X381" s="483"/>
      <c r="Y381" s="483"/>
      <c r="Z381" s="483"/>
    </row>
    <row r="382" ht="29.25" customHeight="1">
      <c r="A382" s="546"/>
      <c r="B382" s="547"/>
      <c r="C382" s="548"/>
      <c r="D382" s="548"/>
      <c r="E382" s="483"/>
      <c r="F382" s="548"/>
      <c r="G382" s="547"/>
      <c r="H382" s="461"/>
      <c r="I382" s="483"/>
      <c r="J382" s="547"/>
      <c r="K382" s="549"/>
      <c r="L382" s="546"/>
      <c r="M382" s="549"/>
      <c r="N382" s="550"/>
      <c r="O382" s="461"/>
      <c r="P382" s="468"/>
      <c r="Q382" s="468"/>
      <c r="R382" s="468"/>
      <c r="S382" s="483"/>
      <c r="T382" s="483"/>
      <c r="U382" s="483"/>
      <c r="V382" s="483"/>
      <c r="W382" s="483"/>
      <c r="X382" s="483"/>
      <c r="Y382" s="483"/>
      <c r="Z382" s="483"/>
    </row>
    <row r="383" ht="29.25" customHeight="1">
      <c r="A383" s="546"/>
      <c r="B383" s="547"/>
      <c r="C383" s="548"/>
      <c r="D383" s="548"/>
      <c r="E383" s="483"/>
      <c r="F383" s="548"/>
      <c r="G383" s="547"/>
      <c r="H383" s="461"/>
      <c r="I383" s="483"/>
      <c r="J383" s="547"/>
      <c r="K383" s="549"/>
      <c r="L383" s="546"/>
      <c r="M383" s="549"/>
      <c r="N383" s="550"/>
      <c r="O383" s="461"/>
      <c r="P383" s="468"/>
      <c r="Q383" s="468"/>
      <c r="R383" s="468"/>
      <c r="S383" s="483"/>
      <c r="T383" s="483"/>
      <c r="U383" s="483"/>
      <c r="V383" s="483"/>
      <c r="W383" s="483"/>
      <c r="X383" s="483"/>
      <c r="Y383" s="483"/>
      <c r="Z383" s="483"/>
    </row>
    <row r="384" ht="29.25" customHeight="1">
      <c r="A384" s="546"/>
      <c r="B384" s="547"/>
      <c r="C384" s="548"/>
      <c r="D384" s="548"/>
      <c r="E384" s="483"/>
      <c r="F384" s="548"/>
      <c r="G384" s="547"/>
      <c r="H384" s="461"/>
      <c r="I384" s="483"/>
      <c r="J384" s="547"/>
      <c r="K384" s="549"/>
      <c r="L384" s="546"/>
      <c r="M384" s="549"/>
      <c r="N384" s="550"/>
      <c r="O384" s="461"/>
      <c r="P384" s="468"/>
      <c r="Q384" s="468"/>
      <c r="R384" s="468"/>
      <c r="S384" s="483"/>
      <c r="T384" s="483"/>
      <c r="U384" s="483"/>
      <c r="V384" s="483"/>
      <c r="W384" s="483"/>
      <c r="X384" s="483"/>
      <c r="Y384" s="483"/>
      <c r="Z384" s="483"/>
    </row>
    <row r="385" ht="29.25" customHeight="1">
      <c r="A385" s="546"/>
      <c r="B385" s="547"/>
      <c r="C385" s="548"/>
      <c r="D385" s="548"/>
      <c r="E385" s="483"/>
      <c r="F385" s="548"/>
      <c r="G385" s="547"/>
      <c r="H385" s="461"/>
      <c r="I385" s="483"/>
      <c r="J385" s="547"/>
      <c r="K385" s="549"/>
      <c r="L385" s="546"/>
      <c r="M385" s="549"/>
      <c r="N385" s="550"/>
      <c r="O385" s="461"/>
      <c r="P385" s="468"/>
      <c r="Q385" s="468"/>
      <c r="R385" s="468"/>
      <c r="S385" s="483"/>
      <c r="T385" s="483"/>
      <c r="U385" s="483"/>
      <c r="V385" s="483"/>
      <c r="W385" s="483"/>
      <c r="X385" s="483"/>
      <c r="Y385" s="483"/>
      <c r="Z385" s="483"/>
    </row>
    <row r="386" ht="29.25" customHeight="1">
      <c r="A386" s="546"/>
      <c r="B386" s="547"/>
      <c r="C386" s="548"/>
      <c r="D386" s="548"/>
      <c r="E386" s="483"/>
      <c r="F386" s="548"/>
      <c r="G386" s="547"/>
      <c r="H386" s="461"/>
      <c r="I386" s="483"/>
      <c r="J386" s="547"/>
      <c r="K386" s="549"/>
      <c r="L386" s="546"/>
      <c r="M386" s="549"/>
      <c r="N386" s="550"/>
      <c r="O386" s="461"/>
      <c r="P386" s="468"/>
      <c r="Q386" s="468"/>
      <c r="R386" s="468"/>
      <c r="S386" s="483"/>
      <c r="T386" s="483"/>
      <c r="U386" s="483"/>
      <c r="V386" s="483"/>
      <c r="W386" s="483"/>
      <c r="X386" s="483"/>
      <c r="Y386" s="483"/>
      <c r="Z386" s="483"/>
    </row>
    <row r="387" ht="29.25" customHeight="1">
      <c r="A387" s="546"/>
      <c r="B387" s="547"/>
      <c r="C387" s="548"/>
      <c r="D387" s="548"/>
      <c r="E387" s="483"/>
      <c r="F387" s="548"/>
      <c r="G387" s="547"/>
      <c r="H387" s="461"/>
      <c r="I387" s="483"/>
      <c r="J387" s="547"/>
      <c r="K387" s="549"/>
      <c r="L387" s="546"/>
      <c r="M387" s="549"/>
      <c r="N387" s="550"/>
      <c r="O387" s="461"/>
      <c r="P387" s="468"/>
      <c r="Q387" s="468"/>
      <c r="R387" s="468"/>
      <c r="S387" s="483"/>
      <c r="T387" s="483"/>
      <c r="U387" s="483"/>
      <c r="V387" s="483"/>
      <c r="W387" s="483"/>
      <c r="X387" s="483"/>
      <c r="Y387" s="483"/>
      <c r="Z387" s="483"/>
    </row>
    <row r="388" ht="29.25" customHeight="1">
      <c r="A388" s="546"/>
      <c r="B388" s="547"/>
      <c r="C388" s="548"/>
      <c r="D388" s="548"/>
      <c r="E388" s="483"/>
      <c r="F388" s="548"/>
      <c r="G388" s="547"/>
      <c r="H388" s="461"/>
      <c r="I388" s="483"/>
      <c r="J388" s="547"/>
      <c r="K388" s="549"/>
      <c r="L388" s="546"/>
      <c r="M388" s="549"/>
      <c r="N388" s="550"/>
      <c r="O388" s="461"/>
      <c r="P388" s="468"/>
      <c r="Q388" s="468"/>
      <c r="R388" s="468"/>
      <c r="S388" s="483"/>
      <c r="T388" s="483"/>
      <c r="U388" s="483"/>
      <c r="V388" s="483"/>
      <c r="W388" s="483"/>
      <c r="X388" s="483"/>
      <c r="Y388" s="483"/>
      <c r="Z388" s="483"/>
    </row>
    <row r="389" ht="29.25" customHeight="1">
      <c r="A389" s="546"/>
      <c r="B389" s="547"/>
      <c r="C389" s="548"/>
      <c r="D389" s="548"/>
      <c r="E389" s="483"/>
      <c r="F389" s="548"/>
      <c r="G389" s="547"/>
      <c r="H389" s="461"/>
      <c r="I389" s="483"/>
      <c r="J389" s="547"/>
      <c r="K389" s="549"/>
      <c r="L389" s="546"/>
      <c r="M389" s="549"/>
      <c r="N389" s="550"/>
      <c r="O389" s="461"/>
      <c r="P389" s="468"/>
      <c r="Q389" s="468"/>
      <c r="R389" s="468"/>
      <c r="S389" s="483"/>
      <c r="T389" s="483"/>
      <c r="U389" s="483"/>
      <c r="V389" s="483"/>
      <c r="W389" s="483"/>
      <c r="X389" s="483"/>
      <c r="Y389" s="483"/>
      <c r="Z389" s="483"/>
    </row>
    <row r="390" ht="29.25" customHeight="1">
      <c r="A390" s="546"/>
      <c r="B390" s="547"/>
      <c r="C390" s="548"/>
      <c r="D390" s="548"/>
      <c r="E390" s="483"/>
      <c r="F390" s="548"/>
      <c r="G390" s="547"/>
      <c r="H390" s="461"/>
      <c r="I390" s="483"/>
      <c r="J390" s="547"/>
      <c r="K390" s="549"/>
      <c r="L390" s="546"/>
      <c r="M390" s="549"/>
      <c r="N390" s="550"/>
      <c r="O390" s="461"/>
      <c r="P390" s="468"/>
      <c r="Q390" s="468"/>
      <c r="R390" s="468"/>
      <c r="S390" s="483"/>
      <c r="T390" s="483"/>
      <c r="U390" s="483"/>
      <c r="V390" s="483"/>
      <c r="W390" s="483"/>
      <c r="X390" s="483"/>
      <c r="Y390" s="483"/>
      <c r="Z390" s="483"/>
    </row>
    <row r="391" ht="29.25" customHeight="1">
      <c r="A391" s="546"/>
      <c r="B391" s="547"/>
      <c r="C391" s="548"/>
      <c r="D391" s="548"/>
      <c r="E391" s="483"/>
      <c r="F391" s="548"/>
      <c r="G391" s="547"/>
      <c r="H391" s="461"/>
      <c r="I391" s="483"/>
      <c r="J391" s="547"/>
      <c r="K391" s="549"/>
      <c r="L391" s="546"/>
      <c r="M391" s="549"/>
      <c r="N391" s="550"/>
      <c r="O391" s="461"/>
      <c r="P391" s="468"/>
      <c r="Q391" s="468"/>
      <c r="R391" s="468"/>
      <c r="S391" s="483"/>
      <c r="T391" s="483"/>
      <c r="U391" s="483"/>
      <c r="V391" s="483"/>
      <c r="W391" s="483"/>
      <c r="X391" s="483"/>
      <c r="Y391" s="483"/>
      <c r="Z391" s="483"/>
    </row>
    <row r="392" ht="29.25" customHeight="1">
      <c r="A392" s="546"/>
      <c r="B392" s="547"/>
      <c r="C392" s="548"/>
      <c r="D392" s="548"/>
      <c r="E392" s="483"/>
      <c r="F392" s="548"/>
      <c r="G392" s="547"/>
      <c r="H392" s="461"/>
      <c r="I392" s="483"/>
      <c r="J392" s="547"/>
      <c r="K392" s="549"/>
      <c r="L392" s="546"/>
      <c r="M392" s="549"/>
      <c r="N392" s="550"/>
      <c r="O392" s="461"/>
      <c r="P392" s="468"/>
      <c r="Q392" s="468"/>
      <c r="R392" s="468"/>
      <c r="S392" s="483"/>
      <c r="T392" s="483"/>
      <c r="U392" s="483"/>
      <c r="V392" s="483"/>
      <c r="W392" s="483"/>
      <c r="X392" s="483"/>
      <c r="Y392" s="483"/>
      <c r="Z392" s="483"/>
    </row>
    <row r="393" ht="29.25" customHeight="1">
      <c r="A393" s="546"/>
      <c r="B393" s="547"/>
      <c r="C393" s="548"/>
      <c r="D393" s="548"/>
      <c r="E393" s="483"/>
      <c r="F393" s="548"/>
      <c r="G393" s="547"/>
      <c r="H393" s="461"/>
      <c r="I393" s="483"/>
      <c r="J393" s="547"/>
      <c r="K393" s="549"/>
      <c r="L393" s="546"/>
      <c r="M393" s="549"/>
      <c r="N393" s="550"/>
      <c r="O393" s="461"/>
      <c r="P393" s="468"/>
      <c r="Q393" s="468"/>
      <c r="R393" s="468"/>
      <c r="S393" s="483"/>
      <c r="T393" s="483"/>
      <c r="U393" s="483"/>
      <c r="V393" s="483"/>
      <c r="W393" s="483"/>
      <c r="X393" s="483"/>
      <c r="Y393" s="483"/>
      <c r="Z393" s="483"/>
    </row>
    <row r="394" ht="29.25" customHeight="1">
      <c r="A394" s="546"/>
      <c r="B394" s="547"/>
      <c r="C394" s="548"/>
      <c r="D394" s="548"/>
      <c r="E394" s="483"/>
      <c r="F394" s="548"/>
      <c r="G394" s="547"/>
      <c r="H394" s="461"/>
      <c r="I394" s="483"/>
      <c r="J394" s="547"/>
      <c r="K394" s="549"/>
      <c r="L394" s="546"/>
      <c r="M394" s="549"/>
      <c r="N394" s="550"/>
      <c r="O394" s="461"/>
      <c r="P394" s="468"/>
      <c r="Q394" s="468"/>
      <c r="R394" s="468"/>
      <c r="S394" s="483"/>
      <c r="T394" s="483"/>
      <c r="U394" s="483"/>
      <c r="V394" s="483"/>
      <c r="W394" s="483"/>
      <c r="X394" s="483"/>
      <c r="Y394" s="483"/>
      <c r="Z394" s="483"/>
    </row>
    <row r="395" ht="29.25" customHeight="1">
      <c r="A395" s="546"/>
      <c r="B395" s="547"/>
      <c r="C395" s="548"/>
      <c r="D395" s="548"/>
      <c r="E395" s="483"/>
      <c r="F395" s="548"/>
      <c r="G395" s="547"/>
      <c r="H395" s="461"/>
      <c r="I395" s="483"/>
      <c r="J395" s="547"/>
      <c r="K395" s="549"/>
      <c r="L395" s="546"/>
      <c r="M395" s="549"/>
      <c r="N395" s="550"/>
      <c r="O395" s="461"/>
      <c r="P395" s="468"/>
      <c r="Q395" s="468"/>
      <c r="R395" s="468"/>
      <c r="S395" s="483"/>
      <c r="T395" s="483"/>
      <c r="U395" s="483"/>
      <c r="V395" s="483"/>
      <c r="W395" s="483"/>
      <c r="X395" s="483"/>
      <c r="Y395" s="483"/>
      <c r="Z395" s="483"/>
    </row>
    <row r="396" ht="29.25" customHeight="1">
      <c r="A396" s="546"/>
      <c r="B396" s="547"/>
      <c r="C396" s="548"/>
      <c r="D396" s="548"/>
      <c r="E396" s="483"/>
      <c r="F396" s="548"/>
      <c r="G396" s="547"/>
      <c r="H396" s="461"/>
      <c r="I396" s="483"/>
      <c r="J396" s="547"/>
      <c r="K396" s="549"/>
      <c r="L396" s="546"/>
      <c r="M396" s="549"/>
      <c r="N396" s="550"/>
      <c r="O396" s="461"/>
      <c r="P396" s="468"/>
      <c r="Q396" s="468"/>
      <c r="R396" s="468"/>
      <c r="S396" s="483"/>
      <c r="T396" s="483"/>
      <c r="U396" s="483"/>
      <c r="V396" s="483"/>
      <c r="W396" s="483"/>
      <c r="X396" s="483"/>
      <c r="Y396" s="483"/>
      <c r="Z396" s="483"/>
    </row>
    <row r="397" ht="29.25" customHeight="1">
      <c r="A397" s="546"/>
      <c r="B397" s="547"/>
      <c r="C397" s="548"/>
      <c r="D397" s="548"/>
      <c r="E397" s="483"/>
      <c r="F397" s="548"/>
      <c r="G397" s="547"/>
      <c r="H397" s="461"/>
      <c r="I397" s="483"/>
      <c r="J397" s="547"/>
      <c r="K397" s="549"/>
      <c r="L397" s="546"/>
      <c r="M397" s="549"/>
      <c r="N397" s="550"/>
      <c r="O397" s="461"/>
      <c r="P397" s="468"/>
      <c r="Q397" s="468"/>
      <c r="R397" s="468"/>
      <c r="S397" s="483"/>
      <c r="T397" s="483"/>
      <c r="U397" s="483"/>
      <c r="V397" s="483"/>
      <c r="W397" s="483"/>
      <c r="X397" s="483"/>
      <c r="Y397" s="483"/>
      <c r="Z397" s="483"/>
    </row>
    <row r="398" ht="29.25" customHeight="1">
      <c r="A398" s="546"/>
      <c r="B398" s="547"/>
      <c r="C398" s="548"/>
      <c r="D398" s="548"/>
      <c r="E398" s="483"/>
      <c r="F398" s="548"/>
      <c r="G398" s="547"/>
      <c r="H398" s="461"/>
      <c r="I398" s="483"/>
      <c r="J398" s="547"/>
      <c r="K398" s="549"/>
      <c r="L398" s="546"/>
      <c r="M398" s="549"/>
      <c r="N398" s="550"/>
      <c r="O398" s="461"/>
      <c r="P398" s="468"/>
      <c r="Q398" s="468"/>
      <c r="R398" s="468"/>
      <c r="S398" s="483"/>
      <c r="T398" s="483"/>
      <c r="U398" s="483"/>
      <c r="V398" s="483"/>
      <c r="W398" s="483"/>
      <c r="X398" s="483"/>
      <c r="Y398" s="483"/>
      <c r="Z398" s="483"/>
    </row>
    <row r="399" ht="29.25" customHeight="1">
      <c r="A399" s="546"/>
      <c r="B399" s="547"/>
      <c r="C399" s="548"/>
      <c r="D399" s="548"/>
      <c r="E399" s="483"/>
      <c r="F399" s="548"/>
      <c r="G399" s="547"/>
      <c r="H399" s="461"/>
      <c r="I399" s="483"/>
      <c r="J399" s="547"/>
      <c r="K399" s="549"/>
      <c r="L399" s="546"/>
      <c r="M399" s="549"/>
      <c r="N399" s="550"/>
      <c r="O399" s="461"/>
      <c r="P399" s="468"/>
      <c r="Q399" s="468"/>
      <c r="R399" s="468"/>
      <c r="S399" s="483"/>
      <c r="T399" s="483"/>
      <c r="U399" s="483"/>
      <c r="V399" s="483"/>
      <c r="W399" s="483"/>
      <c r="X399" s="483"/>
      <c r="Y399" s="483"/>
      <c r="Z399" s="483"/>
    </row>
    <row r="400" ht="29.25" customHeight="1">
      <c r="A400" s="546"/>
      <c r="B400" s="547"/>
      <c r="C400" s="548"/>
      <c r="D400" s="548"/>
      <c r="E400" s="483"/>
      <c r="F400" s="548"/>
      <c r="G400" s="547"/>
      <c r="H400" s="461"/>
      <c r="I400" s="483"/>
      <c r="J400" s="547"/>
      <c r="K400" s="549"/>
      <c r="L400" s="546"/>
      <c r="M400" s="549"/>
      <c r="N400" s="550"/>
      <c r="O400" s="461"/>
      <c r="P400" s="468"/>
      <c r="Q400" s="468"/>
      <c r="R400" s="468"/>
      <c r="S400" s="483"/>
      <c r="T400" s="483"/>
      <c r="U400" s="483"/>
      <c r="V400" s="483"/>
      <c r="W400" s="483"/>
      <c r="X400" s="483"/>
      <c r="Y400" s="483"/>
      <c r="Z400" s="483"/>
    </row>
    <row r="401" ht="29.25" customHeight="1">
      <c r="A401" s="546"/>
      <c r="B401" s="547"/>
      <c r="C401" s="548"/>
      <c r="D401" s="548"/>
      <c r="E401" s="483"/>
      <c r="F401" s="548"/>
      <c r="G401" s="547"/>
      <c r="H401" s="461"/>
      <c r="I401" s="483"/>
      <c r="J401" s="547"/>
      <c r="K401" s="549"/>
      <c r="L401" s="546"/>
      <c r="M401" s="549"/>
      <c r="N401" s="550"/>
      <c r="O401" s="461"/>
      <c r="P401" s="468"/>
      <c r="Q401" s="468"/>
      <c r="R401" s="468"/>
      <c r="S401" s="483"/>
      <c r="T401" s="483"/>
      <c r="U401" s="483"/>
      <c r="V401" s="483"/>
      <c r="W401" s="483"/>
      <c r="X401" s="483"/>
      <c r="Y401" s="483"/>
      <c r="Z401" s="483"/>
    </row>
    <row r="402" ht="29.25" customHeight="1">
      <c r="A402" s="546"/>
      <c r="B402" s="547"/>
      <c r="C402" s="548"/>
      <c r="D402" s="548"/>
      <c r="E402" s="483"/>
      <c r="F402" s="548"/>
      <c r="G402" s="547"/>
      <c r="H402" s="461"/>
      <c r="I402" s="483"/>
      <c r="J402" s="547"/>
      <c r="K402" s="549"/>
      <c r="L402" s="546"/>
      <c r="M402" s="549"/>
      <c r="N402" s="550"/>
      <c r="O402" s="461"/>
      <c r="P402" s="468"/>
      <c r="Q402" s="468"/>
      <c r="R402" s="468"/>
      <c r="S402" s="483"/>
      <c r="T402" s="483"/>
      <c r="U402" s="483"/>
      <c r="V402" s="483"/>
      <c r="W402" s="483"/>
      <c r="X402" s="483"/>
      <c r="Y402" s="483"/>
      <c r="Z402" s="483"/>
    </row>
    <row r="403" ht="29.25" customHeight="1">
      <c r="A403" s="546"/>
      <c r="B403" s="547"/>
      <c r="C403" s="548"/>
      <c r="D403" s="548"/>
      <c r="E403" s="483"/>
      <c r="F403" s="548"/>
      <c r="G403" s="547"/>
      <c r="H403" s="461"/>
      <c r="I403" s="483"/>
      <c r="J403" s="547"/>
      <c r="K403" s="549"/>
      <c r="L403" s="546"/>
      <c r="M403" s="549"/>
      <c r="N403" s="550"/>
      <c r="O403" s="461"/>
      <c r="P403" s="468"/>
      <c r="Q403" s="468"/>
      <c r="R403" s="468"/>
      <c r="S403" s="483"/>
      <c r="T403" s="483"/>
      <c r="U403" s="483"/>
      <c r="V403" s="483"/>
      <c r="W403" s="483"/>
      <c r="X403" s="483"/>
      <c r="Y403" s="483"/>
      <c r="Z403" s="483"/>
    </row>
    <row r="404" ht="29.25" customHeight="1">
      <c r="A404" s="546"/>
      <c r="B404" s="547"/>
      <c r="C404" s="548"/>
      <c r="D404" s="548"/>
      <c r="E404" s="483"/>
      <c r="F404" s="548"/>
      <c r="G404" s="547"/>
      <c r="H404" s="461"/>
      <c r="I404" s="483"/>
      <c r="J404" s="547"/>
      <c r="K404" s="549"/>
      <c r="L404" s="546"/>
      <c r="M404" s="549"/>
      <c r="N404" s="550"/>
      <c r="O404" s="461"/>
      <c r="P404" s="468"/>
      <c r="Q404" s="468"/>
      <c r="R404" s="468"/>
      <c r="S404" s="483"/>
      <c r="T404" s="483"/>
      <c r="U404" s="483"/>
      <c r="V404" s="483"/>
      <c r="W404" s="483"/>
      <c r="X404" s="483"/>
      <c r="Y404" s="483"/>
      <c r="Z404" s="483"/>
    </row>
    <row r="405" ht="29.25" customHeight="1">
      <c r="A405" s="546"/>
      <c r="B405" s="547"/>
      <c r="C405" s="548"/>
      <c r="D405" s="548"/>
      <c r="E405" s="483"/>
      <c r="F405" s="548"/>
      <c r="G405" s="547"/>
      <c r="H405" s="461"/>
      <c r="I405" s="483"/>
      <c r="J405" s="547"/>
      <c r="K405" s="549"/>
      <c r="L405" s="546"/>
      <c r="M405" s="549"/>
      <c r="N405" s="550"/>
      <c r="O405" s="461"/>
      <c r="P405" s="468"/>
      <c r="Q405" s="468"/>
      <c r="R405" s="468"/>
      <c r="S405" s="483"/>
      <c r="T405" s="483"/>
      <c r="U405" s="483"/>
      <c r="V405" s="483"/>
      <c r="W405" s="483"/>
      <c r="X405" s="483"/>
      <c r="Y405" s="483"/>
      <c r="Z405" s="483"/>
    </row>
    <row r="406" ht="29.25" customHeight="1">
      <c r="A406" s="546"/>
      <c r="B406" s="547"/>
      <c r="C406" s="548"/>
      <c r="D406" s="548"/>
      <c r="E406" s="483"/>
      <c r="F406" s="548"/>
      <c r="G406" s="547"/>
      <c r="H406" s="461"/>
      <c r="I406" s="483"/>
      <c r="J406" s="547"/>
      <c r="K406" s="549"/>
      <c r="L406" s="546"/>
      <c r="M406" s="549"/>
      <c r="N406" s="550"/>
      <c r="O406" s="461"/>
      <c r="P406" s="468"/>
      <c r="Q406" s="468"/>
      <c r="R406" s="468"/>
      <c r="S406" s="483"/>
      <c r="T406" s="483"/>
      <c r="U406" s="483"/>
      <c r="V406" s="483"/>
      <c r="W406" s="483"/>
      <c r="X406" s="483"/>
      <c r="Y406" s="483"/>
      <c r="Z406" s="483"/>
    </row>
    <row r="407" ht="29.25" customHeight="1">
      <c r="A407" s="546"/>
      <c r="B407" s="547"/>
      <c r="C407" s="548"/>
      <c r="D407" s="548"/>
      <c r="E407" s="483"/>
      <c r="F407" s="548"/>
      <c r="G407" s="547"/>
      <c r="H407" s="461"/>
      <c r="I407" s="483"/>
      <c r="J407" s="547"/>
      <c r="K407" s="549"/>
      <c r="L407" s="546"/>
      <c r="M407" s="549"/>
      <c r="N407" s="550"/>
      <c r="O407" s="461"/>
      <c r="P407" s="468"/>
      <c r="Q407" s="468"/>
      <c r="R407" s="468"/>
      <c r="S407" s="483"/>
      <c r="T407" s="483"/>
      <c r="U407" s="483"/>
      <c r="V407" s="483"/>
      <c r="W407" s="483"/>
      <c r="X407" s="483"/>
      <c r="Y407" s="483"/>
      <c r="Z407" s="483"/>
    </row>
    <row r="408" ht="29.25" customHeight="1">
      <c r="A408" s="546"/>
      <c r="B408" s="547"/>
      <c r="C408" s="548"/>
      <c r="D408" s="548"/>
      <c r="E408" s="483"/>
      <c r="F408" s="548"/>
      <c r="G408" s="547"/>
      <c r="H408" s="461"/>
      <c r="I408" s="483"/>
      <c r="J408" s="547"/>
      <c r="K408" s="549"/>
      <c r="L408" s="546"/>
      <c r="M408" s="549"/>
      <c r="N408" s="550"/>
      <c r="O408" s="461"/>
      <c r="P408" s="468"/>
      <c r="Q408" s="468"/>
      <c r="R408" s="468"/>
      <c r="S408" s="483"/>
      <c r="T408" s="483"/>
      <c r="U408" s="483"/>
      <c r="V408" s="483"/>
      <c r="W408" s="483"/>
      <c r="X408" s="483"/>
      <c r="Y408" s="483"/>
      <c r="Z408" s="483"/>
    </row>
    <row r="409" ht="29.25" customHeight="1">
      <c r="A409" s="546"/>
      <c r="B409" s="547"/>
      <c r="C409" s="548"/>
      <c r="D409" s="548"/>
      <c r="E409" s="483"/>
      <c r="F409" s="548"/>
      <c r="G409" s="547"/>
      <c r="H409" s="461"/>
      <c r="I409" s="483"/>
      <c r="J409" s="547"/>
      <c r="K409" s="549"/>
      <c r="L409" s="546"/>
      <c r="M409" s="549"/>
      <c r="N409" s="550"/>
      <c r="O409" s="461"/>
      <c r="P409" s="468"/>
      <c r="Q409" s="468"/>
      <c r="R409" s="468"/>
      <c r="S409" s="483"/>
      <c r="T409" s="483"/>
      <c r="U409" s="483"/>
      <c r="V409" s="483"/>
      <c r="W409" s="483"/>
      <c r="X409" s="483"/>
      <c r="Y409" s="483"/>
      <c r="Z409" s="483"/>
    </row>
    <row r="410" ht="29.25" customHeight="1">
      <c r="A410" s="546"/>
      <c r="B410" s="547"/>
      <c r="C410" s="548"/>
      <c r="D410" s="548"/>
      <c r="E410" s="483"/>
      <c r="F410" s="548"/>
      <c r="G410" s="547"/>
      <c r="H410" s="461"/>
      <c r="I410" s="483"/>
      <c r="J410" s="547"/>
      <c r="K410" s="549"/>
      <c r="L410" s="546"/>
      <c r="M410" s="549"/>
      <c r="N410" s="550"/>
      <c r="O410" s="461"/>
      <c r="P410" s="468"/>
      <c r="Q410" s="468"/>
      <c r="R410" s="468"/>
      <c r="S410" s="483"/>
      <c r="T410" s="483"/>
      <c r="U410" s="483"/>
      <c r="V410" s="483"/>
      <c r="W410" s="483"/>
      <c r="X410" s="483"/>
      <c r="Y410" s="483"/>
      <c r="Z410" s="483"/>
    </row>
    <row r="411" ht="29.25" customHeight="1">
      <c r="A411" s="546"/>
      <c r="B411" s="547"/>
      <c r="C411" s="548"/>
      <c r="D411" s="548"/>
      <c r="E411" s="483"/>
      <c r="F411" s="548"/>
      <c r="G411" s="547"/>
      <c r="H411" s="461"/>
      <c r="I411" s="483"/>
      <c r="J411" s="547"/>
      <c r="K411" s="549"/>
      <c r="L411" s="546"/>
      <c r="M411" s="549"/>
      <c r="N411" s="550"/>
      <c r="O411" s="461"/>
      <c r="P411" s="468"/>
      <c r="Q411" s="468"/>
      <c r="R411" s="468"/>
      <c r="S411" s="483"/>
      <c r="T411" s="483"/>
      <c r="U411" s="483"/>
      <c r="V411" s="483"/>
      <c r="W411" s="483"/>
      <c r="X411" s="483"/>
      <c r="Y411" s="483"/>
      <c r="Z411" s="483"/>
    </row>
    <row r="412" ht="29.25" customHeight="1">
      <c r="A412" s="546"/>
      <c r="B412" s="547"/>
      <c r="C412" s="548"/>
      <c r="D412" s="548"/>
      <c r="E412" s="483"/>
      <c r="F412" s="548"/>
      <c r="G412" s="547"/>
      <c r="H412" s="461"/>
      <c r="I412" s="483"/>
      <c r="J412" s="547"/>
      <c r="K412" s="549"/>
      <c r="L412" s="546"/>
      <c r="M412" s="549"/>
      <c r="N412" s="550"/>
      <c r="O412" s="461"/>
      <c r="P412" s="468"/>
      <c r="Q412" s="468"/>
      <c r="R412" s="468"/>
      <c r="S412" s="483"/>
      <c r="T412" s="483"/>
      <c r="U412" s="483"/>
      <c r="V412" s="483"/>
      <c r="W412" s="483"/>
      <c r="X412" s="483"/>
      <c r="Y412" s="483"/>
      <c r="Z412" s="483"/>
    </row>
    <row r="413" ht="29.25" customHeight="1">
      <c r="A413" s="546"/>
      <c r="B413" s="547"/>
      <c r="C413" s="548"/>
      <c r="D413" s="548"/>
      <c r="E413" s="483"/>
      <c r="F413" s="548"/>
      <c r="G413" s="547"/>
      <c r="H413" s="461"/>
      <c r="I413" s="483"/>
      <c r="J413" s="547"/>
      <c r="K413" s="549"/>
      <c r="L413" s="546"/>
      <c r="M413" s="549"/>
      <c r="N413" s="550"/>
      <c r="O413" s="461"/>
      <c r="P413" s="468"/>
      <c r="Q413" s="468"/>
      <c r="R413" s="468"/>
      <c r="S413" s="483"/>
      <c r="T413" s="483"/>
      <c r="U413" s="483"/>
      <c r="V413" s="483"/>
      <c r="W413" s="483"/>
      <c r="X413" s="483"/>
      <c r="Y413" s="483"/>
      <c r="Z413" s="483"/>
    </row>
    <row r="414" ht="29.25" customHeight="1">
      <c r="A414" s="546"/>
      <c r="B414" s="547"/>
      <c r="C414" s="548"/>
      <c r="D414" s="548"/>
      <c r="E414" s="483"/>
      <c r="F414" s="548"/>
      <c r="G414" s="547"/>
      <c r="H414" s="461"/>
      <c r="I414" s="483"/>
      <c r="J414" s="547"/>
      <c r="K414" s="549"/>
      <c r="L414" s="546"/>
      <c r="M414" s="549"/>
      <c r="N414" s="550"/>
      <c r="O414" s="461"/>
      <c r="P414" s="468"/>
      <c r="Q414" s="468"/>
      <c r="R414" s="468"/>
      <c r="S414" s="483"/>
      <c r="T414" s="483"/>
      <c r="U414" s="483"/>
      <c r="V414" s="483"/>
      <c r="W414" s="483"/>
      <c r="X414" s="483"/>
      <c r="Y414" s="483"/>
      <c r="Z414" s="483"/>
    </row>
    <row r="415" ht="29.25" customHeight="1">
      <c r="A415" s="546"/>
      <c r="B415" s="547"/>
      <c r="C415" s="548"/>
      <c r="D415" s="548"/>
      <c r="E415" s="483"/>
      <c r="F415" s="548"/>
      <c r="G415" s="547"/>
      <c r="H415" s="461"/>
      <c r="I415" s="483"/>
      <c r="J415" s="547"/>
      <c r="K415" s="549"/>
      <c r="L415" s="546"/>
      <c r="M415" s="549"/>
      <c r="N415" s="550"/>
      <c r="O415" s="461"/>
      <c r="P415" s="468"/>
      <c r="Q415" s="468"/>
      <c r="R415" s="468"/>
      <c r="S415" s="483"/>
      <c r="T415" s="483"/>
      <c r="U415" s="483"/>
      <c r="V415" s="483"/>
      <c r="W415" s="483"/>
      <c r="X415" s="483"/>
      <c r="Y415" s="483"/>
      <c r="Z415" s="483"/>
    </row>
    <row r="416" ht="29.25" customHeight="1">
      <c r="A416" s="546"/>
      <c r="B416" s="547"/>
      <c r="C416" s="548"/>
      <c r="D416" s="548"/>
      <c r="E416" s="483"/>
      <c r="F416" s="548"/>
      <c r="G416" s="547"/>
      <c r="H416" s="461"/>
      <c r="I416" s="483"/>
      <c r="J416" s="547"/>
      <c r="K416" s="549"/>
      <c r="L416" s="546"/>
      <c r="M416" s="549"/>
      <c r="N416" s="550"/>
      <c r="O416" s="461"/>
      <c r="P416" s="468"/>
      <c r="Q416" s="468"/>
      <c r="R416" s="468"/>
      <c r="S416" s="483"/>
      <c r="T416" s="483"/>
      <c r="U416" s="483"/>
      <c r="V416" s="483"/>
      <c r="W416" s="483"/>
      <c r="X416" s="483"/>
      <c r="Y416" s="483"/>
      <c r="Z416" s="483"/>
    </row>
    <row r="417" ht="29.25" customHeight="1">
      <c r="A417" s="546"/>
      <c r="B417" s="547"/>
      <c r="C417" s="548"/>
      <c r="D417" s="548"/>
      <c r="E417" s="483"/>
      <c r="F417" s="548"/>
      <c r="G417" s="547"/>
      <c r="H417" s="461"/>
      <c r="I417" s="483"/>
      <c r="J417" s="547"/>
      <c r="K417" s="549"/>
      <c r="L417" s="546"/>
      <c r="M417" s="549"/>
      <c r="N417" s="550"/>
      <c r="O417" s="461"/>
      <c r="P417" s="468"/>
      <c r="Q417" s="468"/>
      <c r="R417" s="468"/>
      <c r="S417" s="483"/>
      <c r="T417" s="483"/>
      <c r="U417" s="483"/>
      <c r="V417" s="483"/>
      <c r="W417" s="483"/>
      <c r="X417" s="483"/>
      <c r="Y417" s="483"/>
      <c r="Z417" s="483"/>
    </row>
    <row r="418" ht="29.25" customHeight="1">
      <c r="A418" s="546"/>
      <c r="B418" s="547"/>
      <c r="C418" s="548"/>
      <c r="D418" s="548"/>
      <c r="E418" s="483"/>
      <c r="F418" s="548"/>
      <c r="G418" s="547"/>
      <c r="H418" s="461"/>
      <c r="I418" s="483"/>
      <c r="J418" s="547"/>
      <c r="K418" s="549"/>
      <c r="L418" s="546"/>
      <c r="M418" s="549"/>
      <c r="N418" s="550"/>
      <c r="O418" s="461"/>
      <c r="P418" s="468"/>
      <c r="Q418" s="468"/>
      <c r="R418" s="468"/>
      <c r="S418" s="483"/>
      <c r="T418" s="483"/>
      <c r="U418" s="483"/>
      <c r="V418" s="483"/>
      <c r="W418" s="483"/>
      <c r="X418" s="483"/>
      <c r="Y418" s="483"/>
      <c r="Z418" s="483"/>
    </row>
    <row r="419" ht="29.25" customHeight="1">
      <c r="A419" s="546"/>
      <c r="B419" s="547"/>
      <c r="C419" s="548"/>
      <c r="D419" s="548"/>
      <c r="E419" s="483"/>
      <c r="F419" s="548"/>
      <c r="G419" s="547"/>
      <c r="H419" s="461"/>
      <c r="I419" s="483"/>
      <c r="J419" s="547"/>
      <c r="K419" s="549"/>
      <c r="L419" s="546"/>
      <c r="M419" s="549"/>
      <c r="N419" s="550"/>
      <c r="O419" s="461"/>
      <c r="P419" s="468"/>
      <c r="Q419" s="468"/>
      <c r="R419" s="468"/>
      <c r="S419" s="483"/>
      <c r="T419" s="483"/>
      <c r="U419" s="483"/>
      <c r="V419" s="483"/>
      <c r="W419" s="483"/>
      <c r="X419" s="483"/>
      <c r="Y419" s="483"/>
      <c r="Z419" s="483"/>
    </row>
    <row r="420" ht="29.25" customHeight="1">
      <c r="A420" s="546"/>
      <c r="B420" s="547"/>
      <c r="C420" s="548"/>
      <c r="D420" s="548"/>
      <c r="E420" s="483"/>
      <c r="F420" s="548"/>
      <c r="G420" s="547"/>
      <c r="H420" s="461"/>
      <c r="I420" s="483"/>
      <c r="J420" s="547"/>
      <c r="K420" s="549"/>
      <c r="L420" s="546"/>
      <c r="M420" s="549"/>
      <c r="N420" s="550"/>
      <c r="O420" s="461"/>
      <c r="P420" s="468"/>
      <c r="Q420" s="468"/>
      <c r="R420" s="468"/>
      <c r="S420" s="483"/>
      <c r="T420" s="483"/>
      <c r="U420" s="483"/>
      <c r="V420" s="483"/>
      <c r="W420" s="483"/>
      <c r="X420" s="483"/>
      <c r="Y420" s="483"/>
      <c r="Z420" s="483"/>
    </row>
    <row r="421" ht="29.25" customHeight="1">
      <c r="A421" s="546"/>
      <c r="B421" s="547"/>
      <c r="C421" s="548"/>
      <c r="D421" s="548"/>
      <c r="E421" s="483"/>
      <c r="F421" s="548"/>
      <c r="G421" s="547"/>
      <c r="H421" s="461"/>
      <c r="I421" s="483"/>
      <c r="J421" s="547"/>
      <c r="K421" s="549"/>
      <c r="L421" s="546"/>
      <c r="M421" s="549"/>
      <c r="N421" s="550"/>
      <c r="O421" s="461"/>
      <c r="P421" s="468"/>
      <c r="Q421" s="468"/>
      <c r="R421" s="468"/>
      <c r="S421" s="483"/>
      <c r="T421" s="483"/>
      <c r="U421" s="483"/>
      <c r="V421" s="483"/>
      <c r="W421" s="483"/>
      <c r="X421" s="483"/>
      <c r="Y421" s="483"/>
      <c r="Z421" s="483"/>
    </row>
    <row r="422" ht="29.25" customHeight="1">
      <c r="A422" s="546"/>
      <c r="B422" s="547"/>
      <c r="C422" s="548"/>
      <c r="D422" s="548"/>
      <c r="E422" s="483"/>
      <c r="F422" s="548"/>
      <c r="G422" s="547"/>
      <c r="H422" s="461"/>
      <c r="I422" s="483"/>
      <c r="J422" s="547"/>
      <c r="K422" s="549"/>
      <c r="L422" s="546"/>
      <c r="M422" s="549"/>
      <c r="N422" s="550"/>
      <c r="O422" s="461"/>
      <c r="P422" s="468"/>
      <c r="Q422" s="468"/>
      <c r="R422" s="468"/>
      <c r="S422" s="483"/>
      <c r="T422" s="483"/>
      <c r="U422" s="483"/>
      <c r="V422" s="483"/>
      <c r="W422" s="483"/>
      <c r="X422" s="483"/>
      <c r="Y422" s="483"/>
      <c r="Z422" s="483"/>
    </row>
    <row r="423" ht="29.25" customHeight="1">
      <c r="A423" s="546"/>
      <c r="B423" s="547"/>
      <c r="C423" s="548"/>
      <c r="D423" s="548"/>
      <c r="E423" s="483"/>
      <c r="F423" s="548"/>
      <c r="G423" s="547"/>
      <c r="H423" s="461"/>
      <c r="I423" s="483"/>
      <c r="J423" s="547"/>
      <c r="K423" s="549"/>
      <c r="L423" s="546"/>
      <c r="M423" s="549"/>
      <c r="N423" s="550"/>
      <c r="O423" s="461"/>
      <c r="P423" s="468"/>
      <c r="Q423" s="468"/>
      <c r="R423" s="468"/>
      <c r="S423" s="483"/>
      <c r="T423" s="483"/>
      <c r="U423" s="483"/>
      <c r="V423" s="483"/>
      <c r="W423" s="483"/>
      <c r="X423" s="483"/>
      <c r="Y423" s="483"/>
      <c r="Z423" s="483"/>
    </row>
    <row r="424" ht="29.25" customHeight="1">
      <c r="A424" s="546"/>
      <c r="B424" s="547"/>
      <c r="C424" s="548"/>
      <c r="D424" s="548"/>
      <c r="E424" s="483"/>
      <c r="F424" s="548"/>
      <c r="G424" s="547"/>
      <c r="H424" s="461"/>
      <c r="I424" s="483"/>
      <c r="J424" s="547"/>
      <c r="K424" s="549"/>
      <c r="L424" s="546"/>
      <c r="M424" s="549"/>
      <c r="N424" s="550"/>
      <c r="O424" s="461"/>
      <c r="P424" s="468"/>
      <c r="Q424" s="468"/>
      <c r="R424" s="468"/>
      <c r="S424" s="483"/>
      <c r="T424" s="483"/>
      <c r="U424" s="483"/>
      <c r="V424" s="483"/>
      <c r="W424" s="483"/>
      <c r="X424" s="483"/>
      <c r="Y424" s="483"/>
      <c r="Z424" s="483"/>
    </row>
    <row r="425" ht="29.25" customHeight="1">
      <c r="A425" s="546"/>
      <c r="B425" s="547"/>
      <c r="C425" s="548"/>
      <c r="D425" s="548"/>
      <c r="E425" s="483"/>
      <c r="F425" s="548"/>
      <c r="G425" s="547"/>
      <c r="H425" s="461"/>
      <c r="I425" s="483"/>
      <c r="J425" s="547"/>
      <c r="K425" s="549"/>
      <c r="L425" s="546"/>
      <c r="M425" s="549"/>
      <c r="N425" s="550"/>
      <c r="O425" s="461"/>
      <c r="P425" s="468"/>
      <c r="Q425" s="468"/>
      <c r="R425" s="468"/>
      <c r="S425" s="483"/>
      <c r="T425" s="483"/>
      <c r="U425" s="483"/>
      <c r="V425" s="483"/>
      <c r="W425" s="483"/>
      <c r="X425" s="483"/>
      <c r="Y425" s="483"/>
      <c r="Z425" s="483"/>
    </row>
    <row r="426" ht="29.25" customHeight="1">
      <c r="A426" s="546"/>
      <c r="B426" s="547"/>
      <c r="C426" s="548"/>
      <c r="D426" s="548"/>
      <c r="E426" s="483"/>
      <c r="F426" s="548"/>
      <c r="G426" s="547"/>
      <c r="H426" s="461"/>
      <c r="I426" s="483"/>
      <c r="J426" s="547"/>
      <c r="K426" s="549"/>
      <c r="L426" s="546"/>
      <c r="M426" s="549"/>
      <c r="N426" s="550"/>
      <c r="O426" s="461"/>
      <c r="P426" s="468"/>
      <c r="Q426" s="468"/>
      <c r="R426" s="468"/>
      <c r="S426" s="483"/>
      <c r="T426" s="483"/>
      <c r="U426" s="483"/>
      <c r="V426" s="483"/>
      <c r="W426" s="483"/>
      <c r="X426" s="483"/>
      <c r="Y426" s="483"/>
      <c r="Z426" s="483"/>
    </row>
    <row r="427" ht="29.25" customHeight="1">
      <c r="A427" s="546"/>
      <c r="B427" s="547"/>
      <c r="C427" s="548"/>
      <c r="D427" s="548"/>
      <c r="E427" s="483"/>
      <c r="F427" s="548"/>
      <c r="G427" s="547"/>
      <c r="H427" s="461"/>
      <c r="I427" s="483"/>
      <c r="J427" s="547"/>
      <c r="K427" s="549"/>
      <c r="L427" s="546"/>
      <c r="M427" s="549"/>
      <c r="N427" s="550"/>
      <c r="O427" s="461"/>
      <c r="P427" s="468"/>
      <c r="Q427" s="468"/>
      <c r="R427" s="468"/>
      <c r="S427" s="483"/>
      <c r="T427" s="483"/>
      <c r="U427" s="483"/>
      <c r="V427" s="483"/>
      <c r="W427" s="483"/>
      <c r="X427" s="483"/>
      <c r="Y427" s="483"/>
      <c r="Z427" s="483"/>
    </row>
    <row r="428" ht="29.25" customHeight="1">
      <c r="A428" s="546"/>
      <c r="B428" s="547"/>
      <c r="C428" s="548"/>
      <c r="D428" s="548"/>
      <c r="E428" s="483"/>
      <c r="F428" s="548"/>
      <c r="G428" s="547"/>
      <c r="H428" s="461"/>
      <c r="I428" s="483"/>
      <c r="J428" s="547"/>
      <c r="K428" s="549"/>
      <c r="L428" s="546"/>
      <c r="M428" s="549"/>
      <c r="N428" s="550"/>
      <c r="O428" s="461"/>
      <c r="P428" s="468"/>
      <c r="Q428" s="468"/>
      <c r="R428" s="468"/>
      <c r="S428" s="483"/>
      <c r="T428" s="483"/>
      <c r="U428" s="483"/>
      <c r="V428" s="483"/>
      <c r="W428" s="483"/>
      <c r="X428" s="483"/>
      <c r="Y428" s="483"/>
      <c r="Z428" s="483"/>
    </row>
    <row r="429" ht="29.25" customHeight="1">
      <c r="A429" s="546"/>
      <c r="B429" s="547"/>
      <c r="C429" s="548"/>
      <c r="D429" s="548"/>
      <c r="E429" s="483"/>
      <c r="F429" s="548"/>
      <c r="G429" s="547"/>
      <c r="H429" s="461"/>
      <c r="I429" s="483"/>
      <c r="J429" s="547"/>
      <c r="K429" s="549"/>
      <c r="L429" s="546"/>
      <c r="M429" s="549"/>
      <c r="N429" s="550"/>
      <c r="O429" s="461"/>
      <c r="P429" s="468"/>
      <c r="Q429" s="468"/>
      <c r="R429" s="468"/>
      <c r="S429" s="483"/>
      <c r="T429" s="483"/>
      <c r="U429" s="483"/>
      <c r="V429" s="483"/>
      <c r="W429" s="483"/>
      <c r="X429" s="483"/>
      <c r="Y429" s="483"/>
      <c r="Z429" s="483"/>
    </row>
    <row r="430" ht="29.25" customHeight="1">
      <c r="A430" s="546"/>
      <c r="B430" s="547"/>
      <c r="C430" s="548"/>
      <c r="D430" s="548"/>
      <c r="E430" s="483"/>
      <c r="F430" s="548"/>
      <c r="G430" s="547"/>
      <c r="H430" s="461"/>
      <c r="I430" s="483"/>
      <c r="J430" s="547"/>
      <c r="K430" s="549"/>
      <c r="L430" s="546"/>
      <c r="M430" s="549"/>
      <c r="N430" s="550"/>
      <c r="O430" s="461"/>
      <c r="P430" s="468"/>
      <c r="Q430" s="468"/>
      <c r="R430" s="468"/>
      <c r="S430" s="483"/>
      <c r="T430" s="483"/>
      <c r="U430" s="483"/>
      <c r="V430" s="483"/>
      <c r="W430" s="483"/>
      <c r="X430" s="483"/>
      <c r="Y430" s="483"/>
      <c r="Z430" s="483"/>
    </row>
    <row r="431" ht="29.25" customHeight="1">
      <c r="A431" s="546"/>
      <c r="B431" s="547"/>
      <c r="C431" s="548"/>
      <c r="D431" s="548"/>
      <c r="E431" s="483"/>
      <c r="F431" s="548"/>
      <c r="G431" s="547"/>
      <c r="H431" s="461"/>
      <c r="I431" s="483"/>
      <c r="J431" s="547"/>
      <c r="K431" s="549"/>
      <c r="L431" s="546"/>
      <c r="M431" s="549"/>
      <c r="N431" s="550"/>
      <c r="O431" s="461"/>
      <c r="P431" s="468"/>
      <c r="Q431" s="468"/>
      <c r="R431" s="468"/>
      <c r="S431" s="483"/>
      <c r="T431" s="483"/>
      <c r="U431" s="483"/>
      <c r="V431" s="483"/>
      <c r="W431" s="483"/>
      <c r="X431" s="483"/>
      <c r="Y431" s="483"/>
      <c r="Z431" s="483"/>
    </row>
    <row r="432" ht="29.25" customHeight="1">
      <c r="A432" s="546"/>
      <c r="B432" s="547"/>
      <c r="C432" s="548"/>
      <c r="D432" s="548"/>
      <c r="E432" s="483"/>
      <c r="F432" s="548"/>
      <c r="G432" s="547"/>
      <c r="H432" s="461"/>
      <c r="I432" s="483"/>
      <c r="J432" s="547"/>
      <c r="K432" s="549"/>
      <c r="L432" s="546"/>
      <c r="M432" s="549"/>
      <c r="N432" s="550"/>
      <c r="O432" s="461"/>
      <c r="P432" s="468"/>
      <c r="Q432" s="468"/>
      <c r="R432" s="468"/>
      <c r="S432" s="483"/>
      <c r="T432" s="483"/>
      <c r="U432" s="483"/>
      <c r="V432" s="483"/>
      <c r="W432" s="483"/>
      <c r="X432" s="483"/>
      <c r="Y432" s="483"/>
      <c r="Z432" s="483"/>
    </row>
    <row r="433" ht="29.25" customHeight="1">
      <c r="A433" s="546"/>
      <c r="B433" s="547"/>
      <c r="C433" s="548"/>
      <c r="D433" s="548"/>
      <c r="E433" s="483"/>
      <c r="F433" s="548"/>
      <c r="G433" s="547"/>
      <c r="H433" s="461"/>
      <c r="I433" s="483"/>
      <c r="J433" s="547"/>
      <c r="K433" s="549"/>
      <c r="L433" s="546"/>
      <c r="M433" s="549"/>
      <c r="N433" s="550"/>
      <c r="O433" s="461"/>
      <c r="P433" s="468"/>
      <c r="Q433" s="468"/>
      <c r="R433" s="468"/>
      <c r="S433" s="483"/>
      <c r="T433" s="483"/>
      <c r="U433" s="483"/>
      <c r="V433" s="483"/>
      <c r="W433" s="483"/>
      <c r="X433" s="483"/>
      <c r="Y433" s="483"/>
      <c r="Z433" s="483"/>
    </row>
    <row r="434" ht="29.25" customHeight="1">
      <c r="A434" s="546"/>
      <c r="B434" s="547"/>
      <c r="C434" s="548"/>
      <c r="D434" s="548"/>
      <c r="E434" s="483"/>
      <c r="F434" s="548"/>
      <c r="G434" s="547"/>
      <c r="H434" s="461"/>
      <c r="I434" s="483"/>
      <c r="J434" s="547"/>
      <c r="K434" s="549"/>
      <c r="L434" s="546"/>
      <c r="M434" s="549"/>
      <c r="N434" s="550"/>
      <c r="O434" s="461"/>
      <c r="P434" s="468"/>
      <c r="Q434" s="468"/>
      <c r="R434" s="468"/>
      <c r="S434" s="483"/>
      <c r="T434" s="483"/>
      <c r="U434" s="483"/>
      <c r="V434" s="483"/>
      <c r="W434" s="483"/>
      <c r="X434" s="483"/>
      <c r="Y434" s="483"/>
      <c r="Z434" s="483"/>
    </row>
    <row r="435" ht="29.25" customHeight="1">
      <c r="A435" s="546"/>
      <c r="B435" s="547"/>
      <c r="C435" s="548"/>
      <c r="D435" s="548"/>
      <c r="E435" s="483"/>
      <c r="F435" s="548"/>
      <c r="G435" s="547"/>
      <c r="H435" s="461"/>
      <c r="I435" s="483"/>
      <c r="J435" s="547"/>
      <c r="K435" s="549"/>
      <c r="L435" s="546"/>
      <c r="M435" s="549"/>
      <c r="N435" s="550"/>
      <c r="O435" s="461"/>
      <c r="P435" s="468"/>
      <c r="Q435" s="468"/>
      <c r="R435" s="468"/>
      <c r="S435" s="483"/>
      <c r="T435" s="483"/>
      <c r="U435" s="483"/>
      <c r="V435" s="483"/>
      <c r="W435" s="483"/>
      <c r="X435" s="483"/>
      <c r="Y435" s="483"/>
      <c r="Z435" s="483"/>
    </row>
    <row r="436" ht="29.25" customHeight="1">
      <c r="A436" s="546"/>
      <c r="B436" s="547"/>
      <c r="C436" s="548"/>
      <c r="D436" s="548"/>
      <c r="E436" s="483"/>
      <c r="F436" s="548"/>
      <c r="G436" s="547"/>
      <c r="H436" s="461"/>
      <c r="I436" s="483"/>
      <c r="J436" s="547"/>
      <c r="K436" s="549"/>
      <c r="L436" s="546"/>
      <c r="M436" s="549"/>
      <c r="N436" s="550"/>
      <c r="O436" s="461"/>
      <c r="P436" s="468"/>
      <c r="Q436" s="468"/>
      <c r="R436" s="468"/>
      <c r="S436" s="483"/>
      <c r="T436" s="483"/>
      <c r="U436" s="483"/>
      <c r="V436" s="483"/>
      <c r="W436" s="483"/>
      <c r="X436" s="483"/>
      <c r="Y436" s="483"/>
      <c r="Z436" s="483"/>
    </row>
    <row r="437" ht="29.25" customHeight="1">
      <c r="A437" s="546"/>
      <c r="B437" s="547"/>
      <c r="C437" s="548"/>
      <c r="D437" s="548"/>
      <c r="E437" s="483"/>
      <c r="F437" s="548"/>
      <c r="G437" s="547"/>
      <c r="H437" s="461"/>
      <c r="I437" s="483"/>
      <c r="J437" s="547"/>
      <c r="K437" s="549"/>
      <c r="L437" s="546"/>
      <c r="M437" s="549"/>
      <c r="N437" s="550"/>
      <c r="O437" s="461"/>
      <c r="P437" s="468"/>
      <c r="Q437" s="468"/>
      <c r="R437" s="468"/>
      <c r="S437" s="483"/>
      <c r="T437" s="483"/>
      <c r="U437" s="483"/>
      <c r="V437" s="483"/>
      <c r="W437" s="483"/>
      <c r="X437" s="483"/>
      <c r="Y437" s="483"/>
      <c r="Z437" s="483"/>
    </row>
    <row r="438" ht="29.25" customHeight="1">
      <c r="A438" s="546"/>
      <c r="B438" s="547"/>
      <c r="C438" s="548"/>
      <c r="D438" s="548"/>
      <c r="E438" s="483"/>
      <c r="F438" s="548"/>
      <c r="G438" s="547"/>
      <c r="H438" s="461"/>
      <c r="I438" s="483"/>
      <c r="J438" s="547"/>
      <c r="K438" s="549"/>
      <c r="L438" s="546"/>
      <c r="M438" s="549"/>
      <c r="N438" s="550"/>
      <c r="O438" s="461"/>
      <c r="P438" s="468"/>
      <c r="Q438" s="468"/>
      <c r="R438" s="468"/>
      <c r="S438" s="483"/>
      <c r="T438" s="483"/>
      <c r="U438" s="483"/>
      <c r="V438" s="483"/>
      <c r="W438" s="483"/>
      <c r="X438" s="483"/>
      <c r="Y438" s="483"/>
      <c r="Z438" s="483"/>
    </row>
    <row r="439" ht="29.25" customHeight="1">
      <c r="A439" s="546"/>
      <c r="B439" s="547"/>
      <c r="C439" s="548"/>
      <c r="D439" s="548"/>
      <c r="E439" s="483"/>
      <c r="F439" s="548"/>
      <c r="G439" s="547"/>
      <c r="H439" s="461"/>
      <c r="I439" s="483"/>
      <c r="J439" s="547"/>
      <c r="K439" s="549"/>
      <c r="L439" s="546"/>
      <c r="M439" s="549"/>
      <c r="N439" s="550"/>
      <c r="O439" s="461"/>
      <c r="P439" s="468"/>
      <c r="Q439" s="468"/>
      <c r="R439" s="468"/>
      <c r="S439" s="483"/>
      <c r="T439" s="483"/>
      <c r="U439" s="483"/>
      <c r="V439" s="483"/>
      <c r="W439" s="483"/>
      <c r="X439" s="483"/>
      <c r="Y439" s="483"/>
      <c r="Z439" s="483"/>
    </row>
    <row r="440" ht="29.25" customHeight="1">
      <c r="A440" s="546"/>
      <c r="B440" s="547"/>
      <c r="C440" s="548"/>
      <c r="D440" s="548"/>
      <c r="E440" s="483"/>
      <c r="F440" s="548"/>
      <c r="G440" s="547"/>
      <c r="H440" s="461"/>
      <c r="I440" s="483"/>
      <c r="J440" s="547"/>
      <c r="K440" s="549"/>
      <c r="L440" s="546"/>
      <c r="M440" s="549"/>
      <c r="N440" s="550"/>
      <c r="O440" s="461"/>
      <c r="P440" s="468"/>
      <c r="Q440" s="468"/>
      <c r="R440" s="468"/>
      <c r="S440" s="483"/>
      <c r="T440" s="483"/>
      <c r="U440" s="483"/>
      <c r="V440" s="483"/>
      <c r="W440" s="483"/>
      <c r="X440" s="483"/>
      <c r="Y440" s="483"/>
      <c r="Z440" s="483"/>
    </row>
    <row r="441" ht="29.25" customHeight="1">
      <c r="A441" s="546"/>
      <c r="B441" s="547"/>
      <c r="C441" s="548"/>
      <c r="D441" s="548"/>
      <c r="E441" s="483"/>
      <c r="F441" s="548"/>
      <c r="G441" s="547"/>
      <c r="H441" s="461"/>
      <c r="I441" s="483"/>
      <c r="J441" s="547"/>
      <c r="K441" s="549"/>
      <c r="L441" s="546"/>
      <c r="M441" s="549"/>
      <c r="N441" s="550"/>
      <c r="O441" s="461"/>
      <c r="P441" s="468"/>
      <c r="Q441" s="468"/>
      <c r="R441" s="468"/>
      <c r="S441" s="483"/>
      <c r="T441" s="483"/>
      <c r="U441" s="483"/>
      <c r="V441" s="483"/>
      <c r="W441" s="483"/>
      <c r="X441" s="483"/>
      <c r="Y441" s="483"/>
      <c r="Z441" s="483"/>
    </row>
    <row r="442" ht="29.25" customHeight="1">
      <c r="A442" s="546"/>
      <c r="B442" s="547"/>
      <c r="C442" s="548"/>
      <c r="D442" s="548"/>
      <c r="E442" s="483"/>
      <c r="F442" s="548"/>
      <c r="G442" s="547"/>
      <c r="H442" s="461"/>
      <c r="I442" s="483"/>
      <c r="J442" s="547"/>
      <c r="K442" s="549"/>
      <c r="L442" s="546"/>
      <c r="M442" s="549"/>
      <c r="N442" s="550"/>
      <c r="O442" s="461"/>
      <c r="P442" s="468"/>
      <c r="Q442" s="468"/>
      <c r="R442" s="468"/>
      <c r="S442" s="483"/>
      <c r="T442" s="483"/>
      <c r="U442" s="483"/>
      <c r="V442" s="483"/>
      <c r="W442" s="483"/>
      <c r="X442" s="483"/>
      <c r="Y442" s="483"/>
      <c r="Z442" s="483"/>
    </row>
    <row r="443" ht="29.25" customHeight="1">
      <c r="A443" s="546"/>
      <c r="B443" s="547"/>
      <c r="C443" s="548"/>
      <c r="D443" s="548"/>
      <c r="E443" s="483"/>
      <c r="F443" s="548"/>
      <c r="G443" s="547"/>
      <c r="H443" s="461"/>
      <c r="I443" s="483"/>
      <c r="J443" s="547"/>
      <c r="K443" s="549"/>
      <c r="L443" s="546"/>
      <c r="M443" s="549"/>
      <c r="N443" s="550"/>
      <c r="O443" s="461"/>
      <c r="P443" s="468"/>
      <c r="Q443" s="468"/>
      <c r="R443" s="468"/>
      <c r="S443" s="483"/>
      <c r="T443" s="483"/>
      <c r="U443" s="483"/>
      <c r="V443" s="483"/>
      <c r="W443" s="483"/>
      <c r="X443" s="483"/>
      <c r="Y443" s="483"/>
      <c r="Z443" s="483"/>
    </row>
    <row r="444" ht="29.25" customHeight="1">
      <c r="A444" s="546"/>
      <c r="B444" s="547"/>
      <c r="C444" s="548"/>
      <c r="D444" s="548"/>
      <c r="E444" s="483"/>
      <c r="F444" s="548"/>
      <c r="G444" s="547"/>
      <c r="H444" s="461"/>
      <c r="I444" s="483"/>
      <c r="J444" s="547"/>
      <c r="K444" s="549"/>
      <c r="L444" s="546"/>
      <c r="M444" s="549"/>
      <c r="N444" s="550"/>
      <c r="O444" s="461"/>
      <c r="P444" s="468"/>
      <c r="Q444" s="468"/>
      <c r="R444" s="468"/>
      <c r="S444" s="483"/>
      <c r="T444" s="483"/>
      <c r="U444" s="483"/>
      <c r="V444" s="483"/>
      <c r="W444" s="483"/>
      <c r="X444" s="483"/>
      <c r="Y444" s="483"/>
      <c r="Z444" s="483"/>
    </row>
    <row r="445" ht="29.25" customHeight="1">
      <c r="A445" s="546"/>
      <c r="B445" s="547"/>
      <c r="C445" s="548"/>
      <c r="D445" s="548"/>
      <c r="E445" s="483"/>
      <c r="F445" s="548"/>
      <c r="G445" s="547"/>
      <c r="H445" s="461"/>
      <c r="I445" s="483"/>
      <c r="J445" s="547"/>
      <c r="K445" s="549"/>
      <c r="L445" s="546"/>
      <c r="M445" s="549"/>
      <c r="N445" s="550"/>
      <c r="O445" s="461"/>
      <c r="P445" s="468"/>
      <c r="Q445" s="468"/>
      <c r="R445" s="468"/>
      <c r="S445" s="483"/>
      <c r="T445" s="483"/>
      <c r="U445" s="483"/>
      <c r="V445" s="483"/>
      <c r="W445" s="483"/>
      <c r="X445" s="483"/>
      <c r="Y445" s="483"/>
      <c r="Z445" s="483"/>
    </row>
    <row r="446" ht="29.25" customHeight="1">
      <c r="A446" s="546"/>
      <c r="B446" s="547"/>
      <c r="C446" s="548"/>
      <c r="D446" s="548"/>
      <c r="E446" s="483"/>
      <c r="F446" s="548"/>
      <c r="G446" s="547"/>
      <c r="H446" s="461"/>
      <c r="I446" s="483"/>
      <c r="J446" s="547"/>
      <c r="K446" s="549"/>
      <c r="L446" s="546"/>
      <c r="M446" s="549"/>
      <c r="N446" s="550"/>
      <c r="O446" s="461"/>
      <c r="P446" s="468"/>
      <c r="Q446" s="468"/>
      <c r="R446" s="468"/>
      <c r="S446" s="483"/>
      <c r="T446" s="483"/>
      <c r="U446" s="483"/>
      <c r="V446" s="483"/>
      <c r="W446" s="483"/>
      <c r="X446" s="483"/>
      <c r="Y446" s="483"/>
      <c r="Z446" s="483"/>
    </row>
    <row r="447" ht="29.25" customHeight="1">
      <c r="A447" s="546"/>
      <c r="B447" s="547"/>
      <c r="C447" s="548"/>
      <c r="D447" s="548"/>
      <c r="E447" s="483"/>
      <c r="F447" s="548"/>
      <c r="G447" s="547"/>
      <c r="H447" s="461"/>
      <c r="I447" s="483"/>
      <c r="J447" s="547"/>
      <c r="K447" s="549"/>
      <c r="L447" s="546"/>
      <c r="M447" s="549"/>
      <c r="N447" s="550"/>
      <c r="O447" s="461"/>
      <c r="P447" s="468"/>
      <c r="Q447" s="468"/>
      <c r="R447" s="468"/>
      <c r="S447" s="483"/>
      <c r="T447" s="483"/>
      <c r="U447" s="483"/>
      <c r="V447" s="483"/>
      <c r="W447" s="483"/>
      <c r="X447" s="483"/>
      <c r="Y447" s="483"/>
      <c r="Z447" s="483"/>
    </row>
    <row r="448" ht="29.25" customHeight="1">
      <c r="A448" s="546"/>
      <c r="B448" s="547"/>
      <c r="C448" s="548"/>
      <c r="D448" s="548"/>
      <c r="E448" s="483"/>
      <c r="F448" s="548"/>
      <c r="G448" s="547"/>
      <c r="H448" s="461"/>
      <c r="I448" s="483"/>
      <c r="J448" s="547"/>
      <c r="K448" s="549"/>
      <c r="L448" s="546"/>
      <c r="M448" s="549"/>
      <c r="N448" s="550"/>
      <c r="O448" s="461"/>
      <c r="P448" s="468"/>
      <c r="Q448" s="468"/>
      <c r="R448" s="468"/>
      <c r="S448" s="483"/>
      <c r="T448" s="483"/>
      <c r="U448" s="483"/>
      <c r="V448" s="483"/>
      <c r="W448" s="483"/>
      <c r="X448" s="483"/>
      <c r="Y448" s="483"/>
      <c r="Z448" s="483"/>
    </row>
    <row r="449" ht="29.25" customHeight="1">
      <c r="A449" s="546"/>
      <c r="B449" s="547"/>
      <c r="C449" s="548"/>
      <c r="D449" s="548"/>
      <c r="E449" s="483"/>
      <c r="F449" s="548"/>
      <c r="G449" s="547"/>
      <c r="H449" s="461"/>
      <c r="I449" s="483"/>
      <c r="J449" s="547"/>
      <c r="K449" s="549"/>
      <c r="L449" s="546"/>
      <c r="M449" s="549"/>
      <c r="N449" s="550"/>
      <c r="O449" s="461"/>
      <c r="P449" s="468"/>
      <c r="Q449" s="468"/>
      <c r="R449" s="468"/>
      <c r="S449" s="483"/>
      <c r="T449" s="483"/>
      <c r="U449" s="483"/>
      <c r="V449" s="483"/>
      <c r="W449" s="483"/>
      <c r="X449" s="483"/>
      <c r="Y449" s="483"/>
      <c r="Z449" s="483"/>
    </row>
    <row r="450" ht="29.25" customHeight="1">
      <c r="A450" s="546"/>
      <c r="B450" s="547"/>
      <c r="C450" s="548"/>
      <c r="D450" s="548"/>
      <c r="E450" s="483"/>
      <c r="F450" s="548"/>
      <c r="G450" s="547"/>
      <c r="H450" s="461"/>
      <c r="I450" s="483"/>
      <c r="J450" s="547"/>
      <c r="K450" s="549"/>
      <c r="L450" s="546"/>
      <c r="M450" s="549"/>
      <c r="N450" s="550"/>
      <c r="O450" s="461"/>
      <c r="P450" s="468"/>
      <c r="Q450" s="468"/>
      <c r="R450" s="468"/>
      <c r="S450" s="483"/>
      <c r="T450" s="483"/>
      <c r="U450" s="483"/>
      <c r="V450" s="483"/>
      <c r="W450" s="483"/>
      <c r="X450" s="483"/>
      <c r="Y450" s="483"/>
      <c r="Z450" s="483"/>
    </row>
    <row r="451" ht="29.25" customHeight="1">
      <c r="A451" s="546"/>
      <c r="B451" s="547"/>
      <c r="C451" s="548"/>
      <c r="D451" s="548"/>
      <c r="E451" s="483"/>
      <c r="F451" s="548"/>
      <c r="G451" s="547"/>
      <c r="H451" s="461"/>
      <c r="I451" s="483"/>
      <c r="J451" s="547"/>
      <c r="K451" s="549"/>
      <c r="L451" s="546"/>
      <c r="M451" s="549"/>
      <c r="N451" s="550"/>
      <c r="O451" s="461"/>
      <c r="P451" s="468"/>
      <c r="Q451" s="468"/>
      <c r="R451" s="468"/>
      <c r="S451" s="483"/>
      <c r="T451" s="483"/>
      <c r="U451" s="483"/>
      <c r="V451" s="483"/>
      <c r="W451" s="483"/>
      <c r="X451" s="483"/>
      <c r="Y451" s="483"/>
      <c r="Z451" s="483"/>
    </row>
    <row r="452" ht="29.25" customHeight="1">
      <c r="A452" s="546"/>
      <c r="B452" s="547"/>
      <c r="C452" s="548"/>
      <c r="D452" s="548"/>
      <c r="E452" s="483"/>
      <c r="F452" s="548"/>
      <c r="G452" s="547"/>
      <c r="H452" s="461"/>
      <c r="I452" s="483"/>
      <c r="J452" s="547"/>
      <c r="K452" s="549"/>
      <c r="L452" s="546"/>
      <c r="M452" s="549"/>
      <c r="N452" s="550"/>
      <c r="O452" s="461"/>
      <c r="P452" s="468"/>
      <c r="Q452" s="468"/>
      <c r="R452" s="468"/>
      <c r="S452" s="483"/>
      <c r="T452" s="483"/>
      <c r="U452" s="483"/>
      <c r="V452" s="483"/>
      <c r="W452" s="483"/>
      <c r="X452" s="483"/>
      <c r="Y452" s="483"/>
      <c r="Z452" s="483"/>
    </row>
    <row r="453" ht="29.25" customHeight="1">
      <c r="A453" s="546"/>
      <c r="B453" s="547"/>
      <c r="C453" s="548"/>
      <c r="D453" s="548"/>
      <c r="E453" s="483"/>
      <c r="F453" s="548"/>
      <c r="G453" s="547"/>
      <c r="H453" s="461"/>
      <c r="I453" s="483"/>
      <c r="J453" s="547"/>
      <c r="K453" s="549"/>
      <c r="L453" s="546"/>
      <c r="M453" s="549"/>
      <c r="N453" s="550"/>
      <c r="O453" s="461"/>
      <c r="P453" s="468"/>
      <c r="Q453" s="468"/>
      <c r="R453" s="468"/>
      <c r="S453" s="483"/>
      <c r="T453" s="483"/>
      <c r="U453" s="483"/>
      <c r="V453" s="483"/>
      <c r="W453" s="483"/>
      <c r="X453" s="483"/>
      <c r="Y453" s="483"/>
      <c r="Z453" s="483"/>
    </row>
    <row r="454" ht="29.25" customHeight="1">
      <c r="A454" s="546"/>
      <c r="B454" s="547"/>
      <c r="C454" s="548"/>
      <c r="D454" s="548"/>
      <c r="E454" s="483"/>
      <c r="F454" s="548"/>
      <c r="G454" s="547"/>
      <c r="H454" s="461"/>
      <c r="I454" s="483"/>
      <c r="J454" s="547"/>
      <c r="K454" s="549"/>
      <c r="L454" s="546"/>
      <c r="M454" s="549"/>
      <c r="N454" s="550"/>
      <c r="O454" s="461"/>
      <c r="P454" s="468"/>
      <c r="Q454" s="468"/>
      <c r="R454" s="468"/>
      <c r="S454" s="483"/>
      <c r="T454" s="483"/>
      <c r="U454" s="483"/>
      <c r="V454" s="483"/>
      <c r="W454" s="483"/>
      <c r="X454" s="483"/>
      <c r="Y454" s="483"/>
      <c r="Z454" s="483"/>
    </row>
    <row r="455" ht="29.25" customHeight="1">
      <c r="A455" s="546"/>
      <c r="B455" s="547"/>
      <c r="C455" s="548"/>
      <c r="D455" s="548"/>
      <c r="E455" s="483"/>
      <c r="F455" s="548"/>
      <c r="G455" s="547"/>
      <c r="H455" s="461"/>
      <c r="I455" s="483"/>
      <c r="J455" s="547"/>
      <c r="K455" s="549"/>
      <c r="L455" s="546"/>
      <c r="M455" s="549"/>
      <c r="N455" s="550"/>
      <c r="O455" s="461"/>
      <c r="P455" s="468"/>
      <c r="Q455" s="468"/>
      <c r="R455" s="468"/>
      <c r="S455" s="483"/>
      <c r="T455" s="483"/>
      <c r="U455" s="483"/>
      <c r="V455" s="483"/>
      <c r="W455" s="483"/>
      <c r="X455" s="483"/>
      <c r="Y455" s="483"/>
      <c r="Z455" s="483"/>
    </row>
    <row r="456" ht="29.25" customHeight="1">
      <c r="A456" s="546"/>
      <c r="B456" s="547"/>
      <c r="C456" s="548"/>
      <c r="D456" s="548"/>
      <c r="E456" s="483"/>
      <c r="F456" s="548"/>
      <c r="G456" s="547"/>
      <c r="H456" s="461"/>
      <c r="I456" s="483"/>
      <c r="J456" s="547"/>
      <c r="K456" s="549"/>
      <c r="L456" s="546"/>
      <c r="M456" s="549"/>
      <c r="N456" s="550"/>
      <c r="O456" s="461"/>
      <c r="P456" s="468"/>
      <c r="Q456" s="468"/>
      <c r="R456" s="468"/>
      <c r="S456" s="483"/>
      <c r="T456" s="483"/>
      <c r="U456" s="483"/>
      <c r="V456" s="483"/>
      <c r="W456" s="483"/>
      <c r="X456" s="483"/>
      <c r="Y456" s="483"/>
      <c r="Z456" s="483"/>
    </row>
    <row r="457" ht="29.25" customHeight="1">
      <c r="A457" s="546"/>
      <c r="B457" s="547"/>
      <c r="C457" s="548"/>
      <c r="D457" s="548"/>
      <c r="E457" s="483"/>
      <c r="F457" s="548"/>
      <c r="G457" s="547"/>
      <c r="H457" s="461"/>
      <c r="I457" s="483"/>
      <c r="J457" s="547"/>
      <c r="K457" s="549"/>
      <c r="L457" s="546"/>
      <c r="M457" s="549"/>
      <c r="N457" s="550"/>
      <c r="O457" s="461"/>
      <c r="P457" s="468"/>
      <c r="Q457" s="468"/>
      <c r="R457" s="468"/>
      <c r="S457" s="483"/>
      <c r="T457" s="483"/>
      <c r="U457" s="483"/>
      <c r="V457" s="483"/>
      <c r="W457" s="483"/>
      <c r="X457" s="483"/>
      <c r="Y457" s="483"/>
      <c r="Z457" s="483"/>
    </row>
    <row r="458" ht="29.25" customHeight="1">
      <c r="A458" s="546"/>
      <c r="B458" s="547"/>
      <c r="C458" s="548"/>
      <c r="D458" s="548"/>
      <c r="E458" s="483"/>
      <c r="F458" s="548"/>
      <c r="G458" s="547"/>
      <c r="H458" s="461"/>
      <c r="I458" s="483"/>
      <c r="J458" s="547"/>
      <c r="K458" s="549"/>
      <c r="L458" s="546"/>
      <c r="M458" s="549"/>
      <c r="N458" s="550"/>
      <c r="O458" s="461"/>
      <c r="P458" s="468"/>
      <c r="Q458" s="468"/>
      <c r="R458" s="468"/>
      <c r="S458" s="483"/>
      <c r="T458" s="483"/>
      <c r="U458" s="483"/>
      <c r="V458" s="483"/>
      <c r="W458" s="483"/>
      <c r="X458" s="483"/>
      <c r="Y458" s="483"/>
      <c r="Z458" s="483"/>
    </row>
    <row r="459" ht="29.25" customHeight="1">
      <c r="A459" s="546"/>
      <c r="B459" s="547"/>
      <c r="C459" s="548"/>
      <c r="D459" s="548"/>
      <c r="E459" s="483"/>
      <c r="F459" s="548"/>
      <c r="G459" s="547"/>
      <c r="H459" s="461"/>
      <c r="I459" s="483"/>
      <c r="J459" s="547"/>
      <c r="K459" s="549"/>
      <c r="L459" s="546"/>
      <c r="M459" s="549"/>
      <c r="N459" s="550"/>
      <c r="O459" s="461"/>
      <c r="P459" s="468"/>
      <c r="Q459" s="468"/>
      <c r="R459" s="468"/>
      <c r="S459" s="483"/>
      <c r="T459" s="483"/>
      <c r="U459" s="483"/>
      <c r="V459" s="483"/>
      <c r="W459" s="483"/>
      <c r="X459" s="483"/>
      <c r="Y459" s="483"/>
      <c r="Z459" s="483"/>
    </row>
    <row r="460" ht="29.25" customHeight="1">
      <c r="A460" s="546"/>
      <c r="B460" s="547"/>
      <c r="C460" s="548"/>
      <c r="D460" s="548"/>
      <c r="E460" s="483"/>
      <c r="F460" s="548"/>
      <c r="G460" s="547"/>
      <c r="H460" s="461"/>
      <c r="I460" s="483"/>
      <c r="J460" s="547"/>
      <c r="K460" s="549"/>
      <c r="L460" s="546"/>
      <c r="M460" s="549"/>
      <c r="N460" s="550"/>
      <c r="O460" s="461"/>
      <c r="P460" s="468"/>
      <c r="Q460" s="468"/>
      <c r="R460" s="468"/>
      <c r="S460" s="483"/>
      <c r="T460" s="483"/>
      <c r="U460" s="483"/>
      <c r="V460" s="483"/>
      <c r="W460" s="483"/>
      <c r="X460" s="483"/>
      <c r="Y460" s="483"/>
      <c r="Z460" s="483"/>
    </row>
    <row r="461" ht="29.25" customHeight="1">
      <c r="A461" s="546"/>
      <c r="B461" s="547"/>
      <c r="C461" s="548"/>
      <c r="D461" s="548"/>
      <c r="E461" s="483"/>
      <c r="F461" s="548"/>
      <c r="G461" s="547"/>
      <c r="H461" s="461"/>
      <c r="I461" s="483"/>
      <c r="J461" s="547"/>
      <c r="K461" s="549"/>
      <c r="L461" s="546"/>
      <c r="M461" s="549"/>
      <c r="N461" s="550"/>
      <c r="O461" s="461"/>
      <c r="P461" s="468"/>
      <c r="Q461" s="468"/>
      <c r="R461" s="468"/>
      <c r="S461" s="483"/>
      <c r="T461" s="483"/>
      <c r="U461" s="483"/>
      <c r="V461" s="483"/>
      <c r="W461" s="483"/>
      <c r="X461" s="483"/>
      <c r="Y461" s="483"/>
      <c r="Z461" s="483"/>
    </row>
    <row r="462" ht="29.25" customHeight="1">
      <c r="A462" s="546"/>
      <c r="B462" s="547"/>
      <c r="C462" s="548"/>
      <c r="D462" s="548"/>
      <c r="E462" s="483"/>
      <c r="F462" s="548"/>
      <c r="G462" s="547"/>
      <c r="H462" s="461"/>
      <c r="I462" s="483"/>
      <c r="J462" s="547"/>
      <c r="K462" s="549"/>
      <c r="L462" s="546"/>
      <c r="M462" s="549"/>
      <c r="N462" s="550"/>
      <c r="O462" s="461"/>
      <c r="P462" s="468"/>
      <c r="Q462" s="468"/>
      <c r="R462" s="468"/>
      <c r="S462" s="483"/>
      <c r="T462" s="483"/>
      <c r="U462" s="483"/>
      <c r="V462" s="483"/>
      <c r="W462" s="483"/>
      <c r="X462" s="483"/>
      <c r="Y462" s="483"/>
      <c r="Z462" s="483"/>
    </row>
    <row r="463" ht="29.25" customHeight="1">
      <c r="A463" s="546"/>
      <c r="B463" s="547"/>
      <c r="C463" s="548"/>
      <c r="D463" s="548"/>
      <c r="E463" s="483"/>
      <c r="F463" s="548"/>
      <c r="G463" s="547"/>
      <c r="H463" s="461"/>
      <c r="I463" s="483"/>
      <c r="J463" s="547"/>
      <c r="K463" s="549"/>
      <c r="L463" s="546"/>
      <c r="M463" s="549"/>
      <c r="N463" s="550"/>
      <c r="O463" s="461"/>
      <c r="P463" s="468"/>
      <c r="Q463" s="468"/>
      <c r="R463" s="468"/>
      <c r="S463" s="483"/>
      <c r="T463" s="483"/>
      <c r="U463" s="483"/>
      <c r="V463" s="483"/>
      <c r="W463" s="483"/>
      <c r="X463" s="483"/>
      <c r="Y463" s="483"/>
      <c r="Z463" s="483"/>
    </row>
    <row r="464" ht="29.25" customHeight="1">
      <c r="A464" s="546"/>
      <c r="B464" s="547"/>
      <c r="C464" s="548"/>
      <c r="D464" s="548"/>
      <c r="E464" s="483"/>
      <c r="F464" s="548"/>
      <c r="G464" s="547"/>
      <c r="H464" s="461"/>
      <c r="I464" s="483"/>
      <c r="J464" s="547"/>
      <c r="K464" s="549"/>
      <c r="L464" s="546"/>
      <c r="M464" s="549"/>
      <c r="N464" s="550"/>
      <c r="O464" s="461"/>
      <c r="P464" s="468"/>
      <c r="Q464" s="468"/>
      <c r="R464" s="468"/>
      <c r="S464" s="483"/>
      <c r="T464" s="483"/>
      <c r="U464" s="483"/>
      <c r="V464" s="483"/>
      <c r="W464" s="483"/>
      <c r="X464" s="483"/>
      <c r="Y464" s="483"/>
      <c r="Z464" s="483"/>
    </row>
    <row r="465" ht="29.25" customHeight="1">
      <c r="A465" s="546"/>
      <c r="B465" s="547"/>
      <c r="C465" s="548"/>
      <c r="D465" s="548"/>
      <c r="E465" s="483"/>
      <c r="F465" s="548"/>
      <c r="G465" s="547"/>
      <c r="H465" s="461"/>
      <c r="I465" s="483"/>
      <c r="J465" s="547"/>
      <c r="K465" s="549"/>
      <c r="L465" s="546"/>
      <c r="M465" s="549"/>
      <c r="N465" s="550"/>
      <c r="O465" s="461"/>
      <c r="P465" s="468"/>
      <c r="Q465" s="468"/>
      <c r="R465" s="468"/>
      <c r="S465" s="483"/>
      <c r="T465" s="483"/>
      <c r="U465" s="483"/>
      <c r="V465" s="483"/>
      <c r="W465" s="483"/>
      <c r="X465" s="483"/>
      <c r="Y465" s="483"/>
      <c r="Z465" s="483"/>
    </row>
    <row r="466" ht="29.25" customHeight="1">
      <c r="A466" s="546"/>
      <c r="B466" s="547"/>
      <c r="C466" s="548"/>
      <c r="D466" s="548"/>
      <c r="E466" s="483"/>
      <c r="F466" s="548"/>
      <c r="G466" s="547"/>
      <c r="H466" s="461"/>
      <c r="I466" s="483"/>
      <c r="J466" s="547"/>
      <c r="K466" s="549"/>
      <c r="L466" s="546"/>
      <c r="M466" s="549"/>
      <c r="N466" s="550"/>
      <c r="O466" s="461"/>
      <c r="P466" s="468"/>
      <c r="Q466" s="468"/>
      <c r="R466" s="468"/>
      <c r="S466" s="483"/>
      <c r="T466" s="483"/>
      <c r="U466" s="483"/>
      <c r="V466" s="483"/>
      <c r="W466" s="483"/>
      <c r="X466" s="483"/>
      <c r="Y466" s="483"/>
      <c r="Z466" s="483"/>
    </row>
    <row r="467" ht="29.25" customHeight="1">
      <c r="A467" s="546"/>
      <c r="B467" s="547"/>
      <c r="C467" s="548"/>
      <c r="D467" s="548"/>
      <c r="E467" s="483"/>
      <c r="F467" s="548"/>
      <c r="G467" s="547"/>
      <c r="H467" s="461"/>
      <c r="I467" s="483"/>
      <c r="J467" s="547"/>
      <c r="K467" s="549"/>
      <c r="L467" s="546"/>
      <c r="M467" s="549"/>
      <c r="N467" s="550"/>
      <c r="O467" s="461"/>
      <c r="P467" s="468"/>
      <c r="Q467" s="468"/>
      <c r="R467" s="468"/>
      <c r="S467" s="483"/>
      <c r="T467" s="483"/>
      <c r="U467" s="483"/>
      <c r="V467" s="483"/>
      <c r="W467" s="483"/>
      <c r="X467" s="483"/>
      <c r="Y467" s="483"/>
      <c r="Z467" s="483"/>
    </row>
    <row r="468" ht="29.25" customHeight="1">
      <c r="A468" s="546"/>
      <c r="B468" s="547"/>
      <c r="C468" s="548"/>
      <c r="D468" s="548"/>
      <c r="E468" s="483"/>
      <c r="F468" s="548"/>
      <c r="G468" s="547"/>
      <c r="H468" s="461"/>
      <c r="I468" s="483"/>
      <c r="J468" s="547"/>
      <c r="K468" s="549"/>
      <c r="L468" s="546"/>
      <c r="M468" s="549"/>
      <c r="N468" s="550"/>
      <c r="O468" s="461"/>
      <c r="P468" s="468"/>
      <c r="Q468" s="468"/>
      <c r="R468" s="468"/>
      <c r="S468" s="483"/>
      <c r="T468" s="483"/>
      <c r="U468" s="483"/>
      <c r="V468" s="483"/>
      <c r="W468" s="483"/>
      <c r="X468" s="483"/>
      <c r="Y468" s="483"/>
      <c r="Z468" s="483"/>
    </row>
    <row r="469" ht="29.25" customHeight="1">
      <c r="A469" s="546"/>
      <c r="B469" s="547"/>
      <c r="C469" s="548"/>
      <c r="D469" s="548"/>
      <c r="E469" s="483"/>
      <c r="F469" s="548"/>
      <c r="G469" s="547"/>
      <c r="H469" s="461"/>
      <c r="I469" s="483"/>
      <c r="J469" s="547"/>
      <c r="K469" s="549"/>
      <c r="L469" s="546"/>
      <c r="M469" s="549"/>
      <c r="N469" s="550"/>
      <c r="O469" s="461"/>
      <c r="P469" s="468"/>
      <c r="Q469" s="468"/>
      <c r="R469" s="468"/>
      <c r="S469" s="483"/>
      <c r="T469" s="483"/>
      <c r="U469" s="483"/>
      <c r="V469" s="483"/>
      <c r="W469" s="483"/>
      <c r="X469" s="483"/>
      <c r="Y469" s="483"/>
      <c r="Z469" s="483"/>
    </row>
    <row r="470" ht="29.25" customHeight="1">
      <c r="A470" s="546"/>
      <c r="B470" s="547"/>
      <c r="C470" s="548"/>
      <c r="D470" s="548"/>
      <c r="E470" s="483"/>
      <c r="F470" s="548"/>
      <c r="G470" s="547"/>
      <c r="H470" s="461"/>
      <c r="I470" s="483"/>
      <c r="J470" s="547"/>
      <c r="K470" s="549"/>
      <c r="L470" s="546"/>
      <c r="M470" s="549"/>
      <c r="N470" s="550"/>
      <c r="O470" s="461"/>
      <c r="P470" s="468"/>
      <c r="Q470" s="468"/>
      <c r="R470" s="468"/>
      <c r="S470" s="483"/>
      <c r="T470" s="483"/>
      <c r="U470" s="483"/>
      <c r="V470" s="483"/>
      <c r="W470" s="483"/>
      <c r="X470" s="483"/>
      <c r="Y470" s="483"/>
      <c r="Z470" s="483"/>
    </row>
    <row r="471" ht="29.25" customHeight="1">
      <c r="A471" s="546"/>
      <c r="B471" s="547"/>
      <c r="C471" s="548"/>
      <c r="D471" s="548"/>
      <c r="E471" s="483"/>
      <c r="F471" s="548"/>
      <c r="G471" s="547"/>
      <c r="H471" s="461"/>
      <c r="I471" s="483"/>
      <c r="J471" s="547"/>
      <c r="K471" s="549"/>
      <c r="L471" s="546"/>
      <c r="M471" s="549"/>
      <c r="N471" s="550"/>
      <c r="O471" s="461"/>
      <c r="P471" s="468"/>
      <c r="Q471" s="468"/>
      <c r="R471" s="468"/>
      <c r="S471" s="483"/>
      <c r="T471" s="483"/>
      <c r="U471" s="483"/>
      <c r="V471" s="483"/>
      <c r="W471" s="483"/>
      <c r="X471" s="483"/>
      <c r="Y471" s="483"/>
      <c r="Z471" s="483"/>
    </row>
    <row r="472" ht="29.25" customHeight="1">
      <c r="A472" s="546"/>
      <c r="B472" s="547"/>
      <c r="C472" s="548"/>
      <c r="D472" s="548"/>
      <c r="E472" s="483"/>
      <c r="F472" s="548"/>
      <c r="G472" s="547"/>
      <c r="H472" s="461"/>
      <c r="I472" s="483"/>
      <c r="J472" s="547"/>
      <c r="K472" s="549"/>
      <c r="L472" s="546"/>
      <c r="M472" s="549"/>
      <c r="N472" s="550"/>
      <c r="O472" s="461"/>
      <c r="P472" s="468"/>
      <c r="Q472" s="468"/>
      <c r="R472" s="468"/>
      <c r="S472" s="483"/>
      <c r="T472" s="483"/>
      <c r="U472" s="483"/>
      <c r="V472" s="483"/>
      <c r="W472" s="483"/>
      <c r="X472" s="483"/>
      <c r="Y472" s="483"/>
      <c r="Z472" s="483"/>
    </row>
    <row r="473" ht="29.25" customHeight="1">
      <c r="A473" s="546"/>
      <c r="B473" s="547"/>
      <c r="C473" s="548"/>
      <c r="D473" s="548"/>
      <c r="E473" s="483"/>
      <c r="F473" s="548"/>
      <c r="G473" s="547"/>
      <c r="H473" s="461"/>
      <c r="I473" s="483"/>
      <c r="J473" s="547"/>
      <c r="K473" s="549"/>
      <c r="L473" s="546"/>
      <c r="M473" s="549"/>
      <c r="N473" s="550"/>
      <c r="O473" s="461"/>
      <c r="P473" s="468"/>
      <c r="Q473" s="468"/>
      <c r="R473" s="468"/>
      <c r="S473" s="483"/>
      <c r="T473" s="483"/>
      <c r="U473" s="483"/>
      <c r="V473" s="483"/>
      <c r="W473" s="483"/>
      <c r="X473" s="483"/>
      <c r="Y473" s="483"/>
      <c r="Z473" s="483"/>
    </row>
    <row r="474" ht="29.25" customHeight="1">
      <c r="A474" s="546"/>
      <c r="B474" s="547"/>
      <c r="C474" s="548"/>
      <c r="D474" s="548"/>
      <c r="E474" s="483"/>
      <c r="F474" s="548"/>
      <c r="G474" s="547"/>
      <c r="H474" s="461"/>
      <c r="I474" s="483"/>
      <c r="J474" s="547"/>
      <c r="K474" s="549"/>
      <c r="L474" s="546"/>
      <c r="M474" s="549"/>
      <c r="N474" s="550"/>
      <c r="O474" s="461"/>
      <c r="P474" s="468"/>
      <c r="Q474" s="468"/>
      <c r="R474" s="468"/>
      <c r="S474" s="483"/>
      <c r="T474" s="483"/>
      <c r="U474" s="483"/>
      <c r="V474" s="483"/>
      <c r="W474" s="483"/>
      <c r="X474" s="483"/>
      <c r="Y474" s="483"/>
      <c r="Z474" s="483"/>
    </row>
    <row r="475" ht="29.25" customHeight="1">
      <c r="A475" s="546"/>
      <c r="B475" s="547"/>
      <c r="C475" s="548"/>
      <c r="D475" s="548"/>
      <c r="E475" s="483"/>
      <c r="F475" s="548"/>
      <c r="G475" s="547"/>
      <c r="H475" s="461"/>
      <c r="I475" s="483"/>
      <c r="J475" s="547"/>
      <c r="K475" s="549"/>
      <c r="L475" s="546"/>
      <c r="M475" s="549"/>
      <c r="N475" s="550"/>
      <c r="O475" s="461"/>
      <c r="P475" s="468"/>
      <c r="Q475" s="468"/>
      <c r="R475" s="468"/>
      <c r="S475" s="483"/>
      <c r="T475" s="483"/>
      <c r="U475" s="483"/>
      <c r="V475" s="483"/>
      <c r="W475" s="483"/>
      <c r="X475" s="483"/>
      <c r="Y475" s="483"/>
      <c r="Z475" s="483"/>
    </row>
    <row r="476" ht="29.25" customHeight="1">
      <c r="A476" s="546"/>
      <c r="B476" s="547"/>
      <c r="C476" s="548"/>
      <c r="D476" s="548"/>
      <c r="E476" s="483"/>
      <c r="F476" s="548"/>
      <c r="G476" s="547"/>
      <c r="H476" s="461"/>
      <c r="I476" s="483"/>
      <c r="J476" s="547"/>
      <c r="K476" s="549"/>
      <c r="L476" s="546"/>
      <c r="M476" s="549"/>
      <c r="N476" s="550"/>
      <c r="O476" s="461"/>
      <c r="P476" s="468"/>
      <c r="Q476" s="468"/>
      <c r="R476" s="468"/>
      <c r="S476" s="483"/>
      <c r="T476" s="483"/>
      <c r="U476" s="483"/>
      <c r="V476" s="483"/>
      <c r="W476" s="483"/>
      <c r="X476" s="483"/>
      <c r="Y476" s="483"/>
      <c r="Z476" s="483"/>
    </row>
    <row r="477" ht="29.25" customHeight="1">
      <c r="A477" s="546"/>
      <c r="B477" s="547"/>
      <c r="C477" s="548"/>
      <c r="D477" s="548"/>
      <c r="E477" s="483"/>
      <c r="F477" s="548"/>
      <c r="G477" s="547"/>
      <c r="H477" s="461"/>
      <c r="I477" s="483"/>
      <c r="J477" s="547"/>
      <c r="K477" s="549"/>
      <c r="L477" s="546"/>
      <c r="M477" s="549"/>
      <c r="N477" s="550"/>
      <c r="O477" s="461"/>
      <c r="P477" s="468"/>
      <c r="Q477" s="468"/>
      <c r="R477" s="468"/>
      <c r="S477" s="483"/>
      <c r="T477" s="483"/>
      <c r="U477" s="483"/>
      <c r="V477" s="483"/>
      <c r="W477" s="483"/>
      <c r="X477" s="483"/>
      <c r="Y477" s="483"/>
      <c r="Z477" s="483"/>
    </row>
    <row r="478" ht="29.25" customHeight="1">
      <c r="A478" s="546"/>
      <c r="B478" s="547"/>
      <c r="C478" s="548"/>
      <c r="D478" s="548"/>
      <c r="E478" s="483"/>
      <c r="F478" s="548"/>
      <c r="G478" s="547"/>
      <c r="H478" s="461"/>
      <c r="I478" s="483"/>
      <c r="J478" s="547"/>
      <c r="K478" s="549"/>
      <c r="L478" s="546"/>
      <c r="M478" s="549"/>
      <c r="N478" s="550"/>
      <c r="O478" s="461"/>
      <c r="P478" s="468"/>
      <c r="Q478" s="468"/>
      <c r="R478" s="468"/>
      <c r="S478" s="483"/>
      <c r="T478" s="483"/>
      <c r="U478" s="483"/>
      <c r="V478" s="483"/>
      <c r="W478" s="483"/>
      <c r="X478" s="483"/>
      <c r="Y478" s="483"/>
      <c r="Z478" s="483"/>
    </row>
    <row r="479" ht="29.25" customHeight="1">
      <c r="A479" s="546"/>
      <c r="B479" s="547"/>
      <c r="C479" s="548"/>
      <c r="D479" s="548"/>
      <c r="E479" s="483"/>
      <c r="F479" s="548"/>
      <c r="G479" s="547"/>
      <c r="H479" s="461"/>
      <c r="I479" s="483"/>
      <c r="J479" s="547"/>
      <c r="K479" s="549"/>
      <c r="L479" s="546"/>
      <c r="M479" s="549"/>
      <c r="N479" s="550"/>
      <c r="O479" s="461"/>
      <c r="P479" s="468"/>
      <c r="Q479" s="468"/>
      <c r="R479" s="468"/>
      <c r="S479" s="483"/>
      <c r="T479" s="483"/>
      <c r="U479" s="483"/>
      <c r="V479" s="483"/>
      <c r="W479" s="483"/>
      <c r="X479" s="483"/>
      <c r="Y479" s="483"/>
      <c r="Z479" s="483"/>
    </row>
    <row r="480" ht="29.25" customHeight="1">
      <c r="A480" s="546"/>
      <c r="B480" s="547"/>
      <c r="C480" s="548"/>
      <c r="D480" s="548"/>
      <c r="E480" s="483"/>
      <c r="F480" s="548"/>
      <c r="G480" s="547"/>
      <c r="H480" s="461"/>
      <c r="I480" s="483"/>
      <c r="J480" s="547"/>
      <c r="K480" s="549"/>
      <c r="L480" s="546"/>
      <c r="M480" s="549"/>
      <c r="N480" s="550"/>
      <c r="O480" s="461"/>
      <c r="P480" s="468"/>
      <c r="Q480" s="468"/>
      <c r="R480" s="468"/>
      <c r="S480" s="483"/>
      <c r="T480" s="483"/>
      <c r="U480" s="483"/>
      <c r="V480" s="483"/>
      <c r="W480" s="483"/>
      <c r="X480" s="483"/>
      <c r="Y480" s="483"/>
      <c r="Z480" s="483"/>
    </row>
    <row r="481" ht="29.25" customHeight="1">
      <c r="A481" s="546"/>
      <c r="B481" s="547"/>
      <c r="C481" s="548"/>
      <c r="D481" s="548"/>
      <c r="E481" s="483"/>
      <c r="F481" s="548"/>
      <c r="G481" s="547"/>
      <c r="H481" s="461"/>
      <c r="I481" s="483"/>
      <c r="J481" s="547"/>
      <c r="K481" s="549"/>
      <c r="L481" s="546"/>
      <c r="M481" s="549"/>
      <c r="N481" s="550"/>
      <c r="O481" s="461"/>
      <c r="P481" s="468"/>
      <c r="Q481" s="468"/>
      <c r="R481" s="468"/>
      <c r="S481" s="483"/>
      <c r="T481" s="483"/>
      <c r="U481" s="483"/>
      <c r="V481" s="483"/>
      <c r="W481" s="483"/>
      <c r="X481" s="483"/>
      <c r="Y481" s="483"/>
      <c r="Z481" s="483"/>
    </row>
    <row r="482" ht="29.25" customHeight="1">
      <c r="A482" s="546"/>
      <c r="B482" s="547"/>
      <c r="C482" s="548"/>
      <c r="D482" s="548"/>
      <c r="E482" s="483"/>
      <c r="F482" s="548"/>
      <c r="G482" s="547"/>
      <c r="H482" s="461"/>
      <c r="I482" s="483"/>
      <c r="J482" s="547"/>
      <c r="K482" s="549"/>
      <c r="L482" s="546"/>
      <c r="M482" s="549"/>
      <c r="N482" s="550"/>
      <c r="O482" s="461"/>
      <c r="P482" s="468"/>
      <c r="Q482" s="468"/>
      <c r="R482" s="468"/>
      <c r="S482" s="483"/>
      <c r="T482" s="483"/>
      <c r="U482" s="483"/>
      <c r="V482" s="483"/>
      <c r="W482" s="483"/>
      <c r="X482" s="483"/>
      <c r="Y482" s="483"/>
      <c r="Z482" s="483"/>
    </row>
    <row r="483" ht="29.25" customHeight="1">
      <c r="A483" s="546"/>
      <c r="B483" s="547"/>
      <c r="C483" s="548"/>
      <c r="D483" s="548"/>
      <c r="E483" s="483"/>
      <c r="F483" s="548"/>
      <c r="G483" s="547"/>
      <c r="H483" s="461"/>
      <c r="I483" s="483"/>
      <c r="J483" s="547"/>
      <c r="K483" s="549"/>
      <c r="L483" s="546"/>
      <c r="M483" s="549"/>
      <c r="N483" s="550"/>
      <c r="O483" s="461"/>
      <c r="P483" s="468"/>
      <c r="Q483" s="468"/>
      <c r="R483" s="468"/>
      <c r="S483" s="483"/>
      <c r="T483" s="483"/>
      <c r="U483" s="483"/>
      <c r="V483" s="483"/>
      <c r="W483" s="483"/>
      <c r="X483" s="483"/>
      <c r="Y483" s="483"/>
      <c r="Z483" s="483"/>
    </row>
    <row r="484" ht="29.25" customHeight="1">
      <c r="A484" s="546"/>
      <c r="B484" s="547"/>
      <c r="C484" s="548"/>
      <c r="D484" s="548"/>
      <c r="E484" s="483"/>
      <c r="F484" s="548"/>
      <c r="G484" s="547"/>
      <c r="H484" s="461"/>
      <c r="I484" s="483"/>
      <c r="J484" s="547"/>
      <c r="K484" s="549"/>
      <c r="L484" s="546"/>
      <c r="M484" s="549"/>
      <c r="N484" s="550"/>
      <c r="O484" s="461"/>
      <c r="P484" s="468"/>
      <c r="Q484" s="468"/>
      <c r="R484" s="468"/>
      <c r="S484" s="483"/>
      <c r="T484" s="483"/>
      <c r="U484" s="483"/>
      <c r="V484" s="483"/>
      <c r="W484" s="483"/>
      <c r="X484" s="483"/>
      <c r="Y484" s="483"/>
      <c r="Z484" s="483"/>
    </row>
    <row r="485" ht="29.25" customHeight="1">
      <c r="A485" s="546"/>
      <c r="B485" s="547"/>
      <c r="C485" s="548"/>
      <c r="D485" s="548"/>
      <c r="E485" s="483"/>
      <c r="F485" s="548"/>
      <c r="G485" s="547"/>
      <c r="H485" s="461"/>
      <c r="I485" s="483"/>
      <c r="J485" s="547"/>
      <c r="K485" s="549"/>
      <c r="L485" s="546"/>
      <c r="M485" s="549"/>
      <c r="N485" s="550"/>
      <c r="O485" s="461"/>
      <c r="P485" s="468"/>
      <c r="Q485" s="468"/>
      <c r="R485" s="468"/>
      <c r="S485" s="483"/>
      <c r="T485" s="483"/>
      <c r="U485" s="483"/>
      <c r="V485" s="483"/>
      <c r="W485" s="483"/>
      <c r="X485" s="483"/>
      <c r="Y485" s="483"/>
      <c r="Z485" s="483"/>
    </row>
    <row r="486" ht="29.25" customHeight="1">
      <c r="A486" s="546"/>
      <c r="B486" s="547"/>
      <c r="C486" s="548"/>
      <c r="D486" s="548"/>
      <c r="E486" s="483"/>
      <c r="F486" s="548"/>
      <c r="G486" s="547"/>
      <c r="H486" s="461"/>
      <c r="I486" s="483"/>
      <c r="J486" s="547"/>
      <c r="K486" s="549"/>
      <c r="L486" s="546"/>
      <c r="M486" s="549"/>
      <c r="N486" s="550"/>
      <c r="O486" s="461"/>
      <c r="P486" s="468"/>
      <c r="Q486" s="468"/>
      <c r="R486" s="468"/>
      <c r="S486" s="483"/>
      <c r="T486" s="483"/>
      <c r="U486" s="483"/>
      <c r="V486" s="483"/>
      <c r="W486" s="483"/>
      <c r="X486" s="483"/>
      <c r="Y486" s="483"/>
      <c r="Z486" s="483"/>
    </row>
    <row r="487" ht="29.25" customHeight="1">
      <c r="A487" s="546"/>
      <c r="B487" s="547"/>
      <c r="C487" s="548"/>
      <c r="D487" s="548"/>
      <c r="E487" s="483"/>
      <c r="F487" s="548"/>
      <c r="G487" s="547"/>
      <c r="H487" s="461"/>
      <c r="I487" s="483"/>
      <c r="J487" s="547"/>
      <c r="K487" s="549"/>
      <c r="L487" s="546"/>
      <c r="M487" s="549"/>
      <c r="N487" s="550"/>
      <c r="O487" s="461"/>
      <c r="P487" s="468"/>
      <c r="Q487" s="468"/>
      <c r="R487" s="468"/>
      <c r="S487" s="483"/>
      <c r="T487" s="483"/>
      <c r="U487" s="483"/>
      <c r="V487" s="483"/>
      <c r="W487" s="483"/>
      <c r="X487" s="483"/>
      <c r="Y487" s="483"/>
      <c r="Z487" s="483"/>
    </row>
    <row r="488" ht="29.25" customHeight="1">
      <c r="A488" s="546"/>
      <c r="B488" s="547"/>
      <c r="C488" s="548"/>
      <c r="D488" s="548"/>
      <c r="E488" s="483"/>
      <c r="F488" s="548"/>
      <c r="G488" s="547"/>
      <c r="H488" s="461"/>
      <c r="I488" s="483"/>
      <c r="J488" s="547"/>
      <c r="K488" s="549"/>
      <c r="L488" s="546"/>
      <c r="M488" s="549"/>
      <c r="N488" s="550"/>
      <c r="O488" s="461"/>
      <c r="P488" s="468"/>
      <c r="Q488" s="468"/>
      <c r="R488" s="468"/>
      <c r="S488" s="483"/>
      <c r="T488" s="483"/>
      <c r="U488" s="483"/>
      <c r="V488" s="483"/>
      <c r="W488" s="483"/>
      <c r="X488" s="483"/>
      <c r="Y488" s="483"/>
      <c r="Z488" s="483"/>
    </row>
    <row r="489" ht="29.25" customHeight="1">
      <c r="A489" s="546"/>
      <c r="B489" s="547"/>
      <c r="C489" s="548"/>
      <c r="D489" s="548"/>
      <c r="E489" s="483"/>
      <c r="F489" s="548"/>
      <c r="G489" s="547"/>
      <c r="H489" s="461"/>
      <c r="I489" s="483"/>
      <c r="J489" s="547"/>
      <c r="K489" s="549"/>
      <c r="L489" s="546"/>
      <c r="M489" s="549"/>
      <c r="N489" s="550"/>
      <c r="O489" s="461"/>
      <c r="P489" s="468"/>
      <c r="Q489" s="468"/>
      <c r="R489" s="468"/>
      <c r="S489" s="483"/>
      <c r="T489" s="483"/>
      <c r="U489" s="483"/>
      <c r="V489" s="483"/>
      <c r="W489" s="483"/>
      <c r="X489" s="483"/>
      <c r="Y489" s="483"/>
      <c r="Z489" s="483"/>
    </row>
    <row r="490" ht="29.25" customHeight="1">
      <c r="A490" s="546"/>
      <c r="B490" s="547"/>
      <c r="C490" s="548"/>
      <c r="D490" s="548"/>
      <c r="E490" s="483"/>
      <c r="F490" s="548"/>
      <c r="G490" s="547"/>
      <c r="H490" s="461"/>
      <c r="I490" s="483"/>
      <c r="J490" s="547"/>
      <c r="K490" s="549"/>
      <c r="L490" s="546"/>
      <c r="M490" s="549"/>
      <c r="N490" s="550"/>
      <c r="O490" s="461"/>
      <c r="P490" s="468"/>
      <c r="Q490" s="468"/>
      <c r="R490" s="468"/>
      <c r="S490" s="483"/>
      <c r="T490" s="483"/>
      <c r="U490" s="483"/>
      <c r="V490" s="483"/>
      <c r="W490" s="483"/>
      <c r="X490" s="483"/>
      <c r="Y490" s="483"/>
      <c r="Z490" s="483"/>
    </row>
    <row r="491" ht="29.25" customHeight="1">
      <c r="A491" s="546"/>
      <c r="B491" s="547"/>
      <c r="C491" s="548"/>
      <c r="D491" s="548"/>
      <c r="E491" s="483"/>
      <c r="F491" s="548"/>
      <c r="G491" s="547"/>
      <c r="H491" s="461"/>
      <c r="I491" s="483"/>
      <c r="J491" s="547"/>
      <c r="K491" s="549"/>
      <c r="L491" s="546"/>
      <c r="M491" s="549"/>
      <c r="N491" s="550"/>
      <c r="O491" s="461"/>
      <c r="P491" s="468"/>
      <c r="Q491" s="468"/>
      <c r="R491" s="468"/>
      <c r="S491" s="483"/>
      <c r="T491" s="483"/>
      <c r="U491" s="483"/>
      <c r="V491" s="483"/>
      <c r="W491" s="483"/>
      <c r="X491" s="483"/>
      <c r="Y491" s="483"/>
      <c r="Z491" s="483"/>
    </row>
    <row r="492" ht="29.25" customHeight="1">
      <c r="A492" s="546"/>
      <c r="B492" s="547"/>
      <c r="C492" s="548"/>
      <c r="D492" s="548"/>
      <c r="E492" s="483"/>
      <c r="F492" s="548"/>
      <c r="G492" s="547"/>
      <c r="H492" s="461"/>
      <c r="I492" s="483"/>
      <c r="J492" s="547"/>
      <c r="K492" s="549"/>
      <c r="L492" s="546"/>
      <c r="M492" s="549"/>
      <c r="N492" s="550"/>
      <c r="O492" s="461"/>
      <c r="P492" s="468"/>
      <c r="Q492" s="468"/>
      <c r="R492" s="468"/>
      <c r="S492" s="483"/>
      <c r="T492" s="483"/>
      <c r="U492" s="483"/>
      <c r="V492" s="483"/>
      <c r="W492" s="483"/>
      <c r="X492" s="483"/>
      <c r="Y492" s="483"/>
      <c r="Z492" s="483"/>
    </row>
    <row r="493" ht="29.25" customHeight="1">
      <c r="A493" s="546"/>
      <c r="B493" s="547"/>
      <c r="C493" s="548"/>
      <c r="D493" s="548"/>
      <c r="E493" s="483"/>
      <c r="F493" s="548"/>
      <c r="G493" s="547"/>
      <c r="H493" s="461"/>
      <c r="I493" s="483"/>
      <c r="J493" s="547"/>
      <c r="K493" s="549"/>
      <c r="L493" s="546"/>
      <c r="M493" s="549"/>
      <c r="N493" s="550"/>
      <c r="O493" s="461"/>
      <c r="P493" s="468"/>
      <c r="Q493" s="468"/>
      <c r="R493" s="468"/>
      <c r="S493" s="483"/>
      <c r="T493" s="483"/>
      <c r="U493" s="483"/>
      <c r="V493" s="483"/>
      <c r="W493" s="483"/>
      <c r="X493" s="483"/>
      <c r="Y493" s="483"/>
      <c r="Z493" s="483"/>
    </row>
    <row r="494" ht="29.25" customHeight="1">
      <c r="A494" s="546"/>
      <c r="B494" s="547"/>
      <c r="C494" s="548"/>
      <c r="D494" s="548"/>
      <c r="E494" s="483"/>
      <c r="F494" s="548"/>
      <c r="G494" s="547"/>
      <c r="H494" s="461"/>
      <c r="I494" s="483"/>
      <c r="J494" s="547"/>
      <c r="K494" s="549"/>
      <c r="L494" s="546"/>
      <c r="M494" s="549"/>
      <c r="N494" s="550"/>
      <c r="O494" s="461"/>
      <c r="P494" s="468"/>
      <c r="Q494" s="468"/>
      <c r="R494" s="468"/>
      <c r="S494" s="483"/>
      <c r="T494" s="483"/>
      <c r="U494" s="483"/>
      <c r="V494" s="483"/>
      <c r="W494" s="483"/>
      <c r="X494" s="483"/>
      <c r="Y494" s="483"/>
      <c r="Z494" s="483"/>
    </row>
    <row r="495" ht="29.25" customHeight="1">
      <c r="A495" s="546"/>
      <c r="B495" s="547"/>
      <c r="C495" s="548"/>
      <c r="D495" s="548"/>
      <c r="E495" s="483"/>
      <c r="F495" s="548"/>
      <c r="G495" s="547"/>
      <c r="H495" s="461"/>
      <c r="I495" s="483"/>
      <c r="J495" s="547"/>
      <c r="K495" s="549"/>
      <c r="L495" s="546"/>
      <c r="M495" s="549"/>
      <c r="N495" s="550"/>
      <c r="O495" s="461"/>
      <c r="P495" s="468"/>
      <c r="Q495" s="468"/>
      <c r="R495" s="468"/>
      <c r="S495" s="483"/>
      <c r="T495" s="483"/>
      <c r="U495" s="483"/>
      <c r="V495" s="483"/>
      <c r="W495" s="483"/>
      <c r="X495" s="483"/>
      <c r="Y495" s="483"/>
      <c r="Z495" s="483"/>
    </row>
    <row r="496" ht="29.25" customHeight="1">
      <c r="A496" s="546"/>
      <c r="B496" s="547"/>
      <c r="C496" s="548"/>
      <c r="D496" s="548"/>
      <c r="E496" s="483"/>
      <c r="F496" s="548"/>
      <c r="G496" s="547"/>
      <c r="H496" s="461"/>
      <c r="I496" s="483"/>
      <c r="J496" s="547"/>
      <c r="K496" s="549"/>
      <c r="L496" s="546"/>
      <c r="M496" s="549"/>
      <c r="N496" s="550"/>
      <c r="O496" s="461"/>
      <c r="P496" s="468"/>
      <c r="Q496" s="468"/>
      <c r="R496" s="468"/>
      <c r="S496" s="483"/>
      <c r="T496" s="483"/>
      <c r="U496" s="483"/>
      <c r="V496" s="483"/>
      <c r="W496" s="483"/>
      <c r="X496" s="483"/>
      <c r="Y496" s="483"/>
      <c r="Z496" s="483"/>
    </row>
    <row r="497" ht="29.25" customHeight="1">
      <c r="A497" s="546"/>
      <c r="B497" s="547"/>
      <c r="C497" s="548"/>
      <c r="D497" s="548"/>
      <c r="E497" s="483"/>
      <c r="F497" s="548"/>
      <c r="G497" s="547"/>
      <c r="H497" s="461"/>
      <c r="I497" s="483"/>
      <c r="J497" s="547"/>
      <c r="K497" s="549"/>
      <c r="L497" s="546"/>
      <c r="M497" s="549"/>
      <c r="N497" s="550"/>
      <c r="O497" s="461"/>
      <c r="P497" s="468"/>
      <c r="Q497" s="468"/>
      <c r="R497" s="468"/>
      <c r="S497" s="483"/>
      <c r="T497" s="483"/>
      <c r="U497" s="483"/>
      <c r="V497" s="483"/>
      <c r="W497" s="483"/>
      <c r="X497" s="483"/>
      <c r="Y497" s="483"/>
      <c r="Z497" s="483"/>
    </row>
    <row r="498" ht="29.25" customHeight="1">
      <c r="A498" s="546"/>
      <c r="B498" s="547"/>
      <c r="C498" s="548"/>
      <c r="D498" s="548"/>
      <c r="E498" s="483"/>
      <c r="F498" s="548"/>
      <c r="G498" s="547"/>
      <c r="H498" s="461"/>
      <c r="I498" s="483"/>
      <c r="J498" s="547"/>
      <c r="K498" s="549"/>
      <c r="L498" s="546"/>
      <c r="M498" s="549"/>
      <c r="N498" s="550"/>
      <c r="O498" s="461"/>
      <c r="P498" s="468"/>
      <c r="Q498" s="468"/>
      <c r="R498" s="468"/>
      <c r="S498" s="483"/>
      <c r="T498" s="483"/>
      <c r="U498" s="483"/>
      <c r="V498" s="483"/>
      <c r="W498" s="483"/>
      <c r="X498" s="483"/>
      <c r="Y498" s="483"/>
      <c r="Z498" s="483"/>
    </row>
    <row r="499" ht="29.25" customHeight="1">
      <c r="A499" s="546"/>
      <c r="B499" s="547"/>
      <c r="C499" s="548"/>
      <c r="D499" s="548"/>
      <c r="E499" s="483"/>
      <c r="F499" s="548"/>
      <c r="G499" s="547"/>
      <c r="H499" s="461"/>
      <c r="I499" s="483"/>
      <c r="J499" s="547"/>
      <c r="K499" s="549"/>
      <c r="L499" s="546"/>
      <c r="M499" s="549"/>
      <c r="N499" s="550"/>
      <c r="O499" s="461"/>
      <c r="P499" s="468"/>
      <c r="Q499" s="468"/>
      <c r="R499" s="468"/>
      <c r="S499" s="483"/>
      <c r="T499" s="483"/>
      <c r="U499" s="483"/>
      <c r="V499" s="483"/>
      <c r="W499" s="483"/>
      <c r="X499" s="483"/>
      <c r="Y499" s="483"/>
      <c r="Z499" s="483"/>
    </row>
    <row r="500" ht="29.25" customHeight="1">
      <c r="A500" s="546"/>
      <c r="B500" s="547"/>
      <c r="C500" s="548"/>
      <c r="D500" s="548"/>
      <c r="E500" s="483"/>
      <c r="F500" s="548"/>
      <c r="G500" s="547"/>
      <c r="H500" s="461"/>
      <c r="I500" s="483"/>
      <c r="J500" s="547"/>
      <c r="K500" s="549"/>
      <c r="L500" s="546"/>
      <c r="M500" s="549"/>
      <c r="N500" s="550"/>
      <c r="O500" s="461"/>
      <c r="P500" s="468"/>
      <c r="Q500" s="468"/>
      <c r="R500" s="468"/>
      <c r="S500" s="483"/>
      <c r="T500" s="483"/>
      <c r="U500" s="483"/>
      <c r="V500" s="483"/>
      <c r="W500" s="483"/>
      <c r="X500" s="483"/>
      <c r="Y500" s="483"/>
      <c r="Z500" s="483"/>
    </row>
    <row r="501" ht="29.25" customHeight="1">
      <c r="A501" s="546"/>
      <c r="B501" s="547"/>
      <c r="C501" s="548"/>
      <c r="D501" s="548"/>
      <c r="E501" s="483"/>
      <c r="F501" s="548"/>
      <c r="G501" s="547"/>
      <c r="H501" s="461"/>
      <c r="I501" s="483"/>
      <c r="J501" s="547"/>
      <c r="K501" s="549"/>
      <c r="L501" s="546"/>
      <c r="M501" s="549"/>
      <c r="N501" s="550"/>
      <c r="O501" s="461"/>
      <c r="P501" s="468"/>
      <c r="Q501" s="468"/>
      <c r="R501" s="468"/>
      <c r="S501" s="483"/>
      <c r="T501" s="483"/>
      <c r="U501" s="483"/>
      <c r="V501" s="483"/>
      <c r="W501" s="483"/>
      <c r="X501" s="483"/>
      <c r="Y501" s="483"/>
      <c r="Z501" s="483"/>
    </row>
    <row r="502" ht="29.25" customHeight="1">
      <c r="A502" s="546"/>
      <c r="B502" s="547"/>
      <c r="C502" s="548"/>
      <c r="D502" s="548"/>
      <c r="E502" s="483"/>
      <c r="F502" s="548"/>
      <c r="G502" s="547"/>
      <c r="H502" s="461"/>
      <c r="I502" s="483"/>
      <c r="J502" s="547"/>
      <c r="K502" s="549"/>
      <c r="L502" s="546"/>
      <c r="M502" s="549"/>
      <c r="N502" s="550"/>
      <c r="O502" s="461"/>
      <c r="P502" s="468"/>
      <c r="Q502" s="468"/>
      <c r="R502" s="468"/>
      <c r="S502" s="483"/>
      <c r="T502" s="483"/>
      <c r="U502" s="483"/>
      <c r="V502" s="483"/>
      <c r="W502" s="483"/>
      <c r="X502" s="483"/>
      <c r="Y502" s="483"/>
      <c r="Z502" s="483"/>
    </row>
    <row r="503" ht="29.25" customHeight="1">
      <c r="A503" s="546"/>
      <c r="B503" s="547"/>
      <c r="C503" s="548"/>
      <c r="D503" s="548"/>
      <c r="E503" s="483"/>
      <c r="F503" s="548"/>
      <c r="G503" s="547"/>
      <c r="H503" s="461"/>
      <c r="I503" s="483"/>
      <c r="J503" s="547"/>
      <c r="K503" s="549"/>
      <c r="L503" s="546"/>
      <c r="M503" s="549"/>
      <c r="N503" s="550"/>
      <c r="O503" s="461"/>
      <c r="P503" s="468"/>
      <c r="Q503" s="468"/>
      <c r="R503" s="468"/>
      <c r="S503" s="483"/>
      <c r="T503" s="483"/>
      <c r="U503" s="483"/>
      <c r="V503" s="483"/>
      <c r="W503" s="483"/>
      <c r="X503" s="483"/>
      <c r="Y503" s="483"/>
      <c r="Z503" s="483"/>
    </row>
    <row r="504" ht="29.25" customHeight="1">
      <c r="A504" s="546"/>
      <c r="B504" s="547"/>
      <c r="C504" s="548"/>
      <c r="D504" s="548"/>
      <c r="E504" s="483"/>
      <c r="F504" s="548"/>
      <c r="G504" s="547"/>
      <c r="H504" s="461"/>
      <c r="I504" s="483"/>
      <c r="J504" s="547"/>
      <c r="K504" s="549"/>
      <c r="L504" s="546"/>
      <c r="M504" s="549"/>
      <c r="N504" s="550"/>
      <c r="O504" s="461"/>
      <c r="P504" s="468"/>
      <c r="Q504" s="468"/>
      <c r="R504" s="468"/>
      <c r="S504" s="483"/>
      <c r="T504" s="483"/>
      <c r="U504" s="483"/>
      <c r="V504" s="483"/>
      <c r="W504" s="483"/>
      <c r="X504" s="483"/>
      <c r="Y504" s="483"/>
      <c r="Z504" s="483"/>
    </row>
    <row r="505" ht="29.25" customHeight="1">
      <c r="A505" s="546"/>
      <c r="B505" s="547"/>
      <c r="C505" s="548"/>
      <c r="D505" s="548"/>
      <c r="E505" s="483"/>
      <c r="F505" s="548"/>
      <c r="G505" s="547"/>
      <c r="H505" s="461"/>
      <c r="I505" s="483"/>
      <c r="J505" s="547"/>
      <c r="K505" s="549"/>
      <c r="L505" s="546"/>
      <c r="M505" s="549"/>
      <c r="N505" s="550"/>
      <c r="O505" s="461"/>
      <c r="P505" s="468"/>
      <c r="Q505" s="468"/>
      <c r="R505" s="468"/>
      <c r="S505" s="483"/>
      <c r="T505" s="483"/>
      <c r="U505" s="483"/>
      <c r="V505" s="483"/>
      <c r="W505" s="483"/>
      <c r="X505" s="483"/>
      <c r="Y505" s="483"/>
      <c r="Z505" s="483"/>
    </row>
    <row r="506" ht="29.25" customHeight="1">
      <c r="A506" s="546"/>
      <c r="B506" s="547"/>
      <c r="C506" s="548"/>
      <c r="D506" s="548"/>
      <c r="E506" s="483"/>
      <c r="F506" s="548"/>
      <c r="G506" s="547"/>
      <c r="H506" s="461"/>
      <c r="I506" s="483"/>
      <c r="J506" s="547"/>
      <c r="K506" s="549"/>
      <c r="L506" s="546"/>
      <c r="M506" s="549"/>
      <c r="N506" s="550"/>
      <c r="O506" s="461"/>
      <c r="P506" s="468"/>
      <c r="Q506" s="468"/>
      <c r="R506" s="468"/>
      <c r="S506" s="483"/>
      <c r="T506" s="483"/>
      <c r="U506" s="483"/>
      <c r="V506" s="483"/>
      <c r="W506" s="483"/>
      <c r="X506" s="483"/>
      <c r="Y506" s="483"/>
      <c r="Z506" s="483"/>
    </row>
    <row r="507" ht="29.25" customHeight="1">
      <c r="A507" s="546"/>
      <c r="B507" s="547"/>
      <c r="C507" s="548"/>
      <c r="D507" s="548"/>
      <c r="E507" s="483"/>
      <c r="F507" s="548"/>
      <c r="G507" s="547"/>
      <c r="H507" s="461"/>
      <c r="I507" s="483"/>
      <c r="J507" s="547"/>
      <c r="K507" s="549"/>
      <c r="L507" s="546"/>
      <c r="M507" s="549"/>
      <c r="N507" s="550"/>
      <c r="O507" s="461"/>
      <c r="P507" s="468"/>
      <c r="Q507" s="468"/>
      <c r="R507" s="468"/>
      <c r="S507" s="483"/>
      <c r="T507" s="483"/>
      <c r="U507" s="483"/>
      <c r="V507" s="483"/>
      <c r="W507" s="483"/>
      <c r="X507" s="483"/>
      <c r="Y507" s="483"/>
      <c r="Z507" s="483"/>
    </row>
    <row r="508" ht="29.25" customHeight="1">
      <c r="A508" s="546"/>
      <c r="B508" s="547"/>
      <c r="C508" s="548"/>
      <c r="D508" s="548"/>
      <c r="E508" s="483"/>
      <c r="F508" s="548"/>
      <c r="G508" s="547"/>
      <c r="H508" s="461"/>
      <c r="I508" s="483"/>
      <c r="J508" s="547"/>
      <c r="K508" s="549"/>
      <c r="L508" s="546"/>
      <c r="M508" s="549"/>
      <c r="N508" s="550"/>
      <c r="O508" s="461"/>
      <c r="P508" s="468"/>
      <c r="Q508" s="468"/>
      <c r="R508" s="468"/>
      <c r="S508" s="483"/>
      <c r="T508" s="483"/>
      <c r="U508" s="483"/>
      <c r="V508" s="483"/>
      <c r="W508" s="483"/>
      <c r="X508" s="483"/>
      <c r="Y508" s="483"/>
      <c r="Z508" s="483"/>
    </row>
    <row r="509" ht="29.25" customHeight="1">
      <c r="A509" s="546"/>
      <c r="B509" s="547"/>
      <c r="C509" s="548"/>
      <c r="D509" s="548"/>
      <c r="E509" s="483"/>
      <c r="F509" s="548"/>
      <c r="G509" s="547"/>
      <c r="H509" s="461"/>
      <c r="I509" s="483"/>
      <c r="J509" s="547"/>
      <c r="K509" s="549"/>
      <c r="L509" s="546"/>
      <c r="M509" s="549"/>
      <c r="N509" s="550"/>
      <c r="O509" s="461"/>
      <c r="P509" s="468"/>
      <c r="Q509" s="468"/>
      <c r="R509" s="468"/>
      <c r="S509" s="483"/>
      <c r="T509" s="483"/>
      <c r="U509" s="483"/>
      <c r="V509" s="483"/>
      <c r="W509" s="483"/>
      <c r="X509" s="483"/>
      <c r="Y509" s="483"/>
      <c r="Z509" s="483"/>
    </row>
    <row r="510" ht="29.25" customHeight="1">
      <c r="A510" s="546"/>
      <c r="B510" s="547"/>
      <c r="C510" s="548"/>
      <c r="D510" s="548"/>
      <c r="E510" s="483"/>
      <c r="F510" s="548"/>
      <c r="G510" s="547"/>
      <c r="H510" s="461"/>
      <c r="I510" s="483"/>
      <c r="J510" s="547"/>
      <c r="K510" s="549"/>
      <c r="L510" s="546"/>
      <c r="M510" s="549"/>
      <c r="N510" s="550"/>
      <c r="O510" s="461"/>
      <c r="P510" s="468"/>
      <c r="Q510" s="468"/>
      <c r="R510" s="468"/>
      <c r="S510" s="483"/>
      <c r="T510" s="483"/>
      <c r="U510" s="483"/>
      <c r="V510" s="483"/>
      <c r="W510" s="483"/>
      <c r="X510" s="483"/>
      <c r="Y510" s="483"/>
      <c r="Z510" s="483"/>
    </row>
    <row r="511" ht="29.25" customHeight="1">
      <c r="A511" s="546"/>
      <c r="B511" s="547"/>
      <c r="C511" s="548"/>
      <c r="D511" s="548"/>
      <c r="E511" s="483"/>
      <c r="F511" s="548"/>
      <c r="G511" s="547"/>
      <c r="H511" s="461"/>
      <c r="I511" s="483"/>
      <c r="J511" s="547"/>
      <c r="K511" s="549"/>
      <c r="L511" s="546"/>
      <c r="M511" s="549"/>
      <c r="N511" s="550"/>
      <c r="O511" s="461"/>
      <c r="P511" s="468"/>
      <c r="Q511" s="468"/>
      <c r="R511" s="468"/>
      <c r="S511" s="483"/>
      <c r="T511" s="483"/>
      <c r="U511" s="483"/>
      <c r="V511" s="483"/>
      <c r="W511" s="483"/>
      <c r="X511" s="483"/>
      <c r="Y511" s="483"/>
      <c r="Z511" s="483"/>
    </row>
    <row r="512" ht="29.25" customHeight="1">
      <c r="A512" s="546"/>
      <c r="B512" s="547"/>
      <c r="C512" s="548"/>
      <c r="D512" s="548"/>
      <c r="E512" s="483"/>
      <c r="F512" s="548"/>
      <c r="G512" s="547"/>
      <c r="H512" s="461"/>
      <c r="I512" s="483"/>
      <c r="J512" s="547"/>
      <c r="K512" s="549"/>
      <c r="L512" s="546"/>
      <c r="M512" s="549"/>
      <c r="N512" s="550"/>
      <c r="O512" s="461"/>
      <c r="P512" s="468"/>
      <c r="Q512" s="468"/>
      <c r="R512" s="468"/>
      <c r="S512" s="483"/>
      <c r="T512" s="483"/>
      <c r="U512" s="483"/>
      <c r="V512" s="483"/>
      <c r="W512" s="483"/>
      <c r="X512" s="483"/>
      <c r="Y512" s="483"/>
      <c r="Z512" s="483"/>
    </row>
    <row r="513" ht="29.25" customHeight="1">
      <c r="A513" s="546"/>
      <c r="B513" s="547"/>
      <c r="C513" s="548"/>
      <c r="D513" s="548"/>
      <c r="E513" s="483"/>
      <c r="F513" s="548"/>
      <c r="G513" s="547"/>
      <c r="H513" s="461"/>
      <c r="I513" s="483"/>
      <c r="J513" s="547"/>
      <c r="K513" s="549"/>
      <c r="L513" s="546"/>
      <c r="M513" s="549"/>
      <c r="N513" s="550"/>
      <c r="O513" s="461"/>
      <c r="P513" s="468"/>
      <c r="Q513" s="468"/>
      <c r="R513" s="468"/>
      <c r="S513" s="483"/>
      <c r="T513" s="483"/>
      <c r="U513" s="483"/>
      <c r="V513" s="483"/>
      <c r="W513" s="483"/>
      <c r="X513" s="483"/>
      <c r="Y513" s="483"/>
      <c r="Z513" s="483"/>
    </row>
    <row r="514" ht="29.25" customHeight="1">
      <c r="A514" s="546"/>
      <c r="B514" s="547"/>
      <c r="C514" s="548"/>
      <c r="D514" s="548"/>
      <c r="E514" s="483"/>
      <c r="F514" s="548"/>
      <c r="G514" s="547"/>
      <c r="H514" s="461"/>
      <c r="I514" s="483"/>
      <c r="J514" s="547"/>
      <c r="K514" s="549"/>
      <c r="L514" s="546"/>
      <c r="M514" s="549"/>
      <c r="N514" s="550"/>
      <c r="O514" s="461"/>
      <c r="P514" s="468"/>
      <c r="Q514" s="468"/>
      <c r="R514" s="468"/>
      <c r="S514" s="483"/>
      <c r="T514" s="483"/>
      <c r="U514" s="483"/>
      <c r="V514" s="483"/>
      <c r="W514" s="483"/>
      <c r="X514" s="483"/>
      <c r="Y514" s="483"/>
      <c r="Z514" s="483"/>
    </row>
    <row r="515" ht="29.25" customHeight="1">
      <c r="A515" s="546"/>
      <c r="B515" s="547"/>
      <c r="C515" s="548"/>
      <c r="D515" s="548"/>
      <c r="E515" s="483"/>
      <c r="F515" s="548"/>
      <c r="G515" s="547"/>
      <c r="H515" s="461"/>
      <c r="I515" s="483"/>
      <c r="J515" s="547"/>
      <c r="K515" s="549"/>
      <c r="L515" s="546"/>
      <c r="M515" s="549"/>
      <c r="N515" s="550"/>
      <c r="O515" s="461"/>
      <c r="P515" s="468"/>
      <c r="Q515" s="468"/>
      <c r="R515" s="468"/>
      <c r="S515" s="483"/>
      <c r="T515" s="483"/>
      <c r="U515" s="483"/>
      <c r="V515" s="483"/>
      <c r="W515" s="483"/>
      <c r="X515" s="483"/>
      <c r="Y515" s="483"/>
      <c r="Z515" s="483"/>
    </row>
    <row r="516" ht="29.25" customHeight="1">
      <c r="A516" s="546"/>
      <c r="B516" s="547"/>
      <c r="C516" s="548"/>
      <c r="D516" s="548"/>
      <c r="E516" s="483"/>
      <c r="F516" s="548"/>
      <c r="G516" s="547"/>
      <c r="H516" s="461"/>
      <c r="I516" s="483"/>
      <c r="J516" s="547"/>
      <c r="K516" s="549"/>
      <c r="L516" s="546"/>
      <c r="M516" s="549"/>
      <c r="N516" s="550"/>
      <c r="O516" s="461"/>
      <c r="P516" s="468"/>
      <c r="Q516" s="468"/>
      <c r="R516" s="468"/>
      <c r="S516" s="483"/>
      <c r="T516" s="483"/>
      <c r="U516" s="483"/>
      <c r="V516" s="483"/>
      <c r="W516" s="483"/>
      <c r="X516" s="483"/>
      <c r="Y516" s="483"/>
      <c r="Z516" s="483"/>
    </row>
    <row r="517" ht="29.25" customHeight="1">
      <c r="A517" s="546"/>
      <c r="B517" s="547"/>
      <c r="C517" s="548"/>
      <c r="D517" s="548"/>
      <c r="E517" s="483"/>
      <c r="F517" s="548"/>
      <c r="G517" s="547"/>
      <c r="H517" s="461"/>
      <c r="I517" s="483"/>
      <c r="J517" s="547"/>
      <c r="K517" s="549"/>
      <c r="L517" s="546"/>
      <c r="M517" s="549"/>
      <c r="N517" s="550"/>
      <c r="O517" s="461"/>
      <c r="P517" s="468"/>
      <c r="Q517" s="468"/>
      <c r="R517" s="468"/>
      <c r="S517" s="483"/>
      <c r="T517" s="483"/>
      <c r="U517" s="483"/>
      <c r="V517" s="483"/>
      <c r="W517" s="483"/>
      <c r="X517" s="483"/>
      <c r="Y517" s="483"/>
      <c r="Z517" s="483"/>
    </row>
    <row r="518" ht="29.25" customHeight="1">
      <c r="A518" s="546"/>
      <c r="B518" s="547"/>
      <c r="C518" s="548"/>
      <c r="D518" s="548"/>
      <c r="E518" s="483"/>
      <c r="F518" s="548"/>
      <c r="G518" s="547"/>
      <c r="H518" s="461"/>
      <c r="I518" s="483"/>
      <c r="J518" s="547"/>
      <c r="K518" s="549"/>
      <c r="L518" s="546"/>
      <c r="M518" s="549"/>
      <c r="N518" s="550"/>
      <c r="O518" s="461"/>
      <c r="P518" s="468"/>
      <c r="Q518" s="468"/>
      <c r="R518" s="468"/>
      <c r="S518" s="483"/>
      <c r="T518" s="483"/>
      <c r="U518" s="483"/>
      <c r="V518" s="483"/>
      <c r="W518" s="483"/>
      <c r="X518" s="483"/>
      <c r="Y518" s="483"/>
      <c r="Z518" s="483"/>
    </row>
    <row r="519" ht="29.25" customHeight="1">
      <c r="A519" s="546"/>
      <c r="B519" s="547"/>
      <c r="C519" s="548"/>
      <c r="D519" s="548"/>
      <c r="E519" s="483"/>
      <c r="F519" s="548"/>
      <c r="G519" s="547"/>
      <c r="H519" s="461"/>
      <c r="I519" s="483"/>
      <c r="J519" s="547"/>
      <c r="K519" s="549"/>
      <c r="L519" s="546"/>
      <c r="M519" s="549"/>
      <c r="N519" s="550"/>
      <c r="O519" s="461"/>
      <c r="P519" s="468"/>
      <c r="Q519" s="468"/>
      <c r="R519" s="468"/>
      <c r="S519" s="483"/>
      <c r="T519" s="483"/>
      <c r="U519" s="483"/>
      <c r="V519" s="483"/>
      <c r="W519" s="483"/>
      <c r="X519" s="483"/>
      <c r="Y519" s="483"/>
      <c r="Z519" s="483"/>
    </row>
    <row r="520" ht="29.25" customHeight="1">
      <c r="A520" s="546"/>
      <c r="B520" s="547"/>
      <c r="C520" s="548"/>
      <c r="D520" s="548"/>
      <c r="E520" s="483"/>
      <c r="F520" s="548"/>
      <c r="G520" s="547"/>
      <c r="H520" s="461"/>
      <c r="I520" s="483"/>
      <c r="J520" s="547"/>
      <c r="K520" s="549"/>
      <c r="L520" s="546"/>
      <c r="M520" s="549"/>
      <c r="N520" s="550"/>
      <c r="O520" s="461"/>
      <c r="P520" s="468"/>
      <c r="Q520" s="468"/>
      <c r="R520" s="468"/>
      <c r="S520" s="483"/>
      <c r="T520" s="483"/>
      <c r="U520" s="483"/>
      <c r="V520" s="483"/>
      <c r="W520" s="483"/>
      <c r="X520" s="483"/>
      <c r="Y520" s="483"/>
      <c r="Z520" s="483"/>
    </row>
    <row r="521" ht="29.25" customHeight="1">
      <c r="A521" s="546"/>
      <c r="B521" s="547"/>
      <c r="C521" s="548"/>
      <c r="D521" s="548"/>
      <c r="E521" s="483"/>
      <c r="F521" s="548"/>
      <c r="G521" s="547"/>
      <c r="H521" s="461"/>
      <c r="I521" s="483"/>
      <c r="J521" s="547"/>
      <c r="K521" s="549"/>
      <c r="L521" s="546"/>
      <c r="M521" s="549"/>
      <c r="N521" s="550"/>
      <c r="O521" s="461"/>
      <c r="P521" s="468"/>
      <c r="Q521" s="468"/>
      <c r="R521" s="468"/>
      <c r="S521" s="483"/>
      <c r="T521" s="483"/>
      <c r="U521" s="483"/>
      <c r="V521" s="483"/>
      <c r="W521" s="483"/>
      <c r="X521" s="483"/>
      <c r="Y521" s="483"/>
      <c r="Z521" s="483"/>
    </row>
    <row r="522" ht="29.25" customHeight="1">
      <c r="A522" s="546"/>
      <c r="B522" s="547"/>
      <c r="C522" s="548"/>
      <c r="D522" s="548"/>
      <c r="E522" s="483"/>
      <c r="F522" s="548"/>
      <c r="G522" s="547"/>
      <c r="H522" s="461"/>
      <c r="I522" s="483"/>
      <c r="J522" s="547"/>
      <c r="K522" s="549"/>
      <c r="L522" s="546"/>
      <c r="M522" s="549"/>
      <c r="N522" s="550"/>
      <c r="O522" s="461"/>
      <c r="P522" s="468"/>
      <c r="Q522" s="468"/>
      <c r="R522" s="468"/>
      <c r="S522" s="483"/>
      <c r="T522" s="483"/>
      <c r="U522" s="483"/>
      <c r="V522" s="483"/>
      <c r="W522" s="483"/>
      <c r="X522" s="483"/>
      <c r="Y522" s="483"/>
      <c r="Z522" s="483"/>
    </row>
    <row r="523" ht="29.25" customHeight="1">
      <c r="A523" s="546"/>
      <c r="B523" s="547"/>
      <c r="C523" s="548"/>
      <c r="D523" s="548"/>
      <c r="E523" s="483"/>
      <c r="F523" s="548"/>
      <c r="G523" s="547"/>
      <c r="H523" s="461"/>
      <c r="I523" s="483"/>
      <c r="J523" s="547"/>
      <c r="K523" s="549"/>
      <c r="L523" s="546"/>
      <c r="M523" s="549"/>
      <c r="N523" s="550"/>
      <c r="O523" s="461"/>
      <c r="P523" s="468"/>
      <c r="Q523" s="468"/>
      <c r="R523" s="468"/>
      <c r="S523" s="483"/>
      <c r="T523" s="483"/>
      <c r="U523" s="483"/>
      <c r="V523" s="483"/>
      <c r="W523" s="483"/>
      <c r="X523" s="483"/>
      <c r="Y523" s="483"/>
      <c r="Z523" s="483"/>
    </row>
    <row r="524" ht="29.25" customHeight="1">
      <c r="A524" s="546"/>
      <c r="B524" s="547"/>
      <c r="C524" s="548"/>
      <c r="D524" s="548"/>
      <c r="E524" s="483"/>
      <c r="F524" s="548"/>
      <c r="G524" s="547"/>
      <c r="H524" s="461"/>
      <c r="I524" s="483"/>
      <c r="J524" s="547"/>
      <c r="K524" s="549"/>
      <c r="L524" s="546"/>
      <c r="M524" s="549"/>
      <c r="N524" s="550"/>
      <c r="O524" s="461"/>
      <c r="P524" s="468"/>
      <c r="Q524" s="468"/>
      <c r="R524" s="468"/>
      <c r="S524" s="483"/>
      <c r="T524" s="483"/>
      <c r="U524" s="483"/>
      <c r="V524" s="483"/>
      <c r="W524" s="483"/>
      <c r="X524" s="483"/>
      <c r="Y524" s="483"/>
      <c r="Z524" s="483"/>
    </row>
    <row r="525" ht="29.25" customHeight="1">
      <c r="A525" s="546"/>
      <c r="B525" s="547"/>
      <c r="C525" s="548"/>
      <c r="D525" s="548"/>
      <c r="E525" s="483"/>
      <c r="F525" s="548"/>
      <c r="G525" s="547"/>
      <c r="H525" s="461"/>
      <c r="I525" s="483"/>
      <c r="J525" s="547"/>
      <c r="K525" s="549"/>
      <c r="L525" s="546"/>
      <c r="M525" s="549"/>
      <c r="N525" s="550"/>
      <c r="O525" s="461"/>
      <c r="P525" s="468"/>
      <c r="Q525" s="468"/>
      <c r="R525" s="468"/>
      <c r="S525" s="483"/>
      <c r="T525" s="483"/>
      <c r="U525" s="483"/>
      <c r="V525" s="483"/>
      <c r="W525" s="483"/>
      <c r="X525" s="483"/>
      <c r="Y525" s="483"/>
      <c r="Z525" s="483"/>
    </row>
    <row r="526" ht="29.25" customHeight="1">
      <c r="A526" s="546"/>
      <c r="B526" s="547"/>
      <c r="C526" s="548"/>
      <c r="D526" s="548"/>
      <c r="E526" s="483"/>
      <c r="F526" s="548"/>
      <c r="G526" s="547"/>
      <c r="H526" s="461"/>
      <c r="I526" s="483"/>
      <c r="J526" s="547"/>
      <c r="K526" s="549"/>
      <c r="L526" s="546"/>
      <c r="M526" s="549"/>
      <c r="N526" s="550"/>
      <c r="O526" s="461"/>
      <c r="P526" s="468"/>
      <c r="Q526" s="468"/>
      <c r="R526" s="468"/>
      <c r="S526" s="483"/>
      <c r="T526" s="483"/>
      <c r="U526" s="483"/>
      <c r="V526" s="483"/>
      <c r="W526" s="483"/>
      <c r="X526" s="483"/>
      <c r="Y526" s="483"/>
      <c r="Z526" s="483"/>
    </row>
    <row r="527" ht="29.25" customHeight="1">
      <c r="A527" s="546"/>
      <c r="B527" s="547"/>
      <c r="C527" s="548"/>
      <c r="D527" s="548"/>
      <c r="E527" s="483"/>
      <c r="F527" s="548"/>
      <c r="G527" s="547"/>
      <c r="H527" s="461"/>
      <c r="I527" s="483"/>
      <c r="J527" s="547"/>
      <c r="K527" s="549"/>
      <c r="L527" s="546"/>
      <c r="M527" s="549"/>
      <c r="N527" s="550"/>
      <c r="O527" s="461"/>
      <c r="P527" s="468"/>
      <c r="Q527" s="468"/>
      <c r="R527" s="468"/>
      <c r="S527" s="483"/>
      <c r="T527" s="483"/>
      <c r="U527" s="483"/>
      <c r="V527" s="483"/>
      <c r="W527" s="483"/>
      <c r="X527" s="483"/>
      <c r="Y527" s="483"/>
      <c r="Z527" s="483"/>
    </row>
    <row r="528" ht="29.25" customHeight="1">
      <c r="A528" s="546"/>
      <c r="B528" s="547"/>
      <c r="C528" s="548"/>
      <c r="D528" s="548"/>
      <c r="E528" s="483"/>
      <c r="F528" s="548"/>
      <c r="G528" s="547"/>
      <c r="H528" s="461"/>
      <c r="I528" s="483"/>
      <c r="J528" s="547"/>
      <c r="K528" s="549"/>
      <c r="L528" s="546"/>
      <c r="M528" s="549"/>
      <c r="N528" s="550"/>
      <c r="O528" s="461"/>
      <c r="P528" s="468"/>
      <c r="Q528" s="468"/>
      <c r="R528" s="468"/>
      <c r="S528" s="483"/>
      <c r="T528" s="483"/>
      <c r="U528" s="483"/>
      <c r="V528" s="483"/>
      <c r="W528" s="483"/>
      <c r="X528" s="483"/>
      <c r="Y528" s="483"/>
      <c r="Z528" s="483"/>
    </row>
    <row r="529" ht="29.25" customHeight="1">
      <c r="A529" s="546"/>
      <c r="B529" s="547"/>
      <c r="C529" s="548"/>
      <c r="D529" s="548"/>
      <c r="E529" s="483"/>
      <c r="F529" s="548"/>
      <c r="G529" s="547"/>
      <c r="H529" s="461"/>
      <c r="I529" s="483"/>
      <c r="J529" s="547"/>
      <c r="K529" s="549"/>
      <c r="L529" s="546"/>
      <c r="M529" s="549"/>
      <c r="N529" s="550"/>
      <c r="O529" s="461"/>
      <c r="P529" s="468"/>
      <c r="Q529" s="468"/>
      <c r="R529" s="468"/>
      <c r="S529" s="483"/>
      <c r="T529" s="483"/>
      <c r="U529" s="483"/>
      <c r="V529" s="483"/>
      <c r="W529" s="483"/>
      <c r="X529" s="483"/>
      <c r="Y529" s="483"/>
      <c r="Z529" s="483"/>
    </row>
    <row r="530" ht="29.25" customHeight="1">
      <c r="A530" s="546"/>
      <c r="B530" s="547"/>
      <c r="C530" s="548"/>
      <c r="D530" s="548"/>
      <c r="E530" s="483"/>
      <c r="F530" s="548"/>
      <c r="G530" s="547"/>
      <c r="H530" s="461"/>
      <c r="I530" s="483"/>
      <c r="J530" s="547"/>
      <c r="K530" s="549"/>
      <c r="L530" s="546"/>
      <c r="M530" s="549"/>
      <c r="N530" s="550"/>
      <c r="O530" s="461"/>
      <c r="P530" s="468"/>
      <c r="Q530" s="468"/>
      <c r="R530" s="468"/>
      <c r="S530" s="483"/>
      <c r="T530" s="483"/>
      <c r="U530" s="483"/>
      <c r="V530" s="483"/>
      <c r="W530" s="483"/>
      <c r="X530" s="483"/>
      <c r="Y530" s="483"/>
      <c r="Z530" s="483"/>
    </row>
    <row r="531" ht="29.25" customHeight="1">
      <c r="A531" s="546"/>
      <c r="B531" s="547"/>
      <c r="C531" s="548"/>
      <c r="D531" s="548"/>
      <c r="E531" s="483"/>
      <c r="F531" s="548"/>
      <c r="G531" s="547"/>
      <c r="H531" s="461"/>
      <c r="I531" s="483"/>
      <c r="J531" s="547"/>
      <c r="K531" s="549"/>
      <c r="L531" s="546"/>
      <c r="M531" s="549"/>
      <c r="N531" s="550"/>
      <c r="O531" s="461"/>
      <c r="P531" s="468"/>
      <c r="Q531" s="468"/>
      <c r="R531" s="468"/>
      <c r="S531" s="483"/>
      <c r="T531" s="483"/>
      <c r="U531" s="483"/>
      <c r="V531" s="483"/>
      <c r="W531" s="483"/>
      <c r="X531" s="483"/>
      <c r="Y531" s="483"/>
      <c r="Z531" s="483"/>
    </row>
    <row r="532" ht="29.25" customHeight="1">
      <c r="A532" s="546"/>
      <c r="B532" s="547"/>
      <c r="C532" s="548"/>
      <c r="D532" s="548"/>
      <c r="E532" s="483"/>
      <c r="F532" s="548"/>
      <c r="G532" s="547"/>
      <c r="H532" s="461"/>
      <c r="I532" s="483"/>
      <c r="J532" s="547"/>
      <c r="K532" s="549"/>
      <c r="L532" s="546"/>
      <c r="M532" s="549"/>
      <c r="N532" s="550"/>
      <c r="O532" s="461"/>
      <c r="P532" s="468"/>
      <c r="Q532" s="468"/>
      <c r="R532" s="468"/>
      <c r="S532" s="483"/>
      <c r="T532" s="483"/>
      <c r="U532" s="483"/>
      <c r="V532" s="483"/>
      <c r="W532" s="483"/>
      <c r="X532" s="483"/>
      <c r="Y532" s="483"/>
      <c r="Z532" s="483"/>
    </row>
    <row r="533" ht="29.25" customHeight="1">
      <c r="A533" s="546"/>
      <c r="B533" s="547"/>
      <c r="C533" s="548"/>
      <c r="D533" s="548"/>
      <c r="E533" s="483"/>
      <c r="F533" s="548"/>
      <c r="G533" s="547"/>
      <c r="H533" s="461"/>
      <c r="I533" s="483"/>
      <c r="J533" s="547"/>
      <c r="K533" s="549"/>
      <c r="L533" s="546"/>
      <c r="M533" s="549"/>
      <c r="N533" s="550"/>
      <c r="O533" s="461"/>
      <c r="P533" s="468"/>
      <c r="Q533" s="468"/>
      <c r="R533" s="468"/>
      <c r="S533" s="483"/>
      <c r="T533" s="483"/>
      <c r="U533" s="483"/>
      <c r="V533" s="483"/>
      <c r="W533" s="483"/>
      <c r="X533" s="483"/>
      <c r="Y533" s="483"/>
      <c r="Z533" s="483"/>
    </row>
    <row r="534" ht="29.25" customHeight="1">
      <c r="A534" s="546"/>
      <c r="B534" s="547"/>
      <c r="C534" s="548"/>
      <c r="D534" s="548"/>
      <c r="E534" s="483"/>
      <c r="F534" s="548"/>
      <c r="G534" s="547"/>
      <c r="H534" s="461"/>
      <c r="I534" s="483"/>
      <c r="J534" s="547"/>
      <c r="K534" s="549"/>
      <c r="L534" s="546"/>
      <c r="M534" s="549"/>
      <c r="N534" s="550"/>
      <c r="O534" s="461"/>
      <c r="P534" s="468"/>
      <c r="Q534" s="468"/>
      <c r="R534" s="468"/>
      <c r="S534" s="483"/>
      <c r="T534" s="483"/>
      <c r="U534" s="483"/>
      <c r="V534" s="483"/>
      <c r="W534" s="483"/>
      <c r="X534" s="483"/>
      <c r="Y534" s="483"/>
      <c r="Z534" s="483"/>
    </row>
    <row r="535" ht="29.25" customHeight="1">
      <c r="A535" s="546"/>
      <c r="B535" s="547"/>
      <c r="C535" s="548"/>
      <c r="D535" s="548"/>
      <c r="E535" s="483"/>
      <c r="F535" s="548"/>
      <c r="G535" s="547"/>
      <c r="H535" s="461"/>
      <c r="I535" s="483"/>
      <c r="J535" s="547"/>
      <c r="K535" s="549"/>
      <c r="L535" s="546"/>
      <c r="M535" s="549"/>
      <c r="N535" s="550"/>
      <c r="O535" s="461"/>
      <c r="P535" s="468"/>
      <c r="Q535" s="468"/>
      <c r="R535" s="468"/>
      <c r="S535" s="483"/>
      <c r="T535" s="483"/>
      <c r="U535" s="483"/>
      <c r="V535" s="483"/>
      <c r="W535" s="483"/>
      <c r="X535" s="483"/>
      <c r="Y535" s="483"/>
      <c r="Z535" s="483"/>
    </row>
    <row r="536" ht="29.25" customHeight="1">
      <c r="A536" s="546"/>
      <c r="B536" s="547"/>
      <c r="C536" s="548"/>
      <c r="D536" s="548"/>
      <c r="E536" s="483"/>
      <c r="F536" s="548"/>
      <c r="G536" s="547"/>
      <c r="H536" s="461"/>
      <c r="I536" s="483"/>
      <c r="J536" s="547"/>
      <c r="K536" s="549"/>
      <c r="L536" s="546"/>
      <c r="M536" s="549"/>
      <c r="N536" s="550"/>
      <c r="O536" s="461"/>
      <c r="P536" s="468"/>
      <c r="Q536" s="468"/>
      <c r="R536" s="468"/>
      <c r="S536" s="483"/>
      <c r="T536" s="483"/>
      <c r="U536" s="483"/>
      <c r="V536" s="483"/>
      <c r="W536" s="483"/>
      <c r="X536" s="483"/>
      <c r="Y536" s="483"/>
      <c r="Z536" s="483"/>
    </row>
    <row r="537" ht="29.25" customHeight="1">
      <c r="A537" s="546"/>
      <c r="B537" s="547"/>
      <c r="C537" s="548"/>
      <c r="D537" s="548"/>
      <c r="E537" s="483"/>
      <c r="F537" s="548"/>
      <c r="G537" s="547"/>
      <c r="H537" s="461"/>
      <c r="I537" s="483"/>
      <c r="J537" s="547"/>
      <c r="K537" s="549"/>
      <c r="L537" s="546"/>
      <c r="M537" s="549"/>
      <c r="N537" s="550"/>
      <c r="O537" s="461"/>
      <c r="P537" s="468"/>
      <c r="Q537" s="468"/>
      <c r="R537" s="468"/>
      <c r="S537" s="483"/>
      <c r="T537" s="483"/>
      <c r="U537" s="483"/>
      <c r="V537" s="483"/>
      <c r="W537" s="483"/>
      <c r="X537" s="483"/>
      <c r="Y537" s="483"/>
      <c r="Z537" s="483"/>
    </row>
    <row r="538" ht="29.25" customHeight="1">
      <c r="A538" s="546"/>
      <c r="B538" s="547"/>
      <c r="C538" s="548"/>
      <c r="D538" s="548"/>
      <c r="E538" s="483"/>
      <c r="F538" s="548"/>
      <c r="G538" s="547"/>
      <c r="H538" s="461"/>
      <c r="I538" s="483"/>
      <c r="J538" s="547"/>
      <c r="K538" s="549"/>
      <c r="L538" s="546"/>
      <c r="M538" s="549"/>
      <c r="N538" s="550"/>
      <c r="O538" s="461"/>
      <c r="P538" s="468"/>
      <c r="Q538" s="468"/>
      <c r="R538" s="468"/>
      <c r="S538" s="483"/>
      <c r="T538" s="483"/>
      <c r="U538" s="483"/>
      <c r="V538" s="483"/>
      <c r="W538" s="483"/>
      <c r="X538" s="483"/>
      <c r="Y538" s="483"/>
      <c r="Z538" s="483"/>
    </row>
    <row r="539" ht="29.25" customHeight="1">
      <c r="A539" s="546"/>
      <c r="B539" s="547"/>
      <c r="C539" s="548"/>
      <c r="D539" s="548"/>
      <c r="E539" s="483"/>
      <c r="F539" s="548"/>
      <c r="G539" s="547"/>
      <c r="H539" s="461"/>
      <c r="I539" s="483"/>
      <c r="J539" s="547"/>
      <c r="K539" s="549"/>
      <c r="L539" s="546"/>
      <c r="M539" s="549"/>
      <c r="N539" s="550"/>
      <c r="O539" s="461"/>
      <c r="P539" s="468"/>
      <c r="Q539" s="468"/>
      <c r="R539" s="468"/>
      <c r="S539" s="483"/>
      <c r="T539" s="483"/>
      <c r="U539" s="483"/>
      <c r="V539" s="483"/>
      <c r="W539" s="483"/>
      <c r="X539" s="483"/>
      <c r="Y539" s="483"/>
      <c r="Z539" s="483"/>
    </row>
    <row r="540" ht="29.25" customHeight="1">
      <c r="A540" s="546"/>
      <c r="B540" s="547"/>
      <c r="C540" s="548"/>
      <c r="D540" s="548"/>
      <c r="E540" s="483"/>
      <c r="F540" s="548"/>
      <c r="G540" s="547"/>
      <c r="H540" s="461"/>
      <c r="I540" s="483"/>
      <c r="J540" s="547"/>
      <c r="K540" s="549"/>
      <c r="L540" s="546"/>
      <c r="M540" s="549"/>
      <c r="N540" s="550"/>
      <c r="O540" s="461"/>
      <c r="P540" s="468"/>
      <c r="Q540" s="468"/>
      <c r="R540" s="468"/>
      <c r="S540" s="483"/>
      <c r="T540" s="483"/>
      <c r="U540" s="483"/>
      <c r="V540" s="483"/>
      <c r="W540" s="483"/>
      <c r="X540" s="483"/>
      <c r="Y540" s="483"/>
      <c r="Z540" s="483"/>
    </row>
    <row r="541" ht="29.25" customHeight="1">
      <c r="A541" s="546"/>
      <c r="B541" s="547"/>
      <c r="C541" s="548"/>
      <c r="D541" s="548"/>
      <c r="E541" s="483"/>
      <c r="F541" s="548"/>
      <c r="G541" s="547"/>
      <c r="H541" s="461"/>
      <c r="I541" s="483"/>
      <c r="J541" s="547"/>
      <c r="K541" s="549"/>
      <c r="L541" s="546"/>
      <c r="M541" s="549"/>
      <c r="N541" s="550"/>
      <c r="O541" s="461"/>
      <c r="P541" s="468"/>
      <c r="Q541" s="468"/>
      <c r="R541" s="468"/>
      <c r="S541" s="483"/>
      <c r="T541" s="483"/>
      <c r="U541" s="483"/>
      <c r="V541" s="483"/>
      <c r="W541" s="483"/>
      <c r="X541" s="483"/>
      <c r="Y541" s="483"/>
      <c r="Z541" s="483"/>
    </row>
    <row r="542" ht="29.25" customHeight="1">
      <c r="A542" s="546"/>
      <c r="B542" s="547"/>
      <c r="C542" s="548"/>
      <c r="D542" s="548"/>
      <c r="E542" s="483"/>
      <c r="F542" s="548"/>
      <c r="G542" s="547"/>
      <c r="H542" s="461"/>
      <c r="I542" s="483"/>
      <c r="J542" s="547"/>
      <c r="K542" s="549"/>
      <c r="L542" s="546"/>
      <c r="M542" s="549"/>
      <c r="N542" s="550"/>
      <c r="O542" s="461"/>
      <c r="P542" s="468"/>
      <c r="Q542" s="468"/>
      <c r="R542" s="468"/>
      <c r="S542" s="483"/>
      <c r="T542" s="483"/>
      <c r="U542" s="483"/>
      <c r="V542" s="483"/>
      <c r="W542" s="483"/>
      <c r="X542" s="483"/>
      <c r="Y542" s="483"/>
      <c r="Z542" s="483"/>
    </row>
    <row r="543" ht="29.25" customHeight="1">
      <c r="A543" s="546"/>
      <c r="B543" s="547"/>
      <c r="C543" s="548"/>
      <c r="D543" s="548"/>
      <c r="E543" s="483"/>
      <c r="F543" s="548"/>
      <c r="G543" s="547"/>
      <c r="H543" s="461"/>
      <c r="I543" s="483"/>
      <c r="J543" s="547"/>
      <c r="K543" s="549"/>
      <c r="L543" s="546"/>
      <c r="M543" s="549"/>
      <c r="N543" s="550"/>
      <c r="O543" s="461"/>
      <c r="P543" s="468"/>
      <c r="Q543" s="468"/>
      <c r="R543" s="468"/>
      <c r="S543" s="483"/>
      <c r="T543" s="483"/>
      <c r="U543" s="483"/>
      <c r="V543" s="483"/>
      <c r="W543" s="483"/>
      <c r="X543" s="483"/>
      <c r="Y543" s="483"/>
      <c r="Z543" s="483"/>
    </row>
    <row r="544" ht="29.25" customHeight="1">
      <c r="A544" s="546"/>
      <c r="B544" s="547"/>
      <c r="C544" s="548"/>
      <c r="D544" s="548"/>
      <c r="E544" s="483"/>
      <c r="F544" s="548"/>
      <c r="G544" s="547"/>
      <c r="H544" s="461"/>
      <c r="I544" s="483"/>
      <c r="J544" s="547"/>
      <c r="K544" s="549"/>
      <c r="L544" s="546"/>
      <c r="M544" s="549"/>
      <c r="N544" s="550"/>
      <c r="O544" s="461"/>
      <c r="P544" s="468"/>
      <c r="Q544" s="468"/>
      <c r="R544" s="468"/>
      <c r="S544" s="483"/>
      <c r="T544" s="483"/>
      <c r="U544" s="483"/>
      <c r="V544" s="483"/>
      <c r="W544" s="483"/>
      <c r="X544" s="483"/>
      <c r="Y544" s="483"/>
      <c r="Z544" s="483"/>
    </row>
    <row r="545" ht="29.25" customHeight="1">
      <c r="A545" s="546"/>
      <c r="B545" s="547"/>
      <c r="C545" s="548"/>
      <c r="D545" s="548"/>
      <c r="E545" s="483"/>
      <c r="F545" s="548"/>
      <c r="G545" s="547"/>
      <c r="H545" s="461"/>
      <c r="I545" s="483"/>
      <c r="J545" s="547"/>
      <c r="K545" s="549"/>
      <c r="L545" s="546"/>
      <c r="M545" s="549"/>
      <c r="N545" s="550"/>
      <c r="O545" s="461"/>
      <c r="P545" s="468"/>
      <c r="Q545" s="468"/>
      <c r="R545" s="468"/>
      <c r="S545" s="483"/>
      <c r="T545" s="483"/>
      <c r="U545" s="483"/>
      <c r="V545" s="483"/>
      <c r="W545" s="483"/>
      <c r="X545" s="483"/>
      <c r="Y545" s="483"/>
      <c r="Z545" s="483"/>
    </row>
    <row r="546" ht="29.25" customHeight="1">
      <c r="A546" s="546"/>
      <c r="B546" s="547"/>
      <c r="C546" s="548"/>
      <c r="D546" s="548"/>
      <c r="E546" s="483"/>
      <c r="F546" s="548"/>
      <c r="G546" s="547"/>
      <c r="H546" s="461"/>
      <c r="I546" s="483"/>
      <c r="J546" s="547"/>
      <c r="K546" s="549"/>
      <c r="L546" s="546"/>
      <c r="M546" s="549"/>
      <c r="N546" s="550"/>
      <c r="O546" s="461"/>
      <c r="P546" s="468"/>
      <c r="Q546" s="468"/>
      <c r="R546" s="468"/>
      <c r="S546" s="483"/>
      <c r="T546" s="483"/>
      <c r="U546" s="483"/>
      <c r="V546" s="483"/>
      <c r="W546" s="483"/>
      <c r="X546" s="483"/>
      <c r="Y546" s="483"/>
      <c r="Z546" s="483"/>
    </row>
    <row r="547" ht="29.25" customHeight="1">
      <c r="A547" s="546"/>
      <c r="B547" s="547"/>
      <c r="C547" s="548"/>
      <c r="D547" s="548"/>
      <c r="E547" s="483"/>
      <c r="F547" s="548"/>
      <c r="G547" s="547"/>
      <c r="H547" s="461"/>
      <c r="I547" s="483"/>
      <c r="J547" s="547"/>
      <c r="K547" s="549"/>
      <c r="L547" s="546"/>
      <c r="M547" s="549"/>
      <c r="N547" s="550"/>
      <c r="O547" s="461"/>
      <c r="P547" s="468"/>
      <c r="Q547" s="468"/>
      <c r="R547" s="468"/>
      <c r="S547" s="483"/>
      <c r="T547" s="483"/>
      <c r="U547" s="483"/>
      <c r="V547" s="483"/>
      <c r="W547" s="483"/>
      <c r="X547" s="483"/>
      <c r="Y547" s="483"/>
      <c r="Z547" s="483"/>
    </row>
    <row r="548" ht="29.25" customHeight="1">
      <c r="A548" s="546"/>
      <c r="B548" s="547"/>
      <c r="C548" s="548"/>
      <c r="D548" s="548"/>
      <c r="E548" s="483"/>
      <c r="F548" s="548"/>
      <c r="G548" s="547"/>
      <c r="H548" s="461"/>
      <c r="I548" s="483"/>
      <c r="J548" s="547"/>
      <c r="K548" s="549"/>
      <c r="L548" s="546"/>
      <c r="M548" s="549"/>
      <c r="N548" s="550"/>
      <c r="O548" s="461"/>
      <c r="P548" s="468"/>
      <c r="Q548" s="468"/>
      <c r="R548" s="468"/>
      <c r="S548" s="483"/>
      <c r="T548" s="483"/>
      <c r="U548" s="483"/>
      <c r="V548" s="483"/>
      <c r="W548" s="483"/>
      <c r="X548" s="483"/>
      <c r="Y548" s="483"/>
      <c r="Z548" s="483"/>
    </row>
    <row r="549" ht="29.25" customHeight="1">
      <c r="A549" s="546"/>
      <c r="B549" s="547"/>
      <c r="C549" s="548"/>
      <c r="D549" s="548"/>
      <c r="E549" s="483"/>
      <c r="F549" s="548"/>
      <c r="G549" s="547"/>
      <c r="H549" s="461"/>
      <c r="I549" s="483"/>
      <c r="J549" s="547"/>
      <c r="K549" s="549"/>
      <c r="L549" s="546"/>
      <c r="M549" s="549"/>
      <c r="N549" s="550"/>
      <c r="O549" s="461"/>
      <c r="P549" s="468"/>
      <c r="Q549" s="468"/>
      <c r="R549" s="468"/>
      <c r="S549" s="483"/>
      <c r="T549" s="483"/>
      <c r="U549" s="483"/>
      <c r="V549" s="483"/>
      <c r="W549" s="483"/>
      <c r="X549" s="483"/>
      <c r="Y549" s="483"/>
      <c r="Z549" s="483"/>
    </row>
    <row r="550" ht="29.25" customHeight="1">
      <c r="A550" s="546"/>
      <c r="B550" s="547"/>
      <c r="C550" s="548"/>
      <c r="D550" s="548"/>
      <c r="E550" s="483"/>
      <c r="F550" s="548"/>
      <c r="G550" s="547"/>
      <c r="H550" s="461"/>
      <c r="I550" s="483"/>
      <c r="J550" s="547"/>
      <c r="K550" s="549"/>
      <c r="L550" s="546"/>
      <c r="M550" s="549"/>
      <c r="N550" s="550"/>
      <c r="O550" s="461"/>
      <c r="P550" s="468"/>
      <c r="Q550" s="468"/>
      <c r="R550" s="468"/>
      <c r="S550" s="483"/>
      <c r="T550" s="483"/>
      <c r="U550" s="483"/>
      <c r="V550" s="483"/>
      <c r="W550" s="483"/>
      <c r="X550" s="483"/>
      <c r="Y550" s="483"/>
      <c r="Z550" s="483"/>
    </row>
    <row r="551" ht="29.25" customHeight="1">
      <c r="A551" s="546"/>
      <c r="B551" s="547"/>
      <c r="C551" s="548"/>
      <c r="D551" s="548"/>
      <c r="E551" s="483"/>
      <c r="F551" s="548"/>
      <c r="G551" s="547"/>
      <c r="H551" s="461"/>
      <c r="I551" s="483"/>
      <c r="J551" s="547"/>
      <c r="K551" s="549"/>
      <c r="L551" s="546"/>
      <c r="M551" s="549"/>
      <c r="N551" s="550"/>
      <c r="O551" s="461"/>
      <c r="P551" s="468"/>
      <c r="Q551" s="468"/>
      <c r="R551" s="468"/>
      <c r="S551" s="483"/>
      <c r="T551" s="483"/>
      <c r="U551" s="483"/>
      <c r="V551" s="483"/>
      <c r="W551" s="483"/>
      <c r="X551" s="483"/>
      <c r="Y551" s="483"/>
      <c r="Z551" s="483"/>
    </row>
    <row r="552" ht="29.25" customHeight="1">
      <c r="A552" s="546"/>
      <c r="B552" s="547"/>
      <c r="C552" s="548"/>
      <c r="D552" s="548"/>
      <c r="E552" s="483"/>
      <c r="F552" s="548"/>
      <c r="G552" s="547"/>
      <c r="H552" s="461"/>
      <c r="I552" s="483"/>
      <c r="J552" s="547"/>
      <c r="K552" s="549"/>
      <c r="L552" s="546"/>
      <c r="M552" s="549"/>
      <c r="N552" s="550"/>
      <c r="O552" s="461"/>
      <c r="P552" s="468"/>
      <c r="Q552" s="468"/>
      <c r="R552" s="468"/>
      <c r="S552" s="483"/>
      <c r="T552" s="483"/>
      <c r="U552" s="483"/>
      <c r="V552" s="483"/>
      <c r="W552" s="483"/>
      <c r="X552" s="483"/>
      <c r="Y552" s="483"/>
      <c r="Z552" s="483"/>
    </row>
    <row r="553" ht="29.25" customHeight="1">
      <c r="A553" s="546"/>
      <c r="B553" s="547"/>
      <c r="C553" s="548"/>
      <c r="D553" s="548"/>
      <c r="E553" s="483"/>
      <c r="F553" s="548"/>
      <c r="G553" s="547"/>
      <c r="H553" s="461"/>
      <c r="I553" s="483"/>
      <c r="J553" s="547"/>
      <c r="K553" s="549"/>
      <c r="L553" s="546"/>
      <c r="M553" s="549"/>
      <c r="N553" s="550"/>
      <c r="O553" s="461"/>
      <c r="P553" s="468"/>
      <c r="Q553" s="468"/>
      <c r="R553" s="468"/>
      <c r="S553" s="483"/>
      <c r="T553" s="483"/>
      <c r="U553" s="483"/>
      <c r="V553" s="483"/>
      <c r="W553" s="483"/>
      <c r="X553" s="483"/>
      <c r="Y553" s="483"/>
      <c r="Z553" s="483"/>
    </row>
    <row r="554" ht="29.25" customHeight="1">
      <c r="A554" s="546"/>
      <c r="B554" s="547"/>
      <c r="C554" s="548"/>
      <c r="D554" s="548"/>
      <c r="E554" s="483"/>
      <c r="F554" s="548"/>
      <c r="G554" s="547"/>
      <c r="H554" s="461"/>
      <c r="I554" s="483"/>
      <c r="J554" s="547"/>
      <c r="K554" s="549"/>
      <c r="L554" s="546"/>
      <c r="M554" s="549"/>
      <c r="N554" s="550"/>
      <c r="O554" s="461"/>
      <c r="P554" s="468"/>
      <c r="Q554" s="468"/>
      <c r="R554" s="468"/>
      <c r="S554" s="483"/>
      <c r="T554" s="483"/>
      <c r="U554" s="483"/>
      <c r="V554" s="483"/>
      <c r="W554" s="483"/>
      <c r="X554" s="483"/>
      <c r="Y554" s="483"/>
      <c r="Z554" s="483"/>
    </row>
    <row r="555" ht="29.25" customHeight="1">
      <c r="A555" s="546"/>
      <c r="B555" s="547"/>
      <c r="C555" s="548"/>
      <c r="D555" s="548"/>
      <c r="E555" s="483"/>
      <c r="F555" s="548"/>
      <c r="G555" s="547"/>
      <c r="H555" s="461"/>
      <c r="I555" s="483"/>
      <c r="J555" s="547"/>
      <c r="K555" s="549"/>
      <c r="L555" s="546"/>
      <c r="M555" s="549"/>
      <c r="N555" s="550"/>
      <c r="O555" s="461"/>
      <c r="P555" s="468"/>
      <c r="Q555" s="468"/>
      <c r="R555" s="468"/>
      <c r="S555" s="483"/>
      <c r="T555" s="483"/>
      <c r="U555" s="483"/>
      <c r="V555" s="483"/>
      <c r="W555" s="483"/>
      <c r="X555" s="483"/>
      <c r="Y555" s="483"/>
      <c r="Z555" s="483"/>
    </row>
    <row r="556" ht="29.25" customHeight="1">
      <c r="A556" s="546"/>
      <c r="B556" s="547"/>
      <c r="C556" s="548"/>
      <c r="D556" s="548"/>
      <c r="E556" s="483"/>
      <c r="F556" s="548"/>
      <c r="G556" s="547"/>
      <c r="H556" s="461"/>
      <c r="I556" s="483"/>
      <c r="J556" s="547"/>
      <c r="K556" s="549"/>
      <c r="L556" s="546"/>
      <c r="M556" s="549"/>
      <c r="N556" s="550"/>
      <c r="O556" s="461"/>
      <c r="P556" s="468"/>
      <c r="Q556" s="468"/>
      <c r="R556" s="468"/>
      <c r="S556" s="483"/>
      <c r="T556" s="483"/>
      <c r="U556" s="483"/>
      <c r="V556" s="483"/>
      <c r="W556" s="483"/>
      <c r="X556" s="483"/>
      <c r="Y556" s="483"/>
      <c r="Z556" s="483"/>
    </row>
    <row r="557" ht="29.25" customHeight="1">
      <c r="A557" s="546"/>
      <c r="B557" s="547"/>
      <c r="C557" s="548"/>
      <c r="D557" s="548"/>
      <c r="E557" s="483"/>
      <c r="F557" s="548"/>
      <c r="G557" s="547"/>
      <c r="H557" s="461"/>
      <c r="I557" s="483"/>
      <c r="J557" s="547"/>
      <c r="K557" s="549"/>
      <c r="L557" s="546"/>
      <c r="M557" s="549"/>
      <c r="N557" s="550"/>
      <c r="O557" s="461"/>
      <c r="P557" s="468"/>
      <c r="Q557" s="468"/>
      <c r="R557" s="468"/>
      <c r="S557" s="483"/>
      <c r="T557" s="483"/>
      <c r="U557" s="483"/>
      <c r="V557" s="483"/>
      <c r="W557" s="483"/>
      <c r="X557" s="483"/>
      <c r="Y557" s="483"/>
      <c r="Z557" s="483"/>
    </row>
    <row r="558" ht="29.25" customHeight="1">
      <c r="A558" s="546"/>
      <c r="B558" s="547"/>
      <c r="C558" s="548"/>
      <c r="D558" s="548"/>
      <c r="E558" s="483"/>
      <c r="F558" s="548"/>
      <c r="G558" s="547"/>
      <c r="H558" s="461"/>
      <c r="I558" s="483"/>
      <c r="J558" s="547"/>
      <c r="K558" s="549"/>
      <c r="L558" s="546"/>
      <c r="M558" s="549"/>
      <c r="N558" s="550"/>
      <c r="O558" s="461"/>
      <c r="P558" s="468"/>
      <c r="Q558" s="468"/>
      <c r="R558" s="468"/>
      <c r="S558" s="483"/>
      <c r="T558" s="483"/>
      <c r="U558" s="483"/>
      <c r="V558" s="483"/>
      <c r="W558" s="483"/>
      <c r="X558" s="483"/>
      <c r="Y558" s="483"/>
      <c r="Z558" s="483"/>
    </row>
    <row r="559" ht="29.25" customHeight="1">
      <c r="A559" s="546"/>
      <c r="B559" s="547"/>
      <c r="C559" s="548"/>
      <c r="D559" s="548"/>
      <c r="E559" s="483"/>
      <c r="F559" s="548"/>
      <c r="G559" s="547"/>
      <c r="H559" s="461"/>
      <c r="I559" s="483"/>
      <c r="J559" s="547"/>
      <c r="K559" s="549"/>
      <c r="L559" s="546"/>
      <c r="M559" s="549"/>
      <c r="N559" s="550"/>
      <c r="O559" s="461"/>
      <c r="P559" s="468"/>
      <c r="Q559" s="468"/>
      <c r="R559" s="468"/>
      <c r="S559" s="483"/>
      <c r="T559" s="483"/>
      <c r="U559" s="483"/>
      <c r="V559" s="483"/>
      <c r="W559" s="483"/>
      <c r="X559" s="483"/>
      <c r="Y559" s="483"/>
      <c r="Z559" s="483"/>
    </row>
    <row r="560" ht="29.25" customHeight="1">
      <c r="A560" s="546"/>
      <c r="B560" s="547"/>
      <c r="C560" s="548"/>
      <c r="D560" s="548"/>
      <c r="E560" s="483"/>
      <c r="F560" s="548"/>
      <c r="G560" s="547"/>
      <c r="H560" s="461"/>
      <c r="I560" s="483"/>
      <c r="J560" s="547"/>
      <c r="K560" s="549"/>
      <c r="L560" s="546"/>
      <c r="M560" s="549"/>
      <c r="N560" s="550"/>
      <c r="O560" s="461"/>
      <c r="P560" s="468"/>
      <c r="Q560" s="468"/>
      <c r="R560" s="468"/>
      <c r="S560" s="483"/>
      <c r="T560" s="483"/>
      <c r="U560" s="483"/>
      <c r="V560" s="483"/>
      <c r="W560" s="483"/>
      <c r="X560" s="483"/>
      <c r="Y560" s="483"/>
      <c r="Z560" s="483"/>
    </row>
    <row r="561" ht="29.25" customHeight="1">
      <c r="A561" s="546"/>
      <c r="B561" s="547"/>
      <c r="C561" s="548"/>
      <c r="D561" s="548"/>
      <c r="E561" s="483"/>
      <c r="F561" s="548"/>
      <c r="G561" s="547"/>
      <c r="H561" s="461"/>
      <c r="I561" s="483"/>
      <c r="J561" s="547"/>
      <c r="K561" s="549"/>
      <c r="L561" s="546"/>
      <c r="M561" s="549"/>
      <c r="N561" s="550"/>
      <c r="O561" s="461"/>
      <c r="P561" s="468"/>
      <c r="Q561" s="468"/>
      <c r="R561" s="468"/>
      <c r="S561" s="483"/>
      <c r="T561" s="483"/>
      <c r="U561" s="483"/>
      <c r="V561" s="483"/>
      <c r="W561" s="483"/>
      <c r="X561" s="483"/>
      <c r="Y561" s="483"/>
      <c r="Z561" s="483"/>
    </row>
    <row r="562" ht="29.25" customHeight="1">
      <c r="A562" s="546"/>
      <c r="B562" s="547"/>
      <c r="C562" s="548"/>
      <c r="D562" s="548"/>
      <c r="E562" s="483"/>
      <c r="F562" s="548"/>
      <c r="G562" s="547"/>
      <c r="H562" s="461"/>
      <c r="I562" s="483"/>
      <c r="J562" s="547"/>
      <c r="K562" s="549"/>
      <c r="L562" s="546"/>
      <c r="M562" s="549"/>
      <c r="N562" s="550"/>
      <c r="O562" s="461"/>
      <c r="P562" s="468"/>
      <c r="Q562" s="468"/>
      <c r="R562" s="468"/>
      <c r="S562" s="483"/>
      <c r="T562" s="483"/>
      <c r="U562" s="483"/>
      <c r="V562" s="483"/>
      <c r="W562" s="483"/>
      <c r="X562" s="483"/>
      <c r="Y562" s="483"/>
      <c r="Z562" s="483"/>
    </row>
    <row r="563" ht="29.25" customHeight="1">
      <c r="A563" s="546"/>
      <c r="B563" s="547"/>
      <c r="C563" s="548"/>
      <c r="D563" s="548"/>
      <c r="E563" s="483"/>
      <c r="F563" s="548"/>
      <c r="G563" s="547"/>
      <c r="H563" s="461"/>
      <c r="I563" s="483"/>
      <c r="J563" s="547"/>
      <c r="K563" s="549"/>
      <c r="L563" s="546"/>
      <c r="M563" s="549"/>
      <c r="N563" s="550"/>
      <c r="O563" s="461"/>
      <c r="P563" s="468"/>
      <c r="Q563" s="468"/>
      <c r="R563" s="468"/>
      <c r="S563" s="483"/>
      <c r="T563" s="483"/>
      <c r="U563" s="483"/>
      <c r="V563" s="483"/>
      <c r="W563" s="483"/>
      <c r="X563" s="483"/>
      <c r="Y563" s="483"/>
      <c r="Z563" s="483"/>
    </row>
    <row r="564" ht="29.25" customHeight="1">
      <c r="A564" s="546"/>
      <c r="B564" s="547"/>
      <c r="C564" s="548"/>
      <c r="D564" s="548"/>
      <c r="E564" s="483"/>
      <c r="F564" s="548"/>
      <c r="G564" s="547"/>
      <c r="H564" s="461"/>
      <c r="I564" s="483"/>
      <c r="J564" s="547"/>
      <c r="K564" s="549"/>
      <c r="L564" s="546"/>
      <c r="M564" s="549"/>
      <c r="N564" s="550"/>
      <c r="O564" s="461"/>
      <c r="P564" s="468"/>
      <c r="Q564" s="468"/>
      <c r="R564" s="468"/>
      <c r="S564" s="483"/>
      <c r="T564" s="483"/>
      <c r="U564" s="483"/>
      <c r="V564" s="483"/>
      <c r="W564" s="483"/>
      <c r="X564" s="483"/>
      <c r="Y564" s="483"/>
      <c r="Z564" s="483"/>
    </row>
    <row r="565" ht="29.25" customHeight="1">
      <c r="A565" s="546"/>
      <c r="B565" s="547"/>
      <c r="C565" s="548"/>
      <c r="D565" s="548"/>
      <c r="E565" s="483"/>
      <c r="F565" s="548"/>
      <c r="G565" s="547"/>
      <c r="H565" s="461"/>
      <c r="I565" s="483"/>
      <c r="J565" s="547"/>
      <c r="K565" s="549"/>
      <c r="L565" s="546"/>
      <c r="M565" s="549"/>
      <c r="N565" s="550"/>
      <c r="O565" s="461"/>
      <c r="P565" s="468"/>
      <c r="Q565" s="468"/>
      <c r="R565" s="468"/>
      <c r="S565" s="483"/>
      <c r="T565" s="483"/>
      <c r="U565" s="483"/>
      <c r="V565" s="483"/>
      <c r="W565" s="483"/>
      <c r="X565" s="483"/>
      <c r="Y565" s="483"/>
      <c r="Z565" s="483"/>
    </row>
    <row r="566" ht="29.25" customHeight="1">
      <c r="A566" s="546"/>
      <c r="B566" s="547"/>
      <c r="C566" s="548"/>
      <c r="D566" s="548"/>
      <c r="E566" s="483"/>
      <c r="F566" s="548"/>
      <c r="G566" s="547"/>
      <c r="H566" s="461"/>
      <c r="I566" s="483"/>
      <c r="J566" s="547"/>
      <c r="K566" s="549"/>
      <c r="L566" s="546"/>
      <c r="M566" s="549"/>
      <c r="N566" s="550"/>
      <c r="O566" s="461"/>
      <c r="P566" s="468"/>
      <c r="Q566" s="468"/>
      <c r="R566" s="468"/>
      <c r="S566" s="483"/>
      <c r="T566" s="483"/>
      <c r="U566" s="483"/>
      <c r="V566" s="483"/>
      <c r="W566" s="483"/>
      <c r="X566" s="483"/>
      <c r="Y566" s="483"/>
      <c r="Z566" s="483"/>
    </row>
    <row r="567" ht="29.25" customHeight="1">
      <c r="A567" s="546"/>
      <c r="B567" s="547"/>
      <c r="C567" s="548"/>
      <c r="D567" s="548"/>
      <c r="E567" s="483"/>
      <c r="F567" s="548"/>
      <c r="G567" s="547"/>
      <c r="H567" s="461"/>
      <c r="I567" s="483"/>
      <c r="J567" s="547"/>
      <c r="K567" s="549"/>
      <c r="L567" s="546"/>
      <c r="M567" s="549"/>
      <c r="N567" s="550"/>
      <c r="O567" s="461"/>
      <c r="P567" s="468"/>
      <c r="Q567" s="468"/>
      <c r="R567" s="468"/>
      <c r="S567" s="483"/>
      <c r="T567" s="483"/>
      <c r="U567" s="483"/>
      <c r="V567" s="483"/>
      <c r="W567" s="483"/>
      <c r="X567" s="483"/>
      <c r="Y567" s="483"/>
      <c r="Z567" s="483"/>
    </row>
    <row r="568" ht="29.25" customHeight="1">
      <c r="A568" s="546"/>
      <c r="B568" s="547"/>
      <c r="C568" s="548"/>
      <c r="D568" s="548"/>
      <c r="E568" s="483"/>
      <c r="F568" s="548"/>
      <c r="G568" s="547"/>
      <c r="H568" s="461"/>
      <c r="I568" s="483"/>
      <c r="J568" s="547"/>
      <c r="K568" s="549"/>
      <c r="L568" s="546"/>
      <c r="M568" s="549"/>
      <c r="N568" s="550"/>
      <c r="O568" s="461"/>
      <c r="P568" s="468"/>
      <c r="Q568" s="468"/>
      <c r="R568" s="468"/>
      <c r="S568" s="483"/>
      <c r="T568" s="483"/>
      <c r="U568" s="483"/>
      <c r="V568" s="483"/>
      <c r="W568" s="483"/>
      <c r="X568" s="483"/>
      <c r="Y568" s="483"/>
      <c r="Z568" s="483"/>
    </row>
    <row r="569" ht="29.25" customHeight="1">
      <c r="A569" s="546"/>
      <c r="B569" s="547"/>
      <c r="C569" s="548"/>
      <c r="D569" s="548"/>
      <c r="E569" s="483"/>
      <c r="F569" s="548"/>
      <c r="G569" s="547"/>
      <c r="H569" s="461"/>
      <c r="I569" s="483"/>
      <c r="J569" s="547"/>
      <c r="K569" s="549"/>
      <c r="L569" s="546"/>
      <c r="M569" s="549"/>
      <c r="N569" s="550"/>
      <c r="O569" s="461"/>
      <c r="P569" s="468"/>
      <c r="Q569" s="468"/>
      <c r="R569" s="468"/>
      <c r="S569" s="483"/>
      <c r="T569" s="483"/>
      <c r="U569" s="483"/>
      <c r="V569" s="483"/>
      <c r="W569" s="483"/>
      <c r="X569" s="483"/>
      <c r="Y569" s="483"/>
      <c r="Z569" s="483"/>
    </row>
    <row r="570" ht="29.25" customHeight="1">
      <c r="A570" s="546"/>
      <c r="B570" s="547"/>
      <c r="C570" s="548"/>
      <c r="D570" s="548"/>
      <c r="E570" s="483"/>
      <c r="F570" s="548"/>
      <c r="G570" s="547"/>
      <c r="H570" s="461"/>
      <c r="I570" s="483"/>
      <c r="J570" s="547"/>
      <c r="K570" s="549"/>
      <c r="L570" s="546"/>
      <c r="M570" s="549"/>
      <c r="N570" s="550"/>
      <c r="O570" s="461"/>
      <c r="P570" s="468"/>
      <c r="Q570" s="468"/>
      <c r="R570" s="468"/>
      <c r="S570" s="483"/>
      <c r="T570" s="483"/>
      <c r="U570" s="483"/>
      <c r="V570" s="483"/>
      <c r="W570" s="483"/>
      <c r="X570" s="483"/>
      <c r="Y570" s="483"/>
      <c r="Z570" s="483"/>
    </row>
    <row r="571" ht="29.25" customHeight="1">
      <c r="A571" s="546"/>
      <c r="B571" s="547"/>
      <c r="C571" s="548"/>
      <c r="D571" s="548"/>
      <c r="E571" s="483"/>
      <c r="F571" s="548"/>
      <c r="G571" s="547"/>
      <c r="H571" s="461"/>
      <c r="I571" s="483"/>
      <c r="J571" s="547"/>
      <c r="K571" s="549"/>
      <c r="L571" s="546"/>
      <c r="M571" s="549"/>
      <c r="N571" s="550"/>
      <c r="O571" s="461"/>
      <c r="P571" s="468"/>
      <c r="Q571" s="468"/>
      <c r="R571" s="468"/>
      <c r="S571" s="483"/>
      <c r="T571" s="483"/>
      <c r="U571" s="483"/>
      <c r="V571" s="483"/>
      <c r="W571" s="483"/>
      <c r="X571" s="483"/>
      <c r="Y571" s="483"/>
      <c r="Z571" s="483"/>
    </row>
    <row r="572" ht="29.25" customHeight="1">
      <c r="A572" s="546"/>
      <c r="B572" s="547"/>
      <c r="C572" s="548"/>
      <c r="D572" s="548"/>
      <c r="E572" s="483"/>
      <c r="F572" s="548"/>
      <c r="G572" s="547"/>
      <c r="H572" s="461"/>
      <c r="I572" s="483"/>
      <c r="J572" s="547"/>
      <c r="K572" s="549"/>
      <c r="L572" s="546"/>
      <c r="M572" s="549"/>
      <c r="N572" s="550"/>
      <c r="O572" s="461"/>
      <c r="P572" s="468"/>
      <c r="Q572" s="468"/>
      <c r="R572" s="468"/>
      <c r="S572" s="483"/>
      <c r="T572" s="483"/>
      <c r="U572" s="483"/>
      <c r="V572" s="483"/>
      <c r="W572" s="483"/>
      <c r="X572" s="483"/>
      <c r="Y572" s="483"/>
      <c r="Z572" s="483"/>
    </row>
    <row r="573" ht="29.25" customHeight="1">
      <c r="A573" s="546"/>
      <c r="B573" s="547"/>
      <c r="C573" s="548"/>
      <c r="D573" s="548"/>
      <c r="E573" s="483"/>
      <c r="F573" s="548"/>
      <c r="G573" s="547"/>
      <c r="H573" s="461"/>
      <c r="I573" s="483"/>
      <c r="J573" s="547"/>
      <c r="K573" s="549"/>
      <c r="L573" s="546"/>
      <c r="M573" s="549"/>
      <c r="N573" s="550"/>
      <c r="O573" s="461"/>
      <c r="P573" s="468"/>
      <c r="Q573" s="468"/>
      <c r="R573" s="468"/>
      <c r="S573" s="483"/>
      <c r="T573" s="483"/>
      <c r="U573" s="483"/>
      <c r="V573" s="483"/>
      <c r="W573" s="483"/>
      <c r="X573" s="483"/>
      <c r="Y573" s="483"/>
      <c r="Z573" s="483"/>
    </row>
    <row r="574" ht="29.25" customHeight="1">
      <c r="A574" s="546"/>
      <c r="B574" s="547"/>
      <c r="C574" s="548"/>
      <c r="D574" s="548"/>
      <c r="E574" s="483"/>
      <c r="F574" s="548"/>
      <c r="G574" s="547"/>
      <c r="H574" s="461"/>
      <c r="I574" s="483"/>
      <c r="J574" s="547"/>
      <c r="K574" s="549"/>
      <c r="L574" s="546"/>
      <c r="M574" s="549"/>
      <c r="N574" s="550"/>
      <c r="O574" s="461"/>
      <c r="P574" s="468"/>
      <c r="Q574" s="468"/>
      <c r="R574" s="468"/>
      <c r="S574" s="483"/>
      <c r="T574" s="483"/>
      <c r="U574" s="483"/>
      <c r="V574" s="483"/>
      <c r="W574" s="483"/>
      <c r="X574" s="483"/>
      <c r="Y574" s="483"/>
      <c r="Z574" s="483"/>
    </row>
    <row r="575" ht="29.25" customHeight="1">
      <c r="A575" s="546"/>
      <c r="B575" s="547"/>
      <c r="C575" s="548"/>
      <c r="D575" s="548"/>
      <c r="E575" s="483"/>
      <c r="F575" s="548"/>
      <c r="G575" s="547"/>
      <c r="H575" s="461"/>
      <c r="I575" s="483"/>
      <c r="J575" s="547"/>
      <c r="K575" s="549"/>
      <c r="L575" s="546"/>
      <c r="M575" s="549"/>
      <c r="N575" s="550"/>
      <c r="O575" s="461"/>
      <c r="P575" s="468"/>
      <c r="Q575" s="468"/>
      <c r="R575" s="468"/>
      <c r="S575" s="483"/>
      <c r="T575" s="483"/>
      <c r="U575" s="483"/>
      <c r="V575" s="483"/>
      <c r="W575" s="483"/>
      <c r="X575" s="483"/>
      <c r="Y575" s="483"/>
      <c r="Z575" s="483"/>
    </row>
    <row r="576" ht="29.25" customHeight="1">
      <c r="A576" s="546"/>
      <c r="B576" s="547"/>
      <c r="C576" s="548"/>
      <c r="D576" s="548"/>
      <c r="E576" s="483"/>
      <c r="F576" s="548"/>
      <c r="G576" s="547"/>
      <c r="H576" s="461"/>
      <c r="I576" s="483"/>
      <c r="J576" s="547"/>
      <c r="K576" s="549"/>
      <c r="L576" s="546"/>
      <c r="M576" s="549"/>
      <c r="N576" s="550"/>
      <c r="O576" s="461"/>
      <c r="P576" s="468"/>
      <c r="Q576" s="468"/>
      <c r="R576" s="468"/>
      <c r="S576" s="483"/>
      <c r="T576" s="483"/>
      <c r="U576" s="483"/>
      <c r="V576" s="483"/>
      <c r="W576" s="483"/>
      <c r="X576" s="483"/>
      <c r="Y576" s="483"/>
      <c r="Z576" s="483"/>
    </row>
    <row r="577" ht="29.25" customHeight="1">
      <c r="A577" s="546"/>
      <c r="B577" s="547"/>
      <c r="C577" s="548"/>
      <c r="D577" s="548"/>
      <c r="E577" s="483"/>
      <c r="F577" s="548"/>
      <c r="G577" s="547"/>
      <c r="H577" s="461"/>
      <c r="I577" s="483"/>
      <c r="J577" s="547"/>
      <c r="K577" s="549"/>
      <c r="L577" s="546"/>
      <c r="M577" s="549"/>
      <c r="N577" s="550"/>
      <c r="O577" s="461"/>
      <c r="P577" s="468"/>
      <c r="Q577" s="468"/>
      <c r="R577" s="468"/>
      <c r="S577" s="483"/>
      <c r="T577" s="483"/>
      <c r="U577" s="483"/>
      <c r="V577" s="483"/>
      <c r="W577" s="483"/>
      <c r="X577" s="483"/>
      <c r="Y577" s="483"/>
      <c r="Z577" s="483"/>
    </row>
    <row r="578" ht="29.25" customHeight="1">
      <c r="A578" s="546"/>
      <c r="B578" s="547"/>
      <c r="C578" s="548"/>
      <c r="D578" s="548"/>
      <c r="E578" s="483"/>
      <c r="F578" s="548"/>
      <c r="G578" s="547"/>
      <c r="H578" s="461"/>
      <c r="I578" s="483"/>
      <c r="J578" s="547"/>
      <c r="K578" s="549"/>
      <c r="L578" s="546"/>
      <c r="M578" s="549"/>
      <c r="N578" s="550"/>
      <c r="O578" s="461"/>
      <c r="P578" s="468"/>
      <c r="Q578" s="468"/>
      <c r="R578" s="468"/>
      <c r="S578" s="483"/>
      <c r="T578" s="483"/>
      <c r="U578" s="483"/>
      <c r="V578" s="483"/>
      <c r="W578" s="483"/>
      <c r="X578" s="483"/>
      <c r="Y578" s="483"/>
      <c r="Z578" s="483"/>
    </row>
    <row r="579" ht="29.25" customHeight="1">
      <c r="A579" s="546"/>
      <c r="B579" s="547"/>
      <c r="C579" s="548"/>
      <c r="D579" s="548"/>
      <c r="E579" s="483"/>
      <c r="F579" s="548"/>
      <c r="G579" s="547"/>
      <c r="H579" s="461"/>
      <c r="I579" s="483"/>
      <c r="J579" s="547"/>
      <c r="K579" s="549"/>
      <c r="L579" s="546"/>
      <c r="M579" s="549"/>
      <c r="N579" s="550"/>
      <c r="O579" s="461"/>
      <c r="P579" s="468"/>
      <c r="Q579" s="468"/>
      <c r="R579" s="468"/>
      <c r="S579" s="483"/>
      <c r="T579" s="483"/>
      <c r="U579" s="483"/>
      <c r="V579" s="483"/>
      <c r="W579" s="483"/>
      <c r="X579" s="483"/>
      <c r="Y579" s="483"/>
      <c r="Z579" s="483"/>
    </row>
    <row r="580" ht="29.25" customHeight="1">
      <c r="A580" s="546"/>
      <c r="B580" s="547"/>
      <c r="C580" s="548"/>
      <c r="D580" s="548"/>
      <c r="E580" s="483"/>
      <c r="F580" s="548"/>
      <c r="G580" s="547"/>
      <c r="H580" s="461"/>
      <c r="I580" s="483"/>
      <c r="J580" s="547"/>
      <c r="K580" s="549"/>
      <c r="L580" s="546"/>
      <c r="M580" s="549"/>
      <c r="N580" s="550"/>
      <c r="O580" s="461"/>
      <c r="P580" s="468"/>
      <c r="Q580" s="468"/>
      <c r="R580" s="468"/>
      <c r="S580" s="483"/>
      <c r="T580" s="483"/>
      <c r="U580" s="483"/>
      <c r="V580" s="483"/>
      <c r="W580" s="483"/>
      <c r="X580" s="483"/>
      <c r="Y580" s="483"/>
      <c r="Z580" s="483"/>
    </row>
    <row r="581" ht="29.25" customHeight="1">
      <c r="A581" s="546"/>
      <c r="B581" s="547"/>
      <c r="C581" s="548"/>
      <c r="D581" s="548"/>
      <c r="E581" s="483"/>
      <c r="F581" s="548"/>
      <c r="G581" s="547"/>
      <c r="H581" s="461"/>
      <c r="I581" s="483"/>
      <c r="J581" s="547"/>
      <c r="K581" s="549"/>
      <c r="L581" s="546"/>
      <c r="M581" s="549"/>
      <c r="N581" s="550"/>
      <c r="O581" s="461"/>
      <c r="P581" s="468"/>
      <c r="Q581" s="468"/>
      <c r="R581" s="468"/>
      <c r="S581" s="483"/>
      <c r="T581" s="483"/>
      <c r="U581" s="483"/>
      <c r="V581" s="483"/>
      <c r="W581" s="483"/>
      <c r="X581" s="483"/>
      <c r="Y581" s="483"/>
      <c r="Z581" s="483"/>
    </row>
    <row r="582" ht="29.25" customHeight="1">
      <c r="A582" s="546"/>
      <c r="B582" s="547"/>
      <c r="C582" s="548"/>
      <c r="D582" s="548"/>
      <c r="E582" s="483"/>
      <c r="F582" s="548"/>
      <c r="G582" s="547"/>
      <c r="H582" s="461"/>
      <c r="I582" s="483"/>
      <c r="J582" s="547"/>
      <c r="K582" s="549"/>
      <c r="L582" s="546"/>
      <c r="M582" s="549"/>
      <c r="N582" s="550"/>
      <c r="O582" s="461"/>
      <c r="P582" s="468"/>
      <c r="Q582" s="468"/>
      <c r="R582" s="468"/>
      <c r="S582" s="483"/>
      <c r="T582" s="483"/>
      <c r="U582" s="483"/>
      <c r="V582" s="483"/>
      <c r="W582" s="483"/>
      <c r="X582" s="483"/>
      <c r="Y582" s="483"/>
      <c r="Z582" s="483"/>
    </row>
    <row r="583" ht="29.25" customHeight="1">
      <c r="A583" s="546"/>
      <c r="B583" s="547"/>
      <c r="C583" s="548"/>
      <c r="D583" s="548"/>
      <c r="E583" s="483"/>
      <c r="F583" s="548"/>
      <c r="G583" s="547"/>
      <c r="H583" s="461"/>
      <c r="I583" s="483"/>
      <c r="J583" s="547"/>
      <c r="K583" s="549"/>
      <c r="L583" s="546"/>
      <c r="M583" s="549"/>
      <c r="N583" s="550"/>
      <c r="O583" s="461"/>
      <c r="P583" s="468"/>
      <c r="Q583" s="468"/>
      <c r="R583" s="468"/>
      <c r="S583" s="483"/>
      <c r="T583" s="483"/>
      <c r="U583" s="483"/>
      <c r="V583" s="483"/>
      <c r="W583" s="483"/>
      <c r="X583" s="483"/>
      <c r="Y583" s="483"/>
      <c r="Z583" s="483"/>
    </row>
    <row r="584" ht="29.25" customHeight="1">
      <c r="A584" s="546"/>
      <c r="B584" s="547"/>
      <c r="C584" s="548"/>
      <c r="D584" s="548"/>
      <c r="E584" s="483"/>
      <c r="F584" s="548"/>
      <c r="G584" s="547"/>
      <c r="H584" s="461"/>
      <c r="I584" s="483"/>
      <c r="J584" s="547"/>
      <c r="K584" s="549"/>
      <c r="L584" s="546"/>
      <c r="M584" s="549"/>
      <c r="N584" s="550"/>
      <c r="O584" s="461"/>
      <c r="P584" s="468"/>
      <c r="Q584" s="468"/>
      <c r="R584" s="468"/>
      <c r="S584" s="483"/>
      <c r="T584" s="483"/>
      <c r="U584" s="483"/>
      <c r="V584" s="483"/>
      <c r="W584" s="483"/>
      <c r="X584" s="483"/>
      <c r="Y584" s="483"/>
      <c r="Z584" s="483"/>
    </row>
    <row r="585" ht="29.25" customHeight="1">
      <c r="A585" s="546"/>
      <c r="B585" s="547"/>
      <c r="C585" s="548"/>
      <c r="D585" s="548"/>
      <c r="E585" s="483"/>
      <c r="F585" s="548"/>
      <c r="G585" s="547"/>
      <c r="H585" s="461"/>
      <c r="I585" s="483"/>
      <c r="J585" s="547"/>
      <c r="K585" s="549"/>
      <c r="L585" s="546"/>
      <c r="M585" s="549"/>
      <c r="N585" s="550"/>
      <c r="O585" s="461"/>
      <c r="P585" s="468"/>
      <c r="Q585" s="468"/>
      <c r="R585" s="468"/>
      <c r="S585" s="483"/>
      <c r="T585" s="483"/>
      <c r="U585" s="483"/>
      <c r="V585" s="483"/>
      <c r="W585" s="483"/>
      <c r="X585" s="483"/>
      <c r="Y585" s="483"/>
      <c r="Z585" s="483"/>
    </row>
    <row r="586" ht="29.25" customHeight="1">
      <c r="A586" s="546"/>
      <c r="B586" s="547"/>
      <c r="C586" s="548"/>
      <c r="D586" s="548"/>
      <c r="E586" s="483"/>
      <c r="F586" s="548"/>
      <c r="G586" s="547"/>
      <c r="H586" s="461"/>
      <c r="I586" s="483"/>
      <c r="J586" s="547"/>
      <c r="K586" s="549"/>
      <c r="L586" s="546"/>
      <c r="M586" s="549"/>
      <c r="N586" s="550"/>
      <c r="O586" s="461"/>
      <c r="P586" s="468"/>
      <c r="Q586" s="468"/>
      <c r="R586" s="468"/>
      <c r="S586" s="483"/>
      <c r="T586" s="483"/>
      <c r="U586" s="483"/>
      <c r="V586" s="483"/>
      <c r="W586" s="483"/>
      <c r="X586" s="483"/>
      <c r="Y586" s="483"/>
      <c r="Z586" s="483"/>
    </row>
    <row r="587" ht="29.25" customHeight="1">
      <c r="A587" s="546"/>
      <c r="B587" s="547"/>
      <c r="C587" s="548"/>
      <c r="D587" s="548"/>
      <c r="E587" s="483"/>
      <c r="F587" s="548"/>
      <c r="G587" s="547"/>
      <c r="H587" s="461"/>
      <c r="I587" s="483"/>
      <c r="J587" s="547"/>
      <c r="K587" s="549"/>
      <c r="L587" s="546"/>
      <c r="M587" s="549"/>
      <c r="N587" s="550"/>
      <c r="O587" s="461"/>
      <c r="P587" s="468"/>
      <c r="Q587" s="468"/>
      <c r="R587" s="468"/>
      <c r="S587" s="483"/>
      <c r="T587" s="483"/>
      <c r="U587" s="483"/>
      <c r="V587" s="483"/>
      <c r="W587" s="483"/>
      <c r="X587" s="483"/>
      <c r="Y587" s="483"/>
      <c r="Z587" s="483"/>
    </row>
    <row r="588" ht="29.25" customHeight="1">
      <c r="A588" s="546"/>
      <c r="B588" s="547"/>
      <c r="C588" s="548"/>
      <c r="D588" s="548"/>
      <c r="E588" s="483"/>
      <c r="F588" s="548"/>
      <c r="G588" s="547"/>
      <c r="H588" s="461"/>
      <c r="I588" s="483"/>
      <c r="J588" s="547"/>
      <c r="K588" s="549"/>
      <c r="L588" s="546"/>
      <c r="M588" s="549"/>
      <c r="N588" s="550"/>
      <c r="O588" s="461"/>
      <c r="P588" s="468"/>
      <c r="Q588" s="468"/>
      <c r="R588" s="468"/>
      <c r="S588" s="483"/>
      <c r="T588" s="483"/>
      <c r="U588" s="483"/>
      <c r="V588" s="483"/>
      <c r="W588" s="483"/>
      <c r="X588" s="483"/>
      <c r="Y588" s="483"/>
      <c r="Z588" s="483"/>
    </row>
    <row r="589" ht="29.25" customHeight="1">
      <c r="A589" s="546"/>
      <c r="B589" s="547"/>
      <c r="C589" s="548"/>
      <c r="D589" s="548"/>
      <c r="E589" s="483"/>
      <c r="F589" s="548"/>
      <c r="G589" s="547"/>
      <c r="H589" s="461"/>
      <c r="I589" s="483"/>
      <c r="J589" s="547"/>
      <c r="K589" s="549"/>
      <c r="L589" s="546"/>
      <c r="M589" s="549"/>
      <c r="N589" s="550"/>
      <c r="O589" s="461"/>
      <c r="P589" s="468"/>
      <c r="Q589" s="468"/>
      <c r="R589" s="468"/>
      <c r="S589" s="483"/>
      <c r="T589" s="483"/>
      <c r="U589" s="483"/>
      <c r="V589" s="483"/>
      <c r="W589" s="483"/>
      <c r="X589" s="483"/>
      <c r="Y589" s="483"/>
      <c r="Z589" s="483"/>
    </row>
    <row r="590" ht="29.25" customHeight="1">
      <c r="A590" s="546"/>
      <c r="B590" s="547"/>
      <c r="C590" s="548"/>
      <c r="D590" s="548"/>
      <c r="E590" s="483"/>
      <c r="F590" s="548"/>
      <c r="G590" s="547"/>
      <c r="H590" s="461"/>
      <c r="I590" s="483"/>
      <c r="J590" s="547"/>
      <c r="K590" s="549"/>
      <c r="L590" s="546"/>
      <c r="M590" s="549"/>
      <c r="N590" s="550"/>
      <c r="O590" s="461"/>
      <c r="P590" s="468"/>
      <c r="Q590" s="468"/>
      <c r="R590" s="468"/>
      <c r="S590" s="483"/>
      <c r="T590" s="483"/>
      <c r="U590" s="483"/>
      <c r="V590" s="483"/>
      <c r="W590" s="483"/>
      <c r="X590" s="483"/>
      <c r="Y590" s="483"/>
      <c r="Z590" s="483"/>
    </row>
    <row r="591" ht="29.25" customHeight="1">
      <c r="A591" s="546"/>
      <c r="B591" s="547"/>
      <c r="C591" s="548"/>
      <c r="D591" s="548"/>
      <c r="E591" s="483"/>
      <c r="F591" s="548"/>
      <c r="G591" s="547"/>
      <c r="H591" s="461"/>
      <c r="I591" s="483"/>
      <c r="J591" s="547"/>
      <c r="K591" s="549"/>
      <c r="L591" s="546"/>
      <c r="M591" s="549"/>
      <c r="N591" s="550"/>
      <c r="O591" s="461"/>
      <c r="P591" s="468"/>
      <c r="Q591" s="468"/>
      <c r="R591" s="468"/>
      <c r="S591" s="483"/>
      <c r="T591" s="483"/>
      <c r="U591" s="483"/>
      <c r="V591" s="483"/>
      <c r="W591" s="483"/>
      <c r="X591" s="483"/>
      <c r="Y591" s="483"/>
      <c r="Z591" s="483"/>
    </row>
    <row r="592" ht="29.25" customHeight="1">
      <c r="A592" s="546"/>
      <c r="B592" s="547"/>
      <c r="C592" s="548"/>
      <c r="D592" s="548"/>
      <c r="E592" s="483"/>
      <c r="F592" s="548"/>
      <c r="G592" s="547"/>
      <c r="H592" s="461"/>
      <c r="I592" s="483"/>
      <c r="J592" s="547"/>
      <c r="K592" s="549"/>
      <c r="L592" s="546"/>
      <c r="M592" s="549"/>
      <c r="N592" s="550"/>
      <c r="O592" s="461"/>
      <c r="P592" s="468"/>
      <c r="Q592" s="468"/>
      <c r="R592" s="468"/>
      <c r="S592" s="483"/>
      <c r="T592" s="483"/>
      <c r="U592" s="483"/>
      <c r="V592" s="483"/>
      <c r="W592" s="483"/>
      <c r="X592" s="483"/>
      <c r="Y592" s="483"/>
      <c r="Z592" s="483"/>
    </row>
    <row r="593" ht="29.25" customHeight="1">
      <c r="A593" s="546"/>
      <c r="B593" s="547"/>
      <c r="C593" s="548"/>
      <c r="D593" s="548"/>
      <c r="E593" s="483"/>
      <c r="F593" s="548"/>
      <c r="G593" s="547"/>
      <c r="H593" s="461"/>
      <c r="I593" s="483"/>
      <c r="J593" s="547"/>
      <c r="K593" s="549"/>
      <c r="L593" s="546"/>
      <c r="M593" s="549"/>
      <c r="N593" s="550"/>
      <c r="O593" s="461"/>
      <c r="P593" s="468"/>
      <c r="Q593" s="468"/>
      <c r="R593" s="468"/>
      <c r="S593" s="483"/>
      <c r="T593" s="483"/>
      <c r="U593" s="483"/>
      <c r="V593" s="483"/>
      <c r="W593" s="483"/>
      <c r="X593" s="483"/>
      <c r="Y593" s="483"/>
      <c r="Z593" s="483"/>
    </row>
    <row r="594" ht="29.25" customHeight="1">
      <c r="A594" s="546"/>
      <c r="B594" s="547"/>
      <c r="C594" s="548"/>
      <c r="D594" s="548"/>
      <c r="E594" s="483"/>
      <c r="F594" s="548"/>
      <c r="G594" s="547"/>
      <c r="H594" s="461"/>
      <c r="I594" s="483"/>
      <c r="J594" s="547"/>
      <c r="K594" s="549"/>
      <c r="L594" s="546"/>
      <c r="M594" s="549"/>
      <c r="N594" s="550"/>
      <c r="O594" s="461"/>
      <c r="P594" s="468"/>
      <c r="Q594" s="468"/>
      <c r="R594" s="468"/>
      <c r="S594" s="483"/>
      <c r="T594" s="483"/>
      <c r="U594" s="483"/>
      <c r="V594" s="483"/>
      <c r="W594" s="483"/>
      <c r="X594" s="483"/>
      <c r="Y594" s="483"/>
      <c r="Z594" s="483"/>
    </row>
    <row r="595" ht="29.25" customHeight="1">
      <c r="A595" s="546"/>
      <c r="B595" s="547"/>
      <c r="C595" s="548"/>
      <c r="D595" s="548"/>
      <c r="E595" s="483"/>
      <c r="F595" s="548"/>
      <c r="G595" s="547"/>
      <c r="H595" s="461"/>
      <c r="I595" s="483"/>
      <c r="J595" s="547"/>
      <c r="K595" s="549"/>
      <c r="L595" s="546"/>
      <c r="M595" s="549"/>
      <c r="N595" s="550"/>
      <c r="O595" s="461"/>
      <c r="P595" s="468"/>
      <c r="Q595" s="468"/>
      <c r="R595" s="468"/>
      <c r="S595" s="483"/>
      <c r="T595" s="483"/>
      <c r="U595" s="483"/>
      <c r="V595" s="483"/>
      <c r="W595" s="483"/>
      <c r="X595" s="483"/>
      <c r="Y595" s="483"/>
      <c r="Z595" s="483"/>
    </row>
    <row r="596" ht="29.25" customHeight="1">
      <c r="A596" s="546"/>
      <c r="B596" s="547"/>
      <c r="C596" s="548"/>
      <c r="D596" s="548"/>
      <c r="E596" s="483"/>
      <c r="F596" s="548"/>
      <c r="G596" s="547"/>
      <c r="H596" s="461"/>
      <c r="I596" s="483"/>
      <c r="J596" s="547"/>
      <c r="K596" s="549"/>
      <c r="L596" s="546"/>
      <c r="M596" s="549"/>
      <c r="N596" s="550"/>
      <c r="O596" s="461"/>
      <c r="P596" s="468"/>
      <c r="Q596" s="468"/>
      <c r="R596" s="468"/>
      <c r="S596" s="483"/>
      <c r="T596" s="483"/>
      <c r="U596" s="483"/>
      <c r="V596" s="483"/>
      <c r="W596" s="483"/>
      <c r="X596" s="483"/>
      <c r="Y596" s="483"/>
      <c r="Z596" s="483"/>
    </row>
    <row r="597" ht="29.25" customHeight="1">
      <c r="A597" s="546"/>
      <c r="B597" s="547"/>
      <c r="C597" s="548"/>
      <c r="D597" s="548"/>
      <c r="E597" s="483"/>
      <c r="F597" s="548"/>
      <c r="G597" s="547"/>
      <c r="H597" s="461"/>
      <c r="I597" s="483"/>
      <c r="J597" s="547"/>
      <c r="K597" s="549"/>
      <c r="L597" s="546"/>
      <c r="M597" s="549"/>
      <c r="N597" s="550"/>
      <c r="O597" s="461"/>
      <c r="P597" s="468"/>
      <c r="Q597" s="468"/>
      <c r="R597" s="468"/>
      <c r="S597" s="483"/>
      <c r="T597" s="483"/>
      <c r="U597" s="483"/>
      <c r="V597" s="483"/>
      <c r="W597" s="483"/>
      <c r="X597" s="483"/>
      <c r="Y597" s="483"/>
      <c r="Z597" s="483"/>
    </row>
    <row r="598" ht="29.25" customHeight="1">
      <c r="A598" s="546"/>
      <c r="B598" s="547"/>
      <c r="C598" s="548"/>
      <c r="D598" s="548"/>
      <c r="E598" s="483"/>
      <c r="F598" s="548"/>
      <c r="G598" s="547"/>
      <c r="H598" s="461"/>
      <c r="I598" s="483"/>
      <c r="J598" s="547"/>
      <c r="K598" s="549"/>
      <c r="L598" s="546"/>
      <c r="M598" s="549"/>
      <c r="N598" s="550"/>
      <c r="O598" s="461"/>
      <c r="P598" s="468"/>
      <c r="Q598" s="468"/>
      <c r="R598" s="468"/>
      <c r="S598" s="483"/>
      <c r="T598" s="483"/>
      <c r="U598" s="483"/>
      <c r="V598" s="483"/>
      <c r="W598" s="483"/>
      <c r="X598" s="483"/>
      <c r="Y598" s="483"/>
      <c r="Z598" s="483"/>
    </row>
    <row r="599" ht="29.25" customHeight="1">
      <c r="A599" s="546"/>
      <c r="B599" s="547"/>
      <c r="C599" s="548"/>
      <c r="D599" s="548"/>
      <c r="E599" s="483"/>
      <c r="F599" s="548"/>
      <c r="G599" s="547"/>
      <c r="H599" s="461"/>
      <c r="I599" s="483"/>
      <c r="J599" s="547"/>
      <c r="K599" s="549"/>
      <c r="L599" s="546"/>
      <c r="M599" s="549"/>
      <c r="N599" s="550"/>
      <c r="O599" s="461"/>
      <c r="P599" s="468"/>
      <c r="Q599" s="468"/>
      <c r="R599" s="468"/>
      <c r="S599" s="483"/>
      <c r="T599" s="483"/>
      <c r="U599" s="483"/>
      <c r="V599" s="483"/>
      <c r="W599" s="483"/>
      <c r="X599" s="483"/>
      <c r="Y599" s="483"/>
      <c r="Z599" s="483"/>
    </row>
    <row r="600" ht="29.25" customHeight="1">
      <c r="A600" s="546"/>
      <c r="B600" s="547"/>
      <c r="C600" s="548"/>
      <c r="D600" s="548"/>
      <c r="E600" s="483"/>
      <c r="F600" s="548"/>
      <c r="G600" s="547"/>
      <c r="H600" s="461"/>
      <c r="I600" s="483"/>
      <c r="J600" s="547"/>
      <c r="K600" s="549"/>
      <c r="L600" s="546"/>
      <c r="M600" s="549"/>
      <c r="N600" s="550"/>
      <c r="O600" s="461"/>
      <c r="P600" s="468"/>
      <c r="Q600" s="468"/>
      <c r="R600" s="468"/>
      <c r="S600" s="483"/>
      <c r="T600" s="483"/>
      <c r="U600" s="483"/>
      <c r="V600" s="483"/>
      <c r="W600" s="483"/>
      <c r="X600" s="483"/>
      <c r="Y600" s="483"/>
      <c r="Z600" s="483"/>
    </row>
    <row r="601" ht="29.25" customHeight="1">
      <c r="A601" s="546"/>
      <c r="B601" s="547"/>
      <c r="C601" s="548"/>
      <c r="D601" s="548"/>
      <c r="E601" s="483"/>
      <c r="F601" s="548"/>
      <c r="G601" s="547"/>
      <c r="H601" s="461"/>
      <c r="I601" s="483"/>
      <c r="J601" s="547"/>
      <c r="K601" s="549"/>
      <c r="L601" s="546"/>
      <c r="M601" s="549"/>
      <c r="N601" s="550"/>
      <c r="O601" s="461"/>
      <c r="P601" s="468"/>
      <c r="Q601" s="468"/>
      <c r="R601" s="468"/>
      <c r="S601" s="483"/>
      <c r="T601" s="483"/>
      <c r="U601" s="483"/>
      <c r="V601" s="483"/>
      <c r="W601" s="483"/>
      <c r="X601" s="483"/>
      <c r="Y601" s="483"/>
      <c r="Z601" s="483"/>
    </row>
    <row r="602" ht="29.25" customHeight="1">
      <c r="A602" s="546"/>
      <c r="B602" s="547"/>
      <c r="C602" s="548"/>
      <c r="D602" s="548"/>
      <c r="E602" s="483"/>
      <c r="F602" s="548"/>
      <c r="G602" s="547"/>
      <c r="H602" s="461"/>
      <c r="I602" s="483"/>
      <c r="J602" s="547"/>
      <c r="K602" s="549"/>
      <c r="L602" s="546"/>
      <c r="M602" s="549"/>
      <c r="N602" s="550"/>
      <c r="O602" s="461"/>
      <c r="P602" s="468"/>
      <c r="Q602" s="468"/>
      <c r="R602" s="468"/>
      <c r="S602" s="483"/>
      <c r="T602" s="483"/>
      <c r="U602" s="483"/>
      <c r="V602" s="483"/>
      <c r="W602" s="483"/>
      <c r="X602" s="483"/>
      <c r="Y602" s="483"/>
      <c r="Z602" s="483"/>
    </row>
    <row r="603" ht="29.25" customHeight="1">
      <c r="A603" s="546"/>
      <c r="B603" s="547"/>
      <c r="C603" s="548"/>
      <c r="D603" s="548"/>
      <c r="E603" s="483"/>
      <c r="F603" s="548"/>
      <c r="G603" s="547"/>
      <c r="H603" s="461"/>
      <c r="I603" s="483"/>
      <c r="J603" s="547"/>
      <c r="K603" s="549"/>
      <c r="L603" s="546"/>
      <c r="M603" s="549"/>
      <c r="N603" s="550"/>
      <c r="O603" s="461"/>
      <c r="P603" s="468"/>
      <c r="Q603" s="468"/>
      <c r="R603" s="468"/>
      <c r="S603" s="483"/>
      <c r="T603" s="483"/>
      <c r="U603" s="483"/>
      <c r="V603" s="483"/>
      <c r="W603" s="483"/>
      <c r="X603" s="483"/>
      <c r="Y603" s="483"/>
      <c r="Z603" s="483"/>
    </row>
    <row r="604" ht="29.25" customHeight="1">
      <c r="A604" s="546"/>
      <c r="B604" s="547"/>
      <c r="C604" s="548"/>
      <c r="D604" s="548"/>
      <c r="E604" s="483"/>
      <c r="F604" s="548"/>
      <c r="G604" s="547"/>
      <c r="H604" s="461"/>
      <c r="I604" s="483"/>
      <c r="J604" s="547"/>
      <c r="K604" s="549"/>
      <c r="L604" s="546"/>
      <c r="M604" s="549"/>
      <c r="N604" s="550"/>
      <c r="O604" s="461"/>
      <c r="P604" s="468"/>
      <c r="Q604" s="468"/>
      <c r="R604" s="468"/>
      <c r="S604" s="483"/>
      <c r="T604" s="483"/>
      <c r="U604" s="483"/>
      <c r="V604" s="483"/>
      <c r="W604" s="483"/>
      <c r="X604" s="483"/>
      <c r="Y604" s="483"/>
      <c r="Z604" s="483"/>
    </row>
    <row r="605" ht="29.25" customHeight="1">
      <c r="A605" s="546"/>
      <c r="B605" s="547"/>
      <c r="C605" s="548"/>
      <c r="D605" s="548"/>
      <c r="E605" s="483"/>
      <c r="F605" s="548"/>
      <c r="G605" s="547"/>
      <c r="H605" s="461"/>
      <c r="I605" s="483"/>
      <c r="J605" s="547"/>
      <c r="K605" s="549"/>
      <c r="L605" s="546"/>
      <c r="M605" s="549"/>
      <c r="N605" s="550"/>
      <c r="O605" s="461"/>
      <c r="P605" s="468"/>
      <c r="Q605" s="468"/>
      <c r="R605" s="468"/>
      <c r="S605" s="483"/>
      <c r="T605" s="483"/>
      <c r="U605" s="483"/>
      <c r="V605" s="483"/>
      <c r="W605" s="483"/>
      <c r="X605" s="483"/>
      <c r="Y605" s="483"/>
      <c r="Z605" s="483"/>
    </row>
    <row r="606" ht="29.25" customHeight="1">
      <c r="A606" s="546"/>
      <c r="B606" s="547"/>
      <c r="C606" s="548"/>
      <c r="D606" s="548"/>
      <c r="E606" s="483"/>
      <c r="F606" s="548"/>
      <c r="G606" s="547"/>
      <c r="H606" s="461"/>
      <c r="I606" s="483"/>
      <c r="J606" s="547"/>
      <c r="K606" s="549"/>
      <c r="L606" s="546"/>
      <c r="M606" s="549"/>
      <c r="N606" s="550"/>
      <c r="O606" s="461"/>
      <c r="P606" s="468"/>
      <c r="Q606" s="468"/>
      <c r="R606" s="468"/>
      <c r="S606" s="483"/>
      <c r="T606" s="483"/>
      <c r="U606" s="483"/>
      <c r="V606" s="483"/>
      <c r="W606" s="483"/>
      <c r="X606" s="483"/>
      <c r="Y606" s="483"/>
      <c r="Z606" s="483"/>
    </row>
    <row r="607" ht="29.25" customHeight="1">
      <c r="A607" s="546"/>
      <c r="B607" s="547"/>
      <c r="C607" s="548"/>
      <c r="D607" s="548"/>
      <c r="E607" s="483"/>
      <c r="F607" s="548"/>
      <c r="G607" s="547"/>
      <c r="H607" s="461"/>
      <c r="I607" s="483"/>
      <c r="J607" s="547"/>
      <c r="K607" s="549"/>
      <c r="L607" s="546"/>
      <c r="M607" s="549"/>
      <c r="N607" s="550"/>
      <c r="O607" s="461"/>
      <c r="P607" s="468"/>
      <c r="Q607" s="468"/>
      <c r="R607" s="468"/>
      <c r="S607" s="483"/>
      <c r="T607" s="483"/>
      <c r="U607" s="483"/>
      <c r="V607" s="483"/>
      <c r="W607" s="483"/>
      <c r="X607" s="483"/>
      <c r="Y607" s="483"/>
      <c r="Z607" s="483"/>
    </row>
    <row r="608" ht="29.25" customHeight="1">
      <c r="A608" s="546"/>
      <c r="B608" s="547"/>
      <c r="C608" s="548"/>
      <c r="D608" s="548"/>
      <c r="E608" s="483"/>
      <c r="F608" s="548"/>
      <c r="G608" s="547"/>
      <c r="H608" s="461"/>
      <c r="I608" s="483"/>
      <c r="J608" s="547"/>
      <c r="K608" s="549"/>
      <c r="L608" s="546"/>
      <c r="M608" s="549"/>
      <c r="N608" s="550"/>
      <c r="O608" s="461"/>
      <c r="P608" s="468"/>
      <c r="Q608" s="468"/>
      <c r="R608" s="468"/>
      <c r="S608" s="483"/>
      <c r="T608" s="483"/>
      <c r="U608" s="483"/>
      <c r="V608" s="483"/>
      <c r="W608" s="483"/>
      <c r="X608" s="483"/>
      <c r="Y608" s="483"/>
      <c r="Z608" s="483"/>
    </row>
    <row r="609" ht="29.25" customHeight="1">
      <c r="A609" s="546"/>
      <c r="B609" s="547"/>
      <c r="C609" s="548"/>
      <c r="D609" s="548"/>
      <c r="E609" s="483"/>
      <c r="F609" s="548"/>
      <c r="G609" s="547"/>
      <c r="H609" s="461"/>
      <c r="I609" s="483"/>
      <c r="J609" s="547"/>
      <c r="K609" s="549"/>
      <c r="L609" s="546"/>
      <c r="M609" s="549"/>
      <c r="N609" s="550"/>
      <c r="O609" s="461"/>
      <c r="P609" s="468"/>
      <c r="Q609" s="468"/>
      <c r="R609" s="468"/>
      <c r="S609" s="483"/>
      <c r="T609" s="483"/>
      <c r="U609" s="483"/>
      <c r="V609" s="483"/>
      <c r="W609" s="483"/>
      <c r="X609" s="483"/>
      <c r="Y609" s="483"/>
      <c r="Z609" s="483"/>
    </row>
    <row r="610" ht="29.25" customHeight="1">
      <c r="A610" s="546"/>
      <c r="B610" s="547"/>
      <c r="C610" s="548"/>
      <c r="D610" s="548"/>
      <c r="E610" s="483"/>
      <c r="F610" s="548"/>
      <c r="G610" s="547"/>
      <c r="H610" s="461"/>
      <c r="I610" s="483"/>
      <c r="J610" s="547"/>
      <c r="K610" s="549"/>
      <c r="L610" s="546"/>
      <c r="M610" s="549"/>
      <c r="N610" s="550"/>
      <c r="O610" s="461"/>
      <c r="P610" s="468"/>
      <c r="Q610" s="468"/>
      <c r="R610" s="468"/>
      <c r="S610" s="483"/>
      <c r="T610" s="483"/>
      <c r="U610" s="483"/>
      <c r="V610" s="483"/>
      <c r="W610" s="483"/>
      <c r="X610" s="483"/>
      <c r="Y610" s="483"/>
      <c r="Z610" s="483"/>
    </row>
    <row r="611" ht="29.25" customHeight="1">
      <c r="A611" s="546"/>
      <c r="B611" s="547"/>
      <c r="C611" s="548"/>
      <c r="D611" s="548"/>
      <c r="E611" s="483"/>
      <c r="F611" s="548"/>
      <c r="G611" s="547"/>
      <c r="H611" s="461"/>
      <c r="I611" s="483"/>
      <c r="J611" s="547"/>
      <c r="K611" s="549"/>
      <c r="L611" s="546"/>
      <c r="M611" s="549"/>
      <c r="N611" s="550"/>
      <c r="O611" s="461"/>
      <c r="P611" s="468"/>
      <c r="Q611" s="468"/>
      <c r="R611" s="468"/>
      <c r="S611" s="483"/>
      <c r="T611" s="483"/>
      <c r="U611" s="483"/>
      <c r="V611" s="483"/>
      <c r="W611" s="483"/>
      <c r="X611" s="483"/>
      <c r="Y611" s="483"/>
      <c r="Z611" s="483"/>
    </row>
    <row r="612" ht="29.25" customHeight="1">
      <c r="A612" s="546"/>
      <c r="B612" s="547"/>
      <c r="C612" s="548"/>
      <c r="D612" s="548"/>
      <c r="E612" s="483"/>
      <c r="F612" s="548"/>
      <c r="G612" s="547"/>
      <c r="H612" s="461"/>
      <c r="I612" s="483"/>
      <c r="J612" s="547"/>
      <c r="K612" s="549"/>
      <c r="L612" s="546"/>
      <c r="M612" s="549"/>
      <c r="N612" s="550"/>
      <c r="O612" s="461"/>
      <c r="P612" s="468"/>
      <c r="Q612" s="468"/>
      <c r="R612" s="468"/>
      <c r="S612" s="483"/>
      <c r="T612" s="483"/>
      <c r="U612" s="483"/>
      <c r="V612" s="483"/>
      <c r="W612" s="483"/>
      <c r="X612" s="483"/>
      <c r="Y612" s="483"/>
      <c r="Z612" s="483"/>
    </row>
    <row r="613" ht="29.25" customHeight="1">
      <c r="A613" s="546"/>
      <c r="B613" s="547"/>
      <c r="C613" s="548"/>
      <c r="D613" s="548"/>
      <c r="E613" s="483"/>
      <c r="F613" s="548"/>
      <c r="G613" s="547"/>
      <c r="H613" s="461"/>
      <c r="I613" s="483"/>
      <c r="J613" s="547"/>
      <c r="K613" s="549"/>
      <c r="L613" s="546"/>
      <c r="M613" s="549"/>
      <c r="N613" s="550"/>
      <c r="O613" s="461"/>
      <c r="P613" s="468"/>
      <c r="Q613" s="468"/>
      <c r="R613" s="468"/>
      <c r="S613" s="483"/>
      <c r="T613" s="483"/>
      <c r="U613" s="483"/>
      <c r="V613" s="483"/>
      <c r="W613" s="483"/>
      <c r="X613" s="483"/>
      <c r="Y613" s="483"/>
      <c r="Z613" s="483"/>
    </row>
    <row r="614" ht="29.25" customHeight="1">
      <c r="A614" s="546"/>
      <c r="B614" s="547"/>
      <c r="C614" s="548"/>
      <c r="D614" s="548"/>
      <c r="E614" s="483"/>
      <c r="F614" s="548"/>
      <c r="G614" s="547"/>
      <c r="H614" s="461"/>
      <c r="I614" s="483"/>
      <c r="J614" s="547"/>
      <c r="K614" s="549"/>
      <c r="L614" s="546"/>
      <c r="M614" s="549"/>
      <c r="N614" s="550"/>
      <c r="O614" s="461"/>
      <c r="P614" s="468"/>
      <c r="Q614" s="468"/>
      <c r="R614" s="468"/>
      <c r="S614" s="483"/>
      <c r="T614" s="483"/>
      <c r="U614" s="483"/>
      <c r="V614" s="483"/>
      <c r="W614" s="483"/>
      <c r="X614" s="483"/>
      <c r="Y614" s="483"/>
      <c r="Z614" s="483"/>
    </row>
    <row r="615" ht="29.25" customHeight="1">
      <c r="A615" s="546"/>
      <c r="B615" s="547"/>
      <c r="C615" s="548"/>
      <c r="D615" s="548"/>
      <c r="E615" s="483"/>
      <c r="F615" s="548"/>
      <c r="G615" s="547"/>
      <c r="H615" s="461"/>
      <c r="I615" s="483"/>
      <c r="J615" s="547"/>
      <c r="K615" s="549"/>
      <c r="L615" s="546"/>
      <c r="M615" s="549"/>
      <c r="N615" s="550"/>
      <c r="O615" s="461"/>
      <c r="P615" s="468"/>
      <c r="Q615" s="468"/>
      <c r="R615" s="468"/>
      <c r="S615" s="483"/>
      <c r="T615" s="483"/>
      <c r="U615" s="483"/>
      <c r="V615" s="483"/>
      <c r="W615" s="483"/>
      <c r="X615" s="483"/>
      <c r="Y615" s="483"/>
      <c r="Z615" s="483"/>
    </row>
    <row r="616" ht="29.25" customHeight="1">
      <c r="A616" s="546"/>
      <c r="B616" s="547"/>
      <c r="C616" s="548"/>
      <c r="D616" s="548"/>
      <c r="E616" s="483"/>
      <c r="F616" s="548"/>
      <c r="G616" s="547"/>
      <c r="H616" s="461"/>
      <c r="I616" s="483"/>
      <c r="J616" s="547"/>
      <c r="K616" s="549"/>
      <c r="L616" s="546"/>
      <c r="M616" s="549"/>
      <c r="N616" s="550"/>
      <c r="O616" s="461"/>
      <c r="P616" s="468"/>
      <c r="Q616" s="468"/>
      <c r="R616" s="468"/>
      <c r="S616" s="483"/>
      <c r="T616" s="483"/>
      <c r="U616" s="483"/>
      <c r="V616" s="483"/>
      <c r="W616" s="483"/>
      <c r="X616" s="483"/>
      <c r="Y616" s="483"/>
      <c r="Z616" s="483"/>
    </row>
    <row r="617" ht="29.25" customHeight="1">
      <c r="A617" s="546"/>
      <c r="B617" s="547"/>
      <c r="C617" s="548"/>
      <c r="D617" s="548"/>
      <c r="E617" s="483"/>
      <c r="F617" s="548"/>
      <c r="G617" s="547"/>
      <c r="H617" s="461"/>
      <c r="I617" s="483"/>
      <c r="J617" s="547"/>
      <c r="K617" s="549"/>
      <c r="L617" s="546"/>
      <c r="M617" s="549"/>
      <c r="N617" s="550"/>
      <c r="O617" s="461"/>
      <c r="P617" s="468"/>
      <c r="Q617" s="468"/>
      <c r="R617" s="468"/>
      <c r="S617" s="483"/>
      <c r="T617" s="483"/>
      <c r="U617" s="483"/>
      <c r="V617" s="483"/>
      <c r="W617" s="483"/>
      <c r="X617" s="483"/>
      <c r="Y617" s="483"/>
      <c r="Z617" s="483"/>
    </row>
    <row r="618" ht="29.25" customHeight="1">
      <c r="A618" s="546"/>
      <c r="B618" s="547"/>
      <c r="C618" s="548"/>
      <c r="D618" s="548"/>
      <c r="E618" s="483"/>
      <c r="F618" s="548"/>
      <c r="G618" s="547"/>
      <c r="H618" s="461"/>
      <c r="I618" s="483"/>
      <c r="J618" s="547"/>
      <c r="K618" s="549"/>
      <c r="L618" s="546"/>
      <c r="M618" s="549"/>
      <c r="N618" s="550"/>
      <c r="O618" s="461"/>
      <c r="P618" s="468"/>
      <c r="Q618" s="468"/>
      <c r="R618" s="468"/>
      <c r="S618" s="483"/>
      <c r="T618" s="483"/>
      <c r="U618" s="483"/>
      <c r="V618" s="483"/>
      <c r="W618" s="483"/>
      <c r="X618" s="483"/>
      <c r="Y618" s="483"/>
      <c r="Z618" s="483"/>
    </row>
    <row r="619" ht="29.25" customHeight="1">
      <c r="A619" s="546"/>
      <c r="B619" s="547"/>
      <c r="C619" s="548"/>
      <c r="D619" s="548"/>
      <c r="E619" s="483"/>
      <c r="F619" s="548"/>
      <c r="G619" s="547"/>
      <c r="H619" s="461"/>
      <c r="I619" s="483"/>
      <c r="J619" s="547"/>
      <c r="K619" s="549"/>
      <c r="L619" s="546"/>
      <c r="M619" s="549"/>
      <c r="N619" s="550"/>
      <c r="O619" s="461"/>
      <c r="P619" s="468"/>
      <c r="Q619" s="468"/>
      <c r="R619" s="468"/>
      <c r="S619" s="483"/>
      <c r="T619" s="483"/>
      <c r="U619" s="483"/>
      <c r="V619" s="483"/>
      <c r="W619" s="483"/>
      <c r="X619" s="483"/>
      <c r="Y619" s="483"/>
      <c r="Z619" s="483"/>
    </row>
    <row r="620" ht="29.25" customHeight="1">
      <c r="A620" s="546"/>
      <c r="B620" s="547"/>
      <c r="C620" s="548"/>
      <c r="D620" s="548"/>
      <c r="E620" s="483"/>
      <c r="F620" s="548"/>
      <c r="G620" s="547"/>
      <c r="H620" s="461"/>
      <c r="I620" s="483"/>
      <c r="J620" s="547"/>
      <c r="K620" s="549"/>
      <c r="L620" s="546"/>
      <c r="M620" s="549"/>
      <c r="N620" s="550"/>
      <c r="O620" s="461"/>
      <c r="P620" s="468"/>
      <c r="Q620" s="468"/>
      <c r="R620" s="468"/>
      <c r="S620" s="483"/>
      <c r="T620" s="483"/>
      <c r="U620" s="483"/>
      <c r="V620" s="483"/>
      <c r="W620" s="483"/>
      <c r="X620" s="483"/>
      <c r="Y620" s="483"/>
      <c r="Z620" s="483"/>
    </row>
    <row r="621" ht="29.25" customHeight="1">
      <c r="A621" s="546"/>
      <c r="B621" s="547"/>
      <c r="C621" s="548"/>
      <c r="D621" s="548"/>
      <c r="E621" s="483"/>
      <c r="F621" s="548"/>
      <c r="G621" s="547"/>
      <c r="H621" s="461"/>
      <c r="I621" s="483"/>
      <c r="J621" s="547"/>
      <c r="K621" s="549"/>
      <c r="L621" s="546"/>
      <c r="M621" s="549"/>
      <c r="N621" s="550"/>
      <c r="O621" s="461"/>
      <c r="P621" s="468"/>
      <c r="Q621" s="468"/>
      <c r="R621" s="468"/>
      <c r="S621" s="483"/>
      <c r="T621" s="483"/>
      <c r="U621" s="483"/>
      <c r="V621" s="483"/>
      <c r="W621" s="483"/>
      <c r="X621" s="483"/>
      <c r="Y621" s="483"/>
      <c r="Z621" s="483"/>
    </row>
    <row r="622" ht="29.25" customHeight="1">
      <c r="A622" s="546"/>
      <c r="B622" s="547"/>
      <c r="C622" s="548"/>
      <c r="D622" s="548"/>
      <c r="E622" s="483"/>
      <c r="F622" s="548"/>
      <c r="G622" s="547"/>
      <c r="H622" s="461"/>
      <c r="I622" s="483"/>
      <c r="J622" s="547"/>
      <c r="K622" s="549"/>
      <c r="L622" s="546"/>
      <c r="M622" s="549"/>
      <c r="N622" s="550"/>
      <c r="O622" s="461"/>
      <c r="P622" s="468"/>
      <c r="Q622" s="468"/>
      <c r="R622" s="468"/>
      <c r="S622" s="483"/>
      <c r="T622" s="483"/>
      <c r="U622" s="483"/>
      <c r="V622" s="483"/>
      <c r="W622" s="483"/>
      <c r="X622" s="483"/>
      <c r="Y622" s="483"/>
      <c r="Z622" s="483"/>
    </row>
    <row r="623" ht="29.25" customHeight="1">
      <c r="A623" s="546"/>
      <c r="B623" s="547"/>
      <c r="C623" s="548"/>
      <c r="D623" s="548"/>
      <c r="E623" s="483"/>
      <c r="F623" s="548"/>
      <c r="G623" s="547"/>
      <c r="H623" s="461"/>
      <c r="I623" s="483"/>
      <c r="J623" s="547"/>
      <c r="K623" s="549"/>
      <c r="L623" s="546"/>
      <c r="M623" s="549"/>
      <c r="N623" s="550"/>
      <c r="O623" s="461"/>
      <c r="P623" s="468"/>
      <c r="Q623" s="468"/>
      <c r="R623" s="468"/>
      <c r="S623" s="483"/>
      <c r="T623" s="483"/>
      <c r="U623" s="483"/>
      <c r="V623" s="483"/>
      <c r="W623" s="483"/>
      <c r="X623" s="483"/>
      <c r="Y623" s="483"/>
      <c r="Z623" s="483"/>
    </row>
    <row r="624" ht="29.25" customHeight="1">
      <c r="A624" s="546"/>
      <c r="B624" s="547"/>
      <c r="C624" s="548"/>
      <c r="D624" s="548"/>
      <c r="E624" s="483"/>
      <c r="F624" s="548"/>
      <c r="G624" s="547"/>
      <c r="H624" s="461"/>
      <c r="I624" s="483"/>
      <c r="J624" s="547"/>
      <c r="K624" s="549"/>
      <c r="L624" s="546"/>
      <c r="M624" s="549"/>
      <c r="N624" s="550"/>
      <c r="O624" s="461"/>
      <c r="P624" s="468"/>
      <c r="Q624" s="468"/>
      <c r="R624" s="468"/>
      <c r="S624" s="483"/>
      <c r="T624" s="483"/>
      <c r="U624" s="483"/>
      <c r="V624" s="483"/>
      <c r="W624" s="483"/>
      <c r="X624" s="483"/>
      <c r="Y624" s="483"/>
      <c r="Z624" s="483"/>
    </row>
    <row r="625" ht="29.25" customHeight="1">
      <c r="A625" s="546"/>
      <c r="B625" s="547"/>
      <c r="C625" s="548"/>
      <c r="D625" s="548"/>
      <c r="E625" s="483"/>
      <c r="F625" s="548"/>
      <c r="G625" s="547"/>
      <c r="H625" s="461"/>
      <c r="I625" s="483"/>
      <c r="J625" s="547"/>
      <c r="K625" s="549"/>
      <c r="L625" s="546"/>
      <c r="M625" s="549"/>
      <c r="N625" s="550"/>
      <c r="O625" s="461"/>
      <c r="P625" s="468"/>
      <c r="Q625" s="468"/>
      <c r="R625" s="468"/>
      <c r="S625" s="483"/>
      <c r="T625" s="483"/>
      <c r="U625" s="483"/>
      <c r="V625" s="483"/>
      <c r="W625" s="483"/>
      <c r="X625" s="483"/>
      <c r="Y625" s="483"/>
      <c r="Z625" s="483"/>
    </row>
    <row r="626" ht="29.25" customHeight="1">
      <c r="A626" s="546"/>
      <c r="B626" s="547"/>
      <c r="C626" s="548"/>
      <c r="D626" s="548"/>
      <c r="E626" s="483"/>
      <c r="F626" s="548"/>
      <c r="G626" s="547"/>
      <c r="H626" s="461"/>
      <c r="I626" s="483"/>
      <c r="J626" s="547"/>
      <c r="K626" s="549"/>
      <c r="L626" s="546"/>
      <c r="M626" s="549"/>
      <c r="N626" s="550"/>
      <c r="O626" s="461"/>
      <c r="P626" s="468"/>
      <c r="Q626" s="468"/>
      <c r="R626" s="468"/>
      <c r="S626" s="483"/>
      <c r="T626" s="483"/>
      <c r="U626" s="483"/>
      <c r="V626" s="483"/>
      <c r="W626" s="483"/>
      <c r="X626" s="483"/>
      <c r="Y626" s="483"/>
      <c r="Z626" s="483"/>
    </row>
    <row r="627" ht="29.25" customHeight="1">
      <c r="A627" s="546"/>
      <c r="B627" s="547"/>
      <c r="C627" s="548"/>
      <c r="D627" s="548"/>
      <c r="E627" s="483"/>
      <c r="F627" s="548"/>
      <c r="G627" s="547"/>
      <c r="H627" s="461"/>
      <c r="I627" s="483"/>
      <c r="J627" s="547"/>
      <c r="K627" s="549"/>
      <c r="L627" s="546"/>
      <c r="M627" s="549"/>
      <c r="N627" s="550"/>
      <c r="O627" s="461"/>
      <c r="P627" s="468"/>
      <c r="Q627" s="468"/>
      <c r="R627" s="468"/>
      <c r="S627" s="483"/>
      <c r="T627" s="483"/>
      <c r="U627" s="483"/>
      <c r="V627" s="483"/>
      <c r="W627" s="483"/>
      <c r="X627" s="483"/>
      <c r="Y627" s="483"/>
      <c r="Z627" s="483"/>
    </row>
    <row r="628" ht="29.25" customHeight="1">
      <c r="A628" s="546"/>
      <c r="B628" s="547"/>
      <c r="C628" s="548"/>
      <c r="D628" s="548"/>
      <c r="E628" s="483"/>
      <c r="F628" s="548"/>
      <c r="G628" s="547"/>
      <c r="H628" s="461"/>
      <c r="I628" s="483"/>
      <c r="J628" s="547"/>
      <c r="K628" s="549"/>
      <c r="L628" s="546"/>
      <c r="M628" s="549"/>
      <c r="N628" s="550"/>
      <c r="O628" s="461"/>
      <c r="P628" s="468"/>
      <c r="Q628" s="468"/>
      <c r="R628" s="468"/>
      <c r="S628" s="483"/>
      <c r="T628" s="483"/>
      <c r="U628" s="483"/>
      <c r="V628" s="483"/>
      <c r="W628" s="483"/>
      <c r="X628" s="483"/>
      <c r="Y628" s="483"/>
      <c r="Z628" s="483"/>
    </row>
    <row r="629" ht="29.25" customHeight="1">
      <c r="A629" s="546"/>
      <c r="B629" s="547"/>
      <c r="C629" s="548"/>
      <c r="D629" s="548"/>
      <c r="E629" s="483"/>
      <c r="F629" s="548"/>
      <c r="G629" s="547"/>
      <c r="H629" s="461"/>
      <c r="I629" s="483"/>
      <c r="J629" s="547"/>
      <c r="K629" s="549"/>
      <c r="L629" s="546"/>
      <c r="M629" s="549"/>
      <c r="N629" s="550"/>
      <c r="O629" s="461"/>
      <c r="P629" s="468"/>
      <c r="Q629" s="468"/>
      <c r="R629" s="468"/>
      <c r="S629" s="483"/>
      <c r="T629" s="483"/>
      <c r="U629" s="483"/>
      <c r="V629" s="483"/>
      <c r="W629" s="483"/>
      <c r="X629" s="483"/>
      <c r="Y629" s="483"/>
      <c r="Z629" s="483"/>
    </row>
    <row r="630" ht="29.25" customHeight="1">
      <c r="A630" s="546"/>
      <c r="B630" s="547"/>
      <c r="C630" s="548"/>
      <c r="D630" s="548"/>
      <c r="E630" s="483"/>
      <c r="F630" s="548"/>
      <c r="G630" s="547"/>
      <c r="H630" s="461"/>
      <c r="I630" s="483"/>
      <c r="J630" s="547"/>
      <c r="K630" s="549"/>
      <c r="L630" s="546"/>
      <c r="M630" s="549"/>
      <c r="N630" s="550"/>
      <c r="O630" s="461"/>
      <c r="P630" s="468"/>
      <c r="Q630" s="468"/>
      <c r="R630" s="468"/>
      <c r="S630" s="483"/>
      <c r="T630" s="483"/>
      <c r="U630" s="483"/>
      <c r="V630" s="483"/>
      <c r="W630" s="483"/>
      <c r="X630" s="483"/>
      <c r="Y630" s="483"/>
      <c r="Z630" s="483"/>
    </row>
    <row r="631" ht="29.25" customHeight="1">
      <c r="A631" s="546"/>
      <c r="B631" s="547"/>
      <c r="C631" s="548"/>
      <c r="D631" s="548"/>
      <c r="E631" s="483"/>
      <c r="F631" s="548"/>
      <c r="G631" s="547"/>
      <c r="H631" s="461"/>
      <c r="I631" s="483"/>
      <c r="J631" s="547"/>
      <c r="K631" s="549"/>
      <c r="L631" s="546"/>
      <c r="M631" s="549"/>
      <c r="N631" s="550"/>
      <c r="O631" s="461"/>
      <c r="P631" s="468"/>
      <c r="Q631" s="468"/>
      <c r="R631" s="468"/>
      <c r="S631" s="483"/>
      <c r="T631" s="483"/>
      <c r="U631" s="483"/>
      <c r="V631" s="483"/>
      <c r="W631" s="483"/>
      <c r="X631" s="483"/>
      <c r="Y631" s="483"/>
      <c r="Z631" s="483"/>
    </row>
    <row r="632" ht="29.25" customHeight="1">
      <c r="A632" s="546"/>
      <c r="B632" s="547"/>
      <c r="C632" s="548"/>
      <c r="D632" s="548"/>
      <c r="E632" s="483"/>
      <c r="F632" s="548"/>
      <c r="G632" s="547"/>
      <c r="H632" s="461"/>
      <c r="I632" s="483"/>
      <c r="J632" s="547"/>
      <c r="K632" s="549"/>
      <c r="L632" s="546"/>
      <c r="M632" s="549"/>
      <c r="N632" s="550"/>
      <c r="O632" s="461"/>
      <c r="P632" s="468"/>
      <c r="Q632" s="468"/>
      <c r="R632" s="468"/>
      <c r="S632" s="483"/>
      <c r="T632" s="483"/>
      <c r="U632" s="483"/>
      <c r="V632" s="483"/>
      <c r="W632" s="483"/>
      <c r="X632" s="483"/>
      <c r="Y632" s="483"/>
      <c r="Z632" s="483"/>
    </row>
    <row r="633" ht="29.25" customHeight="1">
      <c r="A633" s="546"/>
      <c r="B633" s="547"/>
      <c r="C633" s="548"/>
      <c r="D633" s="548"/>
      <c r="E633" s="483"/>
      <c r="F633" s="548"/>
      <c r="G633" s="547"/>
      <c r="H633" s="461"/>
      <c r="I633" s="483"/>
      <c r="J633" s="547"/>
      <c r="K633" s="549"/>
      <c r="L633" s="546"/>
      <c r="M633" s="549"/>
      <c r="N633" s="550"/>
      <c r="O633" s="461"/>
      <c r="P633" s="468"/>
      <c r="Q633" s="468"/>
      <c r="R633" s="468"/>
      <c r="S633" s="483"/>
      <c r="T633" s="483"/>
      <c r="U633" s="483"/>
      <c r="V633" s="483"/>
      <c r="W633" s="483"/>
      <c r="X633" s="483"/>
      <c r="Y633" s="483"/>
      <c r="Z633" s="483"/>
    </row>
    <row r="634" ht="29.25" customHeight="1">
      <c r="A634" s="546"/>
      <c r="B634" s="547"/>
      <c r="C634" s="548"/>
      <c r="D634" s="548"/>
      <c r="E634" s="483"/>
      <c r="F634" s="548"/>
      <c r="G634" s="547"/>
      <c r="H634" s="461"/>
      <c r="I634" s="483"/>
      <c r="J634" s="547"/>
      <c r="K634" s="549"/>
      <c r="L634" s="546"/>
      <c r="M634" s="549"/>
      <c r="N634" s="550"/>
      <c r="O634" s="461"/>
      <c r="P634" s="468"/>
      <c r="Q634" s="468"/>
      <c r="R634" s="468"/>
      <c r="S634" s="483"/>
      <c r="T634" s="483"/>
      <c r="U634" s="483"/>
      <c r="V634" s="483"/>
      <c r="W634" s="483"/>
      <c r="X634" s="483"/>
      <c r="Y634" s="483"/>
      <c r="Z634" s="483"/>
    </row>
    <row r="635" ht="29.25" customHeight="1">
      <c r="A635" s="546"/>
      <c r="B635" s="547"/>
      <c r="C635" s="548"/>
      <c r="D635" s="548"/>
      <c r="E635" s="483"/>
      <c r="F635" s="548"/>
      <c r="G635" s="547"/>
      <c r="H635" s="461"/>
      <c r="I635" s="483"/>
      <c r="J635" s="547"/>
      <c r="K635" s="549"/>
      <c r="L635" s="546"/>
      <c r="M635" s="549"/>
      <c r="N635" s="550"/>
      <c r="O635" s="461"/>
      <c r="P635" s="468"/>
      <c r="Q635" s="468"/>
      <c r="R635" s="468"/>
      <c r="S635" s="483"/>
      <c r="T635" s="483"/>
      <c r="U635" s="483"/>
      <c r="V635" s="483"/>
      <c r="W635" s="483"/>
      <c r="X635" s="483"/>
      <c r="Y635" s="483"/>
      <c r="Z635" s="483"/>
    </row>
    <row r="636" ht="29.25" customHeight="1">
      <c r="A636" s="546"/>
      <c r="B636" s="547"/>
      <c r="C636" s="548"/>
      <c r="D636" s="548"/>
      <c r="E636" s="483"/>
      <c r="F636" s="548"/>
      <c r="G636" s="547"/>
      <c r="H636" s="461"/>
      <c r="I636" s="483"/>
      <c r="J636" s="547"/>
      <c r="K636" s="549"/>
      <c r="L636" s="546"/>
      <c r="M636" s="549"/>
      <c r="N636" s="550"/>
      <c r="O636" s="461"/>
      <c r="P636" s="468"/>
      <c r="Q636" s="468"/>
      <c r="R636" s="468"/>
      <c r="S636" s="483"/>
      <c r="T636" s="483"/>
      <c r="U636" s="483"/>
      <c r="V636" s="483"/>
      <c r="W636" s="483"/>
      <c r="X636" s="483"/>
      <c r="Y636" s="483"/>
      <c r="Z636" s="483"/>
    </row>
    <row r="637" ht="29.25" customHeight="1">
      <c r="A637" s="546"/>
      <c r="B637" s="547"/>
      <c r="C637" s="548"/>
      <c r="D637" s="548"/>
      <c r="E637" s="483"/>
      <c r="F637" s="548"/>
      <c r="G637" s="547"/>
      <c r="H637" s="461"/>
      <c r="I637" s="483"/>
      <c r="J637" s="547"/>
      <c r="K637" s="549"/>
      <c r="L637" s="546"/>
      <c r="M637" s="549"/>
      <c r="N637" s="550"/>
      <c r="O637" s="461"/>
      <c r="P637" s="468"/>
      <c r="Q637" s="468"/>
      <c r="R637" s="468"/>
      <c r="S637" s="483"/>
      <c r="T637" s="483"/>
      <c r="U637" s="483"/>
      <c r="V637" s="483"/>
      <c r="W637" s="483"/>
      <c r="X637" s="483"/>
      <c r="Y637" s="483"/>
      <c r="Z637" s="483"/>
    </row>
    <row r="638" ht="29.25" customHeight="1">
      <c r="A638" s="546"/>
      <c r="B638" s="547"/>
      <c r="C638" s="548"/>
      <c r="D638" s="548"/>
      <c r="E638" s="483"/>
      <c r="F638" s="548"/>
      <c r="G638" s="547"/>
      <c r="H638" s="461"/>
      <c r="I638" s="483"/>
      <c r="J638" s="547"/>
      <c r="K638" s="549"/>
      <c r="L638" s="546"/>
      <c r="M638" s="549"/>
      <c r="N638" s="550"/>
      <c r="O638" s="461"/>
      <c r="P638" s="468"/>
      <c r="Q638" s="468"/>
      <c r="R638" s="468"/>
      <c r="S638" s="483"/>
      <c r="T638" s="483"/>
      <c r="U638" s="483"/>
      <c r="V638" s="483"/>
      <c r="W638" s="483"/>
      <c r="X638" s="483"/>
      <c r="Y638" s="483"/>
      <c r="Z638" s="483"/>
    </row>
    <row r="639" ht="29.25" customHeight="1">
      <c r="A639" s="546"/>
      <c r="B639" s="547"/>
      <c r="C639" s="548"/>
      <c r="D639" s="548"/>
      <c r="E639" s="483"/>
      <c r="F639" s="548"/>
      <c r="G639" s="547"/>
      <c r="H639" s="461"/>
      <c r="I639" s="483"/>
      <c r="J639" s="547"/>
      <c r="K639" s="549"/>
      <c r="L639" s="546"/>
      <c r="M639" s="549"/>
      <c r="N639" s="550"/>
      <c r="O639" s="461"/>
      <c r="P639" s="468"/>
      <c r="Q639" s="468"/>
      <c r="R639" s="468"/>
      <c r="S639" s="483"/>
      <c r="T639" s="483"/>
      <c r="U639" s="483"/>
      <c r="V639" s="483"/>
      <c r="W639" s="483"/>
      <c r="X639" s="483"/>
      <c r="Y639" s="483"/>
      <c r="Z639" s="483"/>
    </row>
    <row r="640" ht="29.25" customHeight="1">
      <c r="A640" s="546"/>
      <c r="B640" s="547"/>
      <c r="C640" s="548"/>
      <c r="D640" s="548"/>
      <c r="E640" s="483"/>
      <c r="F640" s="548"/>
      <c r="G640" s="547"/>
      <c r="H640" s="461"/>
      <c r="I640" s="483"/>
      <c r="J640" s="547"/>
      <c r="K640" s="549"/>
      <c r="L640" s="546"/>
      <c r="M640" s="549"/>
      <c r="N640" s="550"/>
      <c r="O640" s="461"/>
      <c r="P640" s="468"/>
      <c r="Q640" s="468"/>
      <c r="R640" s="468"/>
      <c r="S640" s="483"/>
      <c r="T640" s="483"/>
      <c r="U640" s="483"/>
      <c r="V640" s="483"/>
      <c r="W640" s="483"/>
      <c r="X640" s="483"/>
      <c r="Y640" s="483"/>
      <c r="Z640" s="483"/>
    </row>
    <row r="641" ht="29.25" customHeight="1">
      <c r="A641" s="546"/>
      <c r="B641" s="547"/>
      <c r="C641" s="548"/>
      <c r="D641" s="548"/>
      <c r="E641" s="483"/>
      <c r="F641" s="548"/>
      <c r="G641" s="547"/>
      <c r="H641" s="461"/>
      <c r="I641" s="483"/>
      <c r="J641" s="547"/>
      <c r="K641" s="549"/>
      <c r="L641" s="546"/>
      <c r="M641" s="549"/>
      <c r="N641" s="550"/>
      <c r="O641" s="461"/>
      <c r="P641" s="468"/>
      <c r="Q641" s="468"/>
      <c r="R641" s="468"/>
      <c r="S641" s="483"/>
      <c r="T641" s="483"/>
      <c r="U641" s="483"/>
      <c r="V641" s="483"/>
      <c r="W641" s="483"/>
      <c r="X641" s="483"/>
      <c r="Y641" s="483"/>
      <c r="Z641" s="483"/>
    </row>
    <row r="642" ht="29.25" customHeight="1">
      <c r="A642" s="546"/>
      <c r="B642" s="547"/>
      <c r="C642" s="548"/>
      <c r="D642" s="548"/>
      <c r="E642" s="483"/>
      <c r="F642" s="548"/>
      <c r="G642" s="547"/>
      <c r="H642" s="461"/>
      <c r="I642" s="483"/>
      <c r="J642" s="547"/>
      <c r="K642" s="549"/>
      <c r="L642" s="546"/>
      <c r="M642" s="549"/>
      <c r="N642" s="550"/>
      <c r="O642" s="461"/>
      <c r="P642" s="468"/>
      <c r="Q642" s="468"/>
      <c r="R642" s="468"/>
      <c r="S642" s="483"/>
      <c r="T642" s="483"/>
      <c r="U642" s="483"/>
      <c r="V642" s="483"/>
      <c r="W642" s="483"/>
      <c r="X642" s="483"/>
      <c r="Y642" s="483"/>
      <c r="Z642" s="483"/>
    </row>
    <row r="643" ht="29.25" customHeight="1">
      <c r="A643" s="546"/>
      <c r="B643" s="547"/>
      <c r="C643" s="548"/>
      <c r="D643" s="548"/>
      <c r="E643" s="483"/>
      <c r="F643" s="548"/>
      <c r="G643" s="547"/>
      <c r="H643" s="461"/>
      <c r="I643" s="483"/>
      <c r="J643" s="547"/>
      <c r="K643" s="549"/>
      <c r="L643" s="546"/>
      <c r="M643" s="549"/>
      <c r="N643" s="550"/>
      <c r="O643" s="461"/>
      <c r="P643" s="468"/>
      <c r="Q643" s="468"/>
      <c r="R643" s="468"/>
      <c r="S643" s="483"/>
      <c r="T643" s="483"/>
      <c r="U643" s="483"/>
      <c r="V643" s="483"/>
      <c r="W643" s="483"/>
      <c r="X643" s="483"/>
      <c r="Y643" s="483"/>
      <c r="Z643" s="483"/>
    </row>
    <row r="644" ht="29.25" customHeight="1">
      <c r="A644" s="546"/>
      <c r="B644" s="547"/>
      <c r="C644" s="548"/>
      <c r="D644" s="548"/>
      <c r="E644" s="483"/>
      <c r="F644" s="548"/>
      <c r="G644" s="547"/>
      <c r="H644" s="461"/>
      <c r="I644" s="483"/>
      <c r="J644" s="547"/>
      <c r="K644" s="549"/>
      <c r="L644" s="546"/>
      <c r="M644" s="549"/>
      <c r="N644" s="550"/>
      <c r="O644" s="461"/>
      <c r="P644" s="468"/>
      <c r="Q644" s="468"/>
      <c r="R644" s="468"/>
      <c r="S644" s="483"/>
      <c r="T644" s="483"/>
      <c r="U644" s="483"/>
      <c r="V644" s="483"/>
      <c r="W644" s="483"/>
      <c r="X644" s="483"/>
      <c r="Y644" s="483"/>
      <c r="Z644" s="483"/>
    </row>
    <row r="645" ht="29.25" customHeight="1">
      <c r="A645" s="546"/>
      <c r="B645" s="547"/>
      <c r="C645" s="548"/>
      <c r="D645" s="548"/>
      <c r="E645" s="483"/>
      <c r="F645" s="548"/>
      <c r="G645" s="547"/>
      <c r="H645" s="461"/>
      <c r="I645" s="483"/>
      <c r="J645" s="547"/>
      <c r="K645" s="549"/>
      <c r="L645" s="546"/>
      <c r="M645" s="549"/>
      <c r="N645" s="550"/>
      <c r="O645" s="461"/>
      <c r="P645" s="468"/>
      <c r="Q645" s="468"/>
      <c r="R645" s="468"/>
      <c r="S645" s="483"/>
      <c r="T645" s="483"/>
      <c r="U645" s="483"/>
      <c r="V645" s="483"/>
      <c r="W645" s="483"/>
      <c r="X645" s="483"/>
      <c r="Y645" s="483"/>
      <c r="Z645" s="483"/>
    </row>
    <row r="646" ht="29.25" customHeight="1">
      <c r="A646" s="546"/>
      <c r="B646" s="547"/>
      <c r="C646" s="548"/>
      <c r="D646" s="548"/>
      <c r="E646" s="483"/>
      <c r="F646" s="548"/>
      <c r="G646" s="547"/>
      <c r="H646" s="461"/>
      <c r="I646" s="483"/>
      <c r="J646" s="547"/>
      <c r="K646" s="549"/>
      <c r="L646" s="546"/>
      <c r="M646" s="549"/>
      <c r="N646" s="550"/>
      <c r="O646" s="461"/>
      <c r="P646" s="468"/>
      <c r="Q646" s="468"/>
      <c r="R646" s="468"/>
      <c r="S646" s="483"/>
      <c r="T646" s="483"/>
      <c r="U646" s="483"/>
      <c r="V646" s="483"/>
      <c r="W646" s="483"/>
      <c r="X646" s="483"/>
      <c r="Y646" s="483"/>
      <c r="Z646" s="483"/>
    </row>
    <row r="647" ht="29.25" customHeight="1">
      <c r="A647" s="546"/>
      <c r="B647" s="547"/>
      <c r="C647" s="548"/>
      <c r="D647" s="548"/>
      <c r="E647" s="483"/>
      <c r="F647" s="548"/>
      <c r="G647" s="547"/>
      <c r="H647" s="461"/>
      <c r="I647" s="483"/>
      <c r="J647" s="547"/>
      <c r="K647" s="549"/>
      <c r="L647" s="546"/>
      <c r="M647" s="549"/>
      <c r="N647" s="550"/>
      <c r="O647" s="461"/>
      <c r="P647" s="468"/>
      <c r="Q647" s="468"/>
      <c r="R647" s="468"/>
      <c r="S647" s="483"/>
      <c r="T647" s="483"/>
      <c r="U647" s="483"/>
      <c r="V647" s="483"/>
      <c r="W647" s="483"/>
      <c r="X647" s="483"/>
      <c r="Y647" s="483"/>
      <c r="Z647" s="483"/>
    </row>
    <row r="648" ht="29.25" customHeight="1">
      <c r="A648" s="546"/>
      <c r="B648" s="547"/>
      <c r="C648" s="548"/>
      <c r="D648" s="548"/>
      <c r="E648" s="483"/>
      <c r="F648" s="548"/>
      <c r="G648" s="547"/>
      <c r="H648" s="461"/>
      <c r="I648" s="483"/>
      <c r="J648" s="547"/>
      <c r="K648" s="549"/>
      <c r="L648" s="546"/>
      <c r="M648" s="549"/>
      <c r="N648" s="550"/>
      <c r="O648" s="461"/>
      <c r="P648" s="468"/>
      <c r="Q648" s="468"/>
      <c r="R648" s="468"/>
      <c r="S648" s="483"/>
      <c r="T648" s="483"/>
      <c r="U648" s="483"/>
      <c r="V648" s="483"/>
      <c r="W648" s="483"/>
      <c r="X648" s="483"/>
      <c r="Y648" s="483"/>
      <c r="Z648" s="483"/>
    </row>
    <row r="649" ht="29.25" customHeight="1">
      <c r="A649" s="546"/>
      <c r="B649" s="547"/>
      <c r="C649" s="548"/>
      <c r="D649" s="548"/>
      <c r="E649" s="483"/>
      <c r="F649" s="548"/>
      <c r="G649" s="547"/>
      <c r="H649" s="461"/>
      <c r="I649" s="483"/>
      <c r="J649" s="547"/>
      <c r="K649" s="549"/>
      <c r="L649" s="546"/>
      <c r="M649" s="549"/>
      <c r="N649" s="550"/>
      <c r="O649" s="461"/>
      <c r="P649" s="468"/>
      <c r="Q649" s="468"/>
      <c r="R649" s="468"/>
      <c r="S649" s="483"/>
      <c r="T649" s="483"/>
      <c r="U649" s="483"/>
      <c r="V649" s="483"/>
      <c r="W649" s="483"/>
      <c r="X649" s="483"/>
      <c r="Y649" s="483"/>
      <c r="Z649" s="483"/>
    </row>
    <row r="650" ht="29.25" customHeight="1">
      <c r="A650" s="546"/>
      <c r="B650" s="547"/>
      <c r="C650" s="548"/>
      <c r="D650" s="548"/>
      <c r="E650" s="483"/>
      <c r="F650" s="548"/>
      <c r="G650" s="547"/>
      <c r="H650" s="461"/>
      <c r="I650" s="483"/>
      <c r="J650" s="547"/>
      <c r="K650" s="549"/>
      <c r="L650" s="546"/>
      <c r="M650" s="549"/>
      <c r="N650" s="550"/>
      <c r="O650" s="461"/>
      <c r="P650" s="468"/>
      <c r="Q650" s="468"/>
      <c r="R650" s="468"/>
      <c r="S650" s="483"/>
      <c r="T650" s="483"/>
      <c r="U650" s="483"/>
      <c r="V650" s="483"/>
      <c r="W650" s="483"/>
      <c r="X650" s="483"/>
      <c r="Y650" s="483"/>
      <c r="Z650" s="483"/>
    </row>
    <row r="651" ht="29.25" customHeight="1">
      <c r="A651" s="546"/>
      <c r="B651" s="547"/>
      <c r="C651" s="548"/>
      <c r="D651" s="548"/>
      <c r="E651" s="483"/>
      <c r="F651" s="548"/>
      <c r="G651" s="547"/>
      <c r="H651" s="461"/>
      <c r="I651" s="483"/>
      <c r="J651" s="547"/>
      <c r="K651" s="549"/>
      <c r="L651" s="546"/>
      <c r="M651" s="549"/>
      <c r="N651" s="550"/>
      <c r="O651" s="461"/>
      <c r="P651" s="468"/>
      <c r="Q651" s="468"/>
      <c r="R651" s="468"/>
      <c r="S651" s="483"/>
      <c r="T651" s="483"/>
      <c r="U651" s="483"/>
      <c r="V651" s="483"/>
      <c r="W651" s="483"/>
      <c r="X651" s="483"/>
      <c r="Y651" s="483"/>
      <c r="Z651" s="483"/>
    </row>
    <row r="652" ht="29.25" customHeight="1">
      <c r="A652" s="546"/>
      <c r="B652" s="547"/>
      <c r="C652" s="548"/>
      <c r="D652" s="548"/>
      <c r="E652" s="483"/>
      <c r="F652" s="548"/>
      <c r="G652" s="547"/>
      <c r="H652" s="461"/>
      <c r="I652" s="483"/>
      <c r="J652" s="547"/>
      <c r="K652" s="549"/>
      <c r="L652" s="546"/>
      <c r="M652" s="549"/>
      <c r="N652" s="550"/>
      <c r="O652" s="461"/>
      <c r="P652" s="468"/>
      <c r="Q652" s="468"/>
      <c r="R652" s="468"/>
      <c r="S652" s="483"/>
      <c r="T652" s="483"/>
      <c r="U652" s="483"/>
      <c r="V652" s="483"/>
      <c r="W652" s="483"/>
      <c r="X652" s="483"/>
      <c r="Y652" s="483"/>
      <c r="Z652" s="483"/>
    </row>
    <row r="653" ht="29.25" customHeight="1">
      <c r="A653" s="546"/>
      <c r="B653" s="547"/>
      <c r="C653" s="548"/>
      <c r="D653" s="548"/>
      <c r="E653" s="483"/>
      <c r="F653" s="548"/>
      <c r="G653" s="547"/>
      <c r="H653" s="461"/>
      <c r="I653" s="483"/>
      <c r="J653" s="547"/>
      <c r="K653" s="549"/>
      <c r="L653" s="546"/>
      <c r="M653" s="549"/>
      <c r="N653" s="550"/>
      <c r="O653" s="461"/>
      <c r="P653" s="468"/>
      <c r="Q653" s="468"/>
      <c r="R653" s="468"/>
      <c r="S653" s="483"/>
      <c r="T653" s="483"/>
      <c r="U653" s="483"/>
      <c r="V653" s="483"/>
      <c r="W653" s="483"/>
      <c r="X653" s="483"/>
      <c r="Y653" s="483"/>
      <c r="Z653" s="483"/>
    </row>
    <row r="654" ht="29.25" customHeight="1">
      <c r="A654" s="546"/>
      <c r="B654" s="547"/>
      <c r="C654" s="548"/>
      <c r="D654" s="548"/>
      <c r="E654" s="483"/>
      <c r="F654" s="548"/>
      <c r="G654" s="547"/>
      <c r="H654" s="461"/>
      <c r="I654" s="483"/>
      <c r="J654" s="547"/>
      <c r="K654" s="549"/>
      <c r="L654" s="546"/>
      <c r="M654" s="549"/>
      <c r="N654" s="550"/>
      <c r="O654" s="461"/>
      <c r="P654" s="468"/>
      <c r="Q654" s="468"/>
      <c r="R654" s="468"/>
      <c r="S654" s="483"/>
      <c r="T654" s="483"/>
      <c r="U654" s="483"/>
      <c r="V654" s="483"/>
      <c r="W654" s="483"/>
      <c r="X654" s="483"/>
      <c r="Y654" s="483"/>
      <c r="Z654" s="483"/>
    </row>
    <row r="655" ht="29.25" customHeight="1">
      <c r="A655" s="546"/>
      <c r="B655" s="547"/>
      <c r="C655" s="548"/>
      <c r="D655" s="548"/>
      <c r="E655" s="483"/>
      <c r="F655" s="548"/>
      <c r="G655" s="547"/>
      <c r="H655" s="461"/>
      <c r="I655" s="483"/>
      <c r="J655" s="547"/>
      <c r="K655" s="549"/>
      <c r="L655" s="546"/>
      <c r="M655" s="549"/>
      <c r="N655" s="550"/>
      <c r="O655" s="461"/>
      <c r="P655" s="468"/>
      <c r="Q655" s="468"/>
      <c r="R655" s="468"/>
      <c r="S655" s="483"/>
      <c r="T655" s="483"/>
      <c r="U655" s="483"/>
      <c r="V655" s="483"/>
      <c r="W655" s="483"/>
      <c r="X655" s="483"/>
      <c r="Y655" s="483"/>
      <c r="Z655" s="483"/>
    </row>
    <row r="656" ht="29.25" customHeight="1">
      <c r="A656" s="546"/>
      <c r="B656" s="547"/>
      <c r="C656" s="548"/>
      <c r="D656" s="548"/>
      <c r="E656" s="483"/>
      <c r="F656" s="548"/>
      <c r="G656" s="547"/>
      <c r="H656" s="461"/>
      <c r="I656" s="483"/>
      <c r="J656" s="547"/>
      <c r="K656" s="549"/>
      <c r="L656" s="546"/>
      <c r="M656" s="549"/>
      <c r="N656" s="550"/>
      <c r="O656" s="461"/>
      <c r="P656" s="468"/>
      <c r="Q656" s="468"/>
      <c r="R656" s="468"/>
      <c r="S656" s="483"/>
      <c r="T656" s="483"/>
      <c r="U656" s="483"/>
      <c r="V656" s="483"/>
      <c r="W656" s="483"/>
      <c r="X656" s="483"/>
      <c r="Y656" s="483"/>
      <c r="Z656" s="483"/>
    </row>
    <row r="657" ht="29.25" customHeight="1">
      <c r="A657" s="546"/>
      <c r="B657" s="547"/>
      <c r="C657" s="548"/>
      <c r="D657" s="548"/>
      <c r="E657" s="483"/>
      <c r="F657" s="548"/>
      <c r="G657" s="547"/>
      <c r="H657" s="461"/>
      <c r="I657" s="483"/>
      <c r="J657" s="547"/>
      <c r="K657" s="549"/>
      <c r="L657" s="546"/>
      <c r="M657" s="549"/>
      <c r="N657" s="550"/>
      <c r="O657" s="461"/>
      <c r="P657" s="468"/>
      <c r="Q657" s="468"/>
      <c r="R657" s="468"/>
      <c r="S657" s="483"/>
      <c r="T657" s="483"/>
      <c r="U657" s="483"/>
      <c r="V657" s="483"/>
      <c r="W657" s="483"/>
      <c r="X657" s="483"/>
      <c r="Y657" s="483"/>
      <c r="Z657" s="483"/>
    </row>
    <row r="658" ht="29.25" customHeight="1">
      <c r="A658" s="546"/>
      <c r="B658" s="547"/>
      <c r="C658" s="548"/>
      <c r="D658" s="548"/>
      <c r="E658" s="483"/>
      <c r="F658" s="548"/>
      <c r="G658" s="547"/>
      <c r="H658" s="461"/>
      <c r="I658" s="483"/>
      <c r="J658" s="547"/>
      <c r="K658" s="549"/>
      <c r="L658" s="546"/>
      <c r="M658" s="549"/>
      <c r="N658" s="550"/>
      <c r="O658" s="461"/>
      <c r="P658" s="468"/>
      <c r="Q658" s="468"/>
      <c r="R658" s="468"/>
      <c r="S658" s="483"/>
      <c r="T658" s="483"/>
      <c r="U658" s="483"/>
      <c r="V658" s="483"/>
      <c r="W658" s="483"/>
      <c r="X658" s="483"/>
      <c r="Y658" s="483"/>
      <c r="Z658" s="483"/>
    </row>
    <row r="659" ht="29.25" customHeight="1">
      <c r="A659" s="546"/>
      <c r="B659" s="547"/>
      <c r="C659" s="548"/>
      <c r="D659" s="548"/>
      <c r="E659" s="483"/>
      <c r="F659" s="548"/>
      <c r="G659" s="547"/>
      <c r="H659" s="461"/>
      <c r="I659" s="483"/>
      <c r="J659" s="547"/>
      <c r="K659" s="549"/>
      <c r="L659" s="546"/>
      <c r="M659" s="549"/>
      <c r="N659" s="550"/>
      <c r="O659" s="461"/>
      <c r="P659" s="468"/>
      <c r="Q659" s="468"/>
      <c r="R659" s="468"/>
      <c r="S659" s="483"/>
      <c r="T659" s="483"/>
      <c r="U659" s="483"/>
      <c r="V659" s="483"/>
      <c r="W659" s="483"/>
      <c r="X659" s="483"/>
      <c r="Y659" s="483"/>
      <c r="Z659" s="483"/>
    </row>
    <row r="660" ht="29.25" customHeight="1">
      <c r="A660" s="546"/>
      <c r="B660" s="547"/>
      <c r="C660" s="548"/>
      <c r="D660" s="548"/>
      <c r="E660" s="483"/>
      <c r="F660" s="548"/>
      <c r="G660" s="547"/>
      <c r="H660" s="461"/>
      <c r="I660" s="483"/>
      <c r="J660" s="547"/>
      <c r="K660" s="549"/>
      <c r="L660" s="546"/>
      <c r="M660" s="549"/>
      <c r="N660" s="550"/>
      <c r="O660" s="461"/>
      <c r="P660" s="468"/>
      <c r="Q660" s="468"/>
      <c r="R660" s="468"/>
      <c r="S660" s="483"/>
      <c r="T660" s="483"/>
      <c r="U660" s="483"/>
      <c r="V660" s="483"/>
      <c r="W660" s="483"/>
      <c r="X660" s="483"/>
      <c r="Y660" s="483"/>
      <c r="Z660" s="483"/>
    </row>
    <row r="661" ht="29.25" customHeight="1">
      <c r="A661" s="546"/>
      <c r="B661" s="547"/>
      <c r="C661" s="548"/>
      <c r="D661" s="548"/>
      <c r="E661" s="483"/>
      <c r="F661" s="548"/>
      <c r="G661" s="547"/>
      <c r="H661" s="461"/>
      <c r="I661" s="483"/>
      <c r="J661" s="547"/>
      <c r="K661" s="549"/>
      <c r="L661" s="546"/>
      <c r="M661" s="549"/>
      <c r="N661" s="550"/>
      <c r="O661" s="461"/>
      <c r="P661" s="468"/>
      <c r="Q661" s="468"/>
      <c r="R661" s="468"/>
      <c r="S661" s="483"/>
      <c r="T661" s="483"/>
      <c r="U661" s="483"/>
      <c r="V661" s="483"/>
      <c r="W661" s="483"/>
      <c r="X661" s="483"/>
      <c r="Y661" s="483"/>
      <c r="Z661" s="483"/>
    </row>
    <row r="662" ht="29.25" customHeight="1">
      <c r="A662" s="546"/>
      <c r="B662" s="547"/>
      <c r="C662" s="548"/>
      <c r="D662" s="548"/>
      <c r="E662" s="483"/>
      <c r="F662" s="548"/>
      <c r="G662" s="547"/>
      <c r="H662" s="461"/>
      <c r="I662" s="483"/>
      <c r="J662" s="547"/>
      <c r="K662" s="549"/>
      <c r="L662" s="546"/>
      <c r="M662" s="549"/>
      <c r="N662" s="550"/>
      <c r="O662" s="461"/>
      <c r="P662" s="468"/>
      <c r="Q662" s="468"/>
      <c r="R662" s="468"/>
      <c r="S662" s="483"/>
      <c r="T662" s="483"/>
      <c r="U662" s="483"/>
      <c r="V662" s="483"/>
      <c r="W662" s="483"/>
      <c r="X662" s="483"/>
      <c r="Y662" s="483"/>
      <c r="Z662" s="483"/>
    </row>
    <row r="663" ht="29.25" customHeight="1">
      <c r="A663" s="546"/>
      <c r="B663" s="547"/>
      <c r="C663" s="548"/>
      <c r="D663" s="548"/>
      <c r="E663" s="483"/>
      <c r="F663" s="548"/>
      <c r="G663" s="547"/>
      <c r="H663" s="461"/>
      <c r="I663" s="483"/>
      <c r="J663" s="547"/>
      <c r="K663" s="549"/>
      <c r="L663" s="546"/>
      <c r="M663" s="549"/>
      <c r="N663" s="550"/>
      <c r="O663" s="461"/>
      <c r="P663" s="468"/>
      <c r="Q663" s="468"/>
      <c r="R663" s="468"/>
      <c r="S663" s="483"/>
      <c r="T663" s="483"/>
      <c r="U663" s="483"/>
      <c r="V663" s="483"/>
      <c r="W663" s="483"/>
      <c r="X663" s="483"/>
      <c r="Y663" s="483"/>
      <c r="Z663" s="483"/>
    </row>
    <row r="664" ht="29.25" customHeight="1">
      <c r="A664" s="546"/>
      <c r="B664" s="547"/>
      <c r="C664" s="548"/>
      <c r="D664" s="548"/>
      <c r="E664" s="483"/>
      <c r="F664" s="548"/>
      <c r="G664" s="547"/>
      <c r="H664" s="461"/>
      <c r="I664" s="483"/>
      <c r="J664" s="547"/>
      <c r="K664" s="549"/>
      <c r="L664" s="546"/>
      <c r="M664" s="549"/>
      <c r="N664" s="550"/>
      <c r="O664" s="461"/>
      <c r="P664" s="468"/>
      <c r="Q664" s="468"/>
      <c r="R664" s="468"/>
      <c r="S664" s="483"/>
      <c r="T664" s="483"/>
      <c r="U664" s="483"/>
      <c r="V664" s="483"/>
      <c r="W664" s="483"/>
      <c r="X664" s="483"/>
      <c r="Y664" s="483"/>
      <c r="Z664" s="483"/>
    </row>
    <row r="665" ht="29.25" customHeight="1">
      <c r="A665" s="546"/>
      <c r="B665" s="547"/>
      <c r="C665" s="548"/>
      <c r="D665" s="548"/>
      <c r="E665" s="483"/>
      <c r="F665" s="548"/>
      <c r="G665" s="547"/>
      <c r="H665" s="461"/>
      <c r="I665" s="483"/>
      <c r="J665" s="547"/>
      <c r="K665" s="549"/>
      <c r="L665" s="546"/>
      <c r="M665" s="549"/>
      <c r="N665" s="550"/>
      <c r="O665" s="461"/>
      <c r="P665" s="468"/>
      <c r="Q665" s="468"/>
      <c r="R665" s="468"/>
      <c r="S665" s="483"/>
      <c r="T665" s="483"/>
      <c r="U665" s="483"/>
      <c r="V665" s="483"/>
      <c r="W665" s="483"/>
      <c r="X665" s="483"/>
      <c r="Y665" s="483"/>
      <c r="Z665" s="483"/>
    </row>
    <row r="666" ht="29.25" customHeight="1">
      <c r="A666" s="546"/>
      <c r="B666" s="547"/>
      <c r="C666" s="548"/>
      <c r="D666" s="548"/>
      <c r="E666" s="483"/>
      <c r="F666" s="548"/>
      <c r="G666" s="547"/>
      <c r="H666" s="461"/>
      <c r="I666" s="483"/>
      <c r="J666" s="547"/>
      <c r="K666" s="549"/>
      <c r="L666" s="546"/>
      <c r="M666" s="549"/>
      <c r="N666" s="550"/>
      <c r="O666" s="461"/>
      <c r="P666" s="468"/>
      <c r="Q666" s="468"/>
      <c r="R666" s="468"/>
      <c r="S666" s="483"/>
      <c r="T666" s="483"/>
      <c r="U666" s="483"/>
      <c r="V666" s="483"/>
      <c r="W666" s="483"/>
      <c r="X666" s="483"/>
      <c r="Y666" s="483"/>
      <c r="Z666" s="483"/>
    </row>
    <row r="667" ht="29.25" customHeight="1">
      <c r="A667" s="546"/>
      <c r="B667" s="547"/>
      <c r="C667" s="548"/>
      <c r="D667" s="548"/>
      <c r="E667" s="483"/>
      <c r="F667" s="548"/>
      <c r="G667" s="547"/>
      <c r="H667" s="461"/>
      <c r="I667" s="483"/>
      <c r="J667" s="547"/>
      <c r="K667" s="549"/>
      <c r="L667" s="546"/>
      <c r="M667" s="549"/>
      <c r="N667" s="550"/>
      <c r="O667" s="461"/>
      <c r="P667" s="468"/>
      <c r="Q667" s="468"/>
      <c r="R667" s="468"/>
      <c r="S667" s="483"/>
      <c r="T667" s="483"/>
      <c r="U667" s="483"/>
      <c r="V667" s="483"/>
      <c r="W667" s="483"/>
      <c r="X667" s="483"/>
      <c r="Y667" s="483"/>
      <c r="Z667" s="483"/>
    </row>
    <row r="668" ht="29.25" customHeight="1">
      <c r="A668" s="546"/>
      <c r="B668" s="547"/>
      <c r="C668" s="548"/>
      <c r="D668" s="548"/>
      <c r="E668" s="483"/>
      <c r="F668" s="548"/>
      <c r="G668" s="547"/>
      <c r="H668" s="461"/>
      <c r="I668" s="483"/>
      <c r="J668" s="547"/>
      <c r="K668" s="549"/>
      <c r="L668" s="546"/>
      <c r="M668" s="549"/>
      <c r="N668" s="550"/>
      <c r="O668" s="461"/>
      <c r="P668" s="468"/>
      <c r="Q668" s="468"/>
      <c r="R668" s="468"/>
      <c r="S668" s="483"/>
      <c r="T668" s="483"/>
      <c r="U668" s="483"/>
      <c r="V668" s="483"/>
      <c r="W668" s="483"/>
      <c r="X668" s="483"/>
      <c r="Y668" s="483"/>
      <c r="Z668" s="483"/>
    </row>
    <row r="669" ht="29.25" customHeight="1">
      <c r="A669" s="546"/>
      <c r="B669" s="547"/>
      <c r="C669" s="548"/>
      <c r="D669" s="548"/>
      <c r="E669" s="483"/>
      <c r="F669" s="548"/>
      <c r="G669" s="547"/>
      <c r="H669" s="461"/>
      <c r="I669" s="483"/>
      <c r="J669" s="547"/>
      <c r="K669" s="549"/>
      <c r="L669" s="546"/>
      <c r="M669" s="549"/>
      <c r="N669" s="550"/>
      <c r="O669" s="461"/>
      <c r="P669" s="468"/>
      <c r="Q669" s="468"/>
      <c r="R669" s="468"/>
      <c r="S669" s="483"/>
      <c r="T669" s="483"/>
      <c r="U669" s="483"/>
      <c r="V669" s="483"/>
      <c r="W669" s="483"/>
      <c r="X669" s="483"/>
      <c r="Y669" s="483"/>
      <c r="Z669" s="483"/>
    </row>
    <row r="670" ht="29.25" customHeight="1">
      <c r="A670" s="546"/>
      <c r="B670" s="547"/>
      <c r="C670" s="548"/>
      <c r="D670" s="548"/>
      <c r="E670" s="483"/>
      <c r="F670" s="548"/>
      <c r="G670" s="547"/>
      <c r="H670" s="461"/>
      <c r="I670" s="483"/>
      <c r="J670" s="547"/>
      <c r="K670" s="549"/>
      <c r="L670" s="546"/>
      <c r="M670" s="549"/>
      <c r="N670" s="550"/>
      <c r="O670" s="461"/>
      <c r="P670" s="468"/>
      <c r="Q670" s="468"/>
      <c r="R670" s="468"/>
      <c r="S670" s="483"/>
      <c r="T670" s="483"/>
      <c r="U670" s="483"/>
      <c r="V670" s="483"/>
      <c r="W670" s="483"/>
      <c r="X670" s="483"/>
      <c r="Y670" s="483"/>
      <c r="Z670" s="483"/>
    </row>
    <row r="671" ht="29.25" customHeight="1">
      <c r="A671" s="546"/>
      <c r="B671" s="547"/>
      <c r="C671" s="548"/>
      <c r="D671" s="548"/>
      <c r="E671" s="483"/>
      <c r="F671" s="548"/>
      <c r="G671" s="547"/>
      <c r="H671" s="461"/>
      <c r="I671" s="483"/>
      <c r="J671" s="547"/>
      <c r="K671" s="549"/>
      <c r="L671" s="546"/>
      <c r="M671" s="549"/>
      <c r="N671" s="550"/>
      <c r="O671" s="461"/>
      <c r="P671" s="468"/>
      <c r="Q671" s="468"/>
      <c r="R671" s="468"/>
      <c r="S671" s="483"/>
      <c r="T671" s="483"/>
      <c r="U671" s="483"/>
      <c r="V671" s="483"/>
      <c r="W671" s="483"/>
      <c r="X671" s="483"/>
      <c r="Y671" s="483"/>
      <c r="Z671" s="483"/>
    </row>
    <row r="672" ht="29.25" customHeight="1">
      <c r="A672" s="546"/>
      <c r="B672" s="547"/>
      <c r="C672" s="548"/>
      <c r="D672" s="548"/>
      <c r="E672" s="483"/>
      <c r="F672" s="548"/>
      <c r="G672" s="547"/>
      <c r="H672" s="461"/>
      <c r="I672" s="483"/>
      <c r="J672" s="547"/>
      <c r="K672" s="549"/>
      <c r="L672" s="546"/>
      <c r="M672" s="549"/>
      <c r="N672" s="550"/>
      <c r="O672" s="461"/>
      <c r="P672" s="468"/>
      <c r="Q672" s="468"/>
      <c r="R672" s="468"/>
      <c r="S672" s="483"/>
      <c r="T672" s="483"/>
      <c r="U672" s="483"/>
      <c r="V672" s="483"/>
      <c r="W672" s="483"/>
      <c r="X672" s="483"/>
      <c r="Y672" s="483"/>
      <c r="Z672" s="483"/>
    </row>
    <row r="673" ht="29.25" customHeight="1">
      <c r="A673" s="546"/>
      <c r="B673" s="547"/>
      <c r="C673" s="548"/>
      <c r="D673" s="548"/>
      <c r="E673" s="483"/>
      <c r="F673" s="548"/>
      <c r="G673" s="547"/>
      <c r="H673" s="461"/>
      <c r="I673" s="483"/>
      <c r="J673" s="547"/>
      <c r="K673" s="549"/>
      <c r="L673" s="546"/>
      <c r="M673" s="549"/>
      <c r="N673" s="550"/>
      <c r="O673" s="461"/>
      <c r="P673" s="468"/>
      <c r="Q673" s="468"/>
      <c r="R673" s="468"/>
      <c r="S673" s="483"/>
      <c r="T673" s="483"/>
      <c r="U673" s="483"/>
      <c r="V673" s="483"/>
      <c r="W673" s="483"/>
      <c r="X673" s="483"/>
      <c r="Y673" s="483"/>
      <c r="Z673" s="483"/>
    </row>
    <row r="674" ht="29.25" customHeight="1">
      <c r="A674" s="546"/>
      <c r="B674" s="547"/>
      <c r="C674" s="548"/>
      <c r="D674" s="548"/>
      <c r="E674" s="483"/>
      <c r="F674" s="548"/>
      <c r="G674" s="547"/>
      <c r="H674" s="461"/>
      <c r="I674" s="483"/>
      <c r="J674" s="547"/>
      <c r="K674" s="549"/>
      <c r="L674" s="546"/>
      <c r="M674" s="549"/>
      <c r="N674" s="550"/>
      <c r="O674" s="461"/>
      <c r="P674" s="468"/>
      <c r="Q674" s="468"/>
      <c r="R674" s="468"/>
      <c r="S674" s="483"/>
      <c r="T674" s="483"/>
      <c r="U674" s="483"/>
      <c r="V674" s="483"/>
      <c r="W674" s="483"/>
      <c r="X674" s="483"/>
      <c r="Y674" s="483"/>
      <c r="Z674" s="483"/>
    </row>
    <row r="675" ht="29.25" customHeight="1">
      <c r="A675" s="546"/>
      <c r="B675" s="547"/>
      <c r="C675" s="548"/>
      <c r="D675" s="548"/>
      <c r="E675" s="483"/>
      <c r="F675" s="548"/>
      <c r="G675" s="547"/>
      <c r="H675" s="461"/>
      <c r="I675" s="483"/>
      <c r="J675" s="547"/>
      <c r="K675" s="549"/>
      <c r="L675" s="546"/>
      <c r="M675" s="549"/>
      <c r="N675" s="550"/>
      <c r="O675" s="461"/>
      <c r="P675" s="468"/>
      <c r="Q675" s="468"/>
      <c r="R675" s="468"/>
      <c r="S675" s="483"/>
      <c r="T675" s="483"/>
      <c r="U675" s="483"/>
      <c r="V675" s="483"/>
      <c r="W675" s="483"/>
      <c r="X675" s="483"/>
      <c r="Y675" s="483"/>
      <c r="Z675" s="483"/>
    </row>
    <row r="676" ht="29.25" customHeight="1">
      <c r="A676" s="546"/>
      <c r="B676" s="547"/>
      <c r="C676" s="548"/>
      <c r="D676" s="548"/>
      <c r="E676" s="483"/>
      <c r="F676" s="548"/>
      <c r="G676" s="547"/>
      <c r="H676" s="461"/>
      <c r="I676" s="483"/>
      <c r="J676" s="547"/>
      <c r="K676" s="549"/>
      <c r="L676" s="546"/>
      <c r="M676" s="549"/>
      <c r="N676" s="550"/>
      <c r="O676" s="461"/>
      <c r="P676" s="468"/>
      <c r="Q676" s="468"/>
      <c r="R676" s="468"/>
      <c r="S676" s="483"/>
      <c r="T676" s="483"/>
      <c r="U676" s="483"/>
      <c r="V676" s="483"/>
      <c r="W676" s="483"/>
      <c r="X676" s="483"/>
      <c r="Y676" s="483"/>
      <c r="Z676" s="483"/>
    </row>
    <row r="677" ht="29.25" customHeight="1">
      <c r="A677" s="546"/>
      <c r="B677" s="547"/>
      <c r="C677" s="548"/>
      <c r="D677" s="548"/>
      <c r="E677" s="483"/>
      <c r="F677" s="548"/>
      <c r="G677" s="547"/>
      <c r="H677" s="461"/>
      <c r="I677" s="483"/>
      <c r="J677" s="547"/>
      <c r="K677" s="549"/>
      <c r="L677" s="546"/>
      <c r="M677" s="549"/>
      <c r="N677" s="550"/>
      <c r="O677" s="461"/>
      <c r="P677" s="468"/>
      <c r="Q677" s="468"/>
      <c r="R677" s="468"/>
      <c r="S677" s="483"/>
      <c r="T677" s="483"/>
      <c r="U677" s="483"/>
      <c r="V677" s="483"/>
      <c r="W677" s="483"/>
      <c r="X677" s="483"/>
      <c r="Y677" s="483"/>
      <c r="Z677" s="483"/>
    </row>
    <row r="678" ht="29.25" customHeight="1">
      <c r="A678" s="546"/>
      <c r="B678" s="547"/>
      <c r="C678" s="548"/>
      <c r="D678" s="548"/>
      <c r="E678" s="483"/>
      <c r="F678" s="548"/>
      <c r="G678" s="547"/>
      <c r="H678" s="461"/>
      <c r="I678" s="483"/>
      <c r="J678" s="547"/>
      <c r="K678" s="549"/>
      <c r="L678" s="546"/>
      <c r="M678" s="549"/>
      <c r="N678" s="550"/>
      <c r="O678" s="461"/>
      <c r="P678" s="468"/>
      <c r="Q678" s="468"/>
      <c r="R678" s="468"/>
      <c r="S678" s="483"/>
      <c r="T678" s="483"/>
      <c r="U678" s="483"/>
      <c r="V678" s="483"/>
      <c r="W678" s="483"/>
      <c r="X678" s="483"/>
      <c r="Y678" s="483"/>
      <c r="Z678" s="483"/>
    </row>
    <row r="679" ht="29.25" customHeight="1">
      <c r="A679" s="546"/>
      <c r="B679" s="547"/>
      <c r="C679" s="548"/>
      <c r="D679" s="548"/>
      <c r="E679" s="483"/>
      <c r="F679" s="548"/>
      <c r="G679" s="547"/>
      <c r="H679" s="461"/>
      <c r="I679" s="483"/>
      <c r="J679" s="547"/>
      <c r="K679" s="549"/>
      <c r="L679" s="546"/>
      <c r="M679" s="549"/>
      <c r="N679" s="550"/>
      <c r="O679" s="461"/>
      <c r="P679" s="468"/>
      <c r="Q679" s="468"/>
      <c r="R679" s="468"/>
      <c r="S679" s="483"/>
      <c r="T679" s="483"/>
      <c r="U679" s="483"/>
      <c r="V679" s="483"/>
      <c r="W679" s="483"/>
      <c r="X679" s="483"/>
      <c r="Y679" s="483"/>
      <c r="Z679" s="483"/>
    </row>
    <row r="680" ht="29.25" customHeight="1">
      <c r="A680" s="546"/>
      <c r="B680" s="547"/>
      <c r="C680" s="548"/>
      <c r="D680" s="548"/>
      <c r="E680" s="483"/>
      <c r="F680" s="548"/>
      <c r="G680" s="547"/>
      <c r="H680" s="461"/>
      <c r="I680" s="483"/>
      <c r="J680" s="547"/>
      <c r="K680" s="549"/>
      <c r="L680" s="546"/>
      <c r="M680" s="549"/>
      <c r="N680" s="550"/>
      <c r="O680" s="461"/>
      <c r="P680" s="468"/>
      <c r="Q680" s="468"/>
      <c r="R680" s="468"/>
      <c r="S680" s="483"/>
      <c r="T680" s="483"/>
      <c r="U680" s="483"/>
      <c r="V680" s="483"/>
      <c r="W680" s="483"/>
      <c r="X680" s="483"/>
      <c r="Y680" s="483"/>
      <c r="Z680" s="483"/>
    </row>
    <row r="681" ht="29.25" customHeight="1">
      <c r="A681" s="546"/>
      <c r="B681" s="547"/>
      <c r="C681" s="548"/>
      <c r="D681" s="548"/>
      <c r="E681" s="483"/>
      <c r="F681" s="548"/>
      <c r="G681" s="547"/>
      <c r="H681" s="461"/>
      <c r="I681" s="483"/>
      <c r="J681" s="547"/>
      <c r="K681" s="549"/>
      <c r="L681" s="546"/>
      <c r="M681" s="549"/>
      <c r="N681" s="550"/>
      <c r="O681" s="461"/>
      <c r="P681" s="468"/>
      <c r="Q681" s="468"/>
      <c r="R681" s="468"/>
      <c r="S681" s="483"/>
      <c r="T681" s="483"/>
      <c r="U681" s="483"/>
      <c r="V681" s="483"/>
      <c r="W681" s="483"/>
      <c r="X681" s="483"/>
      <c r="Y681" s="483"/>
      <c r="Z681" s="483"/>
    </row>
    <row r="682" ht="29.25" customHeight="1">
      <c r="A682" s="546"/>
      <c r="B682" s="547"/>
      <c r="C682" s="548"/>
      <c r="D682" s="548"/>
      <c r="E682" s="483"/>
      <c r="F682" s="548"/>
      <c r="G682" s="547"/>
      <c r="H682" s="461"/>
      <c r="I682" s="483"/>
      <c r="J682" s="547"/>
      <c r="K682" s="549"/>
      <c r="L682" s="546"/>
      <c r="M682" s="549"/>
      <c r="N682" s="550"/>
      <c r="O682" s="461"/>
      <c r="P682" s="468"/>
      <c r="Q682" s="468"/>
      <c r="R682" s="468"/>
      <c r="S682" s="483"/>
      <c r="T682" s="483"/>
      <c r="U682" s="483"/>
      <c r="V682" s="483"/>
      <c r="W682" s="483"/>
      <c r="X682" s="483"/>
      <c r="Y682" s="483"/>
      <c r="Z682" s="483"/>
    </row>
    <row r="683" ht="29.25" customHeight="1">
      <c r="A683" s="546"/>
      <c r="B683" s="547"/>
      <c r="C683" s="548"/>
      <c r="D683" s="548"/>
      <c r="E683" s="483"/>
      <c r="F683" s="548"/>
      <c r="G683" s="547"/>
      <c r="H683" s="461"/>
      <c r="I683" s="483"/>
      <c r="J683" s="547"/>
      <c r="K683" s="549"/>
      <c r="L683" s="546"/>
      <c r="M683" s="549"/>
      <c r="N683" s="550"/>
      <c r="O683" s="461"/>
      <c r="P683" s="468"/>
      <c r="Q683" s="468"/>
      <c r="R683" s="468"/>
      <c r="S683" s="483"/>
      <c r="T683" s="483"/>
      <c r="U683" s="483"/>
      <c r="V683" s="483"/>
      <c r="W683" s="483"/>
      <c r="X683" s="483"/>
      <c r="Y683" s="483"/>
      <c r="Z683" s="483"/>
    </row>
    <row r="684" ht="29.25" customHeight="1">
      <c r="A684" s="546"/>
      <c r="B684" s="547"/>
      <c r="C684" s="548"/>
      <c r="D684" s="548"/>
      <c r="E684" s="483"/>
      <c r="F684" s="548"/>
      <c r="G684" s="547"/>
      <c r="H684" s="461"/>
      <c r="I684" s="483"/>
      <c r="J684" s="547"/>
      <c r="K684" s="549"/>
      <c r="L684" s="546"/>
      <c r="M684" s="549"/>
      <c r="N684" s="550"/>
      <c r="O684" s="461"/>
      <c r="P684" s="468"/>
      <c r="Q684" s="468"/>
      <c r="R684" s="468"/>
      <c r="S684" s="483"/>
      <c r="T684" s="483"/>
      <c r="U684" s="483"/>
      <c r="V684" s="483"/>
      <c r="W684" s="483"/>
      <c r="X684" s="483"/>
      <c r="Y684" s="483"/>
      <c r="Z684" s="483"/>
    </row>
    <row r="685" ht="29.25" customHeight="1">
      <c r="A685" s="546"/>
      <c r="B685" s="547"/>
      <c r="C685" s="548"/>
      <c r="D685" s="548"/>
      <c r="E685" s="483"/>
      <c r="F685" s="548"/>
      <c r="G685" s="547"/>
      <c r="H685" s="461"/>
      <c r="I685" s="483"/>
      <c r="J685" s="547"/>
      <c r="K685" s="549"/>
      <c r="L685" s="546"/>
      <c r="M685" s="549"/>
      <c r="N685" s="550"/>
      <c r="O685" s="461"/>
      <c r="P685" s="468"/>
      <c r="Q685" s="468"/>
      <c r="R685" s="468"/>
      <c r="S685" s="483"/>
      <c r="T685" s="483"/>
      <c r="U685" s="483"/>
      <c r="V685" s="483"/>
      <c r="W685" s="483"/>
      <c r="X685" s="483"/>
      <c r="Y685" s="483"/>
      <c r="Z685" s="483"/>
    </row>
    <row r="686" ht="29.25" customHeight="1">
      <c r="A686" s="546"/>
      <c r="B686" s="547"/>
      <c r="C686" s="548"/>
      <c r="D686" s="548"/>
      <c r="E686" s="483"/>
      <c r="F686" s="548"/>
      <c r="G686" s="547"/>
      <c r="H686" s="461"/>
      <c r="I686" s="483"/>
      <c r="J686" s="547"/>
      <c r="K686" s="549"/>
      <c r="L686" s="546"/>
      <c r="M686" s="549"/>
      <c r="N686" s="550"/>
      <c r="O686" s="461"/>
      <c r="P686" s="468"/>
      <c r="Q686" s="468"/>
      <c r="R686" s="468"/>
      <c r="S686" s="483"/>
      <c r="T686" s="483"/>
      <c r="U686" s="483"/>
      <c r="V686" s="483"/>
      <c r="W686" s="483"/>
      <c r="X686" s="483"/>
      <c r="Y686" s="483"/>
      <c r="Z686" s="483"/>
    </row>
    <row r="687" ht="29.25" customHeight="1">
      <c r="A687" s="546"/>
      <c r="B687" s="547"/>
      <c r="C687" s="548"/>
      <c r="D687" s="548"/>
      <c r="E687" s="483"/>
      <c r="F687" s="548"/>
      <c r="G687" s="547"/>
      <c r="H687" s="461"/>
      <c r="I687" s="483"/>
      <c r="J687" s="547"/>
      <c r="K687" s="549"/>
      <c r="L687" s="546"/>
      <c r="M687" s="549"/>
      <c r="N687" s="550"/>
      <c r="O687" s="461"/>
      <c r="P687" s="468"/>
      <c r="Q687" s="468"/>
      <c r="R687" s="468"/>
      <c r="S687" s="483"/>
      <c r="T687" s="483"/>
      <c r="U687" s="483"/>
      <c r="V687" s="483"/>
      <c r="W687" s="483"/>
      <c r="X687" s="483"/>
      <c r="Y687" s="483"/>
      <c r="Z687" s="483"/>
    </row>
    <row r="688" ht="29.25" customHeight="1">
      <c r="A688" s="546"/>
      <c r="B688" s="547"/>
      <c r="C688" s="548"/>
      <c r="D688" s="548"/>
      <c r="E688" s="483"/>
      <c r="F688" s="548"/>
      <c r="G688" s="547"/>
      <c r="H688" s="461"/>
      <c r="I688" s="483"/>
      <c r="J688" s="547"/>
      <c r="K688" s="549"/>
      <c r="L688" s="546"/>
      <c r="M688" s="549"/>
      <c r="N688" s="550"/>
      <c r="O688" s="461"/>
      <c r="P688" s="468"/>
      <c r="Q688" s="468"/>
      <c r="R688" s="468"/>
      <c r="S688" s="483"/>
      <c r="T688" s="483"/>
      <c r="U688" s="483"/>
      <c r="V688" s="483"/>
      <c r="W688" s="483"/>
      <c r="X688" s="483"/>
      <c r="Y688" s="483"/>
      <c r="Z688" s="483"/>
    </row>
    <row r="689" ht="29.25" customHeight="1">
      <c r="A689" s="546"/>
      <c r="B689" s="547"/>
      <c r="C689" s="548"/>
      <c r="D689" s="548"/>
      <c r="E689" s="483"/>
      <c r="F689" s="548"/>
      <c r="G689" s="547"/>
      <c r="H689" s="461"/>
      <c r="I689" s="483"/>
      <c r="J689" s="547"/>
      <c r="K689" s="549"/>
      <c r="L689" s="546"/>
      <c r="M689" s="549"/>
      <c r="N689" s="550"/>
      <c r="O689" s="461"/>
      <c r="P689" s="468"/>
      <c r="Q689" s="468"/>
      <c r="R689" s="468"/>
      <c r="S689" s="483"/>
      <c r="T689" s="483"/>
      <c r="U689" s="483"/>
      <c r="V689" s="483"/>
      <c r="W689" s="483"/>
      <c r="X689" s="483"/>
      <c r="Y689" s="483"/>
      <c r="Z689" s="483"/>
    </row>
    <row r="690" ht="29.25" customHeight="1">
      <c r="A690" s="546"/>
      <c r="B690" s="547"/>
      <c r="C690" s="548"/>
      <c r="D690" s="548"/>
      <c r="E690" s="483"/>
      <c r="F690" s="548"/>
      <c r="G690" s="547"/>
      <c r="H690" s="461"/>
      <c r="I690" s="483"/>
      <c r="J690" s="547"/>
      <c r="K690" s="549"/>
      <c r="L690" s="546"/>
      <c r="M690" s="549"/>
      <c r="N690" s="550"/>
      <c r="O690" s="461"/>
      <c r="P690" s="468"/>
      <c r="Q690" s="468"/>
      <c r="R690" s="468"/>
      <c r="S690" s="483"/>
      <c r="T690" s="483"/>
      <c r="U690" s="483"/>
      <c r="V690" s="483"/>
      <c r="W690" s="483"/>
      <c r="X690" s="483"/>
      <c r="Y690" s="483"/>
      <c r="Z690" s="483"/>
    </row>
    <row r="691" ht="29.25" customHeight="1">
      <c r="A691" s="546"/>
      <c r="B691" s="547"/>
      <c r="C691" s="548"/>
      <c r="D691" s="548"/>
      <c r="E691" s="483"/>
      <c r="F691" s="548"/>
      <c r="G691" s="547"/>
      <c r="H691" s="461"/>
      <c r="I691" s="483"/>
      <c r="J691" s="547"/>
      <c r="K691" s="549"/>
      <c r="L691" s="546"/>
      <c r="M691" s="549"/>
      <c r="N691" s="550"/>
      <c r="O691" s="461"/>
      <c r="P691" s="468"/>
      <c r="Q691" s="468"/>
      <c r="R691" s="468"/>
      <c r="S691" s="483"/>
      <c r="T691" s="483"/>
      <c r="U691" s="483"/>
      <c r="V691" s="483"/>
      <c r="W691" s="483"/>
      <c r="X691" s="483"/>
      <c r="Y691" s="483"/>
      <c r="Z691" s="483"/>
    </row>
    <row r="692" ht="29.25" customHeight="1">
      <c r="A692" s="546"/>
      <c r="B692" s="547"/>
      <c r="C692" s="548"/>
      <c r="D692" s="548"/>
      <c r="E692" s="483"/>
      <c r="F692" s="548"/>
      <c r="G692" s="547"/>
      <c r="H692" s="461"/>
      <c r="I692" s="483"/>
      <c r="J692" s="547"/>
      <c r="K692" s="549"/>
      <c r="L692" s="546"/>
      <c r="M692" s="549"/>
      <c r="N692" s="550"/>
      <c r="O692" s="461"/>
      <c r="P692" s="468"/>
      <c r="Q692" s="468"/>
      <c r="R692" s="468"/>
      <c r="S692" s="483"/>
      <c r="T692" s="483"/>
      <c r="U692" s="483"/>
      <c r="V692" s="483"/>
      <c r="W692" s="483"/>
      <c r="X692" s="483"/>
      <c r="Y692" s="483"/>
      <c r="Z692" s="483"/>
    </row>
    <row r="693" ht="29.25" customHeight="1">
      <c r="A693" s="546"/>
      <c r="B693" s="547"/>
      <c r="C693" s="548"/>
      <c r="D693" s="548"/>
      <c r="E693" s="483"/>
      <c r="F693" s="548"/>
      <c r="G693" s="547"/>
      <c r="H693" s="461"/>
      <c r="I693" s="483"/>
      <c r="J693" s="547"/>
      <c r="K693" s="549"/>
      <c r="L693" s="546"/>
      <c r="M693" s="549"/>
      <c r="N693" s="550"/>
      <c r="O693" s="461"/>
      <c r="P693" s="468"/>
      <c r="Q693" s="468"/>
      <c r="R693" s="468"/>
      <c r="S693" s="483"/>
      <c r="T693" s="483"/>
      <c r="U693" s="483"/>
      <c r="V693" s="483"/>
      <c r="W693" s="483"/>
      <c r="X693" s="483"/>
      <c r="Y693" s="483"/>
      <c r="Z693" s="483"/>
    </row>
    <row r="694" ht="29.25" customHeight="1">
      <c r="A694" s="546"/>
      <c r="B694" s="547"/>
      <c r="C694" s="548"/>
      <c r="D694" s="548"/>
      <c r="E694" s="483"/>
      <c r="F694" s="548"/>
      <c r="G694" s="547"/>
      <c r="H694" s="461"/>
      <c r="I694" s="483"/>
      <c r="J694" s="547"/>
      <c r="K694" s="549"/>
      <c r="L694" s="546"/>
      <c r="M694" s="549"/>
      <c r="N694" s="550"/>
      <c r="O694" s="461"/>
      <c r="P694" s="468"/>
      <c r="Q694" s="468"/>
      <c r="R694" s="468"/>
      <c r="S694" s="483"/>
      <c r="T694" s="483"/>
      <c r="U694" s="483"/>
      <c r="V694" s="483"/>
      <c r="W694" s="483"/>
      <c r="X694" s="483"/>
      <c r="Y694" s="483"/>
      <c r="Z694" s="483"/>
    </row>
    <row r="695" ht="29.25" customHeight="1">
      <c r="A695" s="546"/>
      <c r="B695" s="547"/>
      <c r="C695" s="548"/>
      <c r="D695" s="548"/>
      <c r="E695" s="483"/>
      <c r="F695" s="548"/>
      <c r="G695" s="547"/>
      <c r="H695" s="461"/>
      <c r="I695" s="483"/>
      <c r="J695" s="547"/>
      <c r="K695" s="549"/>
      <c r="L695" s="546"/>
      <c r="M695" s="549"/>
      <c r="N695" s="550"/>
      <c r="O695" s="461"/>
      <c r="P695" s="468"/>
      <c r="Q695" s="468"/>
      <c r="R695" s="468"/>
      <c r="S695" s="483"/>
      <c r="T695" s="483"/>
      <c r="U695" s="483"/>
      <c r="V695" s="483"/>
      <c r="W695" s="483"/>
      <c r="X695" s="483"/>
      <c r="Y695" s="483"/>
      <c r="Z695" s="483"/>
    </row>
    <row r="696" ht="29.25" customHeight="1">
      <c r="A696" s="546"/>
      <c r="B696" s="547"/>
      <c r="C696" s="548"/>
      <c r="D696" s="548"/>
      <c r="E696" s="483"/>
      <c r="F696" s="548"/>
      <c r="G696" s="547"/>
      <c r="H696" s="461"/>
      <c r="I696" s="483"/>
      <c r="J696" s="547"/>
      <c r="K696" s="549"/>
      <c r="L696" s="546"/>
      <c r="M696" s="549"/>
      <c r="N696" s="550"/>
      <c r="O696" s="461"/>
      <c r="P696" s="468"/>
      <c r="Q696" s="468"/>
      <c r="R696" s="468"/>
      <c r="S696" s="483"/>
      <c r="T696" s="483"/>
      <c r="U696" s="483"/>
      <c r="V696" s="483"/>
      <c r="W696" s="483"/>
      <c r="X696" s="483"/>
      <c r="Y696" s="483"/>
      <c r="Z696" s="483"/>
    </row>
    <row r="697" ht="29.25" customHeight="1">
      <c r="A697" s="546"/>
      <c r="B697" s="547"/>
      <c r="C697" s="548"/>
      <c r="D697" s="548"/>
      <c r="E697" s="483"/>
      <c r="F697" s="548"/>
      <c r="G697" s="547"/>
      <c r="H697" s="461"/>
      <c r="I697" s="483"/>
      <c r="J697" s="547"/>
      <c r="K697" s="549"/>
      <c r="L697" s="546"/>
      <c r="M697" s="549"/>
      <c r="N697" s="550"/>
      <c r="O697" s="461"/>
      <c r="P697" s="468"/>
      <c r="Q697" s="468"/>
      <c r="R697" s="468"/>
      <c r="S697" s="483"/>
      <c r="T697" s="483"/>
      <c r="U697" s="483"/>
      <c r="V697" s="483"/>
      <c r="W697" s="483"/>
      <c r="X697" s="483"/>
      <c r="Y697" s="483"/>
      <c r="Z697" s="483"/>
    </row>
    <row r="698" ht="29.25" customHeight="1">
      <c r="A698" s="546"/>
      <c r="B698" s="547"/>
      <c r="C698" s="548"/>
      <c r="D698" s="548"/>
      <c r="E698" s="483"/>
      <c r="F698" s="548"/>
      <c r="G698" s="547"/>
      <c r="H698" s="461"/>
      <c r="I698" s="483"/>
      <c r="J698" s="547"/>
      <c r="K698" s="549"/>
      <c r="L698" s="546"/>
      <c r="M698" s="549"/>
      <c r="N698" s="550"/>
      <c r="O698" s="461"/>
      <c r="P698" s="468"/>
      <c r="Q698" s="468"/>
      <c r="R698" s="468"/>
      <c r="S698" s="483"/>
      <c r="T698" s="483"/>
      <c r="U698" s="483"/>
      <c r="V698" s="483"/>
      <c r="W698" s="483"/>
      <c r="X698" s="483"/>
      <c r="Y698" s="483"/>
      <c r="Z698" s="483"/>
    </row>
    <row r="699" ht="29.25" customHeight="1">
      <c r="A699" s="546"/>
      <c r="B699" s="547"/>
      <c r="C699" s="548"/>
      <c r="D699" s="548"/>
      <c r="E699" s="483"/>
      <c r="F699" s="548"/>
      <c r="G699" s="547"/>
      <c r="H699" s="461"/>
      <c r="I699" s="483"/>
      <c r="J699" s="547"/>
      <c r="K699" s="549"/>
      <c r="L699" s="546"/>
      <c r="M699" s="549"/>
      <c r="N699" s="550"/>
      <c r="O699" s="461"/>
      <c r="P699" s="468"/>
      <c r="Q699" s="468"/>
      <c r="R699" s="468"/>
      <c r="S699" s="483"/>
      <c r="T699" s="483"/>
      <c r="U699" s="483"/>
      <c r="V699" s="483"/>
      <c r="W699" s="483"/>
      <c r="X699" s="483"/>
      <c r="Y699" s="483"/>
      <c r="Z699" s="483"/>
    </row>
    <row r="700" ht="29.25" customHeight="1">
      <c r="A700" s="546"/>
      <c r="B700" s="547"/>
      <c r="C700" s="548"/>
      <c r="D700" s="548"/>
      <c r="E700" s="483"/>
      <c r="F700" s="548"/>
      <c r="G700" s="547"/>
      <c r="H700" s="461"/>
      <c r="I700" s="483"/>
      <c r="J700" s="547"/>
      <c r="K700" s="549"/>
      <c r="L700" s="546"/>
      <c r="M700" s="549"/>
      <c r="N700" s="550"/>
      <c r="O700" s="461"/>
      <c r="P700" s="468"/>
      <c r="Q700" s="468"/>
      <c r="R700" s="468"/>
      <c r="S700" s="483"/>
      <c r="T700" s="483"/>
      <c r="U700" s="483"/>
      <c r="V700" s="483"/>
      <c r="W700" s="483"/>
      <c r="X700" s="483"/>
      <c r="Y700" s="483"/>
      <c r="Z700" s="483"/>
    </row>
    <row r="701" ht="29.25" customHeight="1">
      <c r="A701" s="546"/>
      <c r="B701" s="547"/>
      <c r="C701" s="548"/>
      <c r="D701" s="548"/>
      <c r="E701" s="483"/>
      <c r="F701" s="548"/>
      <c r="G701" s="547"/>
      <c r="H701" s="461"/>
      <c r="I701" s="483"/>
      <c r="J701" s="547"/>
      <c r="K701" s="549"/>
      <c r="L701" s="546"/>
      <c r="M701" s="549"/>
      <c r="N701" s="550"/>
      <c r="O701" s="461"/>
      <c r="P701" s="468"/>
      <c r="Q701" s="468"/>
      <c r="R701" s="468"/>
      <c r="S701" s="483"/>
      <c r="T701" s="483"/>
      <c r="U701" s="483"/>
      <c r="V701" s="483"/>
      <c r="W701" s="483"/>
      <c r="X701" s="483"/>
      <c r="Y701" s="483"/>
      <c r="Z701" s="483"/>
    </row>
    <row r="702" ht="29.25" customHeight="1">
      <c r="A702" s="546"/>
      <c r="B702" s="547"/>
      <c r="C702" s="548"/>
      <c r="D702" s="548"/>
      <c r="E702" s="483"/>
      <c r="F702" s="548"/>
      <c r="G702" s="547"/>
      <c r="H702" s="461"/>
      <c r="I702" s="483"/>
      <c r="J702" s="547"/>
      <c r="K702" s="549"/>
      <c r="L702" s="546"/>
      <c r="M702" s="549"/>
      <c r="N702" s="550"/>
      <c r="O702" s="461"/>
      <c r="P702" s="468"/>
      <c r="Q702" s="468"/>
      <c r="R702" s="468"/>
      <c r="S702" s="483"/>
      <c r="T702" s="483"/>
      <c r="U702" s="483"/>
      <c r="V702" s="483"/>
      <c r="W702" s="483"/>
      <c r="X702" s="483"/>
      <c r="Y702" s="483"/>
      <c r="Z702" s="483"/>
    </row>
    <row r="703" ht="29.25" customHeight="1">
      <c r="A703" s="546"/>
      <c r="B703" s="547"/>
      <c r="C703" s="548"/>
      <c r="D703" s="548"/>
      <c r="E703" s="483"/>
      <c r="F703" s="548"/>
      <c r="G703" s="547"/>
      <c r="H703" s="461"/>
      <c r="I703" s="483"/>
      <c r="J703" s="547"/>
      <c r="K703" s="549"/>
      <c r="L703" s="546"/>
      <c r="M703" s="549"/>
      <c r="N703" s="550"/>
      <c r="O703" s="461"/>
      <c r="P703" s="468"/>
      <c r="Q703" s="468"/>
      <c r="R703" s="468"/>
      <c r="S703" s="483"/>
      <c r="T703" s="483"/>
      <c r="U703" s="483"/>
      <c r="V703" s="483"/>
      <c r="W703" s="483"/>
      <c r="X703" s="483"/>
      <c r="Y703" s="483"/>
      <c r="Z703" s="483"/>
    </row>
    <row r="704" ht="29.25" customHeight="1">
      <c r="A704" s="546"/>
      <c r="B704" s="547"/>
      <c r="C704" s="548"/>
      <c r="D704" s="548"/>
      <c r="E704" s="483"/>
      <c r="F704" s="548"/>
      <c r="G704" s="547"/>
      <c r="H704" s="461"/>
      <c r="I704" s="483"/>
      <c r="J704" s="547"/>
      <c r="K704" s="549"/>
      <c r="L704" s="546"/>
      <c r="M704" s="549"/>
      <c r="N704" s="550"/>
      <c r="O704" s="461"/>
      <c r="P704" s="468"/>
      <c r="Q704" s="468"/>
      <c r="R704" s="468"/>
      <c r="S704" s="483"/>
      <c r="T704" s="483"/>
      <c r="U704" s="483"/>
      <c r="V704" s="483"/>
      <c r="W704" s="483"/>
      <c r="X704" s="483"/>
      <c r="Y704" s="483"/>
      <c r="Z704" s="483"/>
    </row>
    <row r="705" ht="29.25" customHeight="1">
      <c r="A705" s="546"/>
      <c r="B705" s="547"/>
      <c r="C705" s="548"/>
      <c r="D705" s="548"/>
      <c r="E705" s="483"/>
      <c r="F705" s="548"/>
      <c r="G705" s="547"/>
      <c r="H705" s="461"/>
      <c r="I705" s="483"/>
      <c r="J705" s="547"/>
      <c r="K705" s="549"/>
      <c r="L705" s="546"/>
      <c r="M705" s="549"/>
      <c r="N705" s="550"/>
      <c r="O705" s="461"/>
      <c r="P705" s="468"/>
      <c r="Q705" s="468"/>
      <c r="R705" s="468"/>
      <c r="S705" s="483"/>
      <c r="T705" s="483"/>
      <c r="U705" s="483"/>
      <c r="V705" s="483"/>
      <c r="W705" s="483"/>
      <c r="X705" s="483"/>
      <c r="Y705" s="483"/>
      <c r="Z705" s="483"/>
    </row>
    <row r="706" ht="29.25" customHeight="1">
      <c r="A706" s="546"/>
      <c r="B706" s="547"/>
      <c r="C706" s="548"/>
      <c r="D706" s="548"/>
      <c r="E706" s="483"/>
      <c r="F706" s="548"/>
      <c r="G706" s="547"/>
      <c r="H706" s="461"/>
      <c r="I706" s="483"/>
      <c r="J706" s="547"/>
      <c r="K706" s="549"/>
      <c r="L706" s="546"/>
      <c r="M706" s="549"/>
      <c r="N706" s="550"/>
      <c r="O706" s="461"/>
      <c r="P706" s="468"/>
      <c r="Q706" s="468"/>
      <c r="R706" s="468"/>
      <c r="S706" s="483"/>
      <c r="T706" s="483"/>
      <c r="U706" s="483"/>
      <c r="V706" s="483"/>
      <c r="W706" s="483"/>
      <c r="X706" s="483"/>
      <c r="Y706" s="483"/>
      <c r="Z706" s="483"/>
    </row>
    <row r="707" ht="29.25" customHeight="1">
      <c r="A707" s="546"/>
      <c r="B707" s="547"/>
      <c r="C707" s="548"/>
      <c r="D707" s="548"/>
      <c r="E707" s="483"/>
      <c r="F707" s="548"/>
      <c r="G707" s="547"/>
      <c r="H707" s="461"/>
      <c r="I707" s="483"/>
      <c r="J707" s="547"/>
      <c r="K707" s="549"/>
      <c r="L707" s="546"/>
      <c r="M707" s="549"/>
      <c r="N707" s="550"/>
      <c r="O707" s="461"/>
      <c r="P707" s="468"/>
      <c r="Q707" s="468"/>
      <c r="R707" s="468"/>
      <c r="S707" s="483"/>
      <c r="T707" s="483"/>
      <c r="U707" s="483"/>
      <c r="V707" s="483"/>
      <c r="W707" s="483"/>
      <c r="X707" s="483"/>
      <c r="Y707" s="483"/>
      <c r="Z707" s="483"/>
    </row>
    <row r="708" ht="29.25" customHeight="1">
      <c r="A708" s="546"/>
      <c r="B708" s="547"/>
      <c r="C708" s="548"/>
      <c r="D708" s="548"/>
      <c r="E708" s="483"/>
      <c r="F708" s="548"/>
      <c r="G708" s="547"/>
      <c r="H708" s="461"/>
      <c r="I708" s="483"/>
      <c r="J708" s="547"/>
      <c r="K708" s="549"/>
      <c r="L708" s="546"/>
      <c r="M708" s="549"/>
      <c r="N708" s="550"/>
      <c r="O708" s="461"/>
      <c r="P708" s="468"/>
      <c r="Q708" s="468"/>
      <c r="R708" s="468"/>
      <c r="S708" s="483"/>
      <c r="T708" s="483"/>
      <c r="U708" s="483"/>
      <c r="V708" s="483"/>
      <c r="W708" s="483"/>
      <c r="X708" s="483"/>
      <c r="Y708" s="483"/>
      <c r="Z708" s="483"/>
    </row>
    <row r="709" ht="29.25" customHeight="1">
      <c r="A709" s="546"/>
      <c r="B709" s="547"/>
      <c r="C709" s="548"/>
      <c r="D709" s="548"/>
      <c r="E709" s="483"/>
      <c r="F709" s="548"/>
      <c r="G709" s="547"/>
      <c r="H709" s="461"/>
      <c r="I709" s="483"/>
      <c r="J709" s="547"/>
      <c r="K709" s="549"/>
      <c r="L709" s="546"/>
      <c r="M709" s="549"/>
      <c r="N709" s="550"/>
      <c r="O709" s="461"/>
      <c r="P709" s="468"/>
      <c r="Q709" s="468"/>
      <c r="R709" s="468"/>
      <c r="S709" s="483"/>
      <c r="T709" s="483"/>
      <c r="U709" s="483"/>
      <c r="V709" s="483"/>
      <c r="W709" s="483"/>
      <c r="X709" s="483"/>
      <c r="Y709" s="483"/>
      <c r="Z709" s="483"/>
    </row>
    <row r="710" ht="29.25" customHeight="1">
      <c r="A710" s="546"/>
      <c r="B710" s="547"/>
      <c r="C710" s="548"/>
      <c r="D710" s="548"/>
      <c r="E710" s="483"/>
      <c r="F710" s="548"/>
      <c r="G710" s="547"/>
      <c r="H710" s="461"/>
      <c r="I710" s="483"/>
      <c r="J710" s="547"/>
      <c r="K710" s="549"/>
      <c r="L710" s="546"/>
      <c r="M710" s="549"/>
      <c r="N710" s="550"/>
      <c r="O710" s="461"/>
      <c r="P710" s="468"/>
      <c r="Q710" s="468"/>
      <c r="R710" s="468"/>
      <c r="S710" s="483"/>
      <c r="T710" s="483"/>
      <c r="U710" s="483"/>
      <c r="V710" s="483"/>
      <c r="W710" s="483"/>
      <c r="X710" s="483"/>
      <c r="Y710" s="483"/>
      <c r="Z710" s="483"/>
    </row>
    <row r="711" ht="29.25" customHeight="1">
      <c r="A711" s="546"/>
      <c r="B711" s="547"/>
      <c r="C711" s="548"/>
      <c r="D711" s="548"/>
      <c r="E711" s="483"/>
      <c r="F711" s="548"/>
      <c r="G711" s="547"/>
      <c r="H711" s="461"/>
      <c r="I711" s="483"/>
      <c r="J711" s="547"/>
      <c r="K711" s="549"/>
      <c r="L711" s="546"/>
      <c r="M711" s="549"/>
      <c r="N711" s="550"/>
      <c r="O711" s="461"/>
      <c r="P711" s="468"/>
      <c r="Q711" s="468"/>
      <c r="R711" s="468"/>
      <c r="S711" s="483"/>
      <c r="T711" s="483"/>
      <c r="U711" s="483"/>
      <c r="V711" s="483"/>
      <c r="W711" s="483"/>
      <c r="X711" s="483"/>
      <c r="Y711" s="483"/>
      <c r="Z711" s="483"/>
    </row>
    <row r="712" ht="29.25" customHeight="1">
      <c r="A712" s="546"/>
      <c r="B712" s="547"/>
      <c r="C712" s="548"/>
      <c r="D712" s="548"/>
      <c r="E712" s="483"/>
      <c r="F712" s="548"/>
      <c r="G712" s="547"/>
      <c r="H712" s="461"/>
      <c r="I712" s="483"/>
      <c r="J712" s="547"/>
      <c r="K712" s="549"/>
      <c r="L712" s="546"/>
      <c r="M712" s="549"/>
      <c r="N712" s="550"/>
      <c r="O712" s="461"/>
      <c r="P712" s="468"/>
      <c r="Q712" s="468"/>
      <c r="R712" s="468"/>
      <c r="S712" s="483"/>
      <c r="T712" s="483"/>
      <c r="U712" s="483"/>
      <c r="V712" s="483"/>
      <c r="W712" s="483"/>
      <c r="X712" s="483"/>
      <c r="Y712" s="483"/>
      <c r="Z712" s="483"/>
    </row>
    <row r="713" ht="29.25" customHeight="1">
      <c r="A713" s="546"/>
      <c r="B713" s="547"/>
      <c r="C713" s="548"/>
      <c r="D713" s="548"/>
      <c r="E713" s="483"/>
      <c r="F713" s="548"/>
      <c r="G713" s="547"/>
      <c r="H713" s="461"/>
      <c r="I713" s="483"/>
      <c r="J713" s="547"/>
      <c r="K713" s="549"/>
      <c r="L713" s="546"/>
      <c r="M713" s="549"/>
      <c r="N713" s="550"/>
      <c r="O713" s="461"/>
      <c r="P713" s="468"/>
      <c r="Q713" s="468"/>
      <c r="R713" s="468"/>
      <c r="S713" s="483"/>
      <c r="T713" s="483"/>
      <c r="U713" s="483"/>
      <c r="V713" s="483"/>
      <c r="W713" s="483"/>
      <c r="X713" s="483"/>
      <c r="Y713" s="483"/>
      <c r="Z713" s="483"/>
    </row>
    <row r="714" ht="29.25" customHeight="1">
      <c r="A714" s="546"/>
      <c r="B714" s="547"/>
      <c r="C714" s="548"/>
      <c r="D714" s="548"/>
      <c r="E714" s="483"/>
      <c r="F714" s="548"/>
      <c r="G714" s="547"/>
      <c r="H714" s="461"/>
      <c r="I714" s="483"/>
      <c r="J714" s="547"/>
      <c r="K714" s="549"/>
      <c r="L714" s="546"/>
      <c r="M714" s="549"/>
      <c r="N714" s="550"/>
      <c r="O714" s="461"/>
      <c r="P714" s="468"/>
      <c r="Q714" s="468"/>
      <c r="R714" s="468"/>
      <c r="S714" s="483"/>
      <c r="T714" s="483"/>
      <c r="U714" s="483"/>
      <c r="V714" s="483"/>
      <c r="W714" s="483"/>
      <c r="X714" s="483"/>
      <c r="Y714" s="483"/>
      <c r="Z714" s="483"/>
    </row>
    <row r="715" ht="29.25" customHeight="1">
      <c r="A715" s="546"/>
      <c r="B715" s="547"/>
      <c r="C715" s="548"/>
      <c r="D715" s="548"/>
      <c r="E715" s="483"/>
      <c r="F715" s="548"/>
      <c r="G715" s="547"/>
      <c r="H715" s="461"/>
      <c r="I715" s="483"/>
      <c r="J715" s="547"/>
      <c r="K715" s="549"/>
      <c r="L715" s="546"/>
      <c r="M715" s="549"/>
      <c r="N715" s="550"/>
      <c r="O715" s="461"/>
      <c r="P715" s="468"/>
      <c r="Q715" s="468"/>
      <c r="R715" s="468"/>
      <c r="S715" s="483"/>
      <c r="T715" s="483"/>
      <c r="U715" s="483"/>
      <c r="V715" s="483"/>
      <c r="W715" s="483"/>
      <c r="X715" s="483"/>
      <c r="Y715" s="483"/>
      <c r="Z715" s="483"/>
    </row>
    <row r="716" ht="29.25" customHeight="1">
      <c r="A716" s="546"/>
      <c r="B716" s="547"/>
      <c r="C716" s="548"/>
      <c r="D716" s="548"/>
      <c r="E716" s="483"/>
      <c r="F716" s="548"/>
      <c r="G716" s="547"/>
      <c r="H716" s="461"/>
      <c r="I716" s="483"/>
      <c r="J716" s="547"/>
      <c r="K716" s="549"/>
      <c r="L716" s="546"/>
      <c r="M716" s="549"/>
      <c r="N716" s="550"/>
      <c r="O716" s="461"/>
      <c r="P716" s="468"/>
      <c r="Q716" s="468"/>
      <c r="R716" s="468"/>
      <c r="S716" s="483"/>
      <c r="T716" s="483"/>
      <c r="U716" s="483"/>
      <c r="V716" s="483"/>
      <c r="W716" s="483"/>
      <c r="X716" s="483"/>
      <c r="Y716" s="483"/>
      <c r="Z716" s="483"/>
    </row>
    <row r="717" ht="29.25" customHeight="1">
      <c r="A717" s="546"/>
      <c r="B717" s="547"/>
      <c r="C717" s="548"/>
      <c r="D717" s="548"/>
      <c r="E717" s="483"/>
      <c r="F717" s="548"/>
      <c r="G717" s="547"/>
      <c r="H717" s="461"/>
      <c r="I717" s="483"/>
      <c r="J717" s="547"/>
      <c r="K717" s="549"/>
      <c r="L717" s="546"/>
      <c r="M717" s="549"/>
      <c r="N717" s="550"/>
      <c r="O717" s="461"/>
      <c r="P717" s="468"/>
      <c r="Q717" s="468"/>
      <c r="R717" s="468"/>
      <c r="S717" s="483"/>
      <c r="T717" s="483"/>
      <c r="U717" s="483"/>
      <c r="V717" s="483"/>
      <c r="W717" s="483"/>
      <c r="X717" s="483"/>
      <c r="Y717" s="483"/>
      <c r="Z717" s="483"/>
    </row>
    <row r="718" ht="29.25" customHeight="1">
      <c r="A718" s="546"/>
      <c r="B718" s="547"/>
      <c r="C718" s="548"/>
      <c r="D718" s="548"/>
      <c r="E718" s="483"/>
      <c r="F718" s="548"/>
      <c r="G718" s="547"/>
      <c r="H718" s="461"/>
      <c r="I718" s="483"/>
      <c r="J718" s="547"/>
      <c r="K718" s="549"/>
      <c r="L718" s="546"/>
      <c r="M718" s="549"/>
      <c r="N718" s="550"/>
      <c r="O718" s="461"/>
      <c r="P718" s="468"/>
      <c r="Q718" s="468"/>
      <c r="R718" s="468"/>
      <c r="S718" s="483"/>
      <c r="T718" s="483"/>
      <c r="U718" s="483"/>
      <c r="V718" s="483"/>
      <c r="W718" s="483"/>
      <c r="X718" s="483"/>
      <c r="Y718" s="483"/>
      <c r="Z718" s="483"/>
    </row>
    <row r="719" ht="29.25" customHeight="1">
      <c r="A719" s="546"/>
      <c r="B719" s="547"/>
      <c r="C719" s="548"/>
      <c r="D719" s="548"/>
      <c r="E719" s="483"/>
      <c r="F719" s="548"/>
      <c r="G719" s="547"/>
      <c r="H719" s="461"/>
      <c r="I719" s="483"/>
      <c r="J719" s="547"/>
      <c r="K719" s="549"/>
      <c r="L719" s="546"/>
      <c r="M719" s="549"/>
      <c r="N719" s="550"/>
      <c r="O719" s="461"/>
      <c r="P719" s="468"/>
      <c r="Q719" s="468"/>
      <c r="R719" s="468"/>
      <c r="S719" s="483"/>
      <c r="T719" s="483"/>
      <c r="U719" s="483"/>
      <c r="V719" s="483"/>
      <c r="W719" s="483"/>
      <c r="X719" s="483"/>
      <c r="Y719" s="483"/>
      <c r="Z719" s="483"/>
    </row>
    <row r="720" ht="29.25" customHeight="1">
      <c r="A720" s="546"/>
      <c r="B720" s="547"/>
      <c r="C720" s="548"/>
      <c r="D720" s="548"/>
      <c r="E720" s="483"/>
      <c r="F720" s="548"/>
      <c r="G720" s="547"/>
      <c r="H720" s="461"/>
      <c r="I720" s="483"/>
      <c r="J720" s="547"/>
      <c r="K720" s="549"/>
      <c r="L720" s="546"/>
      <c r="M720" s="549"/>
      <c r="N720" s="550"/>
      <c r="O720" s="461"/>
      <c r="P720" s="468"/>
      <c r="Q720" s="468"/>
      <c r="R720" s="468"/>
      <c r="S720" s="483"/>
      <c r="T720" s="483"/>
      <c r="U720" s="483"/>
      <c r="V720" s="483"/>
      <c r="W720" s="483"/>
      <c r="X720" s="483"/>
      <c r="Y720" s="483"/>
      <c r="Z720" s="483"/>
    </row>
    <row r="721" ht="29.25" customHeight="1">
      <c r="A721" s="546"/>
      <c r="B721" s="547"/>
      <c r="C721" s="548"/>
      <c r="D721" s="548"/>
      <c r="E721" s="483"/>
      <c r="F721" s="548"/>
      <c r="G721" s="547"/>
      <c r="H721" s="461"/>
      <c r="I721" s="483"/>
      <c r="J721" s="547"/>
      <c r="K721" s="549"/>
      <c r="L721" s="546"/>
      <c r="M721" s="549"/>
      <c r="N721" s="550"/>
      <c r="O721" s="461"/>
      <c r="P721" s="468"/>
      <c r="Q721" s="468"/>
      <c r="R721" s="468"/>
      <c r="S721" s="483"/>
      <c r="T721" s="483"/>
      <c r="U721" s="483"/>
      <c r="V721" s="483"/>
      <c r="W721" s="483"/>
      <c r="X721" s="483"/>
      <c r="Y721" s="483"/>
      <c r="Z721" s="483"/>
    </row>
    <row r="722" ht="29.25" customHeight="1">
      <c r="A722" s="546"/>
      <c r="B722" s="547"/>
      <c r="C722" s="548"/>
      <c r="D722" s="548"/>
      <c r="E722" s="483"/>
      <c r="F722" s="548"/>
      <c r="G722" s="547"/>
      <c r="H722" s="461"/>
      <c r="I722" s="483"/>
      <c r="J722" s="547"/>
      <c r="K722" s="549"/>
      <c r="L722" s="546"/>
      <c r="M722" s="549"/>
      <c r="N722" s="550"/>
      <c r="O722" s="461"/>
      <c r="P722" s="468"/>
      <c r="Q722" s="468"/>
      <c r="R722" s="468"/>
      <c r="S722" s="483"/>
      <c r="T722" s="483"/>
      <c r="U722" s="483"/>
      <c r="V722" s="483"/>
      <c r="W722" s="483"/>
      <c r="X722" s="483"/>
      <c r="Y722" s="483"/>
      <c r="Z722" s="483"/>
    </row>
    <row r="723" ht="29.25" customHeight="1">
      <c r="A723" s="546"/>
      <c r="B723" s="547"/>
      <c r="C723" s="548"/>
      <c r="D723" s="548"/>
      <c r="E723" s="483"/>
      <c r="F723" s="548"/>
      <c r="G723" s="547"/>
      <c r="H723" s="461"/>
      <c r="I723" s="483"/>
      <c r="J723" s="547"/>
      <c r="K723" s="549"/>
      <c r="L723" s="546"/>
      <c r="M723" s="549"/>
      <c r="N723" s="550"/>
      <c r="O723" s="461"/>
      <c r="P723" s="468"/>
      <c r="Q723" s="468"/>
      <c r="R723" s="468"/>
      <c r="S723" s="483"/>
      <c r="T723" s="483"/>
      <c r="U723" s="483"/>
      <c r="V723" s="483"/>
      <c r="W723" s="483"/>
      <c r="X723" s="483"/>
      <c r="Y723" s="483"/>
      <c r="Z723" s="483"/>
    </row>
    <row r="724" ht="29.25" customHeight="1">
      <c r="A724" s="546"/>
      <c r="B724" s="547"/>
      <c r="C724" s="548"/>
      <c r="D724" s="548"/>
      <c r="E724" s="483"/>
      <c r="F724" s="548"/>
      <c r="G724" s="547"/>
      <c r="H724" s="461"/>
      <c r="I724" s="483"/>
      <c r="J724" s="547"/>
      <c r="K724" s="549"/>
      <c r="L724" s="546"/>
      <c r="M724" s="549"/>
      <c r="N724" s="550"/>
      <c r="O724" s="461"/>
      <c r="P724" s="468"/>
      <c r="Q724" s="468"/>
      <c r="R724" s="468"/>
      <c r="S724" s="483"/>
      <c r="T724" s="483"/>
      <c r="U724" s="483"/>
      <c r="V724" s="483"/>
      <c r="W724" s="483"/>
      <c r="X724" s="483"/>
      <c r="Y724" s="483"/>
      <c r="Z724" s="483"/>
    </row>
    <row r="725" ht="29.25" customHeight="1">
      <c r="A725" s="546"/>
      <c r="B725" s="547"/>
      <c r="C725" s="548"/>
      <c r="D725" s="548"/>
      <c r="E725" s="483"/>
      <c r="F725" s="548"/>
      <c r="G725" s="547"/>
      <c r="H725" s="461"/>
      <c r="I725" s="483"/>
      <c r="J725" s="547"/>
      <c r="K725" s="549"/>
      <c r="L725" s="546"/>
      <c r="M725" s="549"/>
      <c r="N725" s="550"/>
      <c r="O725" s="461"/>
      <c r="P725" s="468"/>
      <c r="Q725" s="468"/>
      <c r="R725" s="468"/>
      <c r="S725" s="483"/>
      <c r="T725" s="483"/>
      <c r="U725" s="483"/>
      <c r="V725" s="483"/>
      <c r="W725" s="483"/>
      <c r="X725" s="483"/>
      <c r="Y725" s="483"/>
      <c r="Z725" s="483"/>
    </row>
    <row r="726" ht="29.25" customHeight="1">
      <c r="A726" s="546"/>
      <c r="B726" s="547"/>
      <c r="C726" s="548"/>
      <c r="D726" s="548"/>
      <c r="E726" s="483"/>
      <c r="F726" s="548"/>
      <c r="G726" s="547"/>
      <c r="H726" s="461"/>
      <c r="I726" s="483"/>
      <c r="J726" s="547"/>
      <c r="K726" s="549"/>
      <c r="L726" s="546"/>
      <c r="M726" s="549"/>
      <c r="N726" s="550"/>
      <c r="O726" s="461"/>
      <c r="P726" s="468"/>
      <c r="Q726" s="468"/>
      <c r="R726" s="468"/>
      <c r="S726" s="483"/>
      <c r="T726" s="483"/>
      <c r="U726" s="483"/>
      <c r="V726" s="483"/>
      <c r="W726" s="483"/>
      <c r="X726" s="483"/>
      <c r="Y726" s="483"/>
      <c r="Z726" s="483"/>
    </row>
    <row r="727" ht="29.25" customHeight="1">
      <c r="A727" s="546"/>
      <c r="B727" s="547"/>
      <c r="C727" s="548"/>
      <c r="D727" s="548"/>
      <c r="E727" s="483"/>
      <c r="F727" s="548"/>
      <c r="G727" s="547"/>
      <c r="H727" s="461"/>
      <c r="I727" s="483"/>
      <c r="J727" s="547"/>
      <c r="K727" s="549"/>
      <c r="L727" s="546"/>
      <c r="M727" s="549"/>
      <c r="N727" s="550"/>
      <c r="O727" s="461"/>
      <c r="P727" s="468"/>
      <c r="Q727" s="468"/>
      <c r="R727" s="468"/>
      <c r="S727" s="483"/>
      <c r="T727" s="483"/>
      <c r="U727" s="483"/>
      <c r="V727" s="483"/>
      <c r="W727" s="483"/>
      <c r="X727" s="483"/>
      <c r="Y727" s="483"/>
      <c r="Z727" s="483"/>
    </row>
    <row r="728" ht="29.25" customHeight="1">
      <c r="A728" s="546"/>
      <c r="B728" s="547"/>
      <c r="C728" s="548"/>
      <c r="D728" s="548"/>
      <c r="E728" s="483"/>
      <c r="F728" s="548"/>
      <c r="G728" s="547"/>
      <c r="H728" s="461"/>
      <c r="I728" s="483"/>
      <c r="J728" s="547"/>
      <c r="K728" s="549"/>
      <c r="L728" s="546"/>
      <c r="M728" s="549"/>
      <c r="N728" s="550"/>
      <c r="O728" s="461"/>
      <c r="P728" s="468"/>
      <c r="Q728" s="468"/>
      <c r="R728" s="468"/>
      <c r="S728" s="483"/>
      <c r="T728" s="483"/>
      <c r="U728" s="483"/>
      <c r="V728" s="483"/>
      <c r="W728" s="483"/>
      <c r="X728" s="483"/>
      <c r="Y728" s="483"/>
      <c r="Z728" s="483"/>
    </row>
    <row r="729" ht="29.25" customHeight="1">
      <c r="A729" s="546"/>
      <c r="B729" s="547"/>
      <c r="C729" s="548"/>
      <c r="D729" s="548"/>
      <c r="E729" s="483"/>
      <c r="F729" s="548"/>
      <c r="G729" s="547"/>
      <c r="H729" s="461"/>
      <c r="I729" s="483"/>
      <c r="J729" s="547"/>
      <c r="K729" s="549"/>
      <c r="L729" s="546"/>
      <c r="M729" s="549"/>
      <c r="N729" s="550"/>
      <c r="O729" s="461"/>
      <c r="P729" s="468"/>
      <c r="Q729" s="468"/>
      <c r="R729" s="468"/>
      <c r="S729" s="483"/>
      <c r="T729" s="483"/>
      <c r="U729" s="483"/>
      <c r="V729" s="483"/>
      <c r="W729" s="483"/>
      <c r="X729" s="483"/>
      <c r="Y729" s="483"/>
      <c r="Z729" s="483"/>
    </row>
    <row r="730" ht="29.25" customHeight="1">
      <c r="A730" s="546"/>
      <c r="B730" s="547"/>
      <c r="C730" s="548"/>
      <c r="D730" s="548"/>
      <c r="E730" s="483"/>
      <c r="F730" s="548"/>
      <c r="G730" s="547"/>
      <c r="H730" s="461"/>
      <c r="I730" s="483"/>
      <c r="J730" s="547"/>
      <c r="K730" s="549"/>
      <c r="L730" s="546"/>
      <c r="M730" s="549"/>
      <c r="N730" s="550"/>
      <c r="O730" s="461"/>
      <c r="P730" s="468"/>
      <c r="Q730" s="468"/>
      <c r="R730" s="468"/>
      <c r="S730" s="483"/>
      <c r="T730" s="483"/>
      <c r="U730" s="483"/>
      <c r="V730" s="483"/>
      <c r="W730" s="483"/>
      <c r="X730" s="483"/>
      <c r="Y730" s="483"/>
      <c r="Z730" s="483"/>
    </row>
    <row r="731" ht="29.25" customHeight="1">
      <c r="A731" s="546"/>
      <c r="B731" s="547"/>
      <c r="C731" s="548"/>
      <c r="D731" s="548"/>
      <c r="E731" s="483"/>
      <c r="F731" s="548"/>
      <c r="G731" s="547"/>
      <c r="H731" s="461"/>
      <c r="I731" s="483"/>
      <c r="J731" s="547"/>
      <c r="K731" s="549"/>
      <c r="L731" s="546"/>
      <c r="M731" s="549"/>
      <c r="N731" s="550"/>
      <c r="O731" s="461"/>
      <c r="P731" s="468"/>
      <c r="Q731" s="468"/>
      <c r="R731" s="468"/>
      <c r="S731" s="483"/>
      <c r="T731" s="483"/>
      <c r="U731" s="483"/>
      <c r="V731" s="483"/>
      <c r="W731" s="483"/>
      <c r="X731" s="483"/>
      <c r="Y731" s="483"/>
      <c r="Z731" s="483"/>
    </row>
    <row r="732" ht="29.25" customHeight="1">
      <c r="A732" s="546"/>
      <c r="B732" s="547"/>
      <c r="C732" s="548"/>
      <c r="D732" s="548"/>
      <c r="E732" s="483"/>
      <c r="F732" s="548"/>
      <c r="G732" s="547"/>
      <c r="H732" s="461"/>
      <c r="I732" s="483"/>
      <c r="J732" s="547"/>
      <c r="K732" s="549"/>
      <c r="L732" s="546"/>
      <c r="M732" s="549"/>
      <c r="N732" s="550"/>
      <c r="O732" s="461"/>
      <c r="P732" s="468"/>
      <c r="Q732" s="468"/>
      <c r="R732" s="468"/>
      <c r="S732" s="483"/>
      <c r="T732" s="483"/>
      <c r="U732" s="483"/>
      <c r="V732" s="483"/>
      <c r="W732" s="483"/>
      <c r="X732" s="483"/>
      <c r="Y732" s="483"/>
      <c r="Z732" s="483"/>
    </row>
    <row r="733" ht="29.25" customHeight="1">
      <c r="A733" s="546"/>
      <c r="B733" s="547"/>
      <c r="C733" s="548"/>
      <c r="D733" s="548"/>
      <c r="E733" s="483"/>
      <c r="F733" s="548"/>
      <c r="G733" s="547"/>
      <c r="H733" s="461"/>
      <c r="I733" s="483"/>
      <c r="J733" s="547"/>
      <c r="K733" s="549"/>
      <c r="L733" s="546"/>
      <c r="M733" s="549"/>
      <c r="N733" s="550"/>
      <c r="O733" s="461"/>
      <c r="P733" s="468"/>
      <c r="Q733" s="468"/>
      <c r="R733" s="468"/>
      <c r="S733" s="483"/>
      <c r="T733" s="483"/>
      <c r="U733" s="483"/>
      <c r="V733" s="483"/>
      <c r="W733" s="483"/>
      <c r="X733" s="483"/>
      <c r="Y733" s="483"/>
      <c r="Z733" s="483"/>
    </row>
    <row r="734" ht="29.25" customHeight="1">
      <c r="A734" s="546"/>
      <c r="B734" s="547"/>
      <c r="C734" s="548"/>
      <c r="D734" s="548"/>
      <c r="E734" s="483"/>
      <c r="F734" s="548"/>
      <c r="G734" s="547"/>
      <c r="H734" s="461"/>
      <c r="I734" s="483"/>
      <c r="J734" s="547"/>
      <c r="K734" s="549"/>
      <c r="L734" s="546"/>
      <c r="M734" s="549"/>
      <c r="N734" s="550"/>
      <c r="O734" s="461"/>
      <c r="P734" s="468"/>
      <c r="Q734" s="468"/>
      <c r="R734" s="468"/>
      <c r="S734" s="483"/>
      <c r="T734" s="483"/>
      <c r="U734" s="483"/>
      <c r="V734" s="483"/>
      <c r="W734" s="483"/>
      <c r="X734" s="483"/>
      <c r="Y734" s="483"/>
      <c r="Z734" s="483"/>
    </row>
    <row r="735" ht="29.25" customHeight="1">
      <c r="A735" s="546"/>
      <c r="B735" s="547"/>
      <c r="C735" s="548"/>
      <c r="D735" s="548"/>
      <c r="E735" s="483"/>
      <c r="F735" s="548"/>
      <c r="G735" s="547"/>
      <c r="H735" s="461"/>
      <c r="I735" s="483"/>
      <c r="J735" s="547"/>
      <c r="K735" s="549"/>
      <c r="L735" s="546"/>
      <c r="M735" s="549"/>
      <c r="N735" s="550"/>
      <c r="O735" s="461"/>
      <c r="P735" s="468"/>
      <c r="Q735" s="468"/>
      <c r="R735" s="468"/>
      <c r="S735" s="483"/>
      <c r="T735" s="483"/>
      <c r="U735" s="483"/>
      <c r="V735" s="483"/>
      <c r="W735" s="483"/>
      <c r="X735" s="483"/>
      <c r="Y735" s="483"/>
      <c r="Z735" s="483"/>
    </row>
    <row r="736" ht="29.25" customHeight="1">
      <c r="A736" s="546"/>
      <c r="B736" s="547"/>
      <c r="C736" s="548"/>
      <c r="D736" s="548"/>
      <c r="E736" s="483"/>
      <c r="F736" s="548"/>
      <c r="G736" s="547"/>
      <c r="H736" s="461"/>
      <c r="I736" s="483"/>
      <c r="J736" s="547"/>
      <c r="K736" s="549"/>
      <c r="L736" s="546"/>
      <c r="M736" s="549"/>
      <c r="N736" s="550"/>
      <c r="O736" s="461"/>
      <c r="P736" s="468"/>
      <c r="Q736" s="468"/>
      <c r="R736" s="468"/>
      <c r="S736" s="483"/>
      <c r="T736" s="483"/>
      <c r="U736" s="483"/>
      <c r="V736" s="483"/>
      <c r="W736" s="483"/>
      <c r="X736" s="483"/>
      <c r="Y736" s="483"/>
      <c r="Z736" s="483"/>
    </row>
    <row r="737" ht="29.25" customHeight="1">
      <c r="A737" s="546"/>
      <c r="B737" s="547"/>
      <c r="C737" s="548"/>
      <c r="D737" s="548"/>
      <c r="E737" s="483"/>
      <c r="F737" s="548"/>
      <c r="G737" s="547"/>
      <c r="H737" s="461"/>
      <c r="I737" s="483"/>
      <c r="J737" s="547"/>
      <c r="K737" s="549"/>
      <c r="L737" s="546"/>
      <c r="M737" s="549"/>
      <c r="N737" s="550"/>
      <c r="O737" s="461"/>
      <c r="P737" s="468"/>
      <c r="Q737" s="468"/>
      <c r="R737" s="468"/>
      <c r="S737" s="483"/>
      <c r="T737" s="483"/>
      <c r="U737" s="483"/>
      <c r="V737" s="483"/>
      <c r="W737" s="483"/>
      <c r="X737" s="483"/>
      <c r="Y737" s="483"/>
      <c r="Z737" s="483"/>
    </row>
    <row r="738" ht="29.25" customHeight="1">
      <c r="A738" s="546"/>
      <c r="B738" s="547"/>
      <c r="C738" s="548"/>
      <c r="D738" s="548"/>
      <c r="E738" s="483"/>
      <c r="F738" s="548"/>
      <c r="G738" s="547"/>
      <c r="H738" s="461"/>
      <c r="I738" s="483"/>
      <c r="J738" s="547"/>
      <c r="K738" s="549"/>
      <c r="L738" s="546"/>
      <c r="M738" s="549"/>
      <c r="N738" s="550"/>
      <c r="O738" s="461"/>
      <c r="P738" s="468"/>
      <c r="Q738" s="468"/>
      <c r="R738" s="468"/>
      <c r="S738" s="483"/>
      <c r="T738" s="483"/>
      <c r="U738" s="483"/>
      <c r="V738" s="483"/>
      <c r="W738" s="483"/>
      <c r="X738" s="483"/>
      <c r="Y738" s="483"/>
      <c r="Z738" s="483"/>
    </row>
    <row r="739" ht="29.25" customHeight="1">
      <c r="A739" s="546"/>
      <c r="B739" s="547"/>
      <c r="C739" s="548"/>
      <c r="D739" s="548"/>
      <c r="E739" s="483"/>
      <c r="F739" s="548"/>
      <c r="G739" s="547"/>
      <c r="H739" s="461"/>
      <c r="I739" s="483"/>
      <c r="J739" s="547"/>
      <c r="K739" s="549"/>
      <c r="L739" s="546"/>
      <c r="M739" s="549"/>
      <c r="N739" s="550"/>
      <c r="O739" s="461"/>
      <c r="P739" s="468"/>
      <c r="Q739" s="468"/>
      <c r="R739" s="468"/>
      <c r="S739" s="483"/>
      <c r="T739" s="483"/>
      <c r="U739" s="483"/>
      <c r="V739" s="483"/>
      <c r="W739" s="483"/>
      <c r="X739" s="483"/>
      <c r="Y739" s="483"/>
      <c r="Z739" s="483"/>
    </row>
    <row r="740" ht="29.25" customHeight="1">
      <c r="A740" s="546"/>
      <c r="B740" s="547"/>
      <c r="C740" s="548"/>
      <c r="D740" s="548"/>
      <c r="E740" s="483"/>
      <c r="F740" s="548"/>
      <c r="G740" s="547"/>
      <c r="H740" s="461"/>
      <c r="I740" s="483"/>
      <c r="J740" s="547"/>
      <c r="K740" s="549"/>
      <c r="L740" s="546"/>
      <c r="M740" s="549"/>
      <c r="N740" s="550"/>
      <c r="O740" s="461"/>
      <c r="P740" s="468"/>
      <c r="Q740" s="468"/>
      <c r="R740" s="468"/>
      <c r="S740" s="483"/>
      <c r="T740" s="483"/>
      <c r="U740" s="483"/>
      <c r="V740" s="483"/>
      <c r="W740" s="483"/>
      <c r="X740" s="483"/>
      <c r="Y740" s="483"/>
      <c r="Z740" s="483"/>
    </row>
    <row r="741" ht="29.25" customHeight="1">
      <c r="A741" s="546"/>
      <c r="B741" s="547"/>
      <c r="C741" s="548"/>
      <c r="D741" s="548"/>
      <c r="E741" s="483"/>
      <c r="F741" s="548"/>
      <c r="G741" s="547"/>
      <c r="H741" s="461"/>
      <c r="I741" s="483"/>
      <c r="J741" s="547"/>
      <c r="K741" s="549"/>
      <c r="L741" s="546"/>
      <c r="M741" s="549"/>
      <c r="N741" s="550"/>
      <c r="O741" s="461"/>
      <c r="P741" s="468"/>
      <c r="Q741" s="468"/>
      <c r="R741" s="468"/>
      <c r="S741" s="483"/>
      <c r="T741" s="483"/>
      <c r="U741" s="483"/>
      <c r="V741" s="483"/>
      <c r="W741" s="483"/>
      <c r="X741" s="483"/>
      <c r="Y741" s="483"/>
      <c r="Z741" s="483"/>
    </row>
    <row r="742" ht="29.25" customHeight="1">
      <c r="A742" s="546"/>
      <c r="B742" s="547"/>
      <c r="C742" s="548"/>
      <c r="D742" s="548"/>
      <c r="E742" s="483"/>
      <c r="F742" s="548"/>
      <c r="G742" s="547"/>
      <c r="H742" s="461"/>
      <c r="I742" s="483"/>
      <c r="J742" s="547"/>
      <c r="K742" s="549"/>
      <c r="L742" s="546"/>
      <c r="M742" s="549"/>
      <c r="N742" s="550"/>
      <c r="O742" s="461"/>
      <c r="P742" s="468"/>
      <c r="Q742" s="468"/>
      <c r="R742" s="468"/>
      <c r="S742" s="483"/>
      <c r="T742" s="483"/>
      <c r="U742" s="483"/>
      <c r="V742" s="483"/>
      <c r="W742" s="483"/>
      <c r="X742" s="483"/>
      <c r="Y742" s="483"/>
      <c r="Z742" s="483"/>
    </row>
    <row r="743" ht="29.25" customHeight="1">
      <c r="A743" s="546"/>
      <c r="B743" s="547"/>
      <c r="C743" s="548"/>
      <c r="D743" s="548"/>
      <c r="E743" s="483"/>
      <c r="F743" s="548"/>
      <c r="G743" s="547"/>
      <c r="H743" s="461"/>
      <c r="I743" s="483"/>
      <c r="J743" s="547"/>
      <c r="K743" s="549"/>
      <c r="L743" s="546"/>
      <c r="M743" s="549"/>
      <c r="N743" s="550"/>
      <c r="O743" s="461"/>
      <c r="P743" s="468"/>
      <c r="Q743" s="468"/>
      <c r="R743" s="468"/>
      <c r="S743" s="483"/>
      <c r="T743" s="483"/>
      <c r="U743" s="483"/>
      <c r="V743" s="483"/>
      <c r="W743" s="483"/>
      <c r="X743" s="483"/>
      <c r="Y743" s="483"/>
      <c r="Z743" s="483"/>
    </row>
    <row r="744" ht="29.25" customHeight="1">
      <c r="A744" s="546"/>
      <c r="B744" s="547"/>
      <c r="C744" s="548"/>
      <c r="D744" s="548"/>
      <c r="E744" s="483"/>
      <c r="F744" s="548"/>
      <c r="G744" s="547"/>
      <c r="H744" s="461"/>
      <c r="I744" s="483"/>
      <c r="J744" s="547"/>
      <c r="K744" s="549"/>
      <c r="L744" s="546"/>
      <c r="M744" s="549"/>
      <c r="N744" s="550"/>
      <c r="O744" s="461"/>
      <c r="P744" s="468"/>
      <c r="Q744" s="468"/>
      <c r="R744" s="468"/>
      <c r="S744" s="483"/>
      <c r="T744" s="483"/>
      <c r="U744" s="483"/>
      <c r="V744" s="483"/>
      <c r="W744" s="483"/>
      <c r="X744" s="483"/>
      <c r="Y744" s="483"/>
      <c r="Z744" s="483"/>
    </row>
    <row r="745" ht="29.25" customHeight="1">
      <c r="A745" s="546"/>
      <c r="B745" s="547"/>
      <c r="C745" s="548"/>
      <c r="D745" s="548"/>
      <c r="E745" s="483"/>
      <c r="F745" s="548"/>
      <c r="G745" s="547"/>
      <c r="H745" s="461"/>
      <c r="I745" s="483"/>
      <c r="J745" s="547"/>
      <c r="K745" s="549"/>
      <c r="L745" s="546"/>
      <c r="M745" s="549"/>
      <c r="N745" s="550"/>
      <c r="O745" s="461"/>
      <c r="P745" s="468"/>
      <c r="Q745" s="468"/>
      <c r="R745" s="468"/>
      <c r="S745" s="483"/>
      <c r="T745" s="483"/>
      <c r="U745" s="483"/>
      <c r="V745" s="483"/>
      <c r="W745" s="483"/>
      <c r="X745" s="483"/>
      <c r="Y745" s="483"/>
      <c r="Z745" s="483"/>
    </row>
    <row r="746" ht="29.25" customHeight="1">
      <c r="A746" s="546"/>
      <c r="B746" s="547"/>
      <c r="C746" s="548"/>
      <c r="D746" s="548"/>
      <c r="E746" s="483"/>
      <c r="F746" s="548"/>
      <c r="G746" s="547"/>
      <c r="H746" s="461"/>
      <c r="I746" s="483"/>
      <c r="J746" s="547"/>
      <c r="K746" s="549"/>
      <c r="L746" s="546"/>
      <c r="M746" s="549"/>
      <c r="N746" s="550"/>
      <c r="O746" s="461"/>
      <c r="P746" s="468"/>
      <c r="Q746" s="468"/>
      <c r="R746" s="468"/>
      <c r="S746" s="483"/>
      <c r="T746" s="483"/>
      <c r="U746" s="483"/>
      <c r="V746" s="483"/>
      <c r="W746" s="483"/>
      <c r="X746" s="483"/>
      <c r="Y746" s="483"/>
      <c r="Z746" s="483"/>
    </row>
    <row r="747" ht="29.25" customHeight="1">
      <c r="A747" s="546"/>
      <c r="B747" s="547"/>
      <c r="C747" s="548"/>
      <c r="D747" s="548"/>
      <c r="E747" s="483"/>
      <c r="F747" s="548"/>
      <c r="G747" s="547"/>
      <c r="H747" s="461"/>
      <c r="I747" s="483"/>
      <c r="J747" s="547"/>
      <c r="K747" s="549"/>
      <c r="L747" s="546"/>
      <c r="M747" s="549"/>
      <c r="N747" s="550"/>
      <c r="O747" s="461"/>
      <c r="P747" s="468"/>
      <c r="Q747" s="468"/>
      <c r="R747" s="468"/>
      <c r="S747" s="483"/>
      <c r="T747" s="483"/>
      <c r="U747" s="483"/>
      <c r="V747" s="483"/>
      <c r="W747" s="483"/>
      <c r="X747" s="483"/>
      <c r="Y747" s="483"/>
      <c r="Z747" s="483"/>
    </row>
    <row r="748" ht="29.25" customHeight="1">
      <c r="A748" s="546"/>
      <c r="B748" s="547"/>
      <c r="C748" s="548"/>
      <c r="D748" s="548"/>
      <c r="E748" s="483"/>
      <c r="F748" s="548"/>
      <c r="G748" s="547"/>
      <c r="H748" s="461"/>
      <c r="I748" s="483"/>
      <c r="J748" s="547"/>
      <c r="K748" s="549"/>
      <c r="L748" s="546"/>
      <c r="M748" s="549"/>
      <c r="N748" s="550"/>
      <c r="O748" s="461"/>
      <c r="P748" s="468"/>
      <c r="Q748" s="468"/>
      <c r="R748" s="468"/>
      <c r="S748" s="483"/>
      <c r="T748" s="483"/>
      <c r="U748" s="483"/>
      <c r="V748" s="483"/>
      <c r="W748" s="483"/>
      <c r="X748" s="483"/>
      <c r="Y748" s="483"/>
      <c r="Z748" s="483"/>
    </row>
    <row r="749" ht="29.25" customHeight="1">
      <c r="A749" s="546"/>
      <c r="B749" s="547"/>
      <c r="C749" s="548"/>
      <c r="D749" s="548"/>
      <c r="E749" s="483"/>
      <c r="F749" s="548"/>
      <c r="G749" s="547"/>
      <c r="H749" s="461"/>
      <c r="I749" s="483"/>
      <c r="J749" s="547"/>
      <c r="K749" s="549"/>
      <c r="L749" s="546"/>
      <c r="M749" s="549"/>
      <c r="N749" s="550"/>
      <c r="O749" s="461"/>
      <c r="P749" s="468"/>
      <c r="Q749" s="468"/>
      <c r="R749" s="468"/>
      <c r="S749" s="483"/>
      <c r="T749" s="483"/>
      <c r="U749" s="483"/>
      <c r="V749" s="483"/>
      <c r="W749" s="483"/>
      <c r="X749" s="483"/>
      <c r="Y749" s="483"/>
      <c r="Z749" s="483"/>
    </row>
    <row r="750" ht="29.25" customHeight="1">
      <c r="A750" s="546"/>
      <c r="B750" s="547"/>
      <c r="C750" s="548"/>
      <c r="D750" s="548"/>
      <c r="E750" s="483"/>
      <c r="F750" s="548"/>
      <c r="G750" s="547"/>
      <c r="H750" s="461"/>
      <c r="I750" s="483"/>
      <c r="J750" s="547"/>
      <c r="K750" s="549"/>
      <c r="L750" s="546"/>
      <c r="M750" s="549"/>
      <c r="N750" s="550"/>
      <c r="O750" s="461"/>
      <c r="P750" s="468"/>
      <c r="Q750" s="468"/>
      <c r="R750" s="468"/>
      <c r="S750" s="483"/>
      <c r="T750" s="483"/>
      <c r="U750" s="483"/>
      <c r="V750" s="483"/>
      <c r="W750" s="483"/>
      <c r="X750" s="483"/>
      <c r="Y750" s="483"/>
      <c r="Z750" s="483"/>
    </row>
    <row r="751" ht="29.25" customHeight="1">
      <c r="A751" s="546"/>
      <c r="B751" s="547"/>
      <c r="C751" s="548"/>
      <c r="D751" s="548"/>
      <c r="E751" s="483"/>
      <c r="F751" s="548"/>
      <c r="G751" s="547"/>
      <c r="H751" s="461"/>
      <c r="I751" s="483"/>
      <c r="J751" s="547"/>
      <c r="K751" s="549"/>
      <c r="L751" s="546"/>
      <c r="M751" s="549"/>
      <c r="N751" s="550"/>
      <c r="O751" s="461"/>
      <c r="P751" s="468"/>
      <c r="Q751" s="468"/>
      <c r="R751" s="468"/>
      <c r="S751" s="483"/>
      <c r="T751" s="483"/>
      <c r="U751" s="483"/>
      <c r="V751" s="483"/>
      <c r="W751" s="483"/>
      <c r="X751" s="483"/>
      <c r="Y751" s="483"/>
      <c r="Z751" s="483"/>
    </row>
    <row r="752" ht="29.25" customHeight="1">
      <c r="A752" s="546"/>
      <c r="B752" s="547"/>
      <c r="C752" s="548"/>
      <c r="D752" s="548"/>
      <c r="E752" s="483"/>
      <c r="F752" s="548"/>
      <c r="G752" s="547"/>
      <c r="H752" s="461"/>
      <c r="I752" s="483"/>
      <c r="J752" s="547"/>
      <c r="K752" s="549"/>
      <c r="L752" s="546"/>
      <c r="M752" s="549"/>
      <c r="N752" s="550"/>
      <c r="O752" s="461"/>
      <c r="P752" s="468"/>
      <c r="Q752" s="468"/>
      <c r="R752" s="468"/>
      <c r="S752" s="483"/>
      <c r="T752" s="483"/>
      <c r="U752" s="483"/>
      <c r="V752" s="483"/>
      <c r="W752" s="483"/>
      <c r="X752" s="483"/>
      <c r="Y752" s="483"/>
      <c r="Z752" s="483"/>
    </row>
    <row r="753" ht="29.25" customHeight="1">
      <c r="A753" s="546"/>
      <c r="B753" s="547"/>
      <c r="C753" s="548"/>
      <c r="D753" s="548"/>
      <c r="E753" s="483"/>
      <c r="F753" s="548"/>
      <c r="G753" s="547"/>
      <c r="H753" s="461"/>
      <c r="I753" s="483"/>
      <c r="J753" s="547"/>
      <c r="K753" s="549"/>
      <c r="L753" s="546"/>
      <c r="M753" s="549"/>
      <c r="N753" s="550"/>
      <c r="O753" s="461"/>
      <c r="P753" s="468"/>
      <c r="Q753" s="468"/>
      <c r="R753" s="468"/>
      <c r="S753" s="483"/>
      <c r="T753" s="483"/>
      <c r="U753" s="483"/>
      <c r="V753" s="483"/>
      <c r="W753" s="483"/>
      <c r="X753" s="483"/>
      <c r="Y753" s="483"/>
      <c r="Z753" s="483"/>
    </row>
    <row r="754" ht="29.25" customHeight="1">
      <c r="A754" s="546"/>
      <c r="B754" s="547"/>
      <c r="C754" s="548"/>
      <c r="D754" s="548"/>
      <c r="E754" s="483"/>
      <c r="F754" s="548"/>
      <c r="G754" s="547"/>
      <c r="H754" s="461"/>
      <c r="I754" s="483"/>
      <c r="J754" s="547"/>
      <c r="K754" s="549"/>
      <c r="L754" s="546"/>
      <c r="M754" s="549"/>
      <c r="N754" s="550"/>
      <c r="O754" s="461"/>
      <c r="P754" s="468"/>
      <c r="Q754" s="468"/>
      <c r="R754" s="468"/>
      <c r="S754" s="483"/>
      <c r="T754" s="483"/>
      <c r="U754" s="483"/>
      <c r="V754" s="483"/>
      <c r="W754" s="483"/>
      <c r="X754" s="483"/>
      <c r="Y754" s="483"/>
      <c r="Z754" s="483"/>
    </row>
    <row r="755" ht="29.25" customHeight="1">
      <c r="A755" s="546"/>
      <c r="B755" s="547"/>
      <c r="C755" s="548"/>
      <c r="D755" s="548"/>
      <c r="E755" s="483"/>
      <c r="F755" s="548"/>
      <c r="G755" s="547"/>
      <c r="H755" s="461"/>
      <c r="I755" s="483"/>
      <c r="J755" s="547"/>
      <c r="K755" s="549"/>
      <c r="L755" s="546"/>
      <c r="M755" s="549"/>
      <c r="N755" s="550"/>
      <c r="O755" s="461"/>
      <c r="P755" s="468"/>
      <c r="Q755" s="468"/>
      <c r="R755" s="468"/>
      <c r="S755" s="483"/>
      <c r="T755" s="483"/>
      <c r="U755" s="483"/>
      <c r="V755" s="483"/>
      <c r="W755" s="483"/>
      <c r="X755" s="483"/>
      <c r="Y755" s="483"/>
      <c r="Z755" s="483"/>
    </row>
    <row r="756" ht="29.25" customHeight="1">
      <c r="A756" s="546"/>
      <c r="B756" s="547"/>
      <c r="C756" s="548"/>
      <c r="D756" s="548"/>
      <c r="E756" s="483"/>
      <c r="F756" s="548"/>
      <c r="G756" s="547"/>
      <c r="H756" s="461"/>
      <c r="I756" s="483"/>
      <c r="J756" s="547"/>
      <c r="K756" s="549"/>
      <c r="L756" s="546"/>
      <c r="M756" s="549"/>
      <c r="N756" s="550"/>
      <c r="O756" s="461"/>
      <c r="P756" s="468"/>
      <c r="Q756" s="468"/>
      <c r="R756" s="468"/>
      <c r="S756" s="483"/>
      <c r="T756" s="483"/>
      <c r="U756" s="483"/>
      <c r="V756" s="483"/>
      <c r="W756" s="483"/>
      <c r="X756" s="483"/>
      <c r="Y756" s="483"/>
      <c r="Z756" s="483"/>
    </row>
    <row r="757" ht="29.25" customHeight="1">
      <c r="A757" s="546"/>
      <c r="B757" s="547"/>
      <c r="C757" s="548"/>
      <c r="D757" s="548"/>
      <c r="E757" s="483"/>
      <c r="F757" s="548"/>
      <c r="G757" s="547"/>
      <c r="H757" s="461"/>
      <c r="I757" s="483"/>
      <c r="J757" s="547"/>
      <c r="K757" s="549"/>
      <c r="L757" s="546"/>
      <c r="M757" s="549"/>
      <c r="N757" s="550"/>
      <c r="O757" s="461"/>
      <c r="P757" s="468"/>
      <c r="Q757" s="468"/>
      <c r="R757" s="468"/>
      <c r="S757" s="483"/>
      <c r="T757" s="483"/>
      <c r="U757" s="483"/>
      <c r="V757" s="483"/>
      <c r="W757" s="483"/>
      <c r="X757" s="483"/>
      <c r="Y757" s="483"/>
      <c r="Z757" s="483"/>
    </row>
    <row r="758" ht="29.25" customHeight="1">
      <c r="A758" s="546"/>
      <c r="B758" s="547"/>
      <c r="C758" s="548"/>
      <c r="D758" s="548"/>
      <c r="E758" s="483"/>
      <c r="F758" s="548"/>
      <c r="G758" s="547"/>
      <c r="H758" s="461"/>
      <c r="I758" s="483"/>
      <c r="J758" s="547"/>
      <c r="K758" s="549"/>
      <c r="L758" s="546"/>
      <c r="M758" s="549"/>
      <c r="N758" s="550"/>
      <c r="O758" s="461"/>
      <c r="P758" s="468"/>
      <c r="Q758" s="468"/>
      <c r="R758" s="468"/>
      <c r="S758" s="483"/>
      <c r="T758" s="483"/>
      <c r="U758" s="483"/>
      <c r="V758" s="483"/>
      <c r="W758" s="483"/>
      <c r="X758" s="483"/>
      <c r="Y758" s="483"/>
      <c r="Z758" s="483"/>
    </row>
    <row r="759" ht="29.25" customHeight="1">
      <c r="A759" s="546"/>
      <c r="B759" s="547"/>
      <c r="C759" s="548"/>
      <c r="D759" s="548"/>
      <c r="E759" s="483"/>
      <c r="F759" s="548"/>
      <c r="G759" s="547"/>
      <c r="H759" s="461"/>
      <c r="I759" s="483"/>
      <c r="J759" s="547"/>
      <c r="K759" s="549"/>
      <c r="L759" s="546"/>
      <c r="M759" s="549"/>
      <c r="N759" s="550"/>
      <c r="O759" s="461"/>
      <c r="P759" s="468"/>
      <c r="Q759" s="468"/>
      <c r="R759" s="468"/>
      <c r="S759" s="483"/>
      <c r="T759" s="483"/>
      <c r="U759" s="483"/>
      <c r="V759" s="483"/>
      <c r="W759" s="483"/>
      <c r="X759" s="483"/>
      <c r="Y759" s="483"/>
      <c r="Z759" s="483"/>
    </row>
    <row r="760" ht="29.25" customHeight="1">
      <c r="A760" s="546"/>
      <c r="B760" s="547"/>
      <c r="C760" s="548"/>
      <c r="D760" s="548"/>
      <c r="E760" s="483"/>
      <c r="F760" s="548"/>
      <c r="G760" s="547"/>
      <c r="H760" s="461"/>
      <c r="I760" s="483"/>
      <c r="J760" s="547"/>
      <c r="K760" s="549"/>
      <c r="L760" s="546"/>
      <c r="M760" s="549"/>
      <c r="N760" s="550"/>
      <c r="O760" s="461"/>
      <c r="P760" s="468"/>
      <c r="Q760" s="468"/>
      <c r="R760" s="468"/>
      <c r="S760" s="483"/>
      <c r="T760" s="483"/>
      <c r="U760" s="483"/>
      <c r="V760" s="483"/>
      <c r="W760" s="483"/>
      <c r="X760" s="483"/>
      <c r="Y760" s="483"/>
      <c r="Z760" s="483"/>
    </row>
    <row r="761" ht="29.25" customHeight="1">
      <c r="A761" s="546"/>
      <c r="B761" s="547"/>
      <c r="C761" s="548"/>
      <c r="D761" s="548"/>
      <c r="E761" s="483"/>
      <c r="F761" s="548"/>
      <c r="G761" s="547"/>
      <c r="H761" s="461"/>
      <c r="I761" s="483"/>
      <c r="J761" s="547"/>
      <c r="K761" s="549"/>
      <c r="L761" s="546"/>
      <c r="M761" s="549"/>
      <c r="N761" s="550"/>
      <c r="O761" s="461"/>
      <c r="P761" s="468"/>
      <c r="Q761" s="468"/>
      <c r="R761" s="468"/>
      <c r="S761" s="483"/>
      <c r="T761" s="483"/>
      <c r="U761" s="483"/>
      <c r="V761" s="483"/>
      <c r="W761" s="483"/>
      <c r="X761" s="483"/>
      <c r="Y761" s="483"/>
      <c r="Z761" s="483"/>
    </row>
    <row r="762" ht="29.25" customHeight="1">
      <c r="A762" s="546"/>
      <c r="B762" s="547"/>
      <c r="C762" s="548"/>
      <c r="D762" s="548"/>
      <c r="E762" s="483"/>
      <c r="F762" s="548"/>
      <c r="G762" s="547"/>
      <c r="H762" s="461"/>
      <c r="I762" s="483"/>
      <c r="J762" s="547"/>
      <c r="K762" s="549"/>
      <c r="L762" s="546"/>
      <c r="M762" s="549"/>
      <c r="N762" s="550"/>
      <c r="O762" s="461"/>
      <c r="P762" s="468"/>
      <c r="Q762" s="468"/>
      <c r="R762" s="468"/>
      <c r="S762" s="483"/>
      <c r="T762" s="483"/>
      <c r="U762" s="483"/>
      <c r="V762" s="483"/>
      <c r="W762" s="483"/>
      <c r="X762" s="483"/>
      <c r="Y762" s="483"/>
      <c r="Z762" s="483"/>
    </row>
    <row r="763" ht="29.25" customHeight="1">
      <c r="A763" s="546"/>
      <c r="B763" s="547"/>
      <c r="C763" s="548"/>
      <c r="D763" s="548"/>
      <c r="E763" s="483"/>
      <c r="F763" s="548"/>
      <c r="G763" s="547"/>
      <c r="H763" s="461"/>
      <c r="I763" s="483"/>
      <c r="J763" s="547"/>
      <c r="K763" s="549"/>
      <c r="L763" s="546"/>
      <c r="M763" s="549"/>
      <c r="N763" s="550"/>
      <c r="O763" s="461"/>
      <c r="P763" s="468"/>
      <c r="Q763" s="468"/>
      <c r="R763" s="468"/>
      <c r="S763" s="483"/>
      <c r="T763" s="483"/>
      <c r="U763" s="483"/>
      <c r="V763" s="483"/>
      <c r="W763" s="483"/>
      <c r="X763" s="483"/>
      <c r="Y763" s="483"/>
      <c r="Z763" s="483"/>
    </row>
    <row r="764" ht="29.25" customHeight="1">
      <c r="A764" s="546"/>
      <c r="B764" s="547"/>
      <c r="C764" s="548"/>
      <c r="D764" s="548"/>
      <c r="E764" s="483"/>
      <c r="F764" s="548"/>
      <c r="G764" s="547"/>
      <c r="H764" s="461"/>
      <c r="I764" s="483"/>
      <c r="J764" s="547"/>
      <c r="K764" s="549"/>
      <c r="L764" s="546"/>
      <c r="M764" s="549"/>
      <c r="N764" s="550"/>
      <c r="O764" s="461"/>
      <c r="P764" s="468"/>
      <c r="Q764" s="468"/>
      <c r="R764" s="468"/>
      <c r="S764" s="483"/>
      <c r="T764" s="483"/>
      <c r="U764" s="483"/>
      <c r="V764" s="483"/>
      <c r="W764" s="483"/>
      <c r="X764" s="483"/>
      <c r="Y764" s="483"/>
      <c r="Z764" s="483"/>
    </row>
    <row r="765" ht="29.25" customHeight="1">
      <c r="A765" s="546"/>
      <c r="B765" s="547"/>
      <c r="C765" s="548"/>
      <c r="D765" s="548"/>
      <c r="E765" s="483"/>
      <c r="F765" s="548"/>
      <c r="G765" s="547"/>
      <c r="H765" s="461"/>
      <c r="I765" s="483"/>
      <c r="J765" s="547"/>
      <c r="K765" s="549"/>
      <c r="L765" s="546"/>
      <c r="M765" s="549"/>
      <c r="N765" s="550"/>
      <c r="O765" s="461"/>
      <c r="P765" s="468"/>
      <c r="Q765" s="468"/>
      <c r="R765" s="468"/>
      <c r="S765" s="483"/>
      <c r="T765" s="483"/>
      <c r="U765" s="483"/>
      <c r="V765" s="483"/>
      <c r="W765" s="483"/>
      <c r="X765" s="483"/>
      <c r="Y765" s="483"/>
      <c r="Z765" s="483"/>
    </row>
    <row r="766" ht="29.25" customHeight="1">
      <c r="A766" s="546"/>
      <c r="B766" s="547"/>
      <c r="C766" s="548"/>
      <c r="D766" s="548"/>
      <c r="E766" s="483"/>
      <c r="F766" s="548"/>
      <c r="G766" s="547"/>
      <c r="H766" s="461"/>
      <c r="I766" s="483"/>
      <c r="J766" s="547"/>
      <c r="K766" s="549"/>
      <c r="L766" s="546"/>
      <c r="M766" s="549"/>
      <c r="N766" s="550"/>
      <c r="O766" s="461"/>
      <c r="P766" s="468"/>
      <c r="Q766" s="468"/>
      <c r="R766" s="468"/>
      <c r="S766" s="483"/>
      <c r="T766" s="483"/>
      <c r="U766" s="483"/>
      <c r="V766" s="483"/>
      <c r="W766" s="483"/>
      <c r="X766" s="483"/>
      <c r="Y766" s="483"/>
      <c r="Z766" s="483"/>
    </row>
    <row r="767" ht="29.25" customHeight="1">
      <c r="A767" s="546"/>
      <c r="B767" s="547"/>
      <c r="C767" s="548"/>
      <c r="D767" s="548"/>
      <c r="E767" s="483"/>
      <c r="F767" s="548"/>
      <c r="G767" s="547"/>
      <c r="H767" s="461"/>
      <c r="I767" s="483"/>
      <c r="J767" s="547"/>
      <c r="K767" s="549"/>
      <c r="L767" s="546"/>
      <c r="M767" s="549"/>
      <c r="N767" s="550"/>
      <c r="O767" s="461"/>
      <c r="P767" s="468"/>
      <c r="Q767" s="468"/>
      <c r="R767" s="468"/>
      <c r="S767" s="483"/>
      <c r="T767" s="483"/>
      <c r="U767" s="483"/>
      <c r="V767" s="483"/>
      <c r="W767" s="483"/>
      <c r="X767" s="483"/>
      <c r="Y767" s="483"/>
      <c r="Z767" s="483"/>
    </row>
    <row r="768" ht="29.25" customHeight="1">
      <c r="A768" s="546"/>
      <c r="B768" s="547"/>
      <c r="C768" s="548"/>
      <c r="D768" s="548"/>
      <c r="E768" s="483"/>
      <c r="F768" s="548"/>
      <c r="G768" s="547"/>
      <c r="H768" s="461"/>
      <c r="I768" s="483"/>
      <c r="J768" s="547"/>
      <c r="K768" s="549"/>
      <c r="L768" s="546"/>
      <c r="M768" s="549"/>
      <c r="N768" s="550"/>
      <c r="O768" s="461"/>
      <c r="P768" s="468"/>
      <c r="Q768" s="468"/>
      <c r="R768" s="468"/>
      <c r="S768" s="483"/>
      <c r="T768" s="483"/>
      <c r="U768" s="483"/>
      <c r="V768" s="483"/>
      <c r="W768" s="483"/>
      <c r="X768" s="483"/>
      <c r="Y768" s="483"/>
      <c r="Z768" s="483"/>
    </row>
    <row r="769" ht="29.25" customHeight="1">
      <c r="A769" s="546"/>
      <c r="B769" s="547"/>
      <c r="C769" s="548"/>
      <c r="D769" s="548"/>
      <c r="E769" s="483"/>
      <c r="F769" s="548"/>
      <c r="G769" s="547"/>
      <c r="H769" s="461"/>
      <c r="I769" s="483"/>
      <c r="J769" s="547"/>
      <c r="K769" s="549"/>
      <c r="L769" s="546"/>
      <c r="M769" s="549"/>
      <c r="N769" s="550"/>
      <c r="O769" s="461"/>
      <c r="P769" s="468"/>
      <c r="Q769" s="468"/>
      <c r="R769" s="468"/>
      <c r="S769" s="483"/>
      <c r="T769" s="483"/>
      <c r="U769" s="483"/>
      <c r="V769" s="483"/>
      <c r="W769" s="483"/>
      <c r="X769" s="483"/>
      <c r="Y769" s="483"/>
      <c r="Z769" s="483"/>
    </row>
    <row r="770" ht="29.25" customHeight="1">
      <c r="A770" s="546"/>
      <c r="B770" s="547"/>
      <c r="C770" s="548"/>
      <c r="D770" s="548"/>
      <c r="E770" s="483"/>
      <c r="F770" s="548"/>
      <c r="G770" s="547"/>
      <c r="H770" s="461"/>
      <c r="I770" s="483"/>
      <c r="J770" s="547"/>
      <c r="K770" s="549"/>
      <c r="L770" s="546"/>
      <c r="M770" s="549"/>
      <c r="N770" s="550"/>
      <c r="O770" s="461"/>
      <c r="P770" s="468"/>
      <c r="Q770" s="468"/>
      <c r="R770" s="468"/>
      <c r="S770" s="483"/>
      <c r="T770" s="483"/>
      <c r="U770" s="483"/>
      <c r="V770" s="483"/>
      <c r="W770" s="483"/>
      <c r="X770" s="483"/>
      <c r="Y770" s="483"/>
      <c r="Z770" s="483"/>
    </row>
    <row r="771" ht="29.25" customHeight="1">
      <c r="A771" s="546"/>
      <c r="B771" s="547"/>
      <c r="C771" s="548"/>
      <c r="D771" s="548"/>
      <c r="E771" s="483"/>
      <c r="F771" s="548"/>
      <c r="G771" s="547"/>
      <c r="H771" s="461"/>
      <c r="I771" s="483"/>
      <c r="J771" s="547"/>
      <c r="K771" s="549"/>
      <c r="L771" s="546"/>
      <c r="M771" s="549"/>
      <c r="N771" s="550"/>
      <c r="O771" s="461"/>
      <c r="P771" s="468"/>
      <c r="Q771" s="468"/>
      <c r="R771" s="468"/>
      <c r="S771" s="483"/>
      <c r="T771" s="483"/>
      <c r="U771" s="483"/>
      <c r="V771" s="483"/>
      <c r="W771" s="483"/>
      <c r="X771" s="483"/>
      <c r="Y771" s="483"/>
      <c r="Z771" s="483"/>
    </row>
    <row r="772" ht="29.25" customHeight="1">
      <c r="A772" s="546"/>
      <c r="B772" s="547"/>
      <c r="C772" s="548"/>
      <c r="D772" s="548"/>
      <c r="E772" s="483"/>
      <c r="F772" s="548"/>
      <c r="G772" s="547"/>
      <c r="H772" s="461"/>
      <c r="I772" s="483"/>
      <c r="J772" s="547"/>
      <c r="K772" s="549"/>
      <c r="L772" s="546"/>
      <c r="M772" s="549"/>
      <c r="N772" s="550"/>
      <c r="O772" s="461"/>
      <c r="P772" s="468"/>
      <c r="Q772" s="468"/>
      <c r="R772" s="468"/>
      <c r="S772" s="483"/>
      <c r="T772" s="483"/>
      <c r="U772" s="483"/>
      <c r="V772" s="483"/>
      <c r="W772" s="483"/>
      <c r="X772" s="483"/>
      <c r="Y772" s="483"/>
      <c r="Z772" s="483"/>
    </row>
    <row r="773" ht="29.25" customHeight="1">
      <c r="A773" s="546"/>
      <c r="B773" s="547"/>
      <c r="C773" s="548"/>
      <c r="D773" s="548"/>
      <c r="E773" s="483"/>
      <c r="F773" s="548"/>
      <c r="G773" s="547"/>
      <c r="H773" s="461"/>
      <c r="I773" s="483"/>
      <c r="J773" s="547"/>
      <c r="K773" s="549"/>
      <c r="L773" s="546"/>
      <c r="M773" s="549"/>
      <c r="N773" s="550"/>
      <c r="O773" s="461"/>
      <c r="P773" s="468"/>
      <c r="Q773" s="468"/>
      <c r="R773" s="468"/>
      <c r="S773" s="483"/>
      <c r="T773" s="483"/>
      <c r="U773" s="483"/>
      <c r="V773" s="483"/>
      <c r="W773" s="483"/>
      <c r="X773" s="483"/>
      <c r="Y773" s="483"/>
      <c r="Z773" s="483"/>
    </row>
    <row r="774" ht="29.25" customHeight="1">
      <c r="A774" s="546"/>
      <c r="B774" s="547"/>
      <c r="C774" s="548"/>
      <c r="D774" s="548"/>
      <c r="E774" s="483"/>
      <c r="F774" s="548"/>
      <c r="G774" s="547"/>
      <c r="H774" s="461"/>
      <c r="I774" s="483"/>
      <c r="J774" s="547"/>
      <c r="K774" s="549"/>
      <c r="L774" s="546"/>
      <c r="M774" s="549"/>
      <c r="N774" s="550"/>
      <c r="O774" s="461"/>
      <c r="P774" s="468"/>
      <c r="Q774" s="468"/>
      <c r="R774" s="468"/>
      <c r="S774" s="483"/>
      <c r="T774" s="483"/>
      <c r="U774" s="483"/>
      <c r="V774" s="483"/>
      <c r="W774" s="483"/>
      <c r="X774" s="483"/>
      <c r="Y774" s="483"/>
      <c r="Z774" s="483"/>
    </row>
    <row r="775" ht="29.25" customHeight="1">
      <c r="A775" s="546"/>
      <c r="B775" s="547"/>
      <c r="C775" s="548"/>
      <c r="D775" s="548"/>
      <c r="E775" s="483"/>
      <c r="F775" s="548"/>
      <c r="G775" s="547"/>
      <c r="H775" s="461"/>
      <c r="I775" s="483"/>
      <c r="J775" s="547"/>
      <c r="K775" s="549"/>
      <c r="L775" s="546"/>
      <c r="M775" s="549"/>
      <c r="N775" s="550"/>
      <c r="O775" s="461"/>
      <c r="P775" s="468"/>
      <c r="Q775" s="468"/>
      <c r="R775" s="468"/>
      <c r="S775" s="483"/>
      <c r="T775" s="483"/>
      <c r="U775" s="483"/>
      <c r="V775" s="483"/>
      <c r="W775" s="483"/>
      <c r="X775" s="483"/>
      <c r="Y775" s="483"/>
      <c r="Z775" s="483"/>
    </row>
    <row r="776" ht="29.25" customHeight="1">
      <c r="A776" s="546"/>
      <c r="B776" s="547"/>
      <c r="C776" s="548"/>
      <c r="D776" s="548"/>
      <c r="E776" s="483"/>
      <c r="F776" s="548"/>
      <c r="G776" s="547"/>
      <c r="H776" s="461"/>
      <c r="I776" s="483"/>
      <c r="J776" s="547"/>
      <c r="K776" s="549"/>
      <c r="L776" s="546"/>
      <c r="M776" s="549"/>
      <c r="N776" s="550"/>
      <c r="O776" s="461"/>
      <c r="P776" s="468"/>
      <c r="Q776" s="468"/>
      <c r="R776" s="468"/>
      <c r="S776" s="483"/>
      <c r="T776" s="483"/>
      <c r="U776" s="483"/>
      <c r="V776" s="483"/>
      <c r="W776" s="483"/>
      <c r="X776" s="483"/>
      <c r="Y776" s="483"/>
      <c r="Z776" s="483"/>
    </row>
    <row r="777" ht="29.25" customHeight="1">
      <c r="A777" s="546"/>
      <c r="B777" s="547"/>
      <c r="C777" s="548"/>
      <c r="D777" s="548"/>
      <c r="E777" s="483"/>
      <c r="F777" s="548"/>
      <c r="G777" s="547"/>
      <c r="H777" s="461"/>
      <c r="I777" s="483"/>
      <c r="J777" s="547"/>
      <c r="K777" s="549"/>
      <c r="L777" s="546"/>
      <c r="M777" s="549"/>
      <c r="N777" s="550"/>
      <c r="O777" s="461"/>
      <c r="P777" s="468"/>
      <c r="Q777" s="468"/>
      <c r="R777" s="468"/>
      <c r="S777" s="483"/>
      <c r="T777" s="483"/>
      <c r="U777" s="483"/>
      <c r="V777" s="483"/>
      <c r="W777" s="483"/>
      <c r="X777" s="483"/>
      <c r="Y777" s="483"/>
      <c r="Z777" s="483"/>
    </row>
    <row r="778" ht="29.25" customHeight="1">
      <c r="A778" s="546"/>
      <c r="B778" s="547"/>
      <c r="C778" s="548"/>
      <c r="D778" s="548"/>
      <c r="E778" s="483"/>
      <c r="F778" s="548"/>
      <c r="G778" s="547"/>
      <c r="H778" s="461"/>
      <c r="I778" s="483"/>
      <c r="J778" s="547"/>
      <c r="K778" s="549"/>
      <c r="L778" s="546"/>
      <c r="M778" s="549"/>
      <c r="N778" s="550"/>
      <c r="O778" s="461"/>
      <c r="P778" s="468"/>
      <c r="Q778" s="468"/>
      <c r="R778" s="468"/>
      <c r="S778" s="483"/>
      <c r="T778" s="483"/>
      <c r="U778" s="483"/>
      <c r="V778" s="483"/>
      <c r="W778" s="483"/>
      <c r="X778" s="483"/>
      <c r="Y778" s="483"/>
      <c r="Z778" s="483"/>
    </row>
    <row r="779" ht="29.25" customHeight="1">
      <c r="A779" s="546"/>
      <c r="B779" s="547"/>
      <c r="C779" s="548"/>
      <c r="D779" s="548"/>
      <c r="E779" s="483"/>
      <c r="F779" s="548"/>
      <c r="G779" s="547"/>
      <c r="H779" s="461"/>
      <c r="I779" s="483"/>
      <c r="J779" s="547"/>
      <c r="K779" s="549"/>
      <c r="L779" s="546"/>
      <c r="M779" s="549"/>
      <c r="N779" s="550"/>
      <c r="O779" s="461"/>
      <c r="P779" s="468"/>
      <c r="Q779" s="468"/>
      <c r="R779" s="468"/>
      <c r="S779" s="483"/>
      <c r="T779" s="483"/>
      <c r="U779" s="483"/>
      <c r="V779" s="483"/>
      <c r="W779" s="483"/>
      <c r="X779" s="483"/>
      <c r="Y779" s="483"/>
      <c r="Z779" s="483"/>
    </row>
    <row r="780" ht="29.25" customHeight="1">
      <c r="A780" s="546"/>
      <c r="B780" s="547"/>
      <c r="C780" s="548"/>
      <c r="D780" s="548"/>
      <c r="E780" s="483"/>
      <c r="F780" s="548"/>
      <c r="G780" s="547"/>
      <c r="H780" s="461"/>
      <c r="I780" s="483"/>
      <c r="J780" s="547"/>
      <c r="K780" s="549"/>
      <c r="L780" s="546"/>
      <c r="M780" s="549"/>
      <c r="N780" s="550"/>
      <c r="O780" s="461"/>
      <c r="P780" s="468"/>
      <c r="Q780" s="468"/>
      <c r="R780" s="468"/>
      <c r="S780" s="483"/>
      <c r="T780" s="483"/>
      <c r="U780" s="483"/>
      <c r="V780" s="483"/>
      <c r="W780" s="483"/>
      <c r="X780" s="483"/>
      <c r="Y780" s="483"/>
      <c r="Z780" s="483"/>
    </row>
    <row r="781" ht="29.25" customHeight="1">
      <c r="A781" s="546"/>
      <c r="B781" s="547"/>
      <c r="C781" s="548"/>
      <c r="D781" s="548"/>
      <c r="E781" s="483"/>
      <c r="F781" s="548"/>
      <c r="G781" s="547"/>
      <c r="H781" s="461"/>
      <c r="I781" s="483"/>
      <c r="J781" s="547"/>
      <c r="K781" s="549"/>
      <c r="L781" s="546"/>
      <c r="M781" s="549"/>
      <c r="N781" s="550"/>
      <c r="O781" s="461"/>
      <c r="P781" s="468"/>
      <c r="Q781" s="468"/>
      <c r="R781" s="468"/>
      <c r="S781" s="483"/>
      <c r="T781" s="483"/>
      <c r="U781" s="483"/>
      <c r="V781" s="483"/>
      <c r="W781" s="483"/>
      <c r="X781" s="483"/>
      <c r="Y781" s="483"/>
      <c r="Z781" s="483"/>
    </row>
    <row r="782" ht="29.25" customHeight="1">
      <c r="A782" s="546"/>
      <c r="B782" s="547"/>
      <c r="C782" s="548"/>
      <c r="D782" s="548"/>
      <c r="E782" s="483"/>
      <c r="F782" s="548"/>
      <c r="G782" s="547"/>
      <c r="H782" s="461"/>
      <c r="I782" s="483"/>
      <c r="J782" s="547"/>
      <c r="K782" s="549"/>
      <c r="L782" s="546"/>
      <c r="M782" s="549"/>
      <c r="N782" s="550"/>
      <c r="O782" s="461"/>
      <c r="P782" s="468"/>
      <c r="Q782" s="468"/>
      <c r="R782" s="468"/>
      <c r="S782" s="483"/>
      <c r="T782" s="483"/>
      <c r="U782" s="483"/>
      <c r="V782" s="483"/>
      <c r="W782" s="483"/>
      <c r="X782" s="483"/>
      <c r="Y782" s="483"/>
      <c r="Z782" s="483"/>
    </row>
    <row r="783" ht="29.25" customHeight="1">
      <c r="A783" s="546"/>
      <c r="B783" s="547"/>
      <c r="C783" s="548"/>
      <c r="D783" s="548"/>
      <c r="E783" s="483"/>
      <c r="F783" s="548"/>
      <c r="G783" s="547"/>
      <c r="H783" s="461"/>
      <c r="I783" s="483"/>
      <c r="J783" s="547"/>
      <c r="K783" s="549"/>
      <c r="L783" s="546"/>
      <c r="M783" s="549"/>
      <c r="N783" s="550"/>
      <c r="O783" s="461"/>
      <c r="P783" s="468"/>
      <c r="Q783" s="468"/>
      <c r="R783" s="468"/>
      <c r="S783" s="483"/>
      <c r="T783" s="483"/>
      <c r="U783" s="483"/>
      <c r="V783" s="483"/>
      <c r="W783" s="483"/>
      <c r="X783" s="483"/>
      <c r="Y783" s="483"/>
      <c r="Z783" s="483"/>
    </row>
    <row r="784" ht="29.25" customHeight="1">
      <c r="A784" s="546"/>
      <c r="B784" s="547"/>
      <c r="C784" s="548"/>
      <c r="D784" s="548"/>
      <c r="E784" s="483"/>
      <c r="F784" s="548"/>
      <c r="G784" s="547"/>
      <c r="H784" s="461"/>
      <c r="I784" s="483"/>
      <c r="J784" s="547"/>
      <c r="K784" s="549"/>
      <c r="L784" s="546"/>
      <c r="M784" s="549"/>
      <c r="N784" s="550"/>
      <c r="O784" s="461"/>
      <c r="P784" s="468"/>
      <c r="Q784" s="468"/>
      <c r="R784" s="468"/>
      <c r="S784" s="483"/>
      <c r="T784" s="483"/>
      <c r="U784" s="483"/>
      <c r="V784" s="483"/>
      <c r="W784" s="483"/>
      <c r="X784" s="483"/>
      <c r="Y784" s="483"/>
      <c r="Z784" s="483"/>
    </row>
    <row r="785" ht="29.25" customHeight="1">
      <c r="A785" s="546"/>
      <c r="B785" s="547"/>
      <c r="C785" s="548"/>
      <c r="D785" s="548"/>
      <c r="E785" s="483"/>
      <c r="F785" s="548"/>
      <c r="G785" s="547"/>
      <c r="H785" s="461"/>
      <c r="I785" s="483"/>
      <c r="J785" s="547"/>
      <c r="K785" s="549"/>
      <c r="L785" s="546"/>
      <c r="M785" s="549"/>
      <c r="N785" s="550"/>
      <c r="O785" s="461"/>
      <c r="P785" s="468"/>
      <c r="Q785" s="468"/>
      <c r="R785" s="468"/>
      <c r="S785" s="483"/>
      <c r="T785" s="483"/>
      <c r="U785" s="483"/>
      <c r="V785" s="483"/>
      <c r="W785" s="483"/>
      <c r="X785" s="483"/>
      <c r="Y785" s="483"/>
      <c r="Z785" s="483"/>
    </row>
    <row r="786" ht="29.25" customHeight="1">
      <c r="A786" s="546"/>
      <c r="B786" s="547"/>
      <c r="C786" s="548"/>
      <c r="D786" s="548"/>
      <c r="E786" s="483"/>
      <c r="F786" s="548"/>
      <c r="G786" s="547"/>
      <c r="H786" s="461"/>
      <c r="I786" s="483"/>
      <c r="J786" s="547"/>
      <c r="K786" s="549"/>
      <c r="L786" s="546"/>
      <c r="M786" s="549"/>
      <c r="N786" s="550"/>
      <c r="O786" s="461"/>
      <c r="P786" s="468"/>
      <c r="Q786" s="468"/>
      <c r="R786" s="468"/>
      <c r="S786" s="483"/>
      <c r="T786" s="483"/>
      <c r="U786" s="483"/>
      <c r="V786" s="483"/>
      <c r="W786" s="483"/>
      <c r="X786" s="483"/>
      <c r="Y786" s="483"/>
      <c r="Z786" s="483"/>
    </row>
    <row r="787" ht="29.25" customHeight="1">
      <c r="A787" s="546"/>
      <c r="B787" s="547"/>
      <c r="C787" s="548"/>
      <c r="D787" s="548"/>
      <c r="E787" s="483"/>
      <c r="F787" s="548"/>
      <c r="G787" s="547"/>
      <c r="H787" s="461"/>
      <c r="I787" s="483"/>
      <c r="J787" s="547"/>
      <c r="K787" s="549"/>
      <c r="L787" s="546"/>
      <c r="M787" s="549"/>
      <c r="N787" s="550"/>
      <c r="O787" s="461"/>
      <c r="P787" s="468"/>
      <c r="Q787" s="468"/>
      <c r="R787" s="468"/>
      <c r="S787" s="483"/>
      <c r="T787" s="483"/>
      <c r="U787" s="483"/>
      <c r="V787" s="483"/>
      <c r="W787" s="483"/>
      <c r="X787" s="483"/>
      <c r="Y787" s="483"/>
      <c r="Z787" s="483"/>
    </row>
    <row r="788" ht="29.25" customHeight="1">
      <c r="A788" s="546"/>
      <c r="B788" s="547"/>
      <c r="C788" s="548"/>
      <c r="D788" s="548"/>
      <c r="E788" s="483"/>
      <c r="F788" s="548"/>
      <c r="G788" s="547"/>
      <c r="H788" s="461"/>
      <c r="I788" s="483"/>
      <c r="J788" s="547"/>
      <c r="K788" s="549"/>
      <c r="L788" s="546"/>
      <c r="M788" s="549"/>
      <c r="N788" s="550"/>
      <c r="O788" s="461"/>
      <c r="P788" s="468"/>
      <c r="Q788" s="468"/>
      <c r="R788" s="468"/>
      <c r="S788" s="483"/>
      <c r="T788" s="483"/>
      <c r="U788" s="483"/>
      <c r="V788" s="483"/>
      <c r="W788" s="483"/>
      <c r="X788" s="483"/>
      <c r="Y788" s="483"/>
      <c r="Z788" s="483"/>
    </row>
    <row r="789" ht="29.25" customHeight="1">
      <c r="A789" s="546"/>
      <c r="B789" s="547"/>
      <c r="C789" s="548"/>
      <c r="D789" s="548"/>
      <c r="E789" s="483"/>
      <c r="F789" s="548"/>
      <c r="G789" s="547"/>
      <c r="H789" s="461"/>
      <c r="I789" s="483"/>
      <c r="J789" s="547"/>
      <c r="K789" s="549"/>
      <c r="L789" s="546"/>
      <c r="M789" s="549"/>
      <c r="N789" s="550"/>
      <c r="O789" s="461"/>
      <c r="P789" s="468"/>
      <c r="Q789" s="468"/>
      <c r="R789" s="468"/>
      <c r="S789" s="483"/>
      <c r="T789" s="483"/>
      <c r="U789" s="483"/>
      <c r="V789" s="483"/>
      <c r="W789" s="483"/>
      <c r="X789" s="483"/>
      <c r="Y789" s="483"/>
      <c r="Z789" s="483"/>
    </row>
    <row r="790" ht="29.25" customHeight="1">
      <c r="A790" s="546"/>
      <c r="B790" s="547"/>
      <c r="C790" s="548"/>
      <c r="D790" s="548"/>
      <c r="E790" s="483"/>
      <c r="F790" s="548"/>
      <c r="G790" s="547"/>
      <c r="H790" s="461"/>
      <c r="I790" s="483"/>
      <c r="J790" s="547"/>
      <c r="K790" s="549"/>
      <c r="L790" s="546"/>
      <c r="M790" s="549"/>
      <c r="N790" s="550"/>
      <c r="O790" s="461"/>
      <c r="P790" s="468"/>
      <c r="Q790" s="468"/>
      <c r="R790" s="468"/>
      <c r="S790" s="483"/>
      <c r="T790" s="483"/>
      <c r="U790" s="483"/>
      <c r="V790" s="483"/>
      <c r="W790" s="483"/>
      <c r="X790" s="483"/>
      <c r="Y790" s="483"/>
      <c r="Z790" s="483"/>
    </row>
    <row r="791" ht="29.25" customHeight="1">
      <c r="A791" s="546"/>
      <c r="B791" s="547"/>
      <c r="C791" s="548"/>
      <c r="D791" s="548"/>
      <c r="E791" s="483"/>
      <c r="F791" s="548"/>
      <c r="G791" s="547"/>
      <c r="H791" s="461"/>
      <c r="I791" s="483"/>
      <c r="J791" s="547"/>
      <c r="K791" s="549"/>
      <c r="L791" s="546"/>
      <c r="M791" s="549"/>
      <c r="N791" s="550"/>
      <c r="O791" s="461"/>
      <c r="P791" s="468"/>
      <c r="Q791" s="468"/>
      <c r="R791" s="468"/>
      <c r="S791" s="483"/>
      <c r="T791" s="483"/>
      <c r="U791" s="483"/>
      <c r="V791" s="483"/>
      <c r="W791" s="483"/>
      <c r="X791" s="483"/>
      <c r="Y791" s="483"/>
      <c r="Z791" s="483"/>
    </row>
    <row r="792" ht="29.25" customHeight="1">
      <c r="A792" s="546"/>
      <c r="B792" s="547"/>
      <c r="C792" s="548"/>
      <c r="D792" s="548"/>
      <c r="E792" s="483"/>
      <c r="F792" s="548"/>
      <c r="G792" s="547"/>
      <c r="H792" s="461"/>
      <c r="I792" s="483"/>
      <c r="J792" s="547"/>
      <c r="K792" s="549"/>
      <c r="L792" s="546"/>
      <c r="M792" s="549"/>
      <c r="N792" s="550"/>
      <c r="O792" s="461"/>
      <c r="P792" s="468"/>
      <c r="Q792" s="468"/>
      <c r="R792" s="468"/>
      <c r="S792" s="483"/>
      <c r="T792" s="483"/>
      <c r="U792" s="483"/>
      <c r="V792" s="483"/>
      <c r="W792" s="483"/>
      <c r="X792" s="483"/>
      <c r="Y792" s="483"/>
      <c r="Z792" s="483"/>
    </row>
    <row r="793" ht="29.25" customHeight="1">
      <c r="A793" s="546"/>
      <c r="B793" s="547"/>
      <c r="C793" s="548"/>
      <c r="D793" s="548"/>
      <c r="E793" s="483"/>
      <c r="F793" s="548"/>
      <c r="G793" s="547"/>
      <c r="H793" s="461"/>
      <c r="I793" s="483"/>
      <c r="J793" s="547"/>
      <c r="K793" s="549"/>
      <c r="L793" s="546"/>
      <c r="M793" s="549"/>
      <c r="N793" s="550"/>
      <c r="O793" s="461"/>
      <c r="P793" s="468"/>
      <c r="Q793" s="468"/>
      <c r="R793" s="468"/>
      <c r="S793" s="483"/>
      <c r="T793" s="483"/>
      <c r="U793" s="483"/>
      <c r="V793" s="483"/>
      <c r="W793" s="483"/>
      <c r="X793" s="483"/>
      <c r="Y793" s="483"/>
      <c r="Z793" s="483"/>
    </row>
    <row r="794" ht="29.25" customHeight="1">
      <c r="A794" s="546"/>
      <c r="B794" s="547"/>
      <c r="C794" s="548"/>
      <c r="D794" s="548"/>
      <c r="E794" s="483"/>
      <c r="F794" s="548"/>
      <c r="G794" s="547"/>
      <c r="H794" s="461"/>
      <c r="I794" s="483"/>
      <c r="J794" s="547"/>
      <c r="K794" s="549"/>
      <c r="L794" s="546"/>
      <c r="M794" s="549"/>
      <c r="N794" s="550"/>
      <c r="O794" s="461"/>
      <c r="P794" s="468"/>
      <c r="Q794" s="468"/>
      <c r="R794" s="468"/>
      <c r="S794" s="483"/>
      <c r="T794" s="483"/>
      <c r="U794" s="483"/>
      <c r="V794" s="483"/>
      <c r="W794" s="483"/>
      <c r="X794" s="483"/>
      <c r="Y794" s="483"/>
      <c r="Z794" s="483"/>
    </row>
    <row r="795" ht="29.25" customHeight="1">
      <c r="A795" s="546"/>
      <c r="B795" s="547"/>
      <c r="C795" s="548"/>
      <c r="D795" s="548"/>
      <c r="E795" s="483"/>
      <c r="F795" s="548"/>
      <c r="G795" s="547"/>
      <c r="H795" s="461"/>
      <c r="I795" s="483"/>
      <c r="J795" s="547"/>
      <c r="K795" s="549"/>
      <c r="L795" s="546"/>
      <c r="M795" s="549"/>
      <c r="N795" s="550"/>
      <c r="O795" s="461"/>
      <c r="P795" s="468"/>
      <c r="Q795" s="468"/>
      <c r="R795" s="468"/>
      <c r="S795" s="483"/>
      <c r="T795" s="483"/>
      <c r="U795" s="483"/>
      <c r="V795" s="483"/>
      <c r="W795" s="483"/>
      <c r="X795" s="483"/>
      <c r="Y795" s="483"/>
      <c r="Z795" s="483"/>
    </row>
    <row r="796" ht="29.25" customHeight="1">
      <c r="A796" s="546"/>
      <c r="B796" s="547"/>
      <c r="C796" s="548"/>
      <c r="D796" s="548"/>
      <c r="E796" s="483"/>
      <c r="F796" s="548"/>
      <c r="G796" s="547"/>
      <c r="H796" s="461"/>
      <c r="I796" s="483"/>
      <c r="J796" s="547"/>
      <c r="K796" s="549"/>
      <c r="L796" s="546"/>
      <c r="M796" s="549"/>
      <c r="N796" s="550"/>
      <c r="O796" s="461"/>
      <c r="P796" s="468"/>
      <c r="Q796" s="468"/>
      <c r="R796" s="468"/>
      <c r="S796" s="483"/>
      <c r="T796" s="483"/>
      <c r="U796" s="483"/>
      <c r="V796" s="483"/>
      <c r="W796" s="483"/>
      <c r="X796" s="483"/>
      <c r="Y796" s="483"/>
      <c r="Z796" s="483"/>
    </row>
    <row r="797" ht="29.25" customHeight="1">
      <c r="A797" s="546"/>
      <c r="B797" s="547"/>
      <c r="C797" s="548"/>
      <c r="D797" s="548"/>
      <c r="E797" s="483"/>
      <c r="F797" s="548"/>
      <c r="G797" s="547"/>
      <c r="H797" s="461"/>
      <c r="I797" s="483"/>
      <c r="J797" s="547"/>
      <c r="K797" s="549"/>
      <c r="L797" s="546"/>
      <c r="M797" s="549"/>
      <c r="N797" s="550"/>
      <c r="O797" s="461"/>
      <c r="P797" s="468"/>
      <c r="Q797" s="468"/>
      <c r="R797" s="468"/>
      <c r="S797" s="483"/>
      <c r="T797" s="483"/>
      <c r="U797" s="483"/>
      <c r="V797" s="483"/>
      <c r="W797" s="483"/>
      <c r="X797" s="483"/>
      <c r="Y797" s="483"/>
      <c r="Z797" s="483"/>
    </row>
    <row r="798" ht="29.25" customHeight="1">
      <c r="A798" s="546"/>
      <c r="B798" s="547"/>
      <c r="C798" s="548"/>
      <c r="D798" s="548"/>
      <c r="E798" s="483"/>
      <c r="F798" s="548"/>
      <c r="G798" s="547"/>
      <c r="H798" s="461"/>
      <c r="I798" s="483"/>
      <c r="J798" s="547"/>
      <c r="K798" s="549"/>
      <c r="L798" s="546"/>
      <c r="M798" s="549"/>
      <c r="N798" s="550"/>
      <c r="O798" s="461"/>
      <c r="P798" s="468"/>
      <c r="Q798" s="468"/>
      <c r="R798" s="468"/>
      <c r="S798" s="483"/>
      <c r="T798" s="483"/>
      <c r="U798" s="483"/>
      <c r="V798" s="483"/>
      <c r="W798" s="483"/>
      <c r="X798" s="483"/>
      <c r="Y798" s="483"/>
      <c r="Z798" s="483"/>
    </row>
    <row r="799" ht="29.25" customHeight="1">
      <c r="A799" s="546"/>
      <c r="B799" s="547"/>
      <c r="C799" s="548"/>
      <c r="D799" s="548"/>
      <c r="E799" s="483"/>
      <c r="F799" s="548"/>
      <c r="G799" s="547"/>
      <c r="H799" s="461"/>
      <c r="I799" s="483"/>
      <c r="J799" s="547"/>
      <c r="K799" s="549"/>
      <c r="L799" s="546"/>
      <c r="M799" s="549"/>
      <c r="N799" s="550"/>
      <c r="O799" s="461"/>
      <c r="P799" s="468"/>
      <c r="Q799" s="468"/>
      <c r="R799" s="468"/>
      <c r="S799" s="483"/>
      <c r="T799" s="483"/>
      <c r="U799" s="483"/>
      <c r="V799" s="483"/>
      <c r="W799" s="483"/>
      <c r="X799" s="483"/>
      <c r="Y799" s="483"/>
      <c r="Z799" s="483"/>
    </row>
    <row r="800" ht="29.25" customHeight="1">
      <c r="A800" s="546"/>
      <c r="B800" s="547"/>
      <c r="C800" s="548"/>
      <c r="D800" s="548"/>
      <c r="E800" s="483"/>
      <c r="F800" s="548"/>
      <c r="G800" s="547"/>
      <c r="H800" s="461"/>
      <c r="I800" s="483"/>
      <c r="J800" s="547"/>
      <c r="K800" s="549"/>
      <c r="L800" s="546"/>
      <c r="M800" s="549"/>
      <c r="N800" s="550"/>
      <c r="O800" s="461"/>
      <c r="P800" s="468"/>
      <c r="Q800" s="468"/>
      <c r="R800" s="468"/>
      <c r="S800" s="483"/>
      <c r="T800" s="483"/>
      <c r="U800" s="483"/>
      <c r="V800" s="483"/>
      <c r="W800" s="483"/>
      <c r="X800" s="483"/>
      <c r="Y800" s="483"/>
      <c r="Z800" s="483"/>
    </row>
    <row r="801" ht="29.25" customHeight="1">
      <c r="A801" s="546"/>
      <c r="B801" s="547"/>
      <c r="C801" s="548"/>
      <c r="D801" s="548"/>
      <c r="E801" s="483"/>
      <c r="F801" s="548"/>
      <c r="G801" s="547"/>
      <c r="H801" s="461"/>
      <c r="I801" s="483"/>
      <c r="J801" s="547"/>
      <c r="K801" s="549"/>
      <c r="L801" s="546"/>
      <c r="M801" s="549"/>
      <c r="N801" s="550"/>
      <c r="O801" s="461"/>
      <c r="P801" s="468"/>
      <c r="Q801" s="468"/>
      <c r="R801" s="468"/>
      <c r="S801" s="483"/>
      <c r="T801" s="483"/>
      <c r="U801" s="483"/>
      <c r="V801" s="483"/>
      <c r="W801" s="483"/>
      <c r="X801" s="483"/>
      <c r="Y801" s="483"/>
      <c r="Z801" s="483"/>
    </row>
    <row r="802" ht="29.25" customHeight="1">
      <c r="A802" s="546"/>
      <c r="B802" s="547"/>
      <c r="C802" s="548"/>
      <c r="D802" s="548"/>
      <c r="E802" s="483"/>
      <c r="F802" s="548"/>
      <c r="G802" s="547"/>
      <c r="H802" s="461"/>
      <c r="I802" s="483"/>
      <c r="J802" s="547"/>
      <c r="K802" s="549"/>
      <c r="L802" s="546"/>
      <c r="M802" s="549"/>
      <c r="N802" s="550"/>
      <c r="O802" s="461"/>
      <c r="P802" s="468"/>
      <c r="Q802" s="468"/>
      <c r="R802" s="468"/>
      <c r="S802" s="483"/>
      <c r="T802" s="483"/>
      <c r="U802" s="483"/>
      <c r="V802" s="483"/>
      <c r="W802" s="483"/>
      <c r="X802" s="483"/>
      <c r="Y802" s="483"/>
      <c r="Z802" s="483"/>
    </row>
    <row r="803" ht="29.25" customHeight="1">
      <c r="A803" s="546"/>
      <c r="B803" s="547"/>
      <c r="C803" s="548"/>
      <c r="D803" s="548"/>
      <c r="E803" s="483"/>
      <c r="F803" s="548"/>
      <c r="G803" s="547"/>
      <c r="H803" s="461"/>
      <c r="I803" s="483"/>
      <c r="J803" s="547"/>
      <c r="K803" s="549"/>
      <c r="L803" s="546"/>
      <c r="M803" s="549"/>
      <c r="N803" s="550"/>
      <c r="O803" s="461"/>
      <c r="P803" s="468"/>
      <c r="Q803" s="468"/>
      <c r="R803" s="468"/>
      <c r="S803" s="483"/>
      <c r="T803" s="483"/>
      <c r="U803" s="483"/>
      <c r="V803" s="483"/>
      <c r="W803" s="483"/>
      <c r="X803" s="483"/>
      <c r="Y803" s="483"/>
      <c r="Z803" s="483"/>
    </row>
    <row r="804" ht="29.25" customHeight="1">
      <c r="A804" s="546"/>
      <c r="B804" s="547"/>
      <c r="C804" s="548"/>
      <c r="D804" s="548"/>
      <c r="E804" s="483"/>
      <c r="F804" s="548"/>
      <c r="G804" s="547"/>
      <c r="H804" s="461"/>
      <c r="I804" s="483"/>
      <c r="J804" s="547"/>
      <c r="K804" s="549"/>
      <c r="L804" s="546"/>
      <c r="M804" s="549"/>
      <c r="N804" s="550"/>
      <c r="O804" s="461"/>
      <c r="P804" s="468"/>
      <c r="Q804" s="468"/>
      <c r="R804" s="468"/>
      <c r="S804" s="483"/>
      <c r="T804" s="483"/>
      <c r="U804" s="483"/>
      <c r="V804" s="483"/>
      <c r="W804" s="483"/>
      <c r="X804" s="483"/>
      <c r="Y804" s="483"/>
      <c r="Z804" s="483"/>
    </row>
    <row r="805" ht="29.25" customHeight="1">
      <c r="A805" s="546"/>
      <c r="B805" s="547"/>
      <c r="C805" s="548"/>
      <c r="D805" s="548"/>
      <c r="E805" s="483"/>
      <c r="F805" s="548"/>
      <c r="G805" s="547"/>
      <c r="H805" s="461"/>
      <c r="I805" s="483"/>
      <c r="J805" s="547"/>
      <c r="K805" s="549"/>
      <c r="L805" s="546"/>
      <c r="M805" s="549"/>
      <c r="N805" s="550"/>
      <c r="O805" s="461"/>
      <c r="P805" s="468"/>
      <c r="Q805" s="468"/>
      <c r="R805" s="468"/>
      <c r="S805" s="483"/>
      <c r="T805" s="483"/>
      <c r="U805" s="483"/>
      <c r="V805" s="483"/>
      <c r="W805" s="483"/>
      <c r="X805" s="483"/>
      <c r="Y805" s="483"/>
      <c r="Z805" s="483"/>
    </row>
    <row r="806" ht="29.25" customHeight="1">
      <c r="A806" s="546"/>
      <c r="B806" s="547"/>
      <c r="C806" s="548"/>
      <c r="D806" s="548"/>
      <c r="E806" s="483"/>
      <c r="F806" s="548"/>
      <c r="G806" s="547"/>
      <c r="H806" s="461"/>
      <c r="I806" s="483"/>
      <c r="J806" s="547"/>
      <c r="K806" s="549"/>
      <c r="L806" s="546"/>
      <c r="M806" s="549"/>
      <c r="N806" s="550"/>
      <c r="O806" s="461"/>
      <c r="P806" s="468"/>
      <c r="Q806" s="468"/>
      <c r="R806" s="468"/>
      <c r="S806" s="483"/>
      <c r="T806" s="483"/>
      <c r="U806" s="483"/>
      <c r="V806" s="483"/>
      <c r="W806" s="483"/>
      <c r="X806" s="483"/>
      <c r="Y806" s="483"/>
      <c r="Z806" s="483"/>
    </row>
    <row r="807" ht="29.25" customHeight="1">
      <c r="A807" s="546"/>
      <c r="B807" s="547"/>
      <c r="C807" s="548"/>
      <c r="D807" s="548"/>
      <c r="E807" s="483"/>
      <c r="F807" s="548"/>
      <c r="G807" s="547"/>
      <c r="H807" s="461"/>
      <c r="I807" s="483"/>
      <c r="J807" s="547"/>
      <c r="K807" s="549"/>
      <c r="L807" s="546"/>
      <c r="M807" s="549"/>
      <c r="N807" s="550"/>
      <c r="O807" s="461"/>
      <c r="P807" s="468"/>
      <c r="Q807" s="468"/>
      <c r="R807" s="468"/>
      <c r="S807" s="483"/>
      <c r="T807" s="483"/>
      <c r="U807" s="483"/>
      <c r="V807" s="483"/>
      <c r="W807" s="483"/>
      <c r="X807" s="483"/>
      <c r="Y807" s="483"/>
      <c r="Z807" s="483"/>
    </row>
    <row r="808" ht="29.25" customHeight="1">
      <c r="A808" s="546"/>
      <c r="B808" s="547"/>
      <c r="C808" s="548"/>
      <c r="D808" s="548"/>
      <c r="E808" s="483"/>
      <c r="F808" s="548"/>
      <c r="G808" s="547"/>
      <c r="H808" s="461"/>
      <c r="I808" s="483"/>
      <c r="J808" s="547"/>
      <c r="K808" s="549"/>
      <c r="L808" s="546"/>
      <c r="M808" s="549"/>
      <c r="N808" s="550"/>
      <c r="O808" s="461"/>
      <c r="P808" s="468"/>
      <c r="Q808" s="468"/>
      <c r="R808" s="468"/>
      <c r="S808" s="483"/>
      <c r="T808" s="483"/>
      <c r="U808" s="483"/>
      <c r="V808" s="483"/>
      <c r="W808" s="483"/>
      <c r="X808" s="483"/>
      <c r="Y808" s="483"/>
      <c r="Z808" s="483"/>
    </row>
    <row r="809" ht="29.25" customHeight="1">
      <c r="A809" s="546"/>
      <c r="B809" s="547"/>
      <c r="C809" s="548"/>
      <c r="D809" s="548"/>
      <c r="E809" s="483"/>
      <c r="F809" s="548"/>
      <c r="G809" s="547"/>
      <c r="H809" s="461"/>
      <c r="I809" s="483"/>
      <c r="J809" s="547"/>
      <c r="K809" s="549"/>
      <c r="L809" s="546"/>
      <c r="M809" s="549"/>
      <c r="N809" s="550"/>
      <c r="O809" s="461"/>
      <c r="P809" s="468"/>
      <c r="Q809" s="468"/>
      <c r="R809" s="468"/>
      <c r="S809" s="483"/>
      <c r="T809" s="483"/>
      <c r="U809" s="483"/>
      <c r="V809" s="483"/>
      <c r="W809" s="483"/>
      <c r="X809" s="483"/>
      <c r="Y809" s="483"/>
      <c r="Z809" s="483"/>
    </row>
    <row r="810" ht="29.25" customHeight="1">
      <c r="A810" s="546"/>
      <c r="B810" s="547"/>
      <c r="C810" s="548"/>
      <c r="D810" s="548"/>
      <c r="E810" s="483"/>
      <c r="F810" s="548"/>
      <c r="G810" s="547"/>
      <c r="H810" s="461"/>
      <c r="I810" s="483"/>
      <c r="J810" s="547"/>
      <c r="K810" s="549"/>
      <c r="L810" s="546"/>
      <c r="M810" s="549"/>
      <c r="N810" s="550"/>
      <c r="O810" s="461"/>
      <c r="P810" s="468"/>
      <c r="Q810" s="468"/>
      <c r="R810" s="468"/>
      <c r="S810" s="483"/>
      <c r="T810" s="483"/>
      <c r="U810" s="483"/>
      <c r="V810" s="483"/>
      <c r="W810" s="483"/>
      <c r="X810" s="483"/>
      <c r="Y810" s="483"/>
      <c r="Z810" s="483"/>
    </row>
    <row r="811" ht="29.25" customHeight="1">
      <c r="A811" s="546"/>
      <c r="B811" s="547"/>
      <c r="C811" s="548"/>
      <c r="D811" s="548"/>
      <c r="E811" s="483"/>
      <c r="F811" s="548"/>
      <c r="G811" s="547"/>
      <c r="H811" s="461"/>
      <c r="I811" s="483"/>
      <c r="J811" s="547"/>
      <c r="K811" s="549"/>
      <c r="L811" s="546"/>
      <c r="M811" s="549"/>
      <c r="N811" s="550"/>
      <c r="O811" s="461"/>
      <c r="P811" s="468"/>
      <c r="Q811" s="468"/>
      <c r="R811" s="468"/>
      <c r="S811" s="483"/>
      <c r="T811" s="483"/>
      <c r="U811" s="483"/>
      <c r="V811" s="483"/>
      <c r="W811" s="483"/>
      <c r="X811" s="483"/>
      <c r="Y811" s="483"/>
      <c r="Z811" s="483"/>
    </row>
    <row r="812" ht="29.25" customHeight="1">
      <c r="A812" s="546"/>
      <c r="B812" s="547"/>
      <c r="C812" s="548"/>
      <c r="D812" s="548"/>
      <c r="E812" s="483"/>
      <c r="F812" s="548"/>
      <c r="G812" s="547"/>
      <c r="H812" s="461"/>
      <c r="I812" s="483"/>
      <c r="J812" s="547"/>
      <c r="K812" s="549"/>
      <c r="L812" s="546"/>
      <c r="M812" s="549"/>
      <c r="N812" s="550"/>
      <c r="O812" s="461"/>
      <c r="P812" s="468"/>
      <c r="Q812" s="468"/>
      <c r="R812" s="468"/>
      <c r="S812" s="483"/>
      <c r="T812" s="483"/>
      <c r="U812" s="483"/>
      <c r="V812" s="483"/>
      <c r="W812" s="483"/>
      <c r="X812" s="483"/>
      <c r="Y812" s="483"/>
      <c r="Z812" s="483"/>
    </row>
    <row r="813" ht="29.25" customHeight="1">
      <c r="A813" s="546"/>
      <c r="B813" s="547"/>
      <c r="C813" s="548"/>
      <c r="D813" s="548"/>
      <c r="E813" s="483"/>
      <c r="F813" s="548"/>
      <c r="G813" s="547"/>
      <c r="H813" s="461"/>
      <c r="I813" s="483"/>
      <c r="J813" s="547"/>
      <c r="K813" s="549"/>
      <c r="L813" s="546"/>
      <c r="M813" s="549"/>
      <c r="N813" s="550"/>
      <c r="O813" s="461"/>
      <c r="P813" s="468"/>
      <c r="Q813" s="468"/>
      <c r="R813" s="468"/>
      <c r="S813" s="483"/>
      <c r="T813" s="483"/>
      <c r="U813" s="483"/>
      <c r="V813" s="483"/>
      <c r="W813" s="483"/>
      <c r="X813" s="483"/>
      <c r="Y813" s="483"/>
      <c r="Z813" s="483"/>
    </row>
    <row r="814" ht="29.25" customHeight="1">
      <c r="A814" s="546"/>
      <c r="B814" s="547"/>
      <c r="C814" s="548"/>
      <c r="D814" s="548"/>
      <c r="E814" s="483"/>
      <c r="F814" s="548"/>
      <c r="G814" s="547"/>
      <c r="H814" s="461"/>
      <c r="I814" s="483"/>
      <c r="J814" s="547"/>
      <c r="K814" s="549"/>
      <c r="L814" s="546"/>
      <c r="M814" s="549"/>
      <c r="N814" s="550"/>
      <c r="O814" s="461"/>
      <c r="P814" s="468"/>
      <c r="Q814" s="468"/>
      <c r="R814" s="468"/>
      <c r="S814" s="483"/>
      <c r="T814" s="483"/>
      <c r="U814" s="483"/>
      <c r="V814" s="483"/>
      <c r="W814" s="483"/>
      <c r="X814" s="483"/>
      <c r="Y814" s="483"/>
      <c r="Z814" s="483"/>
    </row>
    <row r="815" ht="29.25" customHeight="1">
      <c r="A815" s="546"/>
      <c r="B815" s="547"/>
      <c r="C815" s="548"/>
      <c r="D815" s="548"/>
      <c r="E815" s="483"/>
      <c r="F815" s="548"/>
      <c r="G815" s="547"/>
      <c r="H815" s="461"/>
      <c r="I815" s="483"/>
      <c r="J815" s="547"/>
      <c r="K815" s="549"/>
      <c r="L815" s="546"/>
      <c r="M815" s="549"/>
      <c r="N815" s="550"/>
      <c r="O815" s="461"/>
      <c r="P815" s="468"/>
      <c r="Q815" s="468"/>
      <c r="R815" s="468"/>
      <c r="S815" s="483"/>
      <c r="T815" s="483"/>
      <c r="U815" s="483"/>
      <c r="V815" s="483"/>
      <c r="W815" s="483"/>
      <c r="X815" s="483"/>
      <c r="Y815" s="483"/>
      <c r="Z815" s="483"/>
    </row>
    <row r="816" ht="29.25" customHeight="1">
      <c r="A816" s="546"/>
      <c r="B816" s="547"/>
      <c r="C816" s="548"/>
      <c r="D816" s="548"/>
      <c r="E816" s="483"/>
      <c r="F816" s="548"/>
      <c r="G816" s="547"/>
      <c r="H816" s="461"/>
      <c r="I816" s="483"/>
      <c r="J816" s="547"/>
      <c r="K816" s="549"/>
      <c r="L816" s="546"/>
      <c r="M816" s="549"/>
      <c r="N816" s="550"/>
      <c r="O816" s="461"/>
      <c r="P816" s="468"/>
      <c r="Q816" s="468"/>
      <c r="R816" s="468"/>
      <c r="S816" s="483"/>
      <c r="T816" s="483"/>
      <c r="U816" s="483"/>
      <c r="V816" s="483"/>
      <c r="W816" s="483"/>
      <c r="X816" s="483"/>
      <c r="Y816" s="483"/>
      <c r="Z816" s="483"/>
    </row>
    <row r="817" ht="29.25" customHeight="1">
      <c r="A817" s="546"/>
      <c r="B817" s="547"/>
      <c r="C817" s="548"/>
      <c r="D817" s="548"/>
      <c r="E817" s="483"/>
      <c r="F817" s="548"/>
      <c r="G817" s="547"/>
      <c r="H817" s="461"/>
      <c r="I817" s="483"/>
      <c r="J817" s="547"/>
      <c r="K817" s="549"/>
      <c r="L817" s="546"/>
      <c r="M817" s="549"/>
      <c r="N817" s="550"/>
      <c r="O817" s="461"/>
      <c r="P817" s="468"/>
      <c r="Q817" s="468"/>
      <c r="R817" s="468"/>
      <c r="S817" s="483"/>
      <c r="T817" s="483"/>
      <c r="U817" s="483"/>
      <c r="V817" s="483"/>
      <c r="W817" s="483"/>
      <c r="X817" s="483"/>
      <c r="Y817" s="483"/>
      <c r="Z817" s="483"/>
    </row>
    <row r="818" ht="29.25" customHeight="1">
      <c r="A818" s="546"/>
      <c r="B818" s="547"/>
      <c r="C818" s="548"/>
      <c r="D818" s="548"/>
      <c r="E818" s="483"/>
      <c r="F818" s="548"/>
      <c r="G818" s="547"/>
      <c r="H818" s="461"/>
      <c r="I818" s="483"/>
      <c r="J818" s="547"/>
      <c r="K818" s="549"/>
      <c r="L818" s="546"/>
      <c r="M818" s="549"/>
      <c r="N818" s="550"/>
      <c r="O818" s="461"/>
      <c r="P818" s="468"/>
      <c r="Q818" s="468"/>
      <c r="R818" s="468"/>
      <c r="S818" s="483"/>
      <c r="T818" s="483"/>
      <c r="U818" s="483"/>
      <c r="V818" s="483"/>
      <c r="W818" s="483"/>
      <c r="X818" s="483"/>
      <c r="Y818" s="483"/>
      <c r="Z818" s="483"/>
    </row>
    <row r="819" ht="29.25" customHeight="1">
      <c r="A819" s="546"/>
      <c r="B819" s="547"/>
      <c r="C819" s="548"/>
      <c r="D819" s="548"/>
      <c r="E819" s="483"/>
      <c r="F819" s="548"/>
      <c r="G819" s="547"/>
      <c r="H819" s="461"/>
      <c r="I819" s="483"/>
      <c r="J819" s="547"/>
      <c r="K819" s="549"/>
      <c r="L819" s="546"/>
      <c r="M819" s="549"/>
      <c r="N819" s="550"/>
      <c r="O819" s="461"/>
      <c r="P819" s="468"/>
      <c r="Q819" s="468"/>
      <c r="R819" s="468"/>
      <c r="S819" s="483"/>
      <c r="T819" s="483"/>
      <c r="U819" s="483"/>
      <c r="V819" s="483"/>
      <c r="W819" s="483"/>
      <c r="X819" s="483"/>
      <c r="Y819" s="483"/>
      <c r="Z819" s="483"/>
    </row>
    <row r="820" ht="29.25" customHeight="1">
      <c r="A820" s="546"/>
      <c r="B820" s="547"/>
      <c r="C820" s="548"/>
      <c r="D820" s="548"/>
      <c r="E820" s="483"/>
      <c r="F820" s="548"/>
      <c r="G820" s="547"/>
      <c r="H820" s="461"/>
      <c r="I820" s="483"/>
      <c r="J820" s="547"/>
      <c r="K820" s="549"/>
      <c r="L820" s="546"/>
      <c r="M820" s="549"/>
      <c r="N820" s="550"/>
      <c r="O820" s="461"/>
      <c r="P820" s="468"/>
      <c r="Q820" s="468"/>
      <c r="R820" s="468"/>
      <c r="S820" s="483"/>
      <c r="T820" s="483"/>
      <c r="U820" s="483"/>
      <c r="V820" s="483"/>
      <c r="W820" s="483"/>
      <c r="X820" s="483"/>
      <c r="Y820" s="483"/>
      <c r="Z820" s="483"/>
    </row>
    <row r="821" ht="29.25" customHeight="1">
      <c r="A821" s="546"/>
      <c r="B821" s="547"/>
      <c r="C821" s="548"/>
      <c r="D821" s="548"/>
      <c r="E821" s="483"/>
      <c r="F821" s="548"/>
      <c r="G821" s="547"/>
      <c r="H821" s="461"/>
      <c r="I821" s="483"/>
      <c r="J821" s="547"/>
      <c r="K821" s="549"/>
      <c r="L821" s="546"/>
      <c r="M821" s="549"/>
      <c r="N821" s="550"/>
      <c r="O821" s="461"/>
      <c r="P821" s="468"/>
      <c r="Q821" s="468"/>
      <c r="R821" s="468"/>
      <c r="S821" s="483"/>
      <c r="T821" s="483"/>
      <c r="U821" s="483"/>
      <c r="V821" s="483"/>
      <c r="W821" s="483"/>
      <c r="X821" s="483"/>
      <c r="Y821" s="483"/>
      <c r="Z821" s="483"/>
    </row>
    <row r="822" ht="29.25" customHeight="1">
      <c r="A822" s="546"/>
      <c r="B822" s="547"/>
      <c r="C822" s="548"/>
      <c r="D822" s="548"/>
      <c r="E822" s="483"/>
      <c r="F822" s="548"/>
      <c r="G822" s="547"/>
      <c r="H822" s="461"/>
      <c r="I822" s="483"/>
      <c r="J822" s="547"/>
      <c r="K822" s="549"/>
      <c r="L822" s="546"/>
      <c r="M822" s="549"/>
      <c r="N822" s="550"/>
      <c r="O822" s="461"/>
      <c r="P822" s="468"/>
      <c r="Q822" s="468"/>
      <c r="R822" s="468"/>
      <c r="S822" s="483"/>
      <c r="T822" s="483"/>
      <c r="U822" s="483"/>
      <c r="V822" s="483"/>
      <c r="W822" s="483"/>
      <c r="X822" s="483"/>
      <c r="Y822" s="483"/>
      <c r="Z822" s="483"/>
    </row>
    <row r="823" ht="29.25" customHeight="1">
      <c r="A823" s="546"/>
      <c r="B823" s="547"/>
      <c r="C823" s="548"/>
      <c r="D823" s="548"/>
      <c r="E823" s="483"/>
      <c r="F823" s="548"/>
      <c r="G823" s="547"/>
      <c r="H823" s="461"/>
      <c r="I823" s="483"/>
      <c r="J823" s="547"/>
      <c r="K823" s="549"/>
      <c r="L823" s="546"/>
      <c r="M823" s="549"/>
      <c r="N823" s="550"/>
      <c r="O823" s="461"/>
      <c r="P823" s="468"/>
      <c r="Q823" s="468"/>
      <c r="R823" s="468"/>
      <c r="S823" s="483"/>
      <c r="T823" s="483"/>
      <c r="U823" s="483"/>
      <c r="V823" s="483"/>
      <c r="W823" s="483"/>
      <c r="X823" s="483"/>
      <c r="Y823" s="483"/>
      <c r="Z823" s="483"/>
    </row>
    <row r="824" ht="29.25" customHeight="1">
      <c r="A824" s="546"/>
      <c r="B824" s="547"/>
      <c r="C824" s="548"/>
      <c r="D824" s="548"/>
      <c r="E824" s="483"/>
      <c r="F824" s="548"/>
      <c r="G824" s="547"/>
      <c r="H824" s="461"/>
      <c r="I824" s="483"/>
      <c r="J824" s="547"/>
      <c r="K824" s="549"/>
      <c r="L824" s="546"/>
      <c r="M824" s="549"/>
      <c r="N824" s="550"/>
      <c r="O824" s="461"/>
      <c r="P824" s="468"/>
      <c r="Q824" s="468"/>
      <c r="R824" s="468"/>
      <c r="S824" s="483"/>
      <c r="T824" s="483"/>
      <c r="U824" s="483"/>
      <c r="V824" s="483"/>
      <c r="W824" s="483"/>
      <c r="X824" s="483"/>
      <c r="Y824" s="483"/>
      <c r="Z824" s="483"/>
    </row>
    <row r="825" ht="29.25" customHeight="1">
      <c r="A825" s="546"/>
      <c r="B825" s="547"/>
      <c r="C825" s="548"/>
      <c r="D825" s="548"/>
      <c r="E825" s="483"/>
      <c r="F825" s="548"/>
      <c r="G825" s="547"/>
      <c r="H825" s="461"/>
      <c r="I825" s="483"/>
      <c r="J825" s="547"/>
      <c r="K825" s="549"/>
      <c r="L825" s="546"/>
      <c r="M825" s="549"/>
      <c r="N825" s="550"/>
      <c r="O825" s="461"/>
      <c r="P825" s="468"/>
      <c r="Q825" s="468"/>
      <c r="R825" s="468"/>
      <c r="S825" s="483"/>
      <c r="T825" s="483"/>
      <c r="U825" s="483"/>
      <c r="V825" s="483"/>
      <c r="W825" s="483"/>
      <c r="X825" s="483"/>
      <c r="Y825" s="483"/>
      <c r="Z825" s="483"/>
    </row>
    <row r="826" ht="29.25" customHeight="1">
      <c r="A826" s="546"/>
      <c r="B826" s="547"/>
      <c r="C826" s="548"/>
      <c r="D826" s="548"/>
      <c r="E826" s="483"/>
      <c r="F826" s="548"/>
      <c r="G826" s="547"/>
      <c r="H826" s="461"/>
      <c r="I826" s="483"/>
      <c r="J826" s="547"/>
      <c r="K826" s="549"/>
      <c r="L826" s="546"/>
      <c r="M826" s="549"/>
      <c r="N826" s="550"/>
      <c r="O826" s="461"/>
      <c r="P826" s="468"/>
      <c r="Q826" s="468"/>
      <c r="R826" s="468"/>
      <c r="S826" s="483"/>
      <c r="T826" s="483"/>
      <c r="U826" s="483"/>
      <c r="V826" s="483"/>
      <c r="W826" s="483"/>
      <c r="X826" s="483"/>
      <c r="Y826" s="483"/>
      <c r="Z826" s="483"/>
    </row>
    <row r="827" ht="29.25" customHeight="1">
      <c r="A827" s="546"/>
      <c r="B827" s="547"/>
      <c r="C827" s="548"/>
      <c r="D827" s="548"/>
      <c r="E827" s="483"/>
      <c r="F827" s="548"/>
      <c r="G827" s="547"/>
      <c r="H827" s="461"/>
      <c r="I827" s="483"/>
      <c r="J827" s="547"/>
      <c r="K827" s="549"/>
      <c r="L827" s="546"/>
      <c r="M827" s="549"/>
      <c r="N827" s="550"/>
      <c r="O827" s="461"/>
      <c r="P827" s="468"/>
      <c r="Q827" s="468"/>
      <c r="R827" s="468"/>
      <c r="S827" s="483"/>
      <c r="T827" s="483"/>
      <c r="U827" s="483"/>
      <c r="V827" s="483"/>
      <c r="W827" s="483"/>
      <c r="X827" s="483"/>
      <c r="Y827" s="483"/>
      <c r="Z827" s="483"/>
    </row>
    <row r="828" ht="29.25" customHeight="1">
      <c r="A828" s="546"/>
      <c r="B828" s="547"/>
      <c r="C828" s="548"/>
      <c r="D828" s="548"/>
      <c r="E828" s="483"/>
      <c r="F828" s="548"/>
      <c r="G828" s="547"/>
      <c r="H828" s="461"/>
      <c r="I828" s="483"/>
      <c r="J828" s="547"/>
      <c r="K828" s="549"/>
      <c r="L828" s="546"/>
      <c r="M828" s="549"/>
      <c r="N828" s="550"/>
      <c r="O828" s="461"/>
      <c r="P828" s="468"/>
      <c r="Q828" s="468"/>
      <c r="R828" s="468"/>
      <c r="S828" s="483"/>
      <c r="T828" s="483"/>
      <c r="U828" s="483"/>
      <c r="V828" s="483"/>
      <c r="W828" s="483"/>
      <c r="X828" s="483"/>
      <c r="Y828" s="483"/>
      <c r="Z828" s="483"/>
    </row>
    <row r="829" ht="29.25" customHeight="1">
      <c r="A829" s="546"/>
      <c r="B829" s="547"/>
      <c r="C829" s="548"/>
      <c r="D829" s="548"/>
      <c r="E829" s="483"/>
      <c r="F829" s="548"/>
      <c r="G829" s="547"/>
      <c r="H829" s="461"/>
      <c r="I829" s="483"/>
      <c r="J829" s="547"/>
      <c r="K829" s="549"/>
      <c r="L829" s="546"/>
      <c r="M829" s="549"/>
      <c r="N829" s="550"/>
      <c r="O829" s="461"/>
      <c r="P829" s="468"/>
      <c r="Q829" s="468"/>
      <c r="R829" s="468"/>
      <c r="S829" s="483"/>
      <c r="T829" s="483"/>
      <c r="U829" s="483"/>
      <c r="V829" s="483"/>
      <c r="W829" s="483"/>
      <c r="X829" s="483"/>
      <c r="Y829" s="483"/>
      <c r="Z829" s="483"/>
    </row>
    <row r="830" ht="29.25" customHeight="1">
      <c r="A830" s="546"/>
      <c r="B830" s="547"/>
      <c r="C830" s="548"/>
      <c r="D830" s="548"/>
      <c r="E830" s="483"/>
      <c r="F830" s="548"/>
      <c r="G830" s="547"/>
      <c r="H830" s="461"/>
      <c r="I830" s="483"/>
      <c r="J830" s="547"/>
      <c r="K830" s="549"/>
      <c r="L830" s="546"/>
      <c r="M830" s="549"/>
      <c r="N830" s="550"/>
      <c r="O830" s="461"/>
      <c r="P830" s="468"/>
      <c r="Q830" s="468"/>
      <c r="R830" s="468"/>
      <c r="S830" s="483"/>
      <c r="T830" s="483"/>
      <c r="U830" s="483"/>
      <c r="V830" s="483"/>
      <c r="W830" s="483"/>
      <c r="X830" s="483"/>
      <c r="Y830" s="483"/>
      <c r="Z830" s="483"/>
    </row>
    <row r="831" ht="29.25" customHeight="1">
      <c r="A831" s="546"/>
      <c r="B831" s="547"/>
      <c r="C831" s="548"/>
      <c r="D831" s="548"/>
      <c r="E831" s="483"/>
      <c r="F831" s="548"/>
      <c r="G831" s="547"/>
      <c r="H831" s="461"/>
      <c r="I831" s="483"/>
      <c r="J831" s="547"/>
      <c r="K831" s="549"/>
      <c r="L831" s="546"/>
      <c r="M831" s="549"/>
      <c r="N831" s="550"/>
      <c r="O831" s="461"/>
      <c r="P831" s="468"/>
      <c r="Q831" s="468"/>
      <c r="R831" s="468"/>
      <c r="S831" s="483"/>
      <c r="T831" s="483"/>
      <c r="U831" s="483"/>
      <c r="V831" s="483"/>
      <c r="W831" s="483"/>
      <c r="X831" s="483"/>
      <c r="Y831" s="483"/>
      <c r="Z831" s="483"/>
    </row>
    <row r="832" ht="29.25" customHeight="1">
      <c r="A832" s="546"/>
      <c r="B832" s="547"/>
      <c r="C832" s="548"/>
      <c r="D832" s="548"/>
      <c r="E832" s="483"/>
      <c r="F832" s="548"/>
      <c r="G832" s="547"/>
      <c r="H832" s="461"/>
      <c r="I832" s="483"/>
      <c r="J832" s="547"/>
      <c r="K832" s="549"/>
      <c r="L832" s="546"/>
      <c r="M832" s="549"/>
      <c r="N832" s="550"/>
      <c r="O832" s="461"/>
      <c r="P832" s="468"/>
      <c r="Q832" s="468"/>
      <c r="R832" s="468"/>
      <c r="S832" s="483"/>
      <c r="T832" s="483"/>
      <c r="U832" s="483"/>
      <c r="V832" s="483"/>
      <c r="W832" s="483"/>
      <c r="X832" s="483"/>
      <c r="Y832" s="483"/>
      <c r="Z832" s="483"/>
    </row>
    <row r="833" ht="29.25" customHeight="1">
      <c r="A833" s="546"/>
      <c r="B833" s="547"/>
      <c r="C833" s="548"/>
      <c r="D833" s="548"/>
      <c r="E833" s="483"/>
      <c r="F833" s="548"/>
      <c r="G833" s="547"/>
      <c r="H833" s="461"/>
      <c r="I833" s="483"/>
      <c r="J833" s="547"/>
      <c r="K833" s="549"/>
      <c r="L833" s="546"/>
      <c r="M833" s="549"/>
      <c r="N833" s="550"/>
      <c r="O833" s="461"/>
      <c r="P833" s="468"/>
      <c r="Q833" s="468"/>
      <c r="R833" s="468"/>
      <c r="S833" s="483"/>
      <c r="T833" s="483"/>
      <c r="U833" s="483"/>
      <c r="V833" s="483"/>
      <c r="W833" s="483"/>
      <c r="X833" s="483"/>
      <c r="Y833" s="483"/>
      <c r="Z833" s="483"/>
    </row>
    <row r="834" ht="29.25" customHeight="1">
      <c r="A834" s="546"/>
      <c r="B834" s="547"/>
      <c r="C834" s="548"/>
      <c r="D834" s="548"/>
      <c r="E834" s="483"/>
      <c r="F834" s="548"/>
      <c r="G834" s="547"/>
      <c r="H834" s="461"/>
      <c r="I834" s="483"/>
      <c r="J834" s="547"/>
      <c r="K834" s="549"/>
      <c r="L834" s="546"/>
      <c r="M834" s="549"/>
      <c r="N834" s="550"/>
      <c r="O834" s="461"/>
      <c r="P834" s="468"/>
      <c r="Q834" s="468"/>
      <c r="R834" s="468"/>
      <c r="S834" s="483"/>
      <c r="T834" s="483"/>
      <c r="U834" s="483"/>
      <c r="V834" s="483"/>
      <c r="W834" s="483"/>
      <c r="X834" s="483"/>
      <c r="Y834" s="483"/>
      <c r="Z834" s="483"/>
    </row>
    <row r="835" ht="29.25" customHeight="1">
      <c r="A835" s="546"/>
      <c r="B835" s="547"/>
      <c r="C835" s="548"/>
      <c r="D835" s="548"/>
      <c r="E835" s="483"/>
      <c r="F835" s="548"/>
      <c r="G835" s="547"/>
      <c r="H835" s="461"/>
      <c r="I835" s="483"/>
      <c r="J835" s="547"/>
      <c r="K835" s="549"/>
      <c r="L835" s="546"/>
      <c r="M835" s="549"/>
      <c r="N835" s="550"/>
      <c r="O835" s="461"/>
      <c r="P835" s="468"/>
      <c r="Q835" s="468"/>
      <c r="R835" s="468"/>
      <c r="S835" s="483"/>
      <c r="T835" s="483"/>
      <c r="U835" s="483"/>
      <c r="V835" s="483"/>
      <c r="W835" s="483"/>
      <c r="X835" s="483"/>
      <c r="Y835" s="483"/>
      <c r="Z835" s="483"/>
    </row>
    <row r="836" ht="29.25" customHeight="1">
      <c r="A836" s="546"/>
      <c r="B836" s="547"/>
      <c r="C836" s="548"/>
      <c r="D836" s="548"/>
      <c r="E836" s="483"/>
      <c r="F836" s="548"/>
      <c r="G836" s="547"/>
      <c r="H836" s="461"/>
      <c r="I836" s="483"/>
      <c r="J836" s="547"/>
      <c r="K836" s="549"/>
      <c r="L836" s="546"/>
      <c r="M836" s="549"/>
      <c r="N836" s="550"/>
      <c r="O836" s="461"/>
      <c r="P836" s="468"/>
      <c r="Q836" s="468"/>
      <c r="R836" s="468"/>
      <c r="S836" s="483"/>
      <c r="T836" s="483"/>
      <c r="U836" s="483"/>
      <c r="V836" s="483"/>
      <c r="W836" s="483"/>
      <c r="X836" s="483"/>
      <c r="Y836" s="483"/>
      <c r="Z836" s="483"/>
    </row>
    <row r="837" ht="29.25" customHeight="1">
      <c r="A837" s="546"/>
      <c r="B837" s="547"/>
      <c r="C837" s="548"/>
      <c r="D837" s="548"/>
      <c r="E837" s="483"/>
      <c r="F837" s="548"/>
      <c r="G837" s="547"/>
      <c r="H837" s="461"/>
      <c r="I837" s="483"/>
      <c r="J837" s="547"/>
      <c r="K837" s="549"/>
      <c r="L837" s="546"/>
      <c r="M837" s="549"/>
      <c r="N837" s="550"/>
      <c r="O837" s="461"/>
      <c r="P837" s="468"/>
      <c r="Q837" s="468"/>
      <c r="R837" s="468"/>
      <c r="S837" s="483"/>
      <c r="T837" s="483"/>
      <c r="U837" s="483"/>
      <c r="V837" s="483"/>
      <c r="W837" s="483"/>
      <c r="X837" s="483"/>
      <c r="Y837" s="483"/>
      <c r="Z837" s="483"/>
    </row>
    <row r="838" ht="29.25" customHeight="1">
      <c r="A838" s="546"/>
      <c r="B838" s="547"/>
      <c r="C838" s="548"/>
      <c r="D838" s="548"/>
      <c r="E838" s="483"/>
      <c r="F838" s="548"/>
      <c r="G838" s="547"/>
      <c r="H838" s="461"/>
      <c r="I838" s="483"/>
      <c r="J838" s="547"/>
      <c r="K838" s="549"/>
      <c r="L838" s="546"/>
      <c r="M838" s="549"/>
      <c r="N838" s="550"/>
      <c r="O838" s="461"/>
      <c r="P838" s="468"/>
      <c r="Q838" s="468"/>
      <c r="R838" s="468"/>
      <c r="S838" s="483"/>
      <c r="T838" s="483"/>
      <c r="U838" s="483"/>
      <c r="V838" s="483"/>
      <c r="W838" s="483"/>
      <c r="X838" s="483"/>
      <c r="Y838" s="483"/>
      <c r="Z838" s="483"/>
    </row>
    <row r="839" ht="29.25" customHeight="1">
      <c r="A839" s="546"/>
      <c r="B839" s="547"/>
      <c r="C839" s="548"/>
      <c r="D839" s="548"/>
      <c r="E839" s="483"/>
      <c r="F839" s="548"/>
      <c r="G839" s="547"/>
      <c r="H839" s="461"/>
      <c r="I839" s="483"/>
      <c r="J839" s="547"/>
      <c r="K839" s="549"/>
      <c r="L839" s="546"/>
      <c r="M839" s="549"/>
      <c r="N839" s="550"/>
      <c r="O839" s="461"/>
      <c r="P839" s="468"/>
      <c r="Q839" s="468"/>
      <c r="R839" s="468"/>
      <c r="S839" s="483"/>
      <c r="T839" s="483"/>
      <c r="U839" s="483"/>
      <c r="V839" s="483"/>
      <c r="W839" s="483"/>
      <c r="X839" s="483"/>
      <c r="Y839" s="483"/>
      <c r="Z839" s="483"/>
    </row>
    <row r="840" ht="29.25" customHeight="1">
      <c r="A840" s="546"/>
      <c r="B840" s="547"/>
      <c r="C840" s="548"/>
      <c r="D840" s="548"/>
      <c r="E840" s="483"/>
      <c r="F840" s="548"/>
      <c r="G840" s="547"/>
      <c r="H840" s="461"/>
      <c r="I840" s="483"/>
      <c r="J840" s="547"/>
      <c r="K840" s="549"/>
      <c r="L840" s="546"/>
      <c r="M840" s="549"/>
      <c r="N840" s="550"/>
      <c r="O840" s="461"/>
      <c r="P840" s="468"/>
      <c r="Q840" s="468"/>
      <c r="R840" s="468"/>
      <c r="S840" s="483"/>
      <c r="T840" s="483"/>
      <c r="U840" s="483"/>
      <c r="V840" s="483"/>
      <c r="W840" s="483"/>
      <c r="X840" s="483"/>
      <c r="Y840" s="483"/>
      <c r="Z840" s="483"/>
    </row>
    <row r="841" ht="29.25" customHeight="1">
      <c r="A841" s="546"/>
      <c r="B841" s="547"/>
      <c r="C841" s="548"/>
      <c r="D841" s="548"/>
      <c r="E841" s="483"/>
      <c r="F841" s="548"/>
      <c r="G841" s="547"/>
      <c r="H841" s="461"/>
      <c r="I841" s="483"/>
      <c r="J841" s="547"/>
      <c r="K841" s="549"/>
      <c r="L841" s="546"/>
      <c r="M841" s="549"/>
      <c r="N841" s="550"/>
      <c r="O841" s="461"/>
      <c r="P841" s="468"/>
      <c r="Q841" s="468"/>
      <c r="R841" s="468"/>
      <c r="S841" s="483"/>
      <c r="T841" s="483"/>
      <c r="U841" s="483"/>
      <c r="V841" s="483"/>
      <c r="W841" s="483"/>
      <c r="X841" s="483"/>
      <c r="Y841" s="483"/>
      <c r="Z841" s="483"/>
    </row>
    <row r="842" ht="29.25" customHeight="1">
      <c r="A842" s="546"/>
      <c r="B842" s="547"/>
      <c r="C842" s="548"/>
      <c r="D842" s="548"/>
      <c r="E842" s="483"/>
      <c r="F842" s="548"/>
      <c r="G842" s="547"/>
      <c r="H842" s="461"/>
      <c r="I842" s="483"/>
      <c r="J842" s="547"/>
      <c r="K842" s="549"/>
      <c r="L842" s="546"/>
      <c r="M842" s="549"/>
      <c r="N842" s="550"/>
      <c r="O842" s="461"/>
      <c r="P842" s="468"/>
      <c r="Q842" s="468"/>
      <c r="R842" s="468"/>
      <c r="S842" s="483"/>
      <c r="T842" s="483"/>
      <c r="U842" s="483"/>
      <c r="V842" s="483"/>
      <c r="W842" s="483"/>
      <c r="X842" s="483"/>
      <c r="Y842" s="483"/>
      <c r="Z842" s="483"/>
    </row>
    <row r="843" ht="29.25" customHeight="1">
      <c r="A843" s="546"/>
      <c r="B843" s="547"/>
      <c r="C843" s="548"/>
      <c r="D843" s="548"/>
      <c r="E843" s="483"/>
      <c r="F843" s="548"/>
      <c r="G843" s="547"/>
      <c r="H843" s="461"/>
      <c r="I843" s="483"/>
      <c r="J843" s="547"/>
      <c r="K843" s="549"/>
      <c r="L843" s="546"/>
      <c r="M843" s="549"/>
      <c r="N843" s="550"/>
      <c r="O843" s="461"/>
      <c r="P843" s="468"/>
      <c r="Q843" s="468"/>
      <c r="R843" s="468"/>
      <c r="S843" s="483"/>
      <c r="T843" s="483"/>
      <c r="U843" s="483"/>
      <c r="V843" s="483"/>
      <c r="W843" s="483"/>
      <c r="X843" s="483"/>
      <c r="Y843" s="483"/>
      <c r="Z843" s="483"/>
    </row>
    <row r="844" ht="29.25" customHeight="1">
      <c r="A844" s="546"/>
      <c r="B844" s="547"/>
      <c r="C844" s="548"/>
      <c r="D844" s="548"/>
      <c r="E844" s="483"/>
      <c r="F844" s="548"/>
      <c r="G844" s="547"/>
      <c r="H844" s="461"/>
      <c r="I844" s="483"/>
      <c r="J844" s="547"/>
      <c r="K844" s="549"/>
      <c r="L844" s="546"/>
      <c r="M844" s="549"/>
      <c r="N844" s="550"/>
      <c r="O844" s="461"/>
      <c r="P844" s="468"/>
      <c r="Q844" s="468"/>
      <c r="R844" s="468"/>
      <c r="S844" s="483"/>
      <c r="T844" s="483"/>
      <c r="U844" s="483"/>
      <c r="V844" s="483"/>
      <c r="W844" s="483"/>
      <c r="X844" s="483"/>
      <c r="Y844" s="483"/>
      <c r="Z844" s="483"/>
    </row>
    <row r="845" ht="29.25" customHeight="1">
      <c r="A845" s="546"/>
      <c r="B845" s="547"/>
      <c r="C845" s="548"/>
      <c r="D845" s="548"/>
      <c r="E845" s="483"/>
      <c r="F845" s="548"/>
      <c r="G845" s="547"/>
      <c r="H845" s="461"/>
      <c r="I845" s="483"/>
      <c r="J845" s="547"/>
      <c r="K845" s="549"/>
      <c r="L845" s="546"/>
      <c r="M845" s="549"/>
      <c r="N845" s="550"/>
      <c r="O845" s="461"/>
      <c r="P845" s="468"/>
      <c r="Q845" s="468"/>
      <c r="R845" s="468"/>
      <c r="S845" s="483"/>
      <c r="T845" s="483"/>
      <c r="U845" s="483"/>
      <c r="V845" s="483"/>
      <c r="W845" s="483"/>
      <c r="X845" s="483"/>
      <c r="Y845" s="483"/>
      <c r="Z845" s="483"/>
    </row>
    <row r="846" ht="29.25" customHeight="1">
      <c r="A846" s="546"/>
      <c r="B846" s="547"/>
      <c r="C846" s="548"/>
      <c r="D846" s="548"/>
      <c r="E846" s="483"/>
      <c r="F846" s="548"/>
      <c r="G846" s="547"/>
      <c r="H846" s="461"/>
      <c r="I846" s="483"/>
      <c r="J846" s="547"/>
      <c r="K846" s="549"/>
      <c r="L846" s="546"/>
      <c r="M846" s="549"/>
      <c r="N846" s="550"/>
      <c r="O846" s="461"/>
      <c r="P846" s="468"/>
      <c r="Q846" s="468"/>
      <c r="R846" s="468"/>
      <c r="S846" s="483"/>
      <c r="T846" s="483"/>
      <c r="U846" s="483"/>
      <c r="V846" s="483"/>
      <c r="W846" s="483"/>
      <c r="X846" s="483"/>
      <c r="Y846" s="483"/>
      <c r="Z846" s="483"/>
    </row>
    <row r="847" ht="29.25" customHeight="1">
      <c r="A847" s="546"/>
      <c r="B847" s="547"/>
      <c r="C847" s="548"/>
      <c r="D847" s="548"/>
      <c r="E847" s="483"/>
      <c r="F847" s="548"/>
      <c r="G847" s="547"/>
      <c r="H847" s="461"/>
      <c r="I847" s="483"/>
      <c r="J847" s="547"/>
      <c r="K847" s="549"/>
      <c r="L847" s="546"/>
      <c r="M847" s="549"/>
      <c r="N847" s="550"/>
      <c r="O847" s="461"/>
      <c r="P847" s="468"/>
      <c r="Q847" s="468"/>
      <c r="R847" s="468"/>
      <c r="S847" s="483"/>
      <c r="T847" s="483"/>
      <c r="U847" s="483"/>
      <c r="V847" s="483"/>
      <c r="W847" s="483"/>
      <c r="X847" s="483"/>
      <c r="Y847" s="483"/>
      <c r="Z847" s="483"/>
    </row>
    <row r="848" ht="29.25" customHeight="1">
      <c r="A848" s="546"/>
      <c r="B848" s="547"/>
      <c r="C848" s="548"/>
      <c r="D848" s="548"/>
      <c r="E848" s="483"/>
      <c r="F848" s="548"/>
      <c r="G848" s="547"/>
      <c r="H848" s="461"/>
      <c r="I848" s="483"/>
      <c r="J848" s="547"/>
      <c r="K848" s="549"/>
      <c r="L848" s="546"/>
      <c r="M848" s="549"/>
      <c r="N848" s="550"/>
      <c r="O848" s="461"/>
      <c r="P848" s="468"/>
      <c r="Q848" s="468"/>
      <c r="R848" s="468"/>
      <c r="S848" s="483"/>
      <c r="T848" s="483"/>
      <c r="U848" s="483"/>
      <c r="V848" s="483"/>
      <c r="W848" s="483"/>
      <c r="X848" s="483"/>
      <c r="Y848" s="483"/>
      <c r="Z848" s="483"/>
    </row>
    <row r="849" ht="29.25" customHeight="1">
      <c r="A849" s="546"/>
      <c r="B849" s="547"/>
      <c r="C849" s="548"/>
      <c r="D849" s="548"/>
      <c r="E849" s="483"/>
      <c r="F849" s="548"/>
      <c r="G849" s="547"/>
      <c r="H849" s="461"/>
      <c r="I849" s="483"/>
      <c r="J849" s="547"/>
      <c r="K849" s="549"/>
      <c r="L849" s="546"/>
      <c r="M849" s="549"/>
      <c r="N849" s="550"/>
      <c r="O849" s="461"/>
      <c r="P849" s="468"/>
      <c r="Q849" s="468"/>
      <c r="R849" s="468"/>
      <c r="S849" s="483"/>
      <c r="T849" s="483"/>
      <c r="U849" s="483"/>
      <c r="V849" s="483"/>
      <c r="W849" s="483"/>
      <c r="X849" s="483"/>
      <c r="Y849" s="483"/>
      <c r="Z849" s="483"/>
    </row>
    <row r="850" ht="29.25" customHeight="1">
      <c r="A850" s="546"/>
      <c r="B850" s="547"/>
      <c r="C850" s="548"/>
      <c r="D850" s="548"/>
      <c r="E850" s="483"/>
      <c r="F850" s="548"/>
      <c r="G850" s="547"/>
      <c r="H850" s="461"/>
      <c r="I850" s="483"/>
      <c r="J850" s="547"/>
      <c r="K850" s="549"/>
      <c r="L850" s="546"/>
      <c r="M850" s="549"/>
      <c r="N850" s="550"/>
      <c r="O850" s="461"/>
      <c r="P850" s="468"/>
      <c r="Q850" s="468"/>
      <c r="R850" s="468"/>
      <c r="S850" s="483"/>
      <c r="T850" s="483"/>
      <c r="U850" s="483"/>
      <c r="V850" s="483"/>
      <c r="W850" s="483"/>
      <c r="X850" s="483"/>
      <c r="Y850" s="483"/>
      <c r="Z850" s="483"/>
    </row>
    <row r="851" ht="29.25" customHeight="1">
      <c r="A851" s="546"/>
      <c r="B851" s="547"/>
      <c r="C851" s="548"/>
      <c r="D851" s="548"/>
      <c r="E851" s="483"/>
      <c r="F851" s="548"/>
      <c r="G851" s="547"/>
      <c r="H851" s="461"/>
      <c r="I851" s="483"/>
      <c r="J851" s="547"/>
      <c r="K851" s="549"/>
      <c r="L851" s="546"/>
      <c r="M851" s="549"/>
      <c r="N851" s="550"/>
      <c r="O851" s="461"/>
      <c r="P851" s="468"/>
      <c r="Q851" s="468"/>
      <c r="R851" s="468"/>
      <c r="S851" s="483"/>
      <c r="T851" s="483"/>
      <c r="U851" s="483"/>
      <c r="V851" s="483"/>
      <c r="W851" s="483"/>
      <c r="X851" s="483"/>
      <c r="Y851" s="483"/>
      <c r="Z851" s="483"/>
    </row>
    <row r="852" ht="29.25" customHeight="1">
      <c r="A852" s="546"/>
      <c r="B852" s="547"/>
      <c r="C852" s="548"/>
      <c r="D852" s="548"/>
      <c r="E852" s="483"/>
      <c r="F852" s="548"/>
      <c r="G852" s="547"/>
      <c r="H852" s="461"/>
      <c r="I852" s="483"/>
      <c r="J852" s="547"/>
      <c r="K852" s="549"/>
      <c r="L852" s="546"/>
      <c r="M852" s="549"/>
      <c r="N852" s="550"/>
      <c r="O852" s="461"/>
      <c r="P852" s="468"/>
      <c r="Q852" s="468"/>
      <c r="R852" s="468"/>
      <c r="S852" s="483"/>
      <c r="T852" s="483"/>
      <c r="U852" s="483"/>
      <c r="V852" s="483"/>
      <c r="W852" s="483"/>
      <c r="X852" s="483"/>
      <c r="Y852" s="483"/>
      <c r="Z852" s="483"/>
    </row>
    <row r="853" ht="29.25" customHeight="1">
      <c r="A853" s="546"/>
      <c r="B853" s="547"/>
      <c r="C853" s="548"/>
      <c r="D853" s="548"/>
      <c r="E853" s="483"/>
      <c r="F853" s="548"/>
      <c r="G853" s="547"/>
      <c r="H853" s="461"/>
      <c r="I853" s="483"/>
      <c r="J853" s="547"/>
      <c r="K853" s="549"/>
      <c r="L853" s="546"/>
      <c r="M853" s="549"/>
      <c r="N853" s="550"/>
      <c r="O853" s="461"/>
      <c r="P853" s="468"/>
      <c r="Q853" s="468"/>
      <c r="R853" s="468"/>
      <c r="S853" s="483"/>
      <c r="T853" s="483"/>
      <c r="U853" s="483"/>
      <c r="V853" s="483"/>
      <c r="W853" s="483"/>
      <c r="X853" s="483"/>
      <c r="Y853" s="483"/>
      <c r="Z853" s="483"/>
    </row>
    <row r="854" ht="29.25" customHeight="1">
      <c r="A854" s="546"/>
      <c r="B854" s="547"/>
      <c r="C854" s="548"/>
      <c r="D854" s="548"/>
      <c r="E854" s="483"/>
      <c r="F854" s="548"/>
      <c r="G854" s="547"/>
      <c r="H854" s="461"/>
      <c r="I854" s="483"/>
      <c r="J854" s="547"/>
      <c r="K854" s="549"/>
      <c r="L854" s="546"/>
      <c r="M854" s="549"/>
      <c r="N854" s="550"/>
      <c r="O854" s="461"/>
      <c r="P854" s="468"/>
      <c r="Q854" s="468"/>
      <c r="R854" s="468"/>
      <c r="S854" s="483"/>
      <c r="T854" s="483"/>
      <c r="U854" s="483"/>
      <c r="V854" s="483"/>
      <c r="W854" s="483"/>
      <c r="X854" s="483"/>
      <c r="Y854" s="483"/>
      <c r="Z854" s="483"/>
    </row>
    <row r="855" ht="29.25" customHeight="1">
      <c r="A855" s="546"/>
      <c r="B855" s="547"/>
      <c r="C855" s="548"/>
      <c r="D855" s="548"/>
      <c r="E855" s="483"/>
      <c r="F855" s="548"/>
      <c r="G855" s="547"/>
      <c r="H855" s="461"/>
      <c r="I855" s="483"/>
      <c r="J855" s="547"/>
      <c r="K855" s="549"/>
      <c r="L855" s="546"/>
      <c r="M855" s="549"/>
      <c r="N855" s="550"/>
      <c r="O855" s="461"/>
      <c r="P855" s="468"/>
      <c r="Q855" s="468"/>
      <c r="R855" s="468"/>
      <c r="S855" s="483"/>
      <c r="T855" s="483"/>
      <c r="U855" s="483"/>
      <c r="V855" s="483"/>
      <c r="W855" s="483"/>
      <c r="X855" s="483"/>
      <c r="Y855" s="483"/>
      <c r="Z855" s="483"/>
    </row>
    <row r="856" ht="29.25" customHeight="1">
      <c r="A856" s="546"/>
      <c r="B856" s="547"/>
      <c r="C856" s="548"/>
      <c r="D856" s="548"/>
      <c r="E856" s="483"/>
      <c r="F856" s="548"/>
      <c r="G856" s="547"/>
      <c r="H856" s="461"/>
      <c r="I856" s="483"/>
      <c r="J856" s="547"/>
      <c r="K856" s="549"/>
      <c r="L856" s="546"/>
      <c r="M856" s="549"/>
      <c r="N856" s="550"/>
      <c r="O856" s="461"/>
      <c r="P856" s="468"/>
      <c r="Q856" s="468"/>
      <c r="R856" s="468"/>
      <c r="S856" s="483"/>
      <c r="T856" s="483"/>
      <c r="U856" s="483"/>
      <c r="V856" s="483"/>
      <c r="W856" s="483"/>
      <c r="X856" s="483"/>
      <c r="Y856" s="483"/>
      <c r="Z856" s="483"/>
    </row>
    <row r="857" ht="29.25" customHeight="1">
      <c r="A857" s="546"/>
      <c r="B857" s="547"/>
      <c r="C857" s="548"/>
      <c r="D857" s="548"/>
      <c r="E857" s="483"/>
      <c r="F857" s="548"/>
      <c r="G857" s="547"/>
      <c r="H857" s="461"/>
      <c r="I857" s="483"/>
      <c r="J857" s="547"/>
      <c r="K857" s="549"/>
      <c r="L857" s="546"/>
      <c r="M857" s="549"/>
      <c r="N857" s="550"/>
      <c r="O857" s="461"/>
      <c r="P857" s="468"/>
      <c r="Q857" s="468"/>
      <c r="R857" s="468"/>
      <c r="S857" s="483"/>
      <c r="T857" s="483"/>
      <c r="U857" s="483"/>
      <c r="V857" s="483"/>
      <c r="W857" s="483"/>
      <c r="X857" s="483"/>
      <c r="Y857" s="483"/>
      <c r="Z857" s="483"/>
    </row>
    <row r="858" ht="29.25" customHeight="1">
      <c r="A858" s="546"/>
      <c r="B858" s="547"/>
      <c r="C858" s="548"/>
      <c r="D858" s="548"/>
      <c r="E858" s="483"/>
      <c r="F858" s="548"/>
      <c r="G858" s="547"/>
      <c r="H858" s="461"/>
      <c r="I858" s="483"/>
      <c r="J858" s="547"/>
      <c r="K858" s="549"/>
      <c r="L858" s="546"/>
      <c r="M858" s="549"/>
      <c r="N858" s="550"/>
      <c r="O858" s="461"/>
      <c r="P858" s="468"/>
      <c r="Q858" s="468"/>
      <c r="R858" s="468"/>
      <c r="S858" s="483"/>
      <c r="T858" s="483"/>
      <c r="U858" s="483"/>
      <c r="V858" s="483"/>
      <c r="W858" s="483"/>
      <c r="X858" s="483"/>
      <c r="Y858" s="483"/>
      <c r="Z858" s="483"/>
    </row>
    <row r="859" ht="29.25" customHeight="1">
      <c r="A859" s="546"/>
      <c r="B859" s="547"/>
      <c r="C859" s="548"/>
      <c r="D859" s="548"/>
      <c r="E859" s="483"/>
      <c r="F859" s="548"/>
      <c r="G859" s="547"/>
      <c r="H859" s="461"/>
      <c r="I859" s="483"/>
      <c r="J859" s="547"/>
      <c r="K859" s="549"/>
      <c r="L859" s="546"/>
      <c r="M859" s="549"/>
      <c r="N859" s="550"/>
      <c r="O859" s="461"/>
      <c r="P859" s="468"/>
      <c r="Q859" s="468"/>
      <c r="R859" s="468"/>
      <c r="S859" s="483"/>
      <c r="T859" s="483"/>
      <c r="U859" s="483"/>
      <c r="V859" s="483"/>
      <c r="W859" s="483"/>
      <c r="X859" s="483"/>
      <c r="Y859" s="483"/>
      <c r="Z859" s="483"/>
    </row>
    <row r="860" ht="29.25" customHeight="1">
      <c r="A860" s="546"/>
      <c r="B860" s="547"/>
      <c r="C860" s="548"/>
      <c r="D860" s="548"/>
      <c r="E860" s="483"/>
      <c r="F860" s="548"/>
      <c r="G860" s="547"/>
      <c r="H860" s="461"/>
      <c r="I860" s="483"/>
      <c r="J860" s="547"/>
      <c r="K860" s="549"/>
      <c r="L860" s="546"/>
      <c r="M860" s="549"/>
      <c r="N860" s="550"/>
      <c r="O860" s="461"/>
      <c r="P860" s="468"/>
      <c r="Q860" s="468"/>
      <c r="R860" s="468"/>
      <c r="S860" s="483"/>
      <c r="T860" s="483"/>
      <c r="U860" s="483"/>
      <c r="V860" s="483"/>
      <c r="W860" s="483"/>
      <c r="X860" s="483"/>
      <c r="Y860" s="483"/>
      <c r="Z860" s="483"/>
    </row>
    <row r="861" ht="29.25" customHeight="1">
      <c r="A861" s="546"/>
      <c r="B861" s="547"/>
      <c r="C861" s="548"/>
      <c r="D861" s="548"/>
      <c r="E861" s="483"/>
      <c r="F861" s="548"/>
      <c r="G861" s="547"/>
      <c r="H861" s="461"/>
      <c r="I861" s="483"/>
      <c r="J861" s="547"/>
      <c r="K861" s="549"/>
      <c r="L861" s="546"/>
      <c r="M861" s="549"/>
      <c r="N861" s="550"/>
      <c r="O861" s="461"/>
      <c r="P861" s="468"/>
      <c r="Q861" s="468"/>
      <c r="R861" s="468"/>
      <c r="S861" s="483"/>
      <c r="T861" s="483"/>
      <c r="U861" s="483"/>
      <c r="V861" s="483"/>
      <c r="W861" s="483"/>
      <c r="X861" s="483"/>
      <c r="Y861" s="483"/>
      <c r="Z861" s="483"/>
    </row>
    <row r="862" ht="29.25" customHeight="1">
      <c r="A862" s="546"/>
      <c r="B862" s="547"/>
      <c r="C862" s="548"/>
      <c r="D862" s="548"/>
      <c r="E862" s="483"/>
      <c r="F862" s="548"/>
      <c r="G862" s="547"/>
      <c r="H862" s="461"/>
      <c r="I862" s="483"/>
      <c r="J862" s="547"/>
      <c r="K862" s="549"/>
      <c r="L862" s="546"/>
      <c r="M862" s="549"/>
      <c r="N862" s="550"/>
      <c r="O862" s="461"/>
      <c r="P862" s="468"/>
      <c r="Q862" s="468"/>
      <c r="R862" s="468"/>
      <c r="S862" s="483"/>
      <c r="T862" s="483"/>
      <c r="U862" s="483"/>
      <c r="V862" s="483"/>
      <c r="W862" s="483"/>
      <c r="X862" s="483"/>
      <c r="Y862" s="483"/>
      <c r="Z862" s="483"/>
    </row>
    <row r="863" ht="29.25" customHeight="1">
      <c r="A863" s="546"/>
      <c r="B863" s="547"/>
      <c r="C863" s="548"/>
      <c r="D863" s="548"/>
      <c r="E863" s="483"/>
      <c r="F863" s="548"/>
      <c r="G863" s="547"/>
      <c r="H863" s="461"/>
      <c r="I863" s="483"/>
      <c r="J863" s="547"/>
      <c r="K863" s="549"/>
      <c r="L863" s="546"/>
      <c r="M863" s="549"/>
      <c r="N863" s="550"/>
      <c r="O863" s="461"/>
      <c r="P863" s="468"/>
      <c r="Q863" s="468"/>
      <c r="R863" s="468"/>
      <c r="S863" s="483"/>
      <c r="T863" s="483"/>
      <c r="U863" s="483"/>
      <c r="V863" s="483"/>
      <c r="W863" s="483"/>
      <c r="X863" s="483"/>
      <c r="Y863" s="483"/>
      <c r="Z863" s="483"/>
    </row>
    <row r="864" ht="29.25" customHeight="1">
      <c r="A864" s="546"/>
      <c r="B864" s="547"/>
      <c r="C864" s="548"/>
      <c r="D864" s="548"/>
      <c r="E864" s="483"/>
      <c r="F864" s="548"/>
      <c r="G864" s="547"/>
      <c r="H864" s="461"/>
      <c r="I864" s="483"/>
      <c r="J864" s="547"/>
      <c r="K864" s="549"/>
      <c r="L864" s="546"/>
      <c r="M864" s="549"/>
      <c r="N864" s="550"/>
      <c r="O864" s="461"/>
      <c r="P864" s="468"/>
      <c r="Q864" s="468"/>
      <c r="R864" s="468"/>
      <c r="S864" s="483"/>
      <c r="T864" s="483"/>
      <c r="U864" s="483"/>
      <c r="V864" s="483"/>
      <c r="W864" s="483"/>
      <c r="X864" s="483"/>
      <c r="Y864" s="483"/>
      <c r="Z864" s="483"/>
    </row>
    <row r="865" ht="29.25" customHeight="1">
      <c r="A865" s="546"/>
      <c r="B865" s="547"/>
      <c r="C865" s="548"/>
      <c r="D865" s="548"/>
      <c r="E865" s="483"/>
      <c r="F865" s="548"/>
      <c r="G865" s="547"/>
      <c r="H865" s="461"/>
      <c r="I865" s="483"/>
      <c r="J865" s="547"/>
      <c r="K865" s="549"/>
      <c r="L865" s="546"/>
      <c r="M865" s="549"/>
      <c r="N865" s="550"/>
      <c r="O865" s="461"/>
      <c r="P865" s="468"/>
      <c r="Q865" s="468"/>
      <c r="R865" s="468"/>
      <c r="S865" s="483"/>
      <c r="T865" s="483"/>
      <c r="U865" s="483"/>
      <c r="V865" s="483"/>
      <c r="W865" s="483"/>
      <c r="X865" s="483"/>
      <c r="Y865" s="483"/>
      <c r="Z865" s="483"/>
    </row>
    <row r="866" ht="29.25" customHeight="1">
      <c r="A866" s="546"/>
      <c r="B866" s="547"/>
      <c r="C866" s="548"/>
      <c r="D866" s="548"/>
      <c r="E866" s="483"/>
      <c r="F866" s="548"/>
      <c r="G866" s="547"/>
      <c r="H866" s="461"/>
      <c r="I866" s="483"/>
      <c r="J866" s="547"/>
      <c r="K866" s="549"/>
      <c r="L866" s="546"/>
      <c r="M866" s="549"/>
      <c r="N866" s="550"/>
      <c r="O866" s="461"/>
      <c r="P866" s="468"/>
      <c r="Q866" s="468"/>
      <c r="R866" s="468"/>
      <c r="S866" s="483"/>
      <c r="T866" s="483"/>
      <c r="U866" s="483"/>
      <c r="V866" s="483"/>
      <c r="W866" s="483"/>
      <c r="X866" s="483"/>
      <c r="Y866" s="483"/>
      <c r="Z866" s="483"/>
    </row>
    <row r="867" ht="29.25" customHeight="1">
      <c r="A867" s="546"/>
      <c r="B867" s="547"/>
      <c r="C867" s="548"/>
      <c r="D867" s="548"/>
      <c r="E867" s="483"/>
      <c r="F867" s="548"/>
      <c r="G867" s="547"/>
      <c r="H867" s="461"/>
      <c r="I867" s="483"/>
      <c r="J867" s="547"/>
      <c r="K867" s="549"/>
      <c r="L867" s="546"/>
      <c r="M867" s="549"/>
      <c r="N867" s="550"/>
      <c r="O867" s="461"/>
      <c r="P867" s="468"/>
      <c r="Q867" s="468"/>
      <c r="R867" s="468"/>
      <c r="S867" s="483"/>
      <c r="T867" s="483"/>
      <c r="U867" s="483"/>
      <c r="V867" s="483"/>
      <c r="W867" s="483"/>
      <c r="X867" s="483"/>
      <c r="Y867" s="483"/>
      <c r="Z867" s="483"/>
    </row>
    <row r="868" ht="29.25" customHeight="1">
      <c r="A868" s="546"/>
      <c r="B868" s="547"/>
      <c r="C868" s="548"/>
      <c r="D868" s="548"/>
      <c r="E868" s="483"/>
      <c r="F868" s="548"/>
      <c r="G868" s="547"/>
      <c r="H868" s="461"/>
      <c r="I868" s="483"/>
      <c r="J868" s="547"/>
      <c r="K868" s="549"/>
      <c r="L868" s="546"/>
      <c r="M868" s="549"/>
      <c r="N868" s="550"/>
      <c r="O868" s="461"/>
      <c r="P868" s="468"/>
      <c r="Q868" s="468"/>
      <c r="R868" s="468"/>
      <c r="S868" s="483"/>
      <c r="T868" s="483"/>
      <c r="U868" s="483"/>
      <c r="V868" s="483"/>
      <c r="W868" s="483"/>
      <c r="X868" s="483"/>
      <c r="Y868" s="483"/>
      <c r="Z868" s="483"/>
    </row>
    <row r="869" ht="29.25" customHeight="1">
      <c r="A869" s="546"/>
      <c r="B869" s="547"/>
      <c r="C869" s="548"/>
      <c r="D869" s="548"/>
      <c r="E869" s="483"/>
      <c r="F869" s="548"/>
      <c r="G869" s="547"/>
      <c r="H869" s="461"/>
      <c r="I869" s="483"/>
      <c r="J869" s="547"/>
      <c r="K869" s="549"/>
      <c r="L869" s="546"/>
      <c r="M869" s="549"/>
      <c r="N869" s="550"/>
      <c r="O869" s="461"/>
      <c r="P869" s="468"/>
      <c r="Q869" s="468"/>
      <c r="R869" s="468"/>
      <c r="S869" s="483"/>
      <c r="T869" s="483"/>
      <c r="U869" s="483"/>
      <c r="V869" s="483"/>
      <c r="W869" s="483"/>
      <c r="X869" s="483"/>
      <c r="Y869" s="483"/>
      <c r="Z869" s="483"/>
    </row>
    <row r="870" ht="29.25" customHeight="1">
      <c r="A870" s="546"/>
      <c r="B870" s="547"/>
      <c r="C870" s="548"/>
      <c r="D870" s="548"/>
      <c r="E870" s="483"/>
      <c r="F870" s="548"/>
      <c r="G870" s="547"/>
      <c r="H870" s="461"/>
      <c r="I870" s="483"/>
      <c r="J870" s="547"/>
      <c r="K870" s="549"/>
      <c r="L870" s="546"/>
      <c r="M870" s="549"/>
      <c r="N870" s="550"/>
      <c r="O870" s="461"/>
      <c r="P870" s="468"/>
      <c r="Q870" s="468"/>
      <c r="R870" s="468"/>
      <c r="S870" s="483"/>
      <c r="T870" s="483"/>
      <c r="U870" s="483"/>
      <c r="V870" s="483"/>
      <c r="W870" s="483"/>
      <c r="X870" s="483"/>
      <c r="Y870" s="483"/>
      <c r="Z870" s="483"/>
    </row>
    <row r="871" ht="29.25" customHeight="1">
      <c r="A871" s="546"/>
      <c r="B871" s="547"/>
      <c r="C871" s="548"/>
      <c r="D871" s="548"/>
      <c r="E871" s="483"/>
      <c r="F871" s="548"/>
      <c r="G871" s="547"/>
      <c r="H871" s="461"/>
      <c r="I871" s="483"/>
      <c r="J871" s="547"/>
      <c r="K871" s="549"/>
      <c r="L871" s="546"/>
      <c r="M871" s="549"/>
      <c r="N871" s="550"/>
      <c r="O871" s="461"/>
      <c r="P871" s="468"/>
      <c r="Q871" s="468"/>
      <c r="R871" s="468"/>
      <c r="S871" s="483"/>
      <c r="T871" s="483"/>
      <c r="U871" s="483"/>
      <c r="V871" s="483"/>
      <c r="W871" s="483"/>
      <c r="X871" s="483"/>
      <c r="Y871" s="483"/>
      <c r="Z871" s="483"/>
    </row>
    <row r="872" ht="29.25" customHeight="1">
      <c r="A872" s="546"/>
      <c r="B872" s="547"/>
      <c r="C872" s="548"/>
      <c r="D872" s="548"/>
      <c r="E872" s="483"/>
      <c r="F872" s="548"/>
      <c r="G872" s="547"/>
      <c r="H872" s="461"/>
      <c r="I872" s="483"/>
      <c r="J872" s="547"/>
      <c r="K872" s="549"/>
      <c r="L872" s="546"/>
      <c r="M872" s="549"/>
      <c r="N872" s="550"/>
      <c r="O872" s="461"/>
      <c r="P872" s="468"/>
      <c r="Q872" s="468"/>
      <c r="R872" s="468"/>
      <c r="S872" s="483"/>
      <c r="T872" s="483"/>
      <c r="U872" s="483"/>
      <c r="V872" s="483"/>
      <c r="W872" s="483"/>
      <c r="X872" s="483"/>
      <c r="Y872" s="483"/>
      <c r="Z872" s="483"/>
    </row>
    <row r="873" ht="29.25" customHeight="1">
      <c r="A873" s="546"/>
      <c r="B873" s="547"/>
      <c r="C873" s="548"/>
      <c r="D873" s="548"/>
      <c r="E873" s="483"/>
      <c r="F873" s="548"/>
      <c r="G873" s="547"/>
      <c r="H873" s="461"/>
      <c r="I873" s="483"/>
      <c r="J873" s="547"/>
      <c r="K873" s="549"/>
      <c r="L873" s="546"/>
      <c r="M873" s="549"/>
      <c r="N873" s="550"/>
      <c r="O873" s="461"/>
      <c r="P873" s="468"/>
      <c r="Q873" s="468"/>
      <c r="R873" s="468"/>
      <c r="S873" s="483"/>
      <c r="T873" s="483"/>
      <c r="U873" s="483"/>
      <c r="V873" s="483"/>
      <c r="W873" s="483"/>
      <c r="X873" s="483"/>
      <c r="Y873" s="483"/>
      <c r="Z873" s="483"/>
    </row>
    <row r="874" ht="29.25" customHeight="1">
      <c r="A874" s="546"/>
      <c r="B874" s="547"/>
      <c r="C874" s="548"/>
      <c r="D874" s="548"/>
      <c r="E874" s="483"/>
      <c r="F874" s="548"/>
      <c r="G874" s="547"/>
      <c r="H874" s="461"/>
      <c r="I874" s="483"/>
      <c r="J874" s="547"/>
      <c r="K874" s="549"/>
      <c r="L874" s="546"/>
      <c r="M874" s="549"/>
      <c r="N874" s="550"/>
      <c r="O874" s="461"/>
      <c r="P874" s="468"/>
      <c r="Q874" s="468"/>
      <c r="R874" s="468"/>
      <c r="S874" s="483"/>
      <c r="T874" s="483"/>
      <c r="U874" s="483"/>
      <c r="V874" s="483"/>
      <c r="W874" s="483"/>
      <c r="X874" s="483"/>
      <c r="Y874" s="483"/>
      <c r="Z874" s="483"/>
    </row>
    <row r="875" ht="29.25" customHeight="1">
      <c r="A875" s="546"/>
      <c r="B875" s="547"/>
      <c r="C875" s="548"/>
      <c r="D875" s="548"/>
      <c r="E875" s="483"/>
      <c r="F875" s="548"/>
      <c r="G875" s="547"/>
      <c r="H875" s="461"/>
      <c r="I875" s="483"/>
      <c r="J875" s="547"/>
      <c r="K875" s="549"/>
      <c r="L875" s="546"/>
      <c r="M875" s="549"/>
      <c r="N875" s="550"/>
      <c r="O875" s="461"/>
      <c r="P875" s="468"/>
      <c r="Q875" s="468"/>
      <c r="R875" s="468"/>
      <c r="S875" s="483"/>
      <c r="T875" s="483"/>
      <c r="U875" s="483"/>
      <c r="V875" s="483"/>
      <c r="W875" s="483"/>
      <c r="X875" s="483"/>
      <c r="Y875" s="483"/>
      <c r="Z875" s="483"/>
    </row>
    <row r="876" ht="29.25" customHeight="1">
      <c r="A876" s="546"/>
      <c r="B876" s="547"/>
      <c r="C876" s="548"/>
      <c r="D876" s="548"/>
      <c r="E876" s="483"/>
      <c r="F876" s="548"/>
      <c r="G876" s="547"/>
      <c r="H876" s="461"/>
      <c r="I876" s="483"/>
      <c r="J876" s="547"/>
      <c r="K876" s="549"/>
      <c r="L876" s="546"/>
      <c r="M876" s="549"/>
      <c r="N876" s="550"/>
      <c r="O876" s="461"/>
      <c r="P876" s="468"/>
      <c r="Q876" s="468"/>
      <c r="R876" s="468"/>
      <c r="S876" s="483"/>
      <c r="T876" s="483"/>
      <c r="U876" s="483"/>
      <c r="V876" s="483"/>
      <c r="W876" s="483"/>
      <c r="X876" s="483"/>
      <c r="Y876" s="483"/>
      <c r="Z876" s="483"/>
    </row>
    <row r="877" ht="29.25" customHeight="1">
      <c r="A877" s="546"/>
      <c r="B877" s="547"/>
      <c r="C877" s="548"/>
      <c r="D877" s="548"/>
      <c r="E877" s="483"/>
      <c r="F877" s="548"/>
      <c r="G877" s="547"/>
      <c r="H877" s="461"/>
      <c r="I877" s="483"/>
      <c r="J877" s="547"/>
      <c r="K877" s="549"/>
      <c r="L877" s="546"/>
      <c r="M877" s="549"/>
      <c r="N877" s="550"/>
      <c r="O877" s="461"/>
      <c r="P877" s="468"/>
      <c r="Q877" s="468"/>
      <c r="R877" s="468"/>
      <c r="S877" s="483"/>
      <c r="T877" s="483"/>
      <c r="U877" s="483"/>
      <c r="V877" s="483"/>
      <c r="W877" s="483"/>
      <c r="X877" s="483"/>
      <c r="Y877" s="483"/>
      <c r="Z877" s="483"/>
    </row>
    <row r="878" ht="29.25" customHeight="1">
      <c r="A878" s="546"/>
      <c r="B878" s="547"/>
      <c r="C878" s="548"/>
      <c r="D878" s="548"/>
      <c r="E878" s="483"/>
      <c r="F878" s="548"/>
      <c r="G878" s="547"/>
      <c r="H878" s="461"/>
      <c r="I878" s="483"/>
      <c r="J878" s="547"/>
      <c r="K878" s="549"/>
      <c r="L878" s="546"/>
      <c r="M878" s="549"/>
      <c r="N878" s="550"/>
      <c r="O878" s="461"/>
      <c r="P878" s="468"/>
      <c r="Q878" s="468"/>
      <c r="R878" s="468"/>
      <c r="S878" s="483"/>
      <c r="T878" s="483"/>
      <c r="U878" s="483"/>
      <c r="V878" s="483"/>
      <c r="W878" s="483"/>
      <c r="X878" s="483"/>
      <c r="Y878" s="483"/>
      <c r="Z878" s="483"/>
    </row>
    <row r="879" ht="29.25" customHeight="1">
      <c r="A879" s="546"/>
      <c r="B879" s="547"/>
      <c r="C879" s="548"/>
      <c r="D879" s="548"/>
      <c r="E879" s="483"/>
      <c r="F879" s="548"/>
      <c r="G879" s="547"/>
      <c r="H879" s="461"/>
      <c r="I879" s="483"/>
      <c r="J879" s="547"/>
      <c r="K879" s="549"/>
      <c r="L879" s="546"/>
      <c r="M879" s="549"/>
      <c r="N879" s="550"/>
      <c r="O879" s="461"/>
      <c r="P879" s="468"/>
      <c r="Q879" s="468"/>
      <c r="R879" s="468"/>
      <c r="S879" s="483"/>
      <c r="T879" s="483"/>
      <c r="U879" s="483"/>
      <c r="V879" s="483"/>
      <c r="W879" s="483"/>
      <c r="X879" s="483"/>
      <c r="Y879" s="483"/>
      <c r="Z879" s="483"/>
    </row>
    <row r="880" ht="29.25" customHeight="1">
      <c r="A880" s="546"/>
      <c r="B880" s="547"/>
      <c r="C880" s="548"/>
      <c r="D880" s="548"/>
      <c r="E880" s="483"/>
      <c r="F880" s="548"/>
      <c r="G880" s="547"/>
      <c r="H880" s="461"/>
      <c r="I880" s="483"/>
      <c r="J880" s="547"/>
      <c r="K880" s="549"/>
      <c r="L880" s="546"/>
      <c r="M880" s="549"/>
      <c r="N880" s="550"/>
      <c r="O880" s="461"/>
      <c r="P880" s="468"/>
      <c r="Q880" s="468"/>
      <c r="R880" s="468"/>
      <c r="S880" s="483"/>
      <c r="T880" s="483"/>
      <c r="U880" s="483"/>
      <c r="V880" s="483"/>
      <c r="W880" s="483"/>
      <c r="X880" s="483"/>
      <c r="Y880" s="483"/>
      <c r="Z880" s="483"/>
    </row>
    <row r="881" ht="29.25" customHeight="1">
      <c r="A881" s="546"/>
      <c r="B881" s="547"/>
      <c r="C881" s="548"/>
      <c r="D881" s="548"/>
      <c r="E881" s="483"/>
      <c r="F881" s="548"/>
      <c r="G881" s="547"/>
      <c r="H881" s="461"/>
      <c r="I881" s="483"/>
      <c r="J881" s="547"/>
      <c r="K881" s="549"/>
      <c r="L881" s="546"/>
      <c r="M881" s="549"/>
      <c r="N881" s="550"/>
      <c r="O881" s="461"/>
      <c r="P881" s="468"/>
      <c r="Q881" s="468"/>
      <c r="R881" s="468"/>
      <c r="S881" s="483"/>
      <c r="T881" s="483"/>
      <c r="U881" s="483"/>
      <c r="V881" s="483"/>
      <c r="W881" s="483"/>
      <c r="X881" s="483"/>
      <c r="Y881" s="483"/>
      <c r="Z881" s="483"/>
    </row>
    <row r="882" ht="29.25" customHeight="1">
      <c r="A882" s="546"/>
      <c r="B882" s="547"/>
      <c r="C882" s="548"/>
      <c r="D882" s="548"/>
      <c r="E882" s="483"/>
      <c r="F882" s="548"/>
      <c r="G882" s="547"/>
      <c r="H882" s="461"/>
      <c r="I882" s="483"/>
      <c r="J882" s="547"/>
      <c r="K882" s="549"/>
      <c r="L882" s="546"/>
      <c r="M882" s="549"/>
      <c r="N882" s="550"/>
      <c r="O882" s="461"/>
      <c r="P882" s="468"/>
      <c r="Q882" s="468"/>
      <c r="R882" s="468"/>
      <c r="S882" s="483"/>
      <c r="T882" s="483"/>
      <c r="U882" s="483"/>
      <c r="V882" s="483"/>
      <c r="W882" s="483"/>
      <c r="X882" s="483"/>
      <c r="Y882" s="483"/>
      <c r="Z882" s="483"/>
    </row>
    <row r="883" ht="29.25" customHeight="1">
      <c r="A883" s="546"/>
      <c r="B883" s="547"/>
      <c r="C883" s="548"/>
      <c r="D883" s="548"/>
      <c r="E883" s="483"/>
      <c r="F883" s="548"/>
      <c r="G883" s="547"/>
      <c r="H883" s="461"/>
      <c r="I883" s="483"/>
      <c r="J883" s="547"/>
      <c r="K883" s="549"/>
      <c r="L883" s="546"/>
      <c r="M883" s="549"/>
      <c r="N883" s="550"/>
      <c r="O883" s="461"/>
      <c r="P883" s="468"/>
      <c r="Q883" s="468"/>
      <c r="R883" s="468"/>
      <c r="S883" s="483"/>
      <c r="T883" s="483"/>
      <c r="U883" s="483"/>
      <c r="V883" s="483"/>
      <c r="W883" s="483"/>
      <c r="X883" s="483"/>
      <c r="Y883" s="483"/>
      <c r="Z883" s="483"/>
    </row>
    <row r="884" ht="29.25" customHeight="1">
      <c r="A884" s="546"/>
      <c r="B884" s="547"/>
      <c r="C884" s="548"/>
      <c r="D884" s="548"/>
      <c r="E884" s="483"/>
      <c r="F884" s="548"/>
      <c r="G884" s="547"/>
      <c r="H884" s="461"/>
      <c r="I884" s="483"/>
      <c r="J884" s="547"/>
      <c r="K884" s="549"/>
      <c r="L884" s="546"/>
      <c r="M884" s="549"/>
      <c r="N884" s="550"/>
      <c r="O884" s="461"/>
      <c r="P884" s="468"/>
      <c r="Q884" s="468"/>
      <c r="R884" s="468"/>
      <c r="S884" s="483"/>
      <c r="T884" s="483"/>
      <c r="U884" s="483"/>
      <c r="V884" s="483"/>
      <c r="W884" s="483"/>
      <c r="X884" s="483"/>
      <c r="Y884" s="483"/>
      <c r="Z884" s="483"/>
    </row>
    <row r="885" ht="29.25" customHeight="1">
      <c r="A885" s="546"/>
      <c r="B885" s="547"/>
      <c r="C885" s="548"/>
      <c r="D885" s="548"/>
      <c r="E885" s="483"/>
      <c r="F885" s="548"/>
      <c r="G885" s="547"/>
      <c r="H885" s="461"/>
      <c r="I885" s="483"/>
      <c r="J885" s="547"/>
      <c r="K885" s="549"/>
      <c r="L885" s="546"/>
      <c r="M885" s="549"/>
      <c r="N885" s="550"/>
      <c r="O885" s="461"/>
      <c r="P885" s="468"/>
      <c r="Q885" s="468"/>
      <c r="R885" s="468"/>
      <c r="S885" s="483"/>
      <c r="T885" s="483"/>
      <c r="U885" s="483"/>
      <c r="V885" s="483"/>
      <c r="W885" s="483"/>
      <c r="X885" s="483"/>
      <c r="Y885" s="483"/>
      <c r="Z885" s="483"/>
    </row>
    <row r="886" ht="29.25" customHeight="1">
      <c r="A886" s="546"/>
      <c r="B886" s="547"/>
      <c r="C886" s="548"/>
      <c r="D886" s="548"/>
      <c r="E886" s="483"/>
      <c r="F886" s="548"/>
      <c r="G886" s="547"/>
      <c r="H886" s="461"/>
      <c r="I886" s="483"/>
      <c r="J886" s="547"/>
      <c r="K886" s="549"/>
      <c r="L886" s="546"/>
      <c r="M886" s="549"/>
      <c r="N886" s="550"/>
      <c r="O886" s="461"/>
      <c r="P886" s="468"/>
      <c r="Q886" s="468"/>
      <c r="R886" s="468"/>
      <c r="S886" s="483"/>
      <c r="T886" s="483"/>
      <c r="U886" s="483"/>
      <c r="V886" s="483"/>
      <c r="W886" s="483"/>
      <c r="X886" s="483"/>
      <c r="Y886" s="483"/>
      <c r="Z886" s="483"/>
    </row>
    <row r="887" ht="29.25" customHeight="1">
      <c r="A887" s="546"/>
      <c r="B887" s="547"/>
      <c r="C887" s="548"/>
      <c r="D887" s="548"/>
      <c r="E887" s="483"/>
      <c r="F887" s="548"/>
      <c r="G887" s="547"/>
      <c r="H887" s="461"/>
      <c r="I887" s="483"/>
      <c r="J887" s="547"/>
      <c r="K887" s="549"/>
      <c r="L887" s="546"/>
      <c r="M887" s="549"/>
      <c r="N887" s="550"/>
      <c r="O887" s="461"/>
      <c r="P887" s="468"/>
      <c r="Q887" s="468"/>
      <c r="R887" s="468"/>
      <c r="S887" s="483"/>
      <c r="T887" s="483"/>
      <c r="U887" s="483"/>
      <c r="V887" s="483"/>
      <c r="W887" s="483"/>
      <c r="X887" s="483"/>
      <c r="Y887" s="483"/>
      <c r="Z887" s="483"/>
    </row>
    <row r="888" ht="29.25" customHeight="1">
      <c r="A888" s="546"/>
      <c r="B888" s="547"/>
      <c r="C888" s="548"/>
      <c r="D888" s="548"/>
      <c r="E888" s="483"/>
      <c r="F888" s="548"/>
      <c r="G888" s="547"/>
      <c r="H888" s="461"/>
      <c r="I888" s="483"/>
      <c r="J888" s="547"/>
      <c r="K888" s="549"/>
      <c r="L888" s="546"/>
      <c r="M888" s="549"/>
      <c r="N888" s="550"/>
      <c r="O888" s="461"/>
      <c r="P888" s="468"/>
      <c r="Q888" s="468"/>
      <c r="R888" s="468"/>
      <c r="S888" s="483"/>
      <c r="T888" s="483"/>
      <c r="U888" s="483"/>
      <c r="V888" s="483"/>
      <c r="W888" s="483"/>
      <c r="X888" s="483"/>
      <c r="Y888" s="483"/>
      <c r="Z888" s="483"/>
    </row>
    <row r="889" ht="29.25" customHeight="1">
      <c r="A889" s="546"/>
      <c r="B889" s="547"/>
      <c r="C889" s="548"/>
      <c r="D889" s="548"/>
      <c r="E889" s="483"/>
      <c r="F889" s="548"/>
      <c r="G889" s="547"/>
      <c r="H889" s="461"/>
      <c r="I889" s="483"/>
      <c r="J889" s="547"/>
      <c r="K889" s="549"/>
      <c r="L889" s="546"/>
      <c r="M889" s="549"/>
      <c r="N889" s="550"/>
      <c r="O889" s="461"/>
      <c r="P889" s="468"/>
      <c r="Q889" s="468"/>
      <c r="R889" s="468"/>
      <c r="S889" s="483"/>
      <c r="T889" s="483"/>
      <c r="U889" s="483"/>
      <c r="V889" s="483"/>
      <c r="W889" s="483"/>
      <c r="X889" s="483"/>
      <c r="Y889" s="483"/>
      <c r="Z889" s="483"/>
    </row>
    <row r="890" ht="29.25" customHeight="1">
      <c r="A890" s="546"/>
      <c r="B890" s="547"/>
      <c r="C890" s="548"/>
      <c r="D890" s="548"/>
      <c r="E890" s="483"/>
      <c r="F890" s="548"/>
      <c r="G890" s="547"/>
      <c r="H890" s="461"/>
      <c r="I890" s="483"/>
      <c r="J890" s="547"/>
      <c r="K890" s="549"/>
      <c r="L890" s="546"/>
      <c r="M890" s="549"/>
      <c r="N890" s="550"/>
      <c r="O890" s="461"/>
      <c r="P890" s="468"/>
      <c r="Q890" s="468"/>
      <c r="R890" s="468"/>
      <c r="S890" s="483"/>
      <c r="T890" s="483"/>
      <c r="U890" s="483"/>
      <c r="V890" s="483"/>
      <c r="W890" s="483"/>
      <c r="X890" s="483"/>
      <c r="Y890" s="483"/>
      <c r="Z890" s="483"/>
    </row>
    <row r="891" ht="29.25" customHeight="1">
      <c r="A891" s="546"/>
      <c r="B891" s="547"/>
      <c r="C891" s="548"/>
      <c r="D891" s="548"/>
      <c r="E891" s="483"/>
      <c r="F891" s="548"/>
      <c r="G891" s="547"/>
      <c r="H891" s="461"/>
      <c r="I891" s="483"/>
      <c r="J891" s="547"/>
      <c r="K891" s="549"/>
      <c r="L891" s="546"/>
      <c r="M891" s="549"/>
      <c r="N891" s="550"/>
      <c r="O891" s="461"/>
      <c r="P891" s="468"/>
      <c r="Q891" s="468"/>
      <c r="R891" s="468"/>
      <c r="S891" s="483"/>
      <c r="T891" s="483"/>
      <c r="U891" s="483"/>
      <c r="V891" s="483"/>
      <c r="W891" s="483"/>
      <c r="X891" s="483"/>
      <c r="Y891" s="483"/>
      <c r="Z891" s="483"/>
    </row>
    <row r="892" ht="29.25" customHeight="1">
      <c r="A892" s="546"/>
      <c r="B892" s="547"/>
      <c r="C892" s="548"/>
      <c r="D892" s="548"/>
      <c r="E892" s="483"/>
      <c r="F892" s="548"/>
      <c r="G892" s="547"/>
      <c r="H892" s="461"/>
      <c r="I892" s="483"/>
      <c r="J892" s="547"/>
      <c r="K892" s="549"/>
      <c r="L892" s="546"/>
      <c r="M892" s="549"/>
      <c r="N892" s="550"/>
      <c r="O892" s="461"/>
      <c r="P892" s="468"/>
      <c r="Q892" s="468"/>
      <c r="R892" s="468"/>
      <c r="S892" s="483"/>
      <c r="T892" s="483"/>
      <c r="U892" s="483"/>
      <c r="V892" s="483"/>
      <c r="W892" s="483"/>
      <c r="X892" s="483"/>
      <c r="Y892" s="483"/>
      <c r="Z892" s="483"/>
    </row>
    <row r="893" ht="29.25" customHeight="1">
      <c r="A893" s="546"/>
      <c r="B893" s="547"/>
      <c r="C893" s="548"/>
      <c r="D893" s="548"/>
      <c r="E893" s="483"/>
      <c r="F893" s="548"/>
      <c r="G893" s="547"/>
      <c r="H893" s="461"/>
      <c r="I893" s="483"/>
      <c r="J893" s="547"/>
      <c r="K893" s="549"/>
      <c r="L893" s="546"/>
      <c r="M893" s="549"/>
      <c r="N893" s="550"/>
      <c r="O893" s="461"/>
      <c r="P893" s="468"/>
      <c r="Q893" s="468"/>
      <c r="R893" s="468"/>
      <c r="S893" s="483"/>
      <c r="T893" s="483"/>
      <c r="U893" s="483"/>
      <c r="V893" s="483"/>
      <c r="W893" s="483"/>
      <c r="X893" s="483"/>
      <c r="Y893" s="483"/>
      <c r="Z893" s="483"/>
    </row>
    <row r="894" ht="29.25" customHeight="1">
      <c r="A894" s="546"/>
      <c r="B894" s="547"/>
      <c r="C894" s="548"/>
      <c r="D894" s="548"/>
      <c r="E894" s="483"/>
      <c r="F894" s="548"/>
      <c r="G894" s="547"/>
      <c r="H894" s="461"/>
      <c r="I894" s="483"/>
      <c r="J894" s="547"/>
      <c r="K894" s="549"/>
      <c r="L894" s="546"/>
      <c r="M894" s="549"/>
      <c r="N894" s="550"/>
      <c r="O894" s="461"/>
      <c r="P894" s="468"/>
      <c r="Q894" s="468"/>
      <c r="R894" s="468"/>
      <c r="S894" s="483"/>
      <c r="T894" s="483"/>
      <c r="U894" s="483"/>
      <c r="V894" s="483"/>
      <c r="W894" s="483"/>
      <c r="X894" s="483"/>
      <c r="Y894" s="483"/>
      <c r="Z894" s="483"/>
    </row>
    <row r="895" ht="29.25" customHeight="1">
      <c r="A895" s="546"/>
      <c r="B895" s="547"/>
      <c r="C895" s="548"/>
      <c r="D895" s="548"/>
      <c r="E895" s="483"/>
      <c r="F895" s="548"/>
      <c r="G895" s="547"/>
      <c r="H895" s="461"/>
      <c r="I895" s="483"/>
      <c r="J895" s="547"/>
      <c r="K895" s="549"/>
      <c r="L895" s="546"/>
      <c r="M895" s="549"/>
      <c r="N895" s="550"/>
      <c r="O895" s="461"/>
      <c r="P895" s="468"/>
      <c r="Q895" s="468"/>
      <c r="R895" s="468"/>
      <c r="S895" s="483"/>
      <c r="T895" s="483"/>
      <c r="U895" s="483"/>
      <c r="V895" s="483"/>
      <c r="W895" s="483"/>
      <c r="X895" s="483"/>
      <c r="Y895" s="483"/>
      <c r="Z895" s="483"/>
    </row>
    <row r="896" ht="29.25" customHeight="1">
      <c r="A896" s="546"/>
      <c r="B896" s="547"/>
      <c r="C896" s="548"/>
      <c r="D896" s="548"/>
      <c r="E896" s="483"/>
      <c r="F896" s="548"/>
      <c r="G896" s="547"/>
      <c r="H896" s="461"/>
      <c r="I896" s="483"/>
      <c r="J896" s="547"/>
      <c r="K896" s="549"/>
      <c r="L896" s="546"/>
      <c r="M896" s="549"/>
      <c r="N896" s="550"/>
      <c r="O896" s="461"/>
      <c r="P896" s="468"/>
      <c r="Q896" s="468"/>
      <c r="R896" s="468"/>
      <c r="S896" s="483"/>
      <c r="T896" s="483"/>
      <c r="U896" s="483"/>
      <c r="V896" s="483"/>
      <c r="W896" s="483"/>
      <c r="X896" s="483"/>
      <c r="Y896" s="483"/>
      <c r="Z896" s="483"/>
    </row>
    <row r="897" ht="29.25" customHeight="1">
      <c r="A897" s="546"/>
      <c r="B897" s="547"/>
      <c r="C897" s="548"/>
      <c r="D897" s="548"/>
      <c r="E897" s="483"/>
      <c r="F897" s="548"/>
      <c r="G897" s="547"/>
      <c r="H897" s="461"/>
      <c r="I897" s="483"/>
      <c r="J897" s="547"/>
      <c r="K897" s="549"/>
      <c r="L897" s="546"/>
      <c r="M897" s="549"/>
      <c r="N897" s="550"/>
      <c r="O897" s="461"/>
      <c r="P897" s="468"/>
      <c r="Q897" s="468"/>
      <c r="R897" s="468"/>
      <c r="S897" s="483"/>
      <c r="T897" s="483"/>
      <c r="U897" s="483"/>
      <c r="V897" s="483"/>
      <c r="W897" s="483"/>
      <c r="X897" s="483"/>
      <c r="Y897" s="483"/>
      <c r="Z897" s="483"/>
    </row>
    <row r="898" ht="29.25" customHeight="1">
      <c r="A898" s="546"/>
      <c r="B898" s="547"/>
      <c r="C898" s="548"/>
      <c r="D898" s="548"/>
      <c r="E898" s="483"/>
      <c r="F898" s="548"/>
      <c r="G898" s="547"/>
      <c r="H898" s="461"/>
      <c r="I898" s="483"/>
      <c r="J898" s="547"/>
      <c r="K898" s="549"/>
      <c r="L898" s="546"/>
      <c r="M898" s="549"/>
      <c r="N898" s="550"/>
      <c r="O898" s="461"/>
      <c r="P898" s="468"/>
      <c r="Q898" s="468"/>
      <c r="R898" s="468"/>
      <c r="S898" s="483"/>
      <c r="T898" s="483"/>
      <c r="U898" s="483"/>
      <c r="V898" s="483"/>
      <c r="W898" s="483"/>
      <c r="X898" s="483"/>
      <c r="Y898" s="483"/>
      <c r="Z898" s="483"/>
    </row>
    <row r="899" ht="29.25" customHeight="1">
      <c r="A899" s="546"/>
      <c r="B899" s="547"/>
      <c r="C899" s="548"/>
      <c r="D899" s="548"/>
      <c r="E899" s="483"/>
      <c r="F899" s="548"/>
      <c r="G899" s="547"/>
      <c r="H899" s="461"/>
      <c r="I899" s="483"/>
      <c r="J899" s="547"/>
      <c r="K899" s="549"/>
      <c r="L899" s="546"/>
      <c r="M899" s="549"/>
      <c r="N899" s="550"/>
      <c r="O899" s="461"/>
      <c r="P899" s="468"/>
      <c r="Q899" s="468"/>
      <c r="R899" s="468"/>
      <c r="S899" s="483"/>
      <c r="T899" s="483"/>
      <c r="U899" s="483"/>
      <c r="V899" s="483"/>
      <c r="W899" s="483"/>
      <c r="X899" s="483"/>
      <c r="Y899" s="483"/>
      <c r="Z899" s="483"/>
    </row>
    <row r="900" ht="29.25" customHeight="1">
      <c r="A900" s="546"/>
      <c r="B900" s="547"/>
      <c r="C900" s="548"/>
      <c r="D900" s="548"/>
      <c r="E900" s="483"/>
      <c r="F900" s="548"/>
      <c r="G900" s="547"/>
      <c r="H900" s="461"/>
      <c r="I900" s="483"/>
      <c r="J900" s="547"/>
      <c r="K900" s="549"/>
      <c r="L900" s="546"/>
      <c r="M900" s="549"/>
      <c r="N900" s="550"/>
      <c r="O900" s="461"/>
      <c r="P900" s="468"/>
      <c r="Q900" s="468"/>
      <c r="R900" s="468"/>
      <c r="S900" s="483"/>
      <c r="T900" s="483"/>
      <c r="U900" s="483"/>
      <c r="V900" s="483"/>
      <c r="W900" s="483"/>
      <c r="X900" s="483"/>
      <c r="Y900" s="483"/>
      <c r="Z900" s="483"/>
    </row>
    <row r="901" ht="29.25" customHeight="1">
      <c r="A901" s="546"/>
      <c r="B901" s="547"/>
      <c r="C901" s="548"/>
      <c r="D901" s="548"/>
      <c r="E901" s="483"/>
      <c r="F901" s="548"/>
      <c r="G901" s="547"/>
      <c r="H901" s="461"/>
      <c r="I901" s="483"/>
      <c r="J901" s="547"/>
      <c r="K901" s="549"/>
      <c r="L901" s="546"/>
      <c r="M901" s="549"/>
      <c r="N901" s="550"/>
      <c r="O901" s="461"/>
      <c r="P901" s="468"/>
      <c r="Q901" s="468"/>
      <c r="R901" s="468"/>
      <c r="S901" s="483"/>
      <c r="T901" s="483"/>
      <c r="U901" s="483"/>
      <c r="V901" s="483"/>
      <c r="W901" s="483"/>
      <c r="X901" s="483"/>
      <c r="Y901" s="483"/>
      <c r="Z901" s="483"/>
    </row>
    <row r="902" ht="29.25" customHeight="1">
      <c r="A902" s="546"/>
      <c r="B902" s="547"/>
      <c r="C902" s="548"/>
      <c r="D902" s="548"/>
      <c r="E902" s="483"/>
      <c r="F902" s="548"/>
      <c r="G902" s="547"/>
      <c r="H902" s="461"/>
      <c r="I902" s="483"/>
      <c r="J902" s="547"/>
      <c r="K902" s="549"/>
      <c r="L902" s="546"/>
      <c r="M902" s="549"/>
      <c r="N902" s="550"/>
      <c r="O902" s="461"/>
      <c r="P902" s="468"/>
      <c r="Q902" s="468"/>
      <c r="R902" s="468"/>
      <c r="S902" s="483"/>
      <c r="T902" s="483"/>
      <c r="U902" s="483"/>
      <c r="V902" s="483"/>
      <c r="W902" s="483"/>
      <c r="X902" s="483"/>
      <c r="Y902" s="483"/>
      <c r="Z902" s="483"/>
    </row>
    <row r="903" ht="29.25" customHeight="1">
      <c r="A903" s="546"/>
      <c r="B903" s="547"/>
      <c r="C903" s="548"/>
      <c r="D903" s="548"/>
      <c r="E903" s="483"/>
      <c r="F903" s="548"/>
      <c r="G903" s="547"/>
      <c r="H903" s="461"/>
      <c r="I903" s="483"/>
      <c r="J903" s="547"/>
      <c r="K903" s="549"/>
      <c r="L903" s="546"/>
      <c r="M903" s="549"/>
      <c r="N903" s="550"/>
      <c r="O903" s="461"/>
      <c r="P903" s="468"/>
      <c r="Q903" s="468"/>
      <c r="R903" s="468"/>
      <c r="S903" s="483"/>
      <c r="T903" s="483"/>
      <c r="U903" s="483"/>
      <c r="V903" s="483"/>
      <c r="W903" s="483"/>
      <c r="X903" s="483"/>
      <c r="Y903" s="483"/>
      <c r="Z903" s="483"/>
    </row>
    <row r="904" ht="29.25" customHeight="1">
      <c r="A904" s="546"/>
      <c r="B904" s="547"/>
      <c r="C904" s="548"/>
      <c r="D904" s="548"/>
      <c r="E904" s="483"/>
      <c r="F904" s="548"/>
      <c r="G904" s="547"/>
      <c r="H904" s="461"/>
      <c r="I904" s="483"/>
      <c r="J904" s="547"/>
      <c r="K904" s="549"/>
      <c r="L904" s="546"/>
      <c r="M904" s="549"/>
      <c r="N904" s="550"/>
      <c r="O904" s="461"/>
      <c r="P904" s="468"/>
      <c r="Q904" s="468"/>
      <c r="R904" s="468"/>
      <c r="S904" s="483"/>
      <c r="T904" s="483"/>
      <c r="U904" s="483"/>
      <c r="V904" s="483"/>
      <c r="W904" s="483"/>
      <c r="X904" s="483"/>
      <c r="Y904" s="483"/>
      <c r="Z904" s="483"/>
    </row>
    <row r="905" ht="29.25" customHeight="1">
      <c r="A905" s="546"/>
      <c r="B905" s="547"/>
      <c r="C905" s="548"/>
      <c r="D905" s="548"/>
      <c r="E905" s="483"/>
      <c r="F905" s="548"/>
      <c r="G905" s="547"/>
      <c r="H905" s="461"/>
      <c r="I905" s="483"/>
      <c r="J905" s="547"/>
      <c r="K905" s="549"/>
      <c r="L905" s="546"/>
      <c r="M905" s="549"/>
      <c r="N905" s="550"/>
      <c r="O905" s="461"/>
      <c r="P905" s="468"/>
      <c r="Q905" s="468"/>
      <c r="R905" s="468"/>
      <c r="S905" s="483"/>
      <c r="T905" s="483"/>
      <c r="U905" s="483"/>
      <c r="V905" s="483"/>
      <c r="W905" s="483"/>
      <c r="X905" s="483"/>
      <c r="Y905" s="483"/>
      <c r="Z905" s="483"/>
    </row>
    <row r="906" ht="29.25" customHeight="1">
      <c r="A906" s="546"/>
      <c r="B906" s="547"/>
      <c r="C906" s="548"/>
      <c r="D906" s="548"/>
      <c r="E906" s="483"/>
      <c r="F906" s="548"/>
      <c r="G906" s="547"/>
      <c r="H906" s="461"/>
      <c r="I906" s="483"/>
      <c r="J906" s="547"/>
      <c r="K906" s="549"/>
      <c r="L906" s="546"/>
      <c r="M906" s="549"/>
      <c r="N906" s="550"/>
      <c r="O906" s="461"/>
      <c r="P906" s="468"/>
      <c r="Q906" s="468"/>
      <c r="R906" s="468"/>
      <c r="S906" s="483"/>
      <c r="T906" s="483"/>
      <c r="U906" s="483"/>
      <c r="V906" s="483"/>
      <c r="W906" s="483"/>
      <c r="X906" s="483"/>
      <c r="Y906" s="483"/>
      <c r="Z906" s="483"/>
    </row>
    <row r="907" ht="29.25" customHeight="1">
      <c r="A907" s="546"/>
      <c r="B907" s="547"/>
      <c r="C907" s="548"/>
      <c r="D907" s="548"/>
      <c r="E907" s="483"/>
      <c r="F907" s="548"/>
      <c r="G907" s="547"/>
      <c r="H907" s="461"/>
      <c r="I907" s="483"/>
      <c r="J907" s="547"/>
      <c r="K907" s="549"/>
      <c r="L907" s="546"/>
      <c r="M907" s="549"/>
      <c r="N907" s="550"/>
      <c r="O907" s="461"/>
      <c r="P907" s="468"/>
      <c r="Q907" s="468"/>
      <c r="R907" s="468"/>
      <c r="S907" s="483"/>
      <c r="T907" s="483"/>
      <c r="U907" s="483"/>
      <c r="V907" s="483"/>
      <c r="W907" s="483"/>
      <c r="X907" s="483"/>
      <c r="Y907" s="483"/>
      <c r="Z907" s="483"/>
    </row>
    <row r="908" ht="29.25" customHeight="1">
      <c r="A908" s="546"/>
      <c r="B908" s="547"/>
      <c r="C908" s="548"/>
      <c r="D908" s="548"/>
      <c r="E908" s="483"/>
      <c r="F908" s="548"/>
      <c r="G908" s="547"/>
      <c r="H908" s="461"/>
      <c r="I908" s="483"/>
      <c r="J908" s="547"/>
      <c r="K908" s="549"/>
      <c r="L908" s="546"/>
      <c r="M908" s="549"/>
      <c r="N908" s="550"/>
      <c r="O908" s="461"/>
      <c r="P908" s="468"/>
      <c r="Q908" s="468"/>
      <c r="R908" s="468"/>
      <c r="S908" s="483"/>
      <c r="T908" s="483"/>
      <c r="U908" s="483"/>
      <c r="V908" s="483"/>
      <c r="W908" s="483"/>
      <c r="X908" s="483"/>
      <c r="Y908" s="483"/>
      <c r="Z908" s="483"/>
    </row>
    <row r="909" ht="29.25" customHeight="1">
      <c r="A909" s="546"/>
      <c r="B909" s="547"/>
      <c r="C909" s="548"/>
      <c r="D909" s="548"/>
      <c r="E909" s="483"/>
      <c r="F909" s="548"/>
      <c r="G909" s="547"/>
      <c r="H909" s="461"/>
      <c r="I909" s="483"/>
      <c r="J909" s="547"/>
      <c r="K909" s="549"/>
      <c r="L909" s="546"/>
      <c r="M909" s="549"/>
      <c r="N909" s="550"/>
      <c r="O909" s="461"/>
      <c r="P909" s="468"/>
      <c r="Q909" s="468"/>
      <c r="R909" s="468"/>
      <c r="S909" s="483"/>
      <c r="T909" s="483"/>
      <c r="U909" s="483"/>
      <c r="V909" s="483"/>
      <c r="W909" s="483"/>
      <c r="X909" s="483"/>
      <c r="Y909" s="483"/>
      <c r="Z909" s="483"/>
    </row>
    <row r="910" ht="29.25" customHeight="1">
      <c r="A910" s="546"/>
      <c r="B910" s="547"/>
      <c r="C910" s="548"/>
      <c r="D910" s="548"/>
      <c r="E910" s="483"/>
      <c r="F910" s="548"/>
      <c r="G910" s="547"/>
      <c r="H910" s="461"/>
      <c r="I910" s="483"/>
      <c r="J910" s="547"/>
      <c r="K910" s="549"/>
      <c r="L910" s="546"/>
      <c r="M910" s="549"/>
      <c r="N910" s="550"/>
      <c r="O910" s="461"/>
      <c r="P910" s="468"/>
      <c r="Q910" s="468"/>
      <c r="R910" s="468"/>
      <c r="S910" s="483"/>
      <c r="T910" s="483"/>
      <c r="U910" s="483"/>
      <c r="V910" s="483"/>
      <c r="W910" s="483"/>
      <c r="X910" s="483"/>
      <c r="Y910" s="483"/>
      <c r="Z910" s="483"/>
    </row>
    <row r="911" ht="29.25" customHeight="1">
      <c r="A911" s="546"/>
      <c r="B911" s="547"/>
      <c r="C911" s="548"/>
      <c r="D911" s="548"/>
      <c r="E911" s="483"/>
      <c r="F911" s="548"/>
      <c r="G911" s="547"/>
      <c r="H911" s="461"/>
      <c r="I911" s="483"/>
      <c r="J911" s="547"/>
      <c r="K911" s="549"/>
      <c r="L911" s="546"/>
      <c r="M911" s="549"/>
      <c r="N911" s="550"/>
      <c r="O911" s="461"/>
      <c r="P911" s="468"/>
      <c r="Q911" s="468"/>
      <c r="R911" s="468"/>
      <c r="S911" s="483"/>
      <c r="T911" s="483"/>
      <c r="U911" s="483"/>
      <c r="V911" s="483"/>
      <c r="W911" s="483"/>
      <c r="X911" s="483"/>
      <c r="Y911" s="483"/>
      <c r="Z911" s="483"/>
    </row>
    <row r="912" ht="29.25" customHeight="1">
      <c r="A912" s="546"/>
      <c r="B912" s="547"/>
      <c r="C912" s="548"/>
      <c r="D912" s="548"/>
      <c r="E912" s="483"/>
      <c r="F912" s="548"/>
      <c r="G912" s="547"/>
      <c r="H912" s="461"/>
      <c r="I912" s="483"/>
      <c r="J912" s="547"/>
      <c r="K912" s="549"/>
      <c r="L912" s="546"/>
      <c r="M912" s="549"/>
      <c r="N912" s="550"/>
      <c r="O912" s="461"/>
      <c r="P912" s="468"/>
      <c r="Q912" s="468"/>
      <c r="R912" s="468"/>
      <c r="S912" s="483"/>
      <c r="T912" s="483"/>
      <c r="U912" s="483"/>
      <c r="V912" s="483"/>
      <c r="W912" s="483"/>
      <c r="X912" s="483"/>
      <c r="Y912" s="483"/>
      <c r="Z912" s="483"/>
    </row>
    <row r="913" ht="29.25" customHeight="1">
      <c r="A913" s="546"/>
      <c r="B913" s="547"/>
      <c r="C913" s="548"/>
      <c r="D913" s="548"/>
      <c r="E913" s="483"/>
      <c r="F913" s="548"/>
      <c r="G913" s="547"/>
      <c r="H913" s="461"/>
      <c r="I913" s="483"/>
      <c r="J913" s="547"/>
      <c r="K913" s="549"/>
      <c r="L913" s="546"/>
      <c r="M913" s="549"/>
      <c r="N913" s="550"/>
      <c r="O913" s="461"/>
      <c r="P913" s="468"/>
      <c r="Q913" s="468"/>
      <c r="R913" s="468"/>
      <c r="S913" s="483"/>
      <c r="T913" s="483"/>
      <c r="U913" s="483"/>
      <c r="V913" s="483"/>
      <c r="W913" s="483"/>
      <c r="X913" s="483"/>
      <c r="Y913" s="483"/>
      <c r="Z913" s="483"/>
    </row>
    <row r="914" ht="29.25" customHeight="1">
      <c r="A914" s="546"/>
      <c r="B914" s="547"/>
      <c r="C914" s="548"/>
      <c r="D914" s="548"/>
      <c r="E914" s="483"/>
      <c r="F914" s="548"/>
      <c r="G914" s="547"/>
      <c r="H914" s="461"/>
      <c r="I914" s="483"/>
      <c r="J914" s="547"/>
      <c r="K914" s="549"/>
      <c r="L914" s="546"/>
      <c r="M914" s="549"/>
      <c r="N914" s="550"/>
      <c r="O914" s="461"/>
      <c r="P914" s="468"/>
      <c r="Q914" s="468"/>
      <c r="R914" s="468"/>
      <c r="S914" s="483"/>
      <c r="T914" s="483"/>
      <c r="U914" s="483"/>
      <c r="V914" s="483"/>
      <c r="W914" s="483"/>
      <c r="X914" s="483"/>
      <c r="Y914" s="483"/>
      <c r="Z914" s="483"/>
    </row>
    <row r="915" ht="29.25" customHeight="1">
      <c r="A915" s="546"/>
      <c r="B915" s="547"/>
      <c r="C915" s="548"/>
      <c r="D915" s="548"/>
      <c r="E915" s="483"/>
      <c r="F915" s="548"/>
      <c r="G915" s="547"/>
      <c r="H915" s="461"/>
      <c r="I915" s="483"/>
      <c r="J915" s="547"/>
      <c r="K915" s="549"/>
      <c r="L915" s="546"/>
      <c r="M915" s="549"/>
      <c r="N915" s="550"/>
      <c r="O915" s="461"/>
      <c r="P915" s="468"/>
      <c r="Q915" s="468"/>
      <c r="R915" s="468"/>
      <c r="S915" s="483"/>
      <c r="T915" s="483"/>
      <c r="U915" s="483"/>
      <c r="V915" s="483"/>
      <c r="W915" s="483"/>
      <c r="X915" s="483"/>
      <c r="Y915" s="483"/>
      <c r="Z915" s="483"/>
    </row>
    <row r="916" ht="29.25" customHeight="1">
      <c r="A916" s="546"/>
      <c r="B916" s="547"/>
      <c r="C916" s="548"/>
      <c r="D916" s="548"/>
      <c r="E916" s="483"/>
      <c r="F916" s="548"/>
      <c r="G916" s="547"/>
      <c r="H916" s="461"/>
      <c r="I916" s="483"/>
      <c r="J916" s="547"/>
      <c r="K916" s="549"/>
      <c r="L916" s="546"/>
      <c r="M916" s="549"/>
      <c r="N916" s="550"/>
      <c r="O916" s="461"/>
      <c r="P916" s="468"/>
      <c r="Q916" s="468"/>
      <c r="R916" s="468"/>
      <c r="S916" s="483"/>
      <c r="T916" s="483"/>
      <c r="U916" s="483"/>
      <c r="V916" s="483"/>
      <c r="W916" s="483"/>
      <c r="X916" s="483"/>
      <c r="Y916" s="483"/>
      <c r="Z916" s="483"/>
    </row>
    <row r="917" ht="29.25" customHeight="1">
      <c r="A917" s="546"/>
      <c r="B917" s="547"/>
      <c r="C917" s="548"/>
      <c r="D917" s="548"/>
      <c r="E917" s="483"/>
      <c r="F917" s="548"/>
      <c r="G917" s="547"/>
      <c r="H917" s="461"/>
      <c r="I917" s="483"/>
      <c r="J917" s="547"/>
      <c r="K917" s="549"/>
      <c r="L917" s="546"/>
      <c r="M917" s="549"/>
      <c r="N917" s="550"/>
      <c r="O917" s="461"/>
      <c r="P917" s="468"/>
      <c r="Q917" s="468"/>
      <c r="R917" s="468"/>
      <c r="S917" s="483"/>
      <c r="T917" s="483"/>
      <c r="U917" s="483"/>
      <c r="V917" s="483"/>
      <c r="W917" s="483"/>
      <c r="X917" s="483"/>
      <c r="Y917" s="483"/>
      <c r="Z917" s="483"/>
    </row>
    <row r="918" ht="29.25" customHeight="1">
      <c r="A918" s="546"/>
      <c r="B918" s="547"/>
      <c r="C918" s="548"/>
      <c r="D918" s="548"/>
      <c r="E918" s="483"/>
      <c r="F918" s="548"/>
      <c r="G918" s="547"/>
      <c r="H918" s="461"/>
      <c r="I918" s="483"/>
      <c r="J918" s="547"/>
      <c r="K918" s="549"/>
      <c r="L918" s="546"/>
      <c r="M918" s="549"/>
      <c r="N918" s="550"/>
      <c r="O918" s="461"/>
      <c r="P918" s="468"/>
      <c r="Q918" s="468"/>
      <c r="R918" s="468"/>
      <c r="S918" s="483"/>
      <c r="T918" s="483"/>
      <c r="U918" s="483"/>
      <c r="V918" s="483"/>
      <c r="W918" s="483"/>
      <c r="X918" s="483"/>
      <c r="Y918" s="483"/>
      <c r="Z918" s="483"/>
    </row>
    <row r="919" ht="29.25" customHeight="1">
      <c r="A919" s="546"/>
      <c r="B919" s="547"/>
      <c r="C919" s="548"/>
      <c r="D919" s="548"/>
      <c r="E919" s="483"/>
      <c r="F919" s="548"/>
      <c r="G919" s="547"/>
      <c r="H919" s="461"/>
      <c r="I919" s="483"/>
      <c r="J919" s="547"/>
      <c r="K919" s="549"/>
      <c r="L919" s="546"/>
      <c r="M919" s="549"/>
      <c r="N919" s="550"/>
      <c r="O919" s="461"/>
      <c r="P919" s="468"/>
      <c r="Q919" s="468"/>
      <c r="R919" s="468"/>
      <c r="S919" s="483"/>
      <c r="T919" s="483"/>
      <c r="U919" s="483"/>
      <c r="V919" s="483"/>
      <c r="W919" s="483"/>
      <c r="X919" s="483"/>
      <c r="Y919" s="483"/>
      <c r="Z919" s="483"/>
    </row>
    <row r="920" ht="29.25" customHeight="1">
      <c r="A920" s="546"/>
      <c r="B920" s="547"/>
      <c r="C920" s="548"/>
      <c r="D920" s="548"/>
      <c r="E920" s="483"/>
      <c r="F920" s="548"/>
      <c r="G920" s="547"/>
      <c r="H920" s="461"/>
      <c r="I920" s="483"/>
      <c r="J920" s="547"/>
      <c r="K920" s="549"/>
      <c r="L920" s="546"/>
      <c r="M920" s="549"/>
      <c r="N920" s="550"/>
      <c r="O920" s="461"/>
      <c r="P920" s="468"/>
      <c r="Q920" s="468"/>
      <c r="R920" s="468"/>
      <c r="S920" s="483"/>
      <c r="T920" s="483"/>
      <c r="U920" s="483"/>
      <c r="V920" s="483"/>
      <c r="W920" s="483"/>
      <c r="X920" s="483"/>
      <c r="Y920" s="483"/>
      <c r="Z920" s="483"/>
    </row>
    <row r="921" ht="29.25" customHeight="1">
      <c r="A921" s="546"/>
      <c r="B921" s="547"/>
      <c r="C921" s="548"/>
      <c r="D921" s="548"/>
      <c r="E921" s="483"/>
      <c r="F921" s="548"/>
      <c r="G921" s="547"/>
      <c r="H921" s="461"/>
      <c r="I921" s="483"/>
      <c r="J921" s="547"/>
      <c r="K921" s="549"/>
      <c r="L921" s="546"/>
      <c r="M921" s="549"/>
      <c r="N921" s="550"/>
      <c r="O921" s="461"/>
      <c r="P921" s="468"/>
      <c r="Q921" s="468"/>
      <c r="R921" s="468"/>
      <c r="S921" s="483"/>
      <c r="T921" s="483"/>
      <c r="U921" s="483"/>
      <c r="V921" s="483"/>
      <c r="W921" s="483"/>
      <c r="X921" s="483"/>
      <c r="Y921" s="483"/>
      <c r="Z921" s="483"/>
    </row>
    <row r="922" ht="29.25" customHeight="1">
      <c r="A922" s="546"/>
      <c r="B922" s="547"/>
      <c r="C922" s="548"/>
      <c r="D922" s="548"/>
      <c r="E922" s="483"/>
      <c r="F922" s="548"/>
      <c r="G922" s="547"/>
      <c r="H922" s="461"/>
      <c r="I922" s="483"/>
      <c r="J922" s="547"/>
      <c r="K922" s="549"/>
      <c r="L922" s="546"/>
      <c r="M922" s="549"/>
      <c r="N922" s="550"/>
      <c r="O922" s="461"/>
      <c r="P922" s="468"/>
      <c r="Q922" s="468"/>
      <c r="R922" s="468"/>
      <c r="S922" s="483"/>
      <c r="T922" s="483"/>
      <c r="U922" s="483"/>
      <c r="V922" s="483"/>
      <c r="W922" s="483"/>
      <c r="X922" s="483"/>
      <c r="Y922" s="483"/>
      <c r="Z922" s="483"/>
    </row>
    <row r="923" ht="29.25" customHeight="1">
      <c r="A923" s="546"/>
      <c r="B923" s="547"/>
      <c r="C923" s="548"/>
      <c r="D923" s="548"/>
      <c r="E923" s="483"/>
      <c r="F923" s="548"/>
      <c r="G923" s="547"/>
      <c r="H923" s="461"/>
      <c r="I923" s="483"/>
      <c r="J923" s="547"/>
      <c r="K923" s="549"/>
      <c r="L923" s="546"/>
      <c r="M923" s="549"/>
      <c r="N923" s="550"/>
      <c r="O923" s="461"/>
      <c r="P923" s="468"/>
      <c r="Q923" s="468"/>
      <c r="R923" s="468"/>
      <c r="S923" s="483"/>
      <c r="T923" s="483"/>
      <c r="U923" s="483"/>
      <c r="V923" s="483"/>
      <c r="W923" s="483"/>
      <c r="X923" s="483"/>
      <c r="Y923" s="483"/>
      <c r="Z923" s="483"/>
    </row>
    <row r="924" ht="29.25" customHeight="1">
      <c r="A924" s="546"/>
      <c r="B924" s="547"/>
      <c r="C924" s="548"/>
      <c r="D924" s="548"/>
      <c r="E924" s="483"/>
      <c r="F924" s="548"/>
      <c r="G924" s="547"/>
      <c r="H924" s="461"/>
      <c r="I924" s="483"/>
      <c r="J924" s="547"/>
      <c r="K924" s="549"/>
      <c r="L924" s="546"/>
      <c r="M924" s="549"/>
      <c r="N924" s="550"/>
      <c r="O924" s="461"/>
      <c r="P924" s="468"/>
      <c r="Q924" s="468"/>
      <c r="R924" s="468"/>
      <c r="S924" s="483"/>
      <c r="T924" s="483"/>
      <c r="U924" s="483"/>
      <c r="V924" s="483"/>
      <c r="W924" s="483"/>
      <c r="X924" s="483"/>
      <c r="Y924" s="483"/>
      <c r="Z924" s="483"/>
    </row>
    <row r="925" ht="29.25" customHeight="1">
      <c r="A925" s="546"/>
      <c r="B925" s="547"/>
      <c r="C925" s="548"/>
      <c r="D925" s="548"/>
      <c r="E925" s="483"/>
      <c r="F925" s="548"/>
      <c r="G925" s="547"/>
      <c r="H925" s="461"/>
      <c r="I925" s="483"/>
      <c r="J925" s="547"/>
      <c r="K925" s="549"/>
      <c r="L925" s="546"/>
      <c r="M925" s="549"/>
      <c r="N925" s="550"/>
      <c r="O925" s="461"/>
      <c r="P925" s="468"/>
      <c r="Q925" s="468"/>
      <c r="R925" s="468"/>
      <c r="S925" s="483"/>
      <c r="T925" s="483"/>
      <c r="U925" s="483"/>
      <c r="V925" s="483"/>
      <c r="W925" s="483"/>
      <c r="X925" s="483"/>
      <c r="Y925" s="483"/>
      <c r="Z925" s="483"/>
    </row>
    <row r="926" ht="29.25" customHeight="1">
      <c r="A926" s="546"/>
      <c r="B926" s="547"/>
      <c r="C926" s="548"/>
      <c r="D926" s="548"/>
      <c r="E926" s="483"/>
      <c r="F926" s="548"/>
      <c r="G926" s="547"/>
      <c r="H926" s="461"/>
      <c r="I926" s="483"/>
      <c r="J926" s="547"/>
      <c r="K926" s="549"/>
      <c r="L926" s="546"/>
      <c r="M926" s="549"/>
      <c r="N926" s="550"/>
      <c r="O926" s="461"/>
      <c r="P926" s="468"/>
      <c r="Q926" s="468"/>
      <c r="R926" s="468"/>
      <c r="S926" s="483"/>
      <c r="T926" s="483"/>
      <c r="U926" s="483"/>
      <c r="V926" s="483"/>
      <c r="W926" s="483"/>
      <c r="X926" s="483"/>
      <c r="Y926" s="483"/>
      <c r="Z926" s="483"/>
    </row>
    <row r="927" ht="29.25" customHeight="1">
      <c r="A927" s="546"/>
      <c r="B927" s="547"/>
      <c r="C927" s="548"/>
      <c r="D927" s="548"/>
      <c r="E927" s="483"/>
      <c r="F927" s="548"/>
      <c r="G927" s="547"/>
      <c r="H927" s="461"/>
      <c r="I927" s="483"/>
      <c r="J927" s="547"/>
      <c r="K927" s="549"/>
      <c r="L927" s="546"/>
      <c r="M927" s="549"/>
      <c r="N927" s="550"/>
      <c r="O927" s="461"/>
      <c r="P927" s="468"/>
      <c r="Q927" s="468"/>
      <c r="R927" s="468"/>
      <c r="S927" s="483"/>
      <c r="T927" s="483"/>
      <c r="U927" s="483"/>
      <c r="V927" s="483"/>
      <c r="W927" s="483"/>
      <c r="X927" s="483"/>
      <c r="Y927" s="483"/>
      <c r="Z927" s="483"/>
    </row>
    <row r="928" ht="29.25" customHeight="1">
      <c r="A928" s="546"/>
      <c r="B928" s="547"/>
      <c r="C928" s="548"/>
      <c r="D928" s="548"/>
      <c r="E928" s="483"/>
      <c r="F928" s="548"/>
      <c r="G928" s="547"/>
      <c r="H928" s="461"/>
      <c r="I928" s="483"/>
      <c r="J928" s="547"/>
      <c r="K928" s="549"/>
      <c r="L928" s="546"/>
      <c r="M928" s="549"/>
      <c r="N928" s="550"/>
      <c r="O928" s="461"/>
      <c r="P928" s="468"/>
      <c r="Q928" s="468"/>
      <c r="R928" s="468"/>
      <c r="S928" s="483"/>
      <c r="T928" s="483"/>
      <c r="U928" s="483"/>
      <c r="V928" s="483"/>
      <c r="W928" s="483"/>
      <c r="X928" s="483"/>
      <c r="Y928" s="483"/>
      <c r="Z928" s="483"/>
    </row>
    <row r="929" ht="29.25" customHeight="1">
      <c r="A929" s="546"/>
      <c r="B929" s="547"/>
      <c r="C929" s="548"/>
      <c r="D929" s="548"/>
      <c r="E929" s="483"/>
      <c r="F929" s="548"/>
      <c r="G929" s="547"/>
      <c r="H929" s="461"/>
      <c r="I929" s="483"/>
      <c r="J929" s="547"/>
      <c r="K929" s="549"/>
      <c r="L929" s="546"/>
      <c r="M929" s="549"/>
      <c r="N929" s="550"/>
      <c r="O929" s="461"/>
      <c r="P929" s="468"/>
      <c r="Q929" s="468"/>
      <c r="R929" s="468"/>
      <c r="S929" s="483"/>
      <c r="T929" s="483"/>
      <c r="U929" s="483"/>
      <c r="V929" s="483"/>
      <c r="W929" s="483"/>
      <c r="X929" s="483"/>
      <c r="Y929" s="483"/>
      <c r="Z929" s="483"/>
    </row>
    <row r="930" ht="29.25" customHeight="1">
      <c r="A930" s="546"/>
      <c r="B930" s="547"/>
      <c r="C930" s="548"/>
      <c r="D930" s="548"/>
      <c r="E930" s="483"/>
      <c r="F930" s="548"/>
      <c r="G930" s="547"/>
      <c r="H930" s="461"/>
      <c r="I930" s="483"/>
      <c r="J930" s="547"/>
      <c r="K930" s="549"/>
      <c r="L930" s="546"/>
      <c r="M930" s="549"/>
      <c r="N930" s="550"/>
      <c r="O930" s="461"/>
      <c r="P930" s="468"/>
      <c r="Q930" s="468"/>
      <c r="R930" s="468"/>
      <c r="S930" s="483"/>
      <c r="T930" s="483"/>
      <c r="U930" s="483"/>
      <c r="V930" s="483"/>
      <c r="W930" s="483"/>
      <c r="X930" s="483"/>
      <c r="Y930" s="483"/>
      <c r="Z930" s="483"/>
    </row>
    <row r="931" ht="29.25" customHeight="1">
      <c r="A931" s="546"/>
      <c r="B931" s="547"/>
      <c r="C931" s="548"/>
      <c r="D931" s="548"/>
      <c r="E931" s="483"/>
      <c r="F931" s="548"/>
      <c r="G931" s="547"/>
      <c r="H931" s="461"/>
      <c r="I931" s="483"/>
      <c r="J931" s="547"/>
      <c r="K931" s="549"/>
      <c r="L931" s="546"/>
      <c r="M931" s="549"/>
      <c r="N931" s="550"/>
      <c r="O931" s="461"/>
      <c r="P931" s="468"/>
      <c r="Q931" s="468"/>
      <c r="R931" s="468"/>
      <c r="S931" s="483"/>
      <c r="T931" s="483"/>
      <c r="U931" s="483"/>
      <c r="V931" s="483"/>
      <c r="W931" s="483"/>
      <c r="X931" s="483"/>
      <c r="Y931" s="483"/>
      <c r="Z931" s="483"/>
    </row>
    <row r="932" ht="29.25" customHeight="1">
      <c r="A932" s="546"/>
      <c r="B932" s="547"/>
      <c r="C932" s="548"/>
      <c r="D932" s="548"/>
      <c r="E932" s="483"/>
      <c r="F932" s="548"/>
      <c r="G932" s="547"/>
      <c r="H932" s="461"/>
      <c r="I932" s="483"/>
      <c r="J932" s="547"/>
      <c r="K932" s="549"/>
      <c r="L932" s="546"/>
      <c r="M932" s="549"/>
      <c r="N932" s="550"/>
      <c r="O932" s="461"/>
      <c r="P932" s="468"/>
      <c r="Q932" s="468"/>
      <c r="R932" s="468"/>
      <c r="S932" s="483"/>
      <c r="T932" s="483"/>
      <c r="U932" s="483"/>
      <c r="V932" s="483"/>
      <c r="W932" s="483"/>
      <c r="X932" s="483"/>
      <c r="Y932" s="483"/>
      <c r="Z932" s="483"/>
    </row>
    <row r="933" ht="29.25" customHeight="1">
      <c r="A933" s="546"/>
      <c r="B933" s="547"/>
      <c r="C933" s="548"/>
      <c r="D933" s="548"/>
      <c r="E933" s="483"/>
      <c r="F933" s="548"/>
      <c r="G933" s="547"/>
      <c r="H933" s="461"/>
      <c r="I933" s="483"/>
      <c r="J933" s="547"/>
      <c r="K933" s="549"/>
      <c r="L933" s="546"/>
      <c r="M933" s="549"/>
      <c r="N933" s="550"/>
      <c r="O933" s="461"/>
      <c r="P933" s="468"/>
      <c r="Q933" s="468"/>
      <c r="R933" s="468"/>
      <c r="S933" s="483"/>
      <c r="T933" s="483"/>
      <c r="U933" s="483"/>
      <c r="V933" s="483"/>
      <c r="W933" s="483"/>
      <c r="X933" s="483"/>
      <c r="Y933" s="483"/>
      <c r="Z933" s="483"/>
    </row>
    <row r="934" ht="29.25" customHeight="1">
      <c r="A934" s="546"/>
      <c r="B934" s="547"/>
      <c r="C934" s="548"/>
      <c r="D934" s="548"/>
      <c r="E934" s="483"/>
      <c r="F934" s="548"/>
      <c r="G934" s="547"/>
      <c r="H934" s="461"/>
      <c r="I934" s="483"/>
      <c r="J934" s="547"/>
      <c r="K934" s="549"/>
      <c r="L934" s="546"/>
      <c r="M934" s="549"/>
      <c r="N934" s="550"/>
      <c r="O934" s="461"/>
      <c r="P934" s="468"/>
      <c r="Q934" s="468"/>
      <c r="R934" s="468"/>
      <c r="S934" s="483"/>
      <c r="T934" s="483"/>
      <c r="U934" s="483"/>
      <c r="V934" s="483"/>
      <c r="W934" s="483"/>
      <c r="X934" s="483"/>
      <c r="Y934" s="483"/>
      <c r="Z934" s="483"/>
    </row>
    <row r="935" ht="29.25" customHeight="1">
      <c r="A935" s="546"/>
      <c r="B935" s="547"/>
      <c r="C935" s="548"/>
      <c r="D935" s="548"/>
      <c r="E935" s="483"/>
      <c r="F935" s="548"/>
      <c r="G935" s="547"/>
      <c r="H935" s="461"/>
      <c r="I935" s="483"/>
      <c r="J935" s="547"/>
      <c r="K935" s="549"/>
      <c r="L935" s="546"/>
      <c r="M935" s="549"/>
      <c r="N935" s="550"/>
      <c r="O935" s="461"/>
      <c r="P935" s="468"/>
      <c r="Q935" s="468"/>
      <c r="R935" s="468"/>
      <c r="S935" s="483"/>
      <c r="T935" s="483"/>
      <c r="U935" s="483"/>
      <c r="V935" s="483"/>
      <c r="W935" s="483"/>
      <c r="X935" s="483"/>
      <c r="Y935" s="483"/>
      <c r="Z935" s="483"/>
    </row>
    <row r="936" ht="29.25" customHeight="1">
      <c r="A936" s="546"/>
      <c r="B936" s="547"/>
      <c r="C936" s="548"/>
      <c r="D936" s="548"/>
      <c r="E936" s="483"/>
      <c r="F936" s="548"/>
      <c r="G936" s="547"/>
      <c r="H936" s="461"/>
      <c r="I936" s="483"/>
      <c r="J936" s="547"/>
      <c r="K936" s="549"/>
      <c r="L936" s="546"/>
      <c r="M936" s="549"/>
      <c r="N936" s="550"/>
      <c r="O936" s="461"/>
      <c r="P936" s="468"/>
      <c r="Q936" s="468"/>
      <c r="R936" s="468"/>
      <c r="S936" s="483"/>
      <c r="T936" s="483"/>
      <c r="U936" s="483"/>
      <c r="V936" s="483"/>
      <c r="W936" s="483"/>
      <c r="X936" s="483"/>
      <c r="Y936" s="483"/>
      <c r="Z936" s="483"/>
    </row>
    <row r="937" ht="29.25" customHeight="1">
      <c r="A937" s="546"/>
      <c r="B937" s="547"/>
      <c r="C937" s="548"/>
      <c r="D937" s="548"/>
      <c r="E937" s="483"/>
      <c r="F937" s="548"/>
      <c r="G937" s="547"/>
      <c r="H937" s="461"/>
      <c r="I937" s="483"/>
      <c r="J937" s="547"/>
      <c r="K937" s="549"/>
      <c r="L937" s="546"/>
      <c r="M937" s="549"/>
      <c r="N937" s="550"/>
      <c r="O937" s="461"/>
      <c r="P937" s="468"/>
      <c r="Q937" s="468"/>
      <c r="R937" s="468"/>
      <c r="S937" s="483"/>
      <c r="T937" s="483"/>
      <c r="U937" s="483"/>
      <c r="V937" s="483"/>
      <c r="W937" s="483"/>
      <c r="X937" s="483"/>
      <c r="Y937" s="483"/>
      <c r="Z937" s="483"/>
    </row>
    <row r="938" ht="29.25" customHeight="1">
      <c r="A938" s="546"/>
      <c r="B938" s="547"/>
      <c r="C938" s="548"/>
      <c r="D938" s="548"/>
      <c r="E938" s="483"/>
      <c r="F938" s="548"/>
      <c r="G938" s="547"/>
      <c r="H938" s="461"/>
      <c r="I938" s="483"/>
      <c r="J938" s="547"/>
      <c r="K938" s="549"/>
      <c r="L938" s="546"/>
      <c r="M938" s="549"/>
      <c r="N938" s="550"/>
      <c r="O938" s="461"/>
      <c r="P938" s="468"/>
      <c r="Q938" s="468"/>
      <c r="R938" s="468"/>
      <c r="S938" s="483"/>
      <c r="T938" s="483"/>
      <c r="U938" s="483"/>
      <c r="V938" s="483"/>
      <c r="W938" s="483"/>
      <c r="X938" s="483"/>
      <c r="Y938" s="483"/>
      <c r="Z938" s="483"/>
    </row>
    <row r="939" ht="29.25" customHeight="1">
      <c r="A939" s="546"/>
      <c r="B939" s="547"/>
      <c r="C939" s="548"/>
      <c r="D939" s="548"/>
      <c r="E939" s="483"/>
      <c r="F939" s="548"/>
      <c r="G939" s="547"/>
      <c r="H939" s="461"/>
      <c r="I939" s="483"/>
      <c r="J939" s="547"/>
      <c r="K939" s="549"/>
      <c r="L939" s="546"/>
      <c r="M939" s="549"/>
      <c r="N939" s="550"/>
      <c r="O939" s="461"/>
      <c r="P939" s="468"/>
      <c r="Q939" s="468"/>
      <c r="R939" s="468"/>
      <c r="S939" s="483"/>
      <c r="T939" s="483"/>
      <c r="U939" s="483"/>
      <c r="V939" s="483"/>
      <c r="W939" s="483"/>
      <c r="X939" s="483"/>
      <c r="Y939" s="483"/>
      <c r="Z939" s="483"/>
    </row>
    <row r="940" ht="29.25" customHeight="1">
      <c r="A940" s="546"/>
      <c r="B940" s="547"/>
      <c r="C940" s="548"/>
      <c r="D940" s="548"/>
      <c r="E940" s="483"/>
      <c r="F940" s="548"/>
      <c r="G940" s="547"/>
      <c r="H940" s="461"/>
      <c r="I940" s="483"/>
      <c r="J940" s="547"/>
      <c r="K940" s="549"/>
      <c r="L940" s="546"/>
      <c r="M940" s="549"/>
      <c r="N940" s="550"/>
      <c r="O940" s="461"/>
      <c r="P940" s="468"/>
      <c r="Q940" s="468"/>
      <c r="R940" s="468"/>
      <c r="S940" s="483"/>
      <c r="T940" s="483"/>
      <c r="U940" s="483"/>
      <c r="V940" s="483"/>
      <c r="W940" s="483"/>
      <c r="X940" s="483"/>
      <c r="Y940" s="483"/>
      <c r="Z940" s="483"/>
    </row>
    <row r="941" ht="29.25" customHeight="1">
      <c r="A941" s="546"/>
      <c r="B941" s="547"/>
      <c r="C941" s="548"/>
      <c r="D941" s="548"/>
      <c r="E941" s="483"/>
      <c r="F941" s="548"/>
      <c r="G941" s="547"/>
      <c r="H941" s="461"/>
      <c r="I941" s="483"/>
      <c r="J941" s="547"/>
      <c r="K941" s="549"/>
      <c r="L941" s="546"/>
      <c r="M941" s="549"/>
      <c r="N941" s="550"/>
      <c r="O941" s="461"/>
      <c r="P941" s="468"/>
      <c r="Q941" s="468"/>
      <c r="R941" s="468"/>
      <c r="S941" s="483"/>
      <c r="T941" s="483"/>
      <c r="U941" s="483"/>
      <c r="V941" s="483"/>
      <c r="W941" s="483"/>
      <c r="X941" s="483"/>
      <c r="Y941" s="483"/>
      <c r="Z941" s="483"/>
    </row>
    <row r="942" ht="29.25" customHeight="1">
      <c r="A942" s="546"/>
      <c r="B942" s="547"/>
      <c r="C942" s="548"/>
      <c r="D942" s="548"/>
      <c r="E942" s="483"/>
      <c r="F942" s="548"/>
      <c r="G942" s="547"/>
      <c r="H942" s="461"/>
      <c r="I942" s="483"/>
      <c r="J942" s="547"/>
      <c r="K942" s="549"/>
      <c r="L942" s="546"/>
      <c r="M942" s="549"/>
      <c r="N942" s="550"/>
      <c r="O942" s="461"/>
      <c r="P942" s="468"/>
      <c r="Q942" s="468"/>
      <c r="R942" s="468"/>
      <c r="S942" s="483"/>
      <c r="T942" s="483"/>
      <c r="U942" s="483"/>
      <c r="V942" s="483"/>
      <c r="W942" s="483"/>
      <c r="X942" s="483"/>
      <c r="Y942" s="483"/>
      <c r="Z942" s="483"/>
    </row>
    <row r="943" ht="29.25" customHeight="1">
      <c r="A943" s="546"/>
      <c r="B943" s="547"/>
      <c r="C943" s="548"/>
      <c r="D943" s="548"/>
      <c r="E943" s="483"/>
      <c r="F943" s="548"/>
      <c r="G943" s="547"/>
      <c r="H943" s="461"/>
      <c r="I943" s="483"/>
      <c r="J943" s="547"/>
      <c r="K943" s="549"/>
      <c r="L943" s="546"/>
      <c r="M943" s="549"/>
      <c r="N943" s="550"/>
      <c r="O943" s="461"/>
      <c r="P943" s="468"/>
      <c r="Q943" s="468"/>
      <c r="R943" s="468"/>
      <c r="S943" s="483"/>
      <c r="T943" s="483"/>
      <c r="U943" s="483"/>
      <c r="V943" s="483"/>
      <c r="W943" s="483"/>
      <c r="X943" s="483"/>
      <c r="Y943" s="483"/>
      <c r="Z943" s="483"/>
    </row>
    <row r="944" ht="29.25" customHeight="1">
      <c r="A944" s="546"/>
      <c r="B944" s="547"/>
      <c r="C944" s="548"/>
      <c r="D944" s="548"/>
      <c r="E944" s="483"/>
      <c r="F944" s="548"/>
      <c r="G944" s="547"/>
      <c r="H944" s="461"/>
      <c r="I944" s="483"/>
      <c r="J944" s="547"/>
      <c r="K944" s="549"/>
      <c r="L944" s="546"/>
      <c r="M944" s="549"/>
      <c r="N944" s="550"/>
      <c r="O944" s="461"/>
      <c r="P944" s="468"/>
      <c r="Q944" s="468"/>
      <c r="R944" s="468"/>
      <c r="S944" s="483"/>
      <c r="T944" s="483"/>
      <c r="U944" s="483"/>
      <c r="V944" s="483"/>
      <c r="W944" s="483"/>
      <c r="X944" s="483"/>
      <c r="Y944" s="483"/>
      <c r="Z944" s="483"/>
    </row>
    <row r="945" ht="29.25" customHeight="1">
      <c r="A945" s="546"/>
      <c r="B945" s="547"/>
      <c r="C945" s="548"/>
      <c r="D945" s="548"/>
      <c r="E945" s="483"/>
      <c r="F945" s="548"/>
      <c r="G945" s="547"/>
      <c r="H945" s="461"/>
      <c r="I945" s="483"/>
      <c r="J945" s="547"/>
      <c r="K945" s="549"/>
      <c r="L945" s="546"/>
      <c r="M945" s="549"/>
      <c r="N945" s="550"/>
      <c r="O945" s="461"/>
      <c r="P945" s="468"/>
      <c r="Q945" s="468"/>
      <c r="R945" s="468"/>
      <c r="S945" s="483"/>
      <c r="T945" s="483"/>
      <c r="U945" s="483"/>
      <c r="V945" s="483"/>
      <c r="W945" s="483"/>
      <c r="X945" s="483"/>
      <c r="Y945" s="483"/>
      <c r="Z945" s="483"/>
    </row>
    <row r="946" ht="29.25" customHeight="1">
      <c r="A946" s="546"/>
      <c r="B946" s="547"/>
      <c r="C946" s="548"/>
      <c r="D946" s="548"/>
      <c r="E946" s="483"/>
      <c r="F946" s="548"/>
      <c r="G946" s="547"/>
      <c r="H946" s="461"/>
      <c r="I946" s="483"/>
      <c r="J946" s="547"/>
      <c r="K946" s="549"/>
      <c r="L946" s="546"/>
      <c r="M946" s="549"/>
      <c r="N946" s="550"/>
      <c r="O946" s="461"/>
      <c r="P946" s="468"/>
      <c r="Q946" s="468"/>
      <c r="R946" s="468"/>
      <c r="S946" s="483"/>
      <c r="T946" s="483"/>
      <c r="U946" s="483"/>
      <c r="V946" s="483"/>
      <c r="W946" s="483"/>
      <c r="X946" s="483"/>
      <c r="Y946" s="483"/>
      <c r="Z946" s="483"/>
    </row>
    <row r="947" ht="29.25" customHeight="1">
      <c r="A947" s="546"/>
      <c r="B947" s="547"/>
      <c r="C947" s="548"/>
      <c r="D947" s="548"/>
      <c r="E947" s="483"/>
      <c r="F947" s="548"/>
      <c r="G947" s="547"/>
      <c r="H947" s="461"/>
      <c r="I947" s="483"/>
      <c r="J947" s="547"/>
      <c r="K947" s="549"/>
      <c r="L947" s="546"/>
      <c r="M947" s="549"/>
      <c r="N947" s="550"/>
      <c r="O947" s="461"/>
      <c r="P947" s="468"/>
      <c r="Q947" s="468"/>
      <c r="R947" s="468"/>
      <c r="S947" s="483"/>
      <c r="T947" s="483"/>
      <c r="U947" s="483"/>
      <c r="V947" s="483"/>
      <c r="W947" s="483"/>
      <c r="X947" s="483"/>
      <c r="Y947" s="483"/>
      <c r="Z947" s="483"/>
    </row>
    <row r="948" ht="29.25" customHeight="1">
      <c r="A948" s="546"/>
      <c r="B948" s="547"/>
      <c r="C948" s="548"/>
      <c r="D948" s="548"/>
      <c r="E948" s="483"/>
      <c r="F948" s="548"/>
      <c r="G948" s="547"/>
      <c r="H948" s="461"/>
      <c r="I948" s="483"/>
      <c r="J948" s="547"/>
      <c r="K948" s="549"/>
      <c r="L948" s="546"/>
      <c r="M948" s="549"/>
      <c r="N948" s="550"/>
      <c r="O948" s="461"/>
      <c r="P948" s="468"/>
      <c r="Q948" s="468"/>
      <c r="R948" s="468"/>
      <c r="S948" s="483"/>
      <c r="T948" s="483"/>
      <c r="U948" s="483"/>
      <c r="V948" s="483"/>
      <c r="W948" s="483"/>
      <c r="X948" s="483"/>
      <c r="Y948" s="483"/>
      <c r="Z948" s="483"/>
    </row>
    <row r="949" ht="29.25" customHeight="1">
      <c r="A949" s="546"/>
      <c r="B949" s="547"/>
      <c r="C949" s="548"/>
      <c r="D949" s="548"/>
      <c r="E949" s="483"/>
      <c r="F949" s="548"/>
      <c r="G949" s="547"/>
      <c r="H949" s="461"/>
      <c r="I949" s="483"/>
      <c r="J949" s="547"/>
      <c r="K949" s="549"/>
      <c r="L949" s="546"/>
      <c r="M949" s="549"/>
      <c r="N949" s="550"/>
      <c r="O949" s="461"/>
      <c r="P949" s="468"/>
      <c r="Q949" s="468"/>
      <c r="R949" s="468"/>
      <c r="S949" s="483"/>
      <c r="T949" s="483"/>
      <c r="U949" s="483"/>
      <c r="V949" s="483"/>
      <c r="W949" s="483"/>
      <c r="X949" s="483"/>
      <c r="Y949" s="483"/>
      <c r="Z949" s="483"/>
    </row>
    <row r="950" ht="29.25" customHeight="1">
      <c r="A950" s="546"/>
      <c r="B950" s="547"/>
      <c r="C950" s="548"/>
      <c r="D950" s="548"/>
      <c r="E950" s="483"/>
      <c r="F950" s="548"/>
      <c r="G950" s="547"/>
      <c r="H950" s="461"/>
      <c r="I950" s="483"/>
      <c r="J950" s="547"/>
      <c r="K950" s="549"/>
      <c r="L950" s="546"/>
      <c r="M950" s="549"/>
      <c r="N950" s="550"/>
      <c r="O950" s="461"/>
      <c r="P950" s="468"/>
      <c r="Q950" s="468"/>
      <c r="R950" s="468"/>
      <c r="S950" s="483"/>
      <c r="T950" s="483"/>
      <c r="U950" s="483"/>
      <c r="V950" s="483"/>
      <c r="W950" s="483"/>
      <c r="X950" s="483"/>
      <c r="Y950" s="483"/>
      <c r="Z950" s="483"/>
    </row>
    <row r="951" ht="29.25" customHeight="1">
      <c r="A951" s="546"/>
      <c r="B951" s="547"/>
      <c r="C951" s="548"/>
      <c r="D951" s="548"/>
      <c r="E951" s="483"/>
      <c r="F951" s="548"/>
      <c r="G951" s="547"/>
      <c r="H951" s="461"/>
      <c r="I951" s="483"/>
      <c r="J951" s="547"/>
      <c r="K951" s="549"/>
      <c r="L951" s="546"/>
      <c r="M951" s="549"/>
      <c r="N951" s="550"/>
      <c r="O951" s="461"/>
      <c r="P951" s="468"/>
      <c r="Q951" s="468"/>
      <c r="R951" s="468"/>
      <c r="S951" s="483"/>
      <c r="T951" s="483"/>
      <c r="U951" s="483"/>
      <c r="V951" s="483"/>
      <c r="W951" s="483"/>
      <c r="X951" s="483"/>
      <c r="Y951" s="483"/>
      <c r="Z951" s="483"/>
    </row>
    <row r="952" ht="29.25" customHeight="1">
      <c r="A952" s="546"/>
      <c r="B952" s="547"/>
      <c r="C952" s="548"/>
      <c r="D952" s="548"/>
      <c r="E952" s="483"/>
      <c r="F952" s="548"/>
      <c r="G952" s="547"/>
      <c r="H952" s="461"/>
      <c r="I952" s="483"/>
      <c r="J952" s="547"/>
      <c r="K952" s="549"/>
      <c r="L952" s="546"/>
      <c r="M952" s="549"/>
      <c r="N952" s="550"/>
      <c r="O952" s="461"/>
      <c r="P952" s="468"/>
      <c r="Q952" s="468"/>
      <c r="R952" s="468"/>
      <c r="S952" s="483"/>
      <c r="T952" s="483"/>
      <c r="U952" s="483"/>
      <c r="V952" s="483"/>
      <c r="W952" s="483"/>
      <c r="X952" s="483"/>
      <c r="Y952" s="483"/>
      <c r="Z952" s="483"/>
    </row>
    <row r="953" ht="29.25" customHeight="1">
      <c r="A953" s="546"/>
      <c r="B953" s="547"/>
      <c r="C953" s="548"/>
      <c r="D953" s="548"/>
      <c r="E953" s="483"/>
      <c r="F953" s="548"/>
      <c r="G953" s="547"/>
      <c r="H953" s="461"/>
      <c r="I953" s="483"/>
      <c r="J953" s="547"/>
      <c r="K953" s="549"/>
      <c r="L953" s="546"/>
      <c r="M953" s="549"/>
      <c r="N953" s="550"/>
      <c r="O953" s="461"/>
      <c r="P953" s="468"/>
      <c r="Q953" s="468"/>
      <c r="R953" s="468"/>
      <c r="S953" s="483"/>
      <c r="T953" s="483"/>
      <c r="U953" s="483"/>
      <c r="V953" s="483"/>
      <c r="W953" s="483"/>
      <c r="X953" s="483"/>
      <c r="Y953" s="483"/>
      <c r="Z953" s="483"/>
    </row>
    <row r="954" ht="29.25" customHeight="1">
      <c r="A954" s="546"/>
      <c r="B954" s="547"/>
      <c r="C954" s="548"/>
      <c r="D954" s="548"/>
      <c r="E954" s="483"/>
      <c r="F954" s="548"/>
      <c r="G954" s="547"/>
      <c r="H954" s="461"/>
      <c r="I954" s="483"/>
      <c r="J954" s="547"/>
      <c r="K954" s="549"/>
      <c r="L954" s="546"/>
      <c r="M954" s="549"/>
      <c r="N954" s="550"/>
      <c r="O954" s="461"/>
      <c r="P954" s="468"/>
      <c r="Q954" s="468"/>
      <c r="R954" s="468"/>
      <c r="S954" s="483"/>
      <c r="T954" s="483"/>
      <c r="U954" s="483"/>
      <c r="V954" s="483"/>
      <c r="W954" s="483"/>
      <c r="X954" s="483"/>
      <c r="Y954" s="483"/>
      <c r="Z954" s="483"/>
    </row>
    <row r="955" ht="29.25" customHeight="1">
      <c r="A955" s="546"/>
      <c r="B955" s="547"/>
      <c r="C955" s="548"/>
      <c r="D955" s="548"/>
      <c r="E955" s="483"/>
      <c r="F955" s="548"/>
      <c r="G955" s="547"/>
      <c r="H955" s="461"/>
      <c r="I955" s="483"/>
      <c r="J955" s="547"/>
      <c r="K955" s="549"/>
      <c r="L955" s="546"/>
      <c r="M955" s="549"/>
      <c r="N955" s="550"/>
      <c r="O955" s="461"/>
      <c r="P955" s="468"/>
      <c r="Q955" s="468"/>
      <c r="R955" s="468"/>
      <c r="S955" s="483"/>
      <c r="T955" s="483"/>
      <c r="U955" s="483"/>
      <c r="V955" s="483"/>
      <c r="W955" s="483"/>
      <c r="X955" s="483"/>
      <c r="Y955" s="483"/>
      <c r="Z955" s="483"/>
    </row>
    <row r="956" ht="29.25" customHeight="1">
      <c r="A956" s="546"/>
      <c r="B956" s="547"/>
      <c r="C956" s="548"/>
      <c r="D956" s="548"/>
      <c r="E956" s="483"/>
      <c r="F956" s="548"/>
      <c r="G956" s="547"/>
      <c r="H956" s="461"/>
      <c r="I956" s="483"/>
      <c r="J956" s="547"/>
      <c r="K956" s="549"/>
      <c r="L956" s="546"/>
      <c r="M956" s="549"/>
      <c r="N956" s="550"/>
      <c r="O956" s="461"/>
      <c r="P956" s="468"/>
      <c r="Q956" s="468"/>
      <c r="R956" s="468"/>
      <c r="S956" s="483"/>
      <c r="T956" s="483"/>
      <c r="U956" s="483"/>
      <c r="V956" s="483"/>
      <c r="W956" s="483"/>
      <c r="X956" s="483"/>
      <c r="Y956" s="483"/>
      <c r="Z956" s="483"/>
    </row>
    <row r="957" ht="29.25" customHeight="1">
      <c r="A957" s="546"/>
      <c r="B957" s="547"/>
      <c r="C957" s="548"/>
      <c r="D957" s="548"/>
      <c r="E957" s="483"/>
      <c r="F957" s="548"/>
      <c r="G957" s="547"/>
      <c r="H957" s="461"/>
      <c r="I957" s="483"/>
      <c r="J957" s="547"/>
      <c r="K957" s="549"/>
      <c r="L957" s="546"/>
      <c r="M957" s="549"/>
      <c r="N957" s="550"/>
      <c r="O957" s="461"/>
      <c r="P957" s="468"/>
      <c r="Q957" s="468"/>
      <c r="R957" s="468"/>
      <c r="S957" s="483"/>
      <c r="T957" s="483"/>
      <c r="U957" s="483"/>
      <c r="V957" s="483"/>
      <c r="W957" s="483"/>
      <c r="X957" s="483"/>
      <c r="Y957" s="483"/>
      <c r="Z957" s="483"/>
    </row>
    <row r="958" ht="29.25" customHeight="1">
      <c r="A958" s="546"/>
      <c r="B958" s="547"/>
      <c r="C958" s="548"/>
      <c r="D958" s="548"/>
      <c r="E958" s="483"/>
      <c r="F958" s="548"/>
      <c r="G958" s="547"/>
      <c r="H958" s="461"/>
      <c r="I958" s="483"/>
      <c r="J958" s="547"/>
      <c r="K958" s="549"/>
      <c r="L958" s="546"/>
      <c r="M958" s="549"/>
      <c r="N958" s="550"/>
      <c r="O958" s="461"/>
      <c r="P958" s="468"/>
      <c r="Q958" s="468"/>
      <c r="R958" s="468"/>
      <c r="S958" s="483"/>
      <c r="T958" s="483"/>
      <c r="U958" s="483"/>
      <c r="V958" s="483"/>
      <c r="W958" s="483"/>
      <c r="X958" s="483"/>
      <c r="Y958" s="483"/>
      <c r="Z958" s="483"/>
    </row>
    <row r="959" ht="29.25" customHeight="1">
      <c r="A959" s="546"/>
      <c r="B959" s="547"/>
      <c r="C959" s="548"/>
      <c r="D959" s="548"/>
      <c r="E959" s="483"/>
      <c r="F959" s="548"/>
      <c r="G959" s="547"/>
      <c r="H959" s="461"/>
      <c r="I959" s="483"/>
      <c r="J959" s="547"/>
      <c r="K959" s="549"/>
      <c r="L959" s="546"/>
      <c r="M959" s="549"/>
      <c r="N959" s="550"/>
      <c r="O959" s="461"/>
      <c r="P959" s="468"/>
      <c r="Q959" s="468"/>
      <c r="R959" s="468"/>
      <c r="S959" s="483"/>
      <c r="T959" s="483"/>
      <c r="U959" s="483"/>
      <c r="V959" s="483"/>
      <c r="W959" s="483"/>
      <c r="X959" s="483"/>
      <c r="Y959" s="483"/>
      <c r="Z959" s="483"/>
    </row>
    <row r="960" ht="29.25" customHeight="1">
      <c r="A960" s="546"/>
      <c r="B960" s="547"/>
      <c r="C960" s="548"/>
      <c r="D960" s="548"/>
      <c r="E960" s="483"/>
      <c r="F960" s="548"/>
      <c r="G960" s="547"/>
      <c r="H960" s="461"/>
      <c r="I960" s="483"/>
      <c r="J960" s="547"/>
      <c r="K960" s="549"/>
      <c r="L960" s="546"/>
      <c r="M960" s="549"/>
      <c r="N960" s="550"/>
      <c r="O960" s="461"/>
      <c r="P960" s="468"/>
      <c r="Q960" s="468"/>
      <c r="R960" s="468"/>
      <c r="S960" s="483"/>
      <c r="T960" s="483"/>
      <c r="U960" s="483"/>
      <c r="V960" s="483"/>
      <c r="W960" s="483"/>
      <c r="X960" s="483"/>
      <c r="Y960" s="483"/>
      <c r="Z960" s="483"/>
    </row>
    <row r="961" ht="29.25" customHeight="1">
      <c r="A961" s="546"/>
      <c r="B961" s="547"/>
      <c r="C961" s="548"/>
      <c r="D961" s="548"/>
      <c r="E961" s="483"/>
      <c r="F961" s="548"/>
      <c r="G961" s="547"/>
      <c r="H961" s="461"/>
      <c r="I961" s="483"/>
      <c r="J961" s="547"/>
      <c r="K961" s="549"/>
      <c r="L961" s="546"/>
      <c r="M961" s="549"/>
      <c r="N961" s="550"/>
      <c r="O961" s="461"/>
      <c r="P961" s="468"/>
      <c r="Q961" s="468"/>
      <c r="R961" s="468"/>
      <c r="S961" s="483"/>
      <c r="T961" s="483"/>
      <c r="U961" s="483"/>
      <c r="V961" s="483"/>
      <c r="W961" s="483"/>
      <c r="X961" s="483"/>
      <c r="Y961" s="483"/>
      <c r="Z961" s="483"/>
    </row>
    <row r="962" ht="29.25" customHeight="1">
      <c r="A962" s="546"/>
      <c r="B962" s="547"/>
      <c r="C962" s="548"/>
      <c r="D962" s="548"/>
      <c r="E962" s="483"/>
      <c r="F962" s="548"/>
      <c r="G962" s="547"/>
      <c r="H962" s="461"/>
      <c r="I962" s="483"/>
      <c r="J962" s="547"/>
      <c r="K962" s="549"/>
      <c r="L962" s="546"/>
      <c r="M962" s="549"/>
      <c r="N962" s="550"/>
      <c r="O962" s="461"/>
      <c r="P962" s="468"/>
      <c r="Q962" s="468"/>
      <c r="R962" s="468"/>
      <c r="S962" s="483"/>
      <c r="T962" s="483"/>
      <c r="U962" s="483"/>
      <c r="V962" s="483"/>
      <c r="W962" s="483"/>
      <c r="X962" s="483"/>
      <c r="Y962" s="483"/>
      <c r="Z962" s="483"/>
    </row>
    <row r="963" ht="29.25" customHeight="1">
      <c r="A963" s="546"/>
      <c r="B963" s="547"/>
      <c r="C963" s="548"/>
      <c r="D963" s="548"/>
      <c r="E963" s="483"/>
      <c r="F963" s="548"/>
      <c r="G963" s="547"/>
      <c r="H963" s="461"/>
      <c r="I963" s="483"/>
      <c r="J963" s="547"/>
      <c r="K963" s="549"/>
      <c r="L963" s="546"/>
      <c r="M963" s="549"/>
      <c r="N963" s="550"/>
      <c r="O963" s="461"/>
      <c r="P963" s="468"/>
      <c r="Q963" s="468"/>
      <c r="R963" s="468"/>
      <c r="S963" s="483"/>
      <c r="T963" s="483"/>
      <c r="U963" s="483"/>
      <c r="V963" s="483"/>
      <c r="W963" s="483"/>
      <c r="X963" s="483"/>
      <c r="Y963" s="483"/>
      <c r="Z963" s="483"/>
    </row>
    <row r="964" ht="29.25" customHeight="1">
      <c r="A964" s="546"/>
      <c r="B964" s="547"/>
      <c r="C964" s="548"/>
      <c r="D964" s="548"/>
      <c r="E964" s="483"/>
      <c r="F964" s="548"/>
      <c r="G964" s="547"/>
      <c r="H964" s="461"/>
      <c r="I964" s="483"/>
      <c r="J964" s="547"/>
      <c r="K964" s="549"/>
      <c r="L964" s="546"/>
      <c r="M964" s="549"/>
      <c r="N964" s="550"/>
      <c r="O964" s="461"/>
      <c r="P964" s="468"/>
      <c r="Q964" s="468"/>
      <c r="R964" s="468"/>
      <c r="S964" s="483"/>
      <c r="T964" s="483"/>
      <c r="U964" s="483"/>
      <c r="V964" s="483"/>
      <c r="W964" s="483"/>
      <c r="X964" s="483"/>
      <c r="Y964" s="483"/>
      <c r="Z964" s="483"/>
    </row>
    <row r="965" ht="29.25" customHeight="1">
      <c r="A965" s="546"/>
      <c r="B965" s="547"/>
      <c r="C965" s="548"/>
      <c r="D965" s="548"/>
      <c r="E965" s="483"/>
      <c r="F965" s="548"/>
      <c r="G965" s="547"/>
      <c r="H965" s="461"/>
      <c r="I965" s="483"/>
      <c r="J965" s="547"/>
      <c r="K965" s="549"/>
      <c r="L965" s="546"/>
      <c r="M965" s="549"/>
      <c r="N965" s="550"/>
      <c r="O965" s="461"/>
      <c r="P965" s="468"/>
      <c r="Q965" s="468"/>
      <c r="R965" s="468"/>
      <c r="S965" s="483"/>
      <c r="T965" s="483"/>
      <c r="U965" s="483"/>
      <c r="V965" s="483"/>
      <c r="W965" s="483"/>
      <c r="X965" s="483"/>
      <c r="Y965" s="483"/>
      <c r="Z965" s="483"/>
    </row>
    <row r="966" ht="29.25" customHeight="1">
      <c r="A966" s="546"/>
      <c r="B966" s="547"/>
      <c r="C966" s="548"/>
      <c r="D966" s="548"/>
      <c r="E966" s="483"/>
      <c r="F966" s="548"/>
      <c r="G966" s="547"/>
      <c r="H966" s="461"/>
      <c r="I966" s="483"/>
      <c r="J966" s="547"/>
      <c r="K966" s="549"/>
      <c r="L966" s="546"/>
      <c r="M966" s="549"/>
      <c r="N966" s="550"/>
      <c r="O966" s="461"/>
      <c r="P966" s="468"/>
      <c r="Q966" s="468"/>
      <c r="R966" s="468"/>
      <c r="S966" s="483"/>
      <c r="T966" s="483"/>
      <c r="U966" s="483"/>
      <c r="V966" s="483"/>
      <c r="W966" s="483"/>
      <c r="X966" s="483"/>
      <c r="Y966" s="483"/>
      <c r="Z966" s="483"/>
    </row>
    <row r="967" ht="29.25" customHeight="1">
      <c r="A967" s="546"/>
      <c r="B967" s="547"/>
      <c r="C967" s="548"/>
      <c r="D967" s="548"/>
      <c r="E967" s="483"/>
      <c r="F967" s="548"/>
      <c r="G967" s="547"/>
      <c r="H967" s="461"/>
      <c r="I967" s="483"/>
      <c r="J967" s="547"/>
      <c r="K967" s="549"/>
      <c r="L967" s="546"/>
      <c r="M967" s="549"/>
      <c r="N967" s="550"/>
      <c r="O967" s="461"/>
      <c r="P967" s="468"/>
      <c r="Q967" s="468"/>
      <c r="R967" s="468"/>
      <c r="S967" s="483"/>
      <c r="T967" s="483"/>
      <c r="U967" s="483"/>
      <c r="V967" s="483"/>
      <c r="W967" s="483"/>
      <c r="X967" s="483"/>
      <c r="Y967" s="483"/>
      <c r="Z967" s="483"/>
    </row>
    <row r="968" ht="29.25" customHeight="1">
      <c r="A968" s="546"/>
      <c r="B968" s="547"/>
      <c r="C968" s="548"/>
      <c r="D968" s="548"/>
      <c r="E968" s="483"/>
      <c r="F968" s="548"/>
      <c r="G968" s="547"/>
      <c r="H968" s="461"/>
      <c r="I968" s="483"/>
      <c r="J968" s="547"/>
      <c r="K968" s="549"/>
      <c r="L968" s="546"/>
      <c r="M968" s="549"/>
      <c r="N968" s="550"/>
      <c r="O968" s="461"/>
      <c r="P968" s="468"/>
      <c r="Q968" s="468"/>
      <c r="R968" s="468"/>
      <c r="S968" s="483"/>
      <c r="T968" s="483"/>
      <c r="U968" s="483"/>
      <c r="V968" s="483"/>
      <c r="W968" s="483"/>
      <c r="X968" s="483"/>
      <c r="Y968" s="483"/>
      <c r="Z968" s="483"/>
    </row>
    <row r="969" ht="29.25" customHeight="1">
      <c r="A969" s="546"/>
      <c r="B969" s="547"/>
      <c r="C969" s="548"/>
      <c r="D969" s="548"/>
      <c r="E969" s="483"/>
      <c r="F969" s="548"/>
      <c r="G969" s="547"/>
      <c r="H969" s="461"/>
      <c r="I969" s="483"/>
      <c r="J969" s="547"/>
      <c r="K969" s="549"/>
      <c r="L969" s="546"/>
      <c r="M969" s="549"/>
      <c r="N969" s="550"/>
      <c r="O969" s="461"/>
      <c r="P969" s="468"/>
      <c r="Q969" s="468"/>
      <c r="R969" s="468"/>
      <c r="S969" s="483"/>
      <c r="T969" s="483"/>
      <c r="U969" s="483"/>
      <c r="V969" s="483"/>
      <c r="W969" s="483"/>
      <c r="X969" s="483"/>
      <c r="Y969" s="483"/>
      <c r="Z969" s="483"/>
    </row>
    <row r="970" ht="29.25" customHeight="1">
      <c r="A970" s="546"/>
      <c r="B970" s="547"/>
      <c r="C970" s="548"/>
      <c r="D970" s="548"/>
      <c r="E970" s="483"/>
      <c r="F970" s="548"/>
      <c r="G970" s="547"/>
      <c r="H970" s="461"/>
      <c r="I970" s="483"/>
      <c r="J970" s="547"/>
      <c r="K970" s="549"/>
      <c r="L970" s="546"/>
      <c r="M970" s="549"/>
      <c r="N970" s="550"/>
      <c r="O970" s="461"/>
      <c r="P970" s="468"/>
      <c r="Q970" s="468"/>
      <c r="R970" s="468"/>
      <c r="S970" s="483"/>
      <c r="T970" s="483"/>
      <c r="U970" s="483"/>
      <c r="V970" s="483"/>
      <c r="W970" s="483"/>
      <c r="X970" s="483"/>
      <c r="Y970" s="483"/>
      <c r="Z970" s="483"/>
    </row>
    <row r="971" ht="29.25" customHeight="1">
      <c r="A971" s="546"/>
      <c r="B971" s="547"/>
      <c r="C971" s="548"/>
      <c r="D971" s="548"/>
      <c r="E971" s="483"/>
      <c r="F971" s="548"/>
      <c r="G971" s="547"/>
      <c r="H971" s="461"/>
      <c r="I971" s="483"/>
      <c r="J971" s="547"/>
      <c r="K971" s="549"/>
      <c r="L971" s="546"/>
      <c r="M971" s="549"/>
      <c r="N971" s="550"/>
      <c r="O971" s="461"/>
      <c r="P971" s="468"/>
      <c r="Q971" s="468"/>
      <c r="R971" s="468"/>
      <c r="S971" s="483"/>
      <c r="T971" s="483"/>
      <c r="U971" s="483"/>
      <c r="V971" s="483"/>
      <c r="W971" s="483"/>
      <c r="X971" s="483"/>
      <c r="Y971" s="483"/>
      <c r="Z971" s="483"/>
    </row>
    <row r="972" ht="29.25" customHeight="1">
      <c r="A972" s="546"/>
      <c r="B972" s="547"/>
      <c r="C972" s="548"/>
      <c r="D972" s="548"/>
      <c r="E972" s="483"/>
      <c r="F972" s="548"/>
      <c r="G972" s="547"/>
      <c r="H972" s="461"/>
      <c r="I972" s="483"/>
      <c r="J972" s="547"/>
      <c r="K972" s="549"/>
      <c r="L972" s="546"/>
      <c r="M972" s="549"/>
      <c r="N972" s="550"/>
      <c r="O972" s="461"/>
      <c r="P972" s="468"/>
      <c r="Q972" s="468"/>
      <c r="R972" s="468"/>
      <c r="S972" s="483"/>
      <c r="T972" s="483"/>
      <c r="U972" s="483"/>
      <c r="V972" s="483"/>
      <c r="W972" s="483"/>
      <c r="X972" s="483"/>
      <c r="Y972" s="483"/>
      <c r="Z972" s="483"/>
    </row>
    <row r="973" ht="29.25" customHeight="1">
      <c r="A973" s="546"/>
      <c r="B973" s="547"/>
      <c r="C973" s="548"/>
      <c r="D973" s="548"/>
      <c r="E973" s="483"/>
      <c r="F973" s="548"/>
      <c r="G973" s="547"/>
      <c r="H973" s="461"/>
      <c r="I973" s="483"/>
      <c r="J973" s="547"/>
      <c r="K973" s="549"/>
      <c r="L973" s="546"/>
      <c r="M973" s="549"/>
      <c r="N973" s="550"/>
      <c r="O973" s="461"/>
      <c r="P973" s="468"/>
      <c r="Q973" s="468"/>
      <c r="R973" s="468"/>
      <c r="S973" s="483"/>
      <c r="T973" s="483"/>
      <c r="U973" s="483"/>
      <c r="V973" s="483"/>
      <c r="W973" s="483"/>
      <c r="X973" s="483"/>
      <c r="Y973" s="483"/>
      <c r="Z973" s="483"/>
    </row>
    <row r="974" ht="29.25" customHeight="1">
      <c r="A974" s="546"/>
      <c r="B974" s="547"/>
      <c r="C974" s="548"/>
      <c r="D974" s="548"/>
      <c r="E974" s="483"/>
      <c r="F974" s="548"/>
      <c r="G974" s="547"/>
      <c r="H974" s="461"/>
      <c r="I974" s="483"/>
      <c r="J974" s="547"/>
      <c r="K974" s="549"/>
      <c r="L974" s="546"/>
      <c r="M974" s="549"/>
      <c r="N974" s="550"/>
      <c r="O974" s="461"/>
      <c r="P974" s="468"/>
      <c r="Q974" s="468"/>
      <c r="R974" s="468"/>
      <c r="S974" s="483"/>
      <c r="T974" s="483"/>
      <c r="U974" s="483"/>
      <c r="V974" s="483"/>
      <c r="W974" s="483"/>
      <c r="X974" s="483"/>
      <c r="Y974" s="483"/>
      <c r="Z974" s="483"/>
    </row>
    <row r="975" ht="29.25" customHeight="1">
      <c r="A975" s="546"/>
      <c r="B975" s="547"/>
      <c r="C975" s="548"/>
      <c r="D975" s="548"/>
      <c r="E975" s="483"/>
      <c r="F975" s="548"/>
      <c r="G975" s="547"/>
      <c r="H975" s="461"/>
      <c r="I975" s="483"/>
      <c r="J975" s="547"/>
      <c r="K975" s="549"/>
      <c r="L975" s="546"/>
      <c r="M975" s="549"/>
      <c r="N975" s="550"/>
      <c r="O975" s="461"/>
      <c r="P975" s="468"/>
      <c r="Q975" s="468"/>
      <c r="R975" s="468"/>
      <c r="S975" s="483"/>
      <c r="T975" s="483"/>
      <c r="U975" s="483"/>
      <c r="V975" s="483"/>
      <c r="W975" s="483"/>
      <c r="X975" s="483"/>
      <c r="Y975" s="483"/>
      <c r="Z975" s="483"/>
    </row>
    <row r="976" ht="29.25" customHeight="1">
      <c r="A976" s="546"/>
      <c r="B976" s="547"/>
      <c r="C976" s="548"/>
      <c r="D976" s="548"/>
      <c r="E976" s="483"/>
      <c r="F976" s="548"/>
      <c r="G976" s="547"/>
      <c r="H976" s="461"/>
      <c r="I976" s="483"/>
      <c r="J976" s="547"/>
      <c r="K976" s="549"/>
      <c r="L976" s="546"/>
      <c r="M976" s="549"/>
      <c r="N976" s="550"/>
      <c r="O976" s="461"/>
      <c r="P976" s="468"/>
      <c r="Q976" s="468"/>
      <c r="R976" s="468"/>
      <c r="S976" s="483"/>
      <c r="T976" s="483"/>
      <c r="U976" s="483"/>
      <c r="V976" s="483"/>
      <c r="W976" s="483"/>
      <c r="X976" s="483"/>
      <c r="Y976" s="483"/>
      <c r="Z976" s="483"/>
    </row>
    <row r="977" ht="29.25" customHeight="1">
      <c r="A977" s="546"/>
      <c r="B977" s="547"/>
      <c r="C977" s="548"/>
      <c r="D977" s="548"/>
      <c r="E977" s="483"/>
      <c r="F977" s="548"/>
      <c r="G977" s="547"/>
      <c r="H977" s="461"/>
      <c r="I977" s="483"/>
      <c r="J977" s="547"/>
      <c r="K977" s="549"/>
      <c r="L977" s="546"/>
      <c r="M977" s="549"/>
      <c r="N977" s="550"/>
      <c r="O977" s="461"/>
      <c r="P977" s="468"/>
      <c r="Q977" s="468"/>
      <c r="R977" s="468"/>
      <c r="S977" s="483"/>
      <c r="T977" s="483"/>
      <c r="U977" s="483"/>
      <c r="V977" s="483"/>
      <c r="W977" s="483"/>
      <c r="X977" s="483"/>
      <c r="Y977" s="483"/>
      <c r="Z977" s="483"/>
    </row>
    <row r="978" ht="29.25" customHeight="1">
      <c r="A978" s="546"/>
      <c r="B978" s="547"/>
      <c r="C978" s="548"/>
      <c r="D978" s="548"/>
      <c r="E978" s="483"/>
      <c r="F978" s="548"/>
      <c r="G978" s="547"/>
      <c r="H978" s="461"/>
      <c r="I978" s="483"/>
      <c r="J978" s="547"/>
      <c r="K978" s="549"/>
      <c r="L978" s="546"/>
      <c r="M978" s="549"/>
      <c r="N978" s="550"/>
      <c r="O978" s="461"/>
      <c r="P978" s="468"/>
      <c r="Q978" s="468"/>
      <c r="R978" s="468"/>
      <c r="S978" s="483"/>
      <c r="T978" s="483"/>
      <c r="U978" s="483"/>
      <c r="V978" s="483"/>
      <c r="W978" s="483"/>
      <c r="X978" s="483"/>
      <c r="Y978" s="483"/>
      <c r="Z978" s="483"/>
    </row>
    <row r="979" ht="29.25" customHeight="1">
      <c r="A979" s="546"/>
      <c r="B979" s="547"/>
      <c r="C979" s="548"/>
      <c r="D979" s="548"/>
      <c r="E979" s="483"/>
      <c r="F979" s="548"/>
      <c r="G979" s="547"/>
      <c r="H979" s="461"/>
      <c r="I979" s="483"/>
      <c r="J979" s="547"/>
      <c r="K979" s="549"/>
      <c r="L979" s="546"/>
      <c r="M979" s="549"/>
      <c r="N979" s="550"/>
      <c r="O979" s="461"/>
      <c r="P979" s="468"/>
      <c r="Q979" s="468"/>
      <c r="R979" s="468"/>
      <c r="S979" s="483"/>
      <c r="T979" s="483"/>
      <c r="U979" s="483"/>
      <c r="V979" s="483"/>
      <c r="W979" s="483"/>
      <c r="X979" s="483"/>
      <c r="Y979" s="483"/>
      <c r="Z979" s="483"/>
    </row>
    <row r="980" ht="29.25" customHeight="1">
      <c r="A980" s="546"/>
      <c r="B980" s="547"/>
      <c r="C980" s="548"/>
      <c r="D980" s="548"/>
      <c r="E980" s="483"/>
      <c r="F980" s="548"/>
      <c r="G980" s="547"/>
      <c r="H980" s="461"/>
      <c r="I980" s="483"/>
      <c r="J980" s="547"/>
      <c r="K980" s="549"/>
      <c r="L980" s="546"/>
      <c r="M980" s="549"/>
      <c r="N980" s="550"/>
      <c r="O980" s="461"/>
      <c r="P980" s="468"/>
      <c r="Q980" s="468"/>
      <c r="R980" s="468"/>
      <c r="S980" s="483"/>
      <c r="T980" s="483"/>
      <c r="U980" s="483"/>
      <c r="V980" s="483"/>
      <c r="W980" s="483"/>
      <c r="X980" s="483"/>
      <c r="Y980" s="483"/>
      <c r="Z980" s="483"/>
    </row>
    <row r="981" ht="29.25" customHeight="1">
      <c r="A981" s="546"/>
      <c r="B981" s="547"/>
      <c r="C981" s="548"/>
      <c r="D981" s="548"/>
      <c r="E981" s="483"/>
      <c r="F981" s="548"/>
      <c r="G981" s="547"/>
      <c r="H981" s="461"/>
      <c r="I981" s="483"/>
      <c r="J981" s="547"/>
      <c r="K981" s="549"/>
      <c r="L981" s="546"/>
      <c r="M981" s="549"/>
      <c r="N981" s="550"/>
      <c r="O981" s="461"/>
      <c r="P981" s="468"/>
      <c r="Q981" s="468"/>
      <c r="R981" s="468"/>
      <c r="S981" s="483"/>
      <c r="T981" s="483"/>
      <c r="U981" s="483"/>
      <c r="V981" s="483"/>
      <c r="W981" s="483"/>
      <c r="X981" s="483"/>
      <c r="Y981" s="483"/>
      <c r="Z981" s="483"/>
    </row>
    <row r="982" ht="29.25" customHeight="1">
      <c r="A982" s="546"/>
      <c r="B982" s="547"/>
      <c r="C982" s="548"/>
      <c r="D982" s="548"/>
      <c r="E982" s="483"/>
      <c r="F982" s="548"/>
      <c r="G982" s="547"/>
      <c r="H982" s="461"/>
      <c r="I982" s="483"/>
      <c r="J982" s="547"/>
      <c r="K982" s="549"/>
      <c r="L982" s="546"/>
      <c r="M982" s="549"/>
      <c r="N982" s="550"/>
      <c r="O982" s="461"/>
      <c r="P982" s="468"/>
      <c r="Q982" s="468"/>
      <c r="R982" s="468"/>
      <c r="S982" s="483"/>
      <c r="T982" s="483"/>
      <c r="U982" s="483"/>
      <c r="V982" s="483"/>
      <c r="W982" s="483"/>
      <c r="X982" s="483"/>
      <c r="Y982" s="483"/>
      <c r="Z982" s="483"/>
    </row>
    <row r="983" ht="29.25" customHeight="1">
      <c r="A983" s="546"/>
      <c r="B983" s="547"/>
      <c r="C983" s="548"/>
      <c r="D983" s="548"/>
      <c r="E983" s="483"/>
      <c r="F983" s="548"/>
      <c r="G983" s="547"/>
      <c r="H983" s="461"/>
      <c r="I983" s="483"/>
      <c r="J983" s="547"/>
      <c r="K983" s="549"/>
      <c r="L983" s="546"/>
      <c r="M983" s="549"/>
      <c r="N983" s="550"/>
      <c r="O983" s="461"/>
      <c r="P983" s="468"/>
      <c r="Q983" s="468"/>
      <c r="R983" s="468"/>
      <c r="S983" s="483"/>
      <c r="T983" s="483"/>
      <c r="U983" s="483"/>
      <c r="V983" s="483"/>
      <c r="W983" s="483"/>
      <c r="X983" s="483"/>
      <c r="Y983" s="483"/>
      <c r="Z983" s="483"/>
    </row>
  </sheetData>
  <autoFilter ref="$A$1:$O$106">
    <sortState ref="A1:O106">
      <sortCondition ref="C1:C106"/>
    </sortState>
  </autoFilter>
  <printOptions/>
  <pageMargins bottom="0.75" footer="0.0" header="0.0" left="0.7" right="0.7" top="0.75"/>
  <pageSetup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9.0" ySplit="2.0" topLeftCell="J3" activePane="bottomRight" state="frozen"/>
      <selection activeCell="J1" sqref="J1" pane="topRight"/>
      <selection activeCell="A3" sqref="A3" pane="bottomLeft"/>
      <selection activeCell="J3" sqref="J3" pane="bottomRight"/>
    </sheetView>
  </sheetViews>
  <sheetFormatPr customHeight="1" defaultColWidth="12.63" defaultRowHeight="15.0"/>
  <cols>
    <col customWidth="1" min="1" max="1" width="4.75"/>
    <col customWidth="1" min="2" max="2" width="14.25"/>
    <col customWidth="1" min="3" max="3" width="32.88"/>
    <col customWidth="1" min="4" max="4" width="7.63"/>
    <col customWidth="1" min="5" max="5" width="10.75"/>
    <col customWidth="1" min="6" max="6" width="13.5"/>
    <col customWidth="1" min="7" max="7" width="15.13"/>
    <col customWidth="1" min="8" max="8" width="9.0"/>
    <col customWidth="1" min="9" max="9" width="13.88"/>
    <col customWidth="1" min="10" max="10" width="9.0"/>
    <col customWidth="1" min="11" max="11" width="32.5"/>
    <col customWidth="1" min="12" max="12" width="10.63"/>
    <col customWidth="1" min="13" max="13" width="9.0"/>
    <col customWidth="1" min="14" max="16" width="8.88"/>
    <col customWidth="1" min="17" max="17" width="11.0"/>
    <col customWidth="1" min="18" max="18" width="9.75"/>
    <col customWidth="1" min="19" max="19" width="11.75"/>
    <col customWidth="1" min="20" max="20" width="9.0"/>
    <col customWidth="1" min="21" max="21" width="9.88"/>
    <col customWidth="1" min="22" max="22" width="12.13"/>
    <col customWidth="1" min="23" max="23" width="9.25"/>
    <col customWidth="1" min="24" max="24" width="9.13"/>
    <col customWidth="1" min="25" max="25" width="12.0"/>
    <col customWidth="1" min="26" max="26" width="10.13"/>
    <col customWidth="1" min="27" max="27" width="10.0"/>
    <col customWidth="1" min="28" max="28" width="9.88"/>
    <col customWidth="1" min="29" max="29" width="13.88"/>
    <col customWidth="1" min="30" max="35" width="7.63"/>
    <col customWidth="1" min="36" max="36" width="10.75"/>
    <col customWidth="1" min="37" max="40" width="7.63"/>
    <col customWidth="1" min="41" max="41" width="8.5"/>
    <col customWidth="1" min="42" max="42" width="8.88"/>
    <col customWidth="1" min="43" max="43" width="10.75"/>
    <col customWidth="1" min="44" max="44" width="9.38"/>
    <col customWidth="1" min="45" max="45" width="9.88"/>
    <col customWidth="1" min="46" max="46" width="11.13"/>
    <col customWidth="1" min="47" max="48" width="7.63"/>
    <col customWidth="1" min="49" max="49" width="10.88"/>
    <col customWidth="1" min="50" max="51" width="12.0"/>
    <col customWidth="1" min="52" max="52" width="15.13"/>
  </cols>
  <sheetData>
    <row r="1">
      <c r="A1" s="393" t="s">
        <v>4861</v>
      </c>
      <c r="B1" s="393"/>
      <c r="C1" s="394"/>
      <c r="D1" s="394"/>
      <c r="E1" s="394"/>
      <c r="F1" s="394"/>
      <c r="G1" s="394"/>
      <c r="H1" s="394"/>
      <c r="I1" s="394"/>
      <c r="J1" s="394"/>
      <c r="K1" s="394"/>
      <c r="L1" s="394"/>
      <c r="M1" s="395" t="s">
        <v>2493</v>
      </c>
      <c r="N1" s="269"/>
      <c r="O1" s="269"/>
      <c r="P1" s="4"/>
      <c r="Q1" s="394"/>
      <c r="R1" s="394"/>
      <c r="S1" s="395" t="s">
        <v>4862</v>
      </c>
      <c r="T1" s="269"/>
      <c r="U1" s="269"/>
      <c r="V1" s="4"/>
      <c r="W1" s="396"/>
      <c r="X1" s="396"/>
      <c r="Y1" s="396"/>
      <c r="Z1" s="394"/>
      <c r="AA1" s="394"/>
      <c r="AB1" s="394"/>
      <c r="AC1" s="397" t="s">
        <v>4863</v>
      </c>
      <c r="AD1" s="269"/>
      <c r="AE1" s="269"/>
      <c r="AF1" s="269"/>
      <c r="AG1" s="269"/>
      <c r="AH1" s="269"/>
      <c r="AI1" s="269"/>
      <c r="AJ1" s="269"/>
      <c r="AK1" s="269"/>
      <c r="AL1" s="269"/>
      <c r="AM1" s="4"/>
      <c r="AN1" s="398"/>
      <c r="AO1" s="395" t="s">
        <v>4864</v>
      </c>
      <c r="AP1" s="269"/>
      <c r="AQ1" s="269"/>
      <c r="AR1" s="269"/>
      <c r="AS1" s="269"/>
      <c r="AT1" s="4"/>
      <c r="AU1" s="394"/>
      <c r="AV1" s="395" t="s">
        <v>4865</v>
      </c>
      <c r="AW1" s="4"/>
      <c r="AX1" s="395" t="s">
        <v>4866</v>
      </c>
      <c r="AY1" s="269"/>
      <c r="AZ1" s="4"/>
    </row>
    <row r="2">
      <c r="A2" s="399" t="s">
        <v>4867</v>
      </c>
      <c r="B2" s="400" t="s">
        <v>4868</v>
      </c>
      <c r="C2" s="400" t="s">
        <v>4869</v>
      </c>
      <c r="D2" s="400" t="s">
        <v>4870</v>
      </c>
      <c r="E2" s="400" t="s">
        <v>4871</v>
      </c>
      <c r="F2" s="400" t="s">
        <v>4872</v>
      </c>
      <c r="G2" s="400" t="s">
        <v>4873</v>
      </c>
      <c r="H2" s="400" t="s">
        <v>4874</v>
      </c>
      <c r="I2" s="400" t="s">
        <v>4875</v>
      </c>
      <c r="J2" s="400" t="s">
        <v>4876</v>
      </c>
      <c r="K2" s="400" t="s">
        <v>4877</v>
      </c>
      <c r="L2" s="400" t="s">
        <v>4878</v>
      </c>
      <c r="M2" s="400" t="s">
        <v>4879</v>
      </c>
      <c r="N2" s="400" t="s">
        <v>4880</v>
      </c>
      <c r="O2" s="400" t="s">
        <v>4881</v>
      </c>
      <c r="P2" s="400" t="s">
        <v>4882</v>
      </c>
      <c r="Q2" s="400" t="s">
        <v>4883</v>
      </c>
      <c r="R2" s="400" t="s">
        <v>4884</v>
      </c>
      <c r="S2" s="400" t="s">
        <v>4885</v>
      </c>
      <c r="T2" s="401" t="s">
        <v>4886</v>
      </c>
      <c r="U2" s="400" t="s">
        <v>4887</v>
      </c>
      <c r="V2" s="400" t="s">
        <v>199</v>
      </c>
      <c r="W2" s="400" t="s">
        <v>4888</v>
      </c>
      <c r="X2" s="400" t="s">
        <v>4865</v>
      </c>
      <c r="Y2" s="400" t="s">
        <v>4889</v>
      </c>
      <c r="Z2" s="401" t="s">
        <v>4890</v>
      </c>
      <c r="AA2" s="400" t="s">
        <v>4891</v>
      </c>
      <c r="AB2" s="400" t="s">
        <v>4892</v>
      </c>
      <c r="AC2" s="400" t="s">
        <v>4893</v>
      </c>
      <c r="AD2" s="400" t="s">
        <v>4894</v>
      </c>
      <c r="AE2" s="400" t="s">
        <v>4895</v>
      </c>
      <c r="AF2" s="400" t="s">
        <v>4896</v>
      </c>
      <c r="AG2" s="400" t="s">
        <v>4897</v>
      </c>
      <c r="AH2" s="400" t="s">
        <v>4898</v>
      </c>
      <c r="AI2" s="401" t="s">
        <v>4899</v>
      </c>
      <c r="AJ2" s="400" t="s">
        <v>4900</v>
      </c>
      <c r="AK2" s="400" t="s">
        <v>4901</v>
      </c>
      <c r="AL2" s="400" t="s">
        <v>4902</v>
      </c>
      <c r="AM2" s="400" t="s">
        <v>199</v>
      </c>
      <c r="AN2" s="400" t="s">
        <v>4903</v>
      </c>
      <c r="AO2" s="400" t="s">
        <v>4904</v>
      </c>
      <c r="AP2" s="400" t="s">
        <v>4905</v>
      </c>
      <c r="AQ2" s="400" t="s">
        <v>4906</v>
      </c>
      <c r="AR2" s="400" t="s">
        <v>4907</v>
      </c>
      <c r="AS2" s="400" t="s">
        <v>199</v>
      </c>
      <c r="AT2" s="400" t="s">
        <v>4908</v>
      </c>
      <c r="AU2" s="402" t="s">
        <v>4903</v>
      </c>
      <c r="AV2" s="403" t="str">
        <f>+AO2</f>
        <v>ADVANCE RECEIVED</v>
      </c>
      <c r="AW2" s="403" t="str">
        <f>+AQ2</f>
        <v>BALANCE AMOUNT</v>
      </c>
      <c r="AX2" s="403" t="str">
        <f t="shared" ref="AX2:AY2" si="1">+AV2</f>
        <v>ADVANCE RECEIVED</v>
      </c>
      <c r="AY2" s="403" t="str">
        <f t="shared" si="1"/>
        <v>BALANCE AMOUNT</v>
      </c>
      <c r="AZ2" s="404" t="s">
        <v>199</v>
      </c>
    </row>
    <row r="3" ht="14.25" customHeight="1">
      <c r="A3" s="405">
        <v>1.0</v>
      </c>
      <c r="B3" s="114" t="str">
        <f t="shared" ref="B3:B11" si="2">"HAFPL/00"&amp;A3&amp;"/24-25"</f>
        <v>HAFPL/001/24-25</v>
      </c>
      <c r="C3" s="114" t="s">
        <v>1674</v>
      </c>
      <c r="D3" s="114" t="s">
        <v>141</v>
      </c>
      <c r="E3" s="114" t="s">
        <v>1141</v>
      </c>
      <c r="F3" s="114" t="s">
        <v>666</v>
      </c>
      <c r="G3" s="125">
        <v>8790.0</v>
      </c>
      <c r="H3" s="116">
        <v>45299.0</v>
      </c>
      <c r="I3" s="406" t="str">
        <f t="shared" ref="I3:I33" si="3">B3</f>
        <v>HAFPL/001/24-25</v>
      </c>
      <c r="J3" s="116">
        <v>45388.0</v>
      </c>
      <c r="K3" s="164" t="s">
        <v>1647</v>
      </c>
      <c r="L3" s="407" t="s">
        <v>4909</v>
      </c>
      <c r="M3" s="408">
        <v>45388.0</v>
      </c>
      <c r="N3" s="406"/>
      <c r="O3" s="406"/>
      <c r="P3" s="406"/>
      <c r="Q3" s="113" t="s">
        <v>454</v>
      </c>
      <c r="R3" s="117">
        <v>16344.0</v>
      </c>
      <c r="S3" s="409">
        <v>110775.0</v>
      </c>
      <c r="T3" s="409">
        <v>4825.0</v>
      </c>
      <c r="U3" s="406"/>
      <c r="V3" s="410">
        <f t="shared" ref="V3:V40" si="4">+S3+T3</f>
        <v>115600</v>
      </c>
      <c r="W3" s="406" t="s">
        <v>4910</v>
      </c>
      <c r="X3" s="411">
        <v>82.6</v>
      </c>
      <c r="Y3" s="410">
        <f t="shared" ref="Y3:Y40" si="5">V3*X3</f>
        <v>9548560</v>
      </c>
      <c r="Z3" s="410">
        <v>283650.465</v>
      </c>
      <c r="AA3" s="410">
        <v>274500.0</v>
      </c>
      <c r="AB3" s="410">
        <f t="shared" ref="AB3:AB40" si="6">+Z3+AA3</f>
        <v>558150.465</v>
      </c>
      <c r="AC3" s="412"/>
      <c r="AD3" s="412"/>
      <c r="AE3" s="412"/>
      <c r="AF3" s="412"/>
      <c r="AG3" s="412"/>
      <c r="AH3" s="412"/>
      <c r="AI3" s="413"/>
      <c r="AJ3" s="412"/>
      <c r="AK3" s="412"/>
      <c r="AL3" s="412"/>
      <c r="AM3" s="412"/>
      <c r="AN3" s="412"/>
      <c r="AO3" s="406"/>
      <c r="AP3" s="406"/>
      <c r="AQ3" s="406"/>
      <c r="AR3" s="406"/>
      <c r="AS3" s="406"/>
      <c r="AT3" s="406"/>
      <c r="AU3" s="406"/>
      <c r="AV3" s="406"/>
      <c r="AW3" s="406"/>
      <c r="AX3" s="406"/>
      <c r="AY3" s="406"/>
      <c r="AZ3" s="414"/>
    </row>
    <row r="4">
      <c r="A4" s="405">
        <f t="shared" ref="A4:A40" si="7">+A3+1</f>
        <v>2</v>
      </c>
      <c r="B4" s="114" t="str">
        <f t="shared" si="2"/>
        <v>HAFPL/002/24-25</v>
      </c>
      <c r="C4" s="114" t="s">
        <v>500</v>
      </c>
      <c r="D4" s="114" t="s">
        <v>4911</v>
      </c>
      <c r="E4" s="114" t="s">
        <v>501</v>
      </c>
      <c r="F4" s="114" t="s">
        <v>490</v>
      </c>
      <c r="G4" s="125" t="s">
        <v>498</v>
      </c>
      <c r="H4" s="116">
        <v>45312.0</v>
      </c>
      <c r="I4" s="406" t="str">
        <f t="shared" si="3"/>
        <v>HAFPL/002/24-25</v>
      </c>
      <c r="J4" s="116">
        <v>45391.0</v>
      </c>
      <c r="K4" s="125" t="s">
        <v>306</v>
      </c>
      <c r="L4" s="407" t="s">
        <v>4912</v>
      </c>
      <c r="M4" s="408">
        <v>45391.0</v>
      </c>
      <c r="N4" s="406"/>
      <c r="O4" s="406"/>
      <c r="P4" s="406"/>
      <c r="Q4" s="113" t="s">
        <v>293</v>
      </c>
      <c r="R4" s="117">
        <v>20000.0</v>
      </c>
      <c r="S4" s="409">
        <v>123029.0</v>
      </c>
      <c r="T4" s="409">
        <v>2971.0</v>
      </c>
      <c r="U4" s="406"/>
      <c r="V4" s="410">
        <f t="shared" si="4"/>
        <v>126000</v>
      </c>
      <c r="W4" s="406" t="s">
        <v>4910</v>
      </c>
      <c r="X4" s="411">
        <v>82.6</v>
      </c>
      <c r="Y4" s="410">
        <f t="shared" si="5"/>
        <v>10407600</v>
      </c>
      <c r="Z4" s="410">
        <v>315028.05739999993</v>
      </c>
      <c r="AA4" s="410">
        <v>304866.0</v>
      </c>
      <c r="AB4" s="410">
        <f t="shared" si="6"/>
        <v>619894.0574</v>
      </c>
      <c r="AC4" s="412"/>
      <c r="AD4" s="412"/>
      <c r="AE4" s="412"/>
      <c r="AF4" s="412"/>
      <c r="AG4" s="412"/>
      <c r="AH4" s="412"/>
      <c r="AI4" s="413"/>
      <c r="AJ4" s="412"/>
      <c r="AK4" s="412"/>
      <c r="AL4" s="412"/>
      <c r="AM4" s="412"/>
      <c r="AN4" s="412"/>
      <c r="AO4" s="406"/>
      <c r="AP4" s="406"/>
      <c r="AQ4" s="406"/>
      <c r="AR4" s="406"/>
      <c r="AS4" s="406"/>
      <c r="AT4" s="406"/>
      <c r="AU4" s="406"/>
      <c r="AV4" s="406"/>
      <c r="AW4" s="406"/>
      <c r="AX4" s="406"/>
      <c r="AY4" s="406"/>
      <c r="AZ4" s="414"/>
    </row>
    <row r="5">
      <c r="A5" s="405">
        <f t="shared" si="7"/>
        <v>3</v>
      </c>
      <c r="B5" s="415" t="str">
        <f t="shared" si="2"/>
        <v>HAFPL/003/24-25</v>
      </c>
      <c r="C5" s="415" t="s">
        <v>1655</v>
      </c>
      <c r="D5" s="415" t="s">
        <v>141</v>
      </c>
      <c r="E5" s="415" t="s">
        <v>277</v>
      </c>
      <c r="F5" s="415" t="s">
        <v>303</v>
      </c>
      <c r="G5" s="151" t="s">
        <v>1653</v>
      </c>
      <c r="H5" s="416">
        <v>45268.0</v>
      </c>
      <c r="I5" s="406" t="str">
        <f t="shared" si="3"/>
        <v>HAFPL/003/24-25</v>
      </c>
      <c r="J5" s="416">
        <v>45402.0</v>
      </c>
      <c r="K5" s="417" t="s">
        <v>1647</v>
      </c>
      <c r="L5" s="407" t="s">
        <v>4913</v>
      </c>
      <c r="M5" s="408">
        <v>45402.0</v>
      </c>
      <c r="N5" s="406"/>
      <c r="O5" s="406"/>
      <c r="P5" s="406"/>
      <c r="Q5" s="148" t="s">
        <v>316</v>
      </c>
      <c r="R5" s="152">
        <v>16344.0</v>
      </c>
      <c r="S5" s="409">
        <v>99493.0</v>
      </c>
      <c r="T5" s="409">
        <v>3347.0</v>
      </c>
      <c r="U5" s="406"/>
      <c r="V5" s="410">
        <f t="shared" si="4"/>
        <v>102840</v>
      </c>
      <c r="W5" s="406" t="s">
        <v>4910</v>
      </c>
      <c r="X5" s="418">
        <v>82.7</v>
      </c>
      <c r="Y5" s="410">
        <f t="shared" si="5"/>
        <v>8504868</v>
      </c>
      <c r="Z5" s="410">
        <v>255070.2041</v>
      </c>
      <c r="AA5" s="410">
        <v>246842.0</v>
      </c>
      <c r="AB5" s="410">
        <f t="shared" si="6"/>
        <v>501912.2041</v>
      </c>
      <c r="AC5" s="412"/>
      <c r="AD5" s="412"/>
      <c r="AE5" s="412"/>
      <c r="AF5" s="412"/>
      <c r="AG5" s="412"/>
      <c r="AH5" s="412"/>
      <c r="AI5" s="413"/>
      <c r="AJ5" s="412"/>
      <c r="AK5" s="412"/>
      <c r="AL5" s="412"/>
      <c r="AM5" s="412"/>
      <c r="AN5" s="412"/>
      <c r="AO5" s="406"/>
      <c r="AP5" s="406"/>
      <c r="AQ5" s="406"/>
      <c r="AR5" s="406"/>
      <c r="AS5" s="406"/>
      <c r="AT5" s="406"/>
      <c r="AU5" s="406"/>
      <c r="AV5" s="406"/>
      <c r="AW5" s="406"/>
      <c r="AX5" s="406"/>
      <c r="AY5" s="406"/>
      <c r="AZ5" s="414"/>
    </row>
    <row r="6">
      <c r="A6" s="405">
        <f t="shared" si="7"/>
        <v>4</v>
      </c>
      <c r="B6" s="114" t="str">
        <f t="shared" si="2"/>
        <v>HAFPL/004/24-25</v>
      </c>
      <c r="C6" s="114" t="s">
        <v>500</v>
      </c>
      <c r="D6" s="114" t="s">
        <v>4911</v>
      </c>
      <c r="E6" s="114" t="s">
        <v>509</v>
      </c>
      <c r="F6" s="114" t="s">
        <v>490</v>
      </c>
      <c r="G6" s="125" t="s">
        <v>498</v>
      </c>
      <c r="H6" s="116">
        <v>45312.0</v>
      </c>
      <c r="I6" s="406" t="str">
        <f t="shared" si="3"/>
        <v>HAFPL/004/24-25</v>
      </c>
      <c r="J6" s="116">
        <v>45404.0</v>
      </c>
      <c r="K6" s="125" t="s">
        <v>306</v>
      </c>
      <c r="L6" s="407" t="s">
        <v>4914</v>
      </c>
      <c r="M6" s="408">
        <v>45404.0</v>
      </c>
      <c r="N6" s="406"/>
      <c r="O6" s="406"/>
      <c r="P6" s="406"/>
      <c r="Q6" s="148" t="s">
        <v>293</v>
      </c>
      <c r="R6" s="117">
        <v>18500.0</v>
      </c>
      <c r="S6" s="409">
        <v>121179.0</v>
      </c>
      <c r="T6" s="409">
        <v>2971.0</v>
      </c>
      <c r="U6" s="406"/>
      <c r="V6" s="410">
        <f t="shared" si="4"/>
        <v>124150</v>
      </c>
      <c r="W6" s="406" t="s">
        <v>4910</v>
      </c>
      <c r="X6" s="411">
        <v>82.7</v>
      </c>
      <c r="Y6" s="410">
        <f t="shared" si="5"/>
        <v>10267205</v>
      </c>
      <c r="Z6" s="410">
        <v>310666.6023</v>
      </c>
      <c r="AA6" s="410">
        <v>300645.0</v>
      </c>
      <c r="AB6" s="410">
        <f t="shared" si="6"/>
        <v>611311.6023</v>
      </c>
      <c r="AC6" s="412"/>
      <c r="AD6" s="412"/>
      <c r="AE6" s="412"/>
      <c r="AF6" s="412"/>
      <c r="AG6" s="412"/>
      <c r="AH6" s="412"/>
      <c r="AI6" s="413"/>
      <c r="AJ6" s="412"/>
      <c r="AK6" s="412"/>
      <c r="AL6" s="412"/>
      <c r="AM6" s="412"/>
      <c r="AN6" s="412"/>
      <c r="AO6" s="406"/>
      <c r="AP6" s="406"/>
      <c r="AQ6" s="406"/>
      <c r="AR6" s="406"/>
      <c r="AS6" s="406"/>
      <c r="AT6" s="406"/>
      <c r="AU6" s="406"/>
      <c r="AV6" s="406"/>
      <c r="AW6" s="406"/>
      <c r="AX6" s="406"/>
      <c r="AY6" s="406"/>
      <c r="AZ6" s="414"/>
    </row>
    <row r="7">
      <c r="A7" s="405">
        <f t="shared" si="7"/>
        <v>5</v>
      </c>
      <c r="B7" s="114" t="str">
        <f t="shared" si="2"/>
        <v>HAFPL/005/24-25</v>
      </c>
      <c r="C7" s="114" t="s">
        <v>1674</v>
      </c>
      <c r="D7" s="114" t="s">
        <v>141</v>
      </c>
      <c r="E7" s="114" t="s">
        <v>1141</v>
      </c>
      <c r="F7" s="114" t="s">
        <v>666</v>
      </c>
      <c r="G7" s="125">
        <v>8834.0</v>
      </c>
      <c r="H7" s="116">
        <v>45309.0</v>
      </c>
      <c r="I7" s="406" t="str">
        <f t="shared" si="3"/>
        <v>HAFPL/005/24-25</v>
      </c>
      <c r="J7" s="116">
        <v>45405.0</v>
      </c>
      <c r="K7" s="164" t="s">
        <v>1647</v>
      </c>
      <c r="L7" s="407" t="s">
        <v>4915</v>
      </c>
      <c r="M7" s="408">
        <v>45405.0</v>
      </c>
      <c r="N7" s="419"/>
      <c r="O7" s="419"/>
      <c r="P7" s="419"/>
      <c r="Q7" s="113" t="s">
        <v>454</v>
      </c>
      <c r="R7" s="117">
        <v>15890.0</v>
      </c>
      <c r="S7" s="420">
        <v>113830.0</v>
      </c>
      <c r="T7" s="420">
        <v>5170.0</v>
      </c>
      <c r="U7" s="421"/>
      <c r="V7" s="410">
        <f t="shared" si="4"/>
        <v>119000</v>
      </c>
      <c r="W7" s="406" t="s">
        <v>4910</v>
      </c>
      <c r="X7" s="411">
        <v>82.7</v>
      </c>
      <c r="Y7" s="410">
        <f t="shared" si="5"/>
        <v>9841300</v>
      </c>
      <c r="Z7" s="422">
        <v>291825.971</v>
      </c>
      <c r="AA7" s="422">
        <v>282412.0</v>
      </c>
      <c r="AB7" s="410">
        <f t="shared" si="6"/>
        <v>574237.971</v>
      </c>
      <c r="AC7" s="423"/>
      <c r="AD7" s="423"/>
      <c r="AE7" s="423"/>
      <c r="AF7" s="423"/>
      <c r="AG7" s="423"/>
      <c r="AH7" s="423"/>
      <c r="AI7" s="423"/>
      <c r="AJ7" s="423"/>
      <c r="AK7" s="423"/>
      <c r="AL7" s="423"/>
      <c r="AM7" s="423"/>
      <c r="AN7" s="423"/>
      <c r="AO7" s="420"/>
      <c r="AP7" s="419"/>
      <c r="AQ7" s="420"/>
      <c r="AR7" s="419"/>
      <c r="AS7" s="420"/>
      <c r="AT7" s="420"/>
      <c r="AU7" s="421"/>
      <c r="AV7" s="421"/>
      <c r="AW7" s="424"/>
      <c r="AX7" s="420"/>
      <c r="AY7" s="420"/>
      <c r="AZ7" s="420"/>
    </row>
    <row r="8">
      <c r="A8" s="405">
        <f t="shared" si="7"/>
        <v>6</v>
      </c>
      <c r="B8" s="114" t="str">
        <f t="shared" si="2"/>
        <v>HAFPL/006/24-25</v>
      </c>
      <c r="C8" s="114" t="s">
        <v>1674</v>
      </c>
      <c r="D8" s="114" t="s">
        <v>141</v>
      </c>
      <c r="E8" s="114" t="s">
        <v>1141</v>
      </c>
      <c r="F8" s="114" t="s">
        <v>666</v>
      </c>
      <c r="G8" s="125">
        <v>8821.0</v>
      </c>
      <c r="H8" s="116">
        <v>45306.0</v>
      </c>
      <c r="I8" s="406" t="str">
        <f t="shared" si="3"/>
        <v>HAFPL/006/24-25</v>
      </c>
      <c r="J8" s="116">
        <v>45405.0</v>
      </c>
      <c r="K8" s="164" t="s">
        <v>1647</v>
      </c>
      <c r="L8" s="407" t="s">
        <v>4916</v>
      </c>
      <c r="M8" s="408">
        <v>45405.0</v>
      </c>
      <c r="N8" s="407"/>
      <c r="O8" s="407"/>
      <c r="P8" s="407"/>
      <c r="Q8" s="113" t="s">
        <v>454</v>
      </c>
      <c r="R8" s="117">
        <v>16344.0</v>
      </c>
      <c r="S8" s="425">
        <v>92160.0</v>
      </c>
      <c r="T8" s="425">
        <v>5400.0</v>
      </c>
      <c r="U8" s="407"/>
      <c r="V8" s="410">
        <f t="shared" si="4"/>
        <v>97560</v>
      </c>
      <c r="W8" s="406" t="s">
        <v>4910</v>
      </c>
      <c r="X8" s="411">
        <v>82.7</v>
      </c>
      <c r="Y8" s="410">
        <f t="shared" si="5"/>
        <v>8068212</v>
      </c>
      <c r="Z8" s="426">
        <v>236270.592</v>
      </c>
      <c r="AA8" s="426">
        <v>228649.0</v>
      </c>
      <c r="AB8" s="410">
        <f t="shared" si="6"/>
        <v>464919.592</v>
      </c>
      <c r="AC8" s="407"/>
      <c r="AD8" s="407"/>
      <c r="AE8" s="407"/>
      <c r="AF8" s="407"/>
      <c r="AG8" s="407"/>
      <c r="AH8" s="407"/>
      <c r="AI8" s="407"/>
      <c r="AJ8" s="407"/>
      <c r="AK8" s="407"/>
      <c r="AL8" s="407"/>
      <c r="AM8" s="407"/>
      <c r="AN8" s="407"/>
      <c r="AO8" s="407"/>
      <c r="AP8" s="407"/>
      <c r="AQ8" s="407"/>
      <c r="AR8" s="407"/>
      <c r="AS8" s="407"/>
      <c r="AT8" s="407"/>
      <c r="AU8" s="407"/>
      <c r="AV8" s="407"/>
      <c r="AW8" s="407"/>
      <c r="AX8" s="407"/>
      <c r="AY8" s="407"/>
      <c r="AZ8" s="407"/>
    </row>
    <row r="9">
      <c r="A9" s="405">
        <f t="shared" si="7"/>
        <v>7</v>
      </c>
      <c r="B9" s="114" t="str">
        <f t="shared" si="2"/>
        <v>HAFPL/007/24-25</v>
      </c>
      <c r="C9" s="114" t="s">
        <v>691</v>
      </c>
      <c r="D9" s="114" t="s">
        <v>1129</v>
      </c>
      <c r="E9" s="114" t="s">
        <v>277</v>
      </c>
      <c r="F9" s="114" t="s">
        <v>490</v>
      </c>
      <c r="G9" s="125" t="s">
        <v>689</v>
      </c>
      <c r="H9" s="116">
        <v>45268.0</v>
      </c>
      <c r="I9" s="406" t="str">
        <f t="shared" si="3"/>
        <v>HAFPL/007/24-25</v>
      </c>
      <c r="J9" s="116">
        <v>45411.0</v>
      </c>
      <c r="K9" s="114" t="s">
        <v>331</v>
      </c>
      <c r="L9" s="407" t="s">
        <v>4913</v>
      </c>
      <c r="M9" s="408">
        <v>45411.0</v>
      </c>
      <c r="N9" s="407"/>
      <c r="O9" s="407"/>
      <c r="P9" s="407"/>
      <c r="Q9" s="113" t="s">
        <v>316</v>
      </c>
      <c r="R9" s="117">
        <v>20000.0</v>
      </c>
      <c r="S9" s="425">
        <v>81103.0</v>
      </c>
      <c r="T9" s="425">
        <v>3747.0</v>
      </c>
      <c r="U9" s="407"/>
      <c r="V9" s="410">
        <f t="shared" si="4"/>
        <v>84850</v>
      </c>
      <c r="W9" s="406" t="s">
        <v>4910</v>
      </c>
      <c r="X9" s="411">
        <v>82.7</v>
      </c>
      <c r="Y9" s="410">
        <f t="shared" si="5"/>
        <v>7017095</v>
      </c>
      <c r="Z9" s="426">
        <v>207923.7611</v>
      </c>
      <c r="AA9" s="426">
        <v>201217.0</v>
      </c>
      <c r="AB9" s="410">
        <f t="shared" si="6"/>
        <v>409140.7611</v>
      </c>
      <c r="AC9" s="407"/>
      <c r="AD9" s="407"/>
      <c r="AE9" s="407"/>
      <c r="AF9" s="407"/>
      <c r="AG9" s="407"/>
      <c r="AH9" s="407"/>
      <c r="AI9" s="407"/>
      <c r="AJ9" s="407"/>
      <c r="AK9" s="407"/>
      <c r="AL9" s="407"/>
      <c r="AM9" s="407"/>
      <c r="AN9" s="407"/>
      <c r="AO9" s="407"/>
      <c r="AP9" s="407"/>
      <c r="AQ9" s="407"/>
      <c r="AR9" s="407"/>
      <c r="AS9" s="407"/>
      <c r="AT9" s="407"/>
      <c r="AU9" s="407"/>
      <c r="AV9" s="407"/>
      <c r="AW9" s="407"/>
      <c r="AX9" s="407"/>
      <c r="AY9" s="407"/>
      <c r="AZ9" s="407"/>
    </row>
    <row r="10">
      <c r="A10" s="405">
        <f t="shared" si="7"/>
        <v>8</v>
      </c>
      <c r="B10" s="114" t="str">
        <f t="shared" si="2"/>
        <v>HAFPL/008/24-25</v>
      </c>
      <c r="C10" s="114" t="s">
        <v>1674</v>
      </c>
      <c r="D10" s="114" t="s">
        <v>141</v>
      </c>
      <c r="E10" s="114" t="s">
        <v>1141</v>
      </c>
      <c r="F10" s="114" t="s">
        <v>666</v>
      </c>
      <c r="G10" s="125">
        <v>8800.0</v>
      </c>
      <c r="H10" s="116">
        <v>45412.0</v>
      </c>
      <c r="I10" s="406" t="str">
        <f t="shared" si="3"/>
        <v>HAFPL/008/24-25</v>
      </c>
      <c r="J10" s="116">
        <v>45412.0</v>
      </c>
      <c r="K10" s="164" t="s">
        <v>1647</v>
      </c>
      <c r="L10" s="407" t="s">
        <v>4917</v>
      </c>
      <c r="M10" s="408">
        <v>45413.0</v>
      </c>
      <c r="N10" s="407"/>
      <c r="O10" s="407"/>
      <c r="P10" s="407"/>
      <c r="Q10" s="113" t="s">
        <v>316</v>
      </c>
      <c r="R10" s="117">
        <v>16344.0</v>
      </c>
      <c r="S10" s="425">
        <v>102043.0</v>
      </c>
      <c r="T10" s="425">
        <v>3437.0</v>
      </c>
      <c r="U10" s="407"/>
      <c r="V10" s="410">
        <f t="shared" si="4"/>
        <v>105480</v>
      </c>
      <c r="W10" s="406" t="s">
        <v>4910</v>
      </c>
      <c r="X10" s="411">
        <v>82.7</v>
      </c>
      <c r="Y10" s="410">
        <f t="shared" si="5"/>
        <v>8723196</v>
      </c>
      <c r="Z10" s="426">
        <v>261607.6391</v>
      </c>
      <c r="AA10" s="426">
        <v>253169.0</v>
      </c>
      <c r="AB10" s="410">
        <f t="shared" si="6"/>
        <v>514776.6391</v>
      </c>
      <c r="AC10" s="407"/>
      <c r="AD10" s="407"/>
      <c r="AE10" s="407"/>
      <c r="AF10" s="407"/>
      <c r="AG10" s="407"/>
      <c r="AH10" s="407"/>
      <c r="AI10" s="407"/>
      <c r="AJ10" s="407"/>
      <c r="AK10" s="407"/>
      <c r="AL10" s="407"/>
      <c r="AM10" s="407"/>
      <c r="AN10" s="407"/>
      <c r="AO10" s="407"/>
      <c r="AP10" s="407"/>
      <c r="AQ10" s="407"/>
      <c r="AR10" s="407"/>
      <c r="AS10" s="407"/>
      <c r="AT10" s="407"/>
      <c r="AU10" s="407"/>
      <c r="AV10" s="407"/>
      <c r="AW10" s="407"/>
      <c r="AX10" s="407"/>
      <c r="AY10" s="407"/>
      <c r="AZ10" s="407"/>
    </row>
    <row r="11">
      <c r="A11" s="405">
        <f t="shared" si="7"/>
        <v>9</v>
      </c>
      <c r="B11" s="114" t="str">
        <f t="shared" si="2"/>
        <v>HAFPL/009/24-25</v>
      </c>
      <c r="C11" s="114" t="s">
        <v>500</v>
      </c>
      <c r="D11" s="114" t="s">
        <v>4911</v>
      </c>
      <c r="E11" s="114" t="s">
        <v>509</v>
      </c>
      <c r="F11" s="114" t="s">
        <v>490</v>
      </c>
      <c r="G11" s="125" t="s">
        <v>498</v>
      </c>
      <c r="H11" s="116">
        <v>45312.0</v>
      </c>
      <c r="I11" s="406" t="str">
        <f t="shared" si="3"/>
        <v>HAFPL/009/24-25</v>
      </c>
      <c r="J11" s="116">
        <v>45412.0</v>
      </c>
      <c r="K11" s="125" t="s">
        <v>306</v>
      </c>
      <c r="L11" s="407" t="s">
        <v>4912</v>
      </c>
      <c r="M11" s="408">
        <v>45412.0</v>
      </c>
      <c r="N11" s="407"/>
      <c r="O11" s="407"/>
      <c r="P11" s="407"/>
      <c r="Q11" s="113" t="s">
        <v>293</v>
      </c>
      <c r="R11" s="117">
        <v>20000.0</v>
      </c>
      <c r="S11" s="425">
        <v>121029.0</v>
      </c>
      <c r="T11" s="425">
        <v>2971.0</v>
      </c>
      <c r="U11" s="407"/>
      <c r="V11" s="410">
        <f t="shared" si="4"/>
        <v>124000</v>
      </c>
      <c r="W11" s="406" t="s">
        <v>4910</v>
      </c>
      <c r="X11" s="411">
        <v>82.7</v>
      </c>
      <c r="Y11" s="410">
        <f t="shared" si="5"/>
        <v>10254800</v>
      </c>
      <c r="Z11" s="426">
        <v>310282.04730000003</v>
      </c>
      <c r="AA11" s="426">
        <v>300273.0</v>
      </c>
      <c r="AB11" s="410">
        <f t="shared" si="6"/>
        <v>610555.0473</v>
      </c>
      <c r="AC11" s="407"/>
      <c r="AD11" s="407"/>
      <c r="AE11" s="407"/>
      <c r="AF11" s="407"/>
      <c r="AG11" s="407"/>
      <c r="AH11" s="407"/>
      <c r="AI11" s="407"/>
      <c r="AJ11" s="407"/>
      <c r="AK11" s="407"/>
      <c r="AL11" s="407"/>
      <c r="AM11" s="407"/>
      <c r="AN11" s="407"/>
      <c r="AO11" s="407"/>
      <c r="AP11" s="407"/>
      <c r="AQ11" s="407"/>
      <c r="AR11" s="407"/>
      <c r="AS11" s="407"/>
      <c r="AT11" s="407"/>
      <c r="AU11" s="407"/>
      <c r="AV11" s="407"/>
      <c r="AW11" s="407"/>
      <c r="AX11" s="407"/>
      <c r="AY11" s="407"/>
      <c r="AZ11" s="407"/>
    </row>
    <row r="12">
      <c r="A12" s="405">
        <f t="shared" si="7"/>
        <v>10</v>
      </c>
      <c r="B12" s="114" t="str">
        <f t="shared" ref="B12:B40" si="8">"HAFPL/0"&amp;A12&amp;"/24-25"</f>
        <v>HAFPL/010/24-25</v>
      </c>
      <c r="C12" s="114" t="s">
        <v>1801</v>
      </c>
      <c r="D12" s="114" t="s">
        <v>141</v>
      </c>
      <c r="E12" s="114" t="s">
        <v>1802</v>
      </c>
      <c r="F12" s="114" t="s">
        <v>1803</v>
      </c>
      <c r="G12" s="427" t="s">
        <v>1799</v>
      </c>
      <c r="H12" s="116">
        <v>45297.0</v>
      </c>
      <c r="I12" s="406" t="str">
        <f t="shared" si="3"/>
        <v>HAFPL/010/24-25</v>
      </c>
      <c r="J12" s="116">
        <v>45418.0</v>
      </c>
      <c r="K12" s="164" t="s">
        <v>1647</v>
      </c>
      <c r="L12" s="407" t="s">
        <v>4918</v>
      </c>
      <c r="M12" s="408">
        <v>45418.0</v>
      </c>
      <c r="N12" s="407"/>
      <c r="O12" s="407"/>
      <c r="P12" s="407"/>
      <c r="Q12" s="113" t="s">
        <v>307</v>
      </c>
      <c r="R12" s="117">
        <v>16329.241</v>
      </c>
      <c r="S12" s="425">
        <v>90035.0</v>
      </c>
      <c r="T12" s="425">
        <v>3765.0</v>
      </c>
      <c r="U12" s="407"/>
      <c r="V12" s="410">
        <f t="shared" si="4"/>
        <v>93800</v>
      </c>
      <c r="W12" s="406" t="s">
        <v>4910</v>
      </c>
      <c r="X12" s="411">
        <v>82.6</v>
      </c>
      <c r="Y12" s="410">
        <f t="shared" si="5"/>
        <v>7747880</v>
      </c>
      <c r="Z12" s="426">
        <v>230543.62099999996</v>
      </c>
      <c r="AA12" s="426">
        <v>260291.0</v>
      </c>
      <c r="AB12" s="410">
        <f t="shared" si="6"/>
        <v>490834.621</v>
      </c>
      <c r="AC12" s="407"/>
      <c r="AD12" s="407"/>
      <c r="AE12" s="407"/>
      <c r="AF12" s="407"/>
      <c r="AG12" s="407"/>
      <c r="AH12" s="407"/>
      <c r="AI12" s="407"/>
      <c r="AJ12" s="407"/>
      <c r="AK12" s="407"/>
      <c r="AL12" s="407"/>
      <c r="AM12" s="407"/>
      <c r="AN12" s="407"/>
      <c r="AO12" s="407"/>
      <c r="AP12" s="407"/>
      <c r="AQ12" s="407"/>
      <c r="AR12" s="407"/>
      <c r="AS12" s="407"/>
      <c r="AT12" s="407"/>
      <c r="AU12" s="407"/>
      <c r="AV12" s="407"/>
      <c r="AW12" s="407"/>
      <c r="AX12" s="407"/>
      <c r="AY12" s="407"/>
      <c r="AZ12" s="407"/>
    </row>
    <row r="13">
      <c r="A13" s="405">
        <f t="shared" si="7"/>
        <v>11</v>
      </c>
      <c r="B13" s="114" t="str">
        <f t="shared" si="8"/>
        <v>HAFPL/011/24-25</v>
      </c>
      <c r="C13" s="114" t="s">
        <v>1674</v>
      </c>
      <c r="D13" s="114" t="s">
        <v>141</v>
      </c>
      <c r="E13" s="114" t="s">
        <v>1141</v>
      </c>
      <c r="F13" s="114" t="s">
        <v>666</v>
      </c>
      <c r="G13" s="125">
        <v>8672.0</v>
      </c>
      <c r="H13" s="116">
        <v>45277.0</v>
      </c>
      <c r="I13" s="406" t="str">
        <f t="shared" si="3"/>
        <v>HAFPL/011/24-25</v>
      </c>
      <c r="J13" s="116">
        <v>45421.0</v>
      </c>
      <c r="K13" s="114" t="s">
        <v>1647</v>
      </c>
      <c r="L13" s="407" t="s">
        <v>4916</v>
      </c>
      <c r="M13" s="408">
        <v>45421.0</v>
      </c>
      <c r="N13" s="407"/>
      <c r="O13" s="407"/>
      <c r="P13" s="407"/>
      <c r="Q13" s="113" t="s">
        <v>454</v>
      </c>
      <c r="R13" s="117">
        <v>15890.0</v>
      </c>
      <c r="S13" s="425">
        <v>84930.0</v>
      </c>
      <c r="T13" s="425">
        <v>5170.0</v>
      </c>
      <c r="U13" s="407"/>
      <c r="V13" s="410">
        <f t="shared" si="4"/>
        <v>90100</v>
      </c>
      <c r="W13" s="406" t="s">
        <v>4910</v>
      </c>
      <c r="X13" s="411">
        <v>82.6</v>
      </c>
      <c r="Y13" s="410">
        <f t="shared" si="5"/>
        <v>7442260</v>
      </c>
      <c r="Z13" s="426">
        <v>217471.75799999997</v>
      </c>
      <c r="AA13" s="426">
        <v>245533.0</v>
      </c>
      <c r="AB13" s="410">
        <f t="shared" si="6"/>
        <v>463004.758</v>
      </c>
      <c r="AC13" s="407"/>
      <c r="AD13" s="407"/>
      <c r="AE13" s="407"/>
      <c r="AF13" s="407"/>
      <c r="AG13" s="407"/>
      <c r="AH13" s="407"/>
      <c r="AI13" s="407"/>
      <c r="AJ13" s="407"/>
      <c r="AK13" s="407"/>
      <c r="AL13" s="407"/>
      <c r="AM13" s="407"/>
      <c r="AN13" s="407"/>
      <c r="AO13" s="407"/>
      <c r="AP13" s="407"/>
      <c r="AQ13" s="407"/>
      <c r="AR13" s="407"/>
      <c r="AS13" s="407"/>
      <c r="AT13" s="407"/>
      <c r="AU13" s="407"/>
      <c r="AV13" s="407"/>
      <c r="AW13" s="407"/>
      <c r="AX13" s="407"/>
      <c r="AY13" s="407"/>
      <c r="AZ13" s="407"/>
    </row>
    <row r="14">
      <c r="A14" s="405">
        <f t="shared" si="7"/>
        <v>12</v>
      </c>
      <c r="B14" s="114" t="str">
        <f t="shared" si="8"/>
        <v>HAFPL/012/24-25</v>
      </c>
      <c r="C14" s="114" t="s">
        <v>500</v>
      </c>
      <c r="D14" s="114" t="s">
        <v>4911</v>
      </c>
      <c r="E14" s="114" t="s">
        <v>501</v>
      </c>
      <c r="F14" s="114" t="s">
        <v>490</v>
      </c>
      <c r="G14" s="125" t="s">
        <v>520</v>
      </c>
      <c r="H14" s="116">
        <v>45312.0</v>
      </c>
      <c r="I14" s="406" t="str">
        <f t="shared" si="3"/>
        <v>HAFPL/012/24-25</v>
      </c>
      <c r="J14" s="116">
        <v>45421.0</v>
      </c>
      <c r="K14" s="114" t="s">
        <v>306</v>
      </c>
      <c r="L14" s="407" t="s">
        <v>4914</v>
      </c>
      <c r="M14" s="408">
        <v>45421.0</v>
      </c>
      <c r="N14" s="407"/>
      <c r="O14" s="407"/>
      <c r="P14" s="407"/>
      <c r="Q14" s="113" t="s">
        <v>293</v>
      </c>
      <c r="R14" s="117">
        <v>20000.0</v>
      </c>
      <c r="S14" s="425">
        <v>121029.0</v>
      </c>
      <c r="T14" s="425">
        <v>2971.0</v>
      </c>
      <c r="U14" s="407"/>
      <c r="V14" s="410">
        <f t="shared" si="4"/>
        <v>124000</v>
      </c>
      <c r="W14" s="406" t="s">
        <v>4910</v>
      </c>
      <c r="X14" s="411">
        <v>82.6</v>
      </c>
      <c r="Y14" s="410">
        <f t="shared" si="5"/>
        <v>10242400</v>
      </c>
      <c r="Z14" s="426">
        <v>309906.8574</v>
      </c>
      <c r="AA14" s="426">
        <v>349895.0</v>
      </c>
      <c r="AB14" s="410">
        <f t="shared" si="6"/>
        <v>659801.8574</v>
      </c>
      <c r="AC14" s="407"/>
      <c r="AD14" s="407"/>
      <c r="AE14" s="407"/>
      <c r="AF14" s="407"/>
      <c r="AG14" s="407"/>
      <c r="AH14" s="407"/>
      <c r="AI14" s="407"/>
      <c r="AJ14" s="407"/>
      <c r="AK14" s="407"/>
      <c r="AL14" s="407"/>
      <c r="AM14" s="407"/>
      <c r="AN14" s="407"/>
      <c r="AO14" s="407"/>
      <c r="AP14" s="407"/>
      <c r="AQ14" s="407"/>
      <c r="AR14" s="407"/>
      <c r="AS14" s="407"/>
      <c r="AT14" s="407"/>
      <c r="AU14" s="407"/>
      <c r="AV14" s="407"/>
      <c r="AW14" s="407"/>
      <c r="AX14" s="407"/>
      <c r="AY14" s="407"/>
      <c r="AZ14" s="407"/>
    </row>
    <row r="15">
      <c r="A15" s="405">
        <f t="shared" si="7"/>
        <v>13</v>
      </c>
      <c r="B15" s="114" t="str">
        <f t="shared" si="8"/>
        <v>HAFPL/013/24-25</v>
      </c>
      <c r="C15" s="114" t="s">
        <v>500</v>
      </c>
      <c r="D15" s="114" t="s">
        <v>4911</v>
      </c>
      <c r="E15" s="114" t="s">
        <v>501</v>
      </c>
      <c r="F15" s="114" t="s">
        <v>490</v>
      </c>
      <c r="G15" s="125" t="s">
        <v>498</v>
      </c>
      <c r="H15" s="116">
        <v>45312.0</v>
      </c>
      <c r="I15" s="406" t="str">
        <f t="shared" si="3"/>
        <v>HAFPL/013/24-25</v>
      </c>
      <c r="J15" s="116">
        <v>45421.0</v>
      </c>
      <c r="K15" s="114" t="s">
        <v>306</v>
      </c>
      <c r="L15" s="407" t="s">
        <v>4919</v>
      </c>
      <c r="M15" s="408">
        <v>45421.0</v>
      </c>
      <c r="N15" s="407"/>
      <c r="O15" s="407"/>
      <c r="P15" s="407"/>
      <c r="Q15" s="113" t="s">
        <v>293</v>
      </c>
      <c r="R15" s="117">
        <v>20000.0</v>
      </c>
      <c r="S15" s="425">
        <v>121029.0</v>
      </c>
      <c r="T15" s="425">
        <v>2971.0</v>
      </c>
      <c r="U15" s="407"/>
      <c r="V15" s="410">
        <f t="shared" si="4"/>
        <v>124000</v>
      </c>
      <c r="W15" s="406" t="s">
        <v>4910</v>
      </c>
      <c r="X15" s="411">
        <v>82.6</v>
      </c>
      <c r="Y15" s="410">
        <f t="shared" si="5"/>
        <v>10242400</v>
      </c>
      <c r="Z15" s="426">
        <v>309906.8574</v>
      </c>
      <c r="AA15" s="426">
        <v>349895.0</v>
      </c>
      <c r="AB15" s="410">
        <f t="shared" si="6"/>
        <v>659801.8574</v>
      </c>
      <c r="AC15" s="407"/>
      <c r="AD15" s="407"/>
      <c r="AE15" s="407"/>
      <c r="AF15" s="407"/>
      <c r="AG15" s="407"/>
      <c r="AH15" s="407"/>
      <c r="AI15" s="407"/>
      <c r="AJ15" s="407"/>
      <c r="AK15" s="407"/>
      <c r="AL15" s="407"/>
      <c r="AM15" s="407"/>
      <c r="AN15" s="407"/>
      <c r="AO15" s="407"/>
      <c r="AP15" s="407"/>
      <c r="AQ15" s="407"/>
      <c r="AR15" s="407"/>
      <c r="AS15" s="407"/>
      <c r="AT15" s="407"/>
      <c r="AU15" s="407"/>
      <c r="AV15" s="407"/>
      <c r="AW15" s="407"/>
      <c r="AX15" s="407"/>
      <c r="AY15" s="407"/>
      <c r="AZ15" s="407"/>
    </row>
    <row r="16">
      <c r="A16" s="405">
        <f t="shared" si="7"/>
        <v>14</v>
      </c>
      <c r="B16" s="114" t="str">
        <f t="shared" si="8"/>
        <v>HAFPL/014/24-25</v>
      </c>
      <c r="C16" s="114" t="s">
        <v>1674</v>
      </c>
      <c r="D16" s="114" t="s">
        <v>141</v>
      </c>
      <c r="E16" s="114" t="s">
        <v>1141</v>
      </c>
      <c r="F16" s="114" t="s">
        <v>666</v>
      </c>
      <c r="G16" s="125">
        <v>8859.0</v>
      </c>
      <c r="H16" s="116">
        <v>45313.0</v>
      </c>
      <c r="I16" s="406" t="str">
        <f t="shared" si="3"/>
        <v>HAFPL/014/24-25</v>
      </c>
      <c r="J16" s="116">
        <v>45423.0</v>
      </c>
      <c r="K16" s="164" t="s">
        <v>1647</v>
      </c>
      <c r="L16" s="407" t="s">
        <v>4920</v>
      </c>
      <c r="M16" s="408">
        <v>45423.0</v>
      </c>
      <c r="N16" s="407"/>
      <c r="O16" s="407"/>
      <c r="P16" s="407"/>
      <c r="Q16" s="113" t="s">
        <v>316</v>
      </c>
      <c r="R16" s="117">
        <v>16344.0</v>
      </c>
      <c r="S16" s="425">
        <v>106063.0</v>
      </c>
      <c r="T16" s="425">
        <v>3437.0</v>
      </c>
      <c r="U16" s="407"/>
      <c r="V16" s="410">
        <f t="shared" si="4"/>
        <v>109500</v>
      </c>
      <c r="W16" s="406" t="s">
        <v>4910</v>
      </c>
      <c r="X16" s="411">
        <v>82.6</v>
      </c>
      <c r="Y16" s="410">
        <f t="shared" si="5"/>
        <v>9044700</v>
      </c>
      <c r="Z16" s="426">
        <v>271584.91779999994</v>
      </c>
      <c r="AA16" s="426">
        <v>306628.0</v>
      </c>
      <c r="AB16" s="410">
        <f t="shared" si="6"/>
        <v>578212.9178</v>
      </c>
      <c r="AC16" s="407"/>
      <c r="AD16" s="407"/>
      <c r="AE16" s="407"/>
      <c r="AF16" s="407"/>
      <c r="AG16" s="407"/>
      <c r="AH16" s="407"/>
      <c r="AI16" s="407"/>
      <c r="AJ16" s="407"/>
      <c r="AK16" s="407"/>
      <c r="AL16" s="407"/>
      <c r="AM16" s="407"/>
      <c r="AN16" s="407"/>
      <c r="AO16" s="407"/>
      <c r="AP16" s="407"/>
      <c r="AQ16" s="407"/>
      <c r="AR16" s="407"/>
      <c r="AS16" s="407"/>
      <c r="AT16" s="407"/>
      <c r="AU16" s="407"/>
      <c r="AV16" s="407"/>
      <c r="AW16" s="407"/>
      <c r="AX16" s="407"/>
      <c r="AY16" s="407"/>
      <c r="AZ16" s="407"/>
    </row>
    <row r="17">
      <c r="A17" s="405">
        <f t="shared" si="7"/>
        <v>15</v>
      </c>
      <c r="B17" s="114" t="str">
        <f t="shared" si="8"/>
        <v>HAFPL/015/24-25</v>
      </c>
      <c r="C17" s="114" t="s">
        <v>500</v>
      </c>
      <c r="D17" s="114" t="s">
        <v>4911</v>
      </c>
      <c r="E17" s="114" t="s">
        <v>501</v>
      </c>
      <c r="F17" s="114" t="s">
        <v>490</v>
      </c>
      <c r="G17" s="125" t="s">
        <v>498</v>
      </c>
      <c r="H17" s="116">
        <v>45312.0</v>
      </c>
      <c r="I17" s="406" t="str">
        <f t="shared" si="3"/>
        <v>HAFPL/015/24-25</v>
      </c>
      <c r="J17" s="116">
        <v>45425.0</v>
      </c>
      <c r="K17" s="114" t="s">
        <v>306</v>
      </c>
      <c r="L17" s="407" t="s">
        <v>4909</v>
      </c>
      <c r="M17" s="408">
        <v>45426.0</v>
      </c>
      <c r="N17" s="407"/>
      <c r="O17" s="407"/>
      <c r="P17" s="407"/>
      <c r="Q17" s="113" t="s">
        <v>454</v>
      </c>
      <c r="R17" s="117">
        <v>20000.0</v>
      </c>
      <c r="S17" s="425">
        <v>120480.0</v>
      </c>
      <c r="T17" s="425">
        <v>3520.0</v>
      </c>
      <c r="U17" s="407"/>
      <c r="V17" s="410">
        <f t="shared" si="4"/>
        <v>124000</v>
      </c>
      <c r="W17" s="406" t="s">
        <v>4910</v>
      </c>
      <c r="X17" s="411">
        <v>82.6</v>
      </c>
      <c r="Y17" s="410">
        <f t="shared" si="5"/>
        <v>10242400</v>
      </c>
      <c r="Z17" s="426">
        <v>308501.088</v>
      </c>
      <c r="AA17" s="426">
        <v>348308.0</v>
      </c>
      <c r="AB17" s="410">
        <f t="shared" si="6"/>
        <v>656809.088</v>
      </c>
      <c r="AC17" s="407"/>
      <c r="AD17" s="407"/>
      <c r="AE17" s="407"/>
      <c r="AF17" s="407"/>
      <c r="AG17" s="407"/>
      <c r="AH17" s="407"/>
      <c r="AI17" s="407"/>
      <c r="AJ17" s="407"/>
      <c r="AK17" s="407"/>
      <c r="AL17" s="407"/>
      <c r="AM17" s="407"/>
      <c r="AN17" s="407"/>
      <c r="AO17" s="407"/>
      <c r="AP17" s="407"/>
      <c r="AQ17" s="407"/>
      <c r="AR17" s="407"/>
      <c r="AS17" s="407"/>
      <c r="AT17" s="407"/>
      <c r="AU17" s="407"/>
      <c r="AV17" s="407"/>
      <c r="AW17" s="407"/>
      <c r="AX17" s="407"/>
      <c r="AY17" s="407"/>
      <c r="AZ17" s="407"/>
    </row>
    <row r="18">
      <c r="A18" s="405">
        <f t="shared" si="7"/>
        <v>16</v>
      </c>
      <c r="B18" s="114" t="str">
        <f t="shared" si="8"/>
        <v>HAFPL/016/24-25</v>
      </c>
      <c r="C18" s="114" t="s">
        <v>301</v>
      </c>
      <c r="D18" s="114" t="s">
        <v>1709</v>
      </c>
      <c r="E18" s="114" t="s">
        <v>302</v>
      </c>
      <c r="F18" s="114" t="s">
        <v>303</v>
      </c>
      <c r="G18" s="125" t="s">
        <v>299</v>
      </c>
      <c r="H18" s="116">
        <v>45240.0</v>
      </c>
      <c r="I18" s="406" t="str">
        <f t="shared" si="3"/>
        <v>HAFPL/016/24-25</v>
      </c>
      <c r="J18" s="116">
        <v>45426.0</v>
      </c>
      <c r="K18" s="114" t="s">
        <v>306</v>
      </c>
      <c r="L18" s="407" t="s">
        <v>4917</v>
      </c>
      <c r="M18" s="408">
        <v>45426.0</v>
      </c>
      <c r="N18" s="407"/>
      <c r="O18" s="407"/>
      <c r="P18" s="407"/>
      <c r="Q18" s="113" t="s">
        <v>307</v>
      </c>
      <c r="R18" s="117">
        <v>20720.0</v>
      </c>
      <c r="S18" s="425">
        <v>94144.0</v>
      </c>
      <c r="T18" s="425">
        <v>3800.0</v>
      </c>
      <c r="U18" s="407"/>
      <c r="V18" s="410">
        <f t="shared" si="4"/>
        <v>97944</v>
      </c>
      <c r="W18" s="406" t="s">
        <v>4910</v>
      </c>
      <c r="X18" s="411">
        <v>82.6</v>
      </c>
      <c r="Y18" s="410">
        <f t="shared" si="5"/>
        <v>8090174.4</v>
      </c>
      <c r="Z18" s="426">
        <v>241065.12639999998</v>
      </c>
      <c r="AA18" s="426">
        <v>272170.0</v>
      </c>
      <c r="AB18" s="410">
        <f t="shared" si="6"/>
        <v>513235.1264</v>
      </c>
      <c r="AC18" s="407"/>
      <c r="AD18" s="407"/>
      <c r="AE18" s="407"/>
      <c r="AF18" s="407"/>
      <c r="AG18" s="407"/>
      <c r="AH18" s="407"/>
      <c r="AI18" s="407"/>
      <c r="AJ18" s="407"/>
      <c r="AK18" s="407"/>
      <c r="AL18" s="407"/>
      <c r="AM18" s="407"/>
      <c r="AN18" s="407"/>
      <c r="AO18" s="407"/>
      <c r="AP18" s="407"/>
      <c r="AQ18" s="407"/>
      <c r="AR18" s="407"/>
      <c r="AS18" s="407"/>
      <c r="AT18" s="407"/>
      <c r="AU18" s="407"/>
      <c r="AV18" s="407"/>
      <c r="AW18" s="407"/>
      <c r="AX18" s="407"/>
      <c r="AY18" s="407"/>
      <c r="AZ18" s="407"/>
    </row>
    <row r="19">
      <c r="A19" s="405">
        <f t="shared" si="7"/>
        <v>17</v>
      </c>
      <c r="B19" s="114" t="str">
        <f t="shared" si="8"/>
        <v>HAFPL/017/24-25</v>
      </c>
      <c r="C19" s="114" t="s">
        <v>1644</v>
      </c>
      <c r="D19" s="114" t="s">
        <v>141</v>
      </c>
      <c r="E19" s="114" t="s">
        <v>1645</v>
      </c>
      <c r="F19" s="114" t="s">
        <v>666</v>
      </c>
      <c r="G19" s="114" t="s">
        <v>1642</v>
      </c>
      <c r="H19" s="116">
        <v>45267.0</v>
      </c>
      <c r="I19" s="406" t="str">
        <f t="shared" si="3"/>
        <v>HAFPL/017/24-25</v>
      </c>
      <c r="J19" s="116">
        <v>45426.0</v>
      </c>
      <c r="K19" s="164" t="s">
        <v>1647</v>
      </c>
      <c r="L19" s="407" t="s">
        <v>4921</v>
      </c>
      <c r="M19" s="408">
        <v>45427.0</v>
      </c>
      <c r="N19" s="407"/>
      <c r="O19" s="407"/>
      <c r="P19" s="407"/>
      <c r="Q19" s="113" t="s">
        <v>454</v>
      </c>
      <c r="R19" s="117">
        <v>16344.0</v>
      </c>
      <c r="S19" s="425">
        <v>113630.0</v>
      </c>
      <c r="T19" s="425">
        <v>5170.0</v>
      </c>
      <c r="U19" s="407"/>
      <c r="V19" s="410">
        <f t="shared" si="4"/>
        <v>118800</v>
      </c>
      <c r="W19" s="406" t="s">
        <v>4910</v>
      </c>
      <c r="X19" s="411">
        <v>82.6</v>
      </c>
      <c r="Y19" s="410">
        <f t="shared" si="5"/>
        <v>9812880</v>
      </c>
      <c r="Z19" s="426">
        <v>290960.978</v>
      </c>
      <c r="AA19" s="426">
        <v>328504.0</v>
      </c>
      <c r="AB19" s="410">
        <f t="shared" si="6"/>
        <v>619464.978</v>
      </c>
      <c r="AC19" s="407"/>
      <c r="AD19" s="407"/>
      <c r="AE19" s="407"/>
      <c r="AF19" s="407"/>
      <c r="AG19" s="407"/>
      <c r="AH19" s="407"/>
      <c r="AI19" s="407"/>
      <c r="AJ19" s="407"/>
      <c r="AK19" s="407"/>
      <c r="AL19" s="407"/>
      <c r="AM19" s="407"/>
      <c r="AN19" s="407"/>
      <c r="AO19" s="407"/>
      <c r="AP19" s="407"/>
      <c r="AQ19" s="407"/>
      <c r="AR19" s="407"/>
      <c r="AS19" s="407"/>
      <c r="AT19" s="407"/>
      <c r="AU19" s="407"/>
      <c r="AV19" s="407"/>
      <c r="AW19" s="407"/>
      <c r="AX19" s="407"/>
      <c r="AY19" s="407"/>
      <c r="AZ19" s="407"/>
    </row>
    <row r="20">
      <c r="A20" s="405">
        <f t="shared" si="7"/>
        <v>18</v>
      </c>
      <c r="B20" s="114" t="str">
        <f t="shared" si="8"/>
        <v>HAFPL/018/24-25</v>
      </c>
      <c r="C20" s="114" t="s">
        <v>1674</v>
      </c>
      <c r="D20" s="114" t="s">
        <v>141</v>
      </c>
      <c r="E20" s="114" t="s">
        <v>1141</v>
      </c>
      <c r="F20" s="114" t="s">
        <v>666</v>
      </c>
      <c r="G20" s="125">
        <v>8796.0</v>
      </c>
      <c r="H20" s="116">
        <v>45299.0</v>
      </c>
      <c r="I20" s="406" t="str">
        <f t="shared" si="3"/>
        <v>HAFPL/018/24-25</v>
      </c>
      <c r="J20" s="116">
        <v>45432.0</v>
      </c>
      <c r="K20" s="164" t="s">
        <v>1647</v>
      </c>
      <c r="L20" s="407" t="s">
        <v>4917</v>
      </c>
      <c r="M20" s="408">
        <v>45432.0</v>
      </c>
      <c r="N20" s="407"/>
      <c r="O20" s="407"/>
      <c r="P20" s="407"/>
      <c r="Q20" s="113" t="s">
        <v>454</v>
      </c>
      <c r="R20" s="117">
        <v>16344.0</v>
      </c>
      <c r="S20" s="425">
        <v>106280.0</v>
      </c>
      <c r="T20" s="425">
        <v>5170.0</v>
      </c>
      <c r="U20" s="407"/>
      <c r="V20" s="410">
        <f t="shared" si="4"/>
        <v>111450</v>
      </c>
      <c r="W20" s="406" t="s">
        <v>4910</v>
      </c>
      <c r="X20" s="411">
        <v>82.65</v>
      </c>
      <c r="Y20" s="410">
        <f t="shared" si="5"/>
        <v>9211342.5</v>
      </c>
      <c r="Z20" s="426">
        <v>272305.302</v>
      </c>
      <c r="AA20" s="426">
        <v>307441.0</v>
      </c>
      <c r="AB20" s="410">
        <f t="shared" si="6"/>
        <v>579746.302</v>
      </c>
      <c r="AC20" s="407"/>
      <c r="AD20" s="407"/>
      <c r="AE20" s="407"/>
      <c r="AF20" s="407"/>
      <c r="AG20" s="407"/>
      <c r="AH20" s="407"/>
      <c r="AI20" s="407"/>
      <c r="AJ20" s="407"/>
      <c r="AK20" s="407"/>
      <c r="AL20" s="407"/>
      <c r="AM20" s="407"/>
      <c r="AN20" s="407"/>
      <c r="AO20" s="407"/>
      <c r="AP20" s="407"/>
      <c r="AQ20" s="407"/>
      <c r="AR20" s="407"/>
      <c r="AS20" s="407"/>
      <c r="AT20" s="407"/>
      <c r="AU20" s="407"/>
      <c r="AV20" s="407"/>
      <c r="AW20" s="407"/>
      <c r="AX20" s="407"/>
      <c r="AY20" s="407"/>
      <c r="AZ20" s="407"/>
    </row>
    <row r="21" ht="15.75" customHeight="1">
      <c r="A21" s="405">
        <f t="shared" si="7"/>
        <v>19</v>
      </c>
      <c r="B21" s="114" t="str">
        <f t="shared" si="8"/>
        <v>HAFPL/019/24-25</v>
      </c>
      <c r="C21" s="114" t="s">
        <v>1687</v>
      </c>
      <c r="D21" s="114" t="s">
        <v>141</v>
      </c>
      <c r="E21" s="114" t="s">
        <v>1645</v>
      </c>
      <c r="F21" s="114" t="s">
        <v>666</v>
      </c>
      <c r="G21" s="125">
        <v>23181.0</v>
      </c>
      <c r="H21" s="116">
        <v>45279.0</v>
      </c>
      <c r="I21" s="406" t="str">
        <f t="shared" si="3"/>
        <v>HAFPL/019/24-25</v>
      </c>
      <c r="J21" s="116">
        <v>45432.0</v>
      </c>
      <c r="K21" s="164" t="s">
        <v>1647</v>
      </c>
      <c r="L21" s="407" t="s">
        <v>4921</v>
      </c>
      <c r="M21" s="408">
        <v>45432.0</v>
      </c>
      <c r="N21" s="407"/>
      <c r="O21" s="407"/>
      <c r="P21" s="407"/>
      <c r="Q21" s="113"/>
      <c r="R21" s="117">
        <v>16344.0</v>
      </c>
      <c r="S21" s="425">
        <v>106550.0</v>
      </c>
      <c r="T21" s="425">
        <v>5050.0</v>
      </c>
      <c r="U21" s="407"/>
      <c r="V21" s="410">
        <f t="shared" si="4"/>
        <v>111600</v>
      </c>
      <c r="W21" s="406" t="s">
        <v>4910</v>
      </c>
      <c r="X21" s="411">
        <v>82.65</v>
      </c>
      <c r="Y21" s="410">
        <f t="shared" si="5"/>
        <v>9223740</v>
      </c>
      <c r="Z21" s="426">
        <v>272997.0825</v>
      </c>
      <c r="AA21" s="426">
        <v>308223.0</v>
      </c>
      <c r="AB21" s="410">
        <f t="shared" si="6"/>
        <v>581220.0825</v>
      </c>
      <c r="AC21" s="407"/>
      <c r="AD21" s="407"/>
      <c r="AE21" s="407"/>
      <c r="AF21" s="407"/>
      <c r="AG21" s="407"/>
      <c r="AH21" s="407"/>
      <c r="AI21" s="407"/>
      <c r="AJ21" s="407"/>
      <c r="AK21" s="407"/>
      <c r="AL21" s="407"/>
      <c r="AM21" s="407"/>
      <c r="AN21" s="407"/>
      <c r="AO21" s="407"/>
      <c r="AP21" s="407"/>
      <c r="AQ21" s="407"/>
      <c r="AR21" s="407"/>
      <c r="AS21" s="407"/>
      <c r="AT21" s="407"/>
      <c r="AU21" s="407"/>
      <c r="AV21" s="407"/>
      <c r="AW21" s="407"/>
      <c r="AX21" s="407"/>
      <c r="AY21" s="407"/>
      <c r="AZ21" s="407"/>
    </row>
    <row r="22" ht="15.75" customHeight="1">
      <c r="A22" s="405">
        <f t="shared" si="7"/>
        <v>20</v>
      </c>
      <c r="B22" s="114" t="str">
        <f t="shared" si="8"/>
        <v>HAFPL/020/24-25</v>
      </c>
      <c r="C22" s="114" t="s">
        <v>700</v>
      </c>
      <c r="D22" s="114" t="s">
        <v>1129</v>
      </c>
      <c r="E22" s="114" t="s">
        <v>278</v>
      </c>
      <c r="F22" s="114" t="s">
        <v>278</v>
      </c>
      <c r="G22" s="125" t="s">
        <v>698</v>
      </c>
      <c r="H22" s="116">
        <v>45390.0</v>
      </c>
      <c r="I22" s="406" t="str">
        <f t="shared" si="3"/>
        <v>HAFPL/020/24-25</v>
      </c>
      <c r="J22" s="116">
        <v>45432.0</v>
      </c>
      <c r="K22" s="114" t="s">
        <v>492</v>
      </c>
      <c r="L22" s="407" t="s">
        <v>4909</v>
      </c>
      <c r="M22" s="408">
        <v>45432.0</v>
      </c>
      <c r="N22" s="407"/>
      <c r="O22" s="407"/>
      <c r="P22" s="407"/>
      <c r="Q22" s="113"/>
      <c r="R22" s="117">
        <v>20000.0</v>
      </c>
      <c r="S22" s="425">
        <v>76015.0</v>
      </c>
      <c r="T22" s="425">
        <v>3635.0</v>
      </c>
      <c r="U22" s="407"/>
      <c r="V22" s="410">
        <f t="shared" si="4"/>
        <v>79650</v>
      </c>
      <c r="W22" s="406" t="s">
        <v>4910</v>
      </c>
      <c r="X22" s="411">
        <v>82.65</v>
      </c>
      <c r="Y22" s="410">
        <f t="shared" si="5"/>
        <v>6583072.5</v>
      </c>
      <c r="Z22" s="426">
        <v>194761.83225</v>
      </c>
      <c r="AA22" s="426">
        <v>219892.0</v>
      </c>
      <c r="AB22" s="410">
        <f t="shared" si="6"/>
        <v>414653.8323</v>
      </c>
      <c r="AC22" s="407"/>
      <c r="AD22" s="407"/>
      <c r="AE22" s="407"/>
      <c r="AF22" s="407"/>
      <c r="AG22" s="407"/>
      <c r="AH22" s="407"/>
      <c r="AI22" s="407"/>
      <c r="AJ22" s="407"/>
      <c r="AK22" s="407"/>
      <c r="AL22" s="407"/>
      <c r="AM22" s="407"/>
      <c r="AN22" s="407"/>
      <c r="AO22" s="407"/>
      <c r="AP22" s="407"/>
      <c r="AQ22" s="407"/>
      <c r="AR22" s="407"/>
      <c r="AS22" s="407"/>
      <c r="AT22" s="407"/>
      <c r="AU22" s="407"/>
      <c r="AV22" s="407"/>
      <c r="AW22" s="407"/>
      <c r="AX22" s="407"/>
      <c r="AY22" s="407"/>
      <c r="AZ22" s="407"/>
    </row>
    <row r="23" ht="15.75" customHeight="1">
      <c r="A23" s="405">
        <f t="shared" si="7"/>
        <v>21</v>
      </c>
      <c r="B23" s="114" t="str">
        <f t="shared" si="8"/>
        <v>HAFPL/021/24-25</v>
      </c>
      <c r="C23" s="114" t="s">
        <v>500</v>
      </c>
      <c r="D23" s="114" t="s">
        <v>4911</v>
      </c>
      <c r="E23" s="114" t="s">
        <v>501</v>
      </c>
      <c r="F23" s="114" t="s">
        <v>490</v>
      </c>
      <c r="G23" s="114" t="s">
        <v>535</v>
      </c>
      <c r="H23" s="116">
        <v>45411.0</v>
      </c>
      <c r="I23" s="406" t="str">
        <f t="shared" si="3"/>
        <v>HAFPL/021/24-25</v>
      </c>
      <c r="J23" s="116">
        <v>45436.0</v>
      </c>
      <c r="K23" s="114" t="s">
        <v>306</v>
      </c>
      <c r="L23" s="407" t="s">
        <v>4916</v>
      </c>
      <c r="M23" s="408">
        <v>45436.0</v>
      </c>
      <c r="N23" s="407"/>
      <c r="O23" s="407"/>
      <c r="P23" s="407"/>
      <c r="Q23" s="113"/>
      <c r="R23" s="117">
        <v>20000.0</v>
      </c>
      <c r="S23" s="425">
        <v>94900.0</v>
      </c>
      <c r="T23" s="425">
        <v>3600.0</v>
      </c>
      <c r="U23" s="407"/>
      <c r="V23" s="410">
        <f t="shared" si="4"/>
        <v>98500</v>
      </c>
      <c r="W23" s="406" t="s">
        <v>4910</v>
      </c>
      <c r="X23" s="411">
        <v>82.65</v>
      </c>
      <c r="Y23" s="410">
        <f t="shared" si="5"/>
        <v>8141025</v>
      </c>
      <c r="Z23" s="426">
        <v>243148.03500000003</v>
      </c>
      <c r="AA23" s="426">
        <v>274522.0</v>
      </c>
      <c r="AB23" s="410">
        <f t="shared" si="6"/>
        <v>517670.035</v>
      </c>
      <c r="AC23" s="407"/>
      <c r="AD23" s="407"/>
      <c r="AE23" s="407"/>
      <c r="AF23" s="407"/>
      <c r="AG23" s="407"/>
      <c r="AH23" s="407"/>
      <c r="AI23" s="407"/>
      <c r="AJ23" s="407"/>
      <c r="AK23" s="407"/>
      <c r="AL23" s="407"/>
      <c r="AM23" s="407"/>
      <c r="AN23" s="407"/>
      <c r="AO23" s="407"/>
      <c r="AP23" s="407"/>
      <c r="AQ23" s="407"/>
      <c r="AR23" s="407"/>
      <c r="AS23" s="407"/>
      <c r="AT23" s="407"/>
      <c r="AU23" s="407"/>
      <c r="AV23" s="407"/>
      <c r="AW23" s="407"/>
      <c r="AX23" s="407"/>
      <c r="AY23" s="407"/>
      <c r="AZ23" s="407"/>
    </row>
    <row r="24" ht="15.75" customHeight="1">
      <c r="A24" s="405">
        <f t="shared" si="7"/>
        <v>22</v>
      </c>
      <c r="B24" s="114" t="str">
        <f t="shared" si="8"/>
        <v>HAFPL/022/24-25</v>
      </c>
      <c r="C24" s="114" t="s">
        <v>1674</v>
      </c>
      <c r="D24" s="114" t="s">
        <v>141</v>
      </c>
      <c r="E24" s="114" t="s">
        <v>1141</v>
      </c>
      <c r="F24" s="114" t="s">
        <v>666</v>
      </c>
      <c r="G24" s="125">
        <v>8822.0</v>
      </c>
      <c r="H24" s="116">
        <v>45306.0</v>
      </c>
      <c r="I24" s="406" t="str">
        <f t="shared" si="3"/>
        <v>HAFPL/022/24-25</v>
      </c>
      <c r="J24" s="116">
        <v>45437.0</v>
      </c>
      <c r="K24" s="114" t="s">
        <v>1647</v>
      </c>
      <c r="L24" s="407"/>
      <c r="M24" s="407"/>
      <c r="N24" s="407"/>
      <c r="O24" s="407"/>
      <c r="P24" s="407"/>
      <c r="Q24" s="113"/>
      <c r="R24" s="117">
        <v>16344.0</v>
      </c>
      <c r="S24" s="425">
        <v>93900.0</v>
      </c>
      <c r="T24" s="425">
        <v>5100.0</v>
      </c>
      <c r="U24" s="407"/>
      <c r="V24" s="410">
        <f t="shared" si="4"/>
        <v>99000</v>
      </c>
      <c r="W24" s="406" t="s">
        <v>4910</v>
      </c>
      <c r="X24" s="411">
        <v>82.65</v>
      </c>
      <c r="Y24" s="410">
        <f t="shared" si="5"/>
        <v>8182350</v>
      </c>
      <c r="Z24" s="426">
        <v>240585.88500000004</v>
      </c>
      <c r="AA24" s="426">
        <v>271629.0</v>
      </c>
      <c r="AB24" s="410">
        <f t="shared" si="6"/>
        <v>512214.885</v>
      </c>
      <c r="AC24" s="407"/>
      <c r="AD24" s="407"/>
      <c r="AE24" s="407"/>
      <c r="AF24" s="407"/>
      <c r="AG24" s="407"/>
      <c r="AH24" s="407"/>
      <c r="AI24" s="407"/>
      <c r="AJ24" s="407"/>
      <c r="AK24" s="407"/>
      <c r="AL24" s="407"/>
      <c r="AM24" s="407"/>
      <c r="AN24" s="407"/>
      <c r="AO24" s="407"/>
      <c r="AP24" s="407"/>
      <c r="AQ24" s="407"/>
      <c r="AR24" s="407"/>
      <c r="AS24" s="407"/>
      <c r="AT24" s="407"/>
      <c r="AU24" s="407"/>
      <c r="AV24" s="407"/>
      <c r="AW24" s="407"/>
      <c r="AX24" s="407"/>
      <c r="AY24" s="407"/>
      <c r="AZ24" s="407"/>
    </row>
    <row r="25" ht="15.75" customHeight="1">
      <c r="A25" s="405">
        <f t="shared" si="7"/>
        <v>23</v>
      </c>
      <c r="B25" s="114" t="str">
        <f t="shared" si="8"/>
        <v>HAFPL/023/24-25</v>
      </c>
      <c r="C25" s="114" t="s">
        <v>1674</v>
      </c>
      <c r="D25" s="114" t="s">
        <v>141</v>
      </c>
      <c r="E25" s="114" t="s">
        <v>1141</v>
      </c>
      <c r="F25" s="114" t="s">
        <v>666</v>
      </c>
      <c r="G25" s="125">
        <v>8789.0</v>
      </c>
      <c r="H25" s="116">
        <v>45299.0</v>
      </c>
      <c r="I25" s="406" t="str">
        <f t="shared" si="3"/>
        <v>HAFPL/023/24-25</v>
      </c>
      <c r="J25" s="116">
        <v>45439.0</v>
      </c>
      <c r="K25" s="114" t="s">
        <v>1647</v>
      </c>
      <c r="L25" s="407"/>
      <c r="M25" s="407"/>
      <c r="N25" s="407"/>
      <c r="O25" s="407"/>
      <c r="P25" s="407"/>
      <c r="Q25" s="113"/>
      <c r="R25" s="117">
        <v>16344.0</v>
      </c>
      <c r="S25" s="425">
        <v>106630.0</v>
      </c>
      <c r="T25" s="425">
        <v>5170.0</v>
      </c>
      <c r="U25" s="407"/>
      <c r="V25" s="410">
        <f t="shared" si="4"/>
        <v>111800</v>
      </c>
      <c r="W25" s="406" t="s">
        <v>4910</v>
      </c>
      <c r="X25" s="411">
        <v>82.65</v>
      </c>
      <c r="Y25" s="410">
        <f t="shared" si="5"/>
        <v>9240270</v>
      </c>
      <c r="Z25" s="426">
        <v>273202.05449999997</v>
      </c>
      <c r="AA25" s="426">
        <v>308454.0</v>
      </c>
      <c r="AB25" s="410">
        <f t="shared" si="6"/>
        <v>581656.0545</v>
      </c>
      <c r="AC25" s="407"/>
      <c r="AD25" s="407"/>
      <c r="AE25" s="407"/>
      <c r="AF25" s="407"/>
      <c r="AG25" s="407"/>
      <c r="AH25" s="407"/>
      <c r="AI25" s="407"/>
      <c r="AJ25" s="407"/>
      <c r="AK25" s="407"/>
      <c r="AL25" s="407"/>
      <c r="AM25" s="407"/>
      <c r="AN25" s="407"/>
      <c r="AO25" s="407"/>
      <c r="AP25" s="407"/>
      <c r="AQ25" s="407"/>
      <c r="AR25" s="407"/>
      <c r="AS25" s="407"/>
      <c r="AT25" s="407"/>
      <c r="AU25" s="407"/>
      <c r="AV25" s="407"/>
      <c r="AW25" s="407"/>
      <c r="AX25" s="407"/>
      <c r="AY25" s="407"/>
      <c r="AZ25" s="407"/>
    </row>
    <row r="26" ht="15.75" customHeight="1">
      <c r="A26" s="405">
        <f t="shared" si="7"/>
        <v>24</v>
      </c>
      <c r="B26" s="114" t="str">
        <f t="shared" si="8"/>
        <v>HAFPL/024/24-25</v>
      </c>
      <c r="C26" s="114" t="s">
        <v>1674</v>
      </c>
      <c r="D26" s="114" t="s">
        <v>141</v>
      </c>
      <c r="E26" s="114" t="s">
        <v>1141</v>
      </c>
      <c r="F26" s="114" t="s">
        <v>666</v>
      </c>
      <c r="G26" s="125">
        <v>8835.0</v>
      </c>
      <c r="H26" s="116">
        <v>45309.0</v>
      </c>
      <c r="I26" s="406" t="str">
        <f t="shared" si="3"/>
        <v>HAFPL/024/24-25</v>
      </c>
      <c r="J26" s="116">
        <v>45440.0</v>
      </c>
      <c r="K26" s="114" t="s">
        <v>1647</v>
      </c>
      <c r="L26" s="407"/>
      <c r="M26" s="407"/>
      <c r="N26" s="407"/>
      <c r="O26" s="407"/>
      <c r="P26" s="407"/>
      <c r="Q26" s="113"/>
      <c r="R26" s="117">
        <v>16329.241044091672</v>
      </c>
      <c r="S26" s="425">
        <v>109994.0</v>
      </c>
      <c r="T26" s="425">
        <v>3506.0</v>
      </c>
      <c r="U26" s="407"/>
      <c r="V26" s="410">
        <f t="shared" si="4"/>
        <v>113500</v>
      </c>
      <c r="W26" s="406" t="s">
        <v>4910</v>
      </c>
      <c r="X26" s="411">
        <v>82.65</v>
      </c>
      <c r="Y26" s="410">
        <f t="shared" si="5"/>
        <v>9380775</v>
      </c>
      <c r="Z26" s="426">
        <v>281821.12710000004</v>
      </c>
      <c r="AA26" s="426">
        <v>318185.0</v>
      </c>
      <c r="AB26" s="410">
        <f t="shared" si="6"/>
        <v>600006.1271</v>
      </c>
      <c r="AC26" s="407"/>
      <c r="AD26" s="407"/>
      <c r="AE26" s="407"/>
      <c r="AF26" s="407"/>
      <c r="AG26" s="407"/>
      <c r="AH26" s="407"/>
      <c r="AI26" s="407"/>
      <c r="AJ26" s="407"/>
      <c r="AK26" s="407"/>
      <c r="AL26" s="407"/>
      <c r="AM26" s="407"/>
      <c r="AN26" s="407"/>
      <c r="AO26" s="407"/>
      <c r="AP26" s="407"/>
      <c r="AQ26" s="407"/>
      <c r="AR26" s="407"/>
      <c r="AS26" s="407"/>
      <c r="AT26" s="407"/>
      <c r="AU26" s="407"/>
      <c r="AV26" s="407"/>
      <c r="AW26" s="407"/>
      <c r="AX26" s="407"/>
      <c r="AY26" s="407"/>
      <c r="AZ26" s="407"/>
    </row>
    <row r="27" ht="15.75" customHeight="1">
      <c r="A27" s="405">
        <f t="shared" si="7"/>
        <v>25</v>
      </c>
      <c r="B27" s="114" t="str">
        <f t="shared" si="8"/>
        <v>HAFPL/025/24-25</v>
      </c>
      <c r="C27" s="114" t="s">
        <v>500</v>
      </c>
      <c r="D27" s="114" t="s">
        <v>4911</v>
      </c>
      <c r="E27" s="114" t="s">
        <v>501</v>
      </c>
      <c r="F27" s="114" t="s">
        <v>490</v>
      </c>
      <c r="G27" s="114" t="s">
        <v>498</v>
      </c>
      <c r="H27" s="116">
        <v>45312.0</v>
      </c>
      <c r="I27" s="406" t="str">
        <f t="shared" si="3"/>
        <v>HAFPL/025/24-25</v>
      </c>
      <c r="J27" s="116">
        <v>45441.0</v>
      </c>
      <c r="K27" s="114" t="s">
        <v>306</v>
      </c>
      <c r="L27" s="407"/>
      <c r="M27" s="407"/>
      <c r="N27" s="407"/>
      <c r="O27" s="407"/>
      <c r="P27" s="407"/>
      <c r="Q27" s="113"/>
      <c r="R27" s="117">
        <v>20000.0</v>
      </c>
      <c r="S27" s="425">
        <v>120480.0</v>
      </c>
      <c r="T27" s="425">
        <v>3520.0</v>
      </c>
      <c r="U27" s="407"/>
      <c r="V27" s="410">
        <f t="shared" si="4"/>
        <v>124000</v>
      </c>
      <c r="W27" s="406" t="s">
        <v>4910</v>
      </c>
      <c r="X27" s="411">
        <v>82.65</v>
      </c>
      <c r="Y27" s="410">
        <f t="shared" si="5"/>
        <v>10248600</v>
      </c>
      <c r="Z27" s="426">
        <v>308687.832</v>
      </c>
      <c r="AA27" s="426">
        <v>348519.0</v>
      </c>
      <c r="AB27" s="410">
        <f t="shared" si="6"/>
        <v>657206.832</v>
      </c>
      <c r="AC27" s="407"/>
      <c r="AD27" s="407"/>
      <c r="AE27" s="407"/>
      <c r="AF27" s="407"/>
      <c r="AG27" s="407"/>
      <c r="AH27" s="407"/>
      <c r="AI27" s="407"/>
      <c r="AJ27" s="407"/>
      <c r="AK27" s="407"/>
      <c r="AL27" s="407"/>
      <c r="AM27" s="407"/>
      <c r="AN27" s="407"/>
      <c r="AO27" s="407"/>
      <c r="AP27" s="407"/>
      <c r="AQ27" s="407"/>
      <c r="AR27" s="407"/>
      <c r="AS27" s="407"/>
      <c r="AT27" s="407"/>
      <c r="AU27" s="407"/>
      <c r="AV27" s="407"/>
      <c r="AW27" s="407"/>
      <c r="AX27" s="407"/>
      <c r="AY27" s="407"/>
      <c r="AZ27" s="407"/>
    </row>
    <row r="28" ht="15.75" customHeight="1">
      <c r="A28" s="405">
        <f t="shared" si="7"/>
        <v>26</v>
      </c>
      <c r="B28" s="114" t="str">
        <f t="shared" si="8"/>
        <v>HAFPL/026/24-25</v>
      </c>
      <c r="C28" s="114" t="s">
        <v>500</v>
      </c>
      <c r="D28" s="114" t="s">
        <v>4911</v>
      </c>
      <c r="E28" s="114" t="s">
        <v>501</v>
      </c>
      <c r="F28" s="114" t="s">
        <v>490</v>
      </c>
      <c r="G28" s="114" t="s">
        <v>498</v>
      </c>
      <c r="H28" s="116">
        <v>45312.0</v>
      </c>
      <c r="I28" s="406" t="str">
        <f t="shared" si="3"/>
        <v>HAFPL/026/24-25</v>
      </c>
      <c r="J28" s="116">
        <v>45442.0</v>
      </c>
      <c r="K28" s="114" t="s">
        <v>306</v>
      </c>
      <c r="L28" s="407"/>
      <c r="M28" s="407"/>
      <c r="N28" s="407"/>
      <c r="O28" s="407"/>
      <c r="P28" s="407"/>
      <c r="Q28" s="113"/>
      <c r="R28" s="117">
        <v>20000.0</v>
      </c>
      <c r="S28" s="425">
        <v>120480.0</v>
      </c>
      <c r="T28" s="425">
        <v>3520.0</v>
      </c>
      <c r="U28" s="407"/>
      <c r="V28" s="410">
        <f t="shared" si="4"/>
        <v>124000</v>
      </c>
      <c r="W28" s="406" t="s">
        <v>4910</v>
      </c>
      <c r="X28" s="411">
        <v>82.65</v>
      </c>
      <c r="Y28" s="410">
        <f t="shared" si="5"/>
        <v>10248600</v>
      </c>
      <c r="Z28" s="426">
        <v>308687.832</v>
      </c>
      <c r="AA28" s="426">
        <v>348519.0</v>
      </c>
      <c r="AB28" s="410">
        <f t="shared" si="6"/>
        <v>657206.832</v>
      </c>
      <c r="AC28" s="407"/>
      <c r="AD28" s="407"/>
      <c r="AE28" s="407"/>
      <c r="AF28" s="407"/>
      <c r="AG28" s="407"/>
      <c r="AH28" s="407"/>
      <c r="AI28" s="407"/>
      <c r="AJ28" s="407"/>
      <c r="AK28" s="407"/>
      <c r="AL28" s="407"/>
      <c r="AM28" s="407"/>
      <c r="AN28" s="407"/>
      <c r="AO28" s="407"/>
      <c r="AP28" s="407"/>
      <c r="AQ28" s="407"/>
      <c r="AR28" s="407"/>
      <c r="AS28" s="407"/>
      <c r="AT28" s="407"/>
      <c r="AU28" s="407"/>
      <c r="AV28" s="407"/>
      <c r="AW28" s="407"/>
      <c r="AX28" s="407"/>
      <c r="AY28" s="407"/>
      <c r="AZ28" s="407"/>
    </row>
    <row r="29" ht="15.75" customHeight="1">
      <c r="A29" s="405">
        <f t="shared" si="7"/>
        <v>27</v>
      </c>
      <c r="B29" s="114" t="str">
        <f t="shared" si="8"/>
        <v>HAFPL/027/24-25</v>
      </c>
      <c r="C29" s="114" t="s">
        <v>500</v>
      </c>
      <c r="D29" s="114" t="s">
        <v>4911</v>
      </c>
      <c r="E29" s="114" t="s">
        <v>501</v>
      </c>
      <c r="F29" s="114" t="s">
        <v>490</v>
      </c>
      <c r="G29" s="114" t="s">
        <v>535</v>
      </c>
      <c r="H29" s="116">
        <v>45411.0</v>
      </c>
      <c r="I29" s="406" t="str">
        <f t="shared" si="3"/>
        <v>HAFPL/027/24-25</v>
      </c>
      <c r="J29" s="116">
        <v>45442.0</v>
      </c>
      <c r="K29" s="114" t="s">
        <v>306</v>
      </c>
      <c r="L29" s="407"/>
      <c r="M29" s="407"/>
      <c r="N29" s="407"/>
      <c r="O29" s="407"/>
      <c r="P29" s="407"/>
      <c r="Q29" s="113"/>
      <c r="R29" s="117">
        <v>20000.0</v>
      </c>
      <c r="S29" s="425">
        <v>98980.0</v>
      </c>
      <c r="T29" s="425">
        <v>3520.0</v>
      </c>
      <c r="U29" s="407"/>
      <c r="V29" s="410">
        <f t="shared" si="4"/>
        <v>102500</v>
      </c>
      <c r="W29" s="406" t="s">
        <v>4910</v>
      </c>
      <c r="X29" s="411">
        <v>82.65</v>
      </c>
      <c r="Y29" s="410">
        <f t="shared" si="5"/>
        <v>8471625</v>
      </c>
      <c r="Z29" s="426">
        <v>253601.60700000002</v>
      </c>
      <c r="AA29" s="426">
        <v>286324.0</v>
      </c>
      <c r="AB29" s="410">
        <f t="shared" si="6"/>
        <v>539925.607</v>
      </c>
      <c r="AC29" s="407"/>
      <c r="AD29" s="407"/>
      <c r="AE29" s="407"/>
      <c r="AF29" s="407"/>
      <c r="AG29" s="407"/>
      <c r="AH29" s="407"/>
      <c r="AI29" s="407"/>
      <c r="AJ29" s="407"/>
      <c r="AK29" s="407"/>
      <c r="AL29" s="407"/>
      <c r="AM29" s="407"/>
      <c r="AN29" s="407"/>
      <c r="AO29" s="407"/>
      <c r="AP29" s="407"/>
      <c r="AQ29" s="407"/>
      <c r="AR29" s="407"/>
      <c r="AS29" s="407"/>
      <c r="AT29" s="407"/>
      <c r="AU29" s="407"/>
      <c r="AV29" s="407"/>
      <c r="AW29" s="407"/>
      <c r="AX29" s="407"/>
      <c r="AY29" s="407"/>
      <c r="AZ29" s="407"/>
    </row>
    <row r="30" ht="15.75" customHeight="1">
      <c r="A30" s="405">
        <f t="shared" si="7"/>
        <v>28</v>
      </c>
      <c r="B30" s="114" t="str">
        <f t="shared" si="8"/>
        <v>HAFPL/028/24-25</v>
      </c>
      <c r="C30" s="114" t="s">
        <v>382</v>
      </c>
      <c r="D30" s="114" t="s">
        <v>329</v>
      </c>
      <c r="E30" s="114" t="s">
        <v>383</v>
      </c>
      <c r="F30" s="114" t="s">
        <v>384</v>
      </c>
      <c r="G30" s="114" t="s">
        <v>380</v>
      </c>
      <c r="H30" s="116">
        <v>45425.0</v>
      </c>
      <c r="I30" s="406" t="str">
        <f t="shared" si="3"/>
        <v>HAFPL/028/24-25</v>
      </c>
      <c r="J30" s="116">
        <v>45443.0</v>
      </c>
      <c r="K30" s="114" t="s">
        <v>331</v>
      </c>
      <c r="L30" s="407"/>
      <c r="M30" s="407"/>
      <c r="N30" s="407"/>
      <c r="O30" s="407"/>
      <c r="P30" s="407"/>
      <c r="Q30" s="113"/>
      <c r="R30" s="117">
        <v>17280.0</v>
      </c>
      <c r="S30" s="425">
        <v>93505.0</v>
      </c>
      <c r="T30" s="425">
        <v>1535.0</v>
      </c>
      <c r="U30" s="407"/>
      <c r="V30" s="410">
        <f t="shared" si="4"/>
        <v>95040</v>
      </c>
      <c r="W30" s="406" t="s">
        <v>4910</v>
      </c>
      <c r="X30" s="411">
        <v>82.65</v>
      </c>
      <c r="Y30" s="410">
        <f t="shared" si="5"/>
        <v>7855056</v>
      </c>
      <c r="Z30" s="426">
        <v>239573.83575000003</v>
      </c>
      <c r="AA30" s="426">
        <v>270487.0</v>
      </c>
      <c r="AB30" s="410">
        <f t="shared" si="6"/>
        <v>510060.8358</v>
      </c>
      <c r="AC30" s="407"/>
      <c r="AD30" s="407"/>
      <c r="AE30" s="407"/>
      <c r="AF30" s="407"/>
      <c r="AG30" s="407"/>
      <c r="AH30" s="407"/>
      <c r="AI30" s="407"/>
      <c r="AJ30" s="407"/>
      <c r="AK30" s="407"/>
      <c r="AL30" s="407"/>
      <c r="AM30" s="407"/>
      <c r="AN30" s="407"/>
      <c r="AO30" s="407"/>
      <c r="AP30" s="407"/>
      <c r="AQ30" s="407"/>
      <c r="AR30" s="407"/>
      <c r="AS30" s="407"/>
      <c r="AT30" s="407"/>
      <c r="AU30" s="407"/>
      <c r="AV30" s="407"/>
      <c r="AW30" s="407"/>
      <c r="AX30" s="407"/>
      <c r="AY30" s="407"/>
      <c r="AZ30" s="407"/>
    </row>
    <row r="31" ht="15.75" customHeight="1">
      <c r="A31" s="405">
        <f t="shared" si="7"/>
        <v>29</v>
      </c>
      <c r="B31" s="114" t="str">
        <f t="shared" si="8"/>
        <v>HAFPL/029/24-25</v>
      </c>
      <c r="C31" s="114" t="s">
        <v>1644</v>
      </c>
      <c r="D31" s="114" t="s">
        <v>141</v>
      </c>
      <c r="E31" s="114" t="s">
        <v>1645</v>
      </c>
      <c r="F31" s="114" t="s">
        <v>666</v>
      </c>
      <c r="G31" s="114" t="s">
        <v>2102</v>
      </c>
      <c r="H31" s="116">
        <v>45327.0</v>
      </c>
      <c r="I31" s="406" t="str">
        <f t="shared" si="3"/>
        <v>HAFPL/029/24-25</v>
      </c>
      <c r="J31" s="116">
        <v>45443.0</v>
      </c>
      <c r="K31" s="114" t="s">
        <v>1647</v>
      </c>
      <c r="L31" s="407"/>
      <c r="M31" s="407"/>
      <c r="N31" s="407"/>
      <c r="O31" s="407"/>
      <c r="P31" s="407"/>
      <c r="Q31" s="113"/>
      <c r="R31" s="117">
        <v>15322.5</v>
      </c>
      <c r="S31" s="425">
        <v>90680.0</v>
      </c>
      <c r="T31" s="425">
        <v>5170.0</v>
      </c>
      <c r="U31" s="407"/>
      <c r="V31" s="410">
        <f t="shared" si="4"/>
        <v>95850</v>
      </c>
      <c r="W31" s="406" t="s">
        <v>4910</v>
      </c>
      <c r="X31" s="411">
        <v>82.65</v>
      </c>
      <c r="Y31" s="410">
        <f t="shared" si="5"/>
        <v>7922002.5</v>
      </c>
      <c r="Z31" s="426">
        <v>232335.76200000002</v>
      </c>
      <c r="AA31" s="426">
        <v>262315.0</v>
      </c>
      <c r="AB31" s="410">
        <f t="shared" si="6"/>
        <v>494650.762</v>
      </c>
      <c r="AC31" s="407"/>
      <c r="AD31" s="407"/>
      <c r="AE31" s="407"/>
      <c r="AF31" s="407"/>
      <c r="AG31" s="407"/>
      <c r="AH31" s="407"/>
      <c r="AI31" s="407"/>
      <c r="AJ31" s="407"/>
      <c r="AK31" s="407"/>
      <c r="AL31" s="407"/>
      <c r="AM31" s="407"/>
      <c r="AN31" s="407"/>
      <c r="AO31" s="407"/>
      <c r="AP31" s="407"/>
      <c r="AQ31" s="407"/>
      <c r="AR31" s="407"/>
      <c r="AS31" s="407"/>
      <c r="AT31" s="407"/>
      <c r="AU31" s="407"/>
      <c r="AV31" s="407"/>
      <c r="AW31" s="407"/>
      <c r="AX31" s="407"/>
      <c r="AY31" s="407"/>
      <c r="AZ31" s="407"/>
    </row>
    <row r="32" ht="15.75" customHeight="1">
      <c r="A32" s="405">
        <f t="shared" si="7"/>
        <v>30</v>
      </c>
      <c r="B32" s="114" t="str">
        <f t="shared" si="8"/>
        <v>HAFPL/030/24-25</v>
      </c>
      <c r="C32" s="114" t="s">
        <v>708</v>
      </c>
      <c r="D32" s="114" t="s">
        <v>1129</v>
      </c>
      <c r="E32" s="114" t="s">
        <v>277</v>
      </c>
      <c r="F32" s="114" t="s">
        <v>490</v>
      </c>
      <c r="G32" s="114" t="s">
        <v>706</v>
      </c>
      <c r="H32" s="116">
        <v>45421.0</v>
      </c>
      <c r="I32" s="406" t="str">
        <f t="shared" si="3"/>
        <v>HAFPL/030/24-25</v>
      </c>
      <c r="J32" s="116">
        <v>45443.0</v>
      </c>
      <c r="K32" s="114" t="s">
        <v>710</v>
      </c>
      <c r="L32" s="407"/>
      <c r="M32" s="407"/>
      <c r="N32" s="407"/>
      <c r="O32" s="407"/>
      <c r="P32" s="407"/>
      <c r="Q32" s="113"/>
      <c r="R32" s="117">
        <v>21000.0</v>
      </c>
      <c r="S32" s="425">
        <v>90839.0</v>
      </c>
      <c r="T32" s="425">
        <v>3211.0</v>
      </c>
      <c r="U32" s="407"/>
      <c r="V32" s="410">
        <f t="shared" si="4"/>
        <v>94050</v>
      </c>
      <c r="W32" s="406" t="s">
        <v>4910</v>
      </c>
      <c r="X32" s="411">
        <v>82.65</v>
      </c>
      <c r="Y32" s="410">
        <f t="shared" si="5"/>
        <v>7773232.5</v>
      </c>
      <c r="Z32" s="426">
        <v>232743.14385000002</v>
      </c>
      <c r="AA32" s="426">
        <v>262775.0</v>
      </c>
      <c r="AB32" s="410">
        <f t="shared" si="6"/>
        <v>495518.1439</v>
      </c>
      <c r="AC32" s="407"/>
      <c r="AD32" s="407"/>
      <c r="AE32" s="407"/>
      <c r="AF32" s="407"/>
      <c r="AG32" s="407"/>
      <c r="AH32" s="407"/>
      <c r="AI32" s="407"/>
      <c r="AJ32" s="407"/>
      <c r="AK32" s="407"/>
      <c r="AL32" s="407"/>
      <c r="AM32" s="407"/>
      <c r="AN32" s="407"/>
      <c r="AO32" s="407"/>
      <c r="AP32" s="407"/>
      <c r="AQ32" s="407"/>
      <c r="AR32" s="407"/>
      <c r="AS32" s="407"/>
      <c r="AT32" s="407"/>
      <c r="AU32" s="407"/>
      <c r="AV32" s="407"/>
      <c r="AW32" s="407"/>
      <c r="AX32" s="407"/>
      <c r="AY32" s="407"/>
      <c r="AZ32" s="407"/>
    </row>
    <row r="33" ht="15.75" customHeight="1">
      <c r="A33" s="405">
        <f t="shared" si="7"/>
        <v>31</v>
      </c>
      <c r="B33" s="114" t="str">
        <f t="shared" si="8"/>
        <v>HAFPL/031/24-25</v>
      </c>
      <c r="C33" s="114" t="s">
        <v>382</v>
      </c>
      <c r="D33" s="114" t="s">
        <v>329</v>
      </c>
      <c r="E33" s="114" t="s">
        <v>383</v>
      </c>
      <c r="F33" s="114" t="s">
        <v>384</v>
      </c>
      <c r="G33" s="114" t="s">
        <v>393</v>
      </c>
      <c r="H33" s="116">
        <v>45425.0</v>
      </c>
      <c r="I33" s="406" t="str">
        <f t="shared" si="3"/>
        <v>HAFPL/031/24-25</v>
      </c>
      <c r="J33" s="116">
        <v>45443.0</v>
      </c>
      <c r="K33" s="114" t="s">
        <v>331</v>
      </c>
      <c r="L33" s="407"/>
      <c r="M33" s="407"/>
      <c r="N33" s="407"/>
      <c r="O33" s="407"/>
      <c r="P33" s="407"/>
      <c r="Q33" s="113"/>
      <c r="R33" s="117">
        <v>17280.0</v>
      </c>
      <c r="S33" s="425">
        <v>93505.0</v>
      </c>
      <c r="T33" s="425">
        <v>1535.0</v>
      </c>
      <c r="U33" s="407"/>
      <c r="V33" s="410">
        <f t="shared" si="4"/>
        <v>95040</v>
      </c>
      <c r="W33" s="406" t="s">
        <v>4910</v>
      </c>
      <c r="X33" s="411">
        <v>82.65</v>
      </c>
      <c r="Y33" s="410">
        <f t="shared" si="5"/>
        <v>7855056</v>
      </c>
      <c r="Z33" s="426">
        <v>239573.83575000003</v>
      </c>
      <c r="AA33" s="426">
        <v>270487.0</v>
      </c>
      <c r="AB33" s="410">
        <f t="shared" si="6"/>
        <v>510060.8358</v>
      </c>
      <c r="AC33" s="407"/>
      <c r="AD33" s="407"/>
      <c r="AE33" s="407"/>
      <c r="AF33" s="407"/>
      <c r="AG33" s="407"/>
      <c r="AH33" s="407"/>
      <c r="AI33" s="407"/>
      <c r="AJ33" s="407"/>
      <c r="AK33" s="407"/>
      <c r="AL33" s="407"/>
      <c r="AM33" s="407"/>
      <c r="AN33" s="407"/>
      <c r="AO33" s="407"/>
      <c r="AP33" s="407"/>
      <c r="AQ33" s="407"/>
      <c r="AR33" s="407"/>
      <c r="AS33" s="407"/>
      <c r="AT33" s="407"/>
      <c r="AU33" s="407"/>
      <c r="AV33" s="407"/>
      <c r="AW33" s="407"/>
      <c r="AX33" s="407"/>
      <c r="AY33" s="407"/>
      <c r="AZ33" s="407"/>
    </row>
    <row r="34" ht="15.75" customHeight="1">
      <c r="A34" s="405">
        <f t="shared" si="7"/>
        <v>32</v>
      </c>
      <c r="B34" s="114" t="str">
        <f t="shared" si="8"/>
        <v>HAFPL/032/24-25</v>
      </c>
      <c r="C34" s="114" t="s">
        <v>1644</v>
      </c>
      <c r="D34" s="114" t="s">
        <v>141</v>
      </c>
      <c r="E34" s="114" t="s">
        <v>1645</v>
      </c>
      <c r="F34" s="114" t="s">
        <v>666</v>
      </c>
      <c r="G34" s="114" t="s">
        <v>2095</v>
      </c>
      <c r="H34" s="116">
        <v>45327.0</v>
      </c>
      <c r="I34" s="406" t="s">
        <v>2094</v>
      </c>
      <c r="J34" s="116">
        <v>45446.0</v>
      </c>
      <c r="K34" s="114" t="s">
        <v>1647</v>
      </c>
      <c r="L34" s="407"/>
      <c r="M34" s="407"/>
      <c r="N34" s="407"/>
      <c r="O34" s="407"/>
      <c r="P34" s="407"/>
      <c r="Q34" s="113"/>
      <c r="R34" s="117">
        <v>16344.0</v>
      </c>
      <c r="S34" s="425">
        <v>99740.0</v>
      </c>
      <c r="T34" s="425">
        <v>4300.0</v>
      </c>
      <c r="U34" s="407"/>
      <c r="V34" s="410">
        <f t="shared" si="4"/>
        <v>104040</v>
      </c>
      <c r="W34" s="406" t="s">
        <v>4910</v>
      </c>
      <c r="X34" s="411">
        <v>82.65</v>
      </c>
      <c r="Y34" s="410">
        <f t="shared" si="5"/>
        <v>8598906</v>
      </c>
      <c r="Z34" s="426">
        <v>255548.84100000001</v>
      </c>
      <c r="AA34" s="426">
        <v>288523.0</v>
      </c>
      <c r="AB34" s="410">
        <f t="shared" si="6"/>
        <v>544071.841</v>
      </c>
      <c r="AC34" s="407"/>
      <c r="AD34" s="407"/>
      <c r="AE34" s="407"/>
      <c r="AF34" s="407"/>
      <c r="AG34" s="407"/>
      <c r="AH34" s="407"/>
      <c r="AI34" s="407"/>
      <c r="AJ34" s="407"/>
      <c r="AK34" s="407"/>
      <c r="AL34" s="407"/>
      <c r="AM34" s="407"/>
      <c r="AN34" s="407"/>
      <c r="AO34" s="407"/>
      <c r="AP34" s="407"/>
      <c r="AQ34" s="407"/>
      <c r="AR34" s="407"/>
      <c r="AS34" s="407"/>
      <c r="AT34" s="407"/>
      <c r="AU34" s="407"/>
      <c r="AV34" s="407"/>
      <c r="AW34" s="407"/>
      <c r="AX34" s="407"/>
      <c r="AY34" s="407"/>
      <c r="AZ34" s="407"/>
    </row>
    <row r="35" ht="15.75" customHeight="1">
      <c r="A35" s="405">
        <f t="shared" si="7"/>
        <v>33</v>
      </c>
      <c r="B35" s="114" t="str">
        <f t="shared" si="8"/>
        <v>HAFPL/033/24-25</v>
      </c>
      <c r="C35" s="114" t="s">
        <v>500</v>
      </c>
      <c r="D35" s="114" t="s">
        <v>4911</v>
      </c>
      <c r="E35" s="114" t="s">
        <v>501</v>
      </c>
      <c r="F35" s="114" t="s">
        <v>490</v>
      </c>
      <c r="G35" s="114" t="s">
        <v>498</v>
      </c>
      <c r="H35" s="116">
        <v>45312.0</v>
      </c>
      <c r="I35" s="406" t="s">
        <v>554</v>
      </c>
      <c r="J35" s="116">
        <v>45447.0</v>
      </c>
      <c r="K35" s="114" t="s">
        <v>306</v>
      </c>
      <c r="L35" s="407"/>
      <c r="M35" s="407"/>
      <c r="N35" s="407"/>
      <c r="O35" s="407"/>
      <c r="P35" s="407"/>
      <c r="Q35" s="113"/>
      <c r="R35" s="117">
        <v>20000.0</v>
      </c>
      <c r="S35" s="425">
        <v>120480.0</v>
      </c>
      <c r="T35" s="425">
        <v>3520.0</v>
      </c>
      <c r="U35" s="407"/>
      <c r="V35" s="410">
        <f t="shared" si="4"/>
        <v>124000</v>
      </c>
      <c r="W35" s="406" t="s">
        <v>4910</v>
      </c>
      <c r="X35" s="411">
        <v>82.65</v>
      </c>
      <c r="Y35" s="410">
        <f t="shared" si="5"/>
        <v>10248600</v>
      </c>
      <c r="Z35" s="426">
        <v>308687.832</v>
      </c>
      <c r="AA35" s="426">
        <v>348519.0</v>
      </c>
      <c r="AB35" s="410">
        <f t="shared" si="6"/>
        <v>657206.832</v>
      </c>
      <c r="AC35" s="407"/>
      <c r="AD35" s="407"/>
      <c r="AE35" s="407"/>
      <c r="AF35" s="407"/>
      <c r="AG35" s="407"/>
      <c r="AH35" s="407"/>
      <c r="AI35" s="407"/>
      <c r="AJ35" s="407"/>
      <c r="AK35" s="407"/>
      <c r="AL35" s="407"/>
      <c r="AM35" s="407"/>
      <c r="AN35" s="407"/>
      <c r="AO35" s="407"/>
      <c r="AP35" s="407"/>
      <c r="AQ35" s="407"/>
      <c r="AR35" s="407"/>
      <c r="AS35" s="407"/>
      <c r="AT35" s="407"/>
      <c r="AU35" s="407"/>
      <c r="AV35" s="407"/>
      <c r="AW35" s="407"/>
      <c r="AX35" s="407"/>
      <c r="AY35" s="407"/>
      <c r="AZ35" s="407"/>
    </row>
    <row r="36" ht="15.75" customHeight="1">
      <c r="A36" s="405">
        <f t="shared" si="7"/>
        <v>34</v>
      </c>
      <c r="B36" s="114" t="str">
        <f t="shared" si="8"/>
        <v>HAFPL/034/24-25</v>
      </c>
      <c r="C36" s="114" t="s">
        <v>1851</v>
      </c>
      <c r="D36" s="114" t="s">
        <v>141</v>
      </c>
      <c r="E36" s="114" t="s">
        <v>1852</v>
      </c>
      <c r="F36" s="114" t="s">
        <v>303</v>
      </c>
      <c r="G36" s="114" t="s">
        <v>1895</v>
      </c>
      <c r="H36" s="116">
        <v>45310.0</v>
      </c>
      <c r="I36" s="406" t="s">
        <v>1894</v>
      </c>
      <c r="J36" s="116">
        <v>45448.0</v>
      </c>
      <c r="K36" s="114" t="s">
        <v>1110</v>
      </c>
      <c r="L36" s="407"/>
      <c r="M36" s="407"/>
      <c r="N36" s="407"/>
      <c r="O36" s="407"/>
      <c r="P36" s="407"/>
      <c r="Q36" s="113"/>
      <c r="R36" s="117">
        <v>14514.879928081486</v>
      </c>
      <c r="S36" s="425">
        <v>94585.0</v>
      </c>
      <c r="T36" s="425">
        <v>3765.0</v>
      </c>
      <c r="U36" s="407"/>
      <c r="V36" s="410">
        <f t="shared" si="4"/>
        <v>98350</v>
      </c>
      <c r="W36" s="406" t="s">
        <v>4910</v>
      </c>
      <c r="X36" s="411">
        <v>82.65</v>
      </c>
      <c r="Y36" s="410">
        <f t="shared" si="5"/>
        <v>8128627.5</v>
      </c>
      <c r="Z36" s="426">
        <v>242340.95775000003</v>
      </c>
      <c r="AA36" s="426">
        <v>273611.0</v>
      </c>
      <c r="AB36" s="410">
        <f t="shared" si="6"/>
        <v>515951.9578</v>
      </c>
      <c r="AC36" s="407"/>
      <c r="AD36" s="407"/>
      <c r="AE36" s="407"/>
      <c r="AF36" s="407"/>
      <c r="AG36" s="407"/>
      <c r="AH36" s="407"/>
      <c r="AI36" s="407"/>
      <c r="AJ36" s="407"/>
      <c r="AK36" s="407"/>
      <c r="AL36" s="407"/>
      <c r="AM36" s="407"/>
      <c r="AN36" s="407"/>
      <c r="AO36" s="407"/>
      <c r="AP36" s="407"/>
      <c r="AQ36" s="407"/>
      <c r="AR36" s="407"/>
      <c r="AS36" s="407"/>
      <c r="AT36" s="407"/>
      <c r="AU36" s="407"/>
      <c r="AV36" s="407"/>
      <c r="AW36" s="407"/>
      <c r="AX36" s="407"/>
      <c r="AY36" s="407"/>
      <c r="AZ36" s="407"/>
    </row>
    <row r="37" ht="15.75" customHeight="1">
      <c r="A37" s="405">
        <f t="shared" si="7"/>
        <v>35</v>
      </c>
      <c r="B37" s="114" t="str">
        <f t="shared" si="8"/>
        <v>HAFPL/035/24-25</v>
      </c>
      <c r="C37" s="114" t="s">
        <v>1851</v>
      </c>
      <c r="D37" s="114" t="s">
        <v>141</v>
      </c>
      <c r="E37" s="114" t="s">
        <v>1852</v>
      </c>
      <c r="F37" s="114" t="s">
        <v>303</v>
      </c>
      <c r="G37" s="114" t="s">
        <v>1860</v>
      </c>
      <c r="H37" s="116">
        <v>45307.0</v>
      </c>
      <c r="I37" s="406" t="s">
        <v>1859</v>
      </c>
      <c r="J37" s="116">
        <v>45448.0</v>
      </c>
      <c r="K37" s="114" t="s">
        <v>1110</v>
      </c>
      <c r="L37" s="407"/>
      <c r="M37" s="407"/>
      <c r="N37" s="407"/>
      <c r="O37" s="407"/>
      <c r="P37" s="407"/>
      <c r="Q37" s="113"/>
      <c r="R37" s="117">
        <v>16329.24</v>
      </c>
      <c r="S37" s="425">
        <v>127285.0</v>
      </c>
      <c r="T37" s="425">
        <v>3765.0</v>
      </c>
      <c r="U37" s="407"/>
      <c r="V37" s="410">
        <f t="shared" si="4"/>
        <v>131050</v>
      </c>
      <c r="W37" s="406" t="s">
        <v>4910</v>
      </c>
      <c r="X37" s="411">
        <v>82.65</v>
      </c>
      <c r="Y37" s="410">
        <f t="shared" si="5"/>
        <v>10831282.5</v>
      </c>
      <c r="Z37" s="426">
        <v>326123.26275</v>
      </c>
      <c r="AA37" s="426">
        <v>368204.0</v>
      </c>
      <c r="AB37" s="410">
        <f t="shared" si="6"/>
        <v>694327.2628</v>
      </c>
      <c r="AC37" s="407"/>
      <c r="AD37" s="407"/>
      <c r="AE37" s="407"/>
      <c r="AF37" s="407"/>
      <c r="AG37" s="407"/>
      <c r="AH37" s="407"/>
      <c r="AI37" s="407"/>
      <c r="AJ37" s="407"/>
      <c r="AK37" s="407"/>
      <c r="AL37" s="407"/>
      <c r="AM37" s="407"/>
      <c r="AN37" s="407"/>
      <c r="AO37" s="407"/>
      <c r="AP37" s="407"/>
      <c r="AQ37" s="407"/>
      <c r="AR37" s="407"/>
      <c r="AS37" s="407"/>
      <c r="AT37" s="407"/>
      <c r="AU37" s="407"/>
      <c r="AV37" s="407"/>
      <c r="AW37" s="407"/>
      <c r="AX37" s="407"/>
      <c r="AY37" s="407"/>
      <c r="AZ37" s="407"/>
    </row>
    <row r="38" ht="15.75" customHeight="1">
      <c r="A38" s="405">
        <f t="shared" si="7"/>
        <v>36</v>
      </c>
      <c r="B38" s="114" t="str">
        <f t="shared" si="8"/>
        <v>HAFPL/036/24-25</v>
      </c>
      <c r="C38" s="114" t="s">
        <v>1655</v>
      </c>
      <c r="D38" s="114" t="s">
        <v>141</v>
      </c>
      <c r="E38" s="114" t="s">
        <v>277</v>
      </c>
      <c r="F38" s="114" t="s">
        <v>303</v>
      </c>
      <c r="G38" s="114" t="s">
        <v>1694</v>
      </c>
      <c r="H38" s="116">
        <v>45281.0</v>
      </c>
      <c r="I38" s="406" t="s">
        <v>1693</v>
      </c>
      <c r="J38" s="116">
        <v>45449.0</v>
      </c>
      <c r="K38" s="114" t="s">
        <v>1697</v>
      </c>
      <c r="L38" s="407"/>
      <c r="M38" s="407"/>
      <c r="N38" s="407"/>
      <c r="O38" s="407"/>
      <c r="P38" s="407"/>
      <c r="Q38" s="113"/>
      <c r="R38" s="117">
        <v>16344.0</v>
      </c>
      <c r="S38" s="425">
        <v>105525.0</v>
      </c>
      <c r="T38" s="425">
        <v>4275.0</v>
      </c>
      <c r="U38" s="407"/>
      <c r="V38" s="410">
        <f t="shared" si="4"/>
        <v>109800</v>
      </c>
      <c r="W38" s="406" t="s">
        <v>4910</v>
      </c>
      <c r="X38" s="411">
        <v>82.65</v>
      </c>
      <c r="Y38" s="410">
        <f t="shared" si="5"/>
        <v>9074970</v>
      </c>
      <c r="Z38" s="426">
        <v>270370.87875</v>
      </c>
      <c r="AA38" s="426">
        <v>305257.0</v>
      </c>
      <c r="AB38" s="410">
        <f t="shared" si="6"/>
        <v>575627.8788</v>
      </c>
      <c r="AC38" s="407"/>
      <c r="AD38" s="407"/>
      <c r="AE38" s="407"/>
      <c r="AF38" s="407"/>
      <c r="AG38" s="407"/>
      <c r="AH38" s="407"/>
      <c r="AI38" s="407"/>
      <c r="AJ38" s="407"/>
      <c r="AK38" s="407"/>
      <c r="AL38" s="407"/>
      <c r="AM38" s="407"/>
      <c r="AN38" s="407"/>
      <c r="AO38" s="407"/>
      <c r="AP38" s="407"/>
      <c r="AQ38" s="407"/>
      <c r="AR38" s="407"/>
      <c r="AS38" s="407"/>
      <c r="AT38" s="407"/>
      <c r="AU38" s="407"/>
      <c r="AV38" s="407"/>
      <c r="AW38" s="407"/>
      <c r="AX38" s="407"/>
      <c r="AY38" s="407"/>
      <c r="AZ38" s="407"/>
    </row>
    <row r="39" ht="15.75" customHeight="1">
      <c r="A39" s="405">
        <f t="shared" si="7"/>
        <v>37</v>
      </c>
      <c r="B39" s="114" t="str">
        <f t="shared" si="8"/>
        <v>HAFPL/037/24-25</v>
      </c>
      <c r="C39" s="114" t="s">
        <v>1674</v>
      </c>
      <c r="D39" s="114" t="s">
        <v>141</v>
      </c>
      <c r="E39" s="114" t="s">
        <v>1141</v>
      </c>
      <c r="F39" s="114" t="s">
        <v>666</v>
      </c>
      <c r="G39" s="125">
        <v>8832.0</v>
      </c>
      <c r="H39" s="116">
        <v>45308.0</v>
      </c>
      <c r="I39" s="406" t="s">
        <v>1866</v>
      </c>
      <c r="J39" s="116">
        <v>45450.0</v>
      </c>
      <c r="K39" s="114" t="s">
        <v>1647</v>
      </c>
      <c r="L39" s="407"/>
      <c r="M39" s="407"/>
      <c r="N39" s="407"/>
      <c r="O39" s="407"/>
      <c r="P39" s="407"/>
      <c r="Q39" s="113"/>
      <c r="R39" s="117">
        <v>16344.0</v>
      </c>
      <c r="S39" s="425">
        <v>113150.0</v>
      </c>
      <c r="T39" s="425">
        <v>5000.0</v>
      </c>
      <c r="U39" s="407"/>
      <c r="V39" s="410">
        <f t="shared" si="4"/>
        <v>118150</v>
      </c>
      <c r="W39" s="406" t="s">
        <v>4910</v>
      </c>
      <c r="X39" s="411">
        <v>82.6</v>
      </c>
      <c r="Y39" s="410">
        <f t="shared" si="5"/>
        <v>9759190</v>
      </c>
      <c r="Z39" s="426">
        <v>289731.89</v>
      </c>
      <c r="AA39" s="426">
        <v>327117.0</v>
      </c>
      <c r="AB39" s="410">
        <f t="shared" si="6"/>
        <v>616848.89</v>
      </c>
      <c r="AC39" s="407"/>
      <c r="AD39" s="407"/>
      <c r="AE39" s="407"/>
      <c r="AF39" s="407"/>
      <c r="AG39" s="407"/>
      <c r="AH39" s="407"/>
      <c r="AI39" s="407"/>
      <c r="AJ39" s="407"/>
      <c r="AK39" s="407"/>
      <c r="AL39" s="407"/>
      <c r="AM39" s="407"/>
      <c r="AN39" s="407"/>
      <c r="AO39" s="407"/>
      <c r="AP39" s="407"/>
      <c r="AQ39" s="407"/>
      <c r="AR39" s="407"/>
      <c r="AS39" s="407"/>
      <c r="AT39" s="407"/>
      <c r="AU39" s="407"/>
      <c r="AV39" s="407"/>
      <c r="AW39" s="407"/>
      <c r="AX39" s="407"/>
      <c r="AY39" s="407"/>
      <c r="AZ39" s="407"/>
    </row>
    <row r="40" ht="15.75" customHeight="1">
      <c r="A40" s="405">
        <f t="shared" si="7"/>
        <v>38</v>
      </c>
      <c r="B40" s="114" t="str">
        <f t="shared" si="8"/>
        <v>HAFPL/038/24-25</v>
      </c>
      <c r="C40" s="114" t="s">
        <v>1674</v>
      </c>
      <c r="D40" s="114" t="s">
        <v>141</v>
      </c>
      <c r="E40" s="114" t="s">
        <v>1141</v>
      </c>
      <c r="F40" s="114" t="s">
        <v>666</v>
      </c>
      <c r="G40" s="125">
        <v>8671.0</v>
      </c>
      <c r="H40" s="116">
        <v>45277.0</v>
      </c>
      <c r="I40" s="406" t="s">
        <v>1672</v>
      </c>
      <c r="J40" s="116">
        <v>45451.0</v>
      </c>
      <c r="K40" s="114" t="s">
        <v>1647</v>
      </c>
      <c r="L40" s="407"/>
      <c r="M40" s="407"/>
      <c r="N40" s="407"/>
      <c r="O40" s="407"/>
      <c r="P40" s="407"/>
      <c r="Q40" s="113"/>
      <c r="R40" s="117">
        <v>16344.0</v>
      </c>
      <c r="S40" s="425">
        <v>105680.0</v>
      </c>
      <c r="T40" s="425">
        <v>5170.0</v>
      </c>
      <c r="U40" s="407"/>
      <c r="V40" s="410">
        <f t="shared" si="4"/>
        <v>110850</v>
      </c>
      <c r="W40" s="406" t="s">
        <v>4910</v>
      </c>
      <c r="X40" s="411">
        <v>82.6</v>
      </c>
      <c r="Y40" s="410">
        <f t="shared" si="5"/>
        <v>9156210</v>
      </c>
      <c r="Z40" s="426">
        <v>270604.208</v>
      </c>
      <c r="AA40" s="426">
        <v>305521.0</v>
      </c>
      <c r="AB40" s="410">
        <f t="shared" si="6"/>
        <v>576125.208</v>
      </c>
      <c r="AC40" s="407"/>
      <c r="AD40" s="407"/>
      <c r="AE40" s="407"/>
      <c r="AF40" s="407"/>
      <c r="AG40" s="407"/>
      <c r="AH40" s="407"/>
      <c r="AI40" s="407"/>
      <c r="AJ40" s="407"/>
      <c r="AK40" s="407"/>
      <c r="AL40" s="407"/>
      <c r="AM40" s="407"/>
      <c r="AN40" s="407"/>
      <c r="AO40" s="407"/>
      <c r="AP40" s="407"/>
      <c r="AQ40" s="407"/>
      <c r="AR40" s="407"/>
      <c r="AS40" s="407"/>
      <c r="AT40" s="407"/>
      <c r="AU40" s="407"/>
      <c r="AV40" s="407"/>
      <c r="AW40" s="407"/>
      <c r="AX40" s="407"/>
      <c r="AY40" s="407"/>
      <c r="AZ40" s="407"/>
    </row>
    <row r="41" ht="15.75" customHeight="1">
      <c r="A41" s="405"/>
      <c r="B41" s="114"/>
      <c r="C41" s="114"/>
      <c r="D41" s="114"/>
      <c r="E41" s="114"/>
      <c r="F41" s="114"/>
      <c r="G41" s="125"/>
      <c r="H41" s="116"/>
      <c r="I41" s="406"/>
      <c r="J41" s="116"/>
      <c r="K41" s="114"/>
      <c r="L41" s="407"/>
      <c r="M41" s="407"/>
      <c r="N41" s="407"/>
      <c r="O41" s="407"/>
      <c r="P41" s="407"/>
      <c r="Q41" s="113"/>
      <c r="R41" s="117"/>
      <c r="S41" s="425"/>
      <c r="T41" s="425"/>
      <c r="U41" s="407"/>
      <c r="V41" s="410"/>
      <c r="W41" s="406"/>
      <c r="X41" s="411"/>
      <c r="Y41" s="410"/>
      <c r="Z41" s="426"/>
      <c r="AA41" s="426"/>
      <c r="AB41" s="410"/>
      <c r="AC41" s="407"/>
      <c r="AD41" s="407"/>
      <c r="AE41" s="407"/>
      <c r="AF41" s="407"/>
      <c r="AG41" s="407"/>
      <c r="AH41" s="407"/>
      <c r="AI41" s="407"/>
      <c r="AJ41" s="407"/>
      <c r="AK41" s="407"/>
      <c r="AL41" s="407"/>
      <c r="AM41" s="407"/>
      <c r="AN41" s="407"/>
      <c r="AO41" s="407"/>
      <c r="AP41" s="407"/>
      <c r="AQ41" s="407"/>
      <c r="AR41" s="407"/>
      <c r="AS41" s="407"/>
      <c r="AT41" s="407"/>
      <c r="AU41" s="407"/>
      <c r="AV41" s="407"/>
      <c r="AW41" s="407"/>
      <c r="AX41" s="407"/>
      <c r="AY41" s="407"/>
      <c r="AZ41" s="407"/>
    </row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A$2:$AZ$22"/>
  <mergeCells count="6">
    <mergeCell ref="M1:P1"/>
    <mergeCell ref="S1:V1"/>
    <mergeCell ref="AC1:AM1"/>
    <mergeCell ref="AO1:AT1"/>
    <mergeCell ref="AV1:AW1"/>
    <mergeCell ref="AX1:AZ1"/>
  </mergeCells>
  <conditionalFormatting sqref="B3:B41">
    <cfRule type="expression" dxfId="2" priority="1">
      <formula>#REF!="overdue"</formula>
    </cfRule>
  </conditionalFormatting>
  <conditionalFormatting sqref="B3:B41">
    <cfRule type="expression" dxfId="12" priority="2">
      <formula>#REF!="Realised"</formula>
    </cfRule>
  </conditionalFormatting>
  <conditionalFormatting sqref="B3:B41">
    <cfRule type="expression" dxfId="4" priority="3">
      <formula>#REF!="negotiated"</formula>
    </cfRule>
  </conditionalFormatting>
  <conditionalFormatting sqref="B3:B41">
    <cfRule type="expression" dxfId="5" priority="4">
      <formula>#REF!="onboarded"</formula>
    </cfRule>
  </conditionalFormatting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7.0" ySplit="3.0" topLeftCell="H4" activePane="bottomRight" state="frozen"/>
      <selection activeCell="H1" sqref="H1" pane="topRight"/>
      <selection activeCell="A4" sqref="A4" pane="bottomLeft"/>
      <selection activeCell="H4" sqref="H4" pane="bottomRight"/>
    </sheetView>
  </sheetViews>
  <sheetFormatPr customHeight="1" defaultColWidth="12.63" defaultRowHeight="15.0"/>
  <cols>
    <col customWidth="1" min="1" max="1" width="7.75"/>
    <col customWidth="1" min="2" max="2" width="15.5"/>
    <col customWidth="1" min="3" max="3" width="31.0"/>
    <col customWidth="1" min="4" max="4" width="8.13"/>
    <col customWidth="1" min="5" max="5" width="10.25"/>
    <col customWidth="1" min="6" max="6" width="9.13"/>
    <col customWidth="1" min="7" max="7" width="15.13"/>
    <col customWidth="1" min="8" max="8" width="8.88"/>
    <col customWidth="1" min="9" max="9" width="12.63"/>
    <col customWidth="1" min="10" max="10" width="14.63"/>
    <col customWidth="1" min="11" max="11" width="8.88"/>
    <col customWidth="1" min="12" max="12" width="15.38"/>
    <col customWidth="1" min="13" max="13" width="12.5"/>
    <col customWidth="1" min="14" max="14" width="7.0"/>
    <col customWidth="1" min="15" max="15" width="8.13"/>
    <col customWidth="1" min="16" max="16" width="7.38"/>
    <col customWidth="1" min="17" max="17" width="6.63"/>
    <col customWidth="1" min="18" max="18" width="9.25"/>
    <col customWidth="1" min="19" max="19" width="10.88"/>
    <col customWidth="1" min="20" max="20" width="9.63"/>
    <col customWidth="1" min="21" max="21" width="12.0"/>
    <col customWidth="1" min="22" max="23" width="9.38"/>
    <col customWidth="1" min="24" max="24" width="12.0"/>
    <col customWidth="1" min="25" max="25" width="9.13"/>
    <col customWidth="1" min="26" max="26" width="12.25"/>
    <col customWidth="1" min="27" max="27" width="12.88"/>
    <col customWidth="1" min="28" max="28" width="10.75"/>
    <col customWidth="1" min="29" max="29" width="13.75"/>
    <col customWidth="1" min="30" max="30" width="12.0"/>
    <col customWidth="1" min="31" max="31" width="8.75"/>
    <col customWidth="1" min="32" max="32" width="8.0"/>
    <col customWidth="1" min="33" max="37" width="7.75"/>
    <col customWidth="1" min="38" max="38" width="14.63"/>
    <col customWidth="1" min="39" max="42" width="7.75"/>
    <col customWidth="1" min="43" max="43" width="8.5"/>
    <col customWidth="1" min="44" max="44" width="8.88"/>
    <col customWidth="1" min="45" max="45" width="10.75"/>
    <col customWidth="1" min="46" max="46" width="8.88"/>
    <col customWidth="1" min="47" max="47" width="9.88"/>
    <col customWidth="1" min="48" max="48" width="11.5"/>
    <col customWidth="1" min="49" max="49" width="7.75"/>
    <col customWidth="1" min="50" max="50" width="9.13"/>
    <col customWidth="1" min="51" max="51" width="9.88"/>
    <col customWidth="1" min="52" max="52" width="12.88"/>
    <col customWidth="1" min="53" max="53" width="12.0"/>
    <col customWidth="1" min="54" max="54" width="15.13"/>
    <col customWidth="1" min="55" max="55" width="7.75"/>
  </cols>
  <sheetData>
    <row r="1" ht="12.75" customHeight="1">
      <c r="A1" s="428"/>
      <c r="B1" s="428"/>
      <c r="C1" s="428"/>
      <c r="D1" s="428"/>
      <c r="E1" s="428"/>
      <c r="F1" s="428"/>
      <c r="G1" s="428"/>
      <c r="H1" s="428"/>
      <c r="I1" s="428"/>
      <c r="J1" s="428"/>
      <c r="K1" s="428"/>
      <c r="L1" s="428"/>
      <c r="M1" s="428"/>
      <c r="N1" s="428"/>
      <c r="O1" s="428"/>
      <c r="P1" s="428"/>
      <c r="Q1" s="428"/>
      <c r="R1" s="428"/>
      <c r="S1" s="428"/>
      <c r="T1" s="428"/>
      <c r="U1" s="428"/>
      <c r="V1" s="428"/>
      <c r="W1" s="428"/>
      <c r="X1" s="428"/>
      <c r="Y1" s="428"/>
      <c r="Z1" s="428"/>
      <c r="AA1" s="428"/>
      <c r="AB1" s="428"/>
      <c r="AC1" s="428"/>
      <c r="AD1" s="428"/>
      <c r="AE1" s="428"/>
      <c r="AF1" s="428"/>
      <c r="AG1" s="428"/>
      <c r="AH1" s="428"/>
      <c r="AI1" s="428"/>
      <c r="AJ1" s="428"/>
      <c r="AK1" s="428"/>
      <c r="AL1" s="428"/>
      <c r="AM1" s="428"/>
      <c r="AN1" s="428"/>
      <c r="AO1" s="428"/>
      <c r="AP1" s="428"/>
      <c r="AQ1" s="428"/>
      <c r="AR1" s="428"/>
      <c r="AS1" s="428"/>
      <c r="AT1" s="428"/>
      <c r="AU1" s="428"/>
      <c r="AV1" s="428"/>
      <c r="AW1" s="428"/>
      <c r="AX1" s="428"/>
      <c r="AY1" s="428"/>
      <c r="AZ1" s="428"/>
      <c r="BA1" s="428"/>
      <c r="BB1" s="428"/>
      <c r="BC1" s="428"/>
    </row>
    <row r="2" ht="14.25" customHeight="1">
      <c r="A2" s="429" t="s">
        <v>4922</v>
      </c>
      <c r="B2" s="429"/>
      <c r="C2" s="428"/>
      <c r="D2" s="428"/>
      <c r="E2" s="428"/>
      <c r="F2" s="428"/>
      <c r="G2" s="428"/>
      <c r="H2" s="428"/>
      <c r="I2" s="428"/>
      <c r="J2" s="428"/>
      <c r="K2" s="428"/>
      <c r="L2" s="428"/>
      <c r="M2" s="428"/>
      <c r="N2" s="430" t="s">
        <v>2493</v>
      </c>
      <c r="O2" s="269"/>
      <c r="P2" s="269"/>
      <c r="Q2" s="269"/>
      <c r="R2" s="4"/>
      <c r="S2" s="428"/>
      <c r="T2" s="428"/>
      <c r="U2" s="430" t="s">
        <v>4862</v>
      </c>
      <c r="V2" s="269"/>
      <c r="W2" s="269"/>
      <c r="X2" s="4"/>
      <c r="Y2" s="431"/>
      <c r="Z2" s="431"/>
      <c r="AA2" s="431"/>
      <c r="AB2" s="428"/>
      <c r="AC2" s="428"/>
      <c r="AD2" s="428"/>
      <c r="AE2" s="432" t="s">
        <v>4863</v>
      </c>
      <c r="AF2" s="269"/>
      <c r="AG2" s="269"/>
      <c r="AH2" s="269"/>
      <c r="AI2" s="269"/>
      <c r="AJ2" s="269"/>
      <c r="AK2" s="269"/>
      <c r="AL2" s="269"/>
      <c r="AM2" s="269"/>
      <c r="AN2" s="269"/>
      <c r="AO2" s="4"/>
      <c r="AP2" s="433"/>
      <c r="AQ2" s="430" t="s">
        <v>4864</v>
      </c>
      <c r="AR2" s="269"/>
      <c r="AS2" s="269"/>
      <c r="AT2" s="269"/>
      <c r="AU2" s="269"/>
      <c r="AV2" s="4"/>
      <c r="AW2" s="428"/>
      <c r="AX2" s="430" t="s">
        <v>4865</v>
      </c>
      <c r="AY2" s="4"/>
      <c r="AZ2" s="430" t="s">
        <v>4866</v>
      </c>
      <c r="BA2" s="269"/>
      <c r="BB2" s="4"/>
      <c r="BC2" s="434" t="s">
        <v>2499</v>
      </c>
    </row>
    <row r="3" ht="12.75" customHeight="1">
      <c r="A3" s="414" t="s">
        <v>4867</v>
      </c>
      <c r="B3" s="406" t="s">
        <v>4868</v>
      </c>
      <c r="C3" s="406" t="s">
        <v>4869</v>
      </c>
      <c r="D3" s="406" t="s">
        <v>4870</v>
      </c>
      <c r="E3" s="406" t="s">
        <v>4871</v>
      </c>
      <c r="F3" s="406" t="s">
        <v>4923</v>
      </c>
      <c r="G3" s="406" t="s">
        <v>4873</v>
      </c>
      <c r="H3" s="406" t="s">
        <v>4874</v>
      </c>
      <c r="I3" s="406" t="s">
        <v>4924</v>
      </c>
      <c r="J3" s="406" t="s">
        <v>4875</v>
      </c>
      <c r="K3" s="406" t="s">
        <v>4876</v>
      </c>
      <c r="L3" s="406" t="s">
        <v>4877</v>
      </c>
      <c r="M3" s="406" t="s">
        <v>4878</v>
      </c>
      <c r="N3" s="406" t="s">
        <v>4925</v>
      </c>
      <c r="O3" s="406" t="s">
        <v>4879</v>
      </c>
      <c r="P3" s="406" t="s">
        <v>4880</v>
      </c>
      <c r="Q3" s="406" t="s">
        <v>4881</v>
      </c>
      <c r="R3" s="406" t="s">
        <v>4882</v>
      </c>
      <c r="S3" s="406" t="s">
        <v>4883</v>
      </c>
      <c r="T3" s="406" t="s">
        <v>4926</v>
      </c>
      <c r="U3" s="406" t="s">
        <v>4885</v>
      </c>
      <c r="V3" s="435" t="str">
        <f>+'[1]Export Sales Taxable'!K10</f>
        <v>#REF!</v>
      </c>
      <c r="W3" s="406" t="s">
        <v>4887</v>
      </c>
      <c r="X3" s="406" t="s">
        <v>199</v>
      </c>
      <c r="Y3" s="406" t="s">
        <v>4888</v>
      </c>
      <c r="Z3" s="406" t="s">
        <v>4865</v>
      </c>
      <c r="AA3" s="406" t="s">
        <v>4889</v>
      </c>
      <c r="AB3" s="435" t="str">
        <f>+'[1]Export Sales Taxable'!M10</f>
        <v>#REF!</v>
      </c>
      <c r="AC3" s="406" t="s">
        <v>4891</v>
      </c>
      <c r="AD3" s="406" t="s">
        <v>4892</v>
      </c>
      <c r="AE3" s="412" t="s">
        <v>4893</v>
      </c>
      <c r="AF3" s="412" t="s">
        <v>4894</v>
      </c>
      <c r="AG3" s="412" t="s">
        <v>4895</v>
      </c>
      <c r="AH3" s="412" t="s">
        <v>4896</v>
      </c>
      <c r="AI3" s="412" t="s">
        <v>4897</v>
      </c>
      <c r="AJ3" s="412" t="s">
        <v>4898</v>
      </c>
      <c r="AK3" s="413" t="s">
        <v>4899</v>
      </c>
      <c r="AL3" s="412" t="s">
        <v>4900</v>
      </c>
      <c r="AM3" s="412" t="s">
        <v>4901</v>
      </c>
      <c r="AN3" s="412" t="s">
        <v>4902</v>
      </c>
      <c r="AO3" s="412" t="s">
        <v>199</v>
      </c>
      <c r="AP3" s="412" t="s">
        <v>4927</v>
      </c>
      <c r="AQ3" s="406" t="s">
        <v>4904</v>
      </c>
      <c r="AR3" s="406" t="s">
        <v>4905</v>
      </c>
      <c r="AS3" s="406" t="s">
        <v>4906</v>
      </c>
      <c r="AT3" s="406" t="s">
        <v>4907</v>
      </c>
      <c r="AU3" s="406" t="s">
        <v>199</v>
      </c>
      <c r="AV3" s="406" t="s">
        <v>4908</v>
      </c>
      <c r="AW3" s="436" t="s">
        <v>4928</v>
      </c>
      <c r="AX3" s="437" t="str">
        <f>+AQ3</f>
        <v>ADVANCE RECEIVED</v>
      </c>
      <c r="AY3" s="437" t="str">
        <f>+AS3</f>
        <v>BALANCE AMOUNT</v>
      </c>
      <c r="AZ3" s="437" t="str">
        <f t="shared" ref="AZ3:BA3" si="1">+AX3</f>
        <v>ADVANCE RECEIVED</v>
      </c>
      <c r="BA3" s="437" t="str">
        <f t="shared" si="1"/>
        <v>BALANCE AMOUNT</v>
      </c>
      <c r="BB3" s="438" t="s">
        <v>199</v>
      </c>
      <c r="BC3" s="438" t="s">
        <v>4928</v>
      </c>
    </row>
    <row r="4" ht="12.75" customHeight="1">
      <c r="A4" s="405">
        <v>1.0</v>
      </c>
      <c r="B4" s="439" t="str">
        <f t="shared" ref="B4:B12" si="2">"HDLM/E/00"&amp;A4&amp;"/24-25"</f>
        <v>HDLM/E/001/24-25</v>
      </c>
      <c r="C4" s="439" t="s">
        <v>1789</v>
      </c>
      <c r="D4" s="439" t="s">
        <v>1129</v>
      </c>
      <c r="E4" s="439" t="s">
        <v>277</v>
      </c>
      <c r="F4" s="439" t="s">
        <v>490</v>
      </c>
      <c r="G4" s="439" t="s">
        <v>4929</v>
      </c>
      <c r="H4" s="440">
        <v>45387.0</v>
      </c>
      <c r="I4" s="439" t="s">
        <v>275</v>
      </c>
      <c r="J4" s="441" t="str">
        <f t="shared" ref="J4:J24" si="3">B4</f>
        <v>HDLM/E/001/24-25</v>
      </c>
      <c r="K4" s="440">
        <v>45387.0</v>
      </c>
      <c r="L4" s="442" t="s">
        <v>826</v>
      </c>
      <c r="M4" s="441"/>
      <c r="N4" s="441"/>
      <c r="O4" s="441"/>
      <c r="P4" s="441"/>
      <c r="Q4" s="441"/>
      <c r="R4" s="441"/>
      <c r="S4" s="439" t="s">
        <v>285</v>
      </c>
      <c r="T4" s="443">
        <v>20000.0</v>
      </c>
      <c r="U4" s="409">
        <v>84375.0</v>
      </c>
      <c r="V4" s="444">
        <v>4125.0</v>
      </c>
      <c r="W4" s="441"/>
      <c r="X4" s="409">
        <f t="shared" ref="X4:X26" si="4">+U4+V4</f>
        <v>88500</v>
      </c>
      <c r="Y4" s="441" t="s">
        <v>4910</v>
      </c>
      <c r="Z4" s="445">
        <v>82.6</v>
      </c>
      <c r="AA4" s="409">
        <f t="shared" ref="AA4:AA26" si="5">X4*Z4</f>
        <v>7310100</v>
      </c>
      <c r="AB4" s="409">
        <v>216050.62499999997</v>
      </c>
      <c r="AC4" s="409">
        <v>209081.0</v>
      </c>
      <c r="AD4" s="409">
        <f t="shared" ref="AD4:AD26" si="6">+AB4+AC4</f>
        <v>425131.625</v>
      </c>
      <c r="AE4" s="446"/>
      <c r="AF4" s="446"/>
      <c r="AG4" s="446"/>
      <c r="AH4" s="446"/>
      <c r="AI4" s="446"/>
      <c r="AJ4" s="446"/>
      <c r="AK4" s="447"/>
      <c r="AL4" s="446"/>
      <c r="AM4" s="446"/>
      <c r="AN4" s="446"/>
      <c r="AO4" s="446"/>
      <c r="AP4" s="446"/>
      <c r="AQ4" s="441"/>
      <c r="AR4" s="441"/>
      <c r="AS4" s="441"/>
      <c r="AT4" s="441"/>
      <c r="AU4" s="441"/>
      <c r="AV4" s="441"/>
      <c r="AW4" s="448"/>
      <c r="AX4" s="449"/>
      <c r="AY4" s="449"/>
      <c r="AZ4" s="449"/>
      <c r="BA4" s="449"/>
      <c r="BB4" s="450"/>
      <c r="BC4" s="450"/>
    </row>
    <row r="5" ht="12.75" customHeight="1">
      <c r="A5" s="405">
        <f t="shared" ref="A5:A26" si="7">+A4+1</f>
        <v>2</v>
      </c>
      <c r="B5" s="439" t="str">
        <f t="shared" si="2"/>
        <v>HDLM/E/002/24-25</v>
      </c>
      <c r="C5" s="439" t="s">
        <v>4930</v>
      </c>
      <c r="D5" s="439" t="s">
        <v>1129</v>
      </c>
      <c r="E5" s="439" t="s">
        <v>277</v>
      </c>
      <c r="F5" s="439" t="s">
        <v>490</v>
      </c>
      <c r="G5" s="439" t="s">
        <v>4931</v>
      </c>
      <c r="H5" s="440">
        <v>45364.0</v>
      </c>
      <c r="I5" s="439" t="s">
        <v>275</v>
      </c>
      <c r="J5" s="441" t="str">
        <f t="shared" si="3"/>
        <v>HDLM/E/002/24-25</v>
      </c>
      <c r="K5" s="440">
        <v>45390.0</v>
      </c>
      <c r="L5" s="442" t="s">
        <v>1110</v>
      </c>
      <c r="M5" s="441"/>
      <c r="N5" s="441"/>
      <c r="O5" s="441"/>
      <c r="P5" s="441"/>
      <c r="Q5" s="441"/>
      <c r="R5" s="441"/>
      <c r="S5" s="439" t="s">
        <v>454</v>
      </c>
      <c r="T5" s="443">
        <v>20500.0</v>
      </c>
      <c r="U5" s="409">
        <v>85552.0</v>
      </c>
      <c r="V5" s="444">
        <v>3448.0</v>
      </c>
      <c r="W5" s="441"/>
      <c r="X5" s="409">
        <f t="shared" si="4"/>
        <v>89000</v>
      </c>
      <c r="Y5" s="441" t="s">
        <v>4910</v>
      </c>
      <c r="Z5" s="445">
        <v>82.6</v>
      </c>
      <c r="AA5" s="409">
        <f t="shared" si="5"/>
        <v>7351400</v>
      </c>
      <c r="AB5" s="409">
        <v>219064.45119999998</v>
      </c>
      <c r="AC5" s="409">
        <v>211998.0</v>
      </c>
      <c r="AD5" s="409">
        <f t="shared" si="6"/>
        <v>431062.4512</v>
      </c>
      <c r="AE5" s="446"/>
      <c r="AF5" s="446"/>
      <c r="AG5" s="446"/>
      <c r="AH5" s="446"/>
      <c r="AI5" s="446"/>
      <c r="AJ5" s="446"/>
      <c r="AK5" s="447"/>
      <c r="AL5" s="446"/>
      <c r="AM5" s="446"/>
      <c r="AN5" s="446"/>
      <c r="AO5" s="446"/>
      <c r="AP5" s="446"/>
      <c r="AQ5" s="441"/>
      <c r="AR5" s="441"/>
      <c r="AS5" s="441"/>
      <c r="AT5" s="441"/>
      <c r="AU5" s="441"/>
      <c r="AV5" s="441"/>
      <c r="AW5" s="448"/>
      <c r="AX5" s="449"/>
      <c r="AY5" s="449"/>
      <c r="AZ5" s="449"/>
      <c r="BA5" s="449"/>
      <c r="BB5" s="450"/>
      <c r="BC5" s="450"/>
    </row>
    <row r="6" ht="12.75" customHeight="1">
      <c r="A6" s="405">
        <f t="shared" si="7"/>
        <v>3</v>
      </c>
      <c r="B6" s="439" t="str">
        <f t="shared" si="2"/>
        <v>HDLM/E/003/24-25</v>
      </c>
      <c r="C6" s="439" t="s">
        <v>1586</v>
      </c>
      <c r="D6" s="439" t="s">
        <v>1590</v>
      </c>
      <c r="E6" s="439" t="s">
        <v>1587</v>
      </c>
      <c r="F6" s="439" t="s">
        <v>490</v>
      </c>
      <c r="G6" s="442">
        <v>260.0</v>
      </c>
      <c r="H6" s="440">
        <v>45257.0</v>
      </c>
      <c r="I6" s="439" t="s">
        <v>275</v>
      </c>
      <c r="J6" s="441" t="str">
        <f t="shared" si="3"/>
        <v>HDLM/E/003/24-25</v>
      </c>
      <c r="K6" s="440">
        <v>45396.0</v>
      </c>
      <c r="L6" s="442" t="s">
        <v>4932</v>
      </c>
      <c r="M6" s="441"/>
      <c r="N6" s="441"/>
      <c r="O6" s="441"/>
      <c r="P6" s="441"/>
      <c r="Q6" s="441"/>
      <c r="R6" s="441"/>
      <c r="S6" s="439" t="s">
        <v>316</v>
      </c>
      <c r="T6" s="443">
        <v>19000.0</v>
      </c>
      <c r="U6" s="409">
        <v>87053.0</v>
      </c>
      <c r="V6" s="444">
        <v>4147.0</v>
      </c>
      <c r="W6" s="441"/>
      <c r="X6" s="409">
        <f t="shared" si="4"/>
        <v>91200</v>
      </c>
      <c r="Y6" s="441" t="s">
        <v>4910</v>
      </c>
      <c r="Z6" s="445">
        <v>82.6</v>
      </c>
      <c r="AA6" s="409">
        <f t="shared" si="5"/>
        <v>7533120</v>
      </c>
      <c r="AB6" s="409">
        <v>222907.9118</v>
      </c>
      <c r="AC6" s="409">
        <v>215717.0</v>
      </c>
      <c r="AD6" s="409">
        <f t="shared" si="6"/>
        <v>438624.9118</v>
      </c>
      <c r="AE6" s="446"/>
      <c r="AF6" s="446"/>
      <c r="AG6" s="446"/>
      <c r="AH6" s="446"/>
      <c r="AI6" s="446"/>
      <c r="AJ6" s="446"/>
      <c r="AK6" s="447"/>
      <c r="AL6" s="446"/>
      <c r="AM6" s="446"/>
      <c r="AN6" s="446"/>
      <c r="AO6" s="446"/>
      <c r="AP6" s="446"/>
      <c r="AQ6" s="441"/>
      <c r="AR6" s="441"/>
      <c r="AS6" s="441"/>
      <c r="AT6" s="441"/>
      <c r="AU6" s="441"/>
      <c r="AV6" s="441"/>
      <c r="AW6" s="448"/>
      <c r="AX6" s="449"/>
      <c r="AY6" s="449"/>
      <c r="AZ6" s="449"/>
      <c r="BA6" s="449"/>
      <c r="BB6" s="450"/>
      <c r="BC6" s="450"/>
    </row>
    <row r="7" ht="12.75" customHeight="1">
      <c r="A7" s="405">
        <f t="shared" si="7"/>
        <v>4</v>
      </c>
      <c r="B7" s="439" t="str">
        <f t="shared" si="2"/>
        <v>HDLM/E/004/24-25</v>
      </c>
      <c r="C7" s="439" t="s">
        <v>664</v>
      </c>
      <c r="D7" s="439" t="s">
        <v>1664</v>
      </c>
      <c r="E7" s="439" t="s">
        <v>665</v>
      </c>
      <c r="F7" s="439" t="s">
        <v>666</v>
      </c>
      <c r="G7" s="439" t="s">
        <v>4933</v>
      </c>
      <c r="H7" s="440">
        <v>45293.0</v>
      </c>
      <c r="I7" s="439" t="s">
        <v>275</v>
      </c>
      <c r="J7" s="441" t="str">
        <f t="shared" si="3"/>
        <v>HDLM/E/004/24-25</v>
      </c>
      <c r="K7" s="440">
        <v>45398.0</v>
      </c>
      <c r="L7" s="442" t="s">
        <v>471</v>
      </c>
      <c r="M7" s="441"/>
      <c r="N7" s="441"/>
      <c r="O7" s="441"/>
      <c r="P7" s="441"/>
      <c r="Q7" s="441"/>
      <c r="R7" s="441"/>
      <c r="S7" s="439" t="s">
        <v>316</v>
      </c>
      <c r="T7" s="443">
        <v>19000.0</v>
      </c>
      <c r="U7" s="409">
        <v>105103.0</v>
      </c>
      <c r="V7" s="444">
        <v>4147.0</v>
      </c>
      <c r="W7" s="441"/>
      <c r="X7" s="409">
        <f t="shared" si="4"/>
        <v>109250</v>
      </c>
      <c r="Y7" s="441" t="s">
        <v>4910</v>
      </c>
      <c r="Z7" s="445">
        <v>82.6</v>
      </c>
      <c r="AA7" s="409">
        <f t="shared" si="5"/>
        <v>9024050</v>
      </c>
      <c r="AB7" s="409">
        <v>269126.74179999996</v>
      </c>
      <c r="AC7" s="409">
        <v>260445.0</v>
      </c>
      <c r="AD7" s="409">
        <f t="shared" si="6"/>
        <v>529571.7418</v>
      </c>
      <c r="AE7" s="446"/>
      <c r="AF7" s="446"/>
      <c r="AG7" s="446"/>
      <c r="AH7" s="446"/>
      <c r="AI7" s="446"/>
      <c r="AJ7" s="446"/>
      <c r="AK7" s="447"/>
      <c r="AL7" s="446"/>
      <c r="AM7" s="446"/>
      <c r="AN7" s="446"/>
      <c r="AO7" s="446"/>
      <c r="AP7" s="446"/>
      <c r="AQ7" s="441"/>
      <c r="AR7" s="441"/>
      <c r="AS7" s="441"/>
      <c r="AT7" s="441"/>
      <c r="AU7" s="441"/>
      <c r="AV7" s="441"/>
      <c r="AW7" s="448"/>
      <c r="AX7" s="449"/>
      <c r="AY7" s="449"/>
      <c r="AZ7" s="449"/>
      <c r="BA7" s="449"/>
      <c r="BB7" s="450"/>
      <c r="BC7" s="450"/>
    </row>
    <row r="8" ht="12.75" customHeight="1">
      <c r="A8" s="405">
        <f t="shared" si="7"/>
        <v>5</v>
      </c>
      <c r="B8" s="439" t="str">
        <f t="shared" si="2"/>
        <v>HDLM/E/005/24-25</v>
      </c>
      <c r="C8" s="439" t="s">
        <v>1731</v>
      </c>
      <c r="D8" s="439" t="s">
        <v>1129</v>
      </c>
      <c r="E8" s="439" t="s">
        <v>813</v>
      </c>
      <c r="F8" s="439" t="s">
        <v>490</v>
      </c>
      <c r="G8" s="439" t="s">
        <v>4934</v>
      </c>
      <c r="H8" s="440">
        <v>45376.0</v>
      </c>
      <c r="I8" s="439" t="s">
        <v>275</v>
      </c>
      <c r="J8" s="441" t="str">
        <f t="shared" si="3"/>
        <v>HDLM/E/005/24-25</v>
      </c>
      <c r="K8" s="440">
        <v>45398.0</v>
      </c>
      <c r="L8" s="442" t="s">
        <v>710</v>
      </c>
      <c r="M8" s="441"/>
      <c r="N8" s="441"/>
      <c r="O8" s="441"/>
      <c r="P8" s="441"/>
      <c r="Q8" s="441"/>
      <c r="R8" s="441"/>
      <c r="S8" s="439" t="s">
        <v>454</v>
      </c>
      <c r="T8" s="443">
        <v>20500.0</v>
      </c>
      <c r="U8" s="409">
        <v>92502.0</v>
      </c>
      <c r="V8" s="444">
        <v>3448.0</v>
      </c>
      <c r="W8" s="441"/>
      <c r="X8" s="409">
        <f t="shared" si="4"/>
        <v>95950</v>
      </c>
      <c r="Y8" s="441" t="s">
        <v>4910</v>
      </c>
      <c r="Z8" s="445">
        <v>82.6</v>
      </c>
      <c r="AA8" s="409">
        <f t="shared" si="5"/>
        <v>7925470</v>
      </c>
      <c r="AB8" s="409">
        <v>236860.62119999997</v>
      </c>
      <c r="AC8" s="409">
        <v>229220.0</v>
      </c>
      <c r="AD8" s="409">
        <f t="shared" si="6"/>
        <v>466080.6212</v>
      </c>
      <c r="AE8" s="446"/>
      <c r="AF8" s="446"/>
      <c r="AG8" s="446"/>
      <c r="AH8" s="446"/>
      <c r="AI8" s="446"/>
      <c r="AJ8" s="446"/>
      <c r="AK8" s="447"/>
      <c r="AL8" s="446"/>
      <c r="AM8" s="446"/>
      <c r="AN8" s="446"/>
      <c r="AO8" s="446"/>
      <c r="AP8" s="446"/>
      <c r="AQ8" s="441"/>
      <c r="AR8" s="441"/>
      <c r="AS8" s="441"/>
      <c r="AT8" s="441"/>
      <c r="AU8" s="441"/>
      <c r="AV8" s="441"/>
      <c r="AW8" s="448"/>
      <c r="AX8" s="449"/>
      <c r="AY8" s="449"/>
      <c r="AZ8" s="449"/>
      <c r="BA8" s="449"/>
      <c r="BB8" s="450"/>
      <c r="BC8" s="450"/>
    </row>
    <row r="9" ht="12.75" customHeight="1">
      <c r="A9" s="405">
        <f t="shared" si="7"/>
        <v>6</v>
      </c>
      <c r="B9" s="439" t="str">
        <f t="shared" si="2"/>
        <v>HDLM/E/006/24-25</v>
      </c>
      <c r="C9" s="439" t="s">
        <v>4935</v>
      </c>
      <c r="D9" s="439" t="s">
        <v>1068</v>
      </c>
      <c r="E9" s="439" t="s">
        <v>1573</v>
      </c>
      <c r="F9" s="439" t="s">
        <v>490</v>
      </c>
      <c r="G9" s="439" t="s">
        <v>4936</v>
      </c>
      <c r="H9" s="440">
        <v>45385.0</v>
      </c>
      <c r="I9" s="439" t="s">
        <v>275</v>
      </c>
      <c r="J9" s="441" t="str">
        <f t="shared" si="3"/>
        <v>HDLM/E/006/24-25</v>
      </c>
      <c r="K9" s="440">
        <v>45400.0</v>
      </c>
      <c r="L9" s="439" t="s">
        <v>4937</v>
      </c>
      <c r="M9" s="441"/>
      <c r="N9" s="441"/>
      <c r="O9" s="441"/>
      <c r="P9" s="441"/>
      <c r="Q9" s="441"/>
      <c r="R9" s="441"/>
      <c r="S9" s="439" t="s">
        <v>1032</v>
      </c>
      <c r="T9" s="443">
        <v>19200.0</v>
      </c>
      <c r="U9" s="409">
        <v>94110.0</v>
      </c>
      <c r="V9" s="444">
        <v>1890.0</v>
      </c>
      <c r="W9" s="441"/>
      <c r="X9" s="409">
        <f t="shared" si="4"/>
        <v>96000</v>
      </c>
      <c r="Y9" s="441" t="s">
        <v>4910</v>
      </c>
      <c r="Z9" s="445">
        <v>82.6</v>
      </c>
      <c r="AA9" s="409">
        <f t="shared" si="5"/>
        <v>7929600</v>
      </c>
      <c r="AB9" s="409">
        <v>240978.06599999996</v>
      </c>
      <c r="AC9" s="409">
        <v>233205.0</v>
      </c>
      <c r="AD9" s="409">
        <f t="shared" si="6"/>
        <v>474183.066</v>
      </c>
      <c r="AE9" s="446"/>
      <c r="AF9" s="446"/>
      <c r="AG9" s="446"/>
      <c r="AH9" s="446"/>
      <c r="AI9" s="446"/>
      <c r="AJ9" s="446"/>
      <c r="AK9" s="447"/>
      <c r="AL9" s="446"/>
      <c r="AM9" s="446"/>
      <c r="AN9" s="446"/>
      <c r="AO9" s="446"/>
      <c r="AP9" s="446"/>
      <c r="AQ9" s="441"/>
      <c r="AR9" s="441"/>
      <c r="AS9" s="441"/>
      <c r="AT9" s="441"/>
      <c r="AU9" s="441"/>
      <c r="AV9" s="441"/>
      <c r="AW9" s="448"/>
      <c r="AX9" s="449"/>
      <c r="AY9" s="449"/>
      <c r="AZ9" s="449"/>
      <c r="BA9" s="449"/>
      <c r="BB9" s="450"/>
      <c r="BC9" s="450"/>
    </row>
    <row r="10" ht="12.75" customHeight="1">
      <c r="A10" s="405">
        <f t="shared" si="7"/>
        <v>7</v>
      </c>
      <c r="B10" s="439" t="str">
        <f t="shared" si="2"/>
        <v>HDLM/E/007/24-25</v>
      </c>
      <c r="C10" s="439" t="s">
        <v>1927</v>
      </c>
      <c r="D10" s="439" t="s">
        <v>1129</v>
      </c>
      <c r="E10" s="439" t="s">
        <v>1928</v>
      </c>
      <c r="F10" s="439" t="s">
        <v>490</v>
      </c>
      <c r="G10" s="442">
        <v>21.0</v>
      </c>
      <c r="H10" s="440">
        <v>45318.0</v>
      </c>
      <c r="I10" s="439" t="s">
        <v>275</v>
      </c>
      <c r="J10" s="441" t="str">
        <f t="shared" si="3"/>
        <v>HDLM/E/007/24-25</v>
      </c>
      <c r="K10" s="440">
        <v>45408.0</v>
      </c>
      <c r="L10" s="439" t="s">
        <v>710</v>
      </c>
      <c r="M10" s="421"/>
      <c r="N10" s="421"/>
      <c r="O10" s="421"/>
      <c r="P10" s="421"/>
      <c r="Q10" s="421"/>
      <c r="R10" s="421"/>
      <c r="S10" s="439" t="s">
        <v>316</v>
      </c>
      <c r="T10" s="443">
        <v>21000.0</v>
      </c>
      <c r="U10" s="420">
        <v>108953.0</v>
      </c>
      <c r="V10" s="444">
        <v>3747.0</v>
      </c>
      <c r="W10" s="421"/>
      <c r="X10" s="409">
        <f t="shared" si="4"/>
        <v>112700</v>
      </c>
      <c r="Y10" s="441" t="s">
        <v>4910</v>
      </c>
      <c r="Z10" s="445">
        <v>82.7</v>
      </c>
      <c r="AA10" s="409">
        <f t="shared" si="5"/>
        <v>9320290</v>
      </c>
      <c r="AB10" s="420">
        <v>279322.8061</v>
      </c>
      <c r="AC10" s="420">
        <v>270312.0</v>
      </c>
      <c r="AD10" s="409">
        <f t="shared" si="6"/>
        <v>549634.8061</v>
      </c>
      <c r="AE10" s="421"/>
      <c r="AF10" s="421"/>
      <c r="AG10" s="421"/>
      <c r="AH10" s="421"/>
      <c r="AI10" s="421"/>
      <c r="AJ10" s="421"/>
      <c r="AK10" s="421"/>
      <c r="AL10" s="421"/>
      <c r="AM10" s="421"/>
      <c r="AN10" s="421"/>
      <c r="AO10" s="421"/>
      <c r="AP10" s="421"/>
      <c r="AQ10" s="421"/>
      <c r="AR10" s="421"/>
      <c r="AS10" s="421"/>
      <c r="AT10" s="421"/>
      <c r="AU10" s="421"/>
      <c r="AV10" s="421"/>
      <c r="AW10" s="421"/>
      <c r="AX10" s="421"/>
      <c r="AY10" s="421"/>
      <c r="AZ10" s="421"/>
      <c r="BA10" s="421"/>
      <c r="BB10" s="421"/>
      <c r="BC10" s="421"/>
    </row>
    <row r="11" ht="12.75" customHeight="1">
      <c r="A11" s="405">
        <f t="shared" si="7"/>
        <v>8</v>
      </c>
      <c r="B11" s="439" t="str">
        <f t="shared" si="2"/>
        <v>HDLM/E/008/24-25</v>
      </c>
      <c r="C11" s="439" t="s">
        <v>1927</v>
      </c>
      <c r="D11" s="439" t="s">
        <v>1129</v>
      </c>
      <c r="E11" s="439" t="s">
        <v>1928</v>
      </c>
      <c r="F11" s="439" t="s">
        <v>490</v>
      </c>
      <c r="G11" s="442">
        <v>22.0</v>
      </c>
      <c r="H11" s="440">
        <v>45318.0</v>
      </c>
      <c r="I11" s="439" t="s">
        <v>275</v>
      </c>
      <c r="J11" s="441" t="str">
        <f t="shared" si="3"/>
        <v>HDLM/E/008/24-25</v>
      </c>
      <c r="K11" s="440">
        <v>45408.0</v>
      </c>
      <c r="L11" s="439" t="s">
        <v>710</v>
      </c>
      <c r="M11" s="421"/>
      <c r="N11" s="421"/>
      <c r="O11" s="421"/>
      <c r="P11" s="421"/>
      <c r="Q11" s="421"/>
      <c r="R11" s="421"/>
      <c r="S11" s="439"/>
      <c r="T11" s="443">
        <v>21000.0</v>
      </c>
      <c r="U11" s="420">
        <v>106653.0</v>
      </c>
      <c r="V11" s="444">
        <v>3747.0</v>
      </c>
      <c r="W11" s="421"/>
      <c r="X11" s="409">
        <f t="shared" si="4"/>
        <v>110400</v>
      </c>
      <c r="Y11" s="441" t="s">
        <v>4910</v>
      </c>
      <c r="Z11" s="445">
        <v>82.7</v>
      </c>
      <c r="AA11" s="409">
        <f t="shared" si="5"/>
        <v>9130080</v>
      </c>
      <c r="AB11" s="420">
        <v>273426.2961</v>
      </c>
      <c r="AC11" s="420">
        <v>264606.0</v>
      </c>
      <c r="AD11" s="409">
        <f t="shared" si="6"/>
        <v>538032.2961</v>
      </c>
      <c r="AE11" s="421"/>
      <c r="AF11" s="421"/>
      <c r="AG11" s="421"/>
      <c r="AH11" s="421"/>
      <c r="AI11" s="421"/>
      <c r="AJ11" s="421"/>
      <c r="AK11" s="421"/>
      <c r="AL11" s="421"/>
      <c r="AM11" s="421"/>
      <c r="AN11" s="421"/>
      <c r="AO11" s="421"/>
      <c r="AP11" s="421"/>
      <c r="AQ11" s="421"/>
      <c r="AR11" s="421"/>
      <c r="AS11" s="421"/>
      <c r="AT11" s="421"/>
      <c r="AU11" s="421"/>
      <c r="AV11" s="421"/>
      <c r="AW11" s="421"/>
      <c r="AX11" s="421"/>
      <c r="AY11" s="421"/>
      <c r="AZ11" s="421"/>
      <c r="BA11" s="421"/>
      <c r="BB11" s="421"/>
      <c r="BC11" s="421"/>
    </row>
    <row r="12" ht="12.75" customHeight="1">
      <c r="A12" s="405">
        <f t="shared" si="7"/>
        <v>9</v>
      </c>
      <c r="B12" s="439" t="str">
        <f t="shared" si="2"/>
        <v>HDLM/E/009/24-25</v>
      </c>
      <c r="C12" s="439" t="s">
        <v>1927</v>
      </c>
      <c r="D12" s="439" t="s">
        <v>1129</v>
      </c>
      <c r="E12" s="439" t="s">
        <v>1928</v>
      </c>
      <c r="F12" s="439" t="s">
        <v>490</v>
      </c>
      <c r="G12" s="442">
        <v>20.0</v>
      </c>
      <c r="H12" s="440">
        <v>45318.0</v>
      </c>
      <c r="I12" s="439" t="s">
        <v>275</v>
      </c>
      <c r="J12" s="441" t="str">
        <f t="shared" si="3"/>
        <v>HDLM/E/009/24-25</v>
      </c>
      <c r="K12" s="440">
        <v>45409.0</v>
      </c>
      <c r="L12" s="439" t="s">
        <v>710</v>
      </c>
      <c r="M12" s="421"/>
      <c r="N12" s="421"/>
      <c r="O12" s="421"/>
      <c r="P12" s="421"/>
      <c r="Q12" s="421"/>
      <c r="R12" s="421"/>
      <c r="S12" s="439"/>
      <c r="T12" s="443">
        <v>21000.0</v>
      </c>
      <c r="U12" s="420">
        <v>108953.0</v>
      </c>
      <c r="V12" s="444">
        <v>3747.0</v>
      </c>
      <c r="W12" s="421"/>
      <c r="X12" s="409">
        <f t="shared" si="4"/>
        <v>112700</v>
      </c>
      <c r="Y12" s="441" t="s">
        <v>4910</v>
      </c>
      <c r="Z12" s="445">
        <v>82.7</v>
      </c>
      <c r="AA12" s="409">
        <f t="shared" si="5"/>
        <v>9320290</v>
      </c>
      <c r="AB12" s="420">
        <v>279322.8061</v>
      </c>
      <c r="AC12" s="420">
        <v>270312.0</v>
      </c>
      <c r="AD12" s="409">
        <f t="shared" si="6"/>
        <v>549634.8061</v>
      </c>
      <c r="AE12" s="421"/>
      <c r="AF12" s="421"/>
      <c r="AG12" s="421"/>
      <c r="AH12" s="421"/>
      <c r="AI12" s="421"/>
      <c r="AJ12" s="421"/>
      <c r="AK12" s="421"/>
      <c r="AL12" s="421"/>
      <c r="AM12" s="421"/>
      <c r="AN12" s="421"/>
      <c r="AO12" s="421"/>
      <c r="AP12" s="421"/>
      <c r="AQ12" s="421"/>
      <c r="AR12" s="421"/>
      <c r="AS12" s="421"/>
      <c r="AT12" s="421"/>
      <c r="AU12" s="421"/>
      <c r="AV12" s="421"/>
      <c r="AW12" s="421"/>
      <c r="AX12" s="421"/>
      <c r="AY12" s="421"/>
      <c r="AZ12" s="421"/>
      <c r="BA12" s="421"/>
      <c r="BB12" s="421"/>
      <c r="BC12" s="421"/>
    </row>
    <row r="13" ht="12.75" customHeight="1">
      <c r="A13" s="405">
        <f t="shared" si="7"/>
        <v>10</v>
      </c>
      <c r="B13" s="439" t="str">
        <f t="shared" ref="B13:B26" si="8">"HDLM/E/0"&amp;A13&amp;"/24-25"</f>
        <v>HDLM/E/010/24-25</v>
      </c>
      <c r="C13" s="439" t="s">
        <v>1927</v>
      </c>
      <c r="D13" s="439" t="s">
        <v>1129</v>
      </c>
      <c r="E13" s="439" t="s">
        <v>1928</v>
      </c>
      <c r="F13" s="439" t="s">
        <v>490</v>
      </c>
      <c r="G13" s="442">
        <v>23.0</v>
      </c>
      <c r="H13" s="440">
        <v>45318.0</v>
      </c>
      <c r="I13" s="439" t="s">
        <v>275</v>
      </c>
      <c r="J13" s="441" t="str">
        <f t="shared" si="3"/>
        <v>HDLM/E/010/24-25</v>
      </c>
      <c r="K13" s="440">
        <v>45415.0</v>
      </c>
      <c r="L13" s="439" t="s">
        <v>710</v>
      </c>
      <c r="M13" s="421"/>
      <c r="N13" s="421"/>
      <c r="O13" s="421"/>
      <c r="P13" s="421"/>
      <c r="Q13" s="421"/>
      <c r="R13" s="421"/>
      <c r="S13" s="439"/>
      <c r="T13" s="443">
        <v>21000.0</v>
      </c>
      <c r="U13" s="420">
        <v>109153.0</v>
      </c>
      <c r="V13" s="444">
        <v>3747.0</v>
      </c>
      <c r="W13" s="421"/>
      <c r="X13" s="409">
        <f t="shared" si="4"/>
        <v>112900</v>
      </c>
      <c r="Y13" s="441" t="s">
        <v>4910</v>
      </c>
      <c r="Z13" s="445">
        <v>82.6</v>
      </c>
      <c r="AA13" s="409">
        <f t="shared" si="5"/>
        <v>9325540</v>
      </c>
      <c r="AB13" s="420">
        <v>279497.17179999995</v>
      </c>
      <c r="AC13" s="420">
        <v>315561.0</v>
      </c>
      <c r="AD13" s="409">
        <f t="shared" si="6"/>
        <v>595058.1718</v>
      </c>
      <c r="AE13" s="421"/>
      <c r="AF13" s="421"/>
      <c r="AG13" s="421"/>
      <c r="AH13" s="421"/>
      <c r="AI13" s="421"/>
      <c r="AJ13" s="421"/>
      <c r="AK13" s="421"/>
      <c r="AL13" s="421"/>
      <c r="AM13" s="421"/>
      <c r="AN13" s="421"/>
      <c r="AO13" s="421"/>
      <c r="AP13" s="421"/>
      <c r="AQ13" s="421"/>
      <c r="AR13" s="421"/>
      <c r="AS13" s="421"/>
      <c r="AT13" s="421"/>
      <c r="AU13" s="421"/>
      <c r="AV13" s="421"/>
      <c r="AW13" s="421"/>
      <c r="AX13" s="421"/>
      <c r="AY13" s="421"/>
      <c r="AZ13" s="421"/>
      <c r="BA13" s="421"/>
      <c r="BB13" s="421"/>
      <c r="BC13" s="421"/>
    </row>
    <row r="14" ht="12.75" customHeight="1">
      <c r="A14" s="405">
        <f t="shared" si="7"/>
        <v>11</v>
      </c>
      <c r="B14" s="439" t="str">
        <f t="shared" si="8"/>
        <v>HDLM/E/011/24-25</v>
      </c>
      <c r="C14" s="439" t="s">
        <v>1927</v>
      </c>
      <c r="D14" s="439" t="s">
        <v>1129</v>
      </c>
      <c r="E14" s="439" t="s">
        <v>1928</v>
      </c>
      <c r="F14" s="439" t="s">
        <v>490</v>
      </c>
      <c r="G14" s="442">
        <v>24.0</v>
      </c>
      <c r="H14" s="440">
        <v>45318.0</v>
      </c>
      <c r="I14" s="439" t="s">
        <v>275</v>
      </c>
      <c r="J14" s="441" t="str">
        <f t="shared" si="3"/>
        <v>HDLM/E/011/24-25</v>
      </c>
      <c r="K14" s="440">
        <v>45415.0</v>
      </c>
      <c r="L14" s="439" t="s">
        <v>710</v>
      </c>
      <c r="M14" s="421"/>
      <c r="N14" s="421"/>
      <c r="O14" s="421"/>
      <c r="P14" s="421"/>
      <c r="Q14" s="421"/>
      <c r="R14" s="421"/>
      <c r="S14" s="439" t="s">
        <v>285</v>
      </c>
      <c r="T14" s="443">
        <v>21000.0</v>
      </c>
      <c r="U14" s="420">
        <v>108937.0</v>
      </c>
      <c r="V14" s="444">
        <v>3763.0</v>
      </c>
      <c r="W14" s="421"/>
      <c r="X14" s="409">
        <f t="shared" si="4"/>
        <v>112700</v>
      </c>
      <c r="Y14" s="441" t="s">
        <v>4910</v>
      </c>
      <c r="Z14" s="445">
        <v>82.6</v>
      </c>
      <c r="AA14" s="409">
        <f t="shared" si="5"/>
        <v>9309020</v>
      </c>
      <c r="AB14" s="420">
        <v>278944.08219999995</v>
      </c>
      <c r="AC14" s="420">
        <v>314937.0</v>
      </c>
      <c r="AD14" s="409">
        <f t="shared" si="6"/>
        <v>593881.0822</v>
      </c>
      <c r="AE14" s="421"/>
      <c r="AF14" s="421"/>
      <c r="AG14" s="421"/>
      <c r="AH14" s="421"/>
      <c r="AI14" s="421"/>
      <c r="AJ14" s="421"/>
      <c r="AK14" s="421"/>
      <c r="AL14" s="421"/>
      <c r="AM14" s="421"/>
      <c r="AN14" s="421"/>
      <c r="AO14" s="421"/>
      <c r="AP14" s="421"/>
      <c r="AQ14" s="421"/>
      <c r="AR14" s="421"/>
      <c r="AS14" s="421"/>
      <c r="AT14" s="421"/>
      <c r="AU14" s="421"/>
      <c r="AV14" s="421"/>
      <c r="AW14" s="421"/>
      <c r="AX14" s="421"/>
      <c r="AY14" s="421"/>
      <c r="AZ14" s="421"/>
      <c r="BA14" s="421"/>
      <c r="BB14" s="421"/>
      <c r="BC14" s="421"/>
    </row>
    <row r="15" ht="12.75" customHeight="1">
      <c r="A15" s="405">
        <f t="shared" si="7"/>
        <v>12</v>
      </c>
      <c r="B15" s="439" t="str">
        <f t="shared" si="8"/>
        <v>HDLM/E/012/24-25</v>
      </c>
      <c r="C15" s="439" t="s">
        <v>1927</v>
      </c>
      <c r="D15" s="439" t="s">
        <v>1129</v>
      </c>
      <c r="E15" s="439" t="s">
        <v>1928</v>
      </c>
      <c r="F15" s="439" t="s">
        <v>490</v>
      </c>
      <c r="G15" s="442">
        <v>25.0</v>
      </c>
      <c r="H15" s="440">
        <v>45318.0</v>
      </c>
      <c r="I15" s="439" t="s">
        <v>275</v>
      </c>
      <c r="J15" s="441" t="str">
        <f t="shared" si="3"/>
        <v>HDLM/E/012/24-25</v>
      </c>
      <c r="K15" s="440">
        <v>45416.0</v>
      </c>
      <c r="L15" s="439" t="s">
        <v>710</v>
      </c>
      <c r="M15" s="421"/>
      <c r="N15" s="421"/>
      <c r="O15" s="421"/>
      <c r="P15" s="421"/>
      <c r="Q15" s="421"/>
      <c r="R15" s="421"/>
      <c r="S15" s="439" t="s">
        <v>285</v>
      </c>
      <c r="T15" s="443">
        <v>21000.0</v>
      </c>
      <c r="U15" s="420">
        <v>108937.0</v>
      </c>
      <c r="V15" s="444">
        <v>3763.0</v>
      </c>
      <c r="W15" s="421"/>
      <c r="X15" s="409">
        <f t="shared" si="4"/>
        <v>112700</v>
      </c>
      <c r="Y15" s="441" t="s">
        <v>4910</v>
      </c>
      <c r="Z15" s="445">
        <v>82.6</v>
      </c>
      <c r="AA15" s="409">
        <f t="shared" si="5"/>
        <v>9309020</v>
      </c>
      <c r="AB15" s="420">
        <v>278944.08219999995</v>
      </c>
      <c r="AC15" s="420">
        <v>314937.0</v>
      </c>
      <c r="AD15" s="409">
        <f t="shared" si="6"/>
        <v>593881.0822</v>
      </c>
      <c r="AE15" s="421"/>
      <c r="AF15" s="421"/>
      <c r="AG15" s="421"/>
      <c r="AH15" s="421"/>
      <c r="AI15" s="421"/>
      <c r="AJ15" s="421"/>
      <c r="AK15" s="421"/>
      <c r="AL15" s="421"/>
      <c r="AM15" s="421"/>
      <c r="AN15" s="421"/>
      <c r="AO15" s="421"/>
      <c r="AP15" s="421"/>
      <c r="AQ15" s="421"/>
      <c r="AR15" s="421"/>
      <c r="AS15" s="421"/>
      <c r="AT15" s="421"/>
      <c r="AU15" s="421"/>
      <c r="AV15" s="421"/>
      <c r="AW15" s="421"/>
      <c r="AX15" s="421"/>
      <c r="AY15" s="421"/>
      <c r="AZ15" s="421"/>
      <c r="BA15" s="421"/>
      <c r="BB15" s="421"/>
      <c r="BC15" s="421"/>
    </row>
    <row r="16" ht="12.75" customHeight="1">
      <c r="A16" s="405">
        <f t="shared" si="7"/>
        <v>13</v>
      </c>
      <c r="B16" s="439" t="str">
        <f t="shared" si="8"/>
        <v>HDLM/E/013/24-25</v>
      </c>
      <c r="C16" s="439" t="s">
        <v>1927</v>
      </c>
      <c r="D16" s="439" t="s">
        <v>1129</v>
      </c>
      <c r="E16" s="439" t="s">
        <v>1928</v>
      </c>
      <c r="F16" s="439" t="s">
        <v>490</v>
      </c>
      <c r="G16" s="442">
        <v>26.0</v>
      </c>
      <c r="H16" s="440">
        <v>45318.0</v>
      </c>
      <c r="I16" s="439" t="s">
        <v>275</v>
      </c>
      <c r="J16" s="441" t="str">
        <f t="shared" si="3"/>
        <v>HDLM/E/013/24-25</v>
      </c>
      <c r="K16" s="440">
        <v>45416.0</v>
      </c>
      <c r="L16" s="439" t="s">
        <v>710</v>
      </c>
      <c r="M16" s="421"/>
      <c r="N16" s="421"/>
      <c r="O16" s="421"/>
      <c r="P16" s="421"/>
      <c r="Q16" s="421"/>
      <c r="R16" s="421"/>
      <c r="S16" s="439" t="s">
        <v>285</v>
      </c>
      <c r="T16" s="443">
        <v>21000.0</v>
      </c>
      <c r="U16" s="420">
        <v>109137.0</v>
      </c>
      <c r="V16" s="444">
        <v>3763.0</v>
      </c>
      <c r="W16" s="421"/>
      <c r="X16" s="409">
        <f t="shared" si="4"/>
        <v>112900</v>
      </c>
      <c r="Y16" s="441" t="s">
        <v>4910</v>
      </c>
      <c r="Z16" s="445">
        <v>82.6</v>
      </c>
      <c r="AA16" s="409">
        <f t="shared" si="5"/>
        <v>9325540</v>
      </c>
      <c r="AB16" s="420">
        <v>279456.2022</v>
      </c>
      <c r="AC16" s="420">
        <v>315515.0</v>
      </c>
      <c r="AD16" s="409">
        <f t="shared" si="6"/>
        <v>594971.2022</v>
      </c>
      <c r="AE16" s="421"/>
      <c r="AF16" s="421"/>
      <c r="AG16" s="421"/>
      <c r="AH16" s="421"/>
      <c r="AI16" s="421"/>
      <c r="AJ16" s="421"/>
      <c r="AK16" s="421"/>
      <c r="AL16" s="421"/>
      <c r="AM16" s="421"/>
      <c r="AN16" s="421"/>
      <c r="AO16" s="421"/>
      <c r="AP16" s="421"/>
      <c r="AQ16" s="421"/>
      <c r="AR16" s="421"/>
      <c r="AS16" s="421"/>
      <c r="AT16" s="421"/>
      <c r="AU16" s="421"/>
      <c r="AV16" s="421"/>
      <c r="AW16" s="421"/>
      <c r="AX16" s="421"/>
      <c r="AY16" s="421"/>
      <c r="AZ16" s="421"/>
      <c r="BA16" s="421"/>
      <c r="BB16" s="421"/>
      <c r="BC16" s="421"/>
    </row>
    <row r="17" ht="12.75" customHeight="1">
      <c r="A17" s="405">
        <f t="shared" si="7"/>
        <v>14</v>
      </c>
      <c r="B17" s="439" t="str">
        <f t="shared" si="8"/>
        <v>HDLM/E/014/24-25</v>
      </c>
      <c r="C17" s="439" t="s">
        <v>1927</v>
      </c>
      <c r="D17" s="439" t="s">
        <v>1129</v>
      </c>
      <c r="E17" s="439" t="s">
        <v>1928</v>
      </c>
      <c r="F17" s="439" t="s">
        <v>490</v>
      </c>
      <c r="G17" s="442">
        <v>27.0</v>
      </c>
      <c r="H17" s="440">
        <v>45318.0</v>
      </c>
      <c r="I17" s="439" t="s">
        <v>275</v>
      </c>
      <c r="J17" s="441" t="str">
        <f t="shared" si="3"/>
        <v>HDLM/E/014/24-25</v>
      </c>
      <c r="K17" s="440">
        <v>45419.0</v>
      </c>
      <c r="L17" s="439" t="s">
        <v>710</v>
      </c>
      <c r="M17" s="421"/>
      <c r="N17" s="421"/>
      <c r="O17" s="421"/>
      <c r="P17" s="421"/>
      <c r="Q17" s="421"/>
      <c r="R17" s="421"/>
      <c r="S17" s="439" t="s">
        <v>293</v>
      </c>
      <c r="T17" s="443">
        <v>21000.0</v>
      </c>
      <c r="U17" s="420">
        <v>109065.0</v>
      </c>
      <c r="V17" s="444">
        <v>3635.0</v>
      </c>
      <c r="W17" s="421"/>
      <c r="X17" s="409">
        <f t="shared" si="4"/>
        <v>112700</v>
      </c>
      <c r="Y17" s="441" t="s">
        <v>4910</v>
      </c>
      <c r="Z17" s="445">
        <v>82.6</v>
      </c>
      <c r="AA17" s="409">
        <f t="shared" si="5"/>
        <v>9309020</v>
      </c>
      <c r="AB17" s="420">
        <v>279271.839</v>
      </c>
      <c r="AC17" s="420">
        <v>315307.0</v>
      </c>
      <c r="AD17" s="409">
        <f t="shared" si="6"/>
        <v>594578.839</v>
      </c>
      <c r="AE17" s="421"/>
      <c r="AF17" s="421"/>
      <c r="AG17" s="421"/>
      <c r="AH17" s="421"/>
      <c r="AI17" s="421"/>
      <c r="AJ17" s="421"/>
      <c r="AK17" s="421"/>
      <c r="AL17" s="421"/>
      <c r="AM17" s="421"/>
      <c r="AN17" s="421"/>
      <c r="AO17" s="421"/>
      <c r="AP17" s="421"/>
      <c r="AQ17" s="421"/>
      <c r="AR17" s="421"/>
      <c r="AS17" s="421"/>
      <c r="AT17" s="421"/>
      <c r="AU17" s="421"/>
      <c r="AV17" s="421"/>
      <c r="AW17" s="421"/>
      <c r="AX17" s="421"/>
      <c r="AY17" s="421"/>
      <c r="AZ17" s="421"/>
      <c r="BA17" s="421"/>
      <c r="BB17" s="421"/>
      <c r="BC17" s="421"/>
    </row>
    <row r="18" ht="12.75" customHeight="1">
      <c r="A18" s="405">
        <f t="shared" si="7"/>
        <v>15</v>
      </c>
      <c r="B18" s="439" t="str">
        <f t="shared" si="8"/>
        <v>HDLM/E/015/24-25</v>
      </c>
      <c r="C18" s="439" t="s">
        <v>1927</v>
      </c>
      <c r="D18" s="439" t="s">
        <v>1129</v>
      </c>
      <c r="E18" s="439" t="s">
        <v>1928</v>
      </c>
      <c r="F18" s="439" t="s">
        <v>490</v>
      </c>
      <c r="G18" s="442">
        <v>28.0</v>
      </c>
      <c r="H18" s="440">
        <v>45318.0</v>
      </c>
      <c r="I18" s="439" t="s">
        <v>275</v>
      </c>
      <c r="J18" s="441" t="str">
        <f t="shared" si="3"/>
        <v>HDLM/E/015/24-25</v>
      </c>
      <c r="K18" s="440">
        <v>45419.0</v>
      </c>
      <c r="L18" s="439" t="s">
        <v>710</v>
      </c>
      <c r="M18" s="421"/>
      <c r="N18" s="421"/>
      <c r="O18" s="421"/>
      <c r="P18" s="421"/>
      <c r="Q18" s="421"/>
      <c r="R18" s="421"/>
      <c r="S18" s="439" t="s">
        <v>293</v>
      </c>
      <c r="T18" s="443">
        <v>21000.0</v>
      </c>
      <c r="U18" s="420">
        <v>109065.0</v>
      </c>
      <c r="V18" s="444">
        <v>3635.0</v>
      </c>
      <c r="W18" s="421"/>
      <c r="X18" s="409">
        <f t="shared" si="4"/>
        <v>112700</v>
      </c>
      <c r="Y18" s="441" t="s">
        <v>4910</v>
      </c>
      <c r="Z18" s="445">
        <v>82.6</v>
      </c>
      <c r="AA18" s="409">
        <f t="shared" si="5"/>
        <v>9309020</v>
      </c>
      <c r="AB18" s="420">
        <v>279271.839</v>
      </c>
      <c r="AC18" s="420">
        <v>315307.0</v>
      </c>
      <c r="AD18" s="409">
        <f t="shared" si="6"/>
        <v>594578.839</v>
      </c>
      <c r="AE18" s="421"/>
      <c r="AF18" s="421"/>
      <c r="AG18" s="421"/>
      <c r="AH18" s="421"/>
      <c r="AI18" s="421"/>
      <c r="AJ18" s="421"/>
      <c r="AK18" s="421"/>
      <c r="AL18" s="421"/>
      <c r="AM18" s="421"/>
      <c r="AN18" s="421"/>
      <c r="AO18" s="421"/>
      <c r="AP18" s="421"/>
      <c r="AQ18" s="421"/>
      <c r="AR18" s="421"/>
      <c r="AS18" s="421"/>
      <c r="AT18" s="421"/>
      <c r="AU18" s="421"/>
      <c r="AV18" s="421"/>
      <c r="AW18" s="421"/>
      <c r="AX18" s="421"/>
      <c r="AY18" s="421"/>
      <c r="AZ18" s="421"/>
      <c r="BA18" s="421"/>
      <c r="BB18" s="421"/>
      <c r="BC18" s="421"/>
    </row>
    <row r="19" ht="12.75" customHeight="1">
      <c r="A19" s="405">
        <f t="shared" si="7"/>
        <v>16</v>
      </c>
      <c r="B19" s="439" t="str">
        <f t="shared" si="8"/>
        <v>HDLM/E/016/24-25</v>
      </c>
      <c r="C19" s="439" t="s">
        <v>1586</v>
      </c>
      <c r="D19" s="439" t="s">
        <v>1590</v>
      </c>
      <c r="E19" s="439" t="s">
        <v>4938</v>
      </c>
      <c r="F19" s="439" t="s">
        <v>490</v>
      </c>
      <c r="G19" s="442">
        <v>261.0</v>
      </c>
      <c r="H19" s="440">
        <v>45257.0</v>
      </c>
      <c r="I19" s="439" t="s">
        <v>275</v>
      </c>
      <c r="J19" s="441" t="str">
        <f t="shared" si="3"/>
        <v>HDLM/E/016/24-25</v>
      </c>
      <c r="K19" s="440">
        <v>45426.0</v>
      </c>
      <c r="L19" s="439" t="s">
        <v>4939</v>
      </c>
      <c r="M19" s="421"/>
      <c r="N19" s="421"/>
      <c r="O19" s="421"/>
      <c r="P19" s="421"/>
      <c r="Q19" s="421"/>
      <c r="R19" s="421"/>
      <c r="S19" s="439" t="s">
        <v>307</v>
      </c>
      <c r="T19" s="443">
        <v>20000.0</v>
      </c>
      <c r="U19" s="420">
        <v>92200.0</v>
      </c>
      <c r="V19" s="444">
        <v>3800.0</v>
      </c>
      <c r="W19" s="421"/>
      <c r="X19" s="409">
        <f t="shared" si="4"/>
        <v>96000</v>
      </c>
      <c r="Y19" s="441" t="s">
        <v>4910</v>
      </c>
      <c r="Z19" s="445">
        <v>82.6</v>
      </c>
      <c r="AA19" s="409">
        <f t="shared" si="5"/>
        <v>7929600</v>
      </c>
      <c r="AB19" s="420">
        <v>236087.31999999998</v>
      </c>
      <c r="AC19" s="420">
        <v>266550.0</v>
      </c>
      <c r="AD19" s="409">
        <f t="shared" si="6"/>
        <v>502637.32</v>
      </c>
      <c r="AE19" s="421"/>
      <c r="AF19" s="421"/>
      <c r="AG19" s="421"/>
      <c r="AH19" s="421"/>
      <c r="AI19" s="421"/>
      <c r="AJ19" s="421"/>
      <c r="AK19" s="421"/>
      <c r="AL19" s="421"/>
      <c r="AM19" s="421"/>
      <c r="AN19" s="421"/>
      <c r="AO19" s="421"/>
      <c r="AP19" s="421"/>
      <c r="AQ19" s="421"/>
      <c r="AR19" s="421"/>
      <c r="AS19" s="421"/>
      <c r="AT19" s="421"/>
      <c r="AU19" s="421"/>
      <c r="AV19" s="421"/>
      <c r="AW19" s="421"/>
      <c r="AX19" s="421"/>
      <c r="AY19" s="421"/>
      <c r="AZ19" s="421"/>
      <c r="BA19" s="421"/>
      <c r="BB19" s="421"/>
      <c r="BC19" s="421"/>
    </row>
    <row r="20" ht="12.75" customHeight="1">
      <c r="A20" s="405">
        <f t="shared" si="7"/>
        <v>17</v>
      </c>
      <c r="B20" s="439" t="str">
        <f t="shared" si="8"/>
        <v>HDLM/E/017/24-25</v>
      </c>
      <c r="C20" s="439" t="s">
        <v>1927</v>
      </c>
      <c r="D20" s="439" t="s">
        <v>1129</v>
      </c>
      <c r="E20" s="439" t="s">
        <v>1928</v>
      </c>
      <c r="F20" s="439" t="s">
        <v>490</v>
      </c>
      <c r="G20" s="442">
        <v>29.0</v>
      </c>
      <c r="H20" s="440">
        <v>45318.0</v>
      </c>
      <c r="I20" s="439" t="s">
        <v>275</v>
      </c>
      <c r="J20" s="441" t="str">
        <f t="shared" si="3"/>
        <v>HDLM/E/017/24-25</v>
      </c>
      <c r="K20" s="440">
        <v>45427.0</v>
      </c>
      <c r="L20" s="439" t="s">
        <v>710</v>
      </c>
      <c r="M20" s="421"/>
      <c r="N20" s="421"/>
      <c r="O20" s="421"/>
      <c r="P20" s="421"/>
      <c r="Q20" s="421"/>
      <c r="R20" s="421"/>
      <c r="S20" s="439" t="s">
        <v>293</v>
      </c>
      <c r="T20" s="443">
        <v>21000.0</v>
      </c>
      <c r="U20" s="420">
        <v>106315.0</v>
      </c>
      <c r="V20" s="444">
        <v>3635.0</v>
      </c>
      <c r="W20" s="421"/>
      <c r="X20" s="409">
        <f t="shared" si="4"/>
        <v>109950</v>
      </c>
      <c r="Y20" s="441" t="s">
        <v>4910</v>
      </c>
      <c r="Z20" s="445">
        <v>82.6</v>
      </c>
      <c r="AA20" s="409">
        <f t="shared" si="5"/>
        <v>9081870</v>
      </c>
      <c r="AB20" s="420">
        <v>272230.189</v>
      </c>
      <c r="AC20" s="420">
        <v>307357.0</v>
      </c>
      <c r="AD20" s="409">
        <f t="shared" si="6"/>
        <v>579587.189</v>
      </c>
      <c r="AE20" s="421"/>
      <c r="AF20" s="421"/>
      <c r="AG20" s="421"/>
      <c r="AH20" s="421"/>
      <c r="AI20" s="421"/>
      <c r="AJ20" s="421"/>
      <c r="AK20" s="421"/>
      <c r="AL20" s="421"/>
      <c r="AM20" s="421"/>
      <c r="AN20" s="421"/>
      <c r="AO20" s="421"/>
      <c r="AP20" s="421"/>
      <c r="AQ20" s="421"/>
      <c r="AR20" s="421"/>
      <c r="AS20" s="421"/>
      <c r="AT20" s="421"/>
      <c r="AU20" s="421"/>
      <c r="AV20" s="421"/>
      <c r="AW20" s="421"/>
      <c r="AX20" s="421"/>
      <c r="AY20" s="421"/>
      <c r="AZ20" s="421"/>
      <c r="BA20" s="421"/>
      <c r="BB20" s="421"/>
      <c r="BC20" s="421"/>
    </row>
    <row r="21" ht="12.75" customHeight="1">
      <c r="A21" s="405">
        <f t="shared" si="7"/>
        <v>18</v>
      </c>
      <c r="B21" s="439" t="str">
        <f t="shared" si="8"/>
        <v>HDLM/E/018/24-25</v>
      </c>
      <c r="C21" s="439" t="s">
        <v>1927</v>
      </c>
      <c r="D21" s="439" t="s">
        <v>1129</v>
      </c>
      <c r="E21" s="439" t="s">
        <v>1928</v>
      </c>
      <c r="F21" s="439" t="s">
        <v>490</v>
      </c>
      <c r="G21" s="442">
        <v>30.0</v>
      </c>
      <c r="H21" s="440">
        <v>45318.0</v>
      </c>
      <c r="I21" s="439" t="s">
        <v>275</v>
      </c>
      <c r="J21" s="441" t="str">
        <f t="shared" si="3"/>
        <v>HDLM/E/018/24-25</v>
      </c>
      <c r="K21" s="440">
        <v>45430.0</v>
      </c>
      <c r="L21" s="439" t="s">
        <v>710</v>
      </c>
      <c r="M21" s="421"/>
      <c r="N21" s="421"/>
      <c r="O21" s="421"/>
      <c r="P21" s="421"/>
      <c r="Q21" s="421"/>
      <c r="R21" s="421"/>
      <c r="S21" s="439" t="s">
        <v>293</v>
      </c>
      <c r="T21" s="443">
        <v>21000.0</v>
      </c>
      <c r="U21" s="420">
        <v>109265.0</v>
      </c>
      <c r="V21" s="444">
        <v>3635.0</v>
      </c>
      <c r="W21" s="421"/>
      <c r="X21" s="409">
        <f t="shared" si="4"/>
        <v>112900</v>
      </c>
      <c r="Y21" s="441" t="s">
        <v>4910</v>
      </c>
      <c r="Z21" s="445">
        <v>82.65</v>
      </c>
      <c r="AA21" s="409">
        <f t="shared" si="5"/>
        <v>9331185</v>
      </c>
      <c r="AB21" s="420">
        <v>279953.31975</v>
      </c>
      <c r="AC21" s="420">
        <v>316076.0</v>
      </c>
      <c r="AD21" s="409">
        <f t="shared" si="6"/>
        <v>596029.3198</v>
      </c>
      <c r="AE21" s="421"/>
      <c r="AF21" s="421"/>
      <c r="AG21" s="421"/>
      <c r="AH21" s="421"/>
      <c r="AI21" s="421"/>
      <c r="AJ21" s="421"/>
      <c r="AK21" s="421"/>
      <c r="AL21" s="421"/>
      <c r="AM21" s="421"/>
      <c r="AN21" s="421"/>
      <c r="AO21" s="421"/>
      <c r="AP21" s="421"/>
      <c r="AQ21" s="421"/>
      <c r="AR21" s="421"/>
      <c r="AS21" s="421"/>
      <c r="AT21" s="421"/>
      <c r="AU21" s="421"/>
      <c r="AV21" s="421"/>
      <c r="AW21" s="421"/>
      <c r="AX21" s="421"/>
      <c r="AY21" s="421"/>
      <c r="AZ21" s="421"/>
      <c r="BA21" s="421"/>
      <c r="BB21" s="421"/>
      <c r="BC21" s="421"/>
    </row>
    <row r="22" ht="12.75" customHeight="1">
      <c r="A22" s="405">
        <f t="shared" si="7"/>
        <v>19</v>
      </c>
      <c r="B22" s="439" t="str">
        <f t="shared" si="8"/>
        <v>HDLM/E/019/24-25</v>
      </c>
      <c r="C22" s="439" t="s">
        <v>4940</v>
      </c>
      <c r="D22" s="439" t="s">
        <v>329</v>
      </c>
      <c r="E22" s="439" t="s">
        <v>1406</v>
      </c>
      <c r="F22" s="439" t="s">
        <v>384</v>
      </c>
      <c r="G22" s="442" t="s">
        <v>4941</v>
      </c>
      <c r="H22" s="440">
        <v>45422.0</v>
      </c>
      <c r="I22" s="439" t="s">
        <v>275</v>
      </c>
      <c r="J22" s="441" t="str">
        <f t="shared" si="3"/>
        <v>HDLM/E/019/24-25</v>
      </c>
      <c r="K22" s="440">
        <v>45439.0</v>
      </c>
      <c r="L22" s="439" t="s">
        <v>710</v>
      </c>
      <c r="M22" s="421"/>
      <c r="N22" s="421"/>
      <c r="O22" s="421"/>
      <c r="P22" s="421"/>
      <c r="Q22" s="421"/>
      <c r="R22" s="421"/>
      <c r="S22" s="439" t="s">
        <v>4942</v>
      </c>
      <c r="T22" s="443">
        <v>17280.0</v>
      </c>
      <c r="U22" s="420">
        <v>74603.56</v>
      </c>
      <c r="V22" s="444">
        <v>1706.0</v>
      </c>
      <c r="W22" s="421"/>
      <c r="X22" s="409">
        <f t="shared" si="4"/>
        <v>76309.56</v>
      </c>
      <c r="Y22" s="441" t="s">
        <v>4910</v>
      </c>
      <c r="Z22" s="445">
        <v>82.65</v>
      </c>
      <c r="AA22" s="409">
        <f t="shared" si="5"/>
        <v>6306985.134</v>
      </c>
      <c r="AB22" s="420">
        <v>191145.511254</v>
      </c>
      <c r="AC22" s="420">
        <v>215809.0</v>
      </c>
      <c r="AD22" s="409">
        <f t="shared" si="6"/>
        <v>406954.5113</v>
      </c>
      <c r="AE22" s="421"/>
      <c r="AF22" s="421"/>
      <c r="AG22" s="421"/>
      <c r="AH22" s="421"/>
      <c r="AI22" s="421"/>
      <c r="AJ22" s="421"/>
      <c r="AK22" s="421"/>
      <c r="AL22" s="421"/>
      <c r="AM22" s="421"/>
      <c r="AN22" s="421"/>
      <c r="AO22" s="421"/>
      <c r="AP22" s="421"/>
      <c r="AQ22" s="421"/>
      <c r="AR22" s="421"/>
      <c r="AS22" s="421"/>
      <c r="AT22" s="421"/>
      <c r="AU22" s="421"/>
      <c r="AV22" s="421"/>
      <c r="AW22" s="421"/>
      <c r="AX22" s="421"/>
      <c r="AY22" s="421"/>
      <c r="AZ22" s="421"/>
      <c r="BA22" s="421"/>
      <c r="BB22" s="421"/>
      <c r="BC22" s="421"/>
    </row>
    <row r="23" ht="12.75" customHeight="1">
      <c r="A23" s="405">
        <f t="shared" si="7"/>
        <v>20</v>
      </c>
      <c r="B23" s="439" t="str">
        <f t="shared" si="8"/>
        <v>HDLM/E/020/24-25</v>
      </c>
      <c r="C23" s="439" t="s">
        <v>1627</v>
      </c>
      <c r="D23" s="439" t="s">
        <v>1709</v>
      </c>
      <c r="E23" s="439" t="s">
        <v>1628</v>
      </c>
      <c r="F23" s="439" t="s">
        <v>1803</v>
      </c>
      <c r="G23" s="442" t="s">
        <v>4943</v>
      </c>
      <c r="H23" s="440">
        <v>45296.0</v>
      </c>
      <c r="I23" s="439" t="s">
        <v>275</v>
      </c>
      <c r="J23" s="441" t="str">
        <f t="shared" si="3"/>
        <v>HDLM/E/020/24-25</v>
      </c>
      <c r="K23" s="440">
        <v>45439.0</v>
      </c>
      <c r="L23" s="439" t="s">
        <v>471</v>
      </c>
      <c r="M23" s="421"/>
      <c r="N23" s="421"/>
      <c r="O23" s="421"/>
      <c r="P23" s="421"/>
      <c r="Q23" s="421"/>
      <c r="R23" s="421"/>
      <c r="S23" s="439" t="s">
        <v>307</v>
      </c>
      <c r="T23" s="443">
        <v>20490.0</v>
      </c>
      <c r="U23" s="420">
        <v>102037.0</v>
      </c>
      <c r="V23" s="444">
        <v>3800.0</v>
      </c>
      <c r="W23" s="421"/>
      <c r="X23" s="409">
        <f t="shared" si="4"/>
        <v>105837</v>
      </c>
      <c r="Y23" s="441" t="s">
        <v>4910</v>
      </c>
      <c r="Z23" s="445">
        <v>82.65</v>
      </c>
      <c r="AA23" s="409">
        <f t="shared" si="5"/>
        <v>8747428.05</v>
      </c>
      <c r="AB23" s="420">
        <v>261434.09955</v>
      </c>
      <c r="AC23" s="420">
        <v>295168.0</v>
      </c>
      <c r="AD23" s="409">
        <f t="shared" si="6"/>
        <v>556602.0996</v>
      </c>
      <c r="AE23" s="421"/>
      <c r="AF23" s="421"/>
      <c r="AG23" s="421"/>
      <c r="AH23" s="421"/>
      <c r="AI23" s="421"/>
      <c r="AJ23" s="421"/>
      <c r="AK23" s="421"/>
      <c r="AL23" s="421"/>
      <c r="AM23" s="421"/>
      <c r="AN23" s="421"/>
      <c r="AO23" s="421"/>
      <c r="AP23" s="421"/>
      <c r="AQ23" s="421"/>
      <c r="AR23" s="421"/>
      <c r="AS23" s="421"/>
      <c r="AT23" s="421"/>
      <c r="AU23" s="421"/>
      <c r="AV23" s="421"/>
      <c r="AW23" s="421"/>
      <c r="AX23" s="421"/>
      <c r="AY23" s="421"/>
      <c r="AZ23" s="421"/>
      <c r="BA23" s="421"/>
      <c r="BB23" s="421"/>
      <c r="BC23" s="421"/>
    </row>
    <row r="24" ht="12.75" customHeight="1">
      <c r="A24" s="405">
        <f t="shared" si="7"/>
        <v>21</v>
      </c>
      <c r="B24" s="439" t="str">
        <f t="shared" si="8"/>
        <v>HDLM/E/021/24-25</v>
      </c>
      <c r="C24" s="439" t="s">
        <v>1662</v>
      </c>
      <c r="D24" s="439" t="s">
        <v>1664</v>
      </c>
      <c r="E24" s="439" t="s">
        <v>302</v>
      </c>
      <c r="F24" s="439" t="s">
        <v>303</v>
      </c>
      <c r="G24" s="442">
        <v>6700.0</v>
      </c>
      <c r="H24" s="440">
        <v>45364.0</v>
      </c>
      <c r="I24" s="439" t="s">
        <v>275</v>
      </c>
      <c r="J24" s="441" t="str">
        <f t="shared" si="3"/>
        <v>HDLM/E/021/24-25</v>
      </c>
      <c r="K24" s="440">
        <v>45441.0</v>
      </c>
      <c r="L24" s="439" t="s">
        <v>710</v>
      </c>
      <c r="M24" s="421"/>
      <c r="N24" s="421"/>
      <c r="O24" s="421"/>
      <c r="P24" s="421"/>
      <c r="Q24" s="421"/>
      <c r="R24" s="421"/>
      <c r="S24" s="439" t="s">
        <v>307</v>
      </c>
      <c r="T24" s="443">
        <v>20000.0</v>
      </c>
      <c r="U24" s="420">
        <v>74200.0</v>
      </c>
      <c r="V24" s="444">
        <v>3800.0</v>
      </c>
      <c r="W24" s="421"/>
      <c r="X24" s="409">
        <f t="shared" si="4"/>
        <v>78000</v>
      </c>
      <c r="Y24" s="441" t="s">
        <v>4910</v>
      </c>
      <c r="Z24" s="445">
        <v>82.65</v>
      </c>
      <c r="AA24" s="409">
        <f t="shared" si="5"/>
        <v>6446700</v>
      </c>
      <c r="AB24" s="420">
        <v>190111.53</v>
      </c>
      <c r="AC24" s="420">
        <v>214642.0</v>
      </c>
      <c r="AD24" s="409">
        <f t="shared" si="6"/>
        <v>404753.53</v>
      </c>
      <c r="AE24" s="421"/>
      <c r="AF24" s="421"/>
      <c r="AG24" s="421"/>
      <c r="AH24" s="421"/>
      <c r="AI24" s="421"/>
      <c r="AJ24" s="421"/>
      <c r="AK24" s="421"/>
      <c r="AL24" s="421"/>
      <c r="AM24" s="421"/>
      <c r="AN24" s="421"/>
      <c r="AO24" s="421"/>
      <c r="AP24" s="421"/>
      <c r="AQ24" s="421"/>
      <c r="AR24" s="421"/>
      <c r="AS24" s="421"/>
      <c r="AT24" s="421"/>
      <c r="AU24" s="421"/>
      <c r="AV24" s="421"/>
      <c r="AW24" s="421"/>
      <c r="AX24" s="421"/>
      <c r="AY24" s="421"/>
      <c r="AZ24" s="421"/>
      <c r="BA24" s="421"/>
      <c r="BB24" s="421"/>
      <c r="BC24" s="421"/>
    </row>
    <row r="25" ht="12.75" customHeight="1">
      <c r="A25" s="405">
        <f t="shared" si="7"/>
        <v>22</v>
      </c>
      <c r="B25" s="439" t="str">
        <f t="shared" si="8"/>
        <v>HDLM/E/022/24-25</v>
      </c>
      <c r="C25" s="439" t="s">
        <v>1662</v>
      </c>
      <c r="D25" s="439" t="s">
        <v>1664</v>
      </c>
      <c r="E25" s="439" t="s">
        <v>302</v>
      </c>
      <c r="F25" s="439" t="s">
        <v>303</v>
      </c>
      <c r="G25" s="442">
        <v>6558.0</v>
      </c>
      <c r="H25" s="440">
        <v>45281.0</v>
      </c>
      <c r="I25" s="439" t="s">
        <v>275</v>
      </c>
      <c r="J25" s="441" t="s">
        <v>4944</v>
      </c>
      <c r="K25" s="440">
        <v>45447.0</v>
      </c>
      <c r="L25" s="439" t="s">
        <v>710</v>
      </c>
      <c r="M25" s="421"/>
      <c r="N25" s="421"/>
      <c r="O25" s="421"/>
      <c r="P25" s="421"/>
      <c r="Q25" s="421"/>
      <c r="R25" s="421"/>
      <c r="S25" s="439" t="s">
        <v>307</v>
      </c>
      <c r="T25" s="443">
        <v>19500.0</v>
      </c>
      <c r="U25" s="420">
        <v>109000.0</v>
      </c>
      <c r="V25" s="444">
        <v>3800.0</v>
      </c>
      <c r="W25" s="421"/>
      <c r="X25" s="409">
        <f t="shared" si="4"/>
        <v>112800</v>
      </c>
      <c r="Y25" s="441" t="s">
        <v>4910</v>
      </c>
      <c r="Z25" s="445">
        <v>82.65</v>
      </c>
      <c r="AA25" s="409">
        <f t="shared" si="5"/>
        <v>9322920</v>
      </c>
      <c r="AB25" s="420">
        <v>279274.35</v>
      </c>
      <c r="AC25" s="420">
        <v>315310.0</v>
      </c>
      <c r="AD25" s="409">
        <f t="shared" si="6"/>
        <v>594584.35</v>
      </c>
      <c r="AE25" s="421"/>
      <c r="AF25" s="421"/>
      <c r="AG25" s="421"/>
      <c r="AH25" s="421"/>
      <c r="AI25" s="421"/>
      <c r="AJ25" s="421"/>
      <c r="AK25" s="421"/>
      <c r="AL25" s="421"/>
      <c r="AM25" s="421"/>
      <c r="AN25" s="421"/>
      <c r="AO25" s="421"/>
      <c r="AP25" s="421"/>
      <c r="AQ25" s="421"/>
      <c r="AR25" s="421"/>
      <c r="AS25" s="421"/>
      <c r="AT25" s="421"/>
      <c r="AU25" s="421"/>
      <c r="AV25" s="421"/>
      <c r="AW25" s="421"/>
      <c r="AX25" s="421"/>
      <c r="AY25" s="421"/>
      <c r="AZ25" s="421"/>
      <c r="BA25" s="421"/>
      <c r="BB25" s="421"/>
      <c r="BC25" s="421"/>
    </row>
    <row r="26" ht="12.75" customHeight="1">
      <c r="A26" s="405">
        <f t="shared" si="7"/>
        <v>23</v>
      </c>
      <c r="B26" s="439" t="str">
        <f t="shared" si="8"/>
        <v>HDLM/E/023/24-25</v>
      </c>
      <c r="C26" s="439" t="s">
        <v>4945</v>
      </c>
      <c r="D26" s="439" t="s">
        <v>4946</v>
      </c>
      <c r="E26" s="439" t="s">
        <v>4947</v>
      </c>
      <c r="F26" s="439" t="s">
        <v>303</v>
      </c>
      <c r="G26" s="442" t="s">
        <v>4948</v>
      </c>
      <c r="H26" s="440">
        <v>45320.0</v>
      </c>
      <c r="I26" s="439" t="s">
        <v>275</v>
      </c>
      <c r="J26" s="441" t="s">
        <v>4949</v>
      </c>
      <c r="K26" s="440">
        <v>45450.0</v>
      </c>
      <c r="L26" s="439" t="s">
        <v>710</v>
      </c>
      <c r="M26" s="421"/>
      <c r="N26" s="421"/>
      <c r="O26" s="421"/>
      <c r="P26" s="421"/>
      <c r="Q26" s="421"/>
      <c r="R26" s="421"/>
      <c r="S26" s="439"/>
      <c r="T26" s="443">
        <v>20720.0</v>
      </c>
      <c r="U26" s="420">
        <v>119917.0</v>
      </c>
      <c r="V26" s="444">
        <v>11693.0</v>
      </c>
      <c r="W26" s="421"/>
      <c r="X26" s="409">
        <f t="shared" si="4"/>
        <v>131610</v>
      </c>
      <c r="Y26" s="441" t="s">
        <v>4910</v>
      </c>
      <c r="Z26" s="445">
        <v>82.6</v>
      </c>
      <c r="AA26" s="409">
        <f t="shared" si="5"/>
        <v>10870986</v>
      </c>
      <c r="AB26" s="420">
        <v>307059.4702</v>
      </c>
      <c r="AC26" s="420">
        <v>346680.0</v>
      </c>
      <c r="AD26" s="409">
        <f t="shared" si="6"/>
        <v>653739.4702</v>
      </c>
      <c r="AE26" s="421"/>
      <c r="AF26" s="421"/>
      <c r="AG26" s="421"/>
      <c r="AH26" s="421"/>
      <c r="AI26" s="421"/>
      <c r="AJ26" s="421"/>
      <c r="AK26" s="421"/>
      <c r="AL26" s="421"/>
      <c r="AM26" s="421"/>
      <c r="AN26" s="421"/>
      <c r="AO26" s="421"/>
      <c r="AP26" s="421"/>
      <c r="AQ26" s="421"/>
      <c r="AR26" s="421"/>
      <c r="AS26" s="421"/>
      <c r="AT26" s="421"/>
      <c r="AU26" s="421"/>
      <c r="AV26" s="421"/>
      <c r="AW26" s="421"/>
      <c r="AX26" s="421"/>
      <c r="AY26" s="421"/>
      <c r="AZ26" s="421"/>
      <c r="BA26" s="421"/>
      <c r="BB26" s="421"/>
      <c r="BC26" s="421"/>
    </row>
    <row r="27" ht="12.75" customHeight="1">
      <c r="A27" s="405"/>
      <c r="B27" s="439"/>
      <c r="C27" s="439"/>
      <c r="D27" s="439"/>
      <c r="E27" s="439"/>
      <c r="F27" s="439"/>
      <c r="G27" s="442"/>
      <c r="H27" s="440"/>
      <c r="I27" s="439"/>
      <c r="J27" s="441"/>
      <c r="K27" s="440"/>
      <c r="L27" s="439"/>
      <c r="M27" s="421"/>
      <c r="N27" s="421"/>
      <c r="O27" s="421"/>
      <c r="P27" s="421"/>
      <c r="Q27" s="421"/>
      <c r="R27" s="421"/>
      <c r="S27" s="439"/>
      <c r="T27" s="443"/>
      <c r="U27" s="420"/>
      <c r="V27" s="444"/>
      <c r="W27" s="421"/>
      <c r="X27" s="409"/>
      <c r="Y27" s="441"/>
      <c r="Z27" s="445"/>
      <c r="AA27" s="409"/>
      <c r="AB27" s="420"/>
      <c r="AC27" s="420"/>
      <c r="AD27" s="409"/>
      <c r="AE27" s="421"/>
      <c r="AF27" s="421"/>
      <c r="AG27" s="421"/>
      <c r="AH27" s="421"/>
      <c r="AI27" s="421"/>
      <c r="AJ27" s="421"/>
      <c r="AK27" s="421"/>
      <c r="AL27" s="421"/>
      <c r="AM27" s="421"/>
      <c r="AN27" s="421"/>
      <c r="AO27" s="421"/>
      <c r="AP27" s="421"/>
      <c r="AQ27" s="421"/>
      <c r="AR27" s="421"/>
      <c r="AS27" s="421"/>
      <c r="AT27" s="421"/>
      <c r="AU27" s="421"/>
      <c r="AV27" s="421"/>
      <c r="AW27" s="421"/>
      <c r="AX27" s="421"/>
      <c r="AY27" s="421"/>
      <c r="AZ27" s="421"/>
      <c r="BA27" s="421"/>
      <c r="BB27" s="421"/>
      <c r="BC27" s="421"/>
    </row>
    <row r="28" ht="12.75" customHeight="1">
      <c r="A28" s="405"/>
      <c r="B28" s="439"/>
      <c r="C28" s="439"/>
      <c r="D28" s="439"/>
      <c r="E28" s="439"/>
      <c r="F28" s="439"/>
      <c r="G28" s="442"/>
      <c r="H28" s="440"/>
      <c r="I28" s="439"/>
      <c r="J28" s="441"/>
      <c r="K28" s="440"/>
      <c r="L28" s="439"/>
      <c r="M28" s="421"/>
      <c r="N28" s="421"/>
      <c r="O28" s="421"/>
      <c r="P28" s="421"/>
      <c r="Q28" s="421"/>
      <c r="R28" s="421"/>
      <c r="S28" s="439"/>
      <c r="T28" s="443"/>
      <c r="U28" s="420"/>
      <c r="V28" s="444"/>
      <c r="W28" s="421"/>
      <c r="X28" s="409"/>
      <c r="Y28" s="441"/>
      <c r="Z28" s="445"/>
      <c r="AA28" s="409"/>
      <c r="AB28" s="420"/>
      <c r="AC28" s="420"/>
      <c r="AD28" s="409"/>
      <c r="AE28" s="421"/>
      <c r="AF28" s="421"/>
      <c r="AG28" s="421"/>
      <c r="AH28" s="421"/>
      <c r="AI28" s="421"/>
      <c r="AJ28" s="421"/>
      <c r="AK28" s="421"/>
      <c r="AL28" s="421"/>
      <c r="AM28" s="421"/>
      <c r="AN28" s="421"/>
      <c r="AO28" s="421"/>
      <c r="AP28" s="421"/>
      <c r="AQ28" s="421"/>
      <c r="AR28" s="421"/>
      <c r="AS28" s="421"/>
      <c r="AT28" s="421"/>
      <c r="AU28" s="421"/>
      <c r="AV28" s="421"/>
      <c r="AW28" s="421"/>
      <c r="AX28" s="421"/>
      <c r="AY28" s="421"/>
      <c r="AZ28" s="421"/>
      <c r="BA28" s="421"/>
      <c r="BB28" s="421"/>
      <c r="BC28" s="421"/>
    </row>
    <row r="29" ht="12.75" customHeight="1">
      <c r="A29" s="428"/>
      <c r="B29" s="428"/>
      <c r="C29" s="428"/>
      <c r="D29" s="428"/>
      <c r="E29" s="428"/>
      <c r="F29" s="428"/>
      <c r="G29" s="428"/>
      <c r="H29" s="428"/>
      <c r="I29" s="428"/>
      <c r="J29" s="428"/>
      <c r="K29" s="428"/>
      <c r="L29" s="428"/>
      <c r="M29" s="428"/>
      <c r="N29" s="428"/>
      <c r="O29" s="428"/>
      <c r="P29" s="428"/>
      <c r="Q29" s="428"/>
      <c r="R29" s="428"/>
      <c r="S29" s="428"/>
      <c r="T29" s="428"/>
      <c r="U29" s="428"/>
      <c r="V29" s="428"/>
      <c r="W29" s="428"/>
      <c r="X29" s="428"/>
      <c r="Y29" s="428"/>
      <c r="Z29" s="428"/>
      <c r="AA29" s="428"/>
      <c r="AB29" s="428"/>
      <c r="AC29" s="428"/>
      <c r="AD29" s="428"/>
      <c r="AE29" s="428"/>
      <c r="AF29" s="428"/>
      <c r="AG29" s="428"/>
      <c r="AH29" s="428"/>
      <c r="AI29" s="428"/>
      <c r="AJ29" s="428"/>
      <c r="AK29" s="428"/>
      <c r="AL29" s="428"/>
      <c r="AM29" s="428"/>
      <c r="AN29" s="428"/>
      <c r="AO29" s="428"/>
      <c r="AP29" s="428"/>
      <c r="AQ29" s="428"/>
      <c r="AR29" s="428"/>
      <c r="AS29" s="428"/>
      <c r="AT29" s="428"/>
      <c r="AU29" s="428"/>
      <c r="AV29" s="428"/>
      <c r="AW29" s="428"/>
      <c r="AX29" s="428"/>
      <c r="AY29" s="428"/>
      <c r="AZ29" s="428"/>
      <c r="BA29" s="428"/>
      <c r="BB29" s="428"/>
      <c r="BC29" s="428"/>
    </row>
    <row r="30" ht="12.75" customHeight="1">
      <c r="A30" s="428"/>
      <c r="B30" s="428"/>
      <c r="C30" s="428"/>
      <c r="D30" s="428"/>
      <c r="E30" s="428"/>
      <c r="F30" s="428"/>
      <c r="G30" s="428"/>
      <c r="H30" s="428"/>
      <c r="I30" s="428"/>
      <c r="J30" s="428"/>
      <c r="K30" s="428"/>
      <c r="L30" s="428"/>
      <c r="M30" s="428"/>
      <c r="N30" s="428"/>
      <c r="O30" s="428"/>
      <c r="P30" s="428"/>
      <c r="Q30" s="428"/>
      <c r="R30" s="428"/>
      <c r="S30" s="428"/>
      <c r="T30" s="428"/>
      <c r="U30" s="428"/>
      <c r="V30" s="428"/>
      <c r="W30" s="428"/>
      <c r="X30" s="428"/>
      <c r="Y30" s="428"/>
      <c r="Z30" s="428"/>
      <c r="AA30" s="428"/>
      <c r="AB30" s="428"/>
      <c r="AC30" s="428"/>
      <c r="AD30" s="428"/>
      <c r="AE30" s="428"/>
      <c r="AF30" s="428"/>
      <c r="AG30" s="428"/>
      <c r="AH30" s="428"/>
      <c r="AI30" s="428"/>
      <c r="AJ30" s="428"/>
      <c r="AK30" s="428"/>
      <c r="AL30" s="428"/>
      <c r="AM30" s="428"/>
      <c r="AN30" s="428"/>
      <c r="AO30" s="428"/>
      <c r="AP30" s="428"/>
      <c r="AQ30" s="428"/>
      <c r="AR30" s="428"/>
      <c r="AS30" s="428"/>
      <c r="AT30" s="428"/>
      <c r="AU30" s="428"/>
      <c r="AV30" s="428"/>
      <c r="AW30" s="428"/>
      <c r="AX30" s="428"/>
      <c r="AY30" s="428"/>
      <c r="AZ30" s="428"/>
      <c r="BA30" s="428"/>
      <c r="BB30" s="428"/>
      <c r="BC30" s="428"/>
    </row>
    <row r="31" ht="12.75" customHeight="1">
      <c r="A31" s="428"/>
      <c r="B31" s="428"/>
      <c r="C31" s="428"/>
      <c r="D31" s="428"/>
      <c r="E31" s="428"/>
      <c r="F31" s="428"/>
      <c r="G31" s="428"/>
      <c r="H31" s="428"/>
      <c r="I31" s="428"/>
      <c r="J31" s="428"/>
      <c r="K31" s="428"/>
      <c r="L31" s="428"/>
      <c r="M31" s="428"/>
      <c r="N31" s="428"/>
      <c r="O31" s="428"/>
      <c r="P31" s="428"/>
      <c r="Q31" s="428"/>
      <c r="R31" s="428"/>
      <c r="S31" s="428"/>
      <c r="T31" s="428"/>
      <c r="U31" s="428"/>
      <c r="V31" s="428"/>
      <c r="W31" s="428"/>
      <c r="X31" s="428"/>
      <c r="Y31" s="428"/>
      <c r="Z31" s="428"/>
      <c r="AA31" s="428"/>
      <c r="AB31" s="428"/>
      <c r="AC31" s="428"/>
      <c r="AD31" s="428"/>
      <c r="AE31" s="428"/>
      <c r="AF31" s="428"/>
      <c r="AG31" s="428"/>
      <c r="AH31" s="428"/>
      <c r="AI31" s="428"/>
      <c r="AJ31" s="428"/>
      <c r="AK31" s="428"/>
      <c r="AL31" s="428"/>
      <c r="AM31" s="428"/>
      <c r="AN31" s="428"/>
      <c r="AO31" s="428"/>
      <c r="AP31" s="428"/>
      <c r="AQ31" s="428"/>
      <c r="AR31" s="428"/>
      <c r="AS31" s="428"/>
      <c r="AT31" s="428"/>
      <c r="AU31" s="428"/>
      <c r="AV31" s="428"/>
      <c r="AW31" s="428"/>
      <c r="AX31" s="428"/>
      <c r="AY31" s="428"/>
      <c r="AZ31" s="428"/>
      <c r="BA31" s="428"/>
      <c r="BB31" s="428"/>
      <c r="BC31" s="428"/>
    </row>
    <row r="32" ht="12.75" customHeight="1">
      <c r="A32" s="428"/>
      <c r="B32" s="428"/>
      <c r="C32" s="428"/>
      <c r="D32" s="428"/>
      <c r="E32" s="428"/>
      <c r="F32" s="428"/>
      <c r="G32" s="428"/>
      <c r="H32" s="428"/>
      <c r="I32" s="428"/>
      <c r="J32" s="428"/>
      <c r="K32" s="428"/>
      <c r="L32" s="428"/>
      <c r="M32" s="428"/>
      <c r="N32" s="428"/>
      <c r="O32" s="428"/>
      <c r="P32" s="428"/>
      <c r="Q32" s="428"/>
      <c r="R32" s="428"/>
      <c r="S32" s="428"/>
      <c r="T32" s="428"/>
      <c r="U32" s="428"/>
      <c r="V32" s="428"/>
      <c r="W32" s="428"/>
      <c r="X32" s="428"/>
      <c r="Y32" s="428"/>
      <c r="Z32" s="428"/>
      <c r="AA32" s="428"/>
      <c r="AB32" s="428"/>
      <c r="AC32" s="428"/>
      <c r="AD32" s="428"/>
      <c r="AE32" s="428"/>
      <c r="AF32" s="428"/>
      <c r="AG32" s="428"/>
      <c r="AH32" s="428"/>
      <c r="AI32" s="428"/>
      <c r="AJ32" s="428"/>
      <c r="AK32" s="428"/>
      <c r="AL32" s="428"/>
      <c r="AM32" s="428"/>
      <c r="AN32" s="428"/>
      <c r="AO32" s="428"/>
      <c r="AP32" s="428"/>
      <c r="AQ32" s="428"/>
      <c r="AR32" s="428"/>
      <c r="AS32" s="428"/>
      <c r="AT32" s="428"/>
      <c r="AU32" s="428"/>
      <c r="AV32" s="428"/>
      <c r="AW32" s="428"/>
      <c r="AX32" s="428"/>
      <c r="AY32" s="428"/>
      <c r="AZ32" s="428"/>
      <c r="BA32" s="428"/>
      <c r="BB32" s="428"/>
      <c r="BC32" s="428"/>
    </row>
    <row r="33" ht="12.75" customHeight="1">
      <c r="A33" s="428"/>
      <c r="B33" s="428"/>
      <c r="C33" s="428"/>
      <c r="D33" s="428"/>
      <c r="E33" s="428"/>
      <c r="F33" s="428"/>
      <c r="G33" s="428"/>
      <c r="H33" s="428"/>
      <c r="I33" s="428"/>
      <c r="J33" s="428"/>
      <c r="K33" s="428"/>
      <c r="L33" s="428"/>
      <c r="M33" s="428"/>
      <c r="N33" s="428"/>
      <c r="O33" s="428"/>
      <c r="P33" s="428"/>
      <c r="Q33" s="428"/>
      <c r="R33" s="428"/>
      <c r="S33" s="428"/>
      <c r="T33" s="428"/>
      <c r="U33" s="428"/>
      <c r="V33" s="428"/>
      <c r="W33" s="428"/>
      <c r="X33" s="428"/>
      <c r="Y33" s="428"/>
      <c r="Z33" s="428"/>
      <c r="AA33" s="428"/>
      <c r="AB33" s="428"/>
      <c r="AC33" s="428"/>
      <c r="AD33" s="428"/>
      <c r="AE33" s="428"/>
      <c r="AF33" s="428"/>
      <c r="AG33" s="428"/>
      <c r="AH33" s="428"/>
      <c r="AI33" s="428"/>
      <c r="AJ33" s="428"/>
      <c r="AK33" s="428"/>
      <c r="AL33" s="428"/>
      <c r="AM33" s="428"/>
      <c r="AN33" s="428"/>
      <c r="AO33" s="428"/>
      <c r="AP33" s="428"/>
      <c r="AQ33" s="428"/>
      <c r="AR33" s="428"/>
      <c r="AS33" s="428"/>
      <c r="AT33" s="428"/>
      <c r="AU33" s="428"/>
      <c r="AV33" s="428"/>
      <c r="AW33" s="428"/>
      <c r="AX33" s="428"/>
      <c r="AY33" s="428"/>
      <c r="AZ33" s="428"/>
      <c r="BA33" s="428"/>
      <c r="BB33" s="428"/>
      <c r="BC33" s="428"/>
    </row>
    <row r="34" ht="12.75" customHeight="1">
      <c r="A34" s="428"/>
      <c r="B34" s="428"/>
      <c r="C34" s="428"/>
      <c r="D34" s="428"/>
      <c r="E34" s="428"/>
      <c r="F34" s="428"/>
      <c r="G34" s="428"/>
      <c r="H34" s="428"/>
      <c r="I34" s="428"/>
      <c r="J34" s="428"/>
      <c r="K34" s="428"/>
      <c r="L34" s="428"/>
      <c r="M34" s="428"/>
      <c r="N34" s="428"/>
      <c r="O34" s="428"/>
      <c r="P34" s="428"/>
      <c r="Q34" s="428"/>
      <c r="R34" s="428"/>
      <c r="S34" s="428"/>
      <c r="T34" s="428"/>
      <c r="U34" s="428"/>
      <c r="V34" s="428"/>
      <c r="W34" s="428"/>
      <c r="X34" s="428"/>
      <c r="Y34" s="428"/>
      <c r="Z34" s="428"/>
      <c r="AA34" s="428"/>
      <c r="AB34" s="428"/>
      <c r="AC34" s="428"/>
      <c r="AD34" s="428"/>
      <c r="AE34" s="428"/>
      <c r="AF34" s="428"/>
      <c r="AG34" s="428"/>
      <c r="AH34" s="428"/>
      <c r="AI34" s="428"/>
      <c r="AJ34" s="428"/>
      <c r="AK34" s="428"/>
      <c r="AL34" s="428"/>
      <c r="AM34" s="428"/>
      <c r="AN34" s="428"/>
      <c r="AO34" s="428"/>
      <c r="AP34" s="428"/>
      <c r="AQ34" s="428"/>
      <c r="AR34" s="428"/>
      <c r="AS34" s="428"/>
      <c r="AT34" s="428"/>
      <c r="AU34" s="428"/>
      <c r="AV34" s="428"/>
      <c r="AW34" s="428"/>
      <c r="AX34" s="428"/>
      <c r="AY34" s="428"/>
      <c r="AZ34" s="428"/>
      <c r="BA34" s="428"/>
      <c r="BB34" s="428"/>
      <c r="BC34" s="428"/>
    </row>
    <row r="35" ht="12.75" customHeight="1">
      <c r="A35" s="428"/>
      <c r="B35" s="428"/>
      <c r="C35" s="428"/>
      <c r="D35" s="428"/>
      <c r="E35" s="428"/>
      <c r="F35" s="428"/>
      <c r="G35" s="428"/>
      <c r="H35" s="428"/>
      <c r="I35" s="428"/>
      <c r="J35" s="428"/>
      <c r="K35" s="428"/>
      <c r="L35" s="428"/>
      <c r="M35" s="428"/>
      <c r="N35" s="428"/>
      <c r="O35" s="428"/>
      <c r="P35" s="428"/>
      <c r="Q35" s="428"/>
      <c r="R35" s="428"/>
      <c r="S35" s="428"/>
      <c r="T35" s="428"/>
      <c r="U35" s="428"/>
      <c r="V35" s="428"/>
      <c r="W35" s="428"/>
      <c r="X35" s="428"/>
      <c r="Y35" s="428"/>
      <c r="Z35" s="428"/>
      <c r="AA35" s="428"/>
      <c r="AB35" s="428"/>
      <c r="AC35" s="428"/>
      <c r="AD35" s="428"/>
      <c r="AE35" s="428"/>
      <c r="AF35" s="428"/>
      <c r="AG35" s="428"/>
      <c r="AH35" s="428"/>
      <c r="AI35" s="428"/>
      <c r="AJ35" s="428"/>
      <c r="AK35" s="428"/>
      <c r="AL35" s="428"/>
      <c r="AM35" s="428"/>
      <c r="AN35" s="428"/>
      <c r="AO35" s="428"/>
      <c r="AP35" s="428"/>
      <c r="AQ35" s="428"/>
      <c r="AR35" s="428"/>
      <c r="AS35" s="428"/>
      <c r="AT35" s="428"/>
      <c r="AU35" s="428"/>
      <c r="AV35" s="428"/>
      <c r="AW35" s="428"/>
      <c r="AX35" s="428"/>
      <c r="AY35" s="428"/>
      <c r="AZ35" s="428"/>
      <c r="BA35" s="428"/>
      <c r="BB35" s="428"/>
      <c r="BC35" s="428"/>
    </row>
    <row r="36" ht="12.75" customHeight="1">
      <c r="A36" s="428"/>
      <c r="B36" s="428"/>
      <c r="C36" s="428"/>
      <c r="D36" s="428"/>
      <c r="E36" s="428"/>
      <c r="F36" s="428"/>
      <c r="G36" s="428"/>
      <c r="H36" s="428"/>
      <c r="I36" s="428"/>
      <c r="J36" s="428"/>
      <c r="K36" s="428"/>
      <c r="L36" s="428"/>
      <c r="M36" s="428"/>
      <c r="N36" s="428"/>
      <c r="O36" s="428"/>
      <c r="P36" s="428"/>
      <c r="Q36" s="428"/>
      <c r="R36" s="428"/>
      <c r="S36" s="428"/>
      <c r="T36" s="428"/>
      <c r="U36" s="428"/>
      <c r="V36" s="428"/>
      <c r="W36" s="428"/>
      <c r="X36" s="428"/>
      <c r="Y36" s="428"/>
      <c r="Z36" s="428"/>
      <c r="AA36" s="428"/>
      <c r="AB36" s="428"/>
      <c r="AC36" s="428"/>
      <c r="AD36" s="428"/>
      <c r="AE36" s="428"/>
      <c r="AF36" s="428"/>
      <c r="AG36" s="428"/>
      <c r="AH36" s="428"/>
      <c r="AI36" s="428"/>
      <c r="AJ36" s="428"/>
      <c r="AK36" s="428"/>
      <c r="AL36" s="428"/>
      <c r="AM36" s="428"/>
      <c r="AN36" s="428"/>
      <c r="AO36" s="428"/>
      <c r="AP36" s="428"/>
      <c r="AQ36" s="428"/>
      <c r="AR36" s="428"/>
      <c r="AS36" s="428"/>
      <c r="AT36" s="428"/>
      <c r="AU36" s="428"/>
      <c r="AV36" s="428"/>
      <c r="AW36" s="428"/>
      <c r="AX36" s="428"/>
      <c r="AY36" s="428"/>
      <c r="AZ36" s="428"/>
      <c r="BA36" s="428"/>
      <c r="BB36" s="428"/>
      <c r="BC36" s="428"/>
    </row>
    <row r="37" ht="12.75" customHeight="1">
      <c r="A37" s="428"/>
      <c r="B37" s="428"/>
      <c r="C37" s="428"/>
      <c r="D37" s="428"/>
      <c r="E37" s="428"/>
      <c r="F37" s="428"/>
      <c r="G37" s="428"/>
      <c r="H37" s="428"/>
      <c r="I37" s="428"/>
      <c r="J37" s="428"/>
      <c r="K37" s="428"/>
      <c r="L37" s="428"/>
      <c r="M37" s="428"/>
      <c r="N37" s="428"/>
      <c r="O37" s="428"/>
      <c r="P37" s="428"/>
      <c r="Q37" s="428"/>
      <c r="R37" s="428"/>
      <c r="S37" s="428"/>
      <c r="T37" s="428"/>
      <c r="U37" s="428"/>
      <c r="V37" s="428"/>
      <c r="W37" s="428"/>
      <c r="X37" s="428"/>
      <c r="Y37" s="428"/>
      <c r="Z37" s="428"/>
      <c r="AA37" s="428"/>
      <c r="AB37" s="428"/>
      <c r="AC37" s="428"/>
      <c r="AD37" s="428"/>
      <c r="AE37" s="428"/>
      <c r="AF37" s="428"/>
      <c r="AG37" s="428"/>
      <c r="AH37" s="428"/>
      <c r="AI37" s="428"/>
      <c r="AJ37" s="428"/>
      <c r="AK37" s="428"/>
      <c r="AL37" s="428"/>
      <c r="AM37" s="428"/>
      <c r="AN37" s="428"/>
      <c r="AO37" s="428"/>
      <c r="AP37" s="428"/>
      <c r="AQ37" s="428"/>
      <c r="AR37" s="428"/>
      <c r="AS37" s="428"/>
      <c r="AT37" s="428"/>
      <c r="AU37" s="428"/>
      <c r="AV37" s="428"/>
      <c r="AW37" s="428"/>
      <c r="AX37" s="428"/>
      <c r="AY37" s="428"/>
      <c r="AZ37" s="428"/>
      <c r="BA37" s="428"/>
      <c r="BB37" s="428"/>
      <c r="BC37" s="428"/>
    </row>
    <row r="38" ht="12.75" customHeight="1">
      <c r="A38" s="428"/>
      <c r="B38" s="428"/>
      <c r="C38" s="428"/>
      <c r="D38" s="428"/>
      <c r="E38" s="428"/>
      <c r="F38" s="428"/>
      <c r="G38" s="428"/>
      <c r="H38" s="428"/>
      <c r="I38" s="428"/>
      <c r="J38" s="428"/>
      <c r="K38" s="428"/>
      <c r="L38" s="428"/>
      <c r="M38" s="428"/>
      <c r="N38" s="428"/>
      <c r="O38" s="428"/>
      <c r="P38" s="428"/>
      <c r="Q38" s="428"/>
      <c r="R38" s="428"/>
      <c r="S38" s="428"/>
      <c r="T38" s="428"/>
      <c r="U38" s="428"/>
      <c r="V38" s="428"/>
      <c r="W38" s="428"/>
      <c r="X38" s="428"/>
      <c r="Y38" s="428"/>
      <c r="Z38" s="428"/>
      <c r="AA38" s="428"/>
      <c r="AB38" s="428"/>
      <c r="AC38" s="428"/>
      <c r="AD38" s="428"/>
      <c r="AE38" s="428"/>
      <c r="AF38" s="428"/>
      <c r="AG38" s="428"/>
      <c r="AH38" s="428"/>
      <c r="AI38" s="428"/>
      <c r="AJ38" s="428"/>
      <c r="AK38" s="428"/>
      <c r="AL38" s="428"/>
      <c r="AM38" s="428"/>
      <c r="AN38" s="428"/>
      <c r="AO38" s="428"/>
      <c r="AP38" s="428"/>
      <c r="AQ38" s="428"/>
      <c r="AR38" s="428"/>
      <c r="AS38" s="428"/>
      <c r="AT38" s="428"/>
      <c r="AU38" s="428"/>
      <c r="AV38" s="428"/>
      <c r="AW38" s="428"/>
      <c r="AX38" s="428"/>
      <c r="AY38" s="428"/>
      <c r="AZ38" s="428"/>
      <c r="BA38" s="428"/>
      <c r="BB38" s="428"/>
      <c r="BC38" s="428"/>
    </row>
    <row r="39" ht="12.75" customHeight="1">
      <c r="A39" s="428"/>
      <c r="B39" s="428"/>
      <c r="C39" s="428"/>
      <c r="D39" s="428"/>
      <c r="E39" s="428"/>
      <c r="F39" s="428"/>
      <c r="G39" s="428"/>
      <c r="H39" s="428"/>
      <c r="I39" s="428"/>
      <c r="J39" s="428"/>
      <c r="K39" s="428"/>
      <c r="L39" s="428"/>
      <c r="M39" s="428"/>
      <c r="N39" s="428"/>
      <c r="O39" s="428"/>
      <c r="P39" s="428"/>
      <c r="Q39" s="428"/>
      <c r="R39" s="428"/>
      <c r="S39" s="428"/>
      <c r="T39" s="428"/>
      <c r="U39" s="428"/>
      <c r="V39" s="428"/>
      <c r="W39" s="428"/>
      <c r="X39" s="428"/>
      <c r="Y39" s="428"/>
      <c r="Z39" s="428"/>
      <c r="AA39" s="428"/>
      <c r="AB39" s="428"/>
      <c r="AC39" s="428"/>
      <c r="AD39" s="428"/>
      <c r="AE39" s="428"/>
      <c r="AF39" s="428"/>
      <c r="AG39" s="428"/>
      <c r="AH39" s="428"/>
      <c r="AI39" s="428"/>
      <c r="AJ39" s="428"/>
      <c r="AK39" s="428"/>
      <c r="AL39" s="428"/>
      <c r="AM39" s="428"/>
      <c r="AN39" s="428"/>
      <c r="AO39" s="428"/>
      <c r="AP39" s="428"/>
      <c r="AQ39" s="428"/>
      <c r="AR39" s="428"/>
      <c r="AS39" s="428"/>
      <c r="AT39" s="428"/>
      <c r="AU39" s="428"/>
      <c r="AV39" s="428"/>
      <c r="AW39" s="428"/>
      <c r="AX39" s="428"/>
      <c r="AY39" s="428"/>
      <c r="AZ39" s="428"/>
      <c r="BA39" s="428"/>
      <c r="BB39" s="428"/>
      <c r="BC39" s="428"/>
    </row>
    <row r="40" ht="12.75" customHeight="1">
      <c r="A40" s="428"/>
      <c r="B40" s="428"/>
      <c r="C40" s="428"/>
      <c r="D40" s="428"/>
      <c r="E40" s="428"/>
      <c r="F40" s="428"/>
      <c r="G40" s="428"/>
      <c r="H40" s="428"/>
      <c r="I40" s="428"/>
      <c r="J40" s="428"/>
      <c r="K40" s="428"/>
      <c r="L40" s="428"/>
      <c r="M40" s="428"/>
      <c r="N40" s="428"/>
      <c r="O40" s="428"/>
      <c r="P40" s="428"/>
      <c r="Q40" s="428"/>
      <c r="R40" s="428"/>
      <c r="S40" s="428"/>
      <c r="T40" s="428"/>
      <c r="U40" s="428"/>
      <c r="V40" s="428"/>
      <c r="W40" s="428"/>
      <c r="X40" s="428"/>
      <c r="Y40" s="428"/>
      <c r="Z40" s="428"/>
      <c r="AA40" s="428"/>
      <c r="AB40" s="428"/>
      <c r="AC40" s="428"/>
      <c r="AD40" s="428"/>
      <c r="AE40" s="428"/>
      <c r="AF40" s="428"/>
      <c r="AG40" s="428"/>
      <c r="AH40" s="428"/>
      <c r="AI40" s="428"/>
      <c r="AJ40" s="428"/>
      <c r="AK40" s="428"/>
      <c r="AL40" s="428"/>
      <c r="AM40" s="428"/>
      <c r="AN40" s="428"/>
      <c r="AO40" s="428"/>
      <c r="AP40" s="428"/>
      <c r="AQ40" s="428"/>
      <c r="AR40" s="428"/>
      <c r="AS40" s="428"/>
      <c r="AT40" s="428"/>
      <c r="AU40" s="428"/>
      <c r="AV40" s="428"/>
      <c r="AW40" s="428"/>
      <c r="AX40" s="428"/>
      <c r="AY40" s="428"/>
      <c r="AZ40" s="428"/>
      <c r="BA40" s="428"/>
      <c r="BB40" s="428"/>
      <c r="BC40" s="428"/>
    </row>
    <row r="41" ht="12.75" customHeight="1">
      <c r="A41" s="428"/>
      <c r="B41" s="428"/>
      <c r="C41" s="428"/>
      <c r="D41" s="428"/>
      <c r="E41" s="428"/>
      <c r="F41" s="428"/>
      <c r="G41" s="428"/>
      <c r="H41" s="428"/>
      <c r="I41" s="428"/>
      <c r="J41" s="428"/>
      <c r="K41" s="428"/>
      <c r="L41" s="428"/>
      <c r="M41" s="428"/>
      <c r="N41" s="428"/>
      <c r="O41" s="428"/>
      <c r="P41" s="428"/>
      <c r="Q41" s="428"/>
      <c r="R41" s="428"/>
      <c r="S41" s="428"/>
      <c r="T41" s="428"/>
      <c r="U41" s="428"/>
      <c r="V41" s="428"/>
      <c r="W41" s="428"/>
      <c r="X41" s="428"/>
      <c r="Y41" s="428"/>
      <c r="Z41" s="428"/>
      <c r="AA41" s="428"/>
      <c r="AB41" s="428"/>
      <c r="AC41" s="428"/>
      <c r="AD41" s="428"/>
      <c r="AE41" s="428"/>
      <c r="AF41" s="428"/>
      <c r="AG41" s="428"/>
      <c r="AH41" s="428"/>
      <c r="AI41" s="428"/>
      <c r="AJ41" s="428"/>
      <c r="AK41" s="428"/>
      <c r="AL41" s="428"/>
      <c r="AM41" s="428"/>
      <c r="AN41" s="428"/>
      <c r="AO41" s="428"/>
      <c r="AP41" s="428"/>
      <c r="AQ41" s="428"/>
      <c r="AR41" s="428"/>
      <c r="AS41" s="428"/>
      <c r="AT41" s="428"/>
      <c r="AU41" s="428"/>
      <c r="AV41" s="428"/>
      <c r="AW41" s="428"/>
      <c r="AX41" s="428"/>
      <c r="AY41" s="428"/>
      <c r="AZ41" s="428"/>
      <c r="BA41" s="428"/>
      <c r="BB41" s="428"/>
      <c r="BC41" s="428"/>
    </row>
    <row r="42" ht="12.75" customHeight="1">
      <c r="A42" s="428"/>
      <c r="B42" s="428"/>
      <c r="C42" s="428"/>
      <c r="D42" s="428"/>
      <c r="E42" s="428"/>
      <c r="F42" s="428"/>
      <c r="G42" s="428"/>
      <c r="H42" s="428"/>
      <c r="I42" s="428"/>
      <c r="J42" s="428"/>
      <c r="K42" s="428"/>
      <c r="L42" s="428"/>
      <c r="M42" s="428"/>
      <c r="N42" s="428"/>
      <c r="O42" s="428"/>
      <c r="P42" s="428"/>
      <c r="Q42" s="428"/>
      <c r="R42" s="428"/>
      <c r="S42" s="428"/>
      <c r="T42" s="428"/>
      <c r="U42" s="428"/>
      <c r="V42" s="428"/>
      <c r="W42" s="428"/>
      <c r="X42" s="428"/>
      <c r="Y42" s="428"/>
      <c r="Z42" s="428"/>
      <c r="AA42" s="428"/>
      <c r="AB42" s="428"/>
      <c r="AC42" s="428"/>
      <c r="AD42" s="428"/>
      <c r="AE42" s="428"/>
      <c r="AF42" s="428"/>
      <c r="AG42" s="428"/>
      <c r="AH42" s="428"/>
      <c r="AI42" s="428"/>
      <c r="AJ42" s="428"/>
      <c r="AK42" s="428"/>
      <c r="AL42" s="428"/>
      <c r="AM42" s="428"/>
      <c r="AN42" s="428"/>
      <c r="AO42" s="428"/>
      <c r="AP42" s="428"/>
      <c r="AQ42" s="428"/>
      <c r="AR42" s="428"/>
      <c r="AS42" s="428"/>
      <c r="AT42" s="428"/>
      <c r="AU42" s="428"/>
      <c r="AV42" s="428"/>
      <c r="AW42" s="428"/>
      <c r="AX42" s="428"/>
      <c r="AY42" s="428"/>
      <c r="AZ42" s="428"/>
      <c r="BA42" s="428"/>
      <c r="BB42" s="428"/>
      <c r="BC42" s="428"/>
    </row>
    <row r="43" ht="12.75" customHeight="1">
      <c r="A43" s="428"/>
      <c r="B43" s="428"/>
      <c r="C43" s="428"/>
      <c r="D43" s="428"/>
      <c r="E43" s="428"/>
      <c r="F43" s="428"/>
      <c r="G43" s="428"/>
      <c r="H43" s="428"/>
      <c r="I43" s="428"/>
      <c r="J43" s="428"/>
      <c r="K43" s="428"/>
      <c r="L43" s="428"/>
      <c r="M43" s="428"/>
      <c r="N43" s="428"/>
      <c r="O43" s="428"/>
      <c r="P43" s="428"/>
      <c r="Q43" s="428"/>
      <c r="R43" s="428"/>
      <c r="S43" s="428"/>
      <c r="T43" s="428"/>
      <c r="U43" s="428"/>
      <c r="V43" s="428"/>
      <c r="W43" s="428"/>
      <c r="X43" s="428"/>
      <c r="Y43" s="428"/>
      <c r="Z43" s="428"/>
      <c r="AA43" s="428"/>
      <c r="AB43" s="428"/>
      <c r="AC43" s="428"/>
      <c r="AD43" s="428"/>
      <c r="AE43" s="428"/>
      <c r="AF43" s="428"/>
      <c r="AG43" s="428"/>
      <c r="AH43" s="428"/>
      <c r="AI43" s="428"/>
      <c r="AJ43" s="428"/>
      <c r="AK43" s="428"/>
      <c r="AL43" s="428"/>
      <c r="AM43" s="428"/>
      <c r="AN43" s="428"/>
      <c r="AO43" s="428"/>
      <c r="AP43" s="428"/>
      <c r="AQ43" s="428"/>
      <c r="AR43" s="428"/>
      <c r="AS43" s="428"/>
      <c r="AT43" s="428"/>
      <c r="AU43" s="428"/>
      <c r="AV43" s="428"/>
      <c r="AW43" s="428"/>
      <c r="AX43" s="428"/>
      <c r="AY43" s="428"/>
      <c r="AZ43" s="428"/>
      <c r="BA43" s="428"/>
      <c r="BB43" s="428"/>
      <c r="BC43" s="428"/>
    </row>
    <row r="44" ht="12.75" customHeight="1">
      <c r="A44" s="428"/>
      <c r="B44" s="428"/>
      <c r="C44" s="428"/>
      <c r="D44" s="428"/>
      <c r="E44" s="428"/>
      <c r="F44" s="428"/>
      <c r="G44" s="428"/>
      <c r="H44" s="428"/>
      <c r="I44" s="428"/>
      <c r="J44" s="428"/>
      <c r="K44" s="428"/>
      <c r="L44" s="428"/>
      <c r="M44" s="428"/>
      <c r="N44" s="428"/>
      <c r="O44" s="428"/>
      <c r="P44" s="428"/>
      <c r="Q44" s="428"/>
      <c r="R44" s="428"/>
      <c r="S44" s="428"/>
      <c r="T44" s="428"/>
      <c r="U44" s="428"/>
      <c r="V44" s="428"/>
      <c r="W44" s="428"/>
      <c r="X44" s="428"/>
      <c r="Y44" s="428"/>
      <c r="Z44" s="428"/>
      <c r="AA44" s="428"/>
      <c r="AB44" s="428"/>
      <c r="AC44" s="428"/>
      <c r="AD44" s="428"/>
      <c r="AE44" s="428"/>
      <c r="AF44" s="428"/>
      <c r="AG44" s="428"/>
      <c r="AH44" s="428"/>
      <c r="AI44" s="428"/>
      <c r="AJ44" s="428"/>
      <c r="AK44" s="428"/>
      <c r="AL44" s="428"/>
      <c r="AM44" s="428"/>
      <c r="AN44" s="428"/>
      <c r="AO44" s="428"/>
      <c r="AP44" s="428"/>
      <c r="AQ44" s="428"/>
      <c r="AR44" s="428"/>
      <c r="AS44" s="428"/>
      <c r="AT44" s="428"/>
      <c r="AU44" s="428"/>
      <c r="AV44" s="428"/>
      <c r="AW44" s="428"/>
      <c r="AX44" s="428"/>
      <c r="AY44" s="428"/>
      <c r="AZ44" s="428"/>
      <c r="BA44" s="428"/>
      <c r="BB44" s="428"/>
      <c r="BC44" s="428"/>
    </row>
    <row r="45" ht="12.75" customHeight="1">
      <c r="A45" s="428"/>
      <c r="B45" s="428"/>
      <c r="C45" s="428"/>
      <c r="D45" s="428"/>
      <c r="E45" s="428"/>
      <c r="F45" s="428"/>
      <c r="G45" s="428"/>
      <c r="H45" s="428"/>
      <c r="I45" s="428"/>
      <c r="J45" s="428"/>
      <c r="K45" s="428"/>
      <c r="L45" s="428"/>
      <c r="M45" s="428"/>
      <c r="N45" s="428"/>
      <c r="O45" s="428"/>
      <c r="P45" s="428"/>
      <c r="Q45" s="428"/>
      <c r="R45" s="428"/>
      <c r="S45" s="428"/>
      <c r="T45" s="428"/>
      <c r="U45" s="428"/>
      <c r="V45" s="428"/>
      <c r="W45" s="428"/>
      <c r="X45" s="428"/>
      <c r="Y45" s="428"/>
      <c r="Z45" s="428"/>
      <c r="AA45" s="428"/>
      <c r="AB45" s="428"/>
      <c r="AC45" s="428"/>
      <c r="AD45" s="428"/>
      <c r="AE45" s="428"/>
      <c r="AF45" s="428"/>
      <c r="AG45" s="428"/>
      <c r="AH45" s="428"/>
      <c r="AI45" s="428"/>
      <c r="AJ45" s="428"/>
      <c r="AK45" s="428"/>
      <c r="AL45" s="428"/>
      <c r="AM45" s="428"/>
      <c r="AN45" s="428"/>
      <c r="AO45" s="428"/>
      <c r="AP45" s="428"/>
      <c r="AQ45" s="428"/>
      <c r="AR45" s="428"/>
      <c r="AS45" s="428"/>
      <c r="AT45" s="428"/>
      <c r="AU45" s="428"/>
      <c r="AV45" s="428"/>
      <c r="AW45" s="428"/>
      <c r="AX45" s="428"/>
      <c r="AY45" s="428"/>
      <c r="AZ45" s="428"/>
      <c r="BA45" s="428"/>
      <c r="BB45" s="428"/>
      <c r="BC45" s="428"/>
    </row>
    <row r="46" ht="12.75" customHeight="1">
      <c r="A46" s="428"/>
      <c r="B46" s="428"/>
      <c r="C46" s="428"/>
      <c r="D46" s="428"/>
      <c r="E46" s="428"/>
      <c r="F46" s="428"/>
      <c r="G46" s="428"/>
      <c r="H46" s="428"/>
      <c r="I46" s="428"/>
      <c r="J46" s="428"/>
      <c r="K46" s="428"/>
      <c r="L46" s="428"/>
      <c r="M46" s="428"/>
      <c r="N46" s="428"/>
      <c r="O46" s="428"/>
      <c r="P46" s="428"/>
      <c r="Q46" s="428"/>
      <c r="R46" s="428"/>
      <c r="S46" s="428"/>
      <c r="T46" s="428"/>
      <c r="U46" s="428"/>
      <c r="V46" s="428"/>
      <c r="W46" s="428"/>
      <c r="X46" s="428"/>
      <c r="Y46" s="428"/>
      <c r="Z46" s="428"/>
      <c r="AA46" s="428"/>
      <c r="AB46" s="428"/>
      <c r="AC46" s="428"/>
      <c r="AD46" s="428"/>
      <c r="AE46" s="428"/>
      <c r="AF46" s="428"/>
      <c r="AG46" s="428"/>
      <c r="AH46" s="428"/>
      <c r="AI46" s="428"/>
      <c r="AJ46" s="428"/>
      <c r="AK46" s="428"/>
      <c r="AL46" s="428"/>
      <c r="AM46" s="428"/>
      <c r="AN46" s="428"/>
      <c r="AO46" s="428"/>
      <c r="AP46" s="428"/>
      <c r="AQ46" s="428"/>
      <c r="AR46" s="428"/>
      <c r="AS46" s="428"/>
      <c r="AT46" s="428"/>
      <c r="AU46" s="428"/>
      <c r="AV46" s="428"/>
      <c r="AW46" s="428"/>
      <c r="AX46" s="428"/>
      <c r="AY46" s="428"/>
      <c r="AZ46" s="428"/>
      <c r="BA46" s="428"/>
      <c r="BB46" s="428"/>
      <c r="BC46" s="428"/>
    </row>
    <row r="47" ht="12.75" customHeight="1">
      <c r="A47" s="428"/>
      <c r="B47" s="428"/>
      <c r="C47" s="428"/>
      <c r="D47" s="428"/>
      <c r="E47" s="428"/>
      <c r="F47" s="428"/>
      <c r="G47" s="428"/>
      <c r="H47" s="428"/>
      <c r="I47" s="428"/>
      <c r="J47" s="428"/>
      <c r="K47" s="428"/>
      <c r="L47" s="428"/>
      <c r="M47" s="428"/>
      <c r="N47" s="428"/>
      <c r="O47" s="428"/>
      <c r="P47" s="428"/>
      <c r="Q47" s="428"/>
      <c r="R47" s="428"/>
      <c r="S47" s="428"/>
      <c r="T47" s="428"/>
      <c r="U47" s="428"/>
      <c r="V47" s="428"/>
      <c r="W47" s="428"/>
      <c r="X47" s="428"/>
      <c r="Y47" s="428"/>
      <c r="Z47" s="428"/>
      <c r="AA47" s="428"/>
      <c r="AB47" s="428"/>
      <c r="AC47" s="428"/>
      <c r="AD47" s="428"/>
      <c r="AE47" s="428"/>
      <c r="AF47" s="428"/>
      <c r="AG47" s="428"/>
      <c r="AH47" s="428"/>
      <c r="AI47" s="428"/>
      <c r="AJ47" s="428"/>
      <c r="AK47" s="428"/>
      <c r="AL47" s="428"/>
      <c r="AM47" s="428"/>
      <c r="AN47" s="428"/>
      <c r="AO47" s="428"/>
      <c r="AP47" s="428"/>
      <c r="AQ47" s="428"/>
      <c r="AR47" s="428"/>
      <c r="AS47" s="428"/>
      <c r="AT47" s="428"/>
      <c r="AU47" s="428"/>
      <c r="AV47" s="428"/>
      <c r="AW47" s="428"/>
      <c r="AX47" s="428"/>
      <c r="AY47" s="428"/>
      <c r="AZ47" s="428"/>
      <c r="BA47" s="428"/>
      <c r="BB47" s="428"/>
      <c r="BC47" s="428"/>
    </row>
    <row r="48" ht="12.75" customHeight="1">
      <c r="A48" s="428"/>
      <c r="B48" s="428"/>
      <c r="C48" s="428"/>
      <c r="D48" s="428"/>
      <c r="E48" s="428"/>
      <c r="F48" s="428"/>
      <c r="G48" s="428"/>
      <c r="H48" s="428"/>
      <c r="I48" s="428"/>
      <c r="J48" s="428"/>
      <c r="K48" s="428"/>
      <c r="L48" s="428"/>
      <c r="M48" s="428"/>
      <c r="N48" s="428"/>
      <c r="O48" s="428"/>
      <c r="P48" s="428"/>
      <c r="Q48" s="428"/>
      <c r="R48" s="428"/>
      <c r="S48" s="428"/>
      <c r="T48" s="428"/>
      <c r="U48" s="428"/>
      <c r="V48" s="428"/>
      <c r="W48" s="428"/>
      <c r="X48" s="428"/>
      <c r="Y48" s="428"/>
      <c r="Z48" s="428"/>
      <c r="AA48" s="428"/>
      <c r="AB48" s="428"/>
      <c r="AC48" s="428"/>
      <c r="AD48" s="428"/>
      <c r="AE48" s="428"/>
      <c r="AF48" s="428"/>
      <c r="AG48" s="428"/>
      <c r="AH48" s="428"/>
      <c r="AI48" s="428"/>
      <c r="AJ48" s="428"/>
      <c r="AK48" s="428"/>
      <c r="AL48" s="428"/>
      <c r="AM48" s="428"/>
      <c r="AN48" s="428"/>
      <c r="AO48" s="428"/>
      <c r="AP48" s="428"/>
      <c r="AQ48" s="428"/>
      <c r="AR48" s="428"/>
      <c r="AS48" s="428"/>
      <c r="AT48" s="428"/>
      <c r="AU48" s="428"/>
      <c r="AV48" s="428"/>
      <c r="AW48" s="428"/>
      <c r="AX48" s="428"/>
      <c r="AY48" s="428"/>
      <c r="AZ48" s="428"/>
      <c r="BA48" s="428"/>
      <c r="BB48" s="428"/>
      <c r="BC48" s="428"/>
    </row>
    <row r="49" ht="12.75" customHeight="1">
      <c r="A49" s="428"/>
      <c r="B49" s="428"/>
      <c r="C49" s="428"/>
      <c r="D49" s="428"/>
      <c r="E49" s="428"/>
      <c r="F49" s="428"/>
      <c r="G49" s="428"/>
      <c r="H49" s="428"/>
      <c r="I49" s="428"/>
      <c r="J49" s="428"/>
      <c r="K49" s="428"/>
      <c r="L49" s="428"/>
      <c r="M49" s="428"/>
      <c r="N49" s="428"/>
      <c r="O49" s="428"/>
      <c r="P49" s="428"/>
      <c r="Q49" s="428"/>
      <c r="R49" s="428"/>
      <c r="S49" s="428"/>
      <c r="T49" s="428"/>
      <c r="U49" s="428"/>
      <c r="V49" s="428"/>
      <c r="W49" s="428"/>
      <c r="X49" s="428"/>
      <c r="Y49" s="428"/>
      <c r="Z49" s="428"/>
      <c r="AA49" s="428"/>
      <c r="AB49" s="428"/>
      <c r="AC49" s="428"/>
      <c r="AD49" s="428"/>
      <c r="AE49" s="428"/>
      <c r="AF49" s="428"/>
      <c r="AG49" s="428"/>
      <c r="AH49" s="428"/>
      <c r="AI49" s="428"/>
      <c r="AJ49" s="428"/>
      <c r="AK49" s="428"/>
      <c r="AL49" s="428"/>
      <c r="AM49" s="428"/>
      <c r="AN49" s="428"/>
      <c r="AO49" s="428"/>
      <c r="AP49" s="428"/>
      <c r="AQ49" s="428"/>
      <c r="AR49" s="428"/>
      <c r="AS49" s="428"/>
      <c r="AT49" s="428"/>
      <c r="AU49" s="428"/>
      <c r="AV49" s="428"/>
      <c r="AW49" s="428"/>
      <c r="AX49" s="428"/>
      <c r="AY49" s="428"/>
      <c r="AZ49" s="428"/>
      <c r="BA49" s="428"/>
      <c r="BB49" s="428"/>
      <c r="BC49" s="428"/>
    </row>
    <row r="50" ht="12.75" customHeight="1">
      <c r="A50" s="428"/>
      <c r="B50" s="428"/>
      <c r="C50" s="428"/>
      <c r="D50" s="428"/>
      <c r="E50" s="428"/>
      <c r="F50" s="428"/>
      <c r="G50" s="428"/>
      <c r="H50" s="428"/>
      <c r="I50" s="428"/>
      <c r="J50" s="428"/>
      <c r="K50" s="428"/>
      <c r="L50" s="428"/>
      <c r="M50" s="428"/>
      <c r="N50" s="428"/>
      <c r="O50" s="428"/>
      <c r="P50" s="428"/>
      <c r="Q50" s="428"/>
      <c r="R50" s="428"/>
      <c r="S50" s="428"/>
      <c r="T50" s="428"/>
      <c r="U50" s="428"/>
      <c r="V50" s="428"/>
      <c r="W50" s="428"/>
      <c r="X50" s="428"/>
      <c r="Y50" s="428"/>
      <c r="Z50" s="428"/>
      <c r="AA50" s="428"/>
      <c r="AB50" s="428"/>
      <c r="AC50" s="428"/>
      <c r="AD50" s="428"/>
      <c r="AE50" s="428"/>
      <c r="AF50" s="428"/>
      <c r="AG50" s="428"/>
      <c r="AH50" s="428"/>
      <c r="AI50" s="428"/>
      <c r="AJ50" s="428"/>
      <c r="AK50" s="428"/>
      <c r="AL50" s="428"/>
      <c r="AM50" s="428"/>
      <c r="AN50" s="428"/>
      <c r="AO50" s="428"/>
      <c r="AP50" s="428"/>
      <c r="AQ50" s="428"/>
      <c r="AR50" s="428"/>
      <c r="AS50" s="428"/>
      <c r="AT50" s="428"/>
      <c r="AU50" s="428"/>
      <c r="AV50" s="428"/>
      <c r="AW50" s="428"/>
      <c r="AX50" s="428"/>
      <c r="AY50" s="428"/>
      <c r="AZ50" s="428"/>
      <c r="BA50" s="428"/>
      <c r="BB50" s="428"/>
      <c r="BC50" s="428"/>
    </row>
    <row r="51" ht="12.75" customHeight="1">
      <c r="A51" s="428"/>
      <c r="B51" s="428"/>
      <c r="C51" s="428"/>
      <c r="D51" s="428"/>
      <c r="E51" s="428"/>
      <c r="F51" s="428"/>
      <c r="G51" s="428"/>
      <c r="H51" s="428"/>
      <c r="I51" s="428"/>
      <c r="J51" s="428"/>
      <c r="K51" s="428"/>
      <c r="L51" s="428"/>
      <c r="M51" s="428"/>
      <c r="N51" s="428"/>
      <c r="O51" s="428"/>
      <c r="P51" s="428"/>
      <c r="Q51" s="428"/>
      <c r="R51" s="428"/>
      <c r="S51" s="428"/>
      <c r="T51" s="428"/>
      <c r="U51" s="428"/>
      <c r="V51" s="428"/>
      <c r="W51" s="428"/>
      <c r="X51" s="428"/>
      <c r="Y51" s="428"/>
      <c r="Z51" s="428"/>
      <c r="AA51" s="428"/>
      <c r="AB51" s="428"/>
      <c r="AC51" s="428"/>
      <c r="AD51" s="428"/>
      <c r="AE51" s="428"/>
      <c r="AF51" s="428"/>
      <c r="AG51" s="428"/>
      <c r="AH51" s="428"/>
      <c r="AI51" s="428"/>
      <c r="AJ51" s="428"/>
      <c r="AK51" s="428"/>
      <c r="AL51" s="428"/>
      <c r="AM51" s="428"/>
      <c r="AN51" s="428"/>
      <c r="AO51" s="428"/>
      <c r="AP51" s="428"/>
      <c r="AQ51" s="428"/>
      <c r="AR51" s="428"/>
      <c r="AS51" s="428"/>
      <c r="AT51" s="428"/>
      <c r="AU51" s="428"/>
      <c r="AV51" s="428"/>
      <c r="AW51" s="428"/>
      <c r="AX51" s="428"/>
      <c r="AY51" s="428"/>
      <c r="AZ51" s="428"/>
      <c r="BA51" s="428"/>
      <c r="BB51" s="428"/>
      <c r="BC51" s="428"/>
    </row>
    <row r="52" ht="12.75" customHeight="1">
      <c r="A52" s="428"/>
      <c r="B52" s="428"/>
      <c r="C52" s="428"/>
      <c r="D52" s="428"/>
      <c r="E52" s="428"/>
      <c r="F52" s="428"/>
      <c r="G52" s="428"/>
      <c r="H52" s="428"/>
      <c r="I52" s="428"/>
      <c r="J52" s="428"/>
      <c r="K52" s="428"/>
      <c r="L52" s="428"/>
      <c r="M52" s="428"/>
      <c r="N52" s="428"/>
      <c r="O52" s="428"/>
      <c r="P52" s="428"/>
      <c r="Q52" s="428"/>
      <c r="R52" s="428"/>
      <c r="S52" s="428"/>
      <c r="T52" s="428"/>
      <c r="U52" s="428"/>
      <c r="V52" s="428"/>
      <c r="W52" s="428"/>
      <c r="X52" s="428"/>
      <c r="Y52" s="428"/>
      <c r="Z52" s="428"/>
      <c r="AA52" s="428"/>
      <c r="AB52" s="428"/>
      <c r="AC52" s="428"/>
      <c r="AD52" s="428"/>
      <c r="AE52" s="428"/>
      <c r="AF52" s="428"/>
      <c r="AG52" s="428"/>
      <c r="AH52" s="428"/>
      <c r="AI52" s="428"/>
      <c r="AJ52" s="428"/>
      <c r="AK52" s="428"/>
      <c r="AL52" s="428"/>
      <c r="AM52" s="428"/>
      <c r="AN52" s="428"/>
      <c r="AO52" s="428"/>
      <c r="AP52" s="428"/>
      <c r="AQ52" s="428"/>
      <c r="AR52" s="428"/>
      <c r="AS52" s="428"/>
      <c r="AT52" s="428"/>
      <c r="AU52" s="428"/>
      <c r="AV52" s="428"/>
      <c r="AW52" s="428"/>
      <c r="AX52" s="428"/>
      <c r="AY52" s="428"/>
      <c r="AZ52" s="428"/>
      <c r="BA52" s="428"/>
      <c r="BB52" s="428"/>
      <c r="BC52" s="428"/>
    </row>
    <row r="53" ht="12.75" customHeight="1">
      <c r="A53" s="428"/>
      <c r="B53" s="428"/>
      <c r="C53" s="428"/>
      <c r="D53" s="428"/>
      <c r="E53" s="428"/>
      <c r="F53" s="428"/>
      <c r="G53" s="428"/>
      <c r="H53" s="428"/>
      <c r="I53" s="428"/>
      <c r="J53" s="428"/>
      <c r="K53" s="428"/>
      <c r="L53" s="428"/>
      <c r="M53" s="428"/>
      <c r="N53" s="428"/>
      <c r="O53" s="428"/>
      <c r="P53" s="428"/>
      <c r="Q53" s="428"/>
      <c r="R53" s="428"/>
      <c r="S53" s="428"/>
      <c r="T53" s="428"/>
      <c r="U53" s="428"/>
      <c r="V53" s="428"/>
      <c r="W53" s="428"/>
      <c r="X53" s="428"/>
      <c r="Y53" s="428"/>
      <c r="Z53" s="428"/>
      <c r="AA53" s="428"/>
      <c r="AB53" s="428"/>
      <c r="AC53" s="428"/>
      <c r="AD53" s="428"/>
      <c r="AE53" s="428"/>
      <c r="AF53" s="428"/>
      <c r="AG53" s="428"/>
      <c r="AH53" s="428"/>
      <c r="AI53" s="428"/>
      <c r="AJ53" s="428"/>
      <c r="AK53" s="428"/>
      <c r="AL53" s="428"/>
      <c r="AM53" s="428"/>
      <c r="AN53" s="428"/>
      <c r="AO53" s="428"/>
      <c r="AP53" s="428"/>
      <c r="AQ53" s="428"/>
      <c r="AR53" s="428"/>
      <c r="AS53" s="428"/>
      <c r="AT53" s="428"/>
      <c r="AU53" s="428"/>
      <c r="AV53" s="428"/>
      <c r="AW53" s="428"/>
      <c r="AX53" s="428"/>
      <c r="AY53" s="428"/>
      <c r="AZ53" s="428"/>
      <c r="BA53" s="428"/>
      <c r="BB53" s="428"/>
      <c r="BC53" s="428"/>
    </row>
    <row r="54" ht="12.75" customHeight="1">
      <c r="A54" s="428"/>
      <c r="B54" s="428"/>
      <c r="C54" s="428"/>
      <c r="D54" s="428"/>
      <c r="E54" s="428"/>
      <c r="F54" s="428"/>
      <c r="G54" s="428"/>
      <c r="H54" s="428"/>
      <c r="I54" s="428"/>
      <c r="J54" s="428"/>
      <c r="K54" s="428"/>
      <c r="L54" s="428"/>
      <c r="M54" s="428"/>
      <c r="N54" s="428"/>
      <c r="O54" s="428"/>
      <c r="P54" s="428"/>
      <c r="Q54" s="428"/>
      <c r="R54" s="428"/>
      <c r="S54" s="428"/>
      <c r="T54" s="428"/>
      <c r="U54" s="428"/>
      <c r="V54" s="428"/>
      <c r="W54" s="428"/>
      <c r="X54" s="428"/>
      <c r="Y54" s="428"/>
      <c r="Z54" s="428"/>
      <c r="AA54" s="428"/>
      <c r="AB54" s="428"/>
      <c r="AC54" s="428"/>
      <c r="AD54" s="428"/>
      <c r="AE54" s="428"/>
      <c r="AF54" s="428"/>
      <c r="AG54" s="428"/>
      <c r="AH54" s="428"/>
      <c r="AI54" s="428"/>
      <c r="AJ54" s="428"/>
      <c r="AK54" s="428"/>
      <c r="AL54" s="428"/>
      <c r="AM54" s="428"/>
      <c r="AN54" s="428"/>
      <c r="AO54" s="428"/>
      <c r="AP54" s="428"/>
      <c r="AQ54" s="428"/>
      <c r="AR54" s="428"/>
      <c r="AS54" s="428"/>
      <c r="AT54" s="428"/>
      <c r="AU54" s="428"/>
      <c r="AV54" s="428"/>
      <c r="AW54" s="428"/>
      <c r="AX54" s="428"/>
      <c r="AY54" s="428"/>
      <c r="AZ54" s="428"/>
      <c r="BA54" s="428"/>
      <c r="BB54" s="428"/>
      <c r="BC54" s="428"/>
    </row>
    <row r="55" ht="12.75" customHeight="1">
      <c r="A55" s="428"/>
      <c r="B55" s="428"/>
      <c r="C55" s="428"/>
      <c r="D55" s="428"/>
      <c r="E55" s="428"/>
      <c r="F55" s="428"/>
      <c r="G55" s="428"/>
      <c r="H55" s="428"/>
      <c r="I55" s="428"/>
      <c r="J55" s="428"/>
      <c r="K55" s="428"/>
      <c r="L55" s="428"/>
      <c r="M55" s="428"/>
      <c r="N55" s="428"/>
      <c r="O55" s="428"/>
      <c r="P55" s="428"/>
      <c r="Q55" s="428"/>
      <c r="R55" s="428"/>
      <c r="S55" s="428"/>
      <c r="T55" s="428"/>
      <c r="U55" s="428"/>
      <c r="V55" s="428"/>
      <c r="W55" s="428"/>
      <c r="X55" s="428"/>
      <c r="Y55" s="428"/>
      <c r="Z55" s="428"/>
      <c r="AA55" s="428"/>
      <c r="AB55" s="428"/>
      <c r="AC55" s="428"/>
      <c r="AD55" s="428"/>
      <c r="AE55" s="428"/>
      <c r="AF55" s="428"/>
      <c r="AG55" s="428"/>
      <c r="AH55" s="428"/>
      <c r="AI55" s="428"/>
      <c r="AJ55" s="428"/>
      <c r="AK55" s="428"/>
      <c r="AL55" s="428"/>
      <c r="AM55" s="428"/>
      <c r="AN55" s="428"/>
      <c r="AO55" s="428"/>
      <c r="AP55" s="428"/>
      <c r="AQ55" s="428"/>
      <c r="AR55" s="428"/>
      <c r="AS55" s="428"/>
      <c r="AT55" s="428"/>
      <c r="AU55" s="428"/>
      <c r="AV55" s="428"/>
      <c r="AW55" s="428"/>
      <c r="AX55" s="428"/>
      <c r="AY55" s="428"/>
      <c r="AZ55" s="428"/>
      <c r="BA55" s="428"/>
      <c r="BB55" s="428"/>
      <c r="BC55" s="428"/>
    </row>
    <row r="56" ht="12.75" customHeight="1">
      <c r="A56" s="428"/>
      <c r="B56" s="428"/>
      <c r="C56" s="428"/>
      <c r="D56" s="428"/>
      <c r="E56" s="428"/>
      <c r="F56" s="428"/>
      <c r="G56" s="428"/>
      <c r="H56" s="428"/>
      <c r="I56" s="428"/>
      <c r="J56" s="428"/>
      <c r="K56" s="428"/>
      <c r="L56" s="428"/>
      <c r="M56" s="428"/>
      <c r="N56" s="428"/>
      <c r="O56" s="428"/>
      <c r="P56" s="428"/>
      <c r="Q56" s="428"/>
      <c r="R56" s="428"/>
      <c r="S56" s="428"/>
      <c r="T56" s="428"/>
      <c r="U56" s="428"/>
      <c r="V56" s="428"/>
      <c r="W56" s="428"/>
      <c r="X56" s="428"/>
      <c r="Y56" s="428"/>
      <c r="Z56" s="428"/>
      <c r="AA56" s="428"/>
      <c r="AB56" s="428"/>
      <c r="AC56" s="428"/>
      <c r="AD56" s="428"/>
      <c r="AE56" s="428"/>
      <c r="AF56" s="428"/>
      <c r="AG56" s="428"/>
      <c r="AH56" s="428"/>
      <c r="AI56" s="428"/>
      <c r="AJ56" s="428"/>
      <c r="AK56" s="428"/>
      <c r="AL56" s="428"/>
      <c r="AM56" s="428"/>
      <c r="AN56" s="428"/>
      <c r="AO56" s="428"/>
      <c r="AP56" s="428"/>
      <c r="AQ56" s="428"/>
      <c r="AR56" s="428"/>
      <c r="AS56" s="428"/>
      <c r="AT56" s="428"/>
      <c r="AU56" s="428"/>
      <c r="AV56" s="428"/>
      <c r="AW56" s="428"/>
      <c r="AX56" s="428"/>
      <c r="AY56" s="428"/>
      <c r="AZ56" s="428"/>
      <c r="BA56" s="428"/>
      <c r="BB56" s="428"/>
      <c r="BC56" s="428"/>
    </row>
    <row r="57" ht="12.75" customHeight="1">
      <c r="A57" s="428"/>
      <c r="B57" s="428"/>
      <c r="C57" s="428"/>
      <c r="D57" s="428"/>
      <c r="E57" s="428"/>
      <c r="F57" s="428"/>
      <c r="G57" s="428"/>
      <c r="H57" s="428"/>
      <c r="I57" s="428"/>
      <c r="J57" s="428"/>
      <c r="K57" s="428"/>
      <c r="L57" s="428"/>
      <c r="M57" s="428"/>
      <c r="N57" s="428"/>
      <c r="O57" s="428"/>
      <c r="P57" s="428"/>
      <c r="Q57" s="428"/>
      <c r="R57" s="428"/>
      <c r="S57" s="428"/>
      <c r="T57" s="428"/>
      <c r="U57" s="428"/>
      <c r="V57" s="428"/>
      <c r="W57" s="428"/>
      <c r="X57" s="428"/>
      <c r="Y57" s="428"/>
      <c r="Z57" s="428"/>
      <c r="AA57" s="428"/>
      <c r="AB57" s="428"/>
      <c r="AC57" s="428"/>
      <c r="AD57" s="428"/>
      <c r="AE57" s="428"/>
      <c r="AF57" s="428"/>
      <c r="AG57" s="428"/>
      <c r="AH57" s="428"/>
      <c r="AI57" s="428"/>
      <c r="AJ57" s="428"/>
      <c r="AK57" s="428"/>
      <c r="AL57" s="428"/>
      <c r="AM57" s="428"/>
      <c r="AN57" s="428"/>
      <c r="AO57" s="428"/>
      <c r="AP57" s="428"/>
      <c r="AQ57" s="428"/>
      <c r="AR57" s="428"/>
      <c r="AS57" s="428"/>
      <c r="AT57" s="428"/>
      <c r="AU57" s="428"/>
      <c r="AV57" s="428"/>
      <c r="AW57" s="428"/>
      <c r="AX57" s="428"/>
      <c r="AY57" s="428"/>
      <c r="AZ57" s="428"/>
      <c r="BA57" s="428"/>
      <c r="BB57" s="428"/>
      <c r="BC57" s="428"/>
    </row>
    <row r="58" ht="12.75" customHeight="1">
      <c r="A58" s="428"/>
      <c r="B58" s="428"/>
      <c r="C58" s="428"/>
      <c r="D58" s="428"/>
      <c r="E58" s="428"/>
      <c r="F58" s="428"/>
      <c r="G58" s="428"/>
      <c r="H58" s="428"/>
      <c r="I58" s="428"/>
      <c r="J58" s="428"/>
      <c r="K58" s="428"/>
      <c r="L58" s="428"/>
      <c r="M58" s="428"/>
      <c r="N58" s="428"/>
      <c r="O58" s="428"/>
      <c r="P58" s="428"/>
      <c r="Q58" s="428"/>
      <c r="R58" s="428"/>
      <c r="S58" s="428"/>
      <c r="T58" s="428"/>
      <c r="U58" s="428"/>
      <c r="V58" s="428"/>
      <c r="W58" s="428"/>
      <c r="X58" s="428"/>
      <c r="Y58" s="428"/>
      <c r="Z58" s="428"/>
      <c r="AA58" s="428"/>
      <c r="AB58" s="428"/>
      <c r="AC58" s="428"/>
      <c r="AD58" s="428"/>
      <c r="AE58" s="428"/>
      <c r="AF58" s="428"/>
      <c r="AG58" s="428"/>
      <c r="AH58" s="428"/>
      <c r="AI58" s="428"/>
      <c r="AJ58" s="428"/>
      <c r="AK58" s="428"/>
      <c r="AL58" s="428"/>
      <c r="AM58" s="428"/>
      <c r="AN58" s="428"/>
      <c r="AO58" s="428"/>
      <c r="AP58" s="428"/>
      <c r="AQ58" s="428"/>
      <c r="AR58" s="428"/>
      <c r="AS58" s="428"/>
      <c r="AT58" s="428"/>
      <c r="AU58" s="428"/>
      <c r="AV58" s="428"/>
      <c r="AW58" s="428"/>
      <c r="AX58" s="428"/>
      <c r="AY58" s="428"/>
      <c r="AZ58" s="428"/>
      <c r="BA58" s="428"/>
      <c r="BB58" s="428"/>
      <c r="BC58" s="428"/>
    </row>
    <row r="59" ht="12.75" customHeight="1">
      <c r="A59" s="428"/>
      <c r="B59" s="428"/>
      <c r="C59" s="428"/>
      <c r="D59" s="428"/>
      <c r="E59" s="428"/>
      <c r="F59" s="428"/>
      <c r="G59" s="428"/>
      <c r="H59" s="428"/>
      <c r="I59" s="428"/>
      <c r="J59" s="428"/>
      <c r="K59" s="428"/>
      <c r="L59" s="428"/>
      <c r="M59" s="428"/>
      <c r="N59" s="428"/>
      <c r="O59" s="428"/>
      <c r="P59" s="428"/>
      <c r="Q59" s="428"/>
      <c r="R59" s="428"/>
      <c r="S59" s="428"/>
      <c r="T59" s="428"/>
      <c r="U59" s="428"/>
      <c r="V59" s="428"/>
      <c r="W59" s="428"/>
      <c r="X59" s="428"/>
      <c r="Y59" s="428"/>
      <c r="Z59" s="428"/>
      <c r="AA59" s="428"/>
      <c r="AB59" s="428"/>
      <c r="AC59" s="428"/>
      <c r="AD59" s="428"/>
      <c r="AE59" s="428"/>
      <c r="AF59" s="428"/>
      <c r="AG59" s="428"/>
      <c r="AH59" s="428"/>
      <c r="AI59" s="428"/>
      <c r="AJ59" s="428"/>
      <c r="AK59" s="428"/>
      <c r="AL59" s="428"/>
      <c r="AM59" s="428"/>
      <c r="AN59" s="428"/>
      <c r="AO59" s="428"/>
      <c r="AP59" s="428"/>
      <c r="AQ59" s="428"/>
      <c r="AR59" s="428"/>
      <c r="AS59" s="428"/>
      <c r="AT59" s="428"/>
      <c r="AU59" s="428"/>
      <c r="AV59" s="428"/>
      <c r="AW59" s="428"/>
      <c r="AX59" s="428"/>
      <c r="AY59" s="428"/>
      <c r="AZ59" s="428"/>
      <c r="BA59" s="428"/>
      <c r="BB59" s="428"/>
      <c r="BC59" s="428"/>
    </row>
    <row r="60" ht="12.75" customHeight="1">
      <c r="A60" s="428"/>
      <c r="B60" s="428"/>
      <c r="C60" s="428"/>
      <c r="D60" s="428"/>
      <c r="E60" s="428"/>
      <c r="F60" s="428"/>
      <c r="G60" s="428"/>
      <c r="H60" s="428"/>
      <c r="I60" s="428"/>
      <c r="J60" s="428"/>
      <c r="K60" s="428"/>
      <c r="L60" s="428"/>
      <c r="M60" s="428"/>
      <c r="N60" s="428"/>
      <c r="O60" s="428"/>
      <c r="P60" s="428"/>
      <c r="Q60" s="428"/>
      <c r="R60" s="428"/>
      <c r="S60" s="428"/>
      <c r="T60" s="428"/>
      <c r="U60" s="428"/>
      <c r="V60" s="428"/>
      <c r="W60" s="428"/>
      <c r="X60" s="428"/>
      <c r="Y60" s="428"/>
      <c r="Z60" s="428"/>
      <c r="AA60" s="428"/>
      <c r="AB60" s="428"/>
      <c r="AC60" s="428"/>
      <c r="AD60" s="428"/>
      <c r="AE60" s="428"/>
      <c r="AF60" s="428"/>
      <c r="AG60" s="428"/>
      <c r="AH60" s="428"/>
      <c r="AI60" s="428"/>
      <c r="AJ60" s="428"/>
      <c r="AK60" s="428"/>
      <c r="AL60" s="428"/>
      <c r="AM60" s="428"/>
      <c r="AN60" s="428"/>
      <c r="AO60" s="428"/>
      <c r="AP60" s="428"/>
      <c r="AQ60" s="428"/>
      <c r="AR60" s="428"/>
      <c r="AS60" s="428"/>
      <c r="AT60" s="428"/>
      <c r="AU60" s="428"/>
      <c r="AV60" s="428"/>
      <c r="AW60" s="428"/>
      <c r="AX60" s="428"/>
      <c r="AY60" s="428"/>
      <c r="AZ60" s="428"/>
      <c r="BA60" s="428"/>
      <c r="BB60" s="428"/>
      <c r="BC60" s="428"/>
    </row>
    <row r="61" ht="12.75" customHeight="1">
      <c r="A61" s="428"/>
      <c r="B61" s="428"/>
      <c r="C61" s="428"/>
      <c r="D61" s="428"/>
      <c r="E61" s="428"/>
      <c r="F61" s="428"/>
      <c r="G61" s="428"/>
      <c r="H61" s="428"/>
      <c r="I61" s="428"/>
      <c r="J61" s="428"/>
      <c r="K61" s="428"/>
      <c r="L61" s="428"/>
      <c r="M61" s="428"/>
      <c r="N61" s="428"/>
      <c r="O61" s="428"/>
      <c r="P61" s="428"/>
      <c r="Q61" s="428"/>
      <c r="R61" s="428"/>
      <c r="S61" s="428"/>
      <c r="T61" s="428"/>
      <c r="U61" s="428"/>
      <c r="V61" s="428"/>
      <c r="W61" s="428"/>
      <c r="X61" s="428"/>
      <c r="Y61" s="428"/>
      <c r="Z61" s="428"/>
      <c r="AA61" s="428"/>
      <c r="AB61" s="428"/>
      <c r="AC61" s="428"/>
      <c r="AD61" s="428"/>
      <c r="AE61" s="428"/>
      <c r="AF61" s="428"/>
      <c r="AG61" s="428"/>
      <c r="AH61" s="428"/>
      <c r="AI61" s="428"/>
      <c r="AJ61" s="428"/>
      <c r="AK61" s="428"/>
      <c r="AL61" s="428"/>
      <c r="AM61" s="428"/>
      <c r="AN61" s="428"/>
      <c r="AO61" s="428"/>
      <c r="AP61" s="428"/>
      <c r="AQ61" s="428"/>
      <c r="AR61" s="428"/>
      <c r="AS61" s="428"/>
      <c r="AT61" s="428"/>
      <c r="AU61" s="428"/>
      <c r="AV61" s="428"/>
      <c r="AW61" s="428"/>
      <c r="AX61" s="428"/>
      <c r="AY61" s="428"/>
      <c r="AZ61" s="428"/>
      <c r="BA61" s="428"/>
      <c r="BB61" s="428"/>
      <c r="BC61" s="428"/>
    </row>
    <row r="62" ht="12.75" customHeight="1">
      <c r="A62" s="428"/>
      <c r="B62" s="428"/>
      <c r="C62" s="428"/>
      <c r="D62" s="428"/>
      <c r="E62" s="428"/>
      <c r="F62" s="428"/>
      <c r="G62" s="428"/>
      <c r="H62" s="428"/>
      <c r="I62" s="428"/>
      <c r="J62" s="428"/>
      <c r="K62" s="428"/>
      <c r="L62" s="428"/>
      <c r="M62" s="428"/>
      <c r="N62" s="428"/>
      <c r="O62" s="428"/>
      <c r="P62" s="428"/>
      <c r="Q62" s="428"/>
      <c r="R62" s="428"/>
      <c r="S62" s="428"/>
      <c r="T62" s="428"/>
      <c r="U62" s="428"/>
      <c r="V62" s="428"/>
      <c r="W62" s="428"/>
      <c r="X62" s="428"/>
      <c r="Y62" s="428"/>
      <c r="Z62" s="428"/>
      <c r="AA62" s="428"/>
      <c r="AB62" s="428"/>
      <c r="AC62" s="428"/>
      <c r="AD62" s="428"/>
      <c r="AE62" s="428"/>
      <c r="AF62" s="428"/>
      <c r="AG62" s="428"/>
      <c r="AH62" s="428"/>
      <c r="AI62" s="428"/>
      <c r="AJ62" s="428"/>
      <c r="AK62" s="428"/>
      <c r="AL62" s="428"/>
      <c r="AM62" s="428"/>
      <c r="AN62" s="428"/>
      <c r="AO62" s="428"/>
      <c r="AP62" s="428"/>
      <c r="AQ62" s="428"/>
      <c r="AR62" s="428"/>
      <c r="AS62" s="428"/>
      <c r="AT62" s="428"/>
      <c r="AU62" s="428"/>
      <c r="AV62" s="428"/>
      <c r="AW62" s="428"/>
      <c r="AX62" s="428"/>
      <c r="AY62" s="428"/>
      <c r="AZ62" s="428"/>
      <c r="BA62" s="428"/>
      <c r="BB62" s="428"/>
      <c r="BC62" s="428"/>
    </row>
    <row r="63" ht="12.75" customHeight="1">
      <c r="A63" s="428"/>
      <c r="B63" s="428"/>
      <c r="C63" s="428"/>
      <c r="D63" s="428"/>
      <c r="E63" s="428"/>
      <c r="F63" s="428"/>
      <c r="G63" s="428"/>
      <c r="H63" s="428"/>
      <c r="I63" s="428"/>
      <c r="J63" s="428"/>
      <c r="K63" s="428"/>
      <c r="L63" s="428"/>
      <c r="M63" s="428"/>
      <c r="N63" s="428"/>
      <c r="O63" s="428"/>
      <c r="P63" s="428"/>
      <c r="Q63" s="428"/>
      <c r="R63" s="428"/>
      <c r="S63" s="428"/>
      <c r="T63" s="428"/>
      <c r="U63" s="428"/>
      <c r="V63" s="428"/>
      <c r="W63" s="428"/>
      <c r="X63" s="428"/>
      <c r="Y63" s="428"/>
      <c r="Z63" s="428"/>
      <c r="AA63" s="428"/>
      <c r="AB63" s="428"/>
      <c r="AC63" s="428"/>
      <c r="AD63" s="428"/>
      <c r="AE63" s="428"/>
      <c r="AF63" s="428"/>
      <c r="AG63" s="428"/>
      <c r="AH63" s="428"/>
      <c r="AI63" s="428"/>
      <c r="AJ63" s="428"/>
      <c r="AK63" s="428"/>
      <c r="AL63" s="428"/>
      <c r="AM63" s="428"/>
      <c r="AN63" s="428"/>
      <c r="AO63" s="428"/>
      <c r="AP63" s="428"/>
      <c r="AQ63" s="428"/>
      <c r="AR63" s="428"/>
      <c r="AS63" s="428"/>
      <c r="AT63" s="428"/>
      <c r="AU63" s="428"/>
      <c r="AV63" s="428"/>
      <c r="AW63" s="428"/>
      <c r="AX63" s="428"/>
      <c r="AY63" s="428"/>
      <c r="AZ63" s="428"/>
      <c r="BA63" s="428"/>
      <c r="BB63" s="428"/>
      <c r="BC63" s="428"/>
    </row>
    <row r="64" ht="12.75" customHeight="1">
      <c r="A64" s="428"/>
      <c r="B64" s="428"/>
      <c r="C64" s="428"/>
      <c r="D64" s="428"/>
      <c r="E64" s="428"/>
      <c r="F64" s="428"/>
      <c r="G64" s="428"/>
      <c r="H64" s="428"/>
      <c r="I64" s="428"/>
      <c r="J64" s="428"/>
      <c r="K64" s="428"/>
      <c r="L64" s="428"/>
      <c r="M64" s="428"/>
      <c r="N64" s="428"/>
      <c r="O64" s="428"/>
      <c r="P64" s="428"/>
      <c r="Q64" s="428"/>
      <c r="R64" s="428"/>
      <c r="S64" s="428"/>
      <c r="T64" s="428"/>
      <c r="U64" s="428"/>
      <c r="V64" s="428"/>
      <c r="W64" s="428"/>
      <c r="X64" s="428"/>
      <c r="Y64" s="428"/>
      <c r="Z64" s="428"/>
      <c r="AA64" s="428"/>
      <c r="AB64" s="428"/>
      <c r="AC64" s="428"/>
      <c r="AD64" s="428"/>
      <c r="AE64" s="428"/>
      <c r="AF64" s="428"/>
      <c r="AG64" s="428"/>
      <c r="AH64" s="428"/>
      <c r="AI64" s="428"/>
      <c r="AJ64" s="428"/>
      <c r="AK64" s="428"/>
      <c r="AL64" s="428"/>
      <c r="AM64" s="428"/>
      <c r="AN64" s="428"/>
      <c r="AO64" s="428"/>
      <c r="AP64" s="428"/>
      <c r="AQ64" s="428"/>
      <c r="AR64" s="428"/>
      <c r="AS64" s="428"/>
      <c r="AT64" s="428"/>
      <c r="AU64" s="428"/>
      <c r="AV64" s="428"/>
      <c r="AW64" s="428"/>
      <c r="AX64" s="428"/>
      <c r="AY64" s="428"/>
      <c r="AZ64" s="428"/>
      <c r="BA64" s="428"/>
      <c r="BB64" s="428"/>
      <c r="BC64" s="428"/>
    </row>
    <row r="65" ht="12.75" customHeight="1">
      <c r="A65" s="428"/>
      <c r="B65" s="428"/>
      <c r="C65" s="428"/>
      <c r="D65" s="428"/>
      <c r="E65" s="428"/>
      <c r="F65" s="428"/>
      <c r="G65" s="428"/>
      <c r="H65" s="428"/>
      <c r="I65" s="428"/>
      <c r="J65" s="428"/>
      <c r="K65" s="428"/>
      <c r="L65" s="428"/>
      <c r="M65" s="428"/>
      <c r="N65" s="428"/>
      <c r="O65" s="428"/>
      <c r="P65" s="428"/>
      <c r="Q65" s="428"/>
      <c r="R65" s="428"/>
      <c r="S65" s="428"/>
      <c r="T65" s="428"/>
      <c r="U65" s="428"/>
      <c r="V65" s="428"/>
      <c r="W65" s="428"/>
      <c r="X65" s="428"/>
      <c r="Y65" s="428"/>
      <c r="Z65" s="428"/>
      <c r="AA65" s="428"/>
      <c r="AB65" s="428"/>
      <c r="AC65" s="428"/>
      <c r="AD65" s="428"/>
      <c r="AE65" s="428"/>
      <c r="AF65" s="428"/>
      <c r="AG65" s="428"/>
      <c r="AH65" s="428"/>
      <c r="AI65" s="428"/>
      <c r="AJ65" s="428"/>
      <c r="AK65" s="428"/>
      <c r="AL65" s="428"/>
      <c r="AM65" s="428"/>
      <c r="AN65" s="428"/>
      <c r="AO65" s="428"/>
      <c r="AP65" s="428"/>
      <c r="AQ65" s="428"/>
      <c r="AR65" s="428"/>
      <c r="AS65" s="428"/>
      <c r="AT65" s="428"/>
      <c r="AU65" s="428"/>
      <c r="AV65" s="428"/>
      <c r="AW65" s="428"/>
      <c r="AX65" s="428"/>
      <c r="AY65" s="428"/>
      <c r="AZ65" s="428"/>
      <c r="BA65" s="428"/>
      <c r="BB65" s="428"/>
      <c r="BC65" s="428"/>
    </row>
    <row r="66" ht="12.75" customHeight="1">
      <c r="A66" s="428"/>
      <c r="B66" s="428"/>
      <c r="C66" s="428"/>
      <c r="D66" s="428"/>
      <c r="E66" s="428"/>
      <c r="F66" s="428"/>
      <c r="G66" s="428"/>
      <c r="H66" s="428"/>
      <c r="I66" s="428"/>
      <c r="J66" s="428"/>
      <c r="K66" s="428"/>
      <c r="L66" s="428"/>
      <c r="M66" s="428"/>
      <c r="N66" s="428"/>
      <c r="O66" s="428"/>
      <c r="P66" s="428"/>
      <c r="Q66" s="428"/>
      <c r="R66" s="428"/>
      <c r="S66" s="428"/>
      <c r="T66" s="428"/>
      <c r="U66" s="428"/>
      <c r="V66" s="428"/>
      <c r="W66" s="428"/>
      <c r="X66" s="428"/>
      <c r="Y66" s="428"/>
      <c r="Z66" s="428"/>
      <c r="AA66" s="428"/>
      <c r="AB66" s="428"/>
      <c r="AC66" s="428"/>
      <c r="AD66" s="428"/>
      <c r="AE66" s="428"/>
      <c r="AF66" s="428"/>
      <c r="AG66" s="428"/>
      <c r="AH66" s="428"/>
      <c r="AI66" s="428"/>
      <c r="AJ66" s="428"/>
      <c r="AK66" s="428"/>
      <c r="AL66" s="428"/>
      <c r="AM66" s="428"/>
      <c r="AN66" s="428"/>
      <c r="AO66" s="428"/>
      <c r="AP66" s="428"/>
      <c r="AQ66" s="428"/>
      <c r="AR66" s="428"/>
      <c r="AS66" s="428"/>
      <c r="AT66" s="428"/>
      <c r="AU66" s="428"/>
      <c r="AV66" s="428"/>
      <c r="AW66" s="428"/>
      <c r="AX66" s="428"/>
      <c r="AY66" s="428"/>
      <c r="AZ66" s="428"/>
      <c r="BA66" s="428"/>
      <c r="BB66" s="428"/>
      <c r="BC66" s="428"/>
    </row>
    <row r="67" ht="12.75" customHeight="1">
      <c r="A67" s="428"/>
      <c r="B67" s="428"/>
      <c r="C67" s="428"/>
      <c r="D67" s="428"/>
      <c r="E67" s="428"/>
      <c r="F67" s="428"/>
      <c r="G67" s="428"/>
      <c r="H67" s="428"/>
      <c r="I67" s="428"/>
      <c r="J67" s="428"/>
      <c r="K67" s="428"/>
      <c r="L67" s="428"/>
      <c r="M67" s="428"/>
      <c r="N67" s="428"/>
      <c r="O67" s="428"/>
      <c r="P67" s="428"/>
      <c r="Q67" s="428"/>
      <c r="R67" s="428"/>
      <c r="S67" s="428"/>
      <c r="T67" s="428"/>
      <c r="U67" s="428"/>
      <c r="V67" s="428"/>
      <c r="W67" s="428"/>
      <c r="X67" s="428"/>
      <c r="Y67" s="428"/>
      <c r="Z67" s="428"/>
      <c r="AA67" s="428"/>
      <c r="AB67" s="428"/>
      <c r="AC67" s="428"/>
      <c r="AD67" s="428"/>
      <c r="AE67" s="428"/>
      <c r="AF67" s="428"/>
      <c r="AG67" s="428"/>
      <c r="AH67" s="428"/>
      <c r="AI67" s="428"/>
      <c r="AJ67" s="428"/>
      <c r="AK67" s="428"/>
      <c r="AL67" s="428"/>
      <c r="AM67" s="428"/>
      <c r="AN67" s="428"/>
      <c r="AO67" s="428"/>
      <c r="AP67" s="428"/>
      <c r="AQ67" s="428"/>
      <c r="AR67" s="428"/>
      <c r="AS67" s="428"/>
      <c r="AT67" s="428"/>
      <c r="AU67" s="428"/>
      <c r="AV67" s="428"/>
      <c r="AW67" s="428"/>
      <c r="AX67" s="428"/>
      <c r="AY67" s="428"/>
      <c r="AZ67" s="428"/>
      <c r="BA67" s="428"/>
      <c r="BB67" s="428"/>
      <c r="BC67" s="428"/>
    </row>
    <row r="68" ht="12.75" customHeight="1">
      <c r="A68" s="428"/>
      <c r="B68" s="428"/>
      <c r="C68" s="428"/>
      <c r="D68" s="428"/>
      <c r="E68" s="428"/>
      <c r="F68" s="428"/>
      <c r="G68" s="428"/>
      <c r="H68" s="428"/>
      <c r="I68" s="428"/>
      <c r="J68" s="428"/>
      <c r="K68" s="428"/>
      <c r="L68" s="428"/>
      <c r="M68" s="428"/>
      <c r="N68" s="428"/>
      <c r="O68" s="428"/>
      <c r="P68" s="428"/>
      <c r="Q68" s="428"/>
      <c r="R68" s="428"/>
      <c r="S68" s="428"/>
      <c r="T68" s="428"/>
      <c r="U68" s="428"/>
      <c r="V68" s="428"/>
      <c r="W68" s="428"/>
      <c r="X68" s="428"/>
      <c r="Y68" s="428"/>
      <c r="Z68" s="428"/>
      <c r="AA68" s="428"/>
      <c r="AB68" s="428"/>
      <c r="AC68" s="428"/>
      <c r="AD68" s="428"/>
      <c r="AE68" s="428"/>
      <c r="AF68" s="428"/>
      <c r="AG68" s="428"/>
      <c r="AH68" s="428"/>
      <c r="AI68" s="428"/>
      <c r="AJ68" s="428"/>
      <c r="AK68" s="428"/>
      <c r="AL68" s="428"/>
      <c r="AM68" s="428"/>
      <c r="AN68" s="428"/>
      <c r="AO68" s="428"/>
      <c r="AP68" s="428"/>
      <c r="AQ68" s="428"/>
      <c r="AR68" s="428"/>
      <c r="AS68" s="428"/>
      <c r="AT68" s="428"/>
      <c r="AU68" s="428"/>
      <c r="AV68" s="428"/>
      <c r="AW68" s="428"/>
      <c r="AX68" s="428"/>
      <c r="AY68" s="428"/>
      <c r="AZ68" s="428"/>
      <c r="BA68" s="428"/>
      <c r="BB68" s="428"/>
      <c r="BC68" s="428"/>
    </row>
    <row r="69" ht="12.75" customHeight="1">
      <c r="A69" s="428"/>
      <c r="B69" s="428"/>
      <c r="C69" s="428"/>
      <c r="D69" s="428"/>
      <c r="E69" s="428"/>
      <c r="F69" s="428"/>
      <c r="G69" s="428"/>
      <c r="H69" s="428"/>
      <c r="I69" s="428"/>
      <c r="J69" s="428"/>
      <c r="K69" s="428"/>
      <c r="L69" s="428"/>
      <c r="M69" s="428"/>
      <c r="N69" s="428"/>
      <c r="O69" s="428"/>
      <c r="P69" s="428"/>
      <c r="Q69" s="428"/>
      <c r="R69" s="428"/>
      <c r="S69" s="428"/>
      <c r="T69" s="428"/>
      <c r="U69" s="428"/>
      <c r="V69" s="428"/>
      <c r="W69" s="428"/>
      <c r="X69" s="428"/>
      <c r="Y69" s="428"/>
      <c r="Z69" s="428"/>
      <c r="AA69" s="428"/>
      <c r="AB69" s="428"/>
      <c r="AC69" s="428"/>
      <c r="AD69" s="428"/>
      <c r="AE69" s="428"/>
      <c r="AF69" s="428"/>
      <c r="AG69" s="428"/>
      <c r="AH69" s="428"/>
      <c r="AI69" s="428"/>
      <c r="AJ69" s="428"/>
      <c r="AK69" s="428"/>
      <c r="AL69" s="428"/>
      <c r="AM69" s="428"/>
      <c r="AN69" s="428"/>
      <c r="AO69" s="428"/>
      <c r="AP69" s="428"/>
      <c r="AQ69" s="428"/>
      <c r="AR69" s="428"/>
      <c r="AS69" s="428"/>
      <c r="AT69" s="428"/>
      <c r="AU69" s="428"/>
      <c r="AV69" s="428"/>
      <c r="AW69" s="428"/>
      <c r="AX69" s="428"/>
      <c r="AY69" s="428"/>
      <c r="AZ69" s="428"/>
      <c r="BA69" s="428"/>
      <c r="BB69" s="428"/>
      <c r="BC69" s="428"/>
    </row>
    <row r="70" ht="12.75" customHeight="1">
      <c r="A70" s="428"/>
      <c r="B70" s="428"/>
      <c r="C70" s="428"/>
      <c r="D70" s="428"/>
      <c r="E70" s="428"/>
      <c r="F70" s="428"/>
      <c r="G70" s="428"/>
      <c r="H70" s="428"/>
      <c r="I70" s="428"/>
      <c r="J70" s="428"/>
      <c r="K70" s="428"/>
      <c r="L70" s="428"/>
      <c r="M70" s="428"/>
      <c r="N70" s="428"/>
      <c r="O70" s="428"/>
      <c r="P70" s="428"/>
      <c r="Q70" s="428"/>
      <c r="R70" s="428"/>
      <c r="S70" s="428"/>
      <c r="T70" s="428"/>
      <c r="U70" s="428"/>
      <c r="V70" s="428"/>
      <c r="W70" s="428"/>
      <c r="X70" s="428"/>
      <c r="Y70" s="428"/>
      <c r="Z70" s="428"/>
      <c r="AA70" s="428"/>
      <c r="AB70" s="428"/>
      <c r="AC70" s="428"/>
      <c r="AD70" s="428"/>
      <c r="AE70" s="428"/>
      <c r="AF70" s="428"/>
      <c r="AG70" s="428"/>
      <c r="AH70" s="428"/>
      <c r="AI70" s="428"/>
      <c r="AJ70" s="428"/>
      <c r="AK70" s="428"/>
      <c r="AL70" s="428"/>
      <c r="AM70" s="428"/>
      <c r="AN70" s="428"/>
      <c r="AO70" s="428"/>
      <c r="AP70" s="428"/>
      <c r="AQ70" s="428"/>
      <c r="AR70" s="428"/>
      <c r="AS70" s="428"/>
      <c r="AT70" s="428"/>
      <c r="AU70" s="428"/>
      <c r="AV70" s="428"/>
      <c r="AW70" s="428"/>
      <c r="AX70" s="428"/>
      <c r="AY70" s="428"/>
      <c r="AZ70" s="428"/>
      <c r="BA70" s="428"/>
      <c r="BB70" s="428"/>
      <c r="BC70" s="428"/>
    </row>
    <row r="71" ht="12.75" customHeight="1">
      <c r="A71" s="428"/>
      <c r="B71" s="428"/>
      <c r="C71" s="428"/>
      <c r="D71" s="428"/>
      <c r="E71" s="428"/>
      <c r="F71" s="428"/>
      <c r="G71" s="428"/>
      <c r="H71" s="428"/>
      <c r="I71" s="428"/>
      <c r="J71" s="428"/>
      <c r="K71" s="428"/>
      <c r="L71" s="428"/>
      <c r="M71" s="428"/>
      <c r="N71" s="428"/>
      <c r="O71" s="428"/>
      <c r="P71" s="428"/>
      <c r="Q71" s="428"/>
      <c r="R71" s="428"/>
      <c r="S71" s="428"/>
      <c r="T71" s="428"/>
      <c r="U71" s="428"/>
      <c r="V71" s="428"/>
      <c r="W71" s="428"/>
      <c r="X71" s="428"/>
      <c r="Y71" s="428"/>
      <c r="Z71" s="428"/>
      <c r="AA71" s="428"/>
      <c r="AB71" s="428"/>
      <c r="AC71" s="428"/>
      <c r="AD71" s="428"/>
      <c r="AE71" s="428"/>
      <c r="AF71" s="428"/>
      <c r="AG71" s="428"/>
      <c r="AH71" s="428"/>
      <c r="AI71" s="428"/>
      <c r="AJ71" s="428"/>
      <c r="AK71" s="428"/>
      <c r="AL71" s="428"/>
      <c r="AM71" s="428"/>
      <c r="AN71" s="428"/>
      <c r="AO71" s="428"/>
      <c r="AP71" s="428"/>
      <c r="AQ71" s="428"/>
      <c r="AR71" s="428"/>
      <c r="AS71" s="428"/>
      <c r="AT71" s="428"/>
      <c r="AU71" s="428"/>
      <c r="AV71" s="428"/>
      <c r="AW71" s="428"/>
      <c r="AX71" s="428"/>
      <c r="AY71" s="428"/>
      <c r="AZ71" s="428"/>
      <c r="BA71" s="428"/>
      <c r="BB71" s="428"/>
      <c r="BC71" s="428"/>
    </row>
    <row r="72" ht="12.75" customHeight="1">
      <c r="A72" s="428"/>
      <c r="B72" s="428"/>
      <c r="C72" s="428"/>
      <c r="D72" s="428"/>
      <c r="E72" s="428"/>
      <c r="F72" s="428"/>
      <c r="G72" s="428"/>
      <c r="H72" s="428"/>
      <c r="I72" s="428"/>
      <c r="J72" s="428"/>
      <c r="K72" s="428"/>
      <c r="L72" s="428"/>
      <c r="M72" s="428"/>
      <c r="N72" s="428"/>
      <c r="O72" s="428"/>
      <c r="P72" s="428"/>
      <c r="Q72" s="428"/>
      <c r="R72" s="428"/>
      <c r="S72" s="428"/>
      <c r="T72" s="428"/>
      <c r="U72" s="428"/>
      <c r="V72" s="428"/>
      <c r="W72" s="428"/>
      <c r="X72" s="428"/>
      <c r="Y72" s="428"/>
      <c r="Z72" s="428"/>
      <c r="AA72" s="428"/>
      <c r="AB72" s="428"/>
      <c r="AC72" s="428"/>
      <c r="AD72" s="428"/>
      <c r="AE72" s="428"/>
      <c r="AF72" s="428"/>
      <c r="AG72" s="428"/>
      <c r="AH72" s="428"/>
      <c r="AI72" s="428"/>
      <c r="AJ72" s="428"/>
      <c r="AK72" s="428"/>
      <c r="AL72" s="428"/>
      <c r="AM72" s="428"/>
      <c r="AN72" s="428"/>
      <c r="AO72" s="428"/>
      <c r="AP72" s="428"/>
      <c r="AQ72" s="428"/>
      <c r="AR72" s="428"/>
      <c r="AS72" s="428"/>
      <c r="AT72" s="428"/>
      <c r="AU72" s="428"/>
      <c r="AV72" s="428"/>
      <c r="AW72" s="428"/>
      <c r="AX72" s="428"/>
      <c r="AY72" s="428"/>
      <c r="AZ72" s="428"/>
      <c r="BA72" s="428"/>
      <c r="BB72" s="428"/>
      <c r="BC72" s="428"/>
    </row>
    <row r="73" ht="12.75" customHeight="1">
      <c r="A73" s="428"/>
      <c r="B73" s="428"/>
      <c r="C73" s="428"/>
      <c r="D73" s="428"/>
      <c r="E73" s="428"/>
      <c r="F73" s="428"/>
      <c r="G73" s="428"/>
      <c r="H73" s="428"/>
      <c r="I73" s="428"/>
      <c r="J73" s="428"/>
      <c r="K73" s="428"/>
      <c r="L73" s="428"/>
      <c r="M73" s="428"/>
      <c r="N73" s="428"/>
      <c r="O73" s="428"/>
      <c r="P73" s="428"/>
      <c r="Q73" s="428"/>
      <c r="R73" s="428"/>
      <c r="S73" s="428"/>
      <c r="T73" s="428"/>
      <c r="U73" s="428"/>
      <c r="V73" s="428"/>
      <c r="W73" s="428"/>
      <c r="X73" s="428"/>
      <c r="Y73" s="428"/>
      <c r="Z73" s="428"/>
      <c r="AA73" s="428"/>
      <c r="AB73" s="428"/>
      <c r="AC73" s="428"/>
      <c r="AD73" s="428"/>
      <c r="AE73" s="428"/>
      <c r="AF73" s="428"/>
      <c r="AG73" s="428"/>
      <c r="AH73" s="428"/>
      <c r="AI73" s="428"/>
      <c r="AJ73" s="428"/>
      <c r="AK73" s="428"/>
      <c r="AL73" s="428"/>
      <c r="AM73" s="428"/>
      <c r="AN73" s="428"/>
      <c r="AO73" s="428"/>
      <c r="AP73" s="428"/>
      <c r="AQ73" s="428"/>
      <c r="AR73" s="428"/>
      <c r="AS73" s="428"/>
      <c r="AT73" s="428"/>
      <c r="AU73" s="428"/>
      <c r="AV73" s="428"/>
      <c r="AW73" s="428"/>
      <c r="AX73" s="428"/>
      <c r="AY73" s="428"/>
      <c r="AZ73" s="428"/>
      <c r="BA73" s="428"/>
      <c r="BB73" s="428"/>
      <c r="BC73" s="428"/>
    </row>
    <row r="74" ht="12.75" customHeight="1">
      <c r="A74" s="428"/>
      <c r="B74" s="428"/>
      <c r="C74" s="428"/>
      <c r="D74" s="428"/>
      <c r="E74" s="428"/>
      <c r="F74" s="428"/>
      <c r="G74" s="428"/>
      <c r="H74" s="428"/>
      <c r="I74" s="428"/>
      <c r="J74" s="428"/>
      <c r="K74" s="428"/>
      <c r="L74" s="428"/>
      <c r="M74" s="428"/>
      <c r="N74" s="428"/>
      <c r="O74" s="428"/>
      <c r="P74" s="428"/>
      <c r="Q74" s="428"/>
      <c r="R74" s="428"/>
      <c r="S74" s="428"/>
      <c r="T74" s="428"/>
      <c r="U74" s="428"/>
      <c r="V74" s="428"/>
      <c r="W74" s="428"/>
      <c r="X74" s="428"/>
      <c r="Y74" s="428"/>
      <c r="Z74" s="428"/>
      <c r="AA74" s="428"/>
      <c r="AB74" s="428"/>
      <c r="AC74" s="428"/>
      <c r="AD74" s="428"/>
      <c r="AE74" s="428"/>
      <c r="AF74" s="428"/>
      <c r="AG74" s="428"/>
      <c r="AH74" s="428"/>
      <c r="AI74" s="428"/>
      <c r="AJ74" s="428"/>
      <c r="AK74" s="428"/>
      <c r="AL74" s="428"/>
      <c r="AM74" s="428"/>
      <c r="AN74" s="428"/>
      <c r="AO74" s="428"/>
      <c r="AP74" s="428"/>
      <c r="AQ74" s="428"/>
      <c r="AR74" s="428"/>
      <c r="AS74" s="428"/>
      <c r="AT74" s="428"/>
      <c r="AU74" s="428"/>
      <c r="AV74" s="428"/>
      <c r="AW74" s="428"/>
      <c r="AX74" s="428"/>
      <c r="AY74" s="428"/>
      <c r="AZ74" s="428"/>
      <c r="BA74" s="428"/>
      <c r="BB74" s="428"/>
      <c r="BC74" s="428"/>
    </row>
    <row r="75" ht="12.75" customHeight="1">
      <c r="A75" s="428"/>
      <c r="B75" s="428"/>
      <c r="C75" s="428"/>
      <c r="D75" s="428"/>
      <c r="E75" s="428"/>
      <c r="F75" s="428"/>
      <c r="G75" s="428"/>
      <c r="H75" s="428"/>
      <c r="I75" s="428"/>
      <c r="J75" s="428"/>
      <c r="K75" s="428"/>
      <c r="L75" s="428"/>
      <c r="M75" s="428"/>
      <c r="N75" s="428"/>
      <c r="O75" s="428"/>
      <c r="P75" s="428"/>
      <c r="Q75" s="428"/>
      <c r="R75" s="428"/>
      <c r="S75" s="428"/>
      <c r="T75" s="428"/>
      <c r="U75" s="428"/>
      <c r="V75" s="428"/>
      <c r="W75" s="428"/>
      <c r="X75" s="428"/>
      <c r="Y75" s="428"/>
      <c r="Z75" s="428"/>
      <c r="AA75" s="428"/>
      <c r="AB75" s="428"/>
      <c r="AC75" s="428"/>
      <c r="AD75" s="428"/>
      <c r="AE75" s="428"/>
      <c r="AF75" s="428"/>
      <c r="AG75" s="428"/>
      <c r="AH75" s="428"/>
      <c r="AI75" s="428"/>
      <c r="AJ75" s="428"/>
      <c r="AK75" s="428"/>
      <c r="AL75" s="428"/>
      <c r="AM75" s="428"/>
      <c r="AN75" s="428"/>
      <c r="AO75" s="428"/>
      <c r="AP75" s="428"/>
      <c r="AQ75" s="428"/>
      <c r="AR75" s="428"/>
      <c r="AS75" s="428"/>
      <c r="AT75" s="428"/>
      <c r="AU75" s="428"/>
      <c r="AV75" s="428"/>
      <c r="AW75" s="428"/>
      <c r="AX75" s="428"/>
      <c r="AY75" s="428"/>
      <c r="AZ75" s="428"/>
      <c r="BA75" s="428"/>
      <c r="BB75" s="428"/>
      <c r="BC75" s="428"/>
    </row>
    <row r="76" ht="12.75" customHeight="1">
      <c r="A76" s="428"/>
      <c r="B76" s="428"/>
      <c r="C76" s="428"/>
      <c r="D76" s="428"/>
      <c r="E76" s="428"/>
      <c r="F76" s="428"/>
      <c r="G76" s="428"/>
      <c r="H76" s="428"/>
      <c r="I76" s="428"/>
      <c r="J76" s="428"/>
      <c r="K76" s="428"/>
      <c r="L76" s="428"/>
      <c r="M76" s="428"/>
      <c r="N76" s="428"/>
      <c r="O76" s="428"/>
      <c r="P76" s="428"/>
      <c r="Q76" s="428"/>
      <c r="R76" s="428"/>
      <c r="S76" s="428"/>
      <c r="T76" s="428"/>
      <c r="U76" s="428"/>
      <c r="V76" s="428"/>
      <c r="W76" s="428"/>
      <c r="X76" s="428"/>
      <c r="Y76" s="428"/>
      <c r="Z76" s="428"/>
      <c r="AA76" s="428"/>
      <c r="AB76" s="428"/>
      <c r="AC76" s="428"/>
      <c r="AD76" s="428"/>
      <c r="AE76" s="428"/>
      <c r="AF76" s="428"/>
      <c r="AG76" s="428"/>
      <c r="AH76" s="428"/>
      <c r="AI76" s="428"/>
      <c r="AJ76" s="428"/>
      <c r="AK76" s="428"/>
      <c r="AL76" s="428"/>
      <c r="AM76" s="428"/>
      <c r="AN76" s="428"/>
      <c r="AO76" s="428"/>
      <c r="AP76" s="428"/>
      <c r="AQ76" s="428"/>
      <c r="AR76" s="428"/>
      <c r="AS76" s="428"/>
      <c r="AT76" s="428"/>
      <c r="AU76" s="428"/>
      <c r="AV76" s="428"/>
      <c r="AW76" s="428"/>
      <c r="AX76" s="428"/>
      <c r="AY76" s="428"/>
      <c r="AZ76" s="428"/>
      <c r="BA76" s="428"/>
      <c r="BB76" s="428"/>
      <c r="BC76" s="428"/>
    </row>
    <row r="77" ht="12.75" customHeight="1">
      <c r="A77" s="428"/>
      <c r="B77" s="428"/>
      <c r="C77" s="428"/>
      <c r="D77" s="428"/>
      <c r="E77" s="428"/>
      <c r="F77" s="428"/>
      <c r="G77" s="428"/>
      <c r="H77" s="428"/>
      <c r="I77" s="428"/>
      <c r="J77" s="428"/>
      <c r="K77" s="428"/>
      <c r="L77" s="428"/>
      <c r="M77" s="428"/>
      <c r="N77" s="428"/>
      <c r="O77" s="428"/>
      <c r="P77" s="428"/>
      <c r="Q77" s="428"/>
      <c r="R77" s="428"/>
      <c r="S77" s="428"/>
      <c r="T77" s="428"/>
      <c r="U77" s="428"/>
      <c r="V77" s="428"/>
      <c r="W77" s="428"/>
      <c r="X77" s="428"/>
      <c r="Y77" s="428"/>
      <c r="Z77" s="428"/>
      <c r="AA77" s="428"/>
      <c r="AB77" s="428"/>
      <c r="AC77" s="428"/>
      <c r="AD77" s="428"/>
      <c r="AE77" s="428"/>
      <c r="AF77" s="428"/>
      <c r="AG77" s="428"/>
      <c r="AH77" s="428"/>
      <c r="AI77" s="428"/>
      <c r="AJ77" s="428"/>
      <c r="AK77" s="428"/>
      <c r="AL77" s="428"/>
      <c r="AM77" s="428"/>
      <c r="AN77" s="428"/>
      <c r="AO77" s="428"/>
      <c r="AP77" s="428"/>
      <c r="AQ77" s="428"/>
      <c r="AR77" s="428"/>
      <c r="AS77" s="428"/>
      <c r="AT77" s="428"/>
      <c r="AU77" s="428"/>
      <c r="AV77" s="428"/>
      <c r="AW77" s="428"/>
      <c r="AX77" s="428"/>
      <c r="AY77" s="428"/>
      <c r="AZ77" s="428"/>
      <c r="BA77" s="428"/>
      <c r="BB77" s="428"/>
      <c r="BC77" s="428"/>
    </row>
    <row r="78" ht="12.75" customHeight="1">
      <c r="A78" s="428"/>
      <c r="B78" s="428"/>
      <c r="C78" s="428"/>
      <c r="D78" s="428"/>
      <c r="E78" s="428"/>
      <c r="F78" s="428"/>
      <c r="G78" s="428"/>
      <c r="H78" s="428"/>
      <c r="I78" s="428"/>
      <c r="J78" s="428"/>
      <c r="K78" s="428"/>
      <c r="L78" s="428"/>
      <c r="M78" s="428"/>
      <c r="N78" s="428"/>
      <c r="O78" s="428"/>
      <c r="P78" s="428"/>
      <c r="Q78" s="428"/>
      <c r="R78" s="428"/>
      <c r="S78" s="428"/>
      <c r="T78" s="428"/>
      <c r="U78" s="428"/>
      <c r="V78" s="428"/>
      <c r="W78" s="428"/>
      <c r="X78" s="428"/>
      <c r="Y78" s="428"/>
      <c r="Z78" s="428"/>
      <c r="AA78" s="428"/>
      <c r="AB78" s="428"/>
      <c r="AC78" s="428"/>
      <c r="AD78" s="428"/>
      <c r="AE78" s="428"/>
      <c r="AF78" s="428"/>
      <c r="AG78" s="428"/>
      <c r="AH78" s="428"/>
      <c r="AI78" s="428"/>
      <c r="AJ78" s="428"/>
      <c r="AK78" s="428"/>
      <c r="AL78" s="428"/>
      <c r="AM78" s="428"/>
      <c r="AN78" s="428"/>
      <c r="AO78" s="428"/>
      <c r="AP78" s="428"/>
      <c r="AQ78" s="428"/>
      <c r="AR78" s="428"/>
      <c r="AS78" s="428"/>
      <c r="AT78" s="428"/>
      <c r="AU78" s="428"/>
      <c r="AV78" s="428"/>
      <c r="AW78" s="428"/>
      <c r="AX78" s="428"/>
      <c r="AY78" s="428"/>
      <c r="AZ78" s="428"/>
      <c r="BA78" s="428"/>
      <c r="BB78" s="428"/>
      <c r="BC78" s="428"/>
    </row>
    <row r="79" ht="12.75" customHeight="1">
      <c r="A79" s="428"/>
      <c r="B79" s="428"/>
      <c r="C79" s="428"/>
      <c r="D79" s="428"/>
      <c r="E79" s="428"/>
      <c r="F79" s="428"/>
      <c r="G79" s="428"/>
      <c r="H79" s="428"/>
      <c r="I79" s="428"/>
      <c r="J79" s="428"/>
      <c r="K79" s="428"/>
      <c r="L79" s="428"/>
      <c r="M79" s="428"/>
      <c r="N79" s="428"/>
      <c r="O79" s="428"/>
      <c r="P79" s="428"/>
      <c r="Q79" s="428"/>
      <c r="R79" s="428"/>
      <c r="S79" s="428"/>
      <c r="T79" s="428"/>
      <c r="U79" s="428"/>
      <c r="V79" s="428"/>
      <c r="W79" s="428"/>
      <c r="X79" s="428"/>
      <c r="Y79" s="428"/>
      <c r="Z79" s="428"/>
      <c r="AA79" s="428"/>
      <c r="AB79" s="428"/>
      <c r="AC79" s="428"/>
      <c r="AD79" s="428"/>
      <c r="AE79" s="428"/>
      <c r="AF79" s="428"/>
      <c r="AG79" s="428"/>
      <c r="AH79" s="428"/>
      <c r="AI79" s="428"/>
      <c r="AJ79" s="428"/>
      <c r="AK79" s="428"/>
      <c r="AL79" s="428"/>
      <c r="AM79" s="428"/>
      <c r="AN79" s="428"/>
      <c r="AO79" s="428"/>
      <c r="AP79" s="428"/>
      <c r="AQ79" s="428"/>
      <c r="AR79" s="428"/>
      <c r="AS79" s="428"/>
      <c r="AT79" s="428"/>
      <c r="AU79" s="428"/>
      <c r="AV79" s="428"/>
      <c r="AW79" s="428"/>
      <c r="AX79" s="428"/>
      <c r="AY79" s="428"/>
      <c r="AZ79" s="428"/>
      <c r="BA79" s="428"/>
      <c r="BB79" s="428"/>
      <c r="BC79" s="428"/>
    </row>
    <row r="80" ht="12.75" customHeight="1">
      <c r="A80" s="428"/>
      <c r="B80" s="428"/>
      <c r="C80" s="428"/>
      <c r="D80" s="428"/>
      <c r="E80" s="428"/>
      <c r="F80" s="428"/>
      <c r="G80" s="428"/>
      <c r="H80" s="428"/>
      <c r="I80" s="428"/>
      <c r="J80" s="428"/>
      <c r="K80" s="428"/>
      <c r="L80" s="428"/>
      <c r="M80" s="428"/>
      <c r="N80" s="428"/>
      <c r="O80" s="428"/>
      <c r="P80" s="428"/>
      <c r="Q80" s="428"/>
      <c r="R80" s="428"/>
      <c r="S80" s="428"/>
      <c r="T80" s="428"/>
      <c r="U80" s="428"/>
      <c r="V80" s="428"/>
      <c r="W80" s="428"/>
      <c r="X80" s="428"/>
      <c r="Y80" s="428"/>
      <c r="Z80" s="428"/>
      <c r="AA80" s="428"/>
      <c r="AB80" s="428"/>
      <c r="AC80" s="428"/>
      <c r="AD80" s="428"/>
      <c r="AE80" s="428"/>
      <c r="AF80" s="428"/>
      <c r="AG80" s="428"/>
      <c r="AH80" s="428"/>
      <c r="AI80" s="428"/>
      <c r="AJ80" s="428"/>
      <c r="AK80" s="428"/>
      <c r="AL80" s="428"/>
      <c r="AM80" s="428"/>
      <c r="AN80" s="428"/>
      <c r="AO80" s="428"/>
      <c r="AP80" s="428"/>
      <c r="AQ80" s="428"/>
      <c r="AR80" s="428"/>
      <c r="AS80" s="428"/>
      <c r="AT80" s="428"/>
      <c r="AU80" s="428"/>
      <c r="AV80" s="428"/>
      <c r="AW80" s="428"/>
      <c r="AX80" s="428"/>
      <c r="AY80" s="428"/>
      <c r="AZ80" s="428"/>
      <c r="BA80" s="428"/>
      <c r="BB80" s="428"/>
      <c r="BC80" s="428"/>
    </row>
    <row r="81" ht="12.75" customHeight="1">
      <c r="A81" s="428"/>
      <c r="B81" s="428"/>
      <c r="C81" s="428"/>
      <c r="D81" s="428"/>
      <c r="E81" s="428"/>
      <c r="F81" s="428"/>
      <c r="G81" s="428"/>
      <c r="H81" s="428"/>
      <c r="I81" s="428"/>
      <c r="J81" s="428"/>
      <c r="K81" s="428"/>
      <c r="L81" s="428"/>
      <c r="M81" s="428"/>
      <c r="N81" s="428"/>
      <c r="O81" s="428"/>
      <c r="P81" s="428"/>
      <c r="Q81" s="428"/>
      <c r="R81" s="428"/>
      <c r="S81" s="428"/>
      <c r="T81" s="428"/>
      <c r="U81" s="428"/>
      <c r="V81" s="428"/>
      <c r="W81" s="428"/>
      <c r="X81" s="428"/>
      <c r="Y81" s="428"/>
      <c r="Z81" s="428"/>
      <c r="AA81" s="428"/>
      <c r="AB81" s="428"/>
      <c r="AC81" s="428"/>
      <c r="AD81" s="428"/>
      <c r="AE81" s="428"/>
      <c r="AF81" s="428"/>
      <c r="AG81" s="428"/>
      <c r="AH81" s="428"/>
      <c r="AI81" s="428"/>
      <c r="AJ81" s="428"/>
      <c r="AK81" s="428"/>
      <c r="AL81" s="428"/>
      <c r="AM81" s="428"/>
      <c r="AN81" s="428"/>
      <c r="AO81" s="428"/>
      <c r="AP81" s="428"/>
      <c r="AQ81" s="428"/>
      <c r="AR81" s="428"/>
      <c r="AS81" s="428"/>
      <c r="AT81" s="428"/>
      <c r="AU81" s="428"/>
      <c r="AV81" s="428"/>
      <c r="AW81" s="428"/>
      <c r="AX81" s="428"/>
      <c r="AY81" s="428"/>
      <c r="AZ81" s="428"/>
      <c r="BA81" s="428"/>
      <c r="BB81" s="428"/>
      <c r="BC81" s="428"/>
    </row>
    <row r="82" ht="12.75" customHeight="1">
      <c r="A82" s="428"/>
      <c r="B82" s="428"/>
      <c r="C82" s="428"/>
      <c r="D82" s="428"/>
      <c r="E82" s="428"/>
      <c r="F82" s="428"/>
      <c r="G82" s="428"/>
      <c r="H82" s="428"/>
      <c r="I82" s="428"/>
      <c r="J82" s="428"/>
      <c r="K82" s="428"/>
      <c r="L82" s="428"/>
      <c r="M82" s="428"/>
      <c r="N82" s="428"/>
      <c r="O82" s="428"/>
      <c r="P82" s="428"/>
      <c r="Q82" s="428"/>
      <c r="R82" s="428"/>
      <c r="S82" s="428"/>
      <c r="T82" s="428"/>
      <c r="U82" s="428"/>
      <c r="V82" s="428"/>
      <c r="W82" s="428"/>
      <c r="X82" s="428"/>
      <c r="Y82" s="428"/>
      <c r="Z82" s="428"/>
      <c r="AA82" s="428"/>
      <c r="AB82" s="428"/>
      <c r="AC82" s="428"/>
      <c r="AD82" s="428"/>
      <c r="AE82" s="428"/>
      <c r="AF82" s="428"/>
      <c r="AG82" s="428"/>
      <c r="AH82" s="428"/>
      <c r="AI82" s="428"/>
      <c r="AJ82" s="428"/>
      <c r="AK82" s="428"/>
      <c r="AL82" s="428"/>
      <c r="AM82" s="428"/>
      <c r="AN82" s="428"/>
      <c r="AO82" s="428"/>
      <c r="AP82" s="428"/>
      <c r="AQ82" s="428"/>
      <c r="AR82" s="428"/>
      <c r="AS82" s="428"/>
      <c r="AT82" s="428"/>
      <c r="AU82" s="428"/>
      <c r="AV82" s="428"/>
      <c r="AW82" s="428"/>
      <c r="AX82" s="428"/>
      <c r="AY82" s="428"/>
      <c r="AZ82" s="428"/>
      <c r="BA82" s="428"/>
      <c r="BB82" s="428"/>
      <c r="BC82" s="428"/>
    </row>
    <row r="83" ht="12.75" customHeight="1">
      <c r="A83" s="428"/>
      <c r="B83" s="428"/>
      <c r="C83" s="428"/>
      <c r="D83" s="428"/>
      <c r="E83" s="428"/>
      <c r="F83" s="428"/>
      <c r="G83" s="428"/>
      <c r="H83" s="428"/>
      <c r="I83" s="428"/>
      <c r="J83" s="428"/>
      <c r="K83" s="428"/>
      <c r="L83" s="428"/>
      <c r="M83" s="428"/>
      <c r="N83" s="428"/>
      <c r="O83" s="428"/>
      <c r="P83" s="428"/>
      <c r="Q83" s="428"/>
      <c r="R83" s="428"/>
      <c r="S83" s="428"/>
      <c r="T83" s="428"/>
      <c r="U83" s="428"/>
      <c r="V83" s="428"/>
      <c r="W83" s="428"/>
      <c r="X83" s="428"/>
      <c r="Y83" s="428"/>
      <c r="Z83" s="428"/>
      <c r="AA83" s="428"/>
      <c r="AB83" s="428"/>
      <c r="AC83" s="428"/>
      <c r="AD83" s="428"/>
      <c r="AE83" s="428"/>
      <c r="AF83" s="428"/>
      <c r="AG83" s="428"/>
      <c r="AH83" s="428"/>
      <c r="AI83" s="428"/>
      <c r="AJ83" s="428"/>
      <c r="AK83" s="428"/>
      <c r="AL83" s="428"/>
      <c r="AM83" s="428"/>
      <c r="AN83" s="428"/>
      <c r="AO83" s="428"/>
      <c r="AP83" s="428"/>
      <c r="AQ83" s="428"/>
      <c r="AR83" s="428"/>
      <c r="AS83" s="428"/>
      <c r="AT83" s="428"/>
      <c r="AU83" s="428"/>
      <c r="AV83" s="428"/>
      <c r="AW83" s="428"/>
      <c r="AX83" s="428"/>
      <c r="AY83" s="428"/>
      <c r="AZ83" s="428"/>
      <c r="BA83" s="428"/>
      <c r="BB83" s="428"/>
      <c r="BC83" s="428"/>
    </row>
    <row r="84" ht="12.75" customHeight="1">
      <c r="A84" s="428"/>
      <c r="B84" s="428"/>
      <c r="C84" s="428"/>
      <c r="D84" s="428"/>
      <c r="E84" s="428"/>
      <c r="F84" s="428"/>
      <c r="G84" s="428"/>
      <c r="H84" s="428"/>
      <c r="I84" s="428"/>
      <c r="J84" s="428"/>
      <c r="K84" s="428"/>
      <c r="L84" s="428"/>
      <c r="M84" s="428"/>
      <c r="N84" s="428"/>
      <c r="O84" s="428"/>
      <c r="P84" s="428"/>
      <c r="Q84" s="428"/>
      <c r="R84" s="428"/>
      <c r="S84" s="428"/>
      <c r="T84" s="428"/>
      <c r="U84" s="428"/>
      <c r="V84" s="428"/>
      <c r="W84" s="428"/>
      <c r="X84" s="428"/>
      <c r="Y84" s="428"/>
      <c r="Z84" s="428"/>
      <c r="AA84" s="428"/>
      <c r="AB84" s="428"/>
      <c r="AC84" s="428"/>
      <c r="AD84" s="428"/>
      <c r="AE84" s="428"/>
      <c r="AF84" s="428"/>
      <c r="AG84" s="428"/>
      <c r="AH84" s="428"/>
      <c r="AI84" s="428"/>
      <c r="AJ84" s="428"/>
      <c r="AK84" s="428"/>
      <c r="AL84" s="428"/>
      <c r="AM84" s="428"/>
      <c r="AN84" s="428"/>
      <c r="AO84" s="428"/>
      <c r="AP84" s="428"/>
      <c r="AQ84" s="428"/>
      <c r="AR84" s="428"/>
      <c r="AS84" s="428"/>
      <c r="AT84" s="428"/>
      <c r="AU84" s="428"/>
      <c r="AV84" s="428"/>
      <c r="AW84" s="428"/>
      <c r="AX84" s="428"/>
      <c r="AY84" s="428"/>
      <c r="AZ84" s="428"/>
      <c r="BA84" s="428"/>
      <c r="BB84" s="428"/>
      <c r="BC84" s="428"/>
    </row>
    <row r="85" ht="12.75" customHeight="1">
      <c r="A85" s="428"/>
      <c r="B85" s="428"/>
      <c r="C85" s="428"/>
      <c r="D85" s="428"/>
      <c r="E85" s="428"/>
      <c r="F85" s="428"/>
      <c r="G85" s="428"/>
      <c r="H85" s="428"/>
      <c r="I85" s="428"/>
      <c r="J85" s="428"/>
      <c r="K85" s="428"/>
      <c r="L85" s="428"/>
      <c r="M85" s="428"/>
      <c r="N85" s="428"/>
      <c r="O85" s="428"/>
      <c r="P85" s="428"/>
      <c r="Q85" s="428"/>
      <c r="R85" s="428"/>
      <c r="S85" s="428"/>
      <c r="T85" s="428"/>
      <c r="U85" s="428"/>
      <c r="V85" s="428"/>
      <c r="W85" s="428"/>
      <c r="X85" s="428"/>
      <c r="Y85" s="428"/>
      <c r="Z85" s="428"/>
      <c r="AA85" s="428"/>
      <c r="AB85" s="428"/>
      <c r="AC85" s="428"/>
      <c r="AD85" s="428"/>
      <c r="AE85" s="428"/>
      <c r="AF85" s="428"/>
      <c r="AG85" s="428"/>
      <c r="AH85" s="428"/>
      <c r="AI85" s="428"/>
      <c r="AJ85" s="428"/>
      <c r="AK85" s="428"/>
      <c r="AL85" s="428"/>
      <c r="AM85" s="428"/>
      <c r="AN85" s="428"/>
      <c r="AO85" s="428"/>
      <c r="AP85" s="428"/>
      <c r="AQ85" s="428"/>
      <c r="AR85" s="428"/>
      <c r="AS85" s="428"/>
      <c r="AT85" s="428"/>
      <c r="AU85" s="428"/>
      <c r="AV85" s="428"/>
      <c r="AW85" s="428"/>
      <c r="AX85" s="428"/>
      <c r="AY85" s="428"/>
      <c r="AZ85" s="428"/>
      <c r="BA85" s="428"/>
      <c r="BB85" s="428"/>
      <c r="BC85" s="428"/>
    </row>
    <row r="86" ht="12.75" customHeight="1">
      <c r="A86" s="428"/>
      <c r="B86" s="428"/>
      <c r="C86" s="428"/>
      <c r="D86" s="428"/>
      <c r="E86" s="428"/>
      <c r="F86" s="428"/>
      <c r="G86" s="428"/>
      <c r="H86" s="428"/>
      <c r="I86" s="428"/>
      <c r="J86" s="428"/>
      <c r="K86" s="428"/>
      <c r="L86" s="428"/>
      <c r="M86" s="428"/>
      <c r="N86" s="428"/>
      <c r="O86" s="428"/>
      <c r="P86" s="428"/>
      <c r="Q86" s="428"/>
      <c r="R86" s="428"/>
      <c r="S86" s="428"/>
      <c r="T86" s="428"/>
      <c r="U86" s="428"/>
      <c r="V86" s="428"/>
      <c r="W86" s="428"/>
      <c r="X86" s="428"/>
      <c r="Y86" s="428"/>
      <c r="Z86" s="428"/>
      <c r="AA86" s="428"/>
      <c r="AB86" s="428"/>
      <c r="AC86" s="428"/>
      <c r="AD86" s="428"/>
      <c r="AE86" s="428"/>
      <c r="AF86" s="428"/>
      <c r="AG86" s="428"/>
      <c r="AH86" s="428"/>
      <c r="AI86" s="428"/>
      <c r="AJ86" s="428"/>
      <c r="AK86" s="428"/>
      <c r="AL86" s="428"/>
      <c r="AM86" s="428"/>
      <c r="AN86" s="428"/>
      <c r="AO86" s="428"/>
      <c r="AP86" s="428"/>
      <c r="AQ86" s="428"/>
      <c r="AR86" s="428"/>
      <c r="AS86" s="428"/>
      <c r="AT86" s="428"/>
      <c r="AU86" s="428"/>
      <c r="AV86" s="428"/>
      <c r="AW86" s="428"/>
      <c r="AX86" s="428"/>
      <c r="AY86" s="428"/>
      <c r="AZ86" s="428"/>
      <c r="BA86" s="428"/>
      <c r="BB86" s="428"/>
      <c r="BC86" s="428"/>
    </row>
    <row r="87" ht="12.75" customHeight="1">
      <c r="A87" s="428"/>
      <c r="B87" s="428"/>
      <c r="C87" s="428"/>
      <c r="D87" s="428"/>
      <c r="E87" s="428"/>
      <c r="F87" s="428"/>
      <c r="G87" s="428"/>
      <c r="H87" s="428"/>
      <c r="I87" s="428"/>
      <c r="J87" s="428"/>
      <c r="K87" s="428"/>
      <c r="L87" s="428"/>
      <c r="M87" s="428"/>
      <c r="N87" s="428"/>
      <c r="O87" s="428"/>
      <c r="P87" s="428"/>
      <c r="Q87" s="428"/>
      <c r="R87" s="428"/>
      <c r="S87" s="428"/>
      <c r="T87" s="428"/>
      <c r="U87" s="428"/>
      <c r="V87" s="428"/>
      <c r="W87" s="428"/>
      <c r="X87" s="428"/>
      <c r="Y87" s="428"/>
      <c r="Z87" s="428"/>
      <c r="AA87" s="428"/>
      <c r="AB87" s="428"/>
      <c r="AC87" s="428"/>
      <c r="AD87" s="428"/>
      <c r="AE87" s="428"/>
      <c r="AF87" s="428"/>
      <c r="AG87" s="428"/>
      <c r="AH87" s="428"/>
      <c r="AI87" s="428"/>
      <c r="AJ87" s="428"/>
      <c r="AK87" s="428"/>
      <c r="AL87" s="428"/>
      <c r="AM87" s="428"/>
      <c r="AN87" s="428"/>
      <c r="AO87" s="428"/>
      <c r="AP87" s="428"/>
      <c r="AQ87" s="428"/>
      <c r="AR87" s="428"/>
      <c r="AS87" s="428"/>
      <c r="AT87" s="428"/>
      <c r="AU87" s="428"/>
      <c r="AV87" s="428"/>
      <c r="AW87" s="428"/>
      <c r="AX87" s="428"/>
      <c r="AY87" s="428"/>
      <c r="AZ87" s="428"/>
      <c r="BA87" s="428"/>
      <c r="BB87" s="428"/>
      <c r="BC87" s="428"/>
    </row>
    <row r="88" ht="12.75" customHeight="1">
      <c r="A88" s="428"/>
      <c r="B88" s="428"/>
      <c r="C88" s="428"/>
      <c r="D88" s="428"/>
      <c r="E88" s="428"/>
      <c r="F88" s="428"/>
      <c r="G88" s="428"/>
      <c r="H88" s="428"/>
      <c r="I88" s="428"/>
      <c r="J88" s="428"/>
      <c r="K88" s="428"/>
      <c r="L88" s="428"/>
      <c r="M88" s="428"/>
      <c r="N88" s="428"/>
      <c r="O88" s="428"/>
      <c r="P88" s="428"/>
      <c r="Q88" s="428"/>
      <c r="R88" s="428"/>
      <c r="S88" s="428"/>
      <c r="T88" s="428"/>
      <c r="U88" s="428"/>
      <c r="V88" s="428"/>
      <c r="W88" s="428"/>
      <c r="X88" s="428"/>
      <c r="Y88" s="428"/>
      <c r="Z88" s="428"/>
      <c r="AA88" s="428"/>
      <c r="AB88" s="428"/>
      <c r="AC88" s="428"/>
      <c r="AD88" s="428"/>
      <c r="AE88" s="428"/>
      <c r="AF88" s="428"/>
      <c r="AG88" s="428"/>
      <c r="AH88" s="428"/>
      <c r="AI88" s="428"/>
      <c r="AJ88" s="428"/>
      <c r="AK88" s="428"/>
      <c r="AL88" s="428"/>
      <c r="AM88" s="428"/>
      <c r="AN88" s="428"/>
      <c r="AO88" s="428"/>
      <c r="AP88" s="428"/>
      <c r="AQ88" s="428"/>
      <c r="AR88" s="428"/>
      <c r="AS88" s="428"/>
      <c r="AT88" s="428"/>
      <c r="AU88" s="428"/>
      <c r="AV88" s="428"/>
      <c r="AW88" s="428"/>
      <c r="AX88" s="428"/>
      <c r="AY88" s="428"/>
      <c r="AZ88" s="428"/>
      <c r="BA88" s="428"/>
      <c r="BB88" s="428"/>
      <c r="BC88" s="428"/>
    </row>
    <row r="89" ht="12.75" customHeight="1">
      <c r="A89" s="428"/>
      <c r="B89" s="428"/>
      <c r="C89" s="428"/>
      <c r="D89" s="428"/>
      <c r="E89" s="428"/>
      <c r="F89" s="428"/>
      <c r="G89" s="428"/>
      <c r="H89" s="428"/>
      <c r="I89" s="428"/>
      <c r="J89" s="428"/>
      <c r="K89" s="428"/>
      <c r="L89" s="428"/>
      <c r="M89" s="428"/>
      <c r="N89" s="428"/>
      <c r="O89" s="428"/>
      <c r="P89" s="428"/>
      <c r="Q89" s="428"/>
      <c r="R89" s="428"/>
      <c r="S89" s="428"/>
      <c r="T89" s="428"/>
      <c r="U89" s="428"/>
      <c r="V89" s="428"/>
      <c r="W89" s="428"/>
      <c r="X89" s="428"/>
      <c r="Y89" s="428"/>
      <c r="Z89" s="428"/>
      <c r="AA89" s="428"/>
      <c r="AB89" s="428"/>
      <c r="AC89" s="428"/>
      <c r="AD89" s="428"/>
      <c r="AE89" s="428"/>
      <c r="AF89" s="428"/>
      <c r="AG89" s="428"/>
      <c r="AH89" s="428"/>
      <c r="AI89" s="428"/>
      <c r="AJ89" s="428"/>
      <c r="AK89" s="428"/>
      <c r="AL89" s="428"/>
      <c r="AM89" s="428"/>
      <c r="AN89" s="428"/>
      <c r="AO89" s="428"/>
      <c r="AP89" s="428"/>
      <c r="AQ89" s="428"/>
      <c r="AR89" s="428"/>
      <c r="AS89" s="428"/>
      <c r="AT89" s="428"/>
      <c r="AU89" s="428"/>
      <c r="AV89" s="428"/>
      <c r="AW89" s="428"/>
      <c r="AX89" s="428"/>
      <c r="AY89" s="428"/>
      <c r="AZ89" s="428"/>
      <c r="BA89" s="428"/>
      <c r="BB89" s="428"/>
      <c r="BC89" s="428"/>
    </row>
    <row r="90" ht="12.75" customHeight="1">
      <c r="A90" s="428"/>
      <c r="B90" s="428"/>
      <c r="C90" s="428"/>
      <c r="D90" s="428"/>
      <c r="E90" s="428"/>
      <c r="F90" s="428"/>
      <c r="G90" s="428"/>
      <c r="H90" s="428"/>
      <c r="I90" s="428"/>
      <c r="J90" s="428"/>
      <c r="K90" s="428"/>
      <c r="L90" s="428"/>
      <c r="M90" s="428"/>
      <c r="N90" s="428"/>
      <c r="O90" s="428"/>
      <c r="P90" s="428"/>
      <c r="Q90" s="428"/>
      <c r="R90" s="428"/>
      <c r="S90" s="428"/>
      <c r="T90" s="428"/>
      <c r="U90" s="428"/>
      <c r="V90" s="428"/>
      <c r="W90" s="428"/>
      <c r="X90" s="428"/>
      <c r="Y90" s="428"/>
      <c r="Z90" s="428"/>
      <c r="AA90" s="428"/>
      <c r="AB90" s="428"/>
      <c r="AC90" s="428"/>
      <c r="AD90" s="428"/>
      <c r="AE90" s="428"/>
      <c r="AF90" s="428"/>
      <c r="AG90" s="428"/>
      <c r="AH90" s="428"/>
      <c r="AI90" s="428"/>
      <c r="AJ90" s="428"/>
      <c r="AK90" s="428"/>
      <c r="AL90" s="428"/>
      <c r="AM90" s="428"/>
      <c r="AN90" s="428"/>
      <c r="AO90" s="428"/>
      <c r="AP90" s="428"/>
      <c r="AQ90" s="428"/>
      <c r="AR90" s="428"/>
      <c r="AS90" s="428"/>
      <c r="AT90" s="428"/>
      <c r="AU90" s="428"/>
      <c r="AV90" s="428"/>
      <c r="AW90" s="428"/>
      <c r="AX90" s="428"/>
      <c r="AY90" s="428"/>
      <c r="AZ90" s="428"/>
      <c r="BA90" s="428"/>
      <c r="BB90" s="428"/>
      <c r="BC90" s="428"/>
    </row>
    <row r="91" ht="12.75" customHeight="1">
      <c r="A91" s="428"/>
      <c r="B91" s="428"/>
      <c r="C91" s="428"/>
      <c r="D91" s="428"/>
      <c r="E91" s="428"/>
      <c r="F91" s="428"/>
      <c r="G91" s="428"/>
      <c r="H91" s="428"/>
      <c r="I91" s="428"/>
      <c r="J91" s="428"/>
      <c r="K91" s="428"/>
      <c r="L91" s="428"/>
      <c r="M91" s="428"/>
      <c r="N91" s="428"/>
      <c r="O91" s="428"/>
      <c r="P91" s="428"/>
      <c r="Q91" s="428"/>
      <c r="R91" s="428"/>
      <c r="S91" s="428"/>
      <c r="T91" s="428"/>
      <c r="U91" s="428"/>
      <c r="V91" s="428"/>
      <c r="W91" s="428"/>
      <c r="X91" s="428"/>
      <c r="Y91" s="428"/>
      <c r="Z91" s="428"/>
      <c r="AA91" s="428"/>
      <c r="AB91" s="428"/>
      <c r="AC91" s="428"/>
      <c r="AD91" s="428"/>
      <c r="AE91" s="428"/>
      <c r="AF91" s="428"/>
      <c r="AG91" s="428"/>
      <c r="AH91" s="428"/>
      <c r="AI91" s="428"/>
      <c r="AJ91" s="428"/>
      <c r="AK91" s="428"/>
      <c r="AL91" s="428"/>
      <c r="AM91" s="428"/>
      <c r="AN91" s="428"/>
      <c r="AO91" s="428"/>
      <c r="AP91" s="428"/>
      <c r="AQ91" s="428"/>
      <c r="AR91" s="428"/>
      <c r="AS91" s="428"/>
      <c r="AT91" s="428"/>
      <c r="AU91" s="428"/>
      <c r="AV91" s="428"/>
      <c r="AW91" s="428"/>
      <c r="AX91" s="428"/>
      <c r="AY91" s="428"/>
      <c r="AZ91" s="428"/>
      <c r="BA91" s="428"/>
      <c r="BB91" s="428"/>
      <c r="BC91" s="428"/>
    </row>
    <row r="92" ht="12.75" customHeight="1">
      <c r="A92" s="428"/>
      <c r="B92" s="428"/>
      <c r="C92" s="428"/>
      <c r="D92" s="428"/>
      <c r="E92" s="428"/>
      <c r="F92" s="428"/>
      <c r="G92" s="428"/>
      <c r="H92" s="428"/>
      <c r="I92" s="428"/>
      <c r="J92" s="428"/>
      <c r="K92" s="428"/>
      <c r="L92" s="428"/>
      <c r="M92" s="428"/>
      <c r="N92" s="428"/>
      <c r="O92" s="428"/>
      <c r="P92" s="428"/>
      <c r="Q92" s="428"/>
      <c r="R92" s="428"/>
      <c r="S92" s="428"/>
      <c r="T92" s="428"/>
      <c r="U92" s="428"/>
      <c r="V92" s="428"/>
      <c r="W92" s="428"/>
      <c r="X92" s="428"/>
      <c r="Y92" s="428"/>
      <c r="Z92" s="428"/>
      <c r="AA92" s="428"/>
      <c r="AB92" s="428"/>
      <c r="AC92" s="428"/>
      <c r="AD92" s="428"/>
      <c r="AE92" s="428"/>
      <c r="AF92" s="428"/>
      <c r="AG92" s="428"/>
      <c r="AH92" s="428"/>
      <c r="AI92" s="428"/>
      <c r="AJ92" s="428"/>
      <c r="AK92" s="428"/>
      <c r="AL92" s="428"/>
      <c r="AM92" s="428"/>
      <c r="AN92" s="428"/>
      <c r="AO92" s="428"/>
      <c r="AP92" s="428"/>
      <c r="AQ92" s="428"/>
      <c r="AR92" s="428"/>
      <c r="AS92" s="428"/>
      <c r="AT92" s="428"/>
      <c r="AU92" s="428"/>
      <c r="AV92" s="428"/>
      <c r="AW92" s="428"/>
      <c r="AX92" s="428"/>
      <c r="AY92" s="428"/>
      <c r="AZ92" s="428"/>
      <c r="BA92" s="428"/>
      <c r="BB92" s="428"/>
      <c r="BC92" s="428"/>
    </row>
    <row r="93" ht="12.75" customHeight="1">
      <c r="A93" s="428"/>
      <c r="B93" s="428"/>
      <c r="C93" s="428"/>
      <c r="D93" s="428"/>
      <c r="E93" s="428"/>
      <c r="F93" s="428"/>
      <c r="G93" s="428"/>
      <c r="H93" s="428"/>
      <c r="I93" s="428"/>
      <c r="J93" s="428"/>
      <c r="K93" s="428"/>
      <c r="L93" s="428"/>
      <c r="M93" s="428"/>
      <c r="N93" s="428"/>
      <c r="O93" s="428"/>
      <c r="P93" s="428"/>
      <c r="Q93" s="428"/>
      <c r="R93" s="428"/>
      <c r="S93" s="428"/>
      <c r="T93" s="428"/>
      <c r="U93" s="428"/>
      <c r="V93" s="428"/>
      <c r="W93" s="428"/>
      <c r="X93" s="428"/>
      <c r="Y93" s="428"/>
      <c r="Z93" s="428"/>
      <c r="AA93" s="428"/>
      <c r="AB93" s="428"/>
      <c r="AC93" s="428"/>
      <c r="AD93" s="428"/>
      <c r="AE93" s="428"/>
      <c r="AF93" s="428"/>
      <c r="AG93" s="428"/>
      <c r="AH93" s="428"/>
      <c r="AI93" s="428"/>
      <c r="AJ93" s="428"/>
      <c r="AK93" s="428"/>
      <c r="AL93" s="428"/>
      <c r="AM93" s="428"/>
      <c r="AN93" s="428"/>
      <c r="AO93" s="428"/>
      <c r="AP93" s="428"/>
      <c r="AQ93" s="428"/>
      <c r="AR93" s="428"/>
      <c r="AS93" s="428"/>
      <c r="AT93" s="428"/>
      <c r="AU93" s="428"/>
      <c r="AV93" s="428"/>
      <c r="AW93" s="428"/>
      <c r="AX93" s="428"/>
      <c r="AY93" s="428"/>
      <c r="AZ93" s="428"/>
      <c r="BA93" s="428"/>
      <c r="BB93" s="428"/>
      <c r="BC93" s="428"/>
    </row>
    <row r="94" ht="12.75" customHeight="1">
      <c r="A94" s="428"/>
      <c r="B94" s="428"/>
      <c r="C94" s="428"/>
      <c r="D94" s="428"/>
      <c r="E94" s="428"/>
      <c r="F94" s="428"/>
      <c r="G94" s="428"/>
      <c r="H94" s="428"/>
      <c r="I94" s="428"/>
      <c r="J94" s="428"/>
      <c r="K94" s="428"/>
      <c r="L94" s="428"/>
      <c r="M94" s="428"/>
      <c r="N94" s="428"/>
      <c r="O94" s="428"/>
      <c r="P94" s="428"/>
      <c r="Q94" s="428"/>
      <c r="R94" s="428"/>
      <c r="S94" s="428"/>
      <c r="T94" s="428"/>
      <c r="U94" s="428"/>
      <c r="V94" s="428"/>
      <c r="W94" s="428"/>
      <c r="X94" s="428"/>
      <c r="Y94" s="428"/>
      <c r="Z94" s="428"/>
      <c r="AA94" s="428"/>
      <c r="AB94" s="428"/>
      <c r="AC94" s="428"/>
      <c r="AD94" s="428"/>
      <c r="AE94" s="428"/>
      <c r="AF94" s="428"/>
      <c r="AG94" s="428"/>
      <c r="AH94" s="428"/>
      <c r="AI94" s="428"/>
      <c r="AJ94" s="428"/>
      <c r="AK94" s="428"/>
      <c r="AL94" s="428"/>
      <c r="AM94" s="428"/>
      <c r="AN94" s="428"/>
      <c r="AO94" s="428"/>
      <c r="AP94" s="428"/>
      <c r="AQ94" s="428"/>
      <c r="AR94" s="428"/>
      <c r="AS94" s="428"/>
      <c r="AT94" s="428"/>
      <c r="AU94" s="428"/>
      <c r="AV94" s="428"/>
      <c r="AW94" s="428"/>
      <c r="AX94" s="428"/>
      <c r="AY94" s="428"/>
      <c r="AZ94" s="428"/>
      <c r="BA94" s="428"/>
      <c r="BB94" s="428"/>
      <c r="BC94" s="428"/>
    </row>
    <row r="95" ht="12.75" customHeight="1">
      <c r="A95" s="428"/>
      <c r="B95" s="428"/>
      <c r="C95" s="428"/>
      <c r="D95" s="428"/>
      <c r="E95" s="428"/>
      <c r="F95" s="428"/>
      <c r="G95" s="428"/>
      <c r="H95" s="428"/>
      <c r="I95" s="428"/>
      <c r="J95" s="428"/>
      <c r="K95" s="428"/>
      <c r="L95" s="428"/>
      <c r="M95" s="428"/>
      <c r="N95" s="428"/>
      <c r="O95" s="428"/>
      <c r="P95" s="428"/>
      <c r="Q95" s="428"/>
      <c r="R95" s="428"/>
      <c r="S95" s="428"/>
      <c r="T95" s="428"/>
      <c r="U95" s="428"/>
      <c r="V95" s="428"/>
      <c r="W95" s="428"/>
      <c r="X95" s="428"/>
      <c r="Y95" s="428"/>
      <c r="Z95" s="428"/>
      <c r="AA95" s="428"/>
      <c r="AB95" s="428"/>
      <c r="AC95" s="428"/>
      <c r="AD95" s="428"/>
      <c r="AE95" s="428"/>
      <c r="AF95" s="428"/>
      <c r="AG95" s="428"/>
      <c r="AH95" s="428"/>
      <c r="AI95" s="428"/>
      <c r="AJ95" s="428"/>
      <c r="AK95" s="428"/>
      <c r="AL95" s="428"/>
      <c r="AM95" s="428"/>
      <c r="AN95" s="428"/>
      <c r="AO95" s="428"/>
      <c r="AP95" s="428"/>
      <c r="AQ95" s="428"/>
      <c r="AR95" s="428"/>
      <c r="AS95" s="428"/>
      <c r="AT95" s="428"/>
      <c r="AU95" s="428"/>
      <c r="AV95" s="428"/>
      <c r="AW95" s="428"/>
      <c r="AX95" s="428"/>
      <c r="AY95" s="428"/>
      <c r="AZ95" s="428"/>
      <c r="BA95" s="428"/>
      <c r="BB95" s="428"/>
      <c r="BC95" s="428"/>
    </row>
    <row r="96" ht="12.75" customHeight="1">
      <c r="A96" s="428"/>
      <c r="B96" s="428"/>
      <c r="C96" s="428"/>
      <c r="D96" s="428"/>
      <c r="E96" s="428"/>
      <c r="F96" s="428"/>
      <c r="G96" s="428"/>
      <c r="H96" s="428"/>
      <c r="I96" s="428"/>
      <c r="J96" s="428"/>
      <c r="K96" s="428"/>
      <c r="L96" s="428"/>
      <c r="M96" s="428"/>
      <c r="N96" s="428"/>
      <c r="O96" s="428"/>
      <c r="P96" s="428"/>
      <c r="Q96" s="428"/>
      <c r="R96" s="428"/>
      <c r="S96" s="428"/>
      <c r="T96" s="428"/>
      <c r="U96" s="428"/>
      <c r="V96" s="428"/>
      <c r="W96" s="428"/>
      <c r="X96" s="428"/>
      <c r="Y96" s="428"/>
      <c r="Z96" s="428"/>
      <c r="AA96" s="428"/>
      <c r="AB96" s="428"/>
      <c r="AC96" s="428"/>
      <c r="AD96" s="428"/>
      <c r="AE96" s="428"/>
      <c r="AF96" s="428"/>
      <c r="AG96" s="428"/>
      <c r="AH96" s="428"/>
      <c r="AI96" s="428"/>
      <c r="AJ96" s="428"/>
      <c r="AK96" s="428"/>
      <c r="AL96" s="428"/>
      <c r="AM96" s="428"/>
      <c r="AN96" s="428"/>
      <c r="AO96" s="428"/>
      <c r="AP96" s="428"/>
      <c r="AQ96" s="428"/>
      <c r="AR96" s="428"/>
      <c r="AS96" s="428"/>
      <c r="AT96" s="428"/>
      <c r="AU96" s="428"/>
      <c r="AV96" s="428"/>
      <c r="AW96" s="428"/>
      <c r="AX96" s="428"/>
      <c r="AY96" s="428"/>
      <c r="AZ96" s="428"/>
      <c r="BA96" s="428"/>
      <c r="BB96" s="428"/>
      <c r="BC96" s="428"/>
    </row>
    <row r="97" ht="12.75" customHeight="1">
      <c r="A97" s="428"/>
      <c r="B97" s="428"/>
      <c r="C97" s="428"/>
      <c r="D97" s="428"/>
      <c r="E97" s="428"/>
      <c r="F97" s="428"/>
      <c r="G97" s="428"/>
      <c r="H97" s="428"/>
      <c r="I97" s="428"/>
      <c r="J97" s="428"/>
      <c r="K97" s="428"/>
      <c r="L97" s="428"/>
      <c r="M97" s="428"/>
      <c r="N97" s="428"/>
      <c r="O97" s="428"/>
      <c r="P97" s="428"/>
      <c r="Q97" s="428"/>
      <c r="R97" s="428"/>
      <c r="S97" s="428"/>
      <c r="T97" s="428"/>
      <c r="U97" s="428"/>
      <c r="V97" s="428"/>
      <c r="W97" s="428"/>
      <c r="X97" s="428"/>
      <c r="Y97" s="428"/>
      <c r="Z97" s="428"/>
      <c r="AA97" s="428"/>
      <c r="AB97" s="428"/>
      <c r="AC97" s="428"/>
      <c r="AD97" s="428"/>
      <c r="AE97" s="428"/>
      <c r="AF97" s="428"/>
      <c r="AG97" s="428"/>
      <c r="AH97" s="428"/>
      <c r="AI97" s="428"/>
      <c r="AJ97" s="428"/>
      <c r="AK97" s="428"/>
      <c r="AL97" s="428"/>
      <c r="AM97" s="428"/>
      <c r="AN97" s="428"/>
      <c r="AO97" s="428"/>
      <c r="AP97" s="428"/>
      <c r="AQ97" s="428"/>
      <c r="AR97" s="428"/>
      <c r="AS97" s="428"/>
      <c r="AT97" s="428"/>
      <c r="AU97" s="428"/>
      <c r="AV97" s="428"/>
      <c r="AW97" s="428"/>
      <c r="AX97" s="428"/>
      <c r="AY97" s="428"/>
      <c r="AZ97" s="428"/>
      <c r="BA97" s="428"/>
      <c r="BB97" s="428"/>
      <c r="BC97" s="428"/>
    </row>
    <row r="98" ht="12.75" customHeight="1">
      <c r="A98" s="428"/>
      <c r="B98" s="428"/>
      <c r="C98" s="428"/>
      <c r="D98" s="428"/>
      <c r="E98" s="428"/>
      <c r="F98" s="428"/>
      <c r="G98" s="428"/>
      <c r="H98" s="428"/>
      <c r="I98" s="428"/>
      <c r="J98" s="428"/>
      <c r="K98" s="428"/>
      <c r="L98" s="428"/>
      <c r="M98" s="428"/>
      <c r="N98" s="428"/>
      <c r="O98" s="428"/>
      <c r="P98" s="428"/>
      <c r="Q98" s="428"/>
      <c r="R98" s="428"/>
      <c r="S98" s="428"/>
      <c r="T98" s="428"/>
      <c r="U98" s="428"/>
      <c r="V98" s="428"/>
      <c r="W98" s="428"/>
      <c r="X98" s="428"/>
      <c r="Y98" s="428"/>
      <c r="Z98" s="428"/>
      <c r="AA98" s="428"/>
      <c r="AB98" s="428"/>
      <c r="AC98" s="428"/>
      <c r="AD98" s="428"/>
      <c r="AE98" s="428"/>
      <c r="AF98" s="428"/>
      <c r="AG98" s="428"/>
      <c r="AH98" s="428"/>
      <c r="AI98" s="428"/>
      <c r="AJ98" s="428"/>
      <c r="AK98" s="428"/>
      <c r="AL98" s="428"/>
      <c r="AM98" s="428"/>
      <c r="AN98" s="428"/>
      <c r="AO98" s="428"/>
      <c r="AP98" s="428"/>
      <c r="AQ98" s="428"/>
      <c r="AR98" s="428"/>
      <c r="AS98" s="428"/>
      <c r="AT98" s="428"/>
      <c r="AU98" s="428"/>
      <c r="AV98" s="428"/>
      <c r="AW98" s="428"/>
      <c r="AX98" s="428"/>
      <c r="AY98" s="428"/>
      <c r="AZ98" s="428"/>
      <c r="BA98" s="428"/>
      <c r="BB98" s="428"/>
      <c r="BC98" s="428"/>
    </row>
    <row r="99" ht="12.75" customHeight="1">
      <c r="A99" s="428"/>
      <c r="B99" s="428"/>
      <c r="C99" s="428"/>
      <c r="D99" s="428"/>
      <c r="E99" s="428"/>
      <c r="F99" s="428"/>
      <c r="G99" s="428"/>
      <c r="H99" s="428"/>
      <c r="I99" s="428"/>
      <c r="J99" s="428"/>
      <c r="K99" s="428"/>
      <c r="L99" s="428"/>
      <c r="M99" s="428"/>
      <c r="N99" s="428"/>
      <c r="O99" s="428"/>
      <c r="P99" s="428"/>
      <c r="Q99" s="428"/>
      <c r="R99" s="428"/>
      <c r="S99" s="428"/>
      <c r="T99" s="428"/>
      <c r="U99" s="428"/>
      <c r="V99" s="428"/>
      <c r="W99" s="428"/>
      <c r="X99" s="428"/>
      <c r="Y99" s="428"/>
      <c r="Z99" s="428"/>
      <c r="AA99" s="428"/>
      <c r="AB99" s="428"/>
      <c r="AC99" s="428"/>
      <c r="AD99" s="428"/>
      <c r="AE99" s="428"/>
      <c r="AF99" s="428"/>
      <c r="AG99" s="428"/>
      <c r="AH99" s="428"/>
      <c r="AI99" s="428"/>
      <c r="AJ99" s="428"/>
      <c r="AK99" s="428"/>
      <c r="AL99" s="428"/>
      <c r="AM99" s="428"/>
      <c r="AN99" s="428"/>
      <c r="AO99" s="428"/>
      <c r="AP99" s="428"/>
      <c r="AQ99" s="428"/>
      <c r="AR99" s="428"/>
      <c r="AS99" s="428"/>
      <c r="AT99" s="428"/>
      <c r="AU99" s="428"/>
      <c r="AV99" s="428"/>
      <c r="AW99" s="428"/>
      <c r="AX99" s="428"/>
      <c r="AY99" s="428"/>
      <c r="AZ99" s="428"/>
      <c r="BA99" s="428"/>
      <c r="BB99" s="428"/>
      <c r="BC99" s="428"/>
    </row>
    <row r="100" ht="12.75" customHeight="1">
      <c r="A100" s="428"/>
      <c r="B100" s="428"/>
      <c r="C100" s="428"/>
      <c r="D100" s="428"/>
      <c r="E100" s="428"/>
      <c r="F100" s="428"/>
      <c r="G100" s="428"/>
      <c r="H100" s="428"/>
      <c r="I100" s="428"/>
      <c r="J100" s="428"/>
      <c r="K100" s="428"/>
      <c r="L100" s="428"/>
      <c r="M100" s="428"/>
      <c r="N100" s="428"/>
      <c r="O100" s="428"/>
      <c r="P100" s="428"/>
      <c r="Q100" s="428"/>
      <c r="R100" s="428"/>
      <c r="S100" s="428"/>
      <c r="T100" s="428"/>
      <c r="U100" s="428"/>
      <c r="V100" s="428"/>
      <c r="W100" s="428"/>
      <c r="X100" s="428"/>
      <c r="Y100" s="428"/>
      <c r="Z100" s="428"/>
      <c r="AA100" s="428"/>
      <c r="AB100" s="428"/>
      <c r="AC100" s="428"/>
      <c r="AD100" s="428"/>
      <c r="AE100" s="428"/>
      <c r="AF100" s="428"/>
      <c r="AG100" s="428"/>
      <c r="AH100" s="428"/>
      <c r="AI100" s="428"/>
      <c r="AJ100" s="428"/>
      <c r="AK100" s="428"/>
      <c r="AL100" s="428"/>
      <c r="AM100" s="428"/>
      <c r="AN100" s="428"/>
      <c r="AO100" s="428"/>
      <c r="AP100" s="428"/>
      <c r="AQ100" s="428"/>
      <c r="AR100" s="428"/>
      <c r="AS100" s="428"/>
      <c r="AT100" s="428"/>
      <c r="AU100" s="428"/>
      <c r="AV100" s="428"/>
      <c r="AW100" s="428"/>
      <c r="AX100" s="428"/>
      <c r="AY100" s="428"/>
      <c r="AZ100" s="428"/>
      <c r="BA100" s="428"/>
      <c r="BB100" s="428"/>
      <c r="BC100" s="428"/>
    </row>
    <row r="101" ht="12.75" customHeight="1">
      <c r="A101" s="428"/>
      <c r="B101" s="428"/>
      <c r="C101" s="428"/>
      <c r="D101" s="428"/>
      <c r="E101" s="428"/>
      <c r="F101" s="428"/>
      <c r="G101" s="428"/>
      <c r="H101" s="428"/>
      <c r="I101" s="428"/>
      <c r="J101" s="428"/>
      <c r="K101" s="428"/>
      <c r="L101" s="428"/>
      <c r="M101" s="428"/>
      <c r="N101" s="428"/>
      <c r="O101" s="428"/>
      <c r="P101" s="428"/>
      <c r="Q101" s="428"/>
      <c r="R101" s="428"/>
      <c r="S101" s="428"/>
      <c r="T101" s="428"/>
      <c r="U101" s="428"/>
      <c r="V101" s="428"/>
      <c r="W101" s="428"/>
      <c r="X101" s="428"/>
      <c r="Y101" s="428"/>
      <c r="Z101" s="428"/>
      <c r="AA101" s="428"/>
      <c r="AB101" s="428"/>
      <c r="AC101" s="428"/>
      <c r="AD101" s="428"/>
      <c r="AE101" s="428"/>
      <c r="AF101" s="428"/>
      <c r="AG101" s="428"/>
      <c r="AH101" s="428"/>
      <c r="AI101" s="428"/>
      <c r="AJ101" s="428"/>
      <c r="AK101" s="428"/>
      <c r="AL101" s="428"/>
      <c r="AM101" s="428"/>
      <c r="AN101" s="428"/>
      <c r="AO101" s="428"/>
      <c r="AP101" s="428"/>
      <c r="AQ101" s="428"/>
      <c r="AR101" s="428"/>
      <c r="AS101" s="428"/>
      <c r="AT101" s="428"/>
      <c r="AU101" s="428"/>
      <c r="AV101" s="428"/>
      <c r="AW101" s="428"/>
      <c r="AX101" s="428"/>
      <c r="AY101" s="428"/>
      <c r="AZ101" s="428"/>
      <c r="BA101" s="428"/>
      <c r="BB101" s="428"/>
      <c r="BC101" s="428"/>
    </row>
    <row r="102" ht="12.75" customHeight="1">
      <c r="A102" s="428"/>
      <c r="B102" s="428"/>
      <c r="C102" s="428"/>
      <c r="D102" s="428"/>
      <c r="E102" s="428"/>
      <c r="F102" s="428"/>
      <c r="G102" s="428"/>
      <c r="H102" s="428"/>
      <c r="I102" s="428"/>
      <c r="J102" s="428"/>
      <c r="K102" s="428"/>
      <c r="L102" s="428"/>
      <c r="M102" s="428"/>
      <c r="N102" s="428"/>
      <c r="O102" s="428"/>
      <c r="P102" s="428"/>
      <c r="Q102" s="428"/>
      <c r="R102" s="428"/>
      <c r="S102" s="428"/>
      <c r="T102" s="428"/>
      <c r="U102" s="428"/>
      <c r="V102" s="428"/>
      <c r="W102" s="428"/>
      <c r="X102" s="428"/>
      <c r="Y102" s="428"/>
      <c r="Z102" s="428"/>
      <c r="AA102" s="428"/>
      <c r="AB102" s="428"/>
      <c r="AC102" s="428"/>
      <c r="AD102" s="428"/>
      <c r="AE102" s="428"/>
      <c r="AF102" s="428"/>
      <c r="AG102" s="428"/>
      <c r="AH102" s="428"/>
      <c r="AI102" s="428"/>
      <c r="AJ102" s="428"/>
      <c r="AK102" s="428"/>
      <c r="AL102" s="428"/>
      <c r="AM102" s="428"/>
      <c r="AN102" s="428"/>
      <c r="AO102" s="428"/>
      <c r="AP102" s="428"/>
      <c r="AQ102" s="428"/>
      <c r="AR102" s="428"/>
      <c r="AS102" s="428"/>
      <c r="AT102" s="428"/>
      <c r="AU102" s="428"/>
      <c r="AV102" s="428"/>
      <c r="AW102" s="428"/>
      <c r="AX102" s="428"/>
      <c r="AY102" s="428"/>
      <c r="AZ102" s="428"/>
      <c r="BA102" s="428"/>
      <c r="BB102" s="428"/>
      <c r="BC102" s="428"/>
    </row>
    <row r="103" ht="12.75" customHeight="1">
      <c r="A103" s="428"/>
      <c r="B103" s="428"/>
      <c r="C103" s="428"/>
      <c r="D103" s="428"/>
      <c r="E103" s="428"/>
      <c r="F103" s="428"/>
      <c r="G103" s="428"/>
      <c r="H103" s="428"/>
      <c r="I103" s="428"/>
      <c r="J103" s="428"/>
      <c r="K103" s="428"/>
      <c r="L103" s="428"/>
      <c r="M103" s="428"/>
      <c r="N103" s="428"/>
      <c r="O103" s="428"/>
      <c r="P103" s="428"/>
      <c r="Q103" s="428"/>
      <c r="R103" s="428"/>
      <c r="S103" s="428"/>
      <c r="T103" s="428"/>
      <c r="U103" s="428"/>
      <c r="V103" s="428"/>
      <c r="W103" s="428"/>
      <c r="X103" s="428"/>
      <c r="Y103" s="428"/>
      <c r="Z103" s="428"/>
      <c r="AA103" s="428"/>
      <c r="AB103" s="428"/>
      <c r="AC103" s="428"/>
      <c r="AD103" s="428"/>
      <c r="AE103" s="428"/>
      <c r="AF103" s="428"/>
      <c r="AG103" s="428"/>
      <c r="AH103" s="428"/>
      <c r="AI103" s="428"/>
      <c r="AJ103" s="428"/>
      <c r="AK103" s="428"/>
      <c r="AL103" s="428"/>
      <c r="AM103" s="428"/>
      <c r="AN103" s="428"/>
      <c r="AO103" s="428"/>
      <c r="AP103" s="428"/>
      <c r="AQ103" s="428"/>
      <c r="AR103" s="428"/>
      <c r="AS103" s="428"/>
      <c r="AT103" s="428"/>
      <c r="AU103" s="428"/>
      <c r="AV103" s="428"/>
      <c r="AW103" s="428"/>
      <c r="AX103" s="428"/>
      <c r="AY103" s="428"/>
      <c r="AZ103" s="428"/>
      <c r="BA103" s="428"/>
      <c r="BB103" s="428"/>
      <c r="BC103" s="428"/>
    </row>
    <row r="104" ht="12.75" customHeight="1">
      <c r="A104" s="428"/>
      <c r="B104" s="428"/>
      <c r="C104" s="428"/>
      <c r="D104" s="428"/>
      <c r="E104" s="428"/>
      <c r="F104" s="428"/>
      <c r="G104" s="428"/>
      <c r="H104" s="428"/>
      <c r="I104" s="428"/>
      <c r="J104" s="428"/>
      <c r="K104" s="428"/>
      <c r="L104" s="428"/>
      <c r="M104" s="428"/>
      <c r="N104" s="428"/>
      <c r="O104" s="428"/>
      <c r="P104" s="428"/>
      <c r="Q104" s="428"/>
      <c r="R104" s="428"/>
      <c r="S104" s="428"/>
      <c r="T104" s="428"/>
      <c r="U104" s="428"/>
      <c r="V104" s="428"/>
      <c r="W104" s="428"/>
      <c r="X104" s="428"/>
      <c r="Y104" s="428"/>
      <c r="Z104" s="428"/>
      <c r="AA104" s="428"/>
      <c r="AB104" s="428"/>
      <c r="AC104" s="428"/>
      <c r="AD104" s="428"/>
      <c r="AE104" s="428"/>
      <c r="AF104" s="428"/>
      <c r="AG104" s="428"/>
      <c r="AH104" s="428"/>
      <c r="AI104" s="428"/>
      <c r="AJ104" s="428"/>
      <c r="AK104" s="428"/>
      <c r="AL104" s="428"/>
      <c r="AM104" s="428"/>
      <c r="AN104" s="428"/>
      <c r="AO104" s="428"/>
      <c r="AP104" s="428"/>
      <c r="AQ104" s="428"/>
      <c r="AR104" s="428"/>
      <c r="AS104" s="428"/>
      <c r="AT104" s="428"/>
      <c r="AU104" s="428"/>
      <c r="AV104" s="428"/>
      <c r="AW104" s="428"/>
      <c r="AX104" s="428"/>
      <c r="AY104" s="428"/>
      <c r="AZ104" s="428"/>
      <c r="BA104" s="428"/>
      <c r="BB104" s="428"/>
      <c r="BC104" s="428"/>
    </row>
    <row r="105" ht="12.75" customHeight="1">
      <c r="A105" s="428"/>
      <c r="B105" s="428"/>
      <c r="C105" s="428"/>
      <c r="D105" s="428"/>
      <c r="E105" s="428"/>
      <c r="F105" s="428"/>
      <c r="G105" s="428"/>
      <c r="H105" s="428"/>
      <c r="I105" s="428"/>
      <c r="J105" s="428"/>
      <c r="K105" s="428"/>
      <c r="L105" s="428"/>
      <c r="M105" s="428"/>
      <c r="N105" s="428"/>
      <c r="O105" s="428"/>
      <c r="P105" s="428"/>
      <c r="Q105" s="428"/>
      <c r="R105" s="428"/>
      <c r="S105" s="428"/>
      <c r="T105" s="428"/>
      <c r="U105" s="428"/>
      <c r="V105" s="428"/>
      <c r="W105" s="428"/>
      <c r="X105" s="428"/>
      <c r="Y105" s="428"/>
      <c r="Z105" s="428"/>
      <c r="AA105" s="428"/>
      <c r="AB105" s="428"/>
      <c r="AC105" s="428"/>
      <c r="AD105" s="428"/>
      <c r="AE105" s="428"/>
      <c r="AF105" s="428"/>
      <c r="AG105" s="428"/>
      <c r="AH105" s="428"/>
      <c r="AI105" s="428"/>
      <c r="AJ105" s="428"/>
      <c r="AK105" s="428"/>
      <c r="AL105" s="428"/>
      <c r="AM105" s="428"/>
      <c r="AN105" s="428"/>
      <c r="AO105" s="428"/>
      <c r="AP105" s="428"/>
      <c r="AQ105" s="428"/>
      <c r="AR105" s="428"/>
      <c r="AS105" s="428"/>
      <c r="AT105" s="428"/>
      <c r="AU105" s="428"/>
      <c r="AV105" s="428"/>
      <c r="AW105" s="428"/>
      <c r="AX105" s="428"/>
      <c r="AY105" s="428"/>
      <c r="AZ105" s="428"/>
      <c r="BA105" s="428"/>
      <c r="BB105" s="428"/>
      <c r="BC105" s="428"/>
    </row>
    <row r="106" ht="12.75" customHeight="1">
      <c r="A106" s="428"/>
      <c r="B106" s="428"/>
      <c r="C106" s="428"/>
      <c r="D106" s="428"/>
      <c r="E106" s="428"/>
      <c r="F106" s="428"/>
      <c r="G106" s="428"/>
      <c r="H106" s="428"/>
      <c r="I106" s="428"/>
      <c r="J106" s="428"/>
      <c r="K106" s="428"/>
      <c r="L106" s="428"/>
      <c r="M106" s="428"/>
      <c r="N106" s="428"/>
      <c r="O106" s="428"/>
      <c r="P106" s="428"/>
      <c r="Q106" s="428"/>
      <c r="R106" s="428"/>
      <c r="S106" s="428"/>
      <c r="T106" s="428"/>
      <c r="U106" s="428"/>
      <c r="V106" s="428"/>
      <c r="W106" s="428"/>
      <c r="X106" s="428"/>
      <c r="Y106" s="428"/>
      <c r="Z106" s="428"/>
      <c r="AA106" s="428"/>
      <c r="AB106" s="428"/>
      <c r="AC106" s="428"/>
      <c r="AD106" s="428"/>
      <c r="AE106" s="428"/>
      <c r="AF106" s="428"/>
      <c r="AG106" s="428"/>
      <c r="AH106" s="428"/>
      <c r="AI106" s="428"/>
      <c r="AJ106" s="428"/>
      <c r="AK106" s="428"/>
      <c r="AL106" s="428"/>
      <c r="AM106" s="428"/>
      <c r="AN106" s="428"/>
      <c r="AO106" s="428"/>
      <c r="AP106" s="428"/>
      <c r="AQ106" s="428"/>
      <c r="AR106" s="428"/>
      <c r="AS106" s="428"/>
      <c r="AT106" s="428"/>
      <c r="AU106" s="428"/>
      <c r="AV106" s="428"/>
      <c r="AW106" s="428"/>
      <c r="AX106" s="428"/>
      <c r="AY106" s="428"/>
      <c r="AZ106" s="428"/>
      <c r="BA106" s="428"/>
      <c r="BB106" s="428"/>
      <c r="BC106" s="428"/>
    </row>
    <row r="107" ht="12.75" customHeight="1">
      <c r="A107" s="428"/>
      <c r="B107" s="428"/>
      <c r="C107" s="428"/>
      <c r="D107" s="428"/>
      <c r="E107" s="428"/>
      <c r="F107" s="428"/>
      <c r="G107" s="428"/>
      <c r="H107" s="428"/>
      <c r="I107" s="428"/>
      <c r="J107" s="428"/>
      <c r="K107" s="428"/>
      <c r="L107" s="428"/>
      <c r="M107" s="428"/>
      <c r="N107" s="428"/>
      <c r="O107" s="428"/>
      <c r="P107" s="428"/>
      <c r="Q107" s="428"/>
      <c r="R107" s="428"/>
      <c r="S107" s="428"/>
      <c r="T107" s="428"/>
      <c r="U107" s="428"/>
      <c r="V107" s="428"/>
      <c r="W107" s="428"/>
      <c r="X107" s="428"/>
      <c r="Y107" s="428"/>
      <c r="Z107" s="428"/>
      <c r="AA107" s="428"/>
      <c r="AB107" s="428"/>
      <c r="AC107" s="428"/>
      <c r="AD107" s="428"/>
      <c r="AE107" s="428"/>
      <c r="AF107" s="428"/>
      <c r="AG107" s="428"/>
      <c r="AH107" s="428"/>
      <c r="AI107" s="428"/>
      <c r="AJ107" s="428"/>
      <c r="AK107" s="428"/>
      <c r="AL107" s="428"/>
      <c r="AM107" s="428"/>
      <c r="AN107" s="428"/>
      <c r="AO107" s="428"/>
      <c r="AP107" s="428"/>
      <c r="AQ107" s="428"/>
      <c r="AR107" s="428"/>
      <c r="AS107" s="428"/>
      <c r="AT107" s="428"/>
      <c r="AU107" s="428"/>
      <c r="AV107" s="428"/>
      <c r="AW107" s="428"/>
      <c r="AX107" s="428"/>
      <c r="AY107" s="428"/>
      <c r="AZ107" s="428"/>
      <c r="BA107" s="428"/>
      <c r="BB107" s="428"/>
      <c r="BC107" s="428"/>
    </row>
    <row r="108" ht="12.75" customHeight="1">
      <c r="A108" s="428"/>
      <c r="B108" s="428"/>
      <c r="C108" s="428"/>
      <c r="D108" s="428"/>
      <c r="E108" s="428"/>
      <c r="F108" s="428"/>
      <c r="G108" s="428"/>
      <c r="H108" s="428"/>
      <c r="I108" s="428"/>
      <c r="J108" s="428"/>
      <c r="K108" s="428"/>
      <c r="L108" s="428"/>
      <c r="M108" s="428"/>
      <c r="N108" s="428"/>
      <c r="O108" s="428"/>
      <c r="P108" s="428"/>
      <c r="Q108" s="428"/>
      <c r="R108" s="428"/>
      <c r="S108" s="428"/>
      <c r="T108" s="428"/>
      <c r="U108" s="428"/>
      <c r="V108" s="428"/>
      <c r="W108" s="428"/>
      <c r="X108" s="428"/>
      <c r="Y108" s="428"/>
      <c r="Z108" s="428"/>
      <c r="AA108" s="428"/>
      <c r="AB108" s="428"/>
      <c r="AC108" s="428"/>
      <c r="AD108" s="428"/>
      <c r="AE108" s="428"/>
      <c r="AF108" s="428"/>
      <c r="AG108" s="428"/>
      <c r="AH108" s="428"/>
      <c r="AI108" s="428"/>
      <c r="AJ108" s="428"/>
      <c r="AK108" s="428"/>
      <c r="AL108" s="428"/>
      <c r="AM108" s="428"/>
      <c r="AN108" s="428"/>
      <c r="AO108" s="428"/>
      <c r="AP108" s="428"/>
      <c r="AQ108" s="428"/>
      <c r="AR108" s="428"/>
      <c r="AS108" s="428"/>
      <c r="AT108" s="428"/>
      <c r="AU108" s="428"/>
      <c r="AV108" s="428"/>
      <c r="AW108" s="428"/>
      <c r="AX108" s="428"/>
      <c r="AY108" s="428"/>
      <c r="AZ108" s="428"/>
      <c r="BA108" s="428"/>
      <c r="BB108" s="428"/>
      <c r="BC108" s="428"/>
    </row>
    <row r="109" ht="12.75" customHeight="1">
      <c r="A109" s="428"/>
      <c r="B109" s="428"/>
      <c r="C109" s="428"/>
      <c r="D109" s="428"/>
      <c r="E109" s="428"/>
      <c r="F109" s="428"/>
      <c r="G109" s="428"/>
      <c r="H109" s="428"/>
      <c r="I109" s="428"/>
      <c r="J109" s="428"/>
      <c r="K109" s="428"/>
      <c r="L109" s="428"/>
      <c r="M109" s="428"/>
      <c r="N109" s="428"/>
      <c r="O109" s="428"/>
      <c r="P109" s="428"/>
      <c r="Q109" s="428"/>
      <c r="R109" s="428"/>
      <c r="S109" s="428"/>
      <c r="T109" s="428"/>
      <c r="U109" s="428"/>
      <c r="V109" s="428"/>
      <c r="W109" s="428"/>
      <c r="X109" s="428"/>
      <c r="Y109" s="428"/>
      <c r="Z109" s="428"/>
      <c r="AA109" s="428"/>
      <c r="AB109" s="428"/>
      <c r="AC109" s="428"/>
      <c r="AD109" s="428"/>
      <c r="AE109" s="428"/>
      <c r="AF109" s="428"/>
      <c r="AG109" s="428"/>
      <c r="AH109" s="428"/>
      <c r="AI109" s="428"/>
      <c r="AJ109" s="428"/>
      <c r="AK109" s="428"/>
      <c r="AL109" s="428"/>
      <c r="AM109" s="428"/>
      <c r="AN109" s="428"/>
      <c r="AO109" s="428"/>
      <c r="AP109" s="428"/>
      <c r="AQ109" s="428"/>
      <c r="AR109" s="428"/>
      <c r="AS109" s="428"/>
      <c r="AT109" s="428"/>
      <c r="AU109" s="428"/>
      <c r="AV109" s="428"/>
      <c r="AW109" s="428"/>
      <c r="AX109" s="428"/>
      <c r="AY109" s="428"/>
      <c r="AZ109" s="428"/>
      <c r="BA109" s="428"/>
      <c r="BB109" s="428"/>
      <c r="BC109" s="428"/>
    </row>
    <row r="110" ht="12.75" customHeight="1">
      <c r="A110" s="428"/>
      <c r="B110" s="428"/>
      <c r="C110" s="428"/>
      <c r="D110" s="428"/>
      <c r="E110" s="428"/>
      <c r="F110" s="428"/>
      <c r="G110" s="428"/>
      <c r="H110" s="428"/>
      <c r="I110" s="428"/>
      <c r="J110" s="428"/>
      <c r="K110" s="428"/>
      <c r="L110" s="428"/>
      <c r="M110" s="428"/>
      <c r="N110" s="428"/>
      <c r="O110" s="428"/>
      <c r="P110" s="428"/>
      <c r="Q110" s="428"/>
      <c r="R110" s="428"/>
      <c r="S110" s="428"/>
      <c r="T110" s="428"/>
      <c r="U110" s="428"/>
      <c r="V110" s="428"/>
      <c r="W110" s="428"/>
      <c r="X110" s="428"/>
      <c r="Y110" s="428"/>
      <c r="Z110" s="428"/>
      <c r="AA110" s="428"/>
      <c r="AB110" s="428"/>
      <c r="AC110" s="428"/>
      <c r="AD110" s="428"/>
      <c r="AE110" s="428"/>
      <c r="AF110" s="428"/>
      <c r="AG110" s="428"/>
      <c r="AH110" s="428"/>
      <c r="AI110" s="428"/>
      <c r="AJ110" s="428"/>
      <c r="AK110" s="428"/>
      <c r="AL110" s="428"/>
      <c r="AM110" s="428"/>
      <c r="AN110" s="428"/>
      <c r="AO110" s="428"/>
      <c r="AP110" s="428"/>
      <c r="AQ110" s="428"/>
      <c r="AR110" s="428"/>
      <c r="AS110" s="428"/>
      <c r="AT110" s="428"/>
      <c r="AU110" s="428"/>
      <c r="AV110" s="428"/>
      <c r="AW110" s="428"/>
      <c r="AX110" s="428"/>
      <c r="AY110" s="428"/>
      <c r="AZ110" s="428"/>
      <c r="BA110" s="428"/>
      <c r="BB110" s="428"/>
      <c r="BC110" s="428"/>
    </row>
    <row r="111" ht="12.75" customHeight="1">
      <c r="A111" s="428"/>
      <c r="B111" s="428"/>
      <c r="C111" s="428"/>
      <c r="D111" s="428"/>
      <c r="E111" s="428"/>
      <c r="F111" s="428"/>
      <c r="G111" s="428"/>
      <c r="H111" s="428"/>
      <c r="I111" s="428"/>
      <c r="J111" s="428"/>
      <c r="K111" s="428"/>
      <c r="L111" s="428"/>
      <c r="M111" s="428"/>
      <c r="N111" s="428"/>
      <c r="O111" s="428"/>
      <c r="P111" s="428"/>
      <c r="Q111" s="428"/>
      <c r="R111" s="428"/>
      <c r="S111" s="428"/>
      <c r="T111" s="428"/>
      <c r="U111" s="428"/>
      <c r="V111" s="428"/>
      <c r="W111" s="428"/>
      <c r="X111" s="428"/>
      <c r="Y111" s="428"/>
      <c r="Z111" s="428"/>
      <c r="AA111" s="428"/>
      <c r="AB111" s="428"/>
      <c r="AC111" s="428"/>
      <c r="AD111" s="428"/>
      <c r="AE111" s="428"/>
      <c r="AF111" s="428"/>
      <c r="AG111" s="428"/>
      <c r="AH111" s="428"/>
      <c r="AI111" s="428"/>
      <c r="AJ111" s="428"/>
      <c r="AK111" s="428"/>
      <c r="AL111" s="428"/>
      <c r="AM111" s="428"/>
      <c r="AN111" s="428"/>
      <c r="AO111" s="428"/>
      <c r="AP111" s="428"/>
      <c r="AQ111" s="428"/>
      <c r="AR111" s="428"/>
      <c r="AS111" s="428"/>
      <c r="AT111" s="428"/>
      <c r="AU111" s="428"/>
      <c r="AV111" s="428"/>
      <c r="AW111" s="428"/>
      <c r="AX111" s="428"/>
      <c r="AY111" s="428"/>
      <c r="AZ111" s="428"/>
      <c r="BA111" s="428"/>
      <c r="BB111" s="428"/>
      <c r="BC111" s="428"/>
    </row>
    <row r="112" ht="12.75" customHeight="1">
      <c r="A112" s="428"/>
      <c r="B112" s="428"/>
      <c r="C112" s="428"/>
      <c r="D112" s="428"/>
      <c r="E112" s="428"/>
      <c r="F112" s="428"/>
      <c r="G112" s="428"/>
      <c r="H112" s="428"/>
      <c r="I112" s="428"/>
      <c r="J112" s="428"/>
      <c r="K112" s="428"/>
      <c r="L112" s="428"/>
      <c r="M112" s="428"/>
      <c r="N112" s="428"/>
      <c r="O112" s="428"/>
      <c r="P112" s="428"/>
      <c r="Q112" s="428"/>
      <c r="R112" s="428"/>
      <c r="S112" s="428"/>
      <c r="T112" s="428"/>
      <c r="U112" s="428"/>
      <c r="V112" s="428"/>
      <c r="W112" s="428"/>
      <c r="X112" s="428"/>
      <c r="Y112" s="428"/>
      <c r="Z112" s="428"/>
      <c r="AA112" s="428"/>
      <c r="AB112" s="428"/>
      <c r="AC112" s="428"/>
      <c r="AD112" s="428"/>
      <c r="AE112" s="428"/>
      <c r="AF112" s="428"/>
      <c r="AG112" s="428"/>
      <c r="AH112" s="428"/>
      <c r="AI112" s="428"/>
      <c r="AJ112" s="428"/>
      <c r="AK112" s="428"/>
      <c r="AL112" s="428"/>
      <c r="AM112" s="428"/>
      <c r="AN112" s="428"/>
      <c r="AO112" s="428"/>
      <c r="AP112" s="428"/>
      <c r="AQ112" s="428"/>
      <c r="AR112" s="428"/>
      <c r="AS112" s="428"/>
      <c r="AT112" s="428"/>
      <c r="AU112" s="428"/>
      <c r="AV112" s="428"/>
      <c r="AW112" s="428"/>
      <c r="AX112" s="428"/>
      <c r="AY112" s="428"/>
      <c r="AZ112" s="428"/>
      <c r="BA112" s="428"/>
      <c r="BB112" s="428"/>
      <c r="BC112" s="428"/>
    </row>
    <row r="113" ht="12.75" customHeight="1">
      <c r="A113" s="428"/>
      <c r="B113" s="428"/>
      <c r="C113" s="428"/>
      <c r="D113" s="428"/>
      <c r="E113" s="428"/>
      <c r="F113" s="428"/>
      <c r="G113" s="428"/>
      <c r="H113" s="428"/>
      <c r="I113" s="428"/>
      <c r="J113" s="428"/>
      <c r="K113" s="428"/>
      <c r="L113" s="428"/>
      <c r="M113" s="428"/>
      <c r="N113" s="428"/>
      <c r="O113" s="428"/>
      <c r="P113" s="428"/>
      <c r="Q113" s="428"/>
      <c r="R113" s="428"/>
      <c r="S113" s="428"/>
      <c r="T113" s="428"/>
      <c r="U113" s="428"/>
      <c r="V113" s="428"/>
      <c r="W113" s="428"/>
      <c r="X113" s="428"/>
      <c r="Y113" s="428"/>
      <c r="Z113" s="428"/>
      <c r="AA113" s="428"/>
      <c r="AB113" s="428"/>
      <c r="AC113" s="428"/>
      <c r="AD113" s="428"/>
      <c r="AE113" s="428"/>
      <c r="AF113" s="428"/>
      <c r="AG113" s="428"/>
      <c r="AH113" s="428"/>
      <c r="AI113" s="428"/>
      <c r="AJ113" s="428"/>
      <c r="AK113" s="428"/>
      <c r="AL113" s="428"/>
      <c r="AM113" s="428"/>
      <c r="AN113" s="428"/>
      <c r="AO113" s="428"/>
      <c r="AP113" s="428"/>
      <c r="AQ113" s="428"/>
      <c r="AR113" s="428"/>
      <c r="AS113" s="428"/>
      <c r="AT113" s="428"/>
      <c r="AU113" s="428"/>
      <c r="AV113" s="428"/>
      <c r="AW113" s="428"/>
      <c r="AX113" s="428"/>
      <c r="AY113" s="428"/>
      <c r="AZ113" s="428"/>
      <c r="BA113" s="428"/>
      <c r="BB113" s="428"/>
      <c r="BC113" s="428"/>
    </row>
    <row r="114" ht="12.75" customHeight="1">
      <c r="A114" s="428"/>
      <c r="B114" s="428"/>
      <c r="C114" s="428"/>
      <c r="D114" s="428"/>
      <c r="E114" s="428"/>
      <c r="F114" s="428"/>
      <c r="G114" s="428"/>
      <c r="H114" s="428"/>
      <c r="I114" s="428"/>
      <c r="J114" s="428"/>
      <c r="K114" s="428"/>
      <c r="L114" s="428"/>
      <c r="M114" s="428"/>
      <c r="N114" s="428"/>
      <c r="O114" s="428"/>
      <c r="P114" s="428"/>
      <c r="Q114" s="428"/>
      <c r="R114" s="428"/>
      <c r="S114" s="428"/>
      <c r="T114" s="428"/>
      <c r="U114" s="428"/>
      <c r="V114" s="428"/>
      <c r="W114" s="428"/>
      <c r="X114" s="428"/>
      <c r="Y114" s="428"/>
      <c r="Z114" s="428"/>
      <c r="AA114" s="428"/>
      <c r="AB114" s="428"/>
      <c r="AC114" s="428"/>
      <c r="AD114" s="428"/>
      <c r="AE114" s="428"/>
      <c r="AF114" s="428"/>
      <c r="AG114" s="428"/>
      <c r="AH114" s="428"/>
      <c r="AI114" s="428"/>
      <c r="AJ114" s="428"/>
      <c r="AK114" s="428"/>
      <c r="AL114" s="428"/>
      <c r="AM114" s="428"/>
      <c r="AN114" s="428"/>
      <c r="AO114" s="428"/>
      <c r="AP114" s="428"/>
      <c r="AQ114" s="428"/>
      <c r="AR114" s="428"/>
      <c r="AS114" s="428"/>
      <c r="AT114" s="428"/>
      <c r="AU114" s="428"/>
      <c r="AV114" s="428"/>
      <c r="AW114" s="428"/>
      <c r="AX114" s="428"/>
      <c r="AY114" s="428"/>
      <c r="AZ114" s="428"/>
      <c r="BA114" s="428"/>
      <c r="BB114" s="428"/>
      <c r="BC114" s="428"/>
    </row>
    <row r="115" ht="12.75" customHeight="1">
      <c r="A115" s="428"/>
      <c r="B115" s="428"/>
      <c r="C115" s="428"/>
      <c r="D115" s="428"/>
      <c r="E115" s="428"/>
      <c r="F115" s="428"/>
      <c r="G115" s="428"/>
      <c r="H115" s="428"/>
      <c r="I115" s="428"/>
      <c r="J115" s="428"/>
      <c r="K115" s="428"/>
      <c r="L115" s="428"/>
      <c r="M115" s="428"/>
      <c r="N115" s="428"/>
      <c r="O115" s="428"/>
      <c r="P115" s="428"/>
      <c r="Q115" s="428"/>
      <c r="R115" s="428"/>
      <c r="S115" s="428"/>
      <c r="T115" s="428"/>
      <c r="U115" s="428"/>
      <c r="V115" s="428"/>
      <c r="W115" s="428"/>
      <c r="X115" s="428"/>
      <c r="Y115" s="428"/>
      <c r="Z115" s="428"/>
      <c r="AA115" s="428"/>
      <c r="AB115" s="428"/>
      <c r="AC115" s="428"/>
      <c r="AD115" s="428"/>
      <c r="AE115" s="428"/>
      <c r="AF115" s="428"/>
      <c r="AG115" s="428"/>
      <c r="AH115" s="428"/>
      <c r="AI115" s="428"/>
      <c r="AJ115" s="428"/>
      <c r="AK115" s="428"/>
      <c r="AL115" s="428"/>
      <c r="AM115" s="428"/>
      <c r="AN115" s="428"/>
      <c r="AO115" s="428"/>
      <c r="AP115" s="428"/>
      <c r="AQ115" s="428"/>
      <c r="AR115" s="428"/>
      <c r="AS115" s="428"/>
      <c r="AT115" s="428"/>
      <c r="AU115" s="428"/>
      <c r="AV115" s="428"/>
      <c r="AW115" s="428"/>
      <c r="AX115" s="428"/>
      <c r="AY115" s="428"/>
      <c r="AZ115" s="428"/>
      <c r="BA115" s="428"/>
      <c r="BB115" s="428"/>
      <c r="BC115" s="428"/>
    </row>
    <row r="116" ht="12.75" customHeight="1">
      <c r="A116" s="428"/>
      <c r="B116" s="428"/>
      <c r="C116" s="428"/>
      <c r="D116" s="428"/>
      <c r="E116" s="428"/>
      <c r="F116" s="428"/>
      <c r="G116" s="428"/>
      <c r="H116" s="428"/>
      <c r="I116" s="428"/>
      <c r="J116" s="428"/>
      <c r="K116" s="428"/>
      <c r="L116" s="428"/>
      <c r="M116" s="428"/>
      <c r="N116" s="428"/>
      <c r="O116" s="428"/>
      <c r="P116" s="428"/>
      <c r="Q116" s="428"/>
      <c r="R116" s="428"/>
      <c r="S116" s="428"/>
      <c r="T116" s="428"/>
      <c r="U116" s="428"/>
      <c r="V116" s="428"/>
      <c r="W116" s="428"/>
      <c r="X116" s="428"/>
      <c r="Y116" s="428"/>
      <c r="Z116" s="428"/>
      <c r="AA116" s="428"/>
      <c r="AB116" s="428"/>
      <c r="AC116" s="428"/>
      <c r="AD116" s="428"/>
      <c r="AE116" s="428"/>
      <c r="AF116" s="428"/>
      <c r="AG116" s="428"/>
      <c r="AH116" s="428"/>
      <c r="AI116" s="428"/>
      <c r="AJ116" s="428"/>
      <c r="AK116" s="428"/>
      <c r="AL116" s="428"/>
      <c r="AM116" s="428"/>
      <c r="AN116" s="428"/>
      <c r="AO116" s="428"/>
      <c r="AP116" s="428"/>
      <c r="AQ116" s="428"/>
      <c r="AR116" s="428"/>
      <c r="AS116" s="428"/>
      <c r="AT116" s="428"/>
      <c r="AU116" s="428"/>
      <c r="AV116" s="428"/>
      <c r="AW116" s="428"/>
      <c r="AX116" s="428"/>
      <c r="AY116" s="428"/>
      <c r="AZ116" s="428"/>
      <c r="BA116" s="428"/>
      <c r="BB116" s="428"/>
      <c r="BC116" s="428"/>
    </row>
    <row r="117" ht="12.75" customHeight="1">
      <c r="A117" s="428"/>
      <c r="B117" s="428"/>
      <c r="C117" s="428"/>
      <c r="D117" s="428"/>
      <c r="E117" s="428"/>
      <c r="F117" s="428"/>
      <c r="G117" s="428"/>
      <c r="H117" s="428"/>
      <c r="I117" s="428"/>
      <c r="J117" s="428"/>
      <c r="K117" s="428"/>
      <c r="L117" s="428"/>
      <c r="M117" s="428"/>
      <c r="N117" s="428"/>
      <c r="O117" s="428"/>
      <c r="P117" s="428"/>
      <c r="Q117" s="428"/>
      <c r="R117" s="428"/>
      <c r="S117" s="428"/>
      <c r="T117" s="428"/>
      <c r="U117" s="428"/>
      <c r="V117" s="428"/>
      <c r="W117" s="428"/>
      <c r="X117" s="428"/>
      <c r="Y117" s="428"/>
      <c r="Z117" s="428"/>
      <c r="AA117" s="428"/>
      <c r="AB117" s="428"/>
      <c r="AC117" s="428"/>
      <c r="AD117" s="428"/>
      <c r="AE117" s="428"/>
      <c r="AF117" s="428"/>
      <c r="AG117" s="428"/>
      <c r="AH117" s="428"/>
      <c r="AI117" s="428"/>
      <c r="AJ117" s="428"/>
      <c r="AK117" s="428"/>
      <c r="AL117" s="428"/>
      <c r="AM117" s="428"/>
      <c r="AN117" s="428"/>
      <c r="AO117" s="428"/>
      <c r="AP117" s="428"/>
      <c r="AQ117" s="428"/>
      <c r="AR117" s="428"/>
      <c r="AS117" s="428"/>
      <c r="AT117" s="428"/>
      <c r="AU117" s="428"/>
      <c r="AV117" s="428"/>
      <c r="AW117" s="428"/>
      <c r="AX117" s="428"/>
      <c r="AY117" s="428"/>
      <c r="AZ117" s="428"/>
      <c r="BA117" s="428"/>
      <c r="BB117" s="428"/>
      <c r="BC117" s="428"/>
    </row>
    <row r="118" ht="12.75" customHeight="1">
      <c r="A118" s="428"/>
      <c r="B118" s="428"/>
      <c r="C118" s="428"/>
      <c r="D118" s="428"/>
      <c r="E118" s="428"/>
      <c r="F118" s="428"/>
      <c r="G118" s="428"/>
      <c r="H118" s="428"/>
      <c r="I118" s="428"/>
      <c r="J118" s="428"/>
      <c r="K118" s="428"/>
      <c r="L118" s="428"/>
      <c r="M118" s="428"/>
      <c r="N118" s="428"/>
      <c r="O118" s="428"/>
      <c r="P118" s="428"/>
      <c r="Q118" s="428"/>
      <c r="R118" s="428"/>
      <c r="S118" s="428"/>
      <c r="T118" s="428"/>
      <c r="U118" s="428"/>
      <c r="V118" s="428"/>
      <c r="W118" s="428"/>
      <c r="X118" s="428"/>
      <c r="Y118" s="428"/>
      <c r="Z118" s="428"/>
      <c r="AA118" s="428"/>
      <c r="AB118" s="428"/>
      <c r="AC118" s="428"/>
      <c r="AD118" s="428"/>
      <c r="AE118" s="428"/>
      <c r="AF118" s="428"/>
      <c r="AG118" s="428"/>
      <c r="AH118" s="428"/>
      <c r="AI118" s="428"/>
      <c r="AJ118" s="428"/>
      <c r="AK118" s="428"/>
      <c r="AL118" s="428"/>
      <c r="AM118" s="428"/>
      <c r="AN118" s="428"/>
      <c r="AO118" s="428"/>
      <c r="AP118" s="428"/>
      <c r="AQ118" s="428"/>
      <c r="AR118" s="428"/>
      <c r="AS118" s="428"/>
      <c r="AT118" s="428"/>
      <c r="AU118" s="428"/>
      <c r="AV118" s="428"/>
      <c r="AW118" s="428"/>
      <c r="AX118" s="428"/>
      <c r="AY118" s="428"/>
      <c r="AZ118" s="428"/>
      <c r="BA118" s="428"/>
      <c r="BB118" s="428"/>
      <c r="BC118" s="428"/>
    </row>
    <row r="119" ht="12.75" customHeight="1">
      <c r="A119" s="428"/>
      <c r="B119" s="428"/>
      <c r="C119" s="428"/>
      <c r="D119" s="428"/>
      <c r="E119" s="428"/>
      <c r="F119" s="428"/>
      <c r="G119" s="428"/>
      <c r="H119" s="428"/>
      <c r="I119" s="428"/>
      <c r="J119" s="428"/>
      <c r="K119" s="428"/>
      <c r="L119" s="428"/>
      <c r="M119" s="428"/>
      <c r="N119" s="428"/>
      <c r="O119" s="428"/>
      <c r="P119" s="428"/>
      <c r="Q119" s="428"/>
      <c r="R119" s="428"/>
      <c r="S119" s="428"/>
      <c r="T119" s="428"/>
      <c r="U119" s="428"/>
      <c r="V119" s="428"/>
      <c r="W119" s="428"/>
      <c r="X119" s="428"/>
      <c r="Y119" s="428"/>
      <c r="Z119" s="428"/>
      <c r="AA119" s="428"/>
      <c r="AB119" s="428"/>
      <c r="AC119" s="428"/>
      <c r="AD119" s="428"/>
      <c r="AE119" s="428"/>
      <c r="AF119" s="428"/>
      <c r="AG119" s="428"/>
      <c r="AH119" s="428"/>
      <c r="AI119" s="428"/>
      <c r="AJ119" s="428"/>
      <c r="AK119" s="428"/>
      <c r="AL119" s="428"/>
      <c r="AM119" s="428"/>
      <c r="AN119" s="428"/>
      <c r="AO119" s="428"/>
      <c r="AP119" s="428"/>
      <c r="AQ119" s="428"/>
      <c r="AR119" s="428"/>
      <c r="AS119" s="428"/>
      <c r="AT119" s="428"/>
      <c r="AU119" s="428"/>
      <c r="AV119" s="428"/>
      <c r="AW119" s="428"/>
      <c r="AX119" s="428"/>
      <c r="AY119" s="428"/>
      <c r="AZ119" s="428"/>
      <c r="BA119" s="428"/>
      <c r="BB119" s="428"/>
      <c r="BC119" s="428"/>
    </row>
    <row r="120" ht="12.75" customHeight="1">
      <c r="A120" s="428"/>
      <c r="B120" s="428"/>
      <c r="C120" s="428"/>
      <c r="D120" s="428"/>
      <c r="E120" s="428"/>
      <c r="F120" s="428"/>
      <c r="G120" s="428"/>
      <c r="H120" s="428"/>
      <c r="I120" s="428"/>
      <c r="J120" s="428"/>
      <c r="K120" s="428"/>
      <c r="L120" s="428"/>
      <c r="M120" s="428"/>
      <c r="N120" s="428"/>
      <c r="O120" s="428"/>
      <c r="P120" s="428"/>
      <c r="Q120" s="428"/>
      <c r="R120" s="428"/>
      <c r="S120" s="428"/>
      <c r="T120" s="428"/>
      <c r="U120" s="428"/>
      <c r="V120" s="428"/>
      <c r="W120" s="428"/>
      <c r="X120" s="428"/>
      <c r="Y120" s="428"/>
      <c r="Z120" s="428"/>
      <c r="AA120" s="428"/>
      <c r="AB120" s="428"/>
      <c r="AC120" s="428"/>
      <c r="AD120" s="428"/>
      <c r="AE120" s="428"/>
      <c r="AF120" s="428"/>
      <c r="AG120" s="428"/>
      <c r="AH120" s="428"/>
      <c r="AI120" s="428"/>
      <c r="AJ120" s="428"/>
      <c r="AK120" s="428"/>
      <c r="AL120" s="428"/>
      <c r="AM120" s="428"/>
      <c r="AN120" s="428"/>
      <c r="AO120" s="428"/>
      <c r="AP120" s="428"/>
      <c r="AQ120" s="428"/>
      <c r="AR120" s="428"/>
      <c r="AS120" s="428"/>
      <c r="AT120" s="428"/>
      <c r="AU120" s="428"/>
      <c r="AV120" s="428"/>
      <c r="AW120" s="428"/>
      <c r="AX120" s="428"/>
      <c r="AY120" s="428"/>
      <c r="AZ120" s="428"/>
      <c r="BA120" s="428"/>
      <c r="BB120" s="428"/>
      <c r="BC120" s="428"/>
    </row>
    <row r="121" ht="12.75" customHeight="1">
      <c r="A121" s="428"/>
      <c r="B121" s="428"/>
      <c r="C121" s="428"/>
      <c r="D121" s="428"/>
      <c r="E121" s="428"/>
      <c r="F121" s="428"/>
      <c r="G121" s="428"/>
      <c r="H121" s="428"/>
      <c r="I121" s="428"/>
      <c r="J121" s="428"/>
      <c r="K121" s="428"/>
      <c r="L121" s="428"/>
      <c r="M121" s="428"/>
      <c r="N121" s="428"/>
      <c r="O121" s="428"/>
      <c r="P121" s="428"/>
      <c r="Q121" s="428"/>
      <c r="R121" s="428"/>
      <c r="S121" s="428"/>
      <c r="T121" s="428"/>
      <c r="U121" s="428"/>
      <c r="V121" s="428"/>
      <c r="W121" s="428"/>
      <c r="X121" s="428"/>
      <c r="Y121" s="428"/>
      <c r="Z121" s="428"/>
      <c r="AA121" s="428"/>
      <c r="AB121" s="428"/>
      <c r="AC121" s="428"/>
      <c r="AD121" s="428"/>
      <c r="AE121" s="428"/>
      <c r="AF121" s="428"/>
      <c r="AG121" s="428"/>
      <c r="AH121" s="428"/>
      <c r="AI121" s="428"/>
      <c r="AJ121" s="428"/>
      <c r="AK121" s="428"/>
      <c r="AL121" s="428"/>
      <c r="AM121" s="428"/>
      <c r="AN121" s="428"/>
      <c r="AO121" s="428"/>
      <c r="AP121" s="428"/>
      <c r="AQ121" s="428"/>
      <c r="AR121" s="428"/>
      <c r="AS121" s="428"/>
      <c r="AT121" s="428"/>
      <c r="AU121" s="428"/>
      <c r="AV121" s="428"/>
      <c r="AW121" s="428"/>
      <c r="AX121" s="428"/>
      <c r="AY121" s="428"/>
      <c r="AZ121" s="428"/>
      <c r="BA121" s="428"/>
      <c r="BB121" s="428"/>
      <c r="BC121" s="428"/>
    </row>
    <row r="122" ht="12.75" customHeight="1">
      <c r="A122" s="428"/>
      <c r="B122" s="428"/>
      <c r="C122" s="428"/>
      <c r="D122" s="428"/>
      <c r="E122" s="428"/>
      <c r="F122" s="428"/>
      <c r="G122" s="428"/>
      <c r="H122" s="428"/>
      <c r="I122" s="428"/>
      <c r="J122" s="428"/>
      <c r="K122" s="428"/>
      <c r="L122" s="428"/>
      <c r="M122" s="428"/>
      <c r="N122" s="428"/>
      <c r="O122" s="428"/>
      <c r="P122" s="428"/>
      <c r="Q122" s="428"/>
      <c r="R122" s="428"/>
      <c r="S122" s="428"/>
      <c r="T122" s="428"/>
      <c r="U122" s="428"/>
      <c r="V122" s="428"/>
      <c r="W122" s="428"/>
      <c r="X122" s="428"/>
      <c r="Y122" s="428"/>
      <c r="Z122" s="428"/>
      <c r="AA122" s="428"/>
      <c r="AB122" s="428"/>
      <c r="AC122" s="428"/>
      <c r="AD122" s="428"/>
      <c r="AE122" s="428"/>
      <c r="AF122" s="428"/>
      <c r="AG122" s="428"/>
      <c r="AH122" s="428"/>
      <c r="AI122" s="428"/>
      <c r="AJ122" s="428"/>
      <c r="AK122" s="428"/>
      <c r="AL122" s="428"/>
      <c r="AM122" s="428"/>
      <c r="AN122" s="428"/>
      <c r="AO122" s="428"/>
      <c r="AP122" s="428"/>
      <c r="AQ122" s="428"/>
      <c r="AR122" s="428"/>
      <c r="AS122" s="428"/>
      <c r="AT122" s="428"/>
      <c r="AU122" s="428"/>
      <c r="AV122" s="428"/>
      <c r="AW122" s="428"/>
      <c r="AX122" s="428"/>
      <c r="AY122" s="428"/>
      <c r="AZ122" s="428"/>
      <c r="BA122" s="428"/>
      <c r="BB122" s="428"/>
      <c r="BC122" s="428"/>
    </row>
    <row r="123" ht="12.75" customHeight="1">
      <c r="A123" s="428"/>
      <c r="B123" s="428"/>
      <c r="C123" s="428"/>
      <c r="D123" s="428"/>
      <c r="E123" s="428"/>
      <c r="F123" s="428"/>
      <c r="G123" s="428"/>
      <c r="H123" s="428"/>
      <c r="I123" s="428"/>
      <c r="J123" s="428"/>
      <c r="K123" s="428"/>
      <c r="L123" s="428"/>
      <c r="M123" s="428"/>
      <c r="N123" s="428"/>
      <c r="O123" s="428"/>
      <c r="P123" s="428"/>
      <c r="Q123" s="428"/>
      <c r="R123" s="428"/>
      <c r="S123" s="428"/>
      <c r="T123" s="428"/>
      <c r="U123" s="428"/>
      <c r="V123" s="428"/>
      <c r="W123" s="428"/>
      <c r="X123" s="428"/>
      <c r="Y123" s="428"/>
      <c r="Z123" s="428"/>
      <c r="AA123" s="428"/>
      <c r="AB123" s="428"/>
      <c r="AC123" s="428"/>
      <c r="AD123" s="428"/>
      <c r="AE123" s="428"/>
      <c r="AF123" s="428"/>
      <c r="AG123" s="428"/>
      <c r="AH123" s="428"/>
      <c r="AI123" s="428"/>
      <c r="AJ123" s="428"/>
      <c r="AK123" s="428"/>
      <c r="AL123" s="428"/>
      <c r="AM123" s="428"/>
      <c r="AN123" s="428"/>
      <c r="AO123" s="428"/>
      <c r="AP123" s="428"/>
      <c r="AQ123" s="428"/>
      <c r="AR123" s="428"/>
      <c r="AS123" s="428"/>
      <c r="AT123" s="428"/>
      <c r="AU123" s="428"/>
      <c r="AV123" s="428"/>
      <c r="AW123" s="428"/>
      <c r="AX123" s="428"/>
      <c r="AY123" s="428"/>
      <c r="AZ123" s="428"/>
      <c r="BA123" s="428"/>
      <c r="BB123" s="428"/>
      <c r="BC123" s="428"/>
    </row>
    <row r="124" ht="12.75" customHeight="1">
      <c r="A124" s="428"/>
      <c r="B124" s="428"/>
      <c r="C124" s="428"/>
      <c r="D124" s="428"/>
      <c r="E124" s="428"/>
      <c r="F124" s="428"/>
      <c r="G124" s="428"/>
      <c r="H124" s="428"/>
      <c r="I124" s="428"/>
      <c r="J124" s="428"/>
      <c r="K124" s="428"/>
      <c r="L124" s="428"/>
      <c r="M124" s="428"/>
      <c r="N124" s="428"/>
      <c r="O124" s="428"/>
      <c r="P124" s="428"/>
      <c r="Q124" s="428"/>
      <c r="R124" s="428"/>
      <c r="S124" s="428"/>
      <c r="T124" s="428"/>
      <c r="U124" s="428"/>
      <c r="V124" s="428"/>
      <c r="W124" s="428"/>
      <c r="X124" s="428"/>
      <c r="Y124" s="428"/>
      <c r="Z124" s="428"/>
      <c r="AA124" s="428"/>
      <c r="AB124" s="428"/>
      <c r="AC124" s="428"/>
      <c r="AD124" s="428"/>
      <c r="AE124" s="428"/>
      <c r="AF124" s="428"/>
      <c r="AG124" s="428"/>
      <c r="AH124" s="428"/>
      <c r="AI124" s="428"/>
      <c r="AJ124" s="428"/>
      <c r="AK124" s="428"/>
      <c r="AL124" s="428"/>
      <c r="AM124" s="428"/>
      <c r="AN124" s="428"/>
      <c r="AO124" s="428"/>
      <c r="AP124" s="428"/>
      <c r="AQ124" s="428"/>
      <c r="AR124" s="428"/>
      <c r="AS124" s="428"/>
      <c r="AT124" s="428"/>
      <c r="AU124" s="428"/>
      <c r="AV124" s="428"/>
      <c r="AW124" s="428"/>
      <c r="AX124" s="428"/>
      <c r="AY124" s="428"/>
      <c r="AZ124" s="428"/>
      <c r="BA124" s="428"/>
      <c r="BB124" s="428"/>
      <c r="BC124" s="428"/>
    </row>
    <row r="125" ht="12.75" customHeight="1">
      <c r="A125" s="428"/>
      <c r="B125" s="428"/>
      <c r="C125" s="428"/>
      <c r="D125" s="428"/>
      <c r="E125" s="428"/>
      <c r="F125" s="428"/>
      <c r="G125" s="428"/>
      <c r="H125" s="428"/>
      <c r="I125" s="428"/>
      <c r="J125" s="428"/>
      <c r="K125" s="428"/>
      <c r="L125" s="428"/>
      <c r="M125" s="428"/>
      <c r="N125" s="428"/>
      <c r="O125" s="428"/>
      <c r="P125" s="428"/>
      <c r="Q125" s="428"/>
      <c r="R125" s="428"/>
      <c r="S125" s="428"/>
      <c r="T125" s="428"/>
      <c r="U125" s="428"/>
      <c r="V125" s="428"/>
      <c r="W125" s="428"/>
      <c r="X125" s="428"/>
      <c r="Y125" s="428"/>
      <c r="Z125" s="428"/>
      <c r="AA125" s="428"/>
      <c r="AB125" s="428"/>
      <c r="AC125" s="428"/>
      <c r="AD125" s="428"/>
      <c r="AE125" s="428"/>
      <c r="AF125" s="428"/>
      <c r="AG125" s="428"/>
      <c r="AH125" s="428"/>
      <c r="AI125" s="428"/>
      <c r="AJ125" s="428"/>
      <c r="AK125" s="428"/>
      <c r="AL125" s="428"/>
      <c r="AM125" s="428"/>
      <c r="AN125" s="428"/>
      <c r="AO125" s="428"/>
      <c r="AP125" s="428"/>
      <c r="AQ125" s="428"/>
      <c r="AR125" s="428"/>
      <c r="AS125" s="428"/>
      <c r="AT125" s="428"/>
      <c r="AU125" s="428"/>
      <c r="AV125" s="428"/>
      <c r="AW125" s="428"/>
      <c r="AX125" s="428"/>
      <c r="AY125" s="428"/>
      <c r="AZ125" s="428"/>
      <c r="BA125" s="428"/>
      <c r="BB125" s="428"/>
      <c r="BC125" s="428"/>
    </row>
    <row r="126" ht="12.75" customHeight="1">
      <c r="A126" s="428"/>
      <c r="B126" s="428"/>
      <c r="C126" s="428"/>
      <c r="D126" s="428"/>
      <c r="E126" s="428"/>
      <c r="F126" s="428"/>
      <c r="G126" s="428"/>
      <c r="H126" s="428"/>
      <c r="I126" s="428"/>
      <c r="J126" s="428"/>
      <c r="K126" s="428"/>
      <c r="L126" s="428"/>
      <c r="M126" s="428"/>
      <c r="N126" s="428"/>
      <c r="O126" s="428"/>
      <c r="P126" s="428"/>
      <c r="Q126" s="428"/>
      <c r="R126" s="428"/>
      <c r="S126" s="428"/>
      <c r="T126" s="428"/>
      <c r="U126" s="428"/>
      <c r="V126" s="428"/>
      <c r="W126" s="428"/>
      <c r="X126" s="428"/>
      <c r="Y126" s="428"/>
      <c r="Z126" s="428"/>
      <c r="AA126" s="428"/>
      <c r="AB126" s="428"/>
      <c r="AC126" s="428"/>
      <c r="AD126" s="428"/>
      <c r="AE126" s="428"/>
      <c r="AF126" s="428"/>
      <c r="AG126" s="428"/>
      <c r="AH126" s="428"/>
      <c r="AI126" s="428"/>
      <c r="AJ126" s="428"/>
      <c r="AK126" s="428"/>
      <c r="AL126" s="428"/>
      <c r="AM126" s="428"/>
      <c r="AN126" s="428"/>
      <c r="AO126" s="428"/>
      <c r="AP126" s="428"/>
      <c r="AQ126" s="428"/>
      <c r="AR126" s="428"/>
      <c r="AS126" s="428"/>
      <c r="AT126" s="428"/>
      <c r="AU126" s="428"/>
      <c r="AV126" s="428"/>
      <c r="AW126" s="428"/>
      <c r="AX126" s="428"/>
      <c r="AY126" s="428"/>
      <c r="AZ126" s="428"/>
      <c r="BA126" s="428"/>
      <c r="BB126" s="428"/>
      <c r="BC126" s="428"/>
    </row>
    <row r="127" ht="12.75" customHeight="1">
      <c r="A127" s="428"/>
      <c r="B127" s="428"/>
      <c r="C127" s="428"/>
      <c r="D127" s="428"/>
      <c r="E127" s="428"/>
      <c r="F127" s="428"/>
      <c r="G127" s="428"/>
      <c r="H127" s="428"/>
      <c r="I127" s="428"/>
      <c r="J127" s="428"/>
      <c r="K127" s="428"/>
      <c r="L127" s="428"/>
      <c r="M127" s="428"/>
      <c r="N127" s="428"/>
      <c r="O127" s="428"/>
      <c r="P127" s="428"/>
      <c r="Q127" s="428"/>
      <c r="R127" s="428"/>
      <c r="S127" s="428"/>
      <c r="T127" s="428"/>
      <c r="U127" s="428"/>
      <c r="V127" s="428"/>
      <c r="W127" s="428"/>
      <c r="X127" s="428"/>
      <c r="Y127" s="428"/>
      <c r="Z127" s="428"/>
      <c r="AA127" s="428"/>
      <c r="AB127" s="428"/>
      <c r="AC127" s="428"/>
      <c r="AD127" s="428"/>
      <c r="AE127" s="428"/>
      <c r="AF127" s="428"/>
      <c r="AG127" s="428"/>
      <c r="AH127" s="428"/>
      <c r="AI127" s="428"/>
      <c r="AJ127" s="428"/>
      <c r="AK127" s="428"/>
      <c r="AL127" s="428"/>
      <c r="AM127" s="428"/>
      <c r="AN127" s="428"/>
      <c r="AO127" s="428"/>
      <c r="AP127" s="428"/>
      <c r="AQ127" s="428"/>
      <c r="AR127" s="428"/>
      <c r="AS127" s="428"/>
      <c r="AT127" s="428"/>
      <c r="AU127" s="428"/>
      <c r="AV127" s="428"/>
      <c r="AW127" s="428"/>
      <c r="AX127" s="428"/>
      <c r="AY127" s="428"/>
      <c r="AZ127" s="428"/>
      <c r="BA127" s="428"/>
      <c r="BB127" s="428"/>
      <c r="BC127" s="428"/>
    </row>
    <row r="128" ht="12.75" customHeight="1">
      <c r="A128" s="428"/>
      <c r="B128" s="428"/>
      <c r="C128" s="428"/>
      <c r="D128" s="428"/>
      <c r="E128" s="428"/>
      <c r="F128" s="428"/>
      <c r="G128" s="428"/>
      <c r="H128" s="428"/>
      <c r="I128" s="428"/>
      <c r="J128" s="428"/>
      <c r="K128" s="428"/>
      <c r="L128" s="428"/>
      <c r="M128" s="428"/>
      <c r="N128" s="428"/>
      <c r="O128" s="428"/>
      <c r="P128" s="428"/>
      <c r="Q128" s="428"/>
      <c r="R128" s="428"/>
      <c r="S128" s="428"/>
      <c r="T128" s="428"/>
      <c r="U128" s="428"/>
      <c r="V128" s="428"/>
      <c r="W128" s="428"/>
      <c r="X128" s="428"/>
      <c r="Y128" s="428"/>
      <c r="Z128" s="428"/>
      <c r="AA128" s="428"/>
      <c r="AB128" s="428"/>
      <c r="AC128" s="428"/>
      <c r="AD128" s="428"/>
      <c r="AE128" s="428"/>
      <c r="AF128" s="428"/>
      <c r="AG128" s="428"/>
      <c r="AH128" s="428"/>
      <c r="AI128" s="428"/>
      <c r="AJ128" s="428"/>
      <c r="AK128" s="428"/>
      <c r="AL128" s="428"/>
      <c r="AM128" s="428"/>
      <c r="AN128" s="428"/>
      <c r="AO128" s="428"/>
      <c r="AP128" s="428"/>
      <c r="AQ128" s="428"/>
      <c r="AR128" s="428"/>
      <c r="AS128" s="428"/>
      <c r="AT128" s="428"/>
      <c r="AU128" s="428"/>
      <c r="AV128" s="428"/>
      <c r="AW128" s="428"/>
      <c r="AX128" s="428"/>
      <c r="AY128" s="428"/>
      <c r="AZ128" s="428"/>
      <c r="BA128" s="428"/>
      <c r="BB128" s="428"/>
      <c r="BC128" s="428"/>
    </row>
    <row r="129" ht="12.75" customHeight="1">
      <c r="A129" s="428"/>
      <c r="B129" s="428"/>
      <c r="C129" s="428"/>
      <c r="D129" s="428"/>
      <c r="E129" s="428"/>
      <c r="F129" s="428"/>
      <c r="G129" s="428"/>
      <c r="H129" s="428"/>
      <c r="I129" s="428"/>
      <c r="J129" s="428"/>
      <c r="K129" s="428"/>
      <c r="L129" s="428"/>
      <c r="M129" s="428"/>
      <c r="N129" s="428"/>
      <c r="O129" s="428"/>
      <c r="P129" s="428"/>
      <c r="Q129" s="428"/>
      <c r="R129" s="428"/>
      <c r="S129" s="428"/>
      <c r="T129" s="428"/>
      <c r="U129" s="428"/>
      <c r="V129" s="428"/>
      <c r="W129" s="428"/>
      <c r="X129" s="428"/>
      <c r="Y129" s="428"/>
      <c r="Z129" s="428"/>
      <c r="AA129" s="428"/>
      <c r="AB129" s="428"/>
      <c r="AC129" s="428"/>
      <c r="AD129" s="428"/>
      <c r="AE129" s="428"/>
      <c r="AF129" s="428"/>
      <c r="AG129" s="428"/>
      <c r="AH129" s="428"/>
      <c r="AI129" s="428"/>
      <c r="AJ129" s="428"/>
      <c r="AK129" s="428"/>
      <c r="AL129" s="428"/>
      <c r="AM129" s="428"/>
      <c r="AN129" s="428"/>
      <c r="AO129" s="428"/>
      <c r="AP129" s="428"/>
      <c r="AQ129" s="428"/>
      <c r="AR129" s="428"/>
      <c r="AS129" s="428"/>
      <c r="AT129" s="428"/>
      <c r="AU129" s="428"/>
      <c r="AV129" s="428"/>
      <c r="AW129" s="428"/>
      <c r="AX129" s="428"/>
      <c r="AY129" s="428"/>
      <c r="AZ129" s="428"/>
      <c r="BA129" s="428"/>
      <c r="BB129" s="428"/>
      <c r="BC129" s="428"/>
    </row>
    <row r="130" ht="12.75" customHeight="1">
      <c r="A130" s="428"/>
      <c r="B130" s="428"/>
      <c r="C130" s="428"/>
      <c r="D130" s="428"/>
      <c r="E130" s="428"/>
      <c r="F130" s="428"/>
      <c r="G130" s="428"/>
      <c r="H130" s="428"/>
      <c r="I130" s="428"/>
      <c r="J130" s="428"/>
      <c r="K130" s="428"/>
      <c r="L130" s="428"/>
      <c r="M130" s="428"/>
      <c r="N130" s="428"/>
      <c r="O130" s="428"/>
      <c r="P130" s="428"/>
      <c r="Q130" s="428"/>
      <c r="R130" s="428"/>
      <c r="S130" s="428"/>
      <c r="T130" s="428"/>
      <c r="U130" s="428"/>
      <c r="V130" s="428"/>
      <c r="W130" s="428"/>
      <c r="X130" s="428"/>
      <c r="Y130" s="428"/>
      <c r="Z130" s="428"/>
      <c r="AA130" s="428"/>
      <c r="AB130" s="428"/>
      <c r="AC130" s="428"/>
      <c r="AD130" s="428"/>
      <c r="AE130" s="428"/>
      <c r="AF130" s="428"/>
      <c r="AG130" s="428"/>
      <c r="AH130" s="428"/>
      <c r="AI130" s="428"/>
      <c r="AJ130" s="428"/>
      <c r="AK130" s="428"/>
      <c r="AL130" s="428"/>
      <c r="AM130" s="428"/>
      <c r="AN130" s="428"/>
      <c r="AO130" s="428"/>
      <c r="AP130" s="428"/>
      <c r="AQ130" s="428"/>
      <c r="AR130" s="428"/>
      <c r="AS130" s="428"/>
      <c r="AT130" s="428"/>
      <c r="AU130" s="428"/>
      <c r="AV130" s="428"/>
      <c r="AW130" s="428"/>
      <c r="AX130" s="428"/>
      <c r="AY130" s="428"/>
      <c r="AZ130" s="428"/>
      <c r="BA130" s="428"/>
      <c r="BB130" s="428"/>
      <c r="BC130" s="428"/>
    </row>
    <row r="131" ht="12.75" customHeight="1">
      <c r="A131" s="428"/>
      <c r="B131" s="428"/>
      <c r="C131" s="428"/>
      <c r="D131" s="428"/>
      <c r="E131" s="428"/>
      <c r="F131" s="428"/>
      <c r="G131" s="428"/>
      <c r="H131" s="428"/>
      <c r="I131" s="428"/>
      <c r="J131" s="428"/>
      <c r="K131" s="428"/>
      <c r="L131" s="428"/>
      <c r="M131" s="428"/>
      <c r="N131" s="428"/>
      <c r="O131" s="428"/>
      <c r="P131" s="428"/>
      <c r="Q131" s="428"/>
      <c r="R131" s="428"/>
      <c r="S131" s="428"/>
      <c r="T131" s="428"/>
      <c r="U131" s="428"/>
      <c r="V131" s="428"/>
      <c r="W131" s="428"/>
      <c r="X131" s="428"/>
      <c r="Y131" s="428"/>
      <c r="Z131" s="428"/>
      <c r="AA131" s="428"/>
      <c r="AB131" s="428"/>
      <c r="AC131" s="428"/>
      <c r="AD131" s="428"/>
      <c r="AE131" s="428"/>
      <c r="AF131" s="428"/>
      <c r="AG131" s="428"/>
      <c r="AH131" s="428"/>
      <c r="AI131" s="428"/>
      <c r="AJ131" s="428"/>
      <c r="AK131" s="428"/>
      <c r="AL131" s="428"/>
      <c r="AM131" s="428"/>
      <c r="AN131" s="428"/>
      <c r="AO131" s="428"/>
      <c r="AP131" s="428"/>
      <c r="AQ131" s="428"/>
      <c r="AR131" s="428"/>
      <c r="AS131" s="428"/>
      <c r="AT131" s="428"/>
      <c r="AU131" s="428"/>
      <c r="AV131" s="428"/>
      <c r="AW131" s="428"/>
      <c r="AX131" s="428"/>
      <c r="AY131" s="428"/>
      <c r="AZ131" s="428"/>
      <c r="BA131" s="428"/>
      <c r="BB131" s="428"/>
      <c r="BC131" s="428"/>
    </row>
    <row r="132" ht="12.75" customHeight="1">
      <c r="A132" s="428"/>
      <c r="B132" s="428"/>
      <c r="C132" s="428"/>
      <c r="D132" s="428"/>
      <c r="E132" s="428"/>
      <c r="F132" s="428"/>
      <c r="G132" s="428"/>
      <c r="H132" s="428"/>
      <c r="I132" s="428"/>
      <c r="J132" s="428"/>
      <c r="K132" s="428"/>
      <c r="L132" s="428"/>
      <c r="M132" s="428"/>
      <c r="N132" s="428"/>
      <c r="O132" s="428"/>
      <c r="P132" s="428"/>
      <c r="Q132" s="428"/>
      <c r="R132" s="428"/>
      <c r="S132" s="428"/>
      <c r="T132" s="428"/>
      <c r="U132" s="428"/>
      <c r="V132" s="428"/>
      <c r="W132" s="428"/>
      <c r="X132" s="428"/>
      <c r="Y132" s="428"/>
      <c r="Z132" s="428"/>
      <c r="AA132" s="428"/>
      <c r="AB132" s="428"/>
      <c r="AC132" s="428"/>
      <c r="AD132" s="428"/>
      <c r="AE132" s="428"/>
      <c r="AF132" s="428"/>
      <c r="AG132" s="428"/>
      <c r="AH132" s="428"/>
      <c r="AI132" s="428"/>
      <c r="AJ132" s="428"/>
      <c r="AK132" s="428"/>
      <c r="AL132" s="428"/>
      <c r="AM132" s="428"/>
      <c r="AN132" s="428"/>
      <c r="AO132" s="428"/>
      <c r="AP132" s="428"/>
      <c r="AQ132" s="428"/>
      <c r="AR132" s="428"/>
      <c r="AS132" s="428"/>
      <c r="AT132" s="428"/>
      <c r="AU132" s="428"/>
      <c r="AV132" s="428"/>
      <c r="AW132" s="428"/>
      <c r="AX132" s="428"/>
      <c r="AY132" s="428"/>
      <c r="AZ132" s="428"/>
      <c r="BA132" s="428"/>
      <c r="BB132" s="428"/>
      <c r="BC132" s="428"/>
    </row>
    <row r="133" ht="12.75" customHeight="1">
      <c r="A133" s="428"/>
      <c r="B133" s="428"/>
      <c r="C133" s="428"/>
      <c r="D133" s="428"/>
      <c r="E133" s="428"/>
      <c r="F133" s="428"/>
      <c r="G133" s="428"/>
      <c r="H133" s="428"/>
      <c r="I133" s="428"/>
      <c r="J133" s="428"/>
      <c r="K133" s="428"/>
      <c r="L133" s="428"/>
      <c r="M133" s="428"/>
      <c r="N133" s="428"/>
      <c r="O133" s="428"/>
      <c r="P133" s="428"/>
      <c r="Q133" s="428"/>
      <c r="R133" s="428"/>
      <c r="S133" s="428"/>
      <c r="T133" s="428"/>
      <c r="U133" s="428"/>
      <c r="V133" s="428"/>
      <c r="W133" s="428"/>
      <c r="X133" s="428"/>
      <c r="Y133" s="428"/>
      <c r="Z133" s="428"/>
      <c r="AA133" s="428"/>
      <c r="AB133" s="428"/>
      <c r="AC133" s="428"/>
      <c r="AD133" s="428"/>
      <c r="AE133" s="428"/>
      <c r="AF133" s="428"/>
      <c r="AG133" s="428"/>
      <c r="AH133" s="428"/>
      <c r="AI133" s="428"/>
      <c r="AJ133" s="428"/>
      <c r="AK133" s="428"/>
      <c r="AL133" s="428"/>
      <c r="AM133" s="428"/>
      <c r="AN133" s="428"/>
      <c r="AO133" s="428"/>
      <c r="AP133" s="428"/>
      <c r="AQ133" s="428"/>
      <c r="AR133" s="428"/>
      <c r="AS133" s="428"/>
      <c r="AT133" s="428"/>
      <c r="AU133" s="428"/>
      <c r="AV133" s="428"/>
      <c r="AW133" s="428"/>
      <c r="AX133" s="428"/>
      <c r="AY133" s="428"/>
      <c r="AZ133" s="428"/>
      <c r="BA133" s="428"/>
      <c r="BB133" s="428"/>
      <c r="BC133" s="428"/>
    </row>
    <row r="134" ht="12.75" customHeight="1">
      <c r="A134" s="428"/>
      <c r="B134" s="428"/>
      <c r="C134" s="428"/>
      <c r="D134" s="428"/>
      <c r="E134" s="428"/>
      <c r="F134" s="428"/>
      <c r="G134" s="428"/>
      <c r="H134" s="428"/>
      <c r="I134" s="428"/>
      <c r="J134" s="428"/>
      <c r="K134" s="428"/>
      <c r="L134" s="428"/>
      <c r="M134" s="428"/>
      <c r="N134" s="428"/>
      <c r="O134" s="428"/>
      <c r="P134" s="428"/>
      <c r="Q134" s="428"/>
      <c r="R134" s="428"/>
      <c r="S134" s="428"/>
      <c r="T134" s="428"/>
      <c r="U134" s="428"/>
      <c r="V134" s="428"/>
      <c r="W134" s="428"/>
      <c r="X134" s="428"/>
      <c r="Y134" s="428"/>
      <c r="Z134" s="428"/>
      <c r="AA134" s="428"/>
      <c r="AB134" s="428"/>
      <c r="AC134" s="428"/>
      <c r="AD134" s="428"/>
      <c r="AE134" s="428"/>
      <c r="AF134" s="428"/>
      <c r="AG134" s="428"/>
      <c r="AH134" s="428"/>
      <c r="AI134" s="428"/>
      <c r="AJ134" s="428"/>
      <c r="AK134" s="428"/>
      <c r="AL134" s="428"/>
      <c r="AM134" s="428"/>
      <c r="AN134" s="428"/>
      <c r="AO134" s="428"/>
      <c r="AP134" s="428"/>
      <c r="AQ134" s="428"/>
      <c r="AR134" s="428"/>
      <c r="AS134" s="428"/>
      <c r="AT134" s="428"/>
      <c r="AU134" s="428"/>
      <c r="AV134" s="428"/>
      <c r="AW134" s="428"/>
      <c r="AX134" s="428"/>
      <c r="AY134" s="428"/>
      <c r="AZ134" s="428"/>
      <c r="BA134" s="428"/>
      <c r="BB134" s="428"/>
      <c r="BC134" s="428"/>
    </row>
    <row r="135" ht="12.75" customHeight="1">
      <c r="A135" s="428"/>
      <c r="B135" s="428"/>
      <c r="C135" s="428"/>
      <c r="D135" s="428"/>
      <c r="E135" s="428"/>
      <c r="F135" s="428"/>
      <c r="G135" s="428"/>
      <c r="H135" s="428"/>
      <c r="I135" s="428"/>
      <c r="J135" s="428"/>
      <c r="K135" s="428"/>
      <c r="L135" s="428"/>
      <c r="M135" s="428"/>
      <c r="N135" s="428"/>
      <c r="O135" s="428"/>
      <c r="P135" s="428"/>
      <c r="Q135" s="428"/>
      <c r="R135" s="428"/>
      <c r="S135" s="428"/>
      <c r="T135" s="428"/>
      <c r="U135" s="428"/>
      <c r="V135" s="428"/>
      <c r="W135" s="428"/>
      <c r="X135" s="428"/>
      <c r="Y135" s="428"/>
      <c r="Z135" s="428"/>
      <c r="AA135" s="428"/>
      <c r="AB135" s="428"/>
      <c r="AC135" s="428"/>
      <c r="AD135" s="428"/>
      <c r="AE135" s="428"/>
      <c r="AF135" s="428"/>
      <c r="AG135" s="428"/>
      <c r="AH135" s="428"/>
      <c r="AI135" s="428"/>
      <c r="AJ135" s="428"/>
      <c r="AK135" s="428"/>
      <c r="AL135" s="428"/>
      <c r="AM135" s="428"/>
      <c r="AN135" s="428"/>
      <c r="AO135" s="428"/>
      <c r="AP135" s="428"/>
      <c r="AQ135" s="428"/>
      <c r="AR135" s="428"/>
      <c r="AS135" s="428"/>
      <c r="AT135" s="428"/>
      <c r="AU135" s="428"/>
      <c r="AV135" s="428"/>
      <c r="AW135" s="428"/>
      <c r="AX135" s="428"/>
      <c r="AY135" s="428"/>
      <c r="AZ135" s="428"/>
      <c r="BA135" s="428"/>
      <c r="BB135" s="428"/>
      <c r="BC135" s="428"/>
    </row>
    <row r="136" ht="12.75" customHeight="1">
      <c r="A136" s="428"/>
      <c r="B136" s="428"/>
      <c r="C136" s="428"/>
      <c r="D136" s="428"/>
      <c r="E136" s="428"/>
      <c r="F136" s="428"/>
      <c r="G136" s="428"/>
      <c r="H136" s="428"/>
      <c r="I136" s="428"/>
      <c r="J136" s="428"/>
      <c r="K136" s="428"/>
      <c r="L136" s="428"/>
      <c r="M136" s="428"/>
      <c r="N136" s="428"/>
      <c r="O136" s="428"/>
      <c r="P136" s="428"/>
      <c r="Q136" s="428"/>
      <c r="R136" s="428"/>
      <c r="S136" s="428"/>
      <c r="T136" s="428"/>
      <c r="U136" s="428"/>
      <c r="V136" s="428"/>
      <c r="W136" s="428"/>
      <c r="X136" s="428"/>
      <c r="Y136" s="428"/>
      <c r="Z136" s="428"/>
      <c r="AA136" s="428"/>
      <c r="AB136" s="428"/>
      <c r="AC136" s="428"/>
      <c r="AD136" s="428"/>
      <c r="AE136" s="428"/>
      <c r="AF136" s="428"/>
      <c r="AG136" s="428"/>
      <c r="AH136" s="428"/>
      <c r="AI136" s="428"/>
      <c r="AJ136" s="428"/>
      <c r="AK136" s="428"/>
      <c r="AL136" s="428"/>
      <c r="AM136" s="428"/>
      <c r="AN136" s="428"/>
      <c r="AO136" s="428"/>
      <c r="AP136" s="428"/>
      <c r="AQ136" s="428"/>
      <c r="AR136" s="428"/>
      <c r="AS136" s="428"/>
      <c r="AT136" s="428"/>
      <c r="AU136" s="428"/>
      <c r="AV136" s="428"/>
      <c r="AW136" s="428"/>
      <c r="AX136" s="428"/>
      <c r="AY136" s="428"/>
      <c r="AZ136" s="428"/>
      <c r="BA136" s="428"/>
      <c r="BB136" s="428"/>
      <c r="BC136" s="428"/>
    </row>
    <row r="137" ht="12.75" customHeight="1">
      <c r="A137" s="428"/>
      <c r="B137" s="428"/>
      <c r="C137" s="428"/>
      <c r="D137" s="428"/>
      <c r="E137" s="428"/>
      <c r="F137" s="428"/>
      <c r="G137" s="428"/>
      <c r="H137" s="428"/>
      <c r="I137" s="428"/>
      <c r="J137" s="428"/>
      <c r="K137" s="428"/>
      <c r="L137" s="428"/>
      <c r="M137" s="428"/>
      <c r="N137" s="428"/>
      <c r="O137" s="428"/>
      <c r="P137" s="428"/>
      <c r="Q137" s="428"/>
      <c r="R137" s="428"/>
      <c r="S137" s="428"/>
      <c r="T137" s="428"/>
      <c r="U137" s="428"/>
      <c r="V137" s="428"/>
      <c r="W137" s="428"/>
      <c r="X137" s="428"/>
      <c r="Y137" s="428"/>
      <c r="Z137" s="428"/>
      <c r="AA137" s="428"/>
      <c r="AB137" s="428"/>
      <c r="AC137" s="428"/>
      <c r="AD137" s="428"/>
      <c r="AE137" s="428"/>
      <c r="AF137" s="428"/>
      <c r="AG137" s="428"/>
      <c r="AH137" s="428"/>
      <c r="AI137" s="428"/>
      <c r="AJ137" s="428"/>
      <c r="AK137" s="428"/>
      <c r="AL137" s="428"/>
      <c r="AM137" s="428"/>
      <c r="AN137" s="428"/>
      <c r="AO137" s="428"/>
      <c r="AP137" s="428"/>
      <c r="AQ137" s="428"/>
      <c r="AR137" s="428"/>
      <c r="AS137" s="428"/>
      <c r="AT137" s="428"/>
      <c r="AU137" s="428"/>
      <c r="AV137" s="428"/>
      <c r="AW137" s="428"/>
      <c r="AX137" s="428"/>
      <c r="AY137" s="428"/>
      <c r="AZ137" s="428"/>
      <c r="BA137" s="428"/>
      <c r="BB137" s="428"/>
      <c r="BC137" s="428"/>
    </row>
    <row r="138" ht="12.75" customHeight="1">
      <c r="A138" s="428"/>
      <c r="B138" s="428"/>
      <c r="C138" s="428"/>
      <c r="D138" s="428"/>
      <c r="E138" s="428"/>
      <c r="F138" s="428"/>
      <c r="G138" s="428"/>
      <c r="H138" s="428"/>
      <c r="I138" s="428"/>
      <c r="J138" s="428"/>
      <c r="K138" s="428"/>
      <c r="L138" s="428"/>
      <c r="M138" s="428"/>
      <c r="N138" s="428"/>
      <c r="O138" s="428"/>
      <c r="P138" s="428"/>
      <c r="Q138" s="428"/>
      <c r="R138" s="428"/>
      <c r="S138" s="428"/>
      <c r="T138" s="428"/>
      <c r="U138" s="428"/>
      <c r="V138" s="428"/>
      <c r="W138" s="428"/>
      <c r="X138" s="428"/>
      <c r="Y138" s="428"/>
      <c r="Z138" s="428"/>
      <c r="AA138" s="428"/>
      <c r="AB138" s="428"/>
      <c r="AC138" s="428"/>
      <c r="AD138" s="428"/>
      <c r="AE138" s="428"/>
      <c r="AF138" s="428"/>
      <c r="AG138" s="428"/>
      <c r="AH138" s="428"/>
      <c r="AI138" s="428"/>
      <c r="AJ138" s="428"/>
      <c r="AK138" s="428"/>
      <c r="AL138" s="428"/>
      <c r="AM138" s="428"/>
      <c r="AN138" s="428"/>
      <c r="AO138" s="428"/>
      <c r="AP138" s="428"/>
      <c r="AQ138" s="428"/>
      <c r="AR138" s="428"/>
      <c r="AS138" s="428"/>
      <c r="AT138" s="428"/>
      <c r="AU138" s="428"/>
      <c r="AV138" s="428"/>
      <c r="AW138" s="428"/>
      <c r="AX138" s="428"/>
      <c r="AY138" s="428"/>
      <c r="AZ138" s="428"/>
      <c r="BA138" s="428"/>
      <c r="BB138" s="428"/>
      <c r="BC138" s="428"/>
    </row>
    <row r="139" ht="12.75" customHeight="1">
      <c r="A139" s="428"/>
      <c r="B139" s="428"/>
      <c r="C139" s="428"/>
      <c r="D139" s="428"/>
      <c r="E139" s="428"/>
      <c r="F139" s="428"/>
      <c r="G139" s="428"/>
      <c r="H139" s="428"/>
      <c r="I139" s="428"/>
      <c r="J139" s="428"/>
      <c r="K139" s="428"/>
      <c r="L139" s="428"/>
      <c r="M139" s="428"/>
      <c r="N139" s="428"/>
      <c r="O139" s="428"/>
      <c r="P139" s="428"/>
      <c r="Q139" s="428"/>
      <c r="R139" s="428"/>
      <c r="S139" s="428"/>
      <c r="T139" s="428"/>
      <c r="U139" s="428"/>
      <c r="V139" s="428"/>
      <c r="W139" s="428"/>
      <c r="X139" s="428"/>
      <c r="Y139" s="428"/>
      <c r="Z139" s="428"/>
      <c r="AA139" s="428"/>
      <c r="AB139" s="428"/>
      <c r="AC139" s="428"/>
      <c r="AD139" s="428"/>
      <c r="AE139" s="428"/>
      <c r="AF139" s="428"/>
      <c r="AG139" s="428"/>
      <c r="AH139" s="428"/>
      <c r="AI139" s="428"/>
      <c r="AJ139" s="428"/>
      <c r="AK139" s="428"/>
      <c r="AL139" s="428"/>
      <c r="AM139" s="428"/>
      <c r="AN139" s="428"/>
      <c r="AO139" s="428"/>
      <c r="AP139" s="428"/>
      <c r="AQ139" s="428"/>
      <c r="AR139" s="428"/>
      <c r="AS139" s="428"/>
      <c r="AT139" s="428"/>
      <c r="AU139" s="428"/>
      <c r="AV139" s="428"/>
      <c r="AW139" s="428"/>
      <c r="AX139" s="428"/>
      <c r="AY139" s="428"/>
      <c r="AZ139" s="428"/>
      <c r="BA139" s="428"/>
      <c r="BB139" s="428"/>
      <c r="BC139" s="428"/>
    </row>
    <row r="140" ht="12.75" customHeight="1">
      <c r="A140" s="428"/>
      <c r="B140" s="428"/>
      <c r="C140" s="428"/>
      <c r="D140" s="428"/>
      <c r="E140" s="428"/>
      <c r="F140" s="428"/>
      <c r="G140" s="428"/>
      <c r="H140" s="428"/>
      <c r="I140" s="428"/>
      <c r="J140" s="428"/>
      <c r="K140" s="428"/>
      <c r="L140" s="428"/>
      <c r="M140" s="428"/>
      <c r="N140" s="428"/>
      <c r="O140" s="428"/>
      <c r="P140" s="428"/>
      <c r="Q140" s="428"/>
      <c r="R140" s="428"/>
      <c r="S140" s="428"/>
      <c r="T140" s="428"/>
      <c r="U140" s="428"/>
      <c r="V140" s="428"/>
      <c r="W140" s="428"/>
      <c r="X140" s="428"/>
      <c r="Y140" s="428"/>
      <c r="Z140" s="428"/>
      <c r="AA140" s="428"/>
      <c r="AB140" s="428"/>
      <c r="AC140" s="428"/>
      <c r="AD140" s="428"/>
      <c r="AE140" s="428"/>
      <c r="AF140" s="428"/>
      <c r="AG140" s="428"/>
      <c r="AH140" s="428"/>
      <c r="AI140" s="428"/>
      <c r="AJ140" s="428"/>
      <c r="AK140" s="428"/>
      <c r="AL140" s="428"/>
      <c r="AM140" s="428"/>
      <c r="AN140" s="428"/>
      <c r="AO140" s="428"/>
      <c r="AP140" s="428"/>
      <c r="AQ140" s="428"/>
      <c r="AR140" s="428"/>
      <c r="AS140" s="428"/>
      <c r="AT140" s="428"/>
      <c r="AU140" s="428"/>
      <c r="AV140" s="428"/>
      <c r="AW140" s="428"/>
      <c r="AX140" s="428"/>
      <c r="AY140" s="428"/>
      <c r="AZ140" s="428"/>
      <c r="BA140" s="428"/>
      <c r="BB140" s="428"/>
      <c r="BC140" s="428"/>
    </row>
    <row r="141" ht="12.75" customHeight="1">
      <c r="A141" s="428"/>
      <c r="B141" s="428"/>
      <c r="C141" s="428"/>
      <c r="D141" s="428"/>
      <c r="E141" s="428"/>
      <c r="F141" s="428"/>
      <c r="G141" s="428"/>
      <c r="H141" s="428"/>
      <c r="I141" s="428"/>
      <c r="J141" s="428"/>
      <c r="K141" s="428"/>
      <c r="L141" s="428"/>
      <c r="M141" s="428"/>
      <c r="N141" s="428"/>
      <c r="O141" s="428"/>
      <c r="P141" s="428"/>
      <c r="Q141" s="428"/>
      <c r="R141" s="428"/>
      <c r="S141" s="428"/>
      <c r="T141" s="428"/>
      <c r="U141" s="428"/>
      <c r="V141" s="428"/>
      <c r="W141" s="428"/>
      <c r="X141" s="428"/>
      <c r="Y141" s="428"/>
      <c r="Z141" s="428"/>
      <c r="AA141" s="428"/>
      <c r="AB141" s="428"/>
      <c r="AC141" s="428"/>
      <c r="AD141" s="428"/>
      <c r="AE141" s="428"/>
      <c r="AF141" s="428"/>
      <c r="AG141" s="428"/>
      <c r="AH141" s="428"/>
      <c r="AI141" s="428"/>
      <c r="AJ141" s="428"/>
      <c r="AK141" s="428"/>
      <c r="AL141" s="428"/>
      <c r="AM141" s="428"/>
      <c r="AN141" s="428"/>
      <c r="AO141" s="428"/>
      <c r="AP141" s="428"/>
      <c r="AQ141" s="428"/>
      <c r="AR141" s="428"/>
      <c r="AS141" s="428"/>
      <c r="AT141" s="428"/>
      <c r="AU141" s="428"/>
      <c r="AV141" s="428"/>
      <c r="AW141" s="428"/>
      <c r="AX141" s="428"/>
      <c r="AY141" s="428"/>
      <c r="AZ141" s="428"/>
      <c r="BA141" s="428"/>
      <c r="BB141" s="428"/>
      <c r="BC141" s="428"/>
    </row>
    <row r="142" ht="12.75" customHeight="1">
      <c r="A142" s="428"/>
      <c r="B142" s="428"/>
      <c r="C142" s="428"/>
      <c r="D142" s="428"/>
      <c r="E142" s="428"/>
      <c r="F142" s="428"/>
      <c r="G142" s="428"/>
      <c r="H142" s="428"/>
      <c r="I142" s="428"/>
      <c r="J142" s="428"/>
      <c r="K142" s="428"/>
      <c r="L142" s="428"/>
      <c r="M142" s="428"/>
      <c r="N142" s="428"/>
      <c r="O142" s="428"/>
      <c r="P142" s="428"/>
      <c r="Q142" s="428"/>
      <c r="R142" s="428"/>
      <c r="S142" s="428"/>
      <c r="T142" s="428"/>
      <c r="U142" s="428"/>
      <c r="V142" s="428"/>
      <c r="W142" s="428"/>
      <c r="X142" s="428"/>
      <c r="Y142" s="428"/>
      <c r="Z142" s="428"/>
      <c r="AA142" s="428"/>
      <c r="AB142" s="428"/>
      <c r="AC142" s="428"/>
      <c r="AD142" s="428"/>
      <c r="AE142" s="428"/>
      <c r="AF142" s="428"/>
      <c r="AG142" s="428"/>
      <c r="AH142" s="428"/>
      <c r="AI142" s="428"/>
      <c r="AJ142" s="428"/>
      <c r="AK142" s="428"/>
      <c r="AL142" s="428"/>
      <c r="AM142" s="428"/>
      <c r="AN142" s="428"/>
      <c r="AO142" s="428"/>
      <c r="AP142" s="428"/>
      <c r="AQ142" s="428"/>
      <c r="AR142" s="428"/>
      <c r="AS142" s="428"/>
      <c r="AT142" s="428"/>
      <c r="AU142" s="428"/>
      <c r="AV142" s="428"/>
      <c r="AW142" s="428"/>
      <c r="AX142" s="428"/>
      <c r="AY142" s="428"/>
      <c r="AZ142" s="428"/>
      <c r="BA142" s="428"/>
      <c r="BB142" s="428"/>
      <c r="BC142" s="428"/>
    </row>
    <row r="143" ht="12.75" customHeight="1">
      <c r="A143" s="428"/>
      <c r="B143" s="428"/>
      <c r="C143" s="428"/>
      <c r="D143" s="428"/>
      <c r="E143" s="428"/>
      <c r="F143" s="428"/>
      <c r="G143" s="428"/>
      <c r="H143" s="428"/>
      <c r="I143" s="428"/>
      <c r="J143" s="428"/>
      <c r="K143" s="428"/>
      <c r="L143" s="428"/>
      <c r="M143" s="428"/>
      <c r="N143" s="428"/>
      <c r="O143" s="428"/>
      <c r="P143" s="428"/>
      <c r="Q143" s="428"/>
      <c r="R143" s="428"/>
      <c r="S143" s="428"/>
      <c r="T143" s="428"/>
      <c r="U143" s="428"/>
      <c r="V143" s="428"/>
      <c r="W143" s="428"/>
      <c r="X143" s="428"/>
      <c r="Y143" s="428"/>
      <c r="Z143" s="428"/>
      <c r="AA143" s="428"/>
      <c r="AB143" s="428"/>
      <c r="AC143" s="428"/>
      <c r="AD143" s="428"/>
      <c r="AE143" s="428"/>
      <c r="AF143" s="428"/>
      <c r="AG143" s="428"/>
      <c r="AH143" s="428"/>
      <c r="AI143" s="428"/>
      <c r="AJ143" s="428"/>
      <c r="AK143" s="428"/>
      <c r="AL143" s="428"/>
      <c r="AM143" s="428"/>
      <c r="AN143" s="428"/>
      <c r="AO143" s="428"/>
      <c r="AP143" s="428"/>
      <c r="AQ143" s="428"/>
      <c r="AR143" s="428"/>
      <c r="AS143" s="428"/>
      <c r="AT143" s="428"/>
      <c r="AU143" s="428"/>
      <c r="AV143" s="428"/>
      <c r="AW143" s="428"/>
      <c r="AX143" s="428"/>
      <c r="AY143" s="428"/>
      <c r="AZ143" s="428"/>
      <c r="BA143" s="428"/>
      <c r="BB143" s="428"/>
      <c r="BC143" s="428"/>
    </row>
    <row r="144" ht="12.75" customHeight="1">
      <c r="A144" s="428"/>
      <c r="B144" s="428"/>
      <c r="C144" s="428"/>
      <c r="D144" s="428"/>
      <c r="E144" s="428"/>
      <c r="F144" s="428"/>
      <c r="G144" s="428"/>
      <c r="H144" s="428"/>
      <c r="I144" s="428"/>
      <c r="J144" s="428"/>
      <c r="K144" s="428"/>
      <c r="L144" s="428"/>
      <c r="M144" s="428"/>
      <c r="N144" s="428"/>
      <c r="O144" s="428"/>
      <c r="P144" s="428"/>
      <c r="Q144" s="428"/>
      <c r="R144" s="428"/>
      <c r="S144" s="428"/>
      <c r="T144" s="428"/>
      <c r="U144" s="428"/>
      <c r="V144" s="428"/>
      <c r="W144" s="428"/>
      <c r="X144" s="428"/>
      <c r="Y144" s="428"/>
      <c r="Z144" s="428"/>
      <c r="AA144" s="428"/>
      <c r="AB144" s="428"/>
      <c r="AC144" s="428"/>
      <c r="AD144" s="428"/>
      <c r="AE144" s="428"/>
      <c r="AF144" s="428"/>
      <c r="AG144" s="428"/>
      <c r="AH144" s="428"/>
      <c r="AI144" s="428"/>
      <c r="AJ144" s="428"/>
      <c r="AK144" s="428"/>
      <c r="AL144" s="428"/>
      <c r="AM144" s="428"/>
      <c r="AN144" s="428"/>
      <c r="AO144" s="428"/>
      <c r="AP144" s="428"/>
      <c r="AQ144" s="428"/>
      <c r="AR144" s="428"/>
      <c r="AS144" s="428"/>
      <c r="AT144" s="428"/>
      <c r="AU144" s="428"/>
      <c r="AV144" s="428"/>
      <c r="AW144" s="428"/>
      <c r="AX144" s="428"/>
      <c r="AY144" s="428"/>
      <c r="AZ144" s="428"/>
      <c r="BA144" s="428"/>
      <c r="BB144" s="428"/>
      <c r="BC144" s="428"/>
    </row>
    <row r="145" ht="12.75" customHeight="1">
      <c r="A145" s="428"/>
      <c r="B145" s="428"/>
      <c r="C145" s="428"/>
      <c r="D145" s="428"/>
      <c r="E145" s="428"/>
      <c r="F145" s="428"/>
      <c r="G145" s="428"/>
      <c r="H145" s="428"/>
      <c r="I145" s="428"/>
      <c r="J145" s="428"/>
      <c r="K145" s="428"/>
      <c r="L145" s="428"/>
      <c r="M145" s="428"/>
      <c r="N145" s="428"/>
      <c r="O145" s="428"/>
      <c r="P145" s="428"/>
      <c r="Q145" s="428"/>
      <c r="R145" s="428"/>
      <c r="S145" s="428"/>
      <c r="T145" s="428"/>
      <c r="U145" s="428"/>
      <c r="V145" s="428"/>
      <c r="W145" s="428"/>
      <c r="X145" s="428"/>
      <c r="Y145" s="428"/>
      <c r="Z145" s="428"/>
      <c r="AA145" s="428"/>
      <c r="AB145" s="428"/>
      <c r="AC145" s="428"/>
      <c r="AD145" s="428"/>
      <c r="AE145" s="428"/>
      <c r="AF145" s="428"/>
      <c r="AG145" s="428"/>
      <c r="AH145" s="428"/>
      <c r="AI145" s="428"/>
      <c r="AJ145" s="428"/>
      <c r="AK145" s="428"/>
      <c r="AL145" s="428"/>
      <c r="AM145" s="428"/>
      <c r="AN145" s="428"/>
      <c r="AO145" s="428"/>
      <c r="AP145" s="428"/>
      <c r="AQ145" s="428"/>
      <c r="AR145" s="428"/>
      <c r="AS145" s="428"/>
      <c r="AT145" s="428"/>
      <c r="AU145" s="428"/>
      <c r="AV145" s="428"/>
      <c r="AW145" s="428"/>
      <c r="AX145" s="428"/>
      <c r="AY145" s="428"/>
      <c r="AZ145" s="428"/>
      <c r="BA145" s="428"/>
      <c r="BB145" s="428"/>
      <c r="BC145" s="428"/>
    </row>
    <row r="146" ht="12.75" customHeight="1">
      <c r="A146" s="428"/>
      <c r="B146" s="428"/>
      <c r="C146" s="428"/>
      <c r="D146" s="428"/>
      <c r="E146" s="428"/>
      <c r="F146" s="428"/>
      <c r="G146" s="428"/>
      <c r="H146" s="428"/>
      <c r="I146" s="428"/>
      <c r="J146" s="428"/>
      <c r="K146" s="428"/>
      <c r="L146" s="428"/>
      <c r="M146" s="428"/>
      <c r="N146" s="428"/>
      <c r="O146" s="428"/>
      <c r="P146" s="428"/>
      <c r="Q146" s="428"/>
      <c r="R146" s="428"/>
      <c r="S146" s="428"/>
      <c r="T146" s="428"/>
      <c r="U146" s="428"/>
      <c r="V146" s="428"/>
      <c r="W146" s="428"/>
      <c r="X146" s="428"/>
      <c r="Y146" s="428"/>
      <c r="Z146" s="428"/>
      <c r="AA146" s="428"/>
      <c r="AB146" s="428"/>
      <c r="AC146" s="428"/>
      <c r="AD146" s="428"/>
      <c r="AE146" s="428"/>
      <c r="AF146" s="428"/>
      <c r="AG146" s="428"/>
      <c r="AH146" s="428"/>
      <c r="AI146" s="428"/>
      <c r="AJ146" s="428"/>
      <c r="AK146" s="428"/>
      <c r="AL146" s="428"/>
      <c r="AM146" s="428"/>
      <c r="AN146" s="428"/>
      <c r="AO146" s="428"/>
      <c r="AP146" s="428"/>
      <c r="AQ146" s="428"/>
      <c r="AR146" s="428"/>
      <c r="AS146" s="428"/>
      <c r="AT146" s="428"/>
      <c r="AU146" s="428"/>
      <c r="AV146" s="428"/>
      <c r="AW146" s="428"/>
      <c r="AX146" s="428"/>
      <c r="AY146" s="428"/>
      <c r="AZ146" s="428"/>
      <c r="BA146" s="428"/>
      <c r="BB146" s="428"/>
      <c r="BC146" s="428"/>
    </row>
    <row r="147" ht="12.75" customHeight="1">
      <c r="A147" s="428"/>
      <c r="B147" s="428"/>
      <c r="C147" s="428"/>
      <c r="D147" s="428"/>
      <c r="E147" s="428"/>
      <c r="F147" s="428"/>
      <c r="G147" s="428"/>
      <c r="H147" s="428"/>
      <c r="I147" s="428"/>
      <c r="J147" s="428"/>
      <c r="K147" s="428"/>
      <c r="L147" s="428"/>
      <c r="M147" s="428"/>
      <c r="N147" s="428"/>
      <c r="O147" s="428"/>
      <c r="P147" s="428"/>
      <c r="Q147" s="428"/>
      <c r="R147" s="428"/>
      <c r="S147" s="428"/>
      <c r="T147" s="428"/>
      <c r="U147" s="428"/>
      <c r="V147" s="428"/>
      <c r="W147" s="428"/>
      <c r="X147" s="428"/>
      <c r="Y147" s="428"/>
      <c r="Z147" s="428"/>
      <c r="AA147" s="428"/>
      <c r="AB147" s="428"/>
      <c r="AC147" s="428"/>
      <c r="AD147" s="428"/>
      <c r="AE147" s="428"/>
      <c r="AF147" s="428"/>
      <c r="AG147" s="428"/>
      <c r="AH147" s="428"/>
      <c r="AI147" s="428"/>
      <c r="AJ147" s="428"/>
      <c r="AK147" s="428"/>
      <c r="AL147" s="428"/>
      <c r="AM147" s="428"/>
      <c r="AN147" s="428"/>
      <c r="AO147" s="428"/>
      <c r="AP147" s="428"/>
      <c r="AQ147" s="428"/>
      <c r="AR147" s="428"/>
      <c r="AS147" s="428"/>
      <c r="AT147" s="428"/>
      <c r="AU147" s="428"/>
      <c r="AV147" s="428"/>
      <c r="AW147" s="428"/>
      <c r="AX147" s="428"/>
      <c r="AY147" s="428"/>
      <c r="AZ147" s="428"/>
      <c r="BA147" s="428"/>
      <c r="BB147" s="428"/>
      <c r="BC147" s="428"/>
    </row>
    <row r="148" ht="12.75" customHeight="1">
      <c r="A148" s="428"/>
      <c r="B148" s="428"/>
      <c r="C148" s="428"/>
      <c r="D148" s="428"/>
      <c r="E148" s="428"/>
      <c r="F148" s="428"/>
      <c r="G148" s="428"/>
      <c r="H148" s="428"/>
      <c r="I148" s="428"/>
      <c r="J148" s="428"/>
      <c r="K148" s="428"/>
      <c r="L148" s="428"/>
      <c r="M148" s="428"/>
      <c r="N148" s="428"/>
      <c r="O148" s="428"/>
      <c r="P148" s="428"/>
      <c r="Q148" s="428"/>
      <c r="R148" s="428"/>
      <c r="S148" s="428"/>
      <c r="T148" s="428"/>
      <c r="U148" s="428"/>
      <c r="V148" s="428"/>
      <c r="W148" s="428"/>
      <c r="X148" s="428"/>
      <c r="Y148" s="428"/>
      <c r="Z148" s="428"/>
      <c r="AA148" s="428"/>
      <c r="AB148" s="428"/>
      <c r="AC148" s="428"/>
      <c r="AD148" s="428"/>
      <c r="AE148" s="428"/>
      <c r="AF148" s="428"/>
      <c r="AG148" s="428"/>
      <c r="AH148" s="428"/>
      <c r="AI148" s="428"/>
      <c r="AJ148" s="428"/>
      <c r="AK148" s="428"/>
      <c r="AL148" s="428"/>
      <c r="AM148" s="428"/>
      <c r="AN148" s="428"/>
      <c r="AO148" s="428"/>
      <c r="AP148" s="428"/>
      <c r="AQ148" s="428"/>
      <c r="AR148" s="428"/>
      <c r="AS148" s="428"/>
      <c r="AT148" s="428"/>
      <c r="AU148" s="428"/>
      <c r="AV148" s="428"/>
      <c r="AW148" s="428"/>
      <c r="AX148" s="428"/>
      <c r="AY148" s="428"/>
      <c r="AZ148" s="428"/>
      <c r="BA148" s="428"/>
      <c r="BB148" s="428"/>
      <c r="BC148" s="428"/>
    </row>
    <row r="149" ht="12.75" customHeight="1">
      <c r="A149" s="428"/>
      <c r="B149" s="428"/>
      <c r="C149" s="428"/>
      <c r="D149" s="428"/>
      <c r="E149" s="428"/>
      <c r="F149" s="428"/>
      <c r="G149" s="428"/>
      <c r="H149" s="428"/>
      <c r="I149" s="428"/>
      <c r="J149" s="428"/>
      <c r="K149" s="428"/>
      <c r="L149" s="428"/>
      <c r="M149" s="428"/>
      <c r="N149" s="428"/>
      <c r="O149" s="428"/>
      <c r="P149" s="428"/>
      <c r="Q149" s="428"/>
      <c r="R149" s="428"/>
      <c r="S149" s="428"/>
      <c r="T149" s="428"/>
      <c r="U149" s="428"/>
      <c r="V149" s="428"/>
      <c r="W149" s="428"/>
      <c r="X149" s="428"/>
      <c r="Y149" s="428"/>
      <c r="Z149" s="428"/>
      <c r="AA149" s="428"/>
      <c r="AB149" s="428"/>
      <c r="AC149" s="428"/>
      <c r="AD149" s="428"/>
      <c r="AE149" s="428"/>
      <c r="AF149" s="428"/>
      <c r="AG149" s="428"/>
      <c r="AH149" s="428"/>
      <c r="AI149" s="428"/>
      <c r="AJ149" s="428"/>
      <c r="AK149" s="428"/>
      <c r="AL149" s="428"/>
      <c r="AM149" s="428"/>
      <c r="AN149" s="428"/>
      <c r="AO149" s="428"/>
      <c r="AP149" s="428"/>
      <c r="AQ149" s="428"/>
      <c r="AR149" s="428"/>
      <c r="AS149" s="428"/>
      <c r="AT149" s="428"/>
      <c r="AU149" s="428"/>
      <c r="AV149" s="428"/>
      <c r="AW149" s="428"/>
      <c r="AX149" s="428"/>
      <c r="AY149" s="428"/>
      <c r="AZ149" s="428"/>
      <c r="BA149" s="428"/>
      <c r="BB149" s="428"/>
      <c r="BC149" s="428"/>
    </row>
    <row r="150" ht="12.75" customHeight="1">
      <c r="A150" s="428"/>
      <c r="B150" s="428"/>
      <c r="C150" s="428"/>
      <c r="D150" s="428"/>
      <c r="E150" s="428"/>
      <c r="F150" s="428"/>
      <c r="G150" s="428"/>
      <c r="H150" s="428"/>
      <c r="I150" s="428"/>
      <c r="J150" s="428"/>
      <c r="K150" s="428"/>
      <c r="L150" s="428"/>
      <c r="M150" s="428"/>
      <c r="N150" s="428"/>
      <c r="O150" s="428"/>
      <c r="P150" s="428"/>
      <c r="Q150" s="428"/>
      <c r="R150" s="428"/>
      <c r="S150" s="428"/>
      <c r="T150" s="428"/>
      <c r="U150" s="428"/>
      <c r="V150" s="428"/>
      <c r="W150" s="428"/>
      <c r="X150" s="428"/>
      <c r="Y150" s="428"/>
      <c r="Z150" s="428"/>
      <c r="AA150" s="428"/>
      <c r="AB150" s="428"/>
      <c r="AC150" s="428"/>
      <c r="AD150" s="428"/>
      <c r="AE150" s="428"/>
      <c r="AF150" s="428"/>
      <c r="AG150" s="428"/>
      <c r="AH150" s="428"/>
      <c r="AI150" s="428"/>
      <c r="AJ150" s="428"/>
      <c r="AK150" s="428"/>
      <c r="AL150" s="428"/>
      <c r="AM150" s="428"/>
      <c r="AN150" s="428"/>
      <c r="AO150" s="428"/>
      <c r="AP150" s="428"/>
      <c r="AQ150" s="428"/>
      <c r="AR150" s="428"/>
      <c r="AS150" s="428"/>
      <c r="AT150" s="428"/>
      <c r="AU150" s="428"/>
      <c r="AV150" s="428"/>
      <c r="AW150" s="428"/>
      <c r="AX150" s="428"/>
      <c r="AY150" s="428"/>
      <c r="AZ150" s="428"/>
      <c r="BA150" s="428"/>
      <c r="BB150" s="428"/>
      <c r="BC150" s="428"/>
    </row>
    <row r="151" ht="12.75" customHeight="1">
      <c r="A151" s="428"/>
      <c r="B151" s="428"/>
      <c r="C151" s="428"/>
      <c r="D151" s="428"/>
      <c r="E151" s="428"/>
      <c r="F151" s="428"/>
      <c r="G151" s="428"/>
      <c r="H151" s="428"/>
      <c r="I151" s="428"/>
      <c r="J151" s="428"/>
      <c r="K151" s="428"/>
      <c r="L151" s="428"/>
      <c r="M151" s="428"/>
      <c r="N151" s="428"/>
      <c r="O151" s="428"/>
      <c r="P151" s="428"/>
      <c r="Q151" s="428"/>
      <c r="R151" s="428"/>
      <c r="S151" s="428"/>
      <c r="T151" s="428"/>
      <c r="U151" s="428"/>
      <c r="V151" s="428"/>
      <c r="W151" s="428"/>
      <c r="X151" s="428"/>
      <c r="Y151" s="428"/>
      <c r="Z151" s="428"/>
      <c r="AA151" s="428"/>
      <c r="AB151" s="428"/>
      <c r="AC151" s="428"/>
      <c r="AD151" s="428"/>
      <c r="AE151" s="428"/>
      <c r="AF151" s="428"/>
      <c r="AG151" s="428"/>
      <c r="AH151" s="428"/>
      <c r="AI151" s="428"/>
      <c r="AJ151" s="428"/>
      <c r="AK151" s="428"/>
      <c r="AL151" s="428"/>
      <c r="AM151" s="428"/>
      <c r="AN151" s="428"/>
      <c r="AO151" s="428"/>
      <c r="AP151" s="428"/>
      <c r="AQ151" s="428"/>
      <c r="AR151" s="428"/>
      <c r="AS151" s="428"/>
      <c r="AT151" s="428"/>
      <c r="AU151" s="428"/>
      <c r="AV151" s="428"/>
      <c r="AW151" s="428"/>
      <c r="AX151" s="428"/>
      <c r="AY151" s="428"/>
      <c r="AZ151" s="428"/>
      <c r="BA151" s="428"/>
      <c r="BB151" s="428"/>
      <c r="BC151" s="428"/>
    </row>
    <row r="152" ht="12.75" customHeight="1">
      <c r="A152" s="428"/>
      <c r="B152" s="428"/>
      <c r="C152" s="428"/>
      <c r="D152" s="428"/>
      <c r="E152" s="428"/>
      <c r="F152" s="428"/>
      <c r="G152" s="428"/>
      <c r="H152" s="428"/>
      <c r="I152" s="428"/>
      <c r="J152" s="428"/>
      <c r="K152" s="428"/>
      <c r="L152" s="428"/>
      <c r="M152" s="428"/>
      <c r="N152" s="428"/>
      <c r="O152" s="428"/>
      <c r="P152" s="428"/>
      <c r="Q152" s="428"/>
      <c r="R152" s="428"/>
      <c r="S152" s="428"/>
      <c r="T152" s="428"/>
      <c r="U152" s="428"/>
      <c r="V152" s="428"/>
      <c r="W152" s="428"/>
      <c r="X152" s="428"/>
      <c r="Y152" s="428"/>
      <c r="Z152" s="428"/>
      <c r="AA152" s="428"/>
      <c r="AB152" s="428"/>
      <c r="AC152" s="428"/>
      <c r="AD152" s="428"/>
      <c r="AE152" s="428"/>
      <c r="AF152" s="428"/>
      <c r="AG152" s="428"/>
      <c r="AH152" s="428"/>
      <c r="AI152" s="428"/>
      <c r="AJ152" s="428"/>
      <c r="AK152" s="428"/>
      <c r="AL152" s="428"/>
      <c r="AM152" s="428"/>
      <c r="AN152" s="428"/>
      <c r="AO152" s="428"/>
      <c r="AP152" s="428"/>
      <c r="AQ152" s="428"/>
      <c r="AR152" s="428"/>
      <c r="AS152" s="428"/>
      <c r="AT152" s="428"/>
      <c r="AU152" s="428"/>
      <c r="AV152" s="428"/>
      <c r="AW152" s="428"/>
      <c r="AX152" s="428"/>
      <c r="AY152" s="428"/>
      <c r="AZ152" s="428"/>
      <c r="BA152" s="428"/>
      <c r="BB152" s="428"/>
      <c r="BC152" s="428"/>
    </row>
    <row r="153" ht="12.75" customHeight="1">
      <c r="A153" s="428"/>
      <c r="B153" s="428"/>
      <c r="C153" s="428"/>
      <c r="D153" s="428"/>
      <c r="E153" s="428"/>
      <c r="F153" s="428"/>
      <c r="G153" s="428"/>
      <c r="H153" s="428"/>
      <c r="I153" s="428"/>
      <c r="J153" s="428"/>
      <c r="K153" s="428"/>
      <c r="L153" s="428"/>
      <c r="M153" s="428"/>
      <c r="N153" s="428"/>
      <c r="O153" s="428"/>
      <c r="P153" s="428"/>
      <c r="Q153" s="428"/>
      <c r="R153" s="428"/>
      <c r="S153" s="428"/>
      <c r="T153" s="428"/>
      <c r="U153" s="428"/>
      <c r="V153" s="428"/>
      <c r="W153" s="428"/>
      <c r="X153" s="428"/>
      <c r="Y153" s="428"/>
      <c r="Z153" s="428"/>
      <c r="AA153" s="428"/>
      <c r="AB153" s="428"/>
      <c r="AC153" s="428"/>
      <c r="AD153" s="428"/>
      <c r="AE153" s="428"/>
      <c r="AF153" s="428"/>
      <c r="AG153" s="428"/>
      <c r="AH153" s="428"/>
      <c r="AI153" s="428"/>
      <c r="AJ153" s="428"/>
      <c r="AK153" s="428"/>
      <c r="AL153" s="428"/>
      <c r="AM153" s="428"/>
      <c r="AN153" s="428"/>
      <c r="AO153" s="428"/>
      <c r="AP153" s="428"/>
      <c r="AQ153" s="428"/>
      <c r="AR153" s="428"/>
      <c r="AS153" s="428"/>
      <c r="AT153" s="428"/>
      <c r="AU153" s="428"/>
      <c r="AV153" s="428"/>
      <c r="AW153" s="428"/>
      <c r="AX153" s="428"/>
      <c r="AY153" s="428"/>
      <c r="AZ153" s="428"/>
      <c r="BA153" s="428"/>
      <c r="BB153" s="428"/>
      <c r="BC153" s="428"/>
    </row>
    <row r="154" ht="12.75" customHeight="1">
      <c r="A154" s="428"/>
      <c r="B154" s="428"/>
      <c r="C154" s="428"/>
      <c r="D154" s="428"/>
      <c r="E154" s="428"/>
      <c r="F154" s="428"/>
      <c r="G154" s="428"/>
      <c r="H154" s="428"/>
      <c r="I154" s="428"/>
      <c r="J154" s="428"/>
      <c r="K154" s="428"/>
      <c r="L154" s="428"/>
      <c r="M154" s="428"/>
      <c r="N154" s="428"/>
      <c r="O154" s="428"/>
      <c r="P154" s="428"/>
      <c r="Q154" s="428"/>
      <c r="R154" s="428"/>
      <c r="S154" s="428"/>
      <c r="T154" s="428"/>
      <c r="U154" s="428"/>
      <c r="V154" s="428"/>
      <c r="W154" s="428"/>
      <c r="X154" s="428"/>
      <c r="Y154" s="428"/>
      <c r="Z154" s="428"/>
      <c r="AA154" s="428"/>
      <c r="AB154" s="428"/>
      <c r="AC154" s="428"/>
      <c r="AD154" s="428"/>
      <c r="AE154" s="428"/>
      <c r="AF154" s="428"/>
      <c r="AG154" s="428"/>
      <c r="AH154" s="428"/>
      <c r="AI154" s="428"/>
      <c r="AJ154" s="428"/>
      <c r="AK154" s="428"/>
      <c r="AL154" s="428"/>
      <c r="AM154" s="428"/>
      <c r="AN154" s="428"/>
      <c r="AO154" s="428"/>
      <c r="AP154" s="428"/>
      <c r="AQ154" s="428"/>
      <c r="AR154" s="428"/>
      <c r="AS154" s="428"/>
      <c r="AT154" s="428"/>
      <c r="AU154" s="428"/>
      <c r="AV154" s="428"/>
      <c r="AW154" s="428"/>
      <c r="AX154" s="428"/>
      <c r="AY154" s="428"/>
      <c r="AZ154" s="428"/>
      <c r="BA154" s="428"/>
      <c r="BB154" s="428"/>
      <c r="BC154" s="428"/>
    </row>
    <row r="155" ht="12.75" customHeight="1">
      <c r="A155" s="428"/>
      <c r="B155" s="428"/>
      <c r="C155" s="428"/>
      <c r="D155" s="428"/>
      <c r="E155" s="428"/>
      <c r="F155" s="428"/>
      <c r="G155" s="428"/>
      <c r="H155" s="428"/>
      <c r="I155" s="428"/>
      <c r="J155" s="428"/>
      <c r="K155" s="428"/>
      <c r="L155" s="428"/>
      <c r="M155" s="428"/>
      <c r="N155" s="428"/>
      <c r="O155" s="428"/>
      <c r="P155" s="428"/>
      <c r="Q155" s="428"/>
      <c r="R155" s="428"/>
      <c r="S155" s="428"/>
      <c r="T155" s="428"/>
      <c r="U155" s="428"/>
      <c r="V155" s="428"/>
      <c r="W155" s="428"/>
      <c r="X155" s="428"/>
      <c r="Y155" s="428"/>
      <c r="Z155" s="428"/>
      <c r="AA155" s="428"/>
      <c r="AB155" s="428"/>
      <c r="AC155" s="428"/>
      <c r="AD155" s="428"/>
      <c r="AE155" s="428"/>
      <c r="AF155" s="428"/>
      <c r="AG155" s="428"/>
      <c r="AH155" s="428"/>
      <c r="AI155" s="428"/>
      <c r="AJ155" s="428"/>
      <c r="AK155" s="428"/>
      <c r="AL155" s="428"/>
      <c r="AM155" s="428"/>
      <c r="AN155" s="428"/>
      <c r="AO155" s="428"/>
      <c r="AP155" s="428"/>
      <c r="AQ155" s="428"/>
      <c r="AR155" s="428"/>
      <c r="AS155" s="428"/>
      <c r="AT155" s="428"/>
      <c r="AU155" s="428"/>
      <c r="AV155" s="428"/>
      <c r="AW155" s="428"/>
      <c r="AX155" s="428"/>
      <c r="AY155" s="428"/>
      <c r="AZ155" s="428"/>
      <c r="BA155" s="428"/>
      <c r="BB155" s="428"/>
      <c r="BC155" s="428"/>
    </row>
    <row r="156" ht="12.75" customHeight="1">
      <c r="A156" s="428"/>
      <c r="B156" s="428"/>
      <c r="C156" s="428"/>
      <c r="D156" s="428"/>
      <c r="E156" s="428"/>
      <c r="F156" s="428"/>
      <c r="G156" s="428"/>
      <c r="H156" s="428"/>
      <c r="I156" s="428"/>
      <c r="J156" s="428"/>
      <c r="K156" s="428"/>
      <c r="L156" s="428"/>
      <c r="M156" s="428"/>
      <c r="N156" s="428"/>
      <c r="O156" s="428"/>
      <c r="P156" s="428"/>
      <c r="Q156" s="428"/>
      <c r="R156" s="428"/>
      <c r="S156" s="428"/>
      <c r="T156" s="428"/>
      <c r="U156" s="428"/>
      <c r="V156" s="428"/>
      <c r="W156" s="428"/>
      <c r="X156" s="428"/>
      <c r="Y156" s="428"/>
      <c r="Z156" s="428"/>
      <c r="AA156" s="428"/>
      <c r="AB156" s="428"/>
      <c r="AC156" s="428"/>
      <c r="AD156" s="428"/>
      <c r="AE156" s="428"/>
      <c r="AF156" s="428"/>
      <c r="AG156" s="428"/>
      <c r="AH156" s="428"/>
      <c r="AI156" s="428"/>
      <c r="AJ156" s="428"/>
      <c r="AK156" s="428"/>
      <c r="AL156" s="428"/>
      <c r="AM156" s="428"/>
      <c r="AN156" s="428"/>
      <c r="AO156" s="428"/>
      <c r="AP156" s="428"/>
      <c r="AQ156" s="428"/>
      <c r="AR156" s="428"/>
      <c r="AS156" s="428"/>
      <c r="AT156" s="428"/>
      <c r="AU156" s="428"/>
      <c r="AV156" s="428"/>
      <c r="AW156" s="428"/>
      <c r="AX156" s="428"/>
      <c r="AY156" s="428"/>
      <c r="AZ156" s="428"/>
      <c r="BA156" s="428"/>
      <c r="BB156" s="428"/>
      <c r="BC156" s="428"/>
    </row>
    <row r="157" ht="12.75" customHeight="1">
      <c r="A157" s="428"/>
      <c r="B157" s="428"/>
      <c r="C157" s="428"/>
      <c r="D157" s="428"/>
      <c r="E157" s="428"/>
      <c r="F157" s="428"/>
      <c r="G157" s="428"/>
      <c r="H157" s="428"/>
      <c r="I157" s="428"/>
      <c r="J157" s="428"/>
      <c r="K157" s="428"/>
      <c r="L157" s="428"/>
      <c r="M157" s="428"/>
      <c r="N157" s="428"/>
      <c r="O157" s="428"/>
      <c r="P157" s="428"/>
      <c r="Q157" s="428"/>
      <c r="R157" s="428"/>
      <c r="S157" s="428"/>
      <c r="T157" s="428"/>
      <c r="U157" s="428"/>
      <c r="V157" s="428"/>
      <c r="W157" s="428"/>
      <c r="X157" s="428"/>
      <c r="Y157" s="428"/>
      <c r="Z157" s="428"/>
      <c r="AA157" s="428"/>
      <c r="AB157" s="428"/>
      <c r="AC157" s="428"/>
      <c r="AD157" s="428"/>
      <c r="AE157" s="428"/>
      <c r="AF157" s="428"/>
      <c r="AG157" s="428"/>
      <c r="AH157" s="428"/>
      <c r="AI157" s="428"/>
      <c r="AJ157" s="428"/>
      <c r="AK157" s="428"/>
      <c r="AL157" s="428"/>
      <c r="AM157" s="428"/>
      <c r="AN157" s="428"/>
      <c r="AO157" s="428"/>
      <c r="AP157" s="428"/>
      <c r="AQ157" s="428"/>
      <c r="AR157" s="428"/>
      <c r="AS157" s="428"/>
      <c r="AT157" s="428"/>
      <c r="AU157" s="428"/>
      <c r="AV157" s="428"/>
      <c r="AW157" s="428"/>
      <c r="AX157" s="428"/>
      <c r="AY157" s="428"/>
      <c r="AZ157" s="428"/>
      <c r="BA157" s="428"/>
      <c r="BB157" s="428"/>
      <c r="BC157" s="428"/>
    </row>
    <row r="158" ht="12.75" customHeight="1">
      <c r="A158" s="428"/>
      <c r="B158" s="428"/>
      <c r="C158" s="428"/>
      <c r="D158" s="428"/>
      <c r="E158" s="428"/>
      <c r="F158" s="428"/>
      <c r="G158" s="428"/>
      <c r="H158" s="428"/>
      <c r="I158" s="428"/>
      <c r="J158" s="428"/>
      <c r="K158" s="428"/>
      <c r="L158" s="428"/>
      <c r="M158" s="428"/>
      <c r="N158" s="428"/>
      <c r="O158" s="428"/>
      <c r="P158" s="428"/>
      <c r="Q158" s="428"/>
      <c r="R158" s="428"/>
      <c r="S158" s="428"/>
      <c r="T158" s="428"/>
      <c r="U158" s="428"/>
      <c r="V158" s="428"/>
      <c r="W158" s="428"/>
      <c r="X158" s="428"/>
      <c r="Y158" s="428"/>
      <c r="Z158" s="428"/>
      <c r="AA158" s="428"/>
      <c r="AB158" s="428"/>
      <c r="AC158" s="428"/>
      <c r="AD158" s="428"/>
      <c r="AE158" s="428"/>
      <c r="AF158" s="428"/>
      <c r="AG158" s="428"/>
      <c r="AH158" s="428"/>
      <c r="AI158" s="428"/>
      <c r="AJ158" s="428"/>
      <c r="AK158" s="428"/>
      <c r="AL158" s="428"/>
      <c r="AM158" s="428"/>
      <c r="AN158" s="428"/>
      <c r="AO158" s="428"/>
      <c r="AP158" s="428"/>
      <c r="AQ158" s="428"/>
      <c r="AR158" s="428"/>
      <c r="AS158" s="428"/>
      <c r="AT158" s="428"/>
      <c r="AU158" s="428"/>
      <c r="AV158" s="428"/>
      <c r="AW158" s="428"/>
      <c r="AX158" s="428"/>
      <c r="AY158" s="428"/>
      <c r="AZ158" s="428"/>
      <c r="BA158" s="428"/>
      <c r="BB158" s="428"/>
      <c r="BC158" s="428"/>
    </row>
    <row r="159" ht="12.75" customHeight="1">
      <c r="A159" s="428"/>
      <c r="B159" s="428"/>
      <c r="C159" s="428"/>
      <c r="D159" s="428"/>
      <c r="E159" s="428"/>
      <c r="F159" s="428"/>
      <c r="G159" s="428"/>
      <c r="H159" s="428"/>
      <c r="I159" s="428"/>
      <c r="J159" s="428"/>
      <c r="K159" s="428"/>
      <c r="L159" s="428"/>
      <c r="M159" s="428"/>
      <c r="N159" s="428"/>
      <c r="O159" s="428"/>
      <c r="P159" s="428"/>
      <c r="Q159" s="428"/>
      <c r="R159" s="428"/>
      <c r="S159" s="428"/>
      <c r="T159" s="428"/>
      <c r="U159" s="428"/>
      <c r="V159" s="428"/>
      <c r="W159" s="428"/>
      <c r="X159" s="428"/>
      <c r="Y159" s="428"/>
      <c r="Z159" s="428"/>
      <c r="AA159" s="428"/>
      <c r="AB159" s="428"/>
      <c r="AC159" s="428"/>
      <c r="AD159" s="428"/>
      <c r="AE159" s="428"/>
      <c r="AF159" s="428"/>
      <c r="AG159" s="428"/>
      <c r="AH159" s="428"/>
      <c r="AI159" s="428"/>
      <c r="AJ159" s="428"/>
      <c r="AK159" s="428"/>
      <c r="AL159" s="428"/>
      <c r="AM159" s="428"/>
      <c r="AN159" s="428"/>
      <c r="AO159" s="428"/>
      <c r="AP159" s="428"/>
      <c r="AQ159" s="428"/>
      <c r="AR159" s="428"/>
      <c r="AS159" s="428"/>
      <c r="AT159" s="428"/>
      <c r="AU159" s="428"/>
      <c r="AV159" s="428"/>
      <c r="AW159" s="428"/>
      <c r="AX159" s="428"/>
      <c r="AY159" s="428"/>
      <c r="AZ159" s="428"/>
      <c r="BA159" s="428"/>
      <c r="BB159" s="428"/>
      <c r="BC159" s="428"/>
    </row>
    <row r="160" ht="12.75" customHeight="1">
      <c r="A160" s="428"/>
      <c r="B160" s="428"/>
      <c r="C160" s="428"/>
      <c r="D160" s="428"/>
      <c r="E160" s="428"/>
      <c r="F160" s="428"/>
      <c r="G160" s="428"/>
      <c r="H160" s="428"/>
      <c r="I160" s="428"/>
      <c r="J160" s="428"/>
      <c r="K160" s="428"/>
      <c r="L160" s="428"/>
      <c r="M160" s="428"/>
      <c r="N160" s="428"/>
      <c r="O160" s="428"/>
      <c r="P160" s="428"/>
      <c r="Q160" s="428"/>
      <c r="R160" s="428"/>
      <c r="S160" s="428"/>
      <c r="T160" s="428"/>
      <c r="U160" s="428"/>
      <c r="V160" s="428"/>
      <c r="W160" s="428"/>
      <c r="X160" s="428"/>
      <c r="Y160" s="428"/>
      <c r="Z160" s="428"/>
      <c r="AA160" s="428"/>
      <c r="AB160" s="428"/>
      <c r="AC160" s="428"/>
      <c r="AD160" s="428"/>
      <c r="AE160" s="428"/>
      <c r="AF160" s="428"/>
      <c r="AG160" s="428"/>
      <c r="AH160" s="428"/>
      <c r="AI160" s="428"/>
      <c r="AJ160" s="428"/>
      <c r="AK160" s="428"/>
      <c r="AL160" s="428"/>
      <c r="AM160" s="428"/>
      <c r="AN160" s="428"/>
      <c r="AO160" s="428"/>
      <c r="AP160" s="428"/>
      <c r="AQ160" s="428"/>
      <c r="AR160" s="428"/>
      <c r="AS160" s="428"/>
      <c r="AT160" s="428"/>
      <c r="AU160" s="428"/>
      <c r="AV160" s="428"/>
      <c r="AW160" s="428"/>
      <c r="AX160" s="428"/>
      <c r="AY160" s="428"/>
      <c r="AZ160" s="428"/>
      <c r="BA160" s="428"/>
      <c r="BB160" s="428"/>
      <c r="BC160" s="428"/>
    </row>
    <row r="161" ht="12.75" customHeight="1">
      <c r="A161" s="428"/>
      <c r="B161" s="428"/>
      <c r="C161" s="428"/>
      <c r="D161" s="428"/>
      <c r="E161" s="428"/>
      <c r="F161" s="428"/>
      <c r="G161" s="428"/>
      <c r="H161" s="428"/>
      <c r="I161" s="428"/>
      <c r="J161" s="428"/>
      <c r="K161" s="428"/>
      <c r="L161" s="428"/>
      <c r="M161" s="428"/>
      <c r="N161" s="428"/>
      <c r="O161" s="428"/>
      <c r="P161" s="428"/>
      <c r="Q161" s="428"/>
      <c r="R161" s="428"/>
      <c r="S161" s="428"/>
      <c r="T161" s="428"/>
      <c r="U161" s="428"/>
      <c r="V161" s="428"/>
      <c r="W161" s="428"/>
      <c r="X161" s="428"/>
      <c r="Y161" s="428"/>
      <c r="Z161" s="428"/>
      <c r="AA161" s="428"/>
      <c r="AB161" s="428"/>
      <c r="AC161" s="428"/>
      <c r="AD161" s="428"/>
      <c r="AE161" s="428"/>
      <c r="AF161" s="428"/>
      <c r="AG161" s="428"/>
      <c r="AH161" s="428"/>
      <c r="AI161" s="428"/>
      <c r="AJ161" s="428"/>
      <c r="AK161" s="428"/>
      <c r="AL161" s="428"/>
      <c r="AM161" s="428"/>
      <c r="AN161" s="428"/>
      <c r="AO161" s="428"/>
      <c r="AP161" s="428"/>
      <c r="AQ161" s="428"/>
      <c r="AR161" s="428"/>
      <c r="AS161" s="428"/>
      <c r="AT161" s="428"/>
      <c r="AU161" s="428"/>
      <c r="AV161" s="428"/>
      <c r="AW161" s="428"/>
      <c r="AX161" s="428"/>
      <c r="AY161" s="428"/>
      <c r="AZ161" s="428"/>
      <c r="BA161" s="428"/>
      <c r="BB161" s="428"/>
      <c r="BC161" s="428"/>
    </row>
    <row r="162" ht="12.75" customHeight="1">
      <c r="A162" s="428"/>
      <c r="B162" s="428"/>
      <c r="C162" s="428"/>
      <c r="D162" s="428"/>
      <c r="E162" s="428"/>
      <c r="F162" s="428"/>
      <c r="G162" s="428"/>
      <c r="H162" s="428"/>
      <c r="I162" s="428"/>
      <c r="J162" s="428"/>
      <c r="K162" s="428"/>
      <c r="L162" s="428"/>
      <c r="M162" s="428"/>
      <c r="N162" s="428"/>
      <c r="O162" s="428"/>
      <c r="P162" s="428"/>
      <c r="Q162" s="428"/>
      <c r="R162" s="428"/>
      <c r="S162" s="428"/>
      <c r="T162" s="428"/>
      <c r="U162" s="428"/>
      <c r="V162" s="428"/>
      <c r="W162" s="428"/>
      <c r="X162" s="428"/>
      <c r="Y162" s="428"/>
      <c r="Z162" s="428"/>
      <c r="AA162" s="428"/>
      <c r="AB162" s="428"/>
      <c r="AC162" s="428"/>
      <c r="AD162" s="428"/>
      <c r="AE162" s="428"/>
      <c r="AF162" s="428"/>
      <c r="AG162" s="428"/>
      <c r="AH162" s="428"/>
      <c r="AI162" s="428"/>
      <c r="AJ162" s="428"/>
      <c r="AK162" s="428"/>
      <c r="AL162" s="428"/>
      <c r="AM162" s="428"/>
      <c r="AN162" s="428"/>
      <c r="AO162" s="428"/>
      <c r="AP162" s="428"/>
      <c r="AQ162" s="428"/>
      <c r="AR162" s="428"/>
      <c r="AS162" s="428"/>
      <c r="AT162" s="428"/>
      <c r="AU162" s="428"/>
      <c r="AV162" s="428"/>
      <c r="AW162" s="428"/>
      <c r="AX162" s="428"/>
      <c r="AY162" s="428"/>
      <c r="AZ162" s="428"/>
      <c r="BA162" s="428"/>
      <c r="BB162" s="428"/>
      <c r="BC162" s="428"/>
    </row>
    <row r="163" ht="12.75" customHeight="1">
      <c r="A163" s="428"/>
      <c r="B163" s="428"/>
      <c r="C163" s="428"/>
      <c r="D163" s="428"/>
      <c r="E163" s="428"/>
      <c r="F163" s="428"/>
      <c r="G163" s="428"/>
      <c r="H163" s="428"/>
      <c r="I163" s="428"/>
      <c r="J163" s="428"/>
      <c r="K163" s="428"/>
      <c r="L163" s="428"/>
      <c r="M163" s="428"/>
      <c r="N163" s="428"/>
      <c r="O163" s="428"/>
      <c r="P163" s="428"/>
      <c r="Q163" s="428"/>
      <c r="R163" s="428"/>
      <c r="S163" s="428"/>
      <c r="T163" s="428"/>
      <c r="U163" s="428"/>
      <c r="V163" s="428"/>
      <c r="W163" s="428"/>
      <c r="X163" s="428"/>
      <c r="Y163" s="428"/>
      <c r="Z163" s="428"/>
      <c r="AA163" s="428"/>
      <c r="AB163" s="428"/>
      <c r="AC163" s="428"/>
      <c r="AD163" s="428"/>
      <c r="AE163" s="428"/>
      <c r="AF163" s="428"/>
      <c r="AG163" s="428"/>
      <c r="AH163" s="428"/>
      <c r="AI163" s="428"/>
      <c r="AJ163" s="428"/>
      <c r="AK163" s="428"/>
      <c r="AL163" s="428"/>
      <c r="AM163" s="428"/>
      <c r="AN163" s="428"/>
      <c r="AO163" s="428"/>
      <c r="AP163" s="428"/>
      <c r="AQ163" s="428"/>
      <c r="AR163" s="428"/>
      <c r="AS163" s="428"/>
      <c r="AT163" s="428"/>
      <c r="AU163" s="428"/>
      <c r="AV163" s="428"/>
      <c r="AW163" s="428"/>
      <c r="AX163" s="428"/>
      <c r="AY163" s="428"/>
      <c r="AZ163" s="428"/>
      <c r="BA163" s="428"/>
      <c r="BB163" s="428"/>
      <c r="BC163" s="428"/>
    </row>
    <row r="164" ht="12.75" customHeight="1">
      <c r="A164" s="428"/>
      <c r="B164" s="428"/>
      <c r="C164" s="428"/>
      <c r="D164" s="428"/>
      <c r="E164" s="428"/>
      <c r="F164" s="428"/>
      <c r="G164" s="428"/>
      <c r="H164" s="428"/>
      <c r="I164" s="428"/>
      <c r="J164" s="428"/>
      <c r="K164" s="428"/>
      <c r="L164" s="428"/>
      <c r="M164" s="428"/>
      <c r="N164" s="428"/>
      <c r="O164" s="428"/>
      <c r="P164" s="428"/>
      <c r="Q164" s="428"/>
      <c r="R164" s="428"/>
      <c r="S164" s="428"/>
      <c r="T164" s="428"/>
      <c r="U164" s="428"/>
      <c r="V164" s="428"/>
      <c r="W164" s="428"/>
      <c r="X164" s="428"/>
      <c r="Y164" s="428"/>
      <c r="Z164" s="428"/>
      <c r="AA164" s="428"/>
      <c r="AB164" s="428"/>
      <c r="AC164" s="428"/>
      <c r="AD164" s="428"/>
      <c r="AE164" s="428"/>
      <c r="AF164" s="428"/>
      <c r="AG164" s="428"/>
      <c r="AH164" s="428"/>
      <c r="AI164" s="428"/>
      <c r="AJ164" s="428"/>
      <c r="AK164" s="428"/>
      <c r="AL164" s="428"/>
      <c r="AM164" s="428"/>
      <c r="AN164" s="428"/>
      <c r="AO164" s="428"/>
      <c r="AP164" s="428"/>
      <c r="AQ164" s="428"/>
      <c r="AR164" s="428"/>
      <c r="AS164" s="428"/>
      <c r="AT164" s="428"/>
      <c r="AU164" s="428"/>
      <c r="AV164" s="428"/>
      <c r="AW164" s="428"/>
      <c r="AX164" s="428"/>
      <c r="AY164" s="428"/>
      <c r="AZ164" s="428"/>
      <c r="BA164" s="428"/>
      <c r="BB164" s="428"/>
      <c r="BC164" s="428"/>
    </row>
    <row r="165" ht="12.75" customHeight="1">
      <c r="A165" s="428"/>
      <c r="B165" s="428"/>
      <c r="C165" s="428"/>
      <c r="D165" s="428"/>
      <c r="E165" s="428"/>
      <c r="F165" s="428"/>
      <c r="G165" s="428"/>
      <c r="H165" s="428"/>
      <c r="I165" s="428"/>
      <c r="J165" s="428"/>
      <c r="K165" s="428"/>
      <c r="L165" s="428"/>
      <c r="M165" s="428"/>
      <c r="N165" s="428"/>
      <c r="O165" s="428"/>
      <c r="P165" s="428"/>
      <c r="Q165" s="428"/>
      <c r="R165" s="428"/>
      <c r="S165" s="428"/>
      <c r="T165" s="428"/>
      <c r="U165" s="428"/>
      <c r="V165" s="428"/>
      <c r="W165" s="428"/>
      <c r="X165" s="428"/>
      <c r="Y165" s="428"/>
      <c r="Z165" s="428"/>
      <c r="AA165" s="428"/>
      <c r="AB165" s="428"/>
      <c r="AC165" s="428"/>
      <c r="AD165" s="428"/>
      <c r="AE165" s="428"/>
      <c r="AF165" s="428"/>
      <c r="AG165" s="428"/>
      <c r="AH165" s="428"/>
      <c r="AI165" s="428"/>
      <c r="AJ165" s="428"/>
      <c r="AK165" s="428"/>
      <c r="AL165" s="428"/>
      <c r="AM165" s="428"/>
      <c r="AN165" s="428"/>
      <c r="AO165" s="428"/>
      <c r="AP165" s="428"/>
      <c r="AQ165" s="428"/>
      <c r="AR165" s="428"/>
      <c r="AS165" s="428"/>
      <c r="AT165" s="428"/>
      <c r="AU165" s="428"/>
      <c r="AV165" s="428"/>
      <c r="AW165" s="428"/>
      <c r="AX165" s="428"/>
      <c r="AY165" s="428"/>
      <c r="AZ165" s="428"/>
      <c r="BA165" s="428"/>
      <c r="BB165" s="428"/>
      <c r="BC165" s="428"/>
    </row>
    <row r="166" ht="12.75" customHeight="1">
      <c r="A166" s="428"/>
      <c r="B166" s="428"/>
      <c r="C166" s="428"/>
      <c r="D166" s="428"/>
      <c r="E166" s="428"/>
      <c r="F166" s="428"/>
      <c r="G166" s="428"/>
      <c r="H166" s="428"/>
      <c r="I166" s="428"/>
      <c r="J166" s="428"/>
      <c r="K166" s="428"/>
      <c r="L166" s="428"/>
      <c r="M166" s="428"/>
      <c r="N166" s="428"/>
      <c r="O166" s="428"/>
      <c r="P166" s="428"/>
      <c r="Q166" s="428"/>
      <c r="R166" s="428"/>
      <c r="S166" s="428"/>
      <c r="T166" s="428"/>
      <c r="U166" s="428"/>
      <c r="V166" s="428"/>
      <c r="W166" s="428"/>
      <c r="X166" s="428"/>
      <c r="Y166" s="428"/>
      <c r="Z166" s="428"/>
      <c r="AA166" s="428"/>
      <c r="AB166" s="428"/>
      <c r="AC166" s="428"/>
      <c r="AD166" s="428"/>
      <c r="AE166" s="428"/>
      <c r="AF166" s="428"/>
      <c r="AG166" s="428"/>
      <c r="AH166" s="428"/>
      <c r="AI166" s="428"/>
      <c r="AJ166" s="428"/>
      <c r="AK166" s="428"/>
      <c r="AL166" s="428"/>
      <c r="AM166" s="428"/>
      <c r="AN166" s="428"/>
      <c r="AO166" s="428"/>
      <c r="AP166" s="428"/>
      <c r="AQ166" s="428"/>
      <c r="AR166" s="428"/>
      <c r="AS166" s="428"/>
      <c r="AT166" s="428"/>
      <c r="AU166" s="428"/>
      <c r="AV166" s="428"/>
      <c r="AW166" s="428"/>
      <c r="AX166" s="428"/>
      <c r="AY166" s="428"/>
      <c r="AZ166" s="428"/>
      <c r="BA166" s="428"/>
      <c r="BB166" s="428"/>
      <c r="BC166" s="428"/>
    </row>
    <row r="167" ht="12.75" customHeight="1">
      <c r="A167" s="428"/>
      <c r="B167" s="428"/>
      <c r="C167" s="428"/>
      <c r="D167" s="428"/>
      <c r="E167" s="428"/>
      <c r="F167" s="428"/>
      <c r="G167" s="428"/>
      <c r="H167" s="428"/>
      <c r="I167" s="428"/>
      <c r="J167" s="428"/>
      <c r="K167" s="428"/>
      <c r="L167" s="428"/>
      <c r="M167" s="428"/>
      <c r="N167" s="428"/>
      <c r="O167" s="428"/>
      <c r="P167" s="428"/>
      <c r="Q167" s="428"/>
      <c r="R167" s="428"/>
      <c r="S167" s="428"/>
      <c r="T167" s="428"/>
      <c r="U167" s="428"/>
      <c r="V167" s="428"/>
      <c r="W167" s="428"/>
      <c r="X167" s="428"/>
      <c r="Y167" s="428"/>
      <c r="Z167" s="428"/>
      <c r="AA167" s="428"/>
      <c r="AB167" s="428"/>
      <c r="AC167" s="428"/>
      <c r="AD167" s="428"/>
      <c r="AE167" s="428"/>
      <c r="AF167" s="428"/>
      <c r="AG167" s="428"/>
      <c r="AH167" s="428"/>
      <c r="AI167" s="428"/>
      <c r="AJ167" s="428"/>
      <c r="AK167" s="428"/>
      <c r="AL167" s="428"/>
      <c r="AM167" s="428"/>
      <c r="AN167" s="428"/>
      <c r="AO167" s="428"/>
      <c r="AP167" s="428"/>
      <c r="AQ167" s="428"/>
      <c r="AR167" s="428"/>
      <c r="AS167" s="428"/>
      <c r="AT167" s="428"/>
      <c r="AU167" s="428"/>
      <c r="AV167" s="428"/>
      <c r="AW167" s="428"/>
      <c r="AX167" s="428"/>
      <c r="AY167" s="428"/>
      <c r="AZ167" s="428"/>
      <c r="BA167" s="428"/>
      <c r="BB167" s="428"/>
      <c r="BC167" s="428"/>
    </row>
    <row r="168" ht="12.75" customHeight="1">
      <c r="A168" s="428"/>
      <c r="B168" s="428"/>
      <c r="C168" s="428"/>
      <c r="D168" s="428"/>
      <c r="E168" s="428"/>
      <c r="F168" s="428"/>
      <c r="G168" s="428"/>
      <c r="H168" s="428"/>
      <c r="I168" s="428"/>
      <c r="J168" s="428"/>
      <c r="K168" s="428"/>
      <c r="L168" s="428"/>
      <c r="M168" s="428"/>
      <c r="N168" s="428"/>
      <c r="O168" s="428"/>
      <c r="P168" s="428"/>
      <c r="Q168" s="428"/>
      <c r="R168" s="428"/>
      <c r="S168" s="428"/>
      <c r="T168" s="428"/>
      <c r="U168" s="428"/>
      <c r="V168" s="428"/>
      <c r="W168" s="428"/>
      <c r="X168" s="428"/>
      <c r="Y168" s="428"/>
      <c r="Z168" s="428"/>
      <c r="AA168" s="428"/>
      <c r="AB168" s="428"/>
      <c r="AC168" s="428"/>
      <c r="AD168" s="428"/>
      <c r="AE168" s="428"/>
      <c r="AF168" s="428"/>
      <c r="AG168" s="428"/>
      <c r="AH168" s="428"/>
      <c r="AI168" s="428"/>
      <c r="AJ168" s="428"/>
      <c r="AK168" s="428"/>
      <c r="AL168" s="428"/>
      <c r="AM168" s="428"/>
      <c r="AN168" s="428"/>
      <c r="AO168" s="428"/>
      <c r="AP168" s="428"/>
      <c r="AQ168" s="428"/>
      <c r="AR168" s="428"/>
      <c r="AS168" s="428"/>
      <c r="AT168" s="428"/>
      <c r="AU168" s="428"/>
      <c r="AV168" s="428"/>
      <c r="AW168" s="428"/>
      <c r="AX168" s="428"/>
      <c r="AY168" s="428"/>
      <c r="AZ168" s="428"/>
      <c r="BA168" s="428"/>
      <c r="BB168" s="428"/>
      <c r="BC168" s="428"/>
    </row>
    <row r="169" ht="12.75" customHeight="1">
      <c r="A169" s="428"/>
      <c r="B169" s="428"/>
      <c r="C169" s="428"/>
      <c r="D169" s="428"/>
      <c r="E169" s="428"/>
      <c r="F169" s="428"/>
      <c r="G169" s="428"/>
      <c r="H169" s="428"/>
      <c r="I169" s="428"/>
      <c r="J169" s="428"/>
      <c r="K169" s="428"/>
      <c r="L169" s="428"/>
      <c r="M169" s="428"/>
      <c r="N169" s="428"/>
      <c r="O169" s="428"/>
      <c r="P169" s="428"/>
      <c r="Q169" s="428"/>
      <c r="R169" s="428"/>
      <c r="S169" s="428"/>
      <c r="T169" s="428"/>
      <c r="U169" s="428"/>
      <c r="V169" s="428"/>
      <c r="W169" s="428"/>
      <c r="X169" s="428"/>
      <c r="Y169" s="428"/>
      <c r="Z169" s="428"/>
      <c r="AA169" s="428"/>
      <c r="AB169" s="428"/>
      <c r="AC169" s="428"/>
      <c r="AD169" s="428"/>
      <c r="AE169" s="428"/>
      <c r="AF169" s="428"/>
      <c r="AG169" s="428"/>
      <c r="AH169" s="428"/>
      <c r="AI169" s="428"/>
      <c r="AJ169" s="428"/>
      <c r="AK169" s="428"/>
      <c r="AL169" s="428"/>
      <c r="AM169" s="428"/>
      <c r="AN169" s="428"/>
      <c r="AO169" s="428"/>
      <c r="AP169" s="428"/>
      <c r="AQ169" s="428"/>
      <c r="AR169" s="428"/>
      <c r="AS169" s="428"/>
      <c r="AT169" s="428"/>
      <c r="AU169" s="428"/>
      <c r="AV169" s="428"/>
      <c r="AW169" s="428"/>
      <c r="AX169" s="428"/>
      <c r="AY169" s="428"/>
      <c r="AZ169" s="428"/>
      <c r="BA169" s="428"/>
      <c r="BB169" s="428"/>
      <c r="BC169" s="428"/>
    </row>
    <row r="170" ht="12.75" customHeight="1">
      <c r="A170" s="428"/>
      <c r="B170" s="428"/>
      <c r="C170" s="428"/>
      <c r="D170" s="428"/>
      <c r="E170" s="428"/>
      <c r="F170" s="428"/>
      <c r="G170" s="428"/>
      <c r="H170" s="428"/>
      <c r="I170" s="428"/>
      <c r="J170" s="428"/>
      <c r="K170" s="428"/>
      <c r="L170" s="428"/>
      <c r="M170" s="428"/>
      <c r="N170" s="428"/>
      <c r="O170" s="428"/>
      <c r="P170" s="428"/>
      <c r="Q170" s="428"/>
      <c r="R170" s="428"/>
      <c r="S170" s="428"/>
      <c r="T170" s="428"/>
      <c r="U170" s="428"/>
      <c r="V170" s="428"/>
      <c r="W170" s="428"/>
      <c r="X170" s="428"/>
      <c r="Y170" s="428"/>
      <c r="Z170" s="428"/>
      <c r="AA170" s="428"/>
      <c r="AB170" s="428"/>
      <c r="AC170" s="428"/>
      <c r="AD170" s="428"/>
      <c r="AE170" s="428"/>
      <c r="AF170" s="428"/>
      <c r="AG170" s="428"/>
      <c r="AH170" s="428"/>
      <c r="AI170" s="428"/>
      <c r="AJ170" s="428"/>
      <c r="AK170" s="428"/>
      <c r="AL170" s="428"/>
      <c r="AM170" s="428"/>
      <c r="AN170" s="428"/>
      <c r="AO170" s="428"/>
      <c r="AP170" s="428"/>
      <c r="AQ170" s="428"/>
      <c r="AR170" s="428"/>
      <c r="AS170" s="428"/>
      <c r="AT170" s="428"/>
      <c r="AU170" s="428"/>
      <c r="AV170" s="428"/>
      <c r="AW170" s="428"/>
      <c r="AX170" s="428"/>
      <c r="AY170" s="428"/>
      <c r="AZ170" s="428"/>
      <c r="BA170" s="428"/>
      <c r="BB170" s="428"/>
      <c r="BC170" s="428"/>
    </row>
    <row r="171" ht="12.75" customHeight="1">
      <c r="A171" s="428"/>
      <c r="B171" s="428"/>
      <c r="C171" s="428"/>
      <c r="D171" s="428"/>
      <c r="E171" s="428"/>
      <c r="F171" s="428"/>
      <c r="G171" s="428"/>
      <c r="H171" s="428"/>
      <c r="I171" s="428"/>
      <c r="J171" s="428"/>
      <c r="K171" s="428"/>
      <c r="L171" s="428"/>
      <c r="M171" s="428"/>
      <c r="N171" s="428"/>
      <c r="O171" s="428"/>
      <c r="P171" s="428"/>
      <c r="Q171" s="428"/>
      <c r="R171" s="428"/>
      <c r="S171" s="428"/>
      <c r="T171" s="428"/>
      <c r="U171" s="428"/>
      <c r="V171" s="428"/>
      <c r="W171" s="428"/>
      <c r="X171" s="428"/>
      <c r="Y171" s="428"/>
      <c r="Z171" s="428"/>
      <c r="AA171" s="428"/>
      <c r="AB171" s="428"/>
      <c r="AC171" s="428"/>
      <c r="AD171" s="428"/>
      <c r="AE171" s="428"/>
      <c r="AF171" s="428"/>
      <c r="AG171" s="428"/>
      <c r="AH171" s="428"/>
      <c r="AI171" s="428"/>
      <c r="AJ171" s="428"/>
      <c r="AK171" s="428"/>
      <c r="AL171" s="428"/>
      <c r="AM171" s="428"/>
      <c r="AN171" s="428"/>
      <c r="AO171" s="428"/>
      <c r="AP171" s="428"/>
      <c r="AQ171" s="428"/>
      <c r="AR171" s="428"/>
      <c r="AS171" s="428"/>
      <c r="AT171" s="428"/>
      <c r="AU171" s="428"/>
      <c r="AV171" s="428"/>
      <c r="AW171" s="428"/>
      <c r="AX171" s="428"/>
      <c r="AY171" s="428"/>
      <c r="AZ171" s="428"/>
      <c r="BA171" s="428"/>
      <c r="BB171" s="428"/>
      <c r="BC171" s="428"/>
    </row>
    <row r="172" ht="12.75" customHeight="1">
      <c r="A172" s="428"/>
      <c r="B172" s="428"/>
      <c r="C172" s="428"/>
      <c r="D172" s="428"/>
      <c r="E172" s="428"/>
      <c r="F172" s="428"/>
      <c r="G172" s="428"/>
      <c r="H172" s="428"/>
      <c r="I172" s="428"/>
      <c r="J172" s="428"/>
      <c r="K172" s="428"/>
      <c r="L172" s="428"/>
      <c r="M172" s="428"/>
      <c r="N172" s="428"/>
      <c r="O172" s="428"/>
      <c r="P172" s="428"/>
      <c r="Q172" s="428"/>
      <c r="R172" s="428"/>
      <c r="S172" s="428"/>
      <c r="T172" s="428"/>
      <c r="U172" s="428"/>
      <c r="V172" s="428"/>
      <c r="W172" s="428"/>
      <c r="X172" s="428"/>
      <c r="Y172" s="428"/>
      <c r="Z172" s="428"/>
      <c r="AA172" s="428"/>
      <c r="AB172" s="428"/>
      <c r="AC172" s="428"/>
      <c r="AD172" s="428"/>
      <c r="AE172" s="428"/>
      <c r="AF172" s="428"/>
      <c r="AG172" s="428"/>
      <c r="AH172" s="428"/>
      <c r="AI172" s="428"/>
      <c r="AJ172" s="428"/>
      <c r="AK172" s="428"/>
      <c r="AL172" s="428"/>
      <c r="AM172" s="428"/>
      <c r="AN172" s="428"/>
      <c r="AO172" s="428"/>
      <c r="AP172" s="428"/>
      <c r="AQ172" s="428"/>
      <c r="AR172" s="428"/>
      <c r="AS172" s="428"/>
      <c r="AT172" s="428"/>
      <c r="AU172" s="428"/>
      <c r="AV172" s="428"/>
      <c r="AW172" s="428"/>
      <c r="AX172" s="428"/>
      <c r="AY172" s="428"/>
      <c r="AZ172" s="428"/>
      <c r="BA172" s="428"/>
      <c r="BB172" s="428"/>
      <c r="BC172" s="428"/>
    </row>
    <row r="173" ht="12.75" customHeight="1">
      <c r="A173" s="428"/>
      <c r="B173" s="428"/>
      <c r="C173" s="428"/>
      <c r="D173" s="428"/>
      <c r="E173" s="428"/>
      <c r="F173" s="428"/>
      <c r="G173" s="428"/>
      <c r="H173" s="428"/>
      <c r="I173" s="428"/>
      <c r="J173" s="428"/>
      <c r="K173" s="428"/>
      <c r="L173" s="428"/>
      <c r="M173" s="428"/>
      <c r="N173" s="428"/>
      <c r="O173" s="428"/>
      <c r="P173" s="428"/>
      <c r="Q173" s="428"/>
      <c r="R173" s="428"/>
      <c r="S173" s="428"/>
      <c r="T173" s="428"/>
      <c r="U173" s="428"/>
      <c r="V173" s="428"/>
      <c r="W173" s="428"/>
      <c r="X173" s="428"/>
      <c r="Y173" s="428"/>
      <c r="Z173" s="428"/>
      <c r="AA173" s="428"/>
      <c r="AB173" s="428"/>
      <c r="AC173" s="428"/>
      <c r="AD173" s="428"/>
      <c r="AE173" s="428"/>
      <c r="AF173" s="428"/>
      <c r="AG173" s="428"/>
      <c r="AH173" s="428"/>
      <c r="AI173" s="428"/>
      <c r="AJ173" s="428"/>
      <c r="AK173" s="428"/>
      <c r="AL173" s="428"/>
      <c r="AM173" s="428"/>
      <c r="AN173" s="428"/>
      <c r="AO173" s="428"/>
      <c r="AP173" s="428"/>
      <c r="AQ173" s="428"/>
      <c r="AR173" s="428"/>
      <c r="AS173" s="428"/>
      <c r="AT173" s="428"/>
      <c r="AU173" s="428"/>
      <c r="AV173" s="428"/>
      <c r="AW173" s="428"/>
      <c r="AX173" s="428"/>
      <c r="AY173" s="428"/>
      <c r="AZ173" s="428"/>
      <c r="BA173" s="428"/>
      <c r="BB173" s="428"/>
      <c r="BC173" s="428"/>
    </row>
    <row r="174" ht="12.75" customHeight="1">
      <c r="A174" s="428"/>
      <c r="B174" s="428"/>
      <c r="C174" s="428"/>
      <c r="D174" s="428"/>
      <c r="E174" s="428"/>
      <c r="F174" s="428"/>
      <c r="G174" s="428"/>
      <c r="H174" s="428"/>
      <c r="I174" s="428"/>
      <c r="J174" s="428"/>
      <c r="K174" s="428"/>
      <c r="L174" s="428"/>
      <c r="M174" s="428"/>
      <c r="N174" s="428"/>
      <c r="O174" s="428"/>
      <c r="P174" s="428"/>
      <c r="Q174" s="428"/>
      <c r="R174" s="428"/>
      <c r="S174" s="428"/>
      <c r="T174" s="428"/>
      <c r="U174" s="428"/>
      <c r="V174" s="428"/>
      <c r="W174" s="428"/>
      <c r="X174" s="428"/>
      <c r="Y174" s="428"/>
      <c r="Z174" s="428"/>
      <c r="AA174" s="428"/>
      <c r="AB174" s="428"/>
      <c r="AC174" s="428"/>
      <c r="AD174" s="428"/>
      <c r="AE174" s="428"/>
      <c r="AF174" s="428"/>
      <c r="AG174" s="428"/>
      <c r="AH174" s="428"/>
      <c r="AI174" s="428"/>
      <c r="AJ174" s="428"/>
      <c r="AK174" s="428"/>
      <c r="AL174" s="428"/>
      <c r="AM174" s="428"/>
      <c r="AN174" s="428"/>
      <c r="AO174" s="428"/>
      <c r="AP174" s="428"/>
      <c r="AQ174" s="428"/>
      <c r="AR174" s="428"/>
      <c r="AS174" s="428"/>
      <c r="AT174" s="428"/>
      <c r="AU174" s="428"/>
      <c r="AV174" s="428"/>
      <c r="AW174" s="428"/>
      <c r="AX174" s="428"/>
      <c r="AY174" s="428"/>
      <c r="AZ174" s="428"/>
      <c r="BA174" s="428"/>
      <c r="BB174" s="428"/>
      <c r="BC174" s="428"/>
    </row>
    <row r="175" ht="12.75" customHeight="1">
      <c r="A175" s="428"/>
      <c r="B175" s="428"/>
      <c r="C175" s="428"/>
      <c r="D175" s="428"/>
      <c r="E175" s="428"/>
      <c r="F175" s="428"/>
      <c r="G175" s="428"/>
      <c r="H175" s="428"/>
      <c r="I175" s="428"/>
      <c r="J175" s="428"/>
      <c r="K175" s="428"/>
      <c r="L175" s="428"/>
      <c r="M175" s="428"/>
      <c r="N175" s="428"/>
      <c r="O175" s="428"/>
      <c r="P175" s="428"/>
      <c r="Q175" s="428"/>
      <c r="R175" s="428"/>
      <c r="S175" s="428"/>
      <c r="T175" s="428"/>
      <c r="U175" s="428"/>
      <c r="V175" s="428"/>
      <c r="W175" s="428"/>
      <c r="X175" s="428"/>
      <c r="Y175" s="428"/>
      <c r="Z175" s="428"/>
      <c r="AA175" s="428"/>
      <c r="AB175" s="428"/>
      <c r="AC175" s="428"/>
      <c r="AD175" s="428"/>
      <c r="AE175" s="428"/>
      <c r="AF175" s="428"/>
      <c r="AG175" s="428"/>
      <c r="AH175" s="428"/>
      <c r="AI175" s="428"/>
      <c r="AJ175" s="428"/>
      <c r="AK175" s="428"/>
      <c r="AL175" s="428"/>
      <c r="AM175" s="428"/>
      <c r="AN175" s="428"/>
      <c r="AO175" s="428"/>
      <c r="AP175" s="428"/>
      <c r="AQ175" s="428"/>
      <c r="AR175" s="428"/>
      <c r="AS175" s="428"/>
      <c r="AT175" s="428"/>
      <c r="AU175" s="428"/>
      <c r="AV175" s="428"/>
      <c r="AW175" s="428"/>
      <c r="AX175" s="428"/>
      <c r="AY175" s="428"/>
      <c r="AZ175" s="428"/>
      <c r="BA175" s="428"/>
      <c r="BB175" s="428"/>
      <c r="BC175" s="428"/>
    </row>
    <row r="176" ht="12.75" customHeight="1">
      <c r="A176" s="428"/>
      <c r="B176" s="428"/>
      <c r="C176" s="428"/>
      <c r="D176" s="428"/>
      <c r="E176" s="428"/>
      <c r="F176" s="428"/>
      <c r="G176" s="428"/>
      <c r="H176" s="428"/>
      <c r="I176" s="428"/>
      <c r="J176" s="428"/>
      <c r="K176" s="428"/>
      <c r="L176" s="428"/>
      <c r="M176" s="428"/>
      <c r="N176" s="428"/>
      <c r="O176" s="428"/>
      <c r="P176" s="428"/>
      <c r="Q176" s="428"/>
      <c r="R176" s="428"/>
      <c r="S176" s="428"/>
      <c r="T176" s="428"/>
      <c r="U176" s="428"/>
      <c r="V176" s="428"/>
      <c r="W176" s="428"/>
      <c r="X176" s="428"/>
      <c r="Y176" s="428"/>
      <c r="Z176" s="428"/>
      <c r="AA176" s="428"/>
      <c r="AB176" s="428"/>
      <c r="AC176" s="428"/>
      <c r="AD176" s="428"/>
      <c r="AE176" s="428"/>
      <c r="AF176" s="428"/>
      <c r="AG176" s="428"/>
      <c r="AH176" s="428"/>
      <c r="AI176" s="428"/>
      <c r="AJ176" s="428"/>
      <c r="AK176" s="428"/>
      <c r="AL176" s="428"/>
      <c r="AM176" s="428"/>
      <c r="AN176" s="428"/>
      <c r="AO176" s="428"/>
      <c r="AP176" s="428"/>
      <c r="AQ176" s="428"/>
      <c r="AR176" s="428"/>
      <c r="AS176" s="428"/>
      <c r="AT176" s="428"/>
      <c r="AU176" s="428"/>
      <c r="AV176" s="428"/>
      <c r="AW176" s="428"/>
      <c r="AX176" s="428"/>
      <c r="AY176" s="428"/>
      <c r="AZ176" s="428"/>
      <c r="BA176" s="428"/>
      <c r="BB176" s="428"/>
      <c r="BC176" s="428"/>
    </row>
    <row r="177" ht="12.75" customHeight="1">
      <c r="A177" s="428"/>
      <c r="B177" s="428"/>
      <c r="C177" s="428"/>
      <c r="D177" s="428"/>
      <c r="E177" s="428"/>
      <c r="F177" s="428"/>
      <c r="G177" s="428"/>
      <c r="H177" s="428"/>
      <c r="I177" s="428"/>
      <c r="J177" s="428"/>
      <c r="K177" s="428"/>
      <c r="L177" s="428"/>
      <c r="M177" s="428"/>
      <c r="N177" s="428"/>
      <c r="O177" s="428"/>
      <c r="P177" s="428"/>
      <c r="Q177" s="428"/>
      <c r="R177" s="428"/>
      <c r="S177" s="428"/>
      <c r="T177" s="428"/>
      <c r="U177" s="428"/>
      <c r="V177" s="428"/>
      <c r="W177" s="428"/>
      <c r="X177" s="428"/>
      <c r="Y177" s="428"/>
      <c r="Z177" s="428"/>
      <c r="AA177" s="428"/>
      <c r="AB177" s="428"/>
      <c r="AC177" s="428"/>
      <c r="AD177" s="428"/>
      <c r="AE177" s="428"/>
      <c r="AF177" s="428"/>
      <c r="AG177" s="428"/>
      <c r="AH177" s="428"/>
      <c r="AI177" s="428"/>
      <c r="AJ177" s="428"/>
      <c r="AK177" s="428"/>
      <c r="AL177" s="428"/>
      <c r="AM177" s="428"/>
      <c r="AN177" s="428"/>
      <c r="AO177" s="428"/>
      <c r="AP177" s="428"/>
      <c r="AQ177" s="428"/>
      <c r="AR177" s="428"/>
      <c r="AS177" s="428"/>
      <c r="AT177" s="428"/>
      <c r="AU177" s="428"/>
      <c r="AV177" s="428"/>
      <c r="AW177" s="428"/>
      <c r="AX177" s="428"/>
      <c r="AY177" s="428"/>
      <c r="AZ177" s="428"/>
      <c r="BA177" s="428"/>
      <c r="BB177" s="428"/>
      <c r="BC177" s="428"/>
    </row>
    <row r="178" ht="12.75" customHeight="1">
      <c r="A178" s="428"/>
      <c r="B178" s="428"/>
      <c r="C178" s="428"/>
      <c r="D178" s="428"/>
      <c r="E178" s="428"/>
      <c r="F178" s="428"/>
      <c r="G178" s="428"/>
      <c r="H178" s="428"/>
      <c r="I178" s="428"/>
      <c r="J178" s="428"/>
      <c r="K178" s="428"/>
      <c r="L178" s="428"/>
      <c r="M178" s="428"/>
      <c r="N178" s="428"/>
      <c r="O178" s="428"/>
      <c r="P178" s="428"/>
      <c r="Q178" s="428"/>
      <c r="R178" s="428"/>
      <c r="S178" s="428"/>
      <c r="T178" s="428"/>
      <c r="U178" s="428"/>
      <c r="V178" s="428"/>
      <c r="W178" s="428"/>
      <c r="X178" s="428"/>
      <c r="Y178" s="428"/>
      <c r="Z178" s="428"/>
      <c r="AA178" s="428"/>
      <c r="AB178" s="428"/>
      <c r="AC178" s="428"/>
      <c r="AD178" s="428"/>
      <c r="AE178" s="428"/>
      <c r="AF178" s="428"/>
      <c r="AG178" s="428"/>
      <c r="AH178" s="428"/>
      <c r="AI178" s="428"/>
      <c r="AJ178" s="428"/>
      <c r="AK178" s="428"/>
      <c r="AL178" s="428"/>
      <c r="AM178" s="428"/>
      <c r="AN178" s="428"/>
      <c r="AO178" s="428"/>
      <c r="AP178" s="428"/>
      <c r="AQ178" s="428"/>
      <c r="AR178" s="428"/>
      <c r="AS178" s="428"/>
      <c r="AT178" s="428"/>
      <c r="AU178" s="428"/>
      <c r="AV178" s="428"/>
      <c r="AW178" s="428"/>
      <c r="AX178" s="428"/>
      <c r="AY178" s="428"/>
      <c r="AZ178" s="428"/>
      <c r="BA178" s="428"/>
      <c r="BB178" s="428"/>
      <c r="BC178" s="428"/>
    </row>
    <row r="179" ht="12.75" customHeight="1">
      <c r="A179" s="428"/>
      <c r="B179" s="428"/>
      <c r="C179" s="428"/>
      <c r="D179" s="428"/>
      <c r="E179" s="428"/>
      <c r="F179" s="428"/>
      <c r="G179" s="428"/>
      <c r="H179" s="428"/>
      <c r="I179" s="428"/>
      <c r="J179" s="428"/>
      <c r="K179" s="428"/>
      <c r="L179" s="428"/>
      <c r="M179" s="428"/>
      <c r="N179" s="428"/>
      <c r="O179" s="428"/>
      <c r="P179" s="428"/>
      <c r="Q179" s="428"/>
      <c r="R179" s="428"/>
      <c r="S179" s="428"/>
      <c r="T179" s="428"/>
      <c r="U179" s="428"/>
      <c r="V179" s="428"/>
      <c r="W179" s="428"/>
      <c r="X179" s="428"/>
      <c r="Y179" s="428"/>
      <c r="Z179" s="428"/>
      <c r="AA179" s="428"/>
      <c r="AB179" s="428"/>
      <c r="AC179" s="428"/>
      <c r="AD179" s="428"/>
      <c r="AE179" s="428"/>
      <c r="AF179" s="428"/>
      <c r="AG179" s="428"/>
      <c r="AH179" s="428"/>
      <c r="AI179" s="428"/>
      <c r="AJ179" s="428"/>
      <c r="AK179" s="428"/>
      <c r="AL179" s="428"/>
      <c r="AM179" s="428"/>
      <c r="AN179" s="428"/>
      <c r="AO179" s="428"/>
      <c r="AP179" s="428"/>
      <c r="AQ179" s="428"/>
      <c r="AR179" s="428"/>
      <c r="AS179" s="428"/>
      <c r="AT179" s="428"/>
      <c r="AU179" s="428"/>
      <c r="AV179" s="428"/>
      <c r="AW179" s="428"/>
      <c r="AX179" s="428"/>
      <c r="AY179" s="428"/>
      <c r="AZ179" s="428"/>
      <c r="BA179" s="428"/>
      <c r="BB179" s="428"/>
      <c r="BC179" s="428"/>
    </row>
    <row r="180" ht="12.75" customHeight="1">
      <c r="A180" s="428"/>
      <c r="B180" s="428"/>
      <c r="C180" s="428"/>
      <c r="D180" s="428"/>
      <c r="E180" s="428"/>
      <c r="F180" s="428"/>
      <c r="G180" s="428"/>
      <c r="H180" s="428"/>
      <c r="I180" s="428"/>
      <c r="J180" s="428"/>
      <c r="K180" s="428"/>
      <c r="L180" s="428"/>
      <c r="M180" s="428"/>
      <c r="N180" s="428"/>
      <c r="O180" s="428"/>
      <c r="P180" s="428"/>
      <c r="Q180" s="428"/>
      <c r="R180" s="428"/>
      <c r="S180" s="428"/>
      <c r="T180" s="428"/>
      <c r="U180" s="428"/>
      <c r="V180" s="428"/>
      <c r="W180" s="428"/>
      <c r="X180" s="428"/>
      <c r="Y180" s="428"/>
      <c r="Z180" s="428"/>
      <c r="AA180" s="428"/>
      <c r="AB180" s="428"/>
      <c r="AC180" s="428"/>
      <c r="AD180" s="428"/>
      <c r="AE180" s="428"/>
      <c r="AF180" s="428"/>
      <c r="AG180" s="428"/>
      <c r="AH180" s="428"/>
      <c r="AI180" s="428"/>
      <c r="AJ180" s="428"/>
      <c r="AK180" s="428"/>
      <c r="AL180" s="428"/>
      <c r="AM180" s="428"/>
      <c r="AN180" s="428"/>
      <c r="AO180" s="428"/>
      <c r="AP180" s="428"/>
      <c r="AQ180" s="428"/>
      <c r="AR180" s="428"/>
      <c r="AS180" s="428"/>
      <c r="AT180" s="428"/>
      <c r="AU180" s="428"/>
      <c r="AV180" s="428"/>
      <c r="AW180" s="428"/>
      <c r="AX180" s="428"/>
      <c r="AY180" s="428"/>
      <c r="AZ180" s="428"/>
      <c r="BA180" s="428"/>
      <c r="BB180" s="428"/>
      <c r="BC180" s="428"/>
    </row>
    <row r="181" ht="12.75" customHeight="1">
      <c r="A181" s="428"/>
      <c r="B181" s="428"/>
      <c r="C181" s="428"/>
      <c r="D181" s="428"/>
      <c r="E181" s="428"/>
      <c r="F181" s="428"/>
      <c r="G181" s="428"/>
      <c r="H181" s="428"/>
      <c r="I181" s="428"/>
      <c r="J181" s="428"/>
      <c r="K181" s="428"/>
      <c r="L181" s="428"/>
      <c r="M181" s="428"/>
      <c r="N181" s="428"/>
      <c r="O181" s="428"/>
      <c r="P181" s="428"/>
      <c r="Q181" s="428"/>
      <c r="R181" s="428"/>
      <c r="S181" s="428"/>
      <c r="T181" s="428"/>
      <c r="U181" s="428"/>
      <c r="V181" s="428"/>
      <c r="W181" s="428"/>
      <c r="X181" s="428"/>
      <c r="Y181" s="428"/>
      <c r="Z181" s="428"/>
      <c r="AA181" s="428"/>
      <c r="AB181" s="428"/>
      <c r="AC181" s="428"/>
      <c r="AD181" s="428"/>
      <c r="AE181" s="428"/>
      <c r="AF181" s="428"/>
      <c r="AG181" s="428"/>
      <c r="AH181" s="428"/>
      <c r="AI181" s="428"/>
      <c r="AJ181" s="428"/>
      <c r="AK181" s="428"/>
      <c r="AL181" s="428"/>
      <c r="AM181" s="428"/>
      <c r="AN181" s="428"/>
      <c r="AO181" s="428"/>
      <c r="AP181" s="428"/>
      <c r="AQ181" s="428"/>
      <c r="AR181" s="428"/>
      <c r="AS181" s="428"/>
      <c r="AT181" s="428"/>
      <c r="AU181" s="428"/>
      <c r="AV181" s="428"/>
      <c r="AW181" s="428"/>
      <c r="AX181" s="428"/>
      <c r="AY181" s="428"/>
      <c r="AZ181" s="428"/>
      <c r="BA181" s="428"/>
      <c r="BB181" s="428"/>
      <c r="BC181" s="428"/>
    </row>
    <row r="182" ht="12.75" customHeight="1">
      <c r="A182" s="428"/>
      <c r="B182" s="428"/>
      <c r="C182" s="428"/>
      <c r="D182" s="428"/>
      <c r="E182" s="428"/>
      <c r="F182" s="428"/>
      <c r="G182" s="428"/>
      <c r="H182" s="428"/>
      <c r="I182" s="428"/>
      <c r="J182" s="428"/>
      <c r="K182" s="428"/>
      <c r="L182" s="428"/>
      <c r="M182" s="428"/>
      <c r="N182" s="428"/>
      <c r="O182" s="428"/>
      <c r="P182" s="428"/>
      <c r="Q182" s="428"/>
      <c r="R182" s="428"/>
      <c r="S182" s="428"/>
      <c r="T182" s="428"/>
      <c r="U182" s="428"/>
      <c r="V182" s="428"/>
      <c r="W182" s="428"/>
      <c r="X182" s="428"/>
      <c r="Y182" s="428"/>
      <c r="Z182" s="428"/>
      <c r="AA182" s="428"/>
      <c r="AB182" s="428"/>
      <c r="AC182" s="428"/>
      <c r="AD182" s="428"/>
      <c r="AE182" s="428"/>
      <c r="AF182" s="428"/>
      <c r="AG182" s="428"/>
      <c r="AH182" s="428"/>
      <c r="AI182" s="428"/>
      <c r="AJ182" s="428"/>
      <c r="AK182" s="428"/>
      <c r="AL182" s="428"/>
      <c r="AM182" s="428"/>
      <c r="AN182" s="428"/>
      <c r="AO182" s="428"/>
      <c r="AP182" s="428"/>
      <c r="AQ182" s="428"/>
      <c r="AR182" s="428"/>
      <c r="AS182" s="428"/>
      <c r="AT182" s="428"/>
      <c r="AU182" s="428"/>
      <c r="AV182" s="428"/>
      <c r="AW182" s="428"/>
      <c r="AX182" s="428"/>
      <c r="AY182" s="428"/>
      <c r="AZ182" s="428"/>
      <c r="BA182" s="428"/>
      <c r="BB182" s="428"/>
      <c r="BC182" s="428"/>
    </row>
    <row r="183" ht="12.75" customHeight="1">
      <c r="A183" s="428"/>
      <c r="B183" s="428"/>
      <c r="C183" s="428"/>
      <c r="D183" s="428"/>
      <c r="E183" s="428"/>
      <c r="F183" s="428"/>
      <c r="G183" s="428"/>
      <c r="H183" s="428"/>
      <c r="I183" s="428"/>
      <c r="J183" s="428"/>
      <c r="K183" s="428"/>
      <c r="L183" s="428"/>
      <c r="M183" s="428"/>
      <c r="N183" s="428"/>
      <c r="O183" s="428"/>
      <c r="P183" s="428"/>
      <c r="Q183" s="428"/>
      <c r="R183" s="428"/>
      <c r="S183" s="428"/>
      <c r="T183" s="428"/>
      <c r="U183" s="428"/>
      <c r="V183" s="428"/>
      <c r="W183" s="428"/>
      <c r="X183" s="428"/>
      <c r="Y183" s="428"/>
      <c r="Z183" s="428"/>
      <c r="AA183" s="428"/>
      <c r="AB183" s="428"/>
      <c r="AC183" s="428"/>
      <c r="AD183" s="428"/>
      <c r="AE183" s="428"/>
      <c r="AF183" s="428"/>
      <c r="AG183" s="428"/>
      <c r="AH183" s="428"/>
      <c r="AI183" s="428"/>
      <c r="AJ183" s="428"/>
      <c r="AK183" s="428"/>
      <c r="AL183" s="428"/>
      <c r="AM183" s="428"/>
      <c r="AN183" s="428"/>
      <c r="AO183" s="428"/>
      <c r="AP183" s="428"/>
      <c r="AQ183" s="428"/>
      <c r="AR183" s="428"/>
      <c r="AS183" s="428"/>
      <c r="AT183" s="428"/>
      <c r="AU183" s="428"/>
      <c r="AV183" s="428"/>
      <c r="AW183" s="428"/>
      <c r="AX183" s="428"/>
      <c r="AY183" s="428"/>
      <c r="AZ183" s="428"/>
      <c r="BA183" s="428"/>
      <c r="BB183" s="428"/>
      <c r="BC183" s="428"/>
    </row>
    <row r="184" ht="12.75" customHeight="1">
      <c r="A184" s="428"/>
      <c r="B184" s="428"/>
      <c r="C184" s="428"/>
      <c r="D184" s="428"/>
      <c r="E184" s="428"/>
      <c r="F184" s="428"/>
      <c r="G184" s="428"/>
      <c r="H184" s="428"/>
      <c r="I184" s="428"/>
      <c r="J184" s="428"/>
      <c r="K184" s="428"/>
      <c r="L184" s="428"/>
      <c r="M184" s="428"/>
      <c r="N184" s="428"/>
      <c r="O184" s="428"/>
      <c r="P184" s="428"/>
      <c r="Q184" s="428"/>
      <c r="R184" s="428"/>
      <c r="S184" s="428"/>
      <c r="T184" s="428"/>
      <c r="U184" s="428"/>
      <c r="V184" s="428"/>
      <c r="W184" s="428"/>
      <c r="X184" s="428"/>
      <c r="Y184" s="428"/>
      <c r="Z184" s="428"/>
      <c r="AA184" s="428"/>
      <c r="AB184" s="428"/>
      <c r="AC184" s="428"/>
      <c r="AD184" s="428"/>
      <c r="AE184" s="428"/>
      <c r="AF184" s="428"/>
      <c r="AG184" s="428"/>
      <c r="AH184" s="428"/>
      <c r="AI184" s="428"/>
      <c r="AJ184" s="428"/>
      <c r="AK184" s="428"/>
      <c r="AL184" s="428"/>
      <c r="AM184" s="428"/>
      <c r="AN184" s="428"/>
      <c r="AO184" s="428"/>
      <c r="AP184" s="428"/>
      <c r="AQ184" s="428"/>
      <c r="AR184" s="428"/>
      <c r="AS184" s="428"/>
      <c r="AT184" s="428"/>
      <c r="AU184" s="428"/>
      <c r="AV184" s="428"/>
      <c r="AW184" s="428"/>
      <c r="AX184" s="428"/>
      <c r="AY184" s="428"/>
      <c r="AZ184" s="428"/>
      <c r="BA184" s="428"/>
      <c r="BB184" s="428"/>
      <c r="BC184" s="428"/>
    </row>
    <row r="185" ht="12.75" customHeight="1">
      <c r="A185" s="428"/>
      <c r="B185" s="428"/>
      <c r="C185" s="428"/>
      <c r="D185" s="428"/>
      <c r="E185" s="428"/>
      <c r="F185" s="428"/>
      <c r="G185" s="428"/>
      <c r="H185" s="428"/>
      <c r="I185" s="428"/>
      <c r="J185" s="428"/>
      <c r="K185" s="428"/>
      <c r="L185" s="428"/>
      <c r="M185" s="428"/>
      <c r="N185" s="428"/>
      <c r="O185" s="428"/>
      <c r="P185" s="428"/>
      <c r="Q185" s="428"/>
      <c r="R185" s="428"/>
      <c r="S185" s="428"/>
      <c r="T185" s="428"/>
      <c r="U185" s="428"/>
      <c r="V185" s="428"/>
      <c r="W185" s="428"/>
      <c r="X185" s="428"/>
      <c r="Y185" s="428"/>
      <c r="Z185" s="428"/>
      <c r="AA185" s="428"/>
      <c r="AB185" s="428"/>
      <c r="AC185" s="428"/>
      <c r="AD185" s="428"/>
      <c r="AE185" s="428"/>
      <c r="AF185" s="428"/>
      <c r="AG185" s="428"/>
      <c r="AH185" s="428"/>
      <c r="AI185" s="428"/>
      <c r="AJ185" s="428"/>
      <c r="AK185" s="428"/>
      <c r="AL185" s="428"/>
      <c r="AM185" s="428"/>
      <c r="AN185" s="428"/>
      <c r="AO185" s="428"/>
      <c r="AP185" s="428"/>
      <c r="AQ185" s="428"/>
      <c r="AR185" s="428"/>
      <c r="AS185" s="428"/>
      <c r="AT185" s="428"/>
      <c r="AU185" s="428"/>
      <c r="AV185" s="428"/>
      <c r="AW185" s="428"/>
      <c r="AX185" s="428"/>
      <c r="AY185" s="428"/>
      <c r="AZ185" s="428"/>
      <c r="BA185" s="428"/>
      <c r="BB185" s="428"/>
      <c r="BC185" s="428"/>
    </row>
    <row r="186" ht="12.75" customHeight="1">
      <c r="A186" s="428"/>
      <c r="B186" s="428"/>
      <c r="C186" s="428"/>
      <c r="D186" s="428"/>
      <c r="E186" s="428"/>
      <c r="F186" s="428"/>
      <c r="G186" s="428"/>
      <c r="H186" s="428"/>
      <c r="I186" s="428"/>
      <c r="J186" s="428"/>
      <c r="K186" s="428"/>
      <c r="L186" s="428"/>
      <c r="M186" s="428"/>
      <c r="N186" s="428"/>
      <c r="O186" s="428"/>
      <c r="P186" s="428"/>
      <c r="Q186" s="428"/>
      <c r="R186" s="428"/>
      <c r="S186" s="428"/>
      <c r="T186" s="428"/>
      <c r="U186" s="428"/>
      <c r="V186" s="428"/>
      <c r="W186" s="428"/>
      <c r="X186" s="428"/>
      <c r="Y186" s="428"/>
      <c r="Z186" s="428"/>
      <c r="AA186" s="428"/>
      <c r="AB186" s="428"/>
      <c r="AC186" s="428"/>
      <c r="AD186" s="428"/>
      <c r="AE186" s="428"/>
      <c r="AF186" s="428"/>
      <c r="AG186" s="428"/>
      <c r="AH186" s="428"/>
      <c r="AI186" s="428"/>
      <c r="AJ186" s="428"/>
      <c r="AK186" s="428"/>
      <c r="AL186" s="428"/>
      <c r="AM186" s="428"/>
      <c r="AN186" s="428"/>
      <c r="AO186" s="428"/>
      <c r="AP186" s="428"/>
      <c r="AQ186" s="428"/>
      <c r="AR186" s="428"/>
      <c r="AS186" s="428"/>
      <c r="AT186" s="428"/>
      <c r="AU186" s="428"/>
      <c r="AV186" s="428"/>
      <c r="AW186" s="428"/>
      <c r="AX186" s="428"/>
      <c r="AY186" s="428"/>
      <c r="AZ186" s="428"/>
      <c r="BA186" s="428"/>
      <c r="BB186" s="428"/>
      <c r="BC186" s="428"/>
    </row>
    <row r="187" ht="12.75" customHeight="1">
      <c r="A187" s="428"/>
      <c r="B187" s="428"/>
      <c r="C187" s="428"/>
      <c r="D187" s="428"/>
      <c r="E187" s="428"/>
      <c r="F187" s="428"/>
      <c r="G187" s="428"/>
      <c r="H187" s="428"/>
      <c r="I187" s="428"/>
      <c r="J187" s="428"/>
      <c r="K187" s="428"/>
      <c r="L187" s="428"/>
      <c r="M187" s="428"/>
      <c r="N187" s="428"/>
      <c r="O187" s="428"/>
      <c r="P187" s="428"/>
      <c r="Q187" s="428"/>
      <c r="R187" s="428"/>
      <c r="S187" s="428"/>
      <c r="T187" s="428"/>
      <c r="U187" s="428"/>
      <c r="V187" s="428"/>
      <c r="W187" s="428"/>
      <c r="X187" s="428"/>
      <c r="Y187" s="428"/>
      <c r="Z187" s="428"/>
      <c r="AA187" s="428"/>
      <c r="AB187" s="428"/>
      <c r="AC187" s="428"/>
      <c r="AD187" s="428"/>
      <c r="AE187" s="428"/>
      <c r="AF187" s="428"/>
      <c r="AG187" s="428"/>
      <c r="AH187" s="428"/>
      <c r="AI187" s="428"/>
      <c r="AJ187" s="428"/>
      <c r="AK187" s="428"/>
      <c r="AL187" s="428"/>
      <c r="AM187" s="428"/>
      <c r="AN187" s="428"/>
      <c r="AO187" s="428"/>
      <c r="AP187" s="428"/>
      <c r="AQ187" s="428"/>
      <c r="AR187" s="428"/>
      <c r="AS187" s="428"/>
      <c r="AT187" s="428"/>
      <c r="AU187" s="428"/>
      <c r="AV187" s="428"/>
      <c r="AW187" s="428"/>
      <c r="AX187" s="428"/>
      <c r="AY187" s="428"/>
      <c r="AZ187" s="428"/>
      <c r="BA187" s="428"/>
      <c r="BB187" s="428"/>
      <c r="BC187" s="428"/>
    </row>
    <row r="188" ht="12.75" customHeight="1">
      <c r="A188" s="428"/>
      <c r="B188" s="428"/>
      <c r="C188" s="428"/>
      <c r="D188" s="428"/>
      <c r="E188" s="428"/>
      <c r="F188" s="428"/>
      <c r="G188" s="428"/>
      <c r="H188" s="428"/>
      <c r="I188" s="428"/>
      <c r="J188" s="428"/>
      <c r="K188" s="428"/>
      <c r="L188" s="428"/>
      <c r="M188" s="428"/>
      <c r="N188" s="428"/>
      <c r="O188" s="428"/>
      <c r="P188" s="428"/>
      <c r="Q188" s="428"/>
      <c r="R188" s="428"/>
      <c r="S188" s="428"/>
      <c r="T188" s="428"/>
      <c r="U188" s="428"/>
      <c r="V188" s="428"/>
      <c r="W188" s="428"/>
      <c r="X188" s="428"/>
      <c r="Y188" s="428"/>
      <c r="Z188" s="428"/>
      <c r="AA188" s="428"/>
      <c r="AB188" s="428"/>
      <c r="AC188" s="428"/>
      <c r="AD188" s="428"/>
      <c r="AE188" s="428"/>
      <c r="AF188" s="428"/>
      <c r="AG188" s="428"/>
      <c r="AH188" s="428"/>
      <c r="AI188" s="428"/>
      <c r="AJ188" s="428"/>
      <c r="AK188" s="428"/>
      <c r="AL188" s="428"/>
      <c r="AM188" s="428"/>
      <c r="AN188" s="428"/>
      <c r="AO188" s="428"/>
      <c r="AP188" s="428"/>
      <c r="AQ188" s="428"/>
      <c r="AR188" s="428"/>
      <c r="AS188" s="428"/>
      <c r="AT188" s="428"/>
      <c r="AU188" s="428"/>
      <c r="AV188" s="428"/>
      <c r="AW188" s="428"/>
      <c r="AX188" s="428"/>
      <c r="AY188" s="428"/>
      <c r="AZ188" s="428"/>
      <c r="BA188" s="428"/>
      <c r="BB188" s="428"/>
      <c r="BC188" s="428"/>
    </row>
    <row r="189" ht="12.75" customHeight="1">
      <c r="A189" s="428"/>
      <c r="B189" s="428"/>
      <c r="C189" s="428"/>
      <c r="D189" s="428"/>
      <c r="E189" s="428"/>
      <c r="F189" s="428"/>
      <c r="G189" s="428"/>
      <c r="H189" s="428"/>
      <c r="I189" s="428"/>
      <c r="J189" s="428"/>
      <c r="K189" s="428"/>
      <c r="L189" s="428"/>
      <c r="M189" s="428"/>
      <c r="N189" s="428"/>
      <c r="O189" s="428"/>
      <c r="P189" s="428"/>
      <c r="Q189" s="428"/>
      <c r="R189" s="428"/>
      <c r="S189" s="428"/>
      <c r="T189" s="428"/>
      <c r="U189" s="428"/>
      <c r="V189" s="428"/>
      <c r="W189" s="428"/>
      <c r="X189" s="428"/>
      <c r="Y189" s="428"/>
      <c r="Z189" s="428"/>
      <c r="AA189" s="428"/>
      <c r="AB189" s="428"/>
      <c r="AC189" s="428"/>
      <c r="AD189" s="428"/>
      <c r="AE189" s="428"/>
      <c r="AF189" s="428"/>
      <c r="AG189" s="428"/>
      <c r="AH189" s="428"/>
      <c r="AI189" s="428"/>
      <c r="AJ189" s="428"/>
      <c r="AK189" s="428"/>
      <c r="AL189" s="428"/>
      <c r="AM189" s="428"/>
      <c r="AN189" s="428"/>
      <c r="AO189" s="428"/>
      <c r="AP189" s="428"/>
      <c r="AQ189" s="428"/>
      <c r="AR189" s="428"/>
      <c r="AS189" s="428"/>
      <c r="AT189" s="428"/>
      <c r="AU189" s="428"/>
      <c r="AV189" s="428"/>
      <c r="AW189" s="428"/>
      <c r="AX189" s="428"/>
      <c r="AY189" s="428"/>
      <c r="AZ189" s="428"/>
      <c r="BA189" s="428"/>
      <c r="BB189" s="428"/>
      <c r="BC189" s="428"/>
    </row>
    <row r="190" ht="12.75" customHeight="1">
      <c r="A190" s="428"/>
      <c r="B190" s="428"/>
      <c r="C190" s="428"/>
      <c r="D190" s="428"/>
      <c r="E190" s="428"/>
      <c r="F190" s="428"/>
      <c r="G190" s="428"/>
      <c r="H190" s="428"/>
      <c r="I190" s="428"/>
      <c r="J190" s="428"/>
      <c r="K190" s="428"/>
      <c r="L190" s="428"/>
      <c r="M190" s="428"/>
      <c r="N190" s="428"/>
      <c r="O190" s="428"/>
      <c r="P190" s="428"/>
      <c r="Q190" s="428"/>
      <c r="R190" s="428"/>
      <c r="S190" s="428"/>
      <c r="T190" s="428"/>
      <c r="U190" s="428"/>
      <c r="V190" s="428"/>
      <c r="W190" s="428"/>
      <c r="X190" s="428"/>
      <c r="Y190" s="428"/>
      <c r="Z190" s="428"/>
      <c r="AA190" s="428"/>
      <c r="AB190" s="428"/>
      <c r="AC190" s="428"/>
      <c r="AD190" s="428"/>
      <c r="AE190" s="428"/>
      <c r="AF190" s="428"/>
      <c r="AG190" s="428"/>
      <c r="AH190" s="428"/>
      <c r="AI190" s="428"/>
      <c r="AJ190" s="428"/>
      <c r="AK190" s="428"/>
      <c r="AL190" s="428"/>
      <c r="AM190" s="428"/>
      <c r="AN190" s="428"/>
      <c r="AO190" s="428"/>
      <c r="AP190" s="428"/>
      <c r="AQ190" s="428"/>
      <c r="AR190" s="428"/>
      <c r="AS190" s="428"/>
      <c r="AT190" s="428"/>
      <c r="AU190" s="428"/>
      <c r="AV190" s="428"/>
      <c r="AW190" s="428"/>
      <c r="AX190" s="428"/>
      <c r="AY190" s="428"/>
      <c r="AZ190" s="428"/>
      <c r="BA190" s="428"/>
      <c r="BB190" s="428"/>
      <c r="BC190" s="428"/>
    </row>
    <row r="191" ht="12.75" customHeight="1">
      <c r="A191" s="428"/>
      <c r="B191" s="428"/>
      <c r="C191" s="428"/>
      <c r="D191" s="428"/>
      <c r="E191" s="428"/>
      <c r="F191" s="428"/>
      <c r="G191" s="428"/>
      <c r="H191" s="428"/>
      <c r="I191" s="428"/>
      <c r="J191" s="428"/>
      <c r="K191" s="428"/>
      <c r="L191" s="428"/>
      <c r="M191" s="428"/>
      <c r="N191" s="428"/>
      <c r="O191" s="428"/>
      <c r="P191" s="428"/>
      <c r="Q191" s="428"/>
      <c r="R191" s="428"/>
      <c r="S191" s="428"/>
      <c r="T191" s="428"/>
      <c r="U191" s="428"/>
      <c r="V191" s="428"/>
      <c r="W191" s="428"/>
      <c r="X191" s="428"/>
      <c r="Y191" s="428"/>
      <c r="Z191" s="428"/>
      <c r="AA191" s="428"/>
      <c r="AB191" s="428"/>
      <c r="AC191" s="428"/>
      <c r="AD191" s="428"/>
      <c r="AE191" s="428"/>
      <c r="AF191" s="428"/>
      <c r="AG191" s="428"/>
      <c r="AH191" s="428"/>
      <c r="AI191" s="428"/>
      <c r="AJ191" s="428"/>
      <c r="AK191" s="428"/>
      <c r="AL191" s="428"/>
      <c r="AM191" s="428"/>
      <c r="AN191" s="428"/>
      <c r="AO191" s="428"/>
      <c r="AP191" s="428"/>
      <c r="AQ191" s="428"/>
      <c r="AR191" s="428"/>
      <c r="AS191" s="428"/>
      <c r="AT191" s="428"/>
      <c r="AU191" s="428"/>
      <c r="AV191" s="428"/>
      <c r="AW191" s="428"/>
      <c r="AX191" s="428"/>
      <c r="AY191" s="428"/>
      <c r="AZ191" s="428"/>
      <c r="BA191" s="428"/>
      <c r="BB191" s="428"/>
      <c r="BC191" s="428"/>
    </row>
    <row r="192" ht="12.75" customHeight="1">
      <c r="A192" s="428"/>
      <c r="B192" s="428"/>
      <c r="C192" s="428"/>
      <c r="D192" s="428"/>
      <c r="E192" s="428"/>
      <c r="F192" s="428"/>
      <c r="G192" s="428"/>
      <c r="H192" s="428"/>
      <c r="I192" s="428"/>
      <c r="J192" s="428"/>
      <c r="K192" s="428"/>
      <c r="L192" s="428"/>
      <c r="M192" s="428"/>
      <c r="N192" s="428"/>
      <c r="O192" s="428"/>
      <c r="P192" s="428"/>
      <c r="Q192" s="428"/>
      <c r="R192" s="428"/>
      <c r="S192" s="428"/>
      <c r="T192" s="428"/>
      <c r="U192" s="428"/>
      <c r="V192" s="428"/>
      <c r="W192" s="428"/>
      <c r="X192" s="428"/>
      <c r="Y192" s="428"/>
      <c r="Z192" s="428"/>
      <c r="AA192" s="428"/>
      <c r="AB192" s="428"/>
      <c r="AC192" s="428"/>
      <c r="AD192" s="428"/>
      <c r="AE192" s="428"/>
      <c r="AF192" s="428"/>
      <c r="AG192" s="428"/>
      <c r="AH192" s="428"/>
      <c r="AI192" s="428"/>
      <c r="AJ192" s="428"/>
      <c r="AK192" s="428"/>
      <c r="AL192" s="428"/>
      <c r="AM192" s="428"/>
      <c r="AN192" s="428"/>
      <c r="AO192" s="428"/>
      <c r="AP192" s="428"/>
      <c r="AQ192" s="428"/>
      <c r="AR192" s="428"/>
      <c r="AS192" s="428"/>
      <c r="AT192" s="428"/>
      <c r="AU192" s="428"/>
      <c r="AV192" s="428"/>
      <c r="AW192" s="428"/>
      <c r="AX192" s="428"/>
      <c r="AY192" s="428"/>
      <c r="AZ192" s="428"/>
      <c r="BA192" s="428"/>
      <c r="BB192" s="428"/>
      <c r="BC192" s="428"/>
    </row>
    <row r="193" ht="12.75" customHeight="1">
      <c r="A193" s="428"/>
      <c r="B193" s="428"/>
      <c r="C193" s="428"/>
      <c r="D193" s="428"/>
      <c r="E193" s="428"/>
      <c r="F193" s="428"/>
      <c r="G193" s="428"/>
      <c r="H193" s="428"/>
      <c r="I193" s="428"/>
      <c r="J193" s="428"/>
      <c r="K193" s="428"/>
      <c r="L193" s="428"/>
      <c r="M193" s="428"/>
      <c r="N193" s="428"/>
      <c r="O193" s="428"/>
      <c r="P193" s="428"/>
      <c r="Q193" s="428"/>
      <c r="R193" s="428"/>
      <c r="S193" s="428"/>
      <c r="T193" s="428"/>
      <c r="U193" s="428"/>
      <c r="V193" s="428"/>
      <c r="W193" s="428"/>
      <c r="X193" s="428"/>
      <c r="Y193" s="428"/>
      <c r="Z193" s="428"/>
      <c r="AA193" s="428"/>
      <c r="AB193" s="428"/>
      <c r="AC193" s="428"/>
      <c r="AD193" s="428"/>
      <c r="AE193" s="428"/>
      <c r="AF193" s="428"/>
      <c r="AG193" s="428"/>
      <c r="AH193" s="428"/>
      <c r="AI193" s="428"/>
      <c r="AJ193" s="428"/>
      <c r="AK193" s="428"/>
      <c r="AL193" s="428"/>
      <c r="AM193" s="428"/>
      <c r="AN193" s="428"/>
      <c r="AO193" s="428"/>
      <c r="AP193" s="428"/>
      <c r="AQ193" s="428"/>
      <c r="AR193" s="428"/>
      <c r="AS193" s="428"/>
      <c r="AT193" s="428"/>
      <c r="AU193" s="428"/>
      <c r="AV193" s="428"/>
      <c r="AW193" s="428"/>
      <c r="AX193" s="428"/>
      <c r="AY193" s="428"/>
      <c r="AZ193" s="428"/>
      <c r="BA193" s="428"/>
      <c r="BB193" s="428"/>
      <c r="BC193" s="428"/>
    </row>
    <row r="194" ht="12.75" customHeight="1">
      <c r="A194" s="428"/>
      <c r="B194" s="428"/>
      <c r="C194" s="428"/>
      <c r="D194" s="428"/>
      <c r="E194" s="428"/>
      <c r="F194" s="428"/>
      <c r="G194" s="428"/>
      <c r="H194" s="428"/>
      <c r="I194" s="428"/>
      <c r="J194" s="428"/>
      <c r="K194" s="428"/>
      <c r="L194" s="428"/>
      <c r="M194" s="428"/>
      <c r="N194" s="428"/>
      <c r="O194" s="428"/>
      <c r="P194" s="428"/>
      <c r="Q194" s="428"/>
      <c r="R194" s="428"/>
      <c r="S194" s="428"/>
      <c r="T194" s="428"/>
      <c r="U194" s="428"/>
      <c r="V194" s="428"/>
      <c r="W194" s="428"/>
      <c r="X194" s="428"/>
      <c r="Y194" s="428"/>
      <c r="Z194" s="428"/>
      <c r="AA194" s="428"/>
      <c r="AB194" s="428"/>
      <c r="AC194" s="428"/>
      <c r="AD194" s="428"/>
      <c r="AE194" s="428"/>
      <c r="AF194" s="428"/>
      <c r="AG194" s="428"/>
      <c r="AH194" s="428"/>
      <c r="AI194" s="428"/>
      <c r="AJ194" s="428"/>
      <c r="AK194" s="428"/>
      <c r="AL194" s="428"/>
      <c r="AM194" s="428"/>
      <c r="AN194" s="428"/>
      <c r="AO194" s="428"/>
      <c r="AP194" s="428"/>
      <c r="AQ194" s="428"/>
      <c r="AR194" s="428"/>
      <c r="AS194" s="428"/>
      <c r="AT194" s="428"/>
      <c r="AU194" s="428"/>
      <c r="AV194" s="428"/>
      <c r="AW194" s="428"/>
      <c r="AX194" s="428"/>
      <c r="AY194" s="428"/>
      <c r="AZ194" s="428"/>
      <c r="BA194" s="428"/>
      <c r="BB194" s="428"/>
      <c r="BC194" s="428"/>
    </row>
    <row r="195" ht="12.75" customHeight="1">
      <c r="A195" s="428"/>
      <c r="B195" s="428"/>
      <c r="C195" s="428"/>
      <c r="D195" s="428"/>
      <c r="E195" s="428"/>
      <c r="F195" s="428"/>
      <c r="G195" s="428"/>
      <c r="H195" s="428"/>
      <c r="I195" s="428"/>
      <c r="J195" s="428"/>
      <c r="K195" s="428"/>
      <c r="L195" s="428"/>
      <c r="M195" s="428"/>
      <c r="N195" s="428"/>
      <c r="O195" s="428"/>
      <c r="P195" s="428"/>
      <c r="Q195" s="428"/>
      <c r="R195" s="428"/>
      <c r="S195" s="428"/>
      <c r="T195" s="428"/>
      <c r="U195" s="428"/>
      <c r="V195" s="428"/>
      <c r="W195" s="428"/>
      <c r="X195" s="428"/>
      <c r="Y195" s="428"/>
      <c r="Z195" s="428"/>
      <c r="AA195" s="428"/>
      <c r="AB195" s="428"/>
      <c r="AC195" s="428"/>
      <c r="AD195" s="428"/>
      <c r="AE195" s="428"/>
      <c r="AF195" s="428"/>
      <c r="AG195" s="428"/>
      <c r="AH195" s="428"/>
      <c r="AI195" s="428"/>
      <c r="AJ195" s="428"/>
      <c r="AK195" s="428"/>
      <c r="AL195" s="428"/>
      <c r="AM195" s="428"/>
      <c r="AN195" s="428"/>
      <c r="AO195" s="428"/>
      <c r="AP195" s="428"/>
      <c r="AQ195" s="428"/>
      <c r="AR195" s="428"/>
      <c r="AS195" s="428"/>
      <c r="AT195" s="428"/>
      <c r="AU195" s="428"/>
      <c r="AV195" s="428"/>
      <c r="AW195" s="428"/>
      <c r="AX195" s="428"/>
      <c r="AY195" s="428"/>
      <c r="AZ195" s="428"/>
      <c r="BA195" s="428"/>
      <c r="BB195" s="428"/>
      <c r="BC195" s="428"/>
    </row>
    <row r="196" ht="12.75" customHeight="1">
      <c r="A196" s="428"/>
      <c r="B196" s="428"/>
      <c r="C196" s="428"/>
      <c r="D196" s="428"/>
      <c r="E196" s="428"/>
      <c r="F196" s="428"/>
      <c r="G196" s="428"/>
      <c r="H196" s="428"/>
      <c r="I196" s="428"/>
      <c r="J196" s="428"/>
      <c r="K196" s="428"/>
      <c r="L196" s="428"/>
      <c r="M196" s="428"/>
      <c r="N196" s="428"/>
      <c r="O196" s="428"/>
      <c r="P196" s="428"/>
      <c r="Q196" s="428"/>
      <c r="R196" s="428"/>
      <c r="S196" s="428"/>
      <c r="T196" s="428"/>
      <c r="U196" s="428"/>
      <c r="V196" s="428"/>
      <c r="W196" s="428"/>
      <c r="X196" s="428"/>
      <c r="Y196" s="428"/>
      <c r="Z196" s="428"/>
      <c r="AA196" s="428"/>
      <c r="AB196" s="428"/>
      <c r="AC196" s="428"/>
      <c r="AD196" s="428"/>
      <c r="AE196" s="428"/>
      <c r="AF196" s="428"/>
      <c r="AG196" s="428"/>
      <c r="AH196" s="428"/>
      <c r="AI196" s="428"/>
      <c r="AJ196" s="428"/>
      <c r="AK196" s="428"/>
      <c r="AL196" s="428"/>
      <c r="AM196" s="428"/>
      <c r="AN196" s="428"/>
      <c r="AO196" s="428"/>
      <c r="AP196" s="428"/>
      <c r="AQ196" s="428"/>
      <c r="AR196" s="428"/>
      <c r="AS196" s="428"/>
      <c r="AT196" s="428"/>
      <c r="AU196" s="428"/>
      <c r="AV196" s="428"/>
      <c r="AW196" s="428"/>
      <c r="AX196" s="428"/>
      <c r="AY196" s="428"/>
      <c r="AZ196" s="428"/>
      <c r="BA196" s="428"/>
      <c r="BB196" s="428"/>
      <c r="BC196" s="428"/>
    </row>
    <row r="197" ht="12.75" customHeight="1">
      <c r="A197" s="428"/>
      <c r="B197" s="428"/>
      <c r="C197" s="428"/>
      <c r="D197" s="428"/>
      <c r="E197" s="428"/>
      <c r="F197" s="428"/>
      <c r="G197" s="428"/>
      <c r="H197" s="428"/>
      <c r="I197" s="428"/>
      <c r="J197" s="428"/>
      <c r="K197" s="428"/>
      <c r="L197" s="428"/>
      <c r="M197" s="428"/>
      <c r="N197" s="428"/>
      <c r="O197" s="428"/>
      <c r="P197" s="428"/>
      <c r="Q197" s="428"/>
      <c r="R197" s="428"/>
      <c r="S197" s="428"/>
      <c r="T197" s="428"/>
      <c r="U197" s="428"/>
      <c r="V197" s="428"/>
      <c r="W197" s="428"/>
      <c r="X197" s="428"/>
      <c r="Y197" s="428"/>
      <c r="Z197" s="428"/>
      <c r="AA197" s="428"/>
      <c r="AB197" s="428"/>
      <c r="AC197" s="428"/>
      <c r="AD197" s="428"/>
      <c r="AE197" s="428"/>
      <c r="AF197" s="428"/>
      <c r="AG197" s="428"/>
      <c r="AH197" s="428"/>
      <c r="AI197" s="428"/>
      <c r="AJ197" s="428"/>
      <c r="AK197" s="428"/>
      <c r="AL197" s="428"/>
      <c r="AM197" s="428"/>
      <c r="AN197" s="428"/>
      <c r="AO197" s="428"/>
      <c r="AP197" s="428"/>
      <c r="AQ197" s="428"/>
      <c r="AR197" s="428"/>
      <c r="AS197" s="428"/>
      <c r="AT197" s="428"/>
      <c r="AU197" s="428"/>
      <c r="AV197" s="428"/>
      <c r="AW197" s="428"/>
      <c r="AX197" s="428"/>
      <c r="AY197" s="428"/>
      <c r="AZ197" s="428"/>
      <c r="BA197" s="428"/>
      <c r="BB197" s="428"/>
      <c r="BC197" s="428"/>
    </row>
    <row r="198" ht="12.75" customHeight="1">
      <c r="A198" s="428"/>
      <c r="B198" s="428"/>
      <c r="C198" s="428"/>
      <c r="D198" s="428"/>
      <c r="E198" s="428"/>
      <c r="F198" s="428"/>
      <c r="G198" s="428"/>
      <c r="H198" s="428"/>
      <c r="I198" s="428"/>
      <c r="J198" s="428"/>
      <c r="K198" s="428"/>
      <c r="L198" s="428"/>
      <c r="M198" s="428"/>
      <c r="N198" s="428"/>
      <c r="O198" s="428"/>
      <c r="P198" s="428"/>
      <c r="Q198" s="428"/>
      <c r="R198" s="428"/>
      <c r="S198" s="428"/>
      <c r="T198" s="428"/>
      <c r="U198" s="428"/>
      <c r="V198" s="428"/>
      <c r="W198" s="428"/>
      <c r="X198" s="428"/>
      <c r="Y198" s="428"/>
      <c r="Z198" s="428"/>
      <c r="AA198" s="428"/>
      <c r="AB198" s="428"/>
      <c r="AC198" s="428"/>
      <c r="AD198" s="428"/>
      <c r="AE198" s="428"/>
      <c r="AF198" s="428"/>
      <c r="AG198" s="428"/>
      <c r="AH198" s="428"/>
      <c r="AI198" s="428"/>
      <c r="AJ198" s="428"/>
      <c r="AK198" s="428"/>
      <c r="AL198" s="428"/>
      <c r="AM198" s="428"/>
      <c r="AN198" s="428"/>
      <c r="AO198" s="428"/>
      <c r="AP198" s="428"/>
      <c r="AQ198" s="428"/>
      <c r="AR198" s="428"/>
      <c r="AS198" s="428"/>
      <c r="AT198" s="428"/>
      <c r="AU198" s="428"/>
      <c r="AV198" s="428"/>
      <c r="AW198" s="428"/>
      <c r="AX198" s="428"/>
      <c r="AY198" s="428"/>
      <c r="AZ198" s="428"/>
      <c r="BA198" s="428"/>
      <c r="BB198" s="428"/>
      <c r="BC198" s="428"/>
    </row>
    <row r="199" ht="12.75" customHeight="1">
      <c r="A199" s="428"/>
      <c r="B199" s="428"/>
      <c r="C199" s="428"/>
      <c r="D199" s="428"/>
      <c r="E199" s="428"/>
      <c r="F199" s="428"/>
      <c r="G199" s="428"/>
      <c r="H199" s="428"/>
      <c r="I199" s="428"/>
      <c r="J199" s="428"/>
      <c r="K199" s="428"/>
      <c r="L199" s="428"/>
      <c r="M199" s="428"/>
      <c r="N199" s="428"/>
      <c r="O199" s="428"/>
      <c r="P199" s="428"/>
      <c r="Q199" s="428"/>
      <c r="R199" s="428"/>
      <c r="S199" s="428"/>
      <c r="T199" s="428"/>
      <c r="U199" s="428"/>
      <c r="V199" s="428"/>
      <c r="W199" s="428"/>
      <c r="X199" s="428"/>
      <c r="Y199" s="428"/>
      <c r="Z199" s="428"/>
      <c r="AA199" s="428"/>
      <c r="AB199" s="428"/>
      <c r="AC199" s="428"/>
      <c r="AD199" s="428"/>
      <c r="AE199" s="428"/>
      <c r="AF199" s="428"/>
      <c r="AG199" s="428"/>
      <c r="AH199" s="428"/>
      <c r="AI199" s="428"/>
      <c r="AJ199" s="428"/>
      <c r="AK199" s="428"/>
      <c r="AL199" s="428"/>
      <c r="AM199" s="428"/>
      <c r="AN199" s="428"/>
      <c r="AO199" s="428"/>
      <c r="AP199" s="428"/>
      <c r="AQ199" s="428"/>
      <c r="AR199" s="428"/>
      <c r="AS199" s="428"/>
      <c r="AT199" s="428"/>
      <c r="AU199" s="428"/>
      <c r="AV199" s="428"/>
      <c r="AW199" s="428"/>
      <c r="AX199" s="428"/>
      <c r="AY199" s="428"/>
      <c r="AZ199" s="428"/>
      <c r="BA199" s="428"/>
      <c r="BB199" s="428"/>
      <c r="BC199" s="428"/>
    </row>
    <row r="200" ht="12.75" customHeight="1">
      <c r="A200" s="428"/>
      <c r="B200" s="428"/>
      <c r="C200" s="428"/>
      <c r="D200" s="428"/>
      <c r="E200" s="428"/>
      <c r="F200" s="428"/>
      <c r="G200" s="428"/>
      <c r="H200" s="428"/>
      <c r="I200" s="428"/>
      <c r="J200" s="428"/>
      <c r="K200" s="428"/>
      <c r="L200" s="428"/>
      <c r="M200" s="428"/>
      <c r="N200" s="428"/>
      <c r="O200" s="428"/>
      <c r="P200" s="428"/>
      <c r="Q200" s="428"/>
      <c r="R200" s="428"/>
      <c r="S200" s="428"/>
      <c r="T200" s="428"/>
      <c r="U200" s="428"/>
      <c r="V200" s="428"/>
      <c r="W200" s="428"/>
      <c r="X200" s="428"/>
      <c r="Y200" s="428"/>
      <c r="Z200" s="428"/>
      <c r="AA200" s="428"/>
      <c r="AB200" s="428"/>
      <c r="AC200" s="428"/>
      <c r="AD200" s="428"/>
      <c r="AE200" s="428"/>
      <c r="AF200" s="428"/>
      <c r="AG200" s="428"/>
      <c r="AH200" s="428"/>
      <c r="AI200" s="428"/>
      <c r="AJ200" s="428"/>
      <c r="AK200" s="428"/>
      <c r="AL200" s="428"/>
      <c r="AM200" s="428"/>
      <c r="AN200" s="428"/>
      <c r="AO200" s="428"/>
      <c r="AP200" s="428"/>
      <c r="AQ200" s="428"/>
      <c r="AR200" s="428"/>
      <c r="AS200" s="428"/>
      <c r="AT200" s="428"/>
      <c r="AU200" s="428"/>
      <c r="AV200" s="428"/>
      <c r="AW200" s="428"/>
      <c r="AX200" s="428"/>
      <c r="AY200" s="428"/>
      <c r="AZ200" s="428"/>
      <c r="BA200" s="428"/>
      <c r="BB200" s="428"/>
      <c r="BC200" s="428"/>
    </row>
    <row r="201" ht="12.75" customHeight="1">
      <c r="A201" s="428"/>
      <c r="B201" s="428"/>
      <c r="C201" s="428"/>
      <c r="D201" s="428"/>
      <c r="E201" s="428"/>
      <c r="F201" s="428"/>
      <c r="G201" s="428"/>
      <c r="H201" s="428"/>
      <c r="I201" s="428"/>
      <c r="J201" s="428"/>
      <c r="K201" s="428"/>
      <c r="L201" s="428"/>
      <c r="M201" s="428"/>
      <c r="N201" s="428"/>
      <c r="O201" s="428"/>
      <c r="P201" s="428"/>
      <c r="Q201" s="428"/>
      <c r="R201" s="428"/>
      <c r="S201" s="428"/>
      <c r="T201" s="428"/>
      <c r="U201" s="428"/>
      <c r="V201" s="428"/>
      <c r="W201" s="428"/>
      <c r="X201" s="428"/>
      <c r="Y201" s="428"/>
      <c r="Z201" s="428"/>
      <c r="AA201" s="428"/>
      <c r="AB201" s="428"/>
      <c r="AC201" s="428"/>
      <c r="AD201" s="428"/>
      <c r="AE201" s="428"/>
      <c r="AF201" s="428"/>
      <c r="AG201" s="428"/>
      <c r="AH201" s="428"/>
      <c r="AI201" s="428"/>
      <c r="AJ201" s="428"/>
      <c r="AK201" s="428"/>
      <c r="AL201" s="428"/>
      <c r="AM201" s="428"/>
      <c r="AN201" s="428"/>
      <c r="AO201" s="428"/>
      <c r="AP201" s="428"/>
      <c r="AQ201" s="428"/>
      <c r="AR201" s="428"/>
      <c r="AS201" s="428"/>
      <c r="AT201" s="428"/>
      <c r="AU201" s="428"/>
      <c r="AV201" s="428"/>
      <c r="AW201" s="428"/>
      <c r="AX201" s="428"/>
      <c r="AY201" s="428"/>
      <c r="AZ201" s="428"/>
      <c r="BA201" s="428"/>
      <c r="BB201" s="428"/>
      <c r="BC201" s="428"/>
    </row>
    <row r="202" ht="12.75" customHeight="1">
      <c r="A202" s="428"/>
      <c r="B202" s="428"/>
      <c r="C202" s="428"/>
      <c r="D202" s="428"/>
      <c r="E202" s="428"/>
      <c r="F202" s="428"/>
      <c r="G202" s="428"/>
      <c r="H202" s="428"/>
      <c r="I202" s="428"/>
      <c r="J202" s="428"/>
      <c r="K202" s="428"/>
      <c r="L202" s="428"/>
      <c r="M202" s="428"/>
      <c r="N202" s="428"/>
      <c r="O202" s="428"/>
      <c r="P202" s="428"/>
      <c r="Q202" s="428"/>
      <c r="R202" s="428"/>
      <c r="S202" s="428"/>
      <c r="T202" s="428"/>
      <c r="U202" s="428"/>
      <c r="V202" s="428"/>
      <c r="W202" s="428"/>
      <c r="X202" s="428"/>
      <c r="Y202" s="428"/>
      <c r="Z202" s="428"/>
      <c r="AA202" s="428"/>
      <c r="AB202" s="428"/>
      <c r="AC202" s="428"/>
      <c r="AD202" s="428"/>
      <c r="AE202" s="428"/>
      <c r="AF202" s="428"/>
      <c r="AG202" s="428"/>
      <c r="AH202" s="428"/>
      <c r="AI202" s="428"/>
      <c r="AJ202" s="428"/>
      <c r="AK202" s="428"/>
      <c r="AL202" s="428"/>
      <c r="AM202" s="428"/>
      <c r="AN202" s="428"/>
      <c r="AO202" s="428"/>
      <c r="AP202" s="428"/>
      <c r="AQ202" s="428"/>
      <c r="AR202" s="428"/>
      <c r="AS202" s="428"/>
      <c r="AT202" s="428"/>
      <c r="AU202" s="428"/>
      <c r="AV202" s="428"/>
      <c r="AW202" s="428"/>
      <c r="AX202" s="428"/>
      <c r="AY202" s="428"/>
      <c r="AZ202" s="428"/>
      <c r="BA202" s="428"/>
      <c r="BB202" s="428"/>
      <c r="BC202" s="428"/>
    </row>
    <row r="203" ht="12.75" customHeight="1">
      <c r="A203" s="428"/>
      <c r="B203" s="428"/>
      <c r="C203" s="428"/>
      <c r="D203" s="428"/>
      <c r="E203" s="428"/>
      <c r="F203" s="428"/>
      <c r="G203" s="428"/>
      <c r="H203" s="428"/>
      <c r="I203" s="428"/>
      <c r="J203" s="428"/>
      <c r="K203" s="428"/>
      <c r="L203" s="428"/>
      <c r="M203" s="428"/>
      <c r="N203" s="428"/>
      <c r="O203" s="428"/>
      <c r="P203" s="428"/>
      <c r="Q203" s="428"/>
      <c r="R203" s="428"/>
      <c r="S203" s="428"/>
      <c r="T203" s="428"/>
      <c r="U203" s="428"/>
      <c r="V203" s="428"/>
      <c r="W203" s="428"/>
      <c r="X203" s="428"/>
      <c r="Y203" s="428"/>
      <c r="Z203" s="428"/>
      <c r="AA203" s="428"/>
      <c r="AB203" s="428"/>
      <c r="AC203" s="428"/>
      <c r="AD203" s="428"/>
      <c r="AE203" s="428"/>
      <c r="AF203" s="428"/>
      <c r="AG203" s="428"/>
      <c r="AH203" s="428"/>
      <c r="AI203" s="428"/>
      <c r="AJ203" s="428"/>
      <c r="AK203" s="428"/>
      <c r="AL203" s="428"/>
      <c r="AM203" s="428"/>
      <c r="AN203" s="428"/>
      <c r="AO203" s="428"/>
      <c r="AP203" s="428"/>
      <c r="AQ203" s="428"/>
      <c r="AR203" s="428"/>
      <c r="AS203" s="428"/>
      <c r="AT203" s="428"/>
      <c r="AU203" s="428"/>
      <c r="AV203" s="428"/>
      <c r="AW203" s="428"/>
      <c r="AX203" s="428"/>
      <c r="AY203" s="428"/>
      <c r="AZ203" s="428"/>
      <c r="BA203" s="428"/>
      <c r="BB203" s="428"/>
      <c r="BC203" s="428"/>
    </row>
    <row r="204" ht="12.75" customHeight="1">
      <c r="A204" s="428"/>
      <c r="B204" s="428"/>
      <c r="C204" s="428"/>
      <c r="D204" s="428"/>
      <c r="E204" s="428"/>
      <c r="F204" s="428"/>
      <c r="G204" s="428"/>
      <c r="H204" s="428"/>
      <c r="I204" s="428"/>
      <c r="J204" s="428"/>
      <c r="K204" s="428"/>
      <c r="L204" s="428"/>
      <c r="M204" s="428"/>
      <c r="N204" s="428"/>
      <c r="O204" s="428"/>
      <c r="P204" s="428"/>
      <c r="Q204" s="428"/>
      <c r="R204" s="428"/>
      <c r="S204" s="428"/>
      <c r="T204" s="428"/>
      <c r="U204" s="428"/>
      <c r="V204" s="428"/>
      <c r="W204" s="428"/>
      <c r="X204" s="428"/>
      <c r="Y204" s="428"/>
      <c r="Z204" s="428"/>
      <c r="AA204" s="428"/>
      <c r="AB204" s="428"/>
      <c r="AC204" s="428"/>
      <c r="AD204" s="428"/>
      <c r="AE204" s="428"/>
      <c r="AF204" s="428"/>
      <c r="AG204" s="428"/>
      <c r="AH204" s="428"/>
      <c r="AI204" s="428"/>
      <c r="AJ204" s="428"/>
      <c r="AK204" s="428"/>
      <c r="AL204" s="428"/>
      <c r="AM204" s="428"/>
      <c r="AN204" s="428"/>
      <c r="AO204" s="428"/>
      <c r="AP204" s="428"/>
      <c r="AQ204" s="428"/>
      <c r="AR204" s="428"/>
      <c r="AS204" s="428"/>
      <c r="AT204" s="428"/>
      <c r="AU204" s="428"/>
      <c r="AV204" s="428"/>
      <c r="AW204" s="428"/>
      <c r="AX204" s="428"/>
      <c r="AY204" s="428"/>
      <c r="AZ204" s="428"/>
      <c r="BA204" s="428"/>
      <c r="BB204" s="428"/>
      <c r="BC204" s="428"/>
    </row>
    <row r="205" ht="12.75" customHeight="1">
      <c r="A205" s="428"/>
      <c r="B205" s="428"/>
      <c r="C205" s="428"/>
      <c r="D205" s="428"/>
      <c r="E205" s="428"/>
      <c r="F205" s="428"/>
      <c r="G205" s="428"/>
      <c r="H205" s="428"/>
      <c r="I205" s="428"/>
      <c r="J205" s="428"/>
      <c r="K205" s="428"/>
      <c r="L205" s="428"/>
      <c r="M205" s="428"/>
      <c r="N205" s="428"/>
      <c r="O205" s="428"/>
      <c r="P205" s="428"/>
      <c r="Q205" s="428"/>
      <c r="R205" s="428"/>
      <c r="S205" s="428"/>
      <c r="T205" s="428"/>
      <c r="U205" s="428"/>
      <c r="V205" s="428"/>
      <c r="W205" s="428"/>
      <c r="X205" s="428"/>
      <c r="Y205" s="428"/>
      <c r="Z205" s="428"/>
      <c r="AA205" s="428"/>
      <c r="AB205" s="428"/>
      <c r="AC205" s="428"/>
      <c r="AD205" s="428"/>
      <c r="AE205" s="428"/>
      <c r="AF205" s="428"/>
      <c r="AG205" s="428"/>
      <c r="AH205" s="428"/>
      <c r="AI205" s="428"/>
      <c r="AJ205" s="428"/>
      <c r="AK205" s="428"/>
      <c r="AL205" s="428"/>
      <c r="AM205" s="428"/>
      <c r="AN205" s="428"/>
      <c r="AO205" s="428"/>
      <c r="AP205" s="428"/>
      <c r="AQ205" s="428"/>
      <c r="AR205" s="428"/>
      <c r="AS205" s="428"/>
      <c r="AT205" s="428"/>
      <c r="AU205" s="428"/>
      <c r="AV205" s="428"/>
      <c r="AW205" s="428"/>
      <c r="AX205" s="428"/>
      <c r="AY205" s="428"/>
      <c r="AZ205" s="428"/>
      <c r="BA205" s="428"/>
      <c r="BB205" s="428"/>
      <c r="BC205" s="428"/>
    </row>
    <row r="206" ht="12.75" customHeight="1">
      <c r="A206" s="428"/>
      <c r="B206" s="428"/>
      <c r="C206" s="428"/>
      <c r="D206" s="428"/>
      <c r="E206" s="428"/>
      <c r="F206" s="428"/>
      <c r="G206" s="428"/>
      <c r="H206" s="428"/>
      <c r="I206" s="428"/>
      <c r="J206" s="428"/>
      <c r="K206" s="428"/>
      <c r="L206" s="428"/>
      <c r="M206" s="428"/>
      <c r="N206" s="428"/>
      <c r="O206" s="428"/>
      <c r="P206" s="428"/>
      <c r="Q206" s="428"/>
      <c r="R206" s="428"/>
      <c r="S206" s="428"/>
      <c r="T206" s="428"/>
      <c r="U206" s="428"/>
      <c r="V206" s="428"/>
      <c r="W206" s="428"/>
      <c r="X206" s="428"/>
      <c r="Y206" s="428"/>
      <c r="Z206" s="428"/>
      <c r="AA206" s="428"/>
      <c r="AB206" s="428"/>
      <c r="AC206" s="428"/>
      <c r="AD206" s="428"/>
      <c r="AE206" s="428"/>
      <c r="AF206" s="428"/>
      <c r="AG206" s="428"/>
      <c r="AH206" s="428"/>
      <c r="AI206" s="428"/>
      <c r="AJ206" s="428"/>
      <c r="AK206" s="428"/>
      <c r="AL206" s="428"/>
      <c r="AM206" s="428"/>
      <c r="AN206" s="428"/>
      <c r="AO206" s="428"/>
      <c r="AP206" s="428"/>
      <c r="AQ206" s="428"/>
      <c r="AR206" s="428"/>
      <c r="AS206" s="428"/>
      <c r="AT206" s="428"/>
      <c r="AU206" s="428"/>
      <c r="AV206" s="428"/>
      <c r="AW206" s="428"/>
      <c r="AX206" s="428"/>
      <c r="AY206" s="428"/>
      <c r="AZ206" s="428"/>
      <c r="BA206" s="428"/>
      <c r="BB206" s="428"/>
      <c r="BC206" s="428"/>
    </row>
    <row r="207" ht="12.75" customHeight="1">
      <c r="A207" s="428"/>
      <c r="B207" s="428"/>
      <c r="C207" s="428"/>
      <c r="D207" s="428"/>
      <c r="E207" s="428"/>
      <c r="F207" s="428"/>
      <c r="G207" s="428"/>
      <c r="H207" s="428"/>
      <c r="I207" s="428"/>
      <c r="J207" s="428"/>
      <c r="K207" s="428"/>
      <c r="L207" s="428"/>
      <c r="M207" s="428"/>
      <c r="N207" s="428"/>
      <c r="O207" s="428"/>
      <c r="P207" s="428"/>
      <c r="Q207" s="428"/>
      <c r="R207" s="428"/>
      <c r="S207" s="428"/>
      <c r="T207" s="428"/>
      <c r="U207" s="428"/>
      <c r="V207" s="428"/>
      <c r="W207" s="428"/>
      <c r="X207" s="428"/>
      <c r="Y207" s="428"/>
      <c r="Z207" s="428"/>
      <c r="AA207" s="428"/>
      <c r="AB207" s="428"/>
      <c r="AC207" s="428"/>
      <c r="AD207" s="428"/>
      <c r="AE207" s="428"/>
      <c r="AF207" s="428"/>
      <c r="AG207" s="428"/>
      <c r="AH207" s="428"/>
      <c r="AI207" s="428"/>
      <c r="AJ207" s="428"/>
      <c r="AK207" s="428"/>
      <c r="AL207" s="428"/>
      <c r="AM207" s="428"/>
      <c r="AN207" s="428"/>
      <c r="AO207" s="428"/>
      <c r="AP207" s="428"/>
      <c r="AQ207" s="428"/>
      <c r="AR207" s="428"/>
      <c r="AS207" s="428"/>
      <c r="AT207" s="428"/>
      <c r="AU207" s="428"/>
      <c r="AV207" s="428"/>
      <c r="AW207" s="428"/>
      <c r="AX207" s="428"/>
      <c r="AY207" s="428"/>
      <c r="AZ207" s="428"/>
      <c r="BA207" s="428"/>
      <c r="BB207" s="428"/>
      <c r="BC207" s="428"/>
    </row>
    <row r="208" ht="12.75" customHeight="1">
      <c r="A208" s="428"/>
      <c r="B208" s="428"/>
      <c r="C208" s="428"/>
      <c r="D208" s="428"/>
      <c r="E208" s="428"/>
      <c r="F208" s="428"/>
      <c r="G208" s="428"/>
      <c r="H208" s="428"/>
      <c r="I208" s="428"/>
      <c r="J208" s="428"/>
      <c r="K208" s="428"/>
      <c r="L208" s="428"/>
      <c r="M208" s="428"/>
      <c r="N208" s="428"/>
      <c r="O208" s="428"/>
      <c r="P208" s="428"/>
      <c r="Q208" s="428"/>
      <c r="R208" s="428"/>
      <c r="S208" s="428"/>
      <c r="T208" s="428"/>
      <c r="U208" s="428"/>
      <c r="V208" s="428"/>
      <c r="W208" s="428"/>
      <c r="X208" s="428"/>
      <c r="Y208" s="428"/>
      <c r="Z208" s="428"/>
      <c r="AA208" s="428"/>
      <c r="AB208" s="428"/>
      <c r="AC208" s="428"/>
      <c r="AD208" s="428"/>
      <c r="AE208" s="428"/>
      <c r="AF208" s="428"/>
      <c r="AG208" s="428"/>
      <c r="AH208" s="428"/>
      <c r="AI208" s="428"/>
      <c r="AJ208" s="428"/>
      <c r="AK208" s="428"/>
      <c r="AL208" s="428"/>
      <c r="AM208" s="428"/>
      <c r="AN208" s="428"/>
      <c r="AO208" s="428"/>
      <c r="AP208" s="428"/>
      <c r="AQ208" s="428"/>
      <c r="AR208" s="428"/>
      <c r="AS208" s="428"/>
      <c r="AT208" s="428"/>
      <c r="AU208" s="428"/>
      <c r="AV208" s="428"/>
      <c r="AW208" s="428"/>
      <c r="AX208" s="428"/>
      <c r="AY208" s="428"/>
      <c r="AZ208" s="428"/>
      <c r="BA208" s="428"/>
      <c r="BB208" s="428"/>
      <c r="BC208" s="428"/>
    </row>
    <row r="209" ht="12.75" customHeight="1">
      <c r="A209" s="428"/>
      <c r="B209" s="428"/>
      <c r="C209" s="428"/>
      <c r="D209" s="428"/>
      <c r="E209" s="428"/>
      <c r="F209" s="428"/>
      <c r="G209" s="428"/>
      <c r="H209" s="428"/>
      <c r="I209" s="428"/>
      <c r="J209" s="428"/>
      <c r="K209" s="428"/>
      <c r="L209" s="428"/>
      <c r="M209" s="428"/>
      <c r="N209" s="428"/>
      <c r="O209" s="428"/>
      <c r="P209" s="428"/>
      <c r="Q209" s="428"/>
      <c r="R209" s="428"/>
      <c r="S209" s="428"/>
      <c r="T209" s="428"/>
      <c r="U209" s="428"/>
      <c r="V209" s="428"/>
      <c r="W209" s="428"/>
      <c r="X209" s="428"/>
      <c r="Y209" s="428"/>
      <c r="Z209" s="428"/>
      <c r="AA209" s="428"/>
      <c r="AB209" s="428"/>
      <c r="AC209" s="428"/>
      <c r="AD209" s="428"/>
      <c r="AE209" s="428"/>
      <c r="AF209" s="428"/>
      <c r="AG209" s="428"/>
      <c r="AH209" s="428"/>
      <c r="AI209" s="428"/>
      <c r="AJ209" s="428"/>
      <c r="AK209" s="428"/>
      <c r="AL209" s="428"/>
      <c r="AM209" s="428"/>
      <c r="AN209" s="428"/>
      <c r="AO209" s="428"/>
      <c r="AP209" s="428"/>
      <c r="AQ209" s="428"/>
      <c r="AR209" s="428"/>
      <c r="AS209" s="428"/>
      <c r="AT209" s="428"/>
      <c r="AU209" s="428"/>
      <c r="AV209" s="428"/>
      <c r="AW209" s="428"/>
      <c r="AX209" s="428"/>
      <c r="AY209" s="428"/>
      <c r="AZ209" s="428"/>
      <c r="BA209" s="428"/>
      <c r="BB209" s="428"/>
      <c r="BC209" s="428"/>
    </row>
    <row r="210" ht="12.75" customHeight="1">
      <c r="A210" s="428"/>
      <c r="B210" s="428"/>
      <c r="C210" s="428"/>
      <c r="D210" s="428"/>
      <c r="E210" s="428"/>
      <c r="F210" s="428"/>
      <c r="G210" s="428"/>
      <c r="H210" s="428"/>
      <c r="I210" s="428"/>
      <c r="J210" s="428"/>
      <c r="K210" s="428"/>
      <c r="L210" s="428"/>
      <c r="M210" s="428"/>
      <c r="N210" s="428"/>
      <c r="O210" s="428"/>
      <c r="P210" s="428"/>
      <c r="Q210" s="428"/>
      <c r="R210" s="428"/>
      <c r="S210" s="428"/>
      <c r="T210" s="428"/>
      <c r="U210" s="428"/>
      <c r="V210" s="428"/>
      <c r="W210" s="428"/>
      <c r="X210" s="428"/>
      <c r="Y210" s="428"/>
      <c r="Z210" s="428"/>
      <c r="AA210" s="428"/>
      <c r="AB210" s="428"/>
      <c r="AC210" s="428"/>
      <c r="AD210" s="428"/>
      <c r="AE210" s="428"/>
      <c r="AF210" s="428"/>
      <c r="AG210" s="428"/>
      <c r="AH210" s="428"/>
      <c r="AI210" s="428"/>
      <c r="AJ210" s="428"/>
      <c r="AK210" s="428"/>
      <c r="AL210" s="428"/>
      <c r="AM210" s="428"/>
      <c r="AN210" s="428"/>
      <c r="AO210" s="428"/>
      <c r="AP210" s="428"/>
      <c r="AQ210" s="428"/>
      <c r="AR210" s="428"/>
      <c r="AS210" s="428"/>
      <c r="AT210" s="428"/>
      <c r="AU210" s="428"/>
      <c r="AV210" s="428"/>
      <c r="AW210" s="428"/>
      <c r="AX210" s="428"/>
      <c r="AY210" s="428"/>
      <c r="AZ210" s="428"/>
      <c r="BA210" s="428"/>
      <c r="BB210" s="428"/>
      <c r="BC210" s="428"/>
    </row>
    <row r="211" ht="12.75" customHeight="1">
      <c r="A211" s="428"/>
      <c r="B211" s="428"/>
      <c r="C211" s="428"/>
      <c r="D211" s="428"/>
      <c r="E211" s="428"/>
      <c r="F211" s="428"/>
      <c r="G211" s="428"/>
      <c r="H211" s="428"/>
      <c r="I211" s="428"/>
      <c r="J211" s="428"/>
      <c r="K211" s="428"/>
      <c r="L211" s="428"/>
      <c r="M211" s="428"/>
      <c r="N211" s="428"/>
      <c r="O211" s="428"/>
      <c r="P211" s="428"/>
      <c r="Q211" s="428"/>
      <c r="R211" s="428"/>
      <c r="S211" s="428"/>
      <c r="T211" s="428"/>
      <c r="U211" s="428"/>
      <c r="V211" s="428"/>
      <c r="W211" s="428"/>
      <c r="X211" s="428"/>
      <c r="Y211" s="428"/>
      <c r="Z211" s="428"/>
      <c r="AA211" s="428"/>
      <c r="AB211" s="428"/>
      <c r="AC211" s="428"/>
      <c r="AD211" s="428"/>
      <c r="AE211" s="428"/>
      <c r="AF211" s="428"/>
      <c r="AG211" s="428"/>
      <c r="AH211" s="428"/>
      <c r="AI211" s="428"/>
      <c r="AJ211" s="428"/>
      <c r="AK211" s="428"/>
      <c r="AL211" s="428"/>
      <c r="AM211" s="428"/>
      <c r="AN211" s="428"/>
      <c r="AO211" s="428"/>
      <c r="AP211" s="428"/>
      <c r="AQ211" s="428"/>
      <c r="AR211" s="428"/>
      <c r="AS211" s="428"/>
      <c r="AT211" s="428"/>
      <c r="AU211" s="428"/>
      <c r="AV211" s="428"/>
      <c r="AW211" s="428"/>
      <c r="AX211" s="428"/>
      <c r="AY211" s="428"/>
      <c r="AZ211" s="428"/>
      <c r="BA211" s="428"/>
      <c r="BB211" s="428"/>
      <c r="BC211" s="428"/>
    </row>
    <row r="212" ht="12.75" customHeight="1">
      <c r="A212" s="428"/>
      <c r="B212" s="428"/>
      <c r="C212" s="428"/>
      <c r="D212" s="428"/>
      <c r="E212" s="428"/>
      <c r="F212" s="428"/>
      <c r="G212" s="428"/>
      <c r="H212" s="428"/>
      <c r="I212" s="428"/>
      <c r="J212" s="428"/>
      <c r="K212" s="428"/>
      <c r="L212" s="428"/>
      <c r="M212" s="428"/>
      <c r="N212" s="428"/>
      <c r="O212" s="428"/>
      <c r="P212" s="428"/>
      <c r="Q212" s="428"/>
      <c r="R212" s="428"/>
      <c r="S212" s="428"/>
      <c r="T212" s="428"/>
      <c r="U212" s="428"/>
      <c r="V212" s="428"/>
      <c r="W212" s="428"/>
      <c r="X212" s="428"/>
      <c r="Y212" s="428"/>
      <c r="Z212" s="428"/>
      <c r="AA212" s="428"/>
      <c r="AB212" s="428"/>
      <c r="AC212" s="428"/>
      <c r="AD212" s="428"/>
      <c r="AE212" s="428"/>
      <c r="AF212" s="428"/>
      <c r="AG212" s="428"/>
      <c r="AH212" s="428"/>
      <c r="AI212" s="428"/>
      <c r="AJ212" s="428"/>
      <c r="AK212" s="428"/>
      <c r="AL212" s="428"/>
      <c r="AM212" s="428"/>
      <c r="AN212" s="428"/>
      <c r="AO212" s="428"/>
      <c r="AP212" s="428"/>
      <c r="AQ212" s="428"/>
      <c r="AR212" s="428"/>
      <c r="AS212" s="428"/>
      <c r="AT212" s="428"/>
      <c r="AU212" s="428"/>
      <c r="AV212" s="428"/>
      <c r="AW212" s="428"/>
      <c r="AX212" s="428"/>
      <c r="AY212" s="428"/>
      <c r="AZ212" s="428"/>
      <c r="BA212" s="428"/>
      <c r="BB212" s="428"/>
      <c r="BC212" s="428"/>
    </row>
    <row r="213" ht="12.75" customHeight="1">
      <c r="A213" s="428"/>
      <c r="B213" s="428"/>
      <c r="C213" s="428"/>
      <c r="D213" s="428"/>
      <c r="E213" s="428"/>
      <c r="F213" s="428"/>
      <c r="G213" s="428"/>
      <c r="H213" s="428"/>
      <c r="I213" s="428"/>
      <c r="J213" s="428"/>
      <c r="K213" s="428"/>
      <c r="L213" s="428"/>
      <c r="M213" s="428"/>
      <c r="N213" s="428"/>
      <c r="O213" s="428"/>
      <c r="P213" s="428"/>
      <c r="Q213" s="428"/>
      <c r="R213" s="428"/>
      <c r="S213" s="428"/>
      <c r="T213" s="428"/>
      <c r="U213" s="428"/>
      <c r="V213" s="428"/>
      <c r="W213" s="428"/>
      <c r="X213" s="428"/>
      <c r="Y213" s="428"/>
      <c r="Z213" s="428"/>
      <c r="AA213" s="428"/>
      <c r="AB213" s="428"/>
      <c r="AC213" s="428"/>
      <c r="AD213" s="428"/>
      <c r="AE213" s="428"/>
      <c r="AF213" s="428"/>
      <c r="AG213" s="428"/>
      <c r="AH213" s="428"/>
      <c r="AI213" s="428"/>
      <c r="AJ213" s="428"/>
      <c r="AK213" s="428"/>
      <c r="AL213" s="428"/>
      <c r="AM213" s="428"/>
      <c r="AN213" s="428"/>
      <c r="AO213" s="428"/>
      <c r="AP213" s="428"/>
      <c r="AQ213" s="428"/>
      <c r="AR213" s="428"/>
      <c r="AS213" s="428"/>
      <c r="AT213" s="428"/>
      <c r="AU213" s="428"/>
      <c r="AV213" s="428"/>
      <c r="AW213" s="428"/>
      <c r="AX213" s="428"/>
      <c r="AY213" s="428"/>
      <c r="AZ213" s="428"/>
      <c r="BA213" s="428"/>
      <c r="BB213" s="428"/>
      <c r="BC213" s="428"/>
    </row>
    <row r="214" ht="12.75" customHeight="1">
      <c r="A214" s="428"/>
      <c r="B214" s="428"/>
      <c r="C214" s="428"/>
      <c r="D214" s="428"/>
      <c r="E214" s="428"/>
      <c r="F214" s="428"/>
      <c r="G214" s="428"/>
      <c r="H214" s="428"/>
      <c r="I214" s="428"/>
      <c r="J214" s="428"/>
      <c r="K214" s="428"/>
      <c r="L214" s="428"/>
      <c r="M214" s="428"/>
      <c r="N214" s="428"/>
      <c r="O214" s="428"/>
      <c r="P214" s="428"/>
      <c r="Q214" s="428"/>
      <c r="R214" s="428"/>
      <c r="S214" s="428"/>
      <c r="T214" s="428"/>
      <c r="U214" s="428"/>
      <c r="V214" s="428"/>
      <c r="W214" s="428"/>
      <c r="X214" s="428"/>
      <c r="Y214" s="428"/>
      <c r="Z214" s="428"/>
      <c r="AA214" s="428"/>
      <c r="AB214" s="428"/>
      <c r="AC214" s="428"/>
      <c r="AD214" s="428"/>
      <c r="AE214" s="428"/>
      <c r="AF214" s="428"/>
      <c r="AG214" s="428"/>
      <c r="AH214" s="428"/>
      <c r="AI214" s="428"/>
      <c r="AJ214" s="428"/>
      <c r="AK214" s="428"/>
      <c r="AL214" s="428"/>
      <c r="AM214" s="428"/>
      <c r="AN214" s="428"/>
      <c r="AO214" s="428"/>
      <c r="AP214" s="428"/>
      <c r="AQ214" s="428"/>
      <c r="AR214" s="428"/>
      <c r="AS214" s="428"/>
      <c r="AT214" s="428"/>
      <c r="AU214" s="428"/>
      <c r="AV214" s="428"/>
      <c r="AW214" s="428"/>
      <c r="AX214" s="428"/>
      <c r="AY214" s="428"/>
      <c r="AZ214" s="428"/>
      <c r="BA214" s="428"/>
      <c r="BB214" s="428"/>
      <c r="BC214" s="428"/>
    </row>
    <row r="215" ht="12.75" customHeight="1">
      <c r="A215" s="428"/>
      <c r="B215" s="428"/>
      <c r="C215" s="428"/>
      <c r="D215" s="428"/>
      <c r="E215" s="428"/>
      <c r="F215" s="428"/>
      <c r="G215" s="428"/>
      <c r="H215" s="428"/>
      <c r="I215" s="428"/>
      <c r="J215" s="428"/>
      <c r="K215" s="428"/>
      <c r="L215" s="428"/>
      <c r="M215" s="428"/>
      <c r="N215" s="428"/>
      <c r="O215" s="428"/>
      <c r="P215" s="428"/>
      <c r="Q215" s="428"/>
      <c r="R215" s="428"/>
      <c r="S215" s="428"/>
      <c r="T215" s="428"/>
      <c r="U215" s="428"/>
      <c r="V215" s="428"/>
      <c r="W215" s="428"/>
      <c r="X215" s="428"/>
      <c r="Y215" s="428"/>
      <c r="Z215" s="428"/>
      <c r="AA215" s="428"/>
      <c r="AB215" s="428"/>
      <c r="AC215" s="428"/>
      <c r="AD215" s="428"/>
      <c r="AE215" s="428"/>
      <c r="AF215" s="428"/>
      <c r="AG215" s="428"/>
      <c r="AH215" s="428"/>
      <c r="AI215" s="428"/>
      <c r="AJ215" s="428"/>
      <c r="AK215" s="428"/>
      <c r="AL215" s="428"/>
      <c r="AM215" s="428"/>
      <c r="AN215" s="428"/>
      <c r="AO215" s="428"/>
      <c r="AP215" s="428"/>
      <c r="AQ215" s="428"/>
      <c r="AR215" s="428"/>
      <c r="AS215" s="428"/>
      <c r="AT215" s="428"/>
      <c r="AU215" s="428"/>
      <c r="AV215" s="428"/>
      <c r="AW215" s="428"/>
      <c r="AX215" s="428"/>
      <c r="AY215" s="428"/>
      <c r="AZ215" s="428"/>
      <c r="BA215" s="428"/>
      <c r="BB215" s="428"/>
      <c r="BC215" s="428"/>
    </row>
    <row r="216" ht="12.75" customHeight="1">
      <c r="A216" s="428"/>
      <c r="B216" s="428"/>
      <c r="C216" s="428"/>
      <c r="D216" s="428"/>
      <c r="E216" s="428"/>
      <c r="F216" s="428"/>
      <c r="G216" s="428"/>
      <c r="H216" s="428"/>
      <c r="I216" s="428"/>
      <c r="J216" s="428"/>
      <c r="K216" s="428"/>
      <c r="L216" s="428"/>
      <c r="M216" s="428"/>
      <c r="N216" s="428"/>
      <c r="O216" s="428"/>
      <c r="P216" s="428"/>
      <c r="Q216" s="428"/>
      <c r="R216" s="428"/>
      <c r="S216" s="428"/>
      <c r="T216" s="428"/>
      <c r="U216" s="428"/>
      <c r="V216" s="428"/>
      <c r="W216" s="428"/>
      <c r="X216" s="428"/>
      <c r="Y216" s="428"/>
      <c r="Z216" s="428"/>
      <c r="AA216" s="428"/>
      <c r="AB216" s="428"/>
      <c r="AC216" s="428"/>
      <c r="AD216" s="428"/>
      <c r="AE216" s="428"/>
      <c r="AF216" s="428"/>
      <c r="AG216" s="428"/>
      <c r="AH216" s="428"/>
      <c r="AI216" s="428"/>
      <c r="AJ216" s="428"/>
      <c r="AK216" s="428"/>
      <c r="AL216" s="428"/>
      <c r="AM216" s="428"/>
      <c r="AN216" s="428"/>
      <c r="AO216" s="428"/>
      <c r="AP216" s="428"/>
      <c r="AQ216" s="428"/>
      <c r="AR216" s="428"/>
      <c r="AS216" s="428"/>
      <c r="AT216" s="428"/>
      <c r="AU216" s="428"/>
      <c r="AV216" s="428"/>
      <c r="AW216" s="428"/>
      <c r="AX216" s="428"/>
      <c r="AY216" s="428"/>
      <c r="AZ216" s="428"/>
      <c r="BA216" s="428"/>
      <c r="BB216" s="428"/>
      <c r="BC216" s="428"/>
    </row>
    <row r="217" ht="12.75" customHeight="1">
      <c r="A217" s="428"/>
      <c r="B217" s="428"/>
      <c r="C217" s="428"/>
      <c r="D217" s="428"/>
      <c r="E217" s="428"/>
      <c r="F217" s="428"/>
      <c r="G217" s="428"/>
      <c r="H217" s="428"/>
      <c r="I217" s="428"/>
      <c r="J217" s="428"/>
      <c r="K217" s="428"/>
      <c r="L217" s="428"/>
      <c r="M217" s="428"/>
      <c r="N217" s="428"/>
      <c r="O217" s="428"/>
      <c r="P217" s="428"/>
      <c r="Q217" s="428"/>
      <c r="R217" s="428"/>
      <c r="S217" s="428"/>
      <c r="T217" s="428"/>
      <c r="U217" s="428"/>
      <c r="V217" s="428"/>
      <c r="W217" s="428"/>
      <c r="X217" s="428"/>
      <c r="Y217" s="428"/>
      <c r="Z217" s="428"/>
      <c r="AA217" s="428"/>
      <c r="AB217" s="428"/>
      <c r="AC217" s="428"/>
      <c r="AD217" s="428"/>
      <c r="AE217" s="428"/>
      <c r="AF217" s="428"/>
      <c r="AG217" s="428"/>
      <c r="AH217" s="428"/>
      <c r="AI217" s="428"/>
      <c r="AJ217" s="428"/>
      <c r="AK217" s="428"/>
      <c r="AL217" s="428"/>
      <c r="AM217" s="428"/>
      <c r="AN217" s="428"/>
      <c r="AO217" s="428"/>
      <c r="AP217" s="428"/>
      <c r="AQ217" s="428"/>
      <c r="AR217" s="428"/>
      <c r="AS217" s="428"/>
      <c r="AT217" s="428"/>
      <c r="AU217" s="428"/>
      <c r="AV217" s="428"/>
      <c r="AW217" s="428"/>
      <c r="AX217" s="428"/>
      <c r="AY217" s="428"/>
      <c r="AZ217" s="428"/>
      <c r="BA217" s="428"/>
      <c r="BB217" s="428"/>
      <c r="BC217" s="428"/>
    </row>
    <row r="218" ht="12.75" customHeight="1">
      <c r="A218" s="428"/>
      <c r="B218" s="428"/>
      <c r="C218" s="428"/>
      <c r="D218" s="428"/>
      <c r="E218" s="428"/>
      <c r="F218" s="428"/>
      <c r="G218" s="428"/>
      <c r="H218" s="428"/>
      <c r="I218" s="428"/>
      <c r="J218" s="428"/>
      <c r="K218" s="428"/>
      <c r="L218" s="428"/>
      <c r="M218" s="428"/>
      <c r="N218" s="428"/>
      <c r="O218" s="428"/>
      <c r="P218" s="428"/>
      <c r="Q218" s="428"/>
      <c r="R218" s="428"/>
      <c r="S218" s="428"/>
      <c r="T218" s="428"/>
      <c r="U218" s="428"/>
      <c r="V218" s="428"/>
      <c r="W218" s="428"/>
      <c r="X218" s="428"/>
      <c r="Y218" s="428"/>
      <c r="Z218" s="428"/>
      <c r="AA218" s="428"/>
      <c r="AB218" s="428"/>
      <c r="AC218" s="428"/>
      <c r="AD218" s="428"/>
      <c r="AE218" s="428"/>
      <c r="AF218" s="428"/>
      <c r="AG218" s="428"/>
      <c r="AH218" s="428"/>
      <c r="AI218" s="428"/>
      <c r="AJ218" s="428"/>
      <c r="AK218" s="428"/>
      <c r="AL218" s="428"/>
      <c r="AM218" s="428"/>
      <c r="AN218" s="428"/>
      <c r="AO218" s="428"/>
      <c r="AP218" s="428"/>
      <c r="AQ218" s="428"/>
      <c r="AR218" s="428"/>
      <c r="AS218" s="428"/>
      <c r="AT218" s="428"/>
      <c r="AU218" s="428"/>
      <c r="AV218" s="428"/>
      <c r="AW218" s="428"/>
      <c r="AX218" s="428"/>
      <c r="AY218" s="428"/>
      <c r="AZ218" s="428"/>
      <c r="BA218" s="428"/>
      <c r="BB218" s="428"/>
      <c r="BC218" s="428"/>
    </row>
    <row r="219" ht="12.75" customHeight="1">
      <c r="A219" s="428"/>
      <c r="B219" s="428"/>
      <c r="C219" s="428"/>
      <c r="D219" s="428"/>
      <c r="E219" s="428"/>
      <c r="F219" s="428"/>
      <c r="G219" s="428"/>
      <c r="H219" s="428"/>
      <c r="I219" s="428"/>
      <c r="J219" s="428"/>
      <c r="K219" s="428"/>
      <c r="L219" s="428"/>
      <c r="M219" s="428"/>
      <c r="N219" s="428"/>
      <c r="O219" s="428"/>
      <c r="P219" s="428"/>
      <c r="Q219" s="428"/>
      <c r="R219" s="428"/>
      <c r="S219" s="428"/>
      <c r="T219" s="428"/>
      <c r="U219" s="428"/>
      <c r="V219" s="428"/>
      <c r="W219" s="428"/>
      <c r="X219" s="428"/>
      <c r="Y219" s="428"/>
      <c r="Z219" s="428"/>
      <c r="AA219" s="428"/>
      <c r="AB219" s="428"/>
      <c r="AC219" s="428"/>
      <c r="AD219" s="428"/>
      <c r="AE219" s="428"/>
      <c r="AF219" s="428"/>
      <c r="AG219" s="428"/>
      <c r="AH219" s="428"/>
      <c r="AI219" s="428"/>
      <c r="AJ219" s="428"/>
      <c r="AK219" s="428"/>
      <c r="AL219" s="428"/>
      <c r="AM219" s="428"/>
      <c r="AN219" s="428"/>
      <c r="AO219" s="428"/>
      <c r="AP219" s="428"/>
      <c r="AQ219" s="428"/>
      <c r="AR219" s="428"/>
      <c r="AS219" s="428"/>
      <c r="AT219" s="428"/>
      <c r="AU219" s="428"/>
      <c r="AV219" s="428"/>
      <c r="AW219" s="428"/>
      <c r="AX219" s="428"/>
      <c r="AY219" s="428"/>
      <c r="AZ219" s="428"/>
      <c r="BA219" s="428"/>
      <c r="BB219" s="428"/>
      <c r="BC219" s="428"/>
    </row>
    <row r="220" ht="12.75" customHeight="1">
      <c r="A220" s="428"/>
      <c r="B220" s="428"/>
      <c r="C220" s="428"/>
      <c r="D220" s="428"/>
      <c r="E220" s="428"/>
      <c r="F220" s="428"/>
      <c r="G220" s="428"/>
      <c r="H220" s="428"/>
      <c r="I220" s="428"/>
      <c r="J220" s="428"/>
      <c r="K220" s="428"/>
      <c r="L220" s="428"/>
      <c r="M220" s="428"/>
      <c r="N220" s="428"/>
      <c r="O220" s="428"/>
      <c r="P220" s="428"/>
      <c r="Q220" s="428"/>
      <c r="R220" s="428"/>
      <c r="S220" s="428"/>
      <c r="T220" s="428"/>
      <c r="U220" s="428"/>
      <c r="V220" s="428"/>
      <c r="W220" s="428"/>
      <c r="X220" s="428"/>
      <c r="Y220" s="428"/>
      <c r="Z220" s="428"/>
      <c r="AA220" s="428"/>
      <c r="AB220" s="428"/>
      <c r="AC220" s="428"/>
      <c r="AD220" s="428"/>
      <c r="AE220" s="428"/>
      <c r="AF220" s="428"/>
      <c r="AG220" s="428"/>
      <c r="AH220" s="428"/>
      <c r="AI220" s="428"/>
      <c r="AJ220" s="428"/>
      <c r="AK220" s="428"/>
      <c r="AL220" s="428"/>
      <c r="AM220" s="428"/>
      <c r="AN220" s="428"/>
      <c r="AO220" s="428"/>
      <c r="AP220" s="428"/>
      <c r="AQ220" s="428"/>
      <c r="AR220" s="428"/>
      <c r="AS220" s="428"/>
      <c r="AT220" s="428"/>
      <c r="AU220" s="428"/>
      <c r="AV220" s="428"/>
      <c r="AW220" s="428"/>
      <c r="AX220" s="428"/>
      <c r="AY220" s="428"/>
      <c r="AZ220" s="428"/>
      <c r="BA220" s="428"/>
      <c r="BB220" s="428"/>
      <c r="BC220" s="428"/>
    </row>
    <row r="221" ht="12.75" customHeight="1">
      <c r="A221" s="428"/>
      <c r="B221" s="428"/>
      <c r="C221" s="428"/>
      <c r="D221" s="428"/>
      <c r="E221" s="428"/>
      <c r="F221" s="428"/>
      <c r="G221" s="428"/>
      <c r="H221" s="428"/>
      <c r="I221" s="428"/>
      <c r="J221" s="428"/>
      <c r="K221" s="428"/>
      <c r="L221" s="428"/>
      <c r="M221" s="428"/>
      <c r="N221" s="428"/>
      <c r="O221" s="428"/>
      <c r="P221" s="428"/>
      <c r="Q221" s="428"/>
      <c r="R221" s="428"/>
      <c r="S221" s="428"/>
      <c r="T221" s="428"/>
      <c r="U221" s="428"/>
      <c r="V221" s="428"/>
      <c r="W221" s="428"/>
      <c r="X221" s="428"/>
      <c r="Y221" s="428"/>
      <c r="Z221" s="428"/>
      <c r="AA221" s="428"/>
      <c r="AB221" s="428"/>
      <c r="AC221" s="428"/>
      <c r="AD221" s="428"/>
      <c r="AE221" s="428"/>
      <c r="AF221" s="428"/>
      <c r="AG221" s="428"/>
      <c r="AH221" s="428"/>
      <c r="AI221" s="428"/>
      <c r="AJ221" s="428"/>
      <c r="AK221" s="428"/>
      <c r="AL221" s="428"/>
      <c r="AM221" s="428"/>
      <c r="AN221" s="428"/>
      <c r="AO221" s="428"/>
      <c r="AP221" s="428"/>
      <c r="AQ221" s="428"/>
      <c r="AR221" s="428"/>
      <c r="AS221" s="428"/>
      <c r="AT221" s="428"/>
      <c r="AU221" s="428"/>
      <c r="AV221" s="428"/>
      <c r="AW221" s="428"/>
      <c r="AX221" s="428"/>
      <c r="AY221" s="428"/>
      <c r="AZ221" s="428"/>
      <c r="BA221" s="428"/>
      <c r="BB221" s="428"/>
      <c r="BC221" s="428"/>
    </row>
    <row r="222" ht="12.75" customHeight="1">
      <c r="A222" s="428"/>
      <c r="B222" s="428"/>
      <c r="C222" s="428"/>
      <c r="D222" s="428"/>
      <c r="E222" s="428"/>
      <c r="F222" s="428"/>
      <c r="G222" s="428"/>
      <c r="H222" s="428"/>
      <c r="I222" s="428"/>
      <c r="J222" s="428"/>
      <c r="K222" s="428"/>
      <c r="L222" s="428"/>
      <c r="M222" s="428"/>
      <c r="N222" s="428"/>
      <c r="O222" s="428"/>
      <c r="P222" s="428"/>
      <c r="Q222" s="428"/>
      <c r="R222" s="428"/>
      <c r="S222" s="428"/>
      <c r="T222" s="428"/>
      <c r="U222" s="428"/>
      <c r="V222" s="428"/>
      <c r="W222" s="428"/>
      <c r="X222" s="428"/>
      <c r="Y222" s="428"/>
      <c r="Z222" s="428"/>
      <c r="AA222" s="428"/>
      <c r="AB222" s="428"/>
      <c r="AC222" s="428"/>
      <c r="AD222" s="428"/>
      <c r="AE222" s="428"/>
      <c r="AF222" s="428"/>
      <c r="AG222" s="428"/>
      <c r="AH222" s="428"/>
      <c r="AI222" s="428"/>
      <c r="AJ222" s="428"/>
      <c r="AK222" s="428"/>
      <c r="AL222" s="428"/>
      <c r="AM222" s="428"/>
      <c r="AN222" s="428"/>
      <c r="AO222" s="428"/>
      <c r="AP222" s="428"/>
      <c r="AQ222" s="428"/>
      <c r="AR222" s="428"/>
      <c r="AS222" s="428"/>
      <c r="AT222" s="428"/>
      <c r="AU222" s="428"/>
      <c r="AV222" s="428"/>
      <c r="AW222" s="428"/>
      <c r="AX222" s="428"/>
      <c r="AY222" s="428"/>
      <c r="AZ222" s="428"/>
      <c r="BA222" s="428"/>
      <c r="BB222" s="428"/>
      <c r="BC222" s="428"/>
    </row>
    <row r="223" ht="12.75" customHeight="1">
      <c r="A223" s="428"/>
      <c r="B223" s="428"/>
      <c r="C223" s="428"/>
      <c r="D223" s="428"/>
      <c r="E223" s="428"/>
      <c r="F223" s="428"/>
      <c r="G223" s="428"/>
      <c r="H223" s="428"/>
      <c r="I223" s="428"/>
      <c r="J223" s="428"/>
      <c r="K223" s="428"/>
      <c r="L223" s="428"/>
      <c r="M223" s="428"/>
      <c r="N223" s="428"/>
      <c r="O223" s="428"/>
      <c r="P223" s="428"/>
      <c r="Q223" s="428"/>
      <c r="R223" s="428"/>
      <c r="S223" s="428"/>
      <c r="T223" s="428"/>
      <c r="U223" s="428"/>
      <c r="V223" s="428"/>
      <c r="W223" s="428"/>
      <c r="X223" s="428"/>
      <c r="Y223" s="428"/>
      <c r="Z223" s="428"/>
      <c r="AA223" s="428"/>
      <c r="AB223" s="428"/>
      <c r="AC223" s="428"/>
      <c r="AD223" s="428"/>
      <c r="AE223" s="428"/>
      <c r="AF223" s="428"/>
      <c r="AG223" s="428"/>
      <c r="AH223" s="428"/>
      <c r="AI223" s="428"/>
      <c r="AJ223" s="428"/>
      <c r="AK223" s="428"/>
      <c r="AL223" s="428"/>
      <c r="AM223" s="428"/>
      <c r="AN223" s="428"/>
      <c r="AO223" s="428"/>
      <c r="AP223" s="428"/>
      <c r="AQ223" s="428"/>
      <c r="AR223" s="428"/>
      <c r="AS223" s="428"/>
      <c r="AT223" s="428"/>
      <c r="AU223" s="428"/>
      <c r="AV223" s="428"/>
      <c r="AW223" s="428"/>
      <c r="AX223" s="428"/>
      <c r="AY223" s="428"/>
      <c r="AZ223" s="428"/>
      <c r="BA223" s="428"/>
      <c r="BB223" s="428"/>
      <c r="BC223" s="428"/>
    </row>
    <row r="224" ht="12.75" customHeight="1">
      <c r="A224" s="428"/>
      <c r="B224" s="428"/>
      <c r="C224" s="428"/>
      <c r="D224" s="428"/>
      <c r="E224" s="428"/>
      <c r="F224" s="428"/>
      <c r="G224" s="428"/>
      <c r="H224" s="428"/>
      <c r="I224" s="428"/>
      <c r="J224" s="428"/>
      <c r="K224" s="428"/>
      <c r="L224" s="428"/>
      <c r="M224" s="428"/>
      <c r="N224" s="428"/>
      <c r="O224" s="428"/>
      <c r="P224" s="428"/>
      <c r="Q224" s="428"/>
      <c r="R224" s="428"/>
      <c r="S224" s="428"/>
      <c r="T224" s="428"/>
      <c r="U224" s="428"/>
      <c r="V224" s="428"/>
      <c r="W224" s="428"/>
      <c r="X224" s="428"/>
      <c r="Y224" s="428"/>
      <c r="Z224" s="428"/>
      <c r="AA224" s="428"/>
      <c r="AB224" s="428"/>
      <c r="AC224" s="428"/>
      <c r="AD224" s="428"/>
      <c r="AE224" s="428"/>
      <c r="AF224" s="428"/>
      <c r="AG224" s="428"/>
      <c r="AH224" s="428"/>
      <c r="AI224" s="428"/>
      <c r="AJ224" s="428"/>
      <c r="AK224" s="428"/>
      <c r="AL224" s="428"/>
      <c r="AM224" s="428"/>
      <c r="AN224" s="428"/>
      <c r="AO224" s="428"/>
      <c r="AP224" s="428"/>
      <c r="AQ224" s="428"/>
      <c r="AR224" s="428"/>
      <c r="AS224" s="428"/>
      <c r="AT224" s="428"/>
      <c r="AU224" s="428"/>
      <c r="AV224" s="428"/>
      <c r="AW224" s="428"/>
      <c r="AX224" s="428"/>
      <c r="AY224" s="428"/>
      <c r="AZ224" s="428"/>
      <c r="BA224" s="428"/>
      <c r="BB224" s="428"/>
      <c r="BC224" s="428"/>
    </row>
    <row r="225" ht="12.75" customHeight="1">
      <c r="A225" s="428"/>
      <c r="B225" s="428"/>
      <c r="C225" s="428"/>
      <c r="D225" s="428"/>
      <c r="E225" s="428"/>
      <c r="F225" s="428"/>
      <c r="G225" s="428"/>
      <c r="H225" s="428"/>
      <c r="I225" s="428"/>
      <c r="J225" s="428"/>
      <c r="K225" s="428"/>
      <c r="L225" s="428"/>
      <c r="M225" s="428"/>
      <c r="N225" s="428"/>
      <c r="O225" s="428"/>
      <c r="P225" s="428"/>
      <c r="Q225" s="428"/>
      <c r="R225" s="428"/>
      <c r="S225" s="428"/>
      <c r="T225" s="428"/>
      <c r="U225" s="428"/>
      <c r="V225" s="428"/>
      <c r="W225" s="428"/>
      <c r="X225" s="428"/>
      <c r="Y225" s="428"/>
      <c r="Z225" s="428"/>
      <c r="AA225" s="428"/>
      <c r="AB225" s="428"/>
      <c r="AC225" s="428"/>
      <c r="AD225" s="428"/>
      <c r="AE225" s="428"/>
      <c r="AF225" s="428"/>
      <c r="AG225" s="428"/>
      <c r="AH225" s="428"/>
      <c r="AI225" s="428"/>
      <c r="AJ225" s="428"/>
      <c r="AK225" s="428"/>
      <c r="AL225" s="428"/>
      <c r="AM225" s="428"/>
      <c r="AN225" s="428"/>
      <c r="AO225" s="428"/>
      <c r="AP225" s="428"/>
      <c r="AQ225" s="428"/>
      <c r="AR225" s="428"/>
      <c r="AS225" s="428"/>
      <c r="AT225" s="428"/>
      <c r="AU225" s="428"/>
      <c r="AV225" s="428"/>
      <c r="AW225" s="428"/>
      <c r="AX225" s="428"/>
      <c r="AY225" s="428"/>
      <c r="AZ225" s="428"/>
      <c r="BA225" s="428"/>
      <c r="BB225" s="428"/>
      <c r="BC225" s="428"/>
    </row>
    <row r="226" ht="12.75" customHeight="1">
      <c r="A226" s="428"/>
      <c r="B226" s="428"/>
      <c r="C226" s="428"/>
      <c r="D226" s="428"/>
      <c r="E226" s="428"/>
      <c r="F226" s="428"/>
      <c r="G226" s="428"/>
      <c r="H226" s="428"/>
      <c r="I226" s="428"/>
      <c r="J226" s="428"/>
      <c r="K226" s="428"/>
      <c r="L226" s="428"/>
      <c r="M226" s="428"/>
      <c r="N226" s="428"/>
      <c r="O226" s="428"/>
      <c r="P226" s="428"/>
      <c r="Q226" s="428"/>
      <c r="R226" s="428"/>
      <c r="S226" s="428"/>
      <c r="T226" s="428"/>
      <c r="U226" s="428"/>
      <c r="V226" s="428"/>
      <c r="W226" s="428"/>
      <c r="X226" s="428"/>
      <c r="Y226" s="428"/>
      <c r="Z226" s="428"/>
      <c r="AA226" s="428"/>
      <c r="AB226" s="428"/>
      <c r="AC226" s="428"/>
      <c r="AD226" s="428"/>
      <c r="AE226" s="428"/>
      <c r="AF226" s="428"/>
      <c r="AG226" s="428"/>
      <c r="AH226" s="428"/>
      <c r="AI226" s="428"/>
      <c r="AJ226" s="428"/>
      <c r="AK226" s="428"/>
      <c r="AL226" s="428"/>
      <c r="AM226" s="428"/>
      <c r="AN226" s="428"/>
      <c r="AO226" s="428"/>
      <c r="AP226" s="428"/>
      <c r="AQ226" s="428"/>
      <c r="AR226" s="428"/>
      <c r="AS226" s="428"/>
      <c r="AT226" s="428"/>
      <c r="AU226" s="428"/>
      <c r="AV226" s="428"/>
      <c r="AW226" s="428"/>
      <c r="AX226" s="428"/>
      <c r="AY226" s="428"/>
      <c r="AZ226" s="428"/>
      <c r="BA226" s="428"/>
      <c r="BB226" s="428"/>
      <c r="BC226" s="428"/>
    </row>
    <row r="227" ht="12.75" customHeight="1">
      <c r="A227" s="428"/>
      <c r="B227" s="428"/>
      <c r="C227" s="428"/>
      <c r="D227" s="428"/>
      <c r="E227" s="428"/>
      <c r="F227" s="428"/>
      <c r="G227" s="428"/>
      <c r="H227" s="428"/>
      <c r="I227" s="428"/>
      <c r="J227" s="428"/>
      <c r="K227" s="428"/>
      <c r="L227" s="428"/>
      <c r="M227" s="428"/>
      <c r="N227" s="428"/>
      <c r="O227" s="428"/>
      <c r="P227" s="428"/>
      <c r="Q227" s="428"/>
      <c r="R227" s="428"/>
      <c r="S227" s="428"/>
      <c r="T227" s="428"/>
      <c r="U227" s="428"/>
      <c r="V227" s="428"/>
      <c r="W227" s="428"/>
      <c r="X227" s="428"/>
      <c r="Y227" s="428"/>
      <c r="Z227" s="428"/>
      <c r="AA227" s="428"/>
      <c r="AB227" s="428"/>
      <c r="AC227" s="428"/>
      <c r="AD227" s="428"/>
      <c r="AE227" s="428"/>
      <c r="AF227" s="428"/>
      <c r="AG227" s="428"/>
      <c r="AH227" s="428"/>
      <c r="AI227" s="428"/>
      <c r="AJ227" s="428"/>
      <c r="AK227" s="428"/>
      <c r="AL227" s="428"/>
      <c r="AM227" s="428"/>
      <c r="AN227" s="428"/>
      <c r="AO227" s="428"/>
      <c r="AP227" s="428"/>
      <c r="AQ227" s="428"/>
      <c r="AR227" s="428"/>
      <c r="AS227" s="428"/>
      <c r="AT227" s="428"/>
      <c r="AU227" s="428"/>
      <c r="AV227" s="428"/>
      <c r="AW227" s="428"/>
      <c r="AX227" s="428"/>
      <c r="AY227" s="428"/>
      <c r="AZ227" s="428"/>
      <c r="BA227" s="428"/>
      <c r="BB227" s="428"/>
      <c r="BC227" s="428"/>
    </row>
    <row r="228" ht="12.75" customHeight="1">
      <c r="A228" s="428"/>
      <c r="B228" s="428"/>
      <c r="C228" s="428"/>
      <c r="D228" s="428"/>
      <c r="E228" s="428"/>
      <c r="F228" s="428"/>
      <c r="G228" s="428"/>
      <c r="H228" s="428"/>
      <c r="I228" s="428"/>
      <c r="J228" s="428"/>
      <c r="K228" s="428"/>
      <c r="L228" s="428"/>
      <c r="M228" s="428"/>
      <c r="N228" s="428"/>
      <c r="O228" s="428"/>
      <c r="P228" s="428"/>
      <c r="Q228" s="428"/>
      <c r="R228" s="428"/>
      <c r="S228" s="428"/>
      <c r="T228" s="428"/>
      <c r="U228" s="428"/>
      <c r="V228" s="428"/>
      <c r="W228" s="428"/>
      <c r="X228" s="428"/>
      <c r="Y228" s="428"/>
      <c r="Z228" s="428"/>
      <c r="AA228" s="428"/>
      <c r="AB228" s="428"/>
      <c r="AC228" s="428"/>
      <c r="AD228" s="428"/>
      <c r="AE228" s="428"/>
      <c r="AF228" s="428"/>
      <c r="AG228" s="428"/>
      <c r="AH228" s="428"/>
      <c r="AI228" s="428"/>
      <c r="AJ228" s="428"/>
      <c r="AK228" s="428"/>
      <c r="AL228" s="428"/>
      <c r="AM228" s="428"/>
      <c r="AN228" s="428"/>
      <c r="AO228" s="428"/>
      <c r="AP228" s="428"/>
      <c r="AQ228" s="428"/>
      <c r="AR228" s="428"/>
      <c r="AS228" s="428"/>
      <c r="AT228" s="428"/>
      <c r="AU228" s="428"/>
      <c r="AV228" s="428"/>
      <c r="AW228" s="428"/>
      <c r="AX228" s="428"/>
      <c r="AY228" s="428"/>
      <c r="AZ228" s="428"/>
      <c r="BA228" s="428"/>
      <c r="BB228" s="428"/>
      <c r="BC228" s="428"/>
    </row>
    <row r="229" ht="12.75" customHeight="1">
      <c r="A229" s="428"/>
      <c r="B229" s="428"/>
      <c r="C229" s="428"/>
      <c r="D229" s="428"/>
      <c r="E229" s="428"/>
      <c r="F229" s="428"/>
      <c r="G229" s="428"/>
      <c r="H229" s="428"/>
      <c r="I229" s="428"/>
      <c r="J229" s="428"/>
      <c r="K229" s="428"/>
      <c r="L229" s="428"/>
      <c r="M229" s="428"/>
      <c r="N229" s="428"/>
      <c r="O229" s="428"/>
      <c r="P229" s="428"/>
      <c r="Q229" s="428"/>
      <c r="R229" s="428"/>
      <c r="S229" s="428"/>
      <c r="T229" s="428"/>
      <c r="U229" s="428"/>
      <c r="V229" s="428"/>
      <c r="W229" s="428"/>
      <c r="X229" s="428"/>
      <c r="Y229" s="428"/>
      <c r="Z229" s="428"/>
      <c r="AA229" s="428"/>
      <c r="AB229" s="428"/>
      <c r="AC229" s="428"/>
      <c r="AD229" s="428"/>
      <c r="AE229" s="428"/>
      <c r="AF229" s="428"/>
      <c r="AG229" s="428"/>
      <c r="AH229" s="428"/>
      <c r="AI229" s="428"/>
      <c r="AJ229" s="428"/>
      <c r="AK229" s="428"/>
      <c r="AL229" s="428"/>
      <c r="AM229" s="428"/>
      <c r="AN229" s="428"/>
      <c r="AO229" s="428"/>
      <c r="AP229" s="428"/>
      <c r="AQ229" s="428"/>
      <c r="AR229" s="428"/>
      <c r="AS229" s="428"/>
      <c r="AT229" s="428"/>
      <c r="AU229" s="428"/>
      <c r="AV229" s="428"/>
      <c r="AW229" s="428"/>
      <c r="AX229" s="428"/>
      <c r="AY229" s="428"/>
      <c r="AZ229" s="428"/>
      <c r="BA229" s="428"/>
      <c r="BB229" s="428"/>
      <c r="BC229" s="428"/>
    </row>
    <row r="230" ht="12.75" customHeight="1">
      <c r="A230" s="428"/>
      <c r="B230" s="428"/>
      <c r="C230" s="428"/>
      <c r="D230" s="428"/>
      <c r="E230" s="428"/>
      <c r="F230" s="428"/>
      <c r="G230" s="428"/>
      <c r="H230" s="428"/>
      <c r="I230" s="428"/>
      <c r="J230" s="428"/>
      <c r="K230" s="428"/>
      <c r="L230" s="428"/>
      <c r="M230" s="428"/>
      <c r="N230" s="428"/>
      <c r="O230" s="428"/>
      <c r="P230" s="428"/>
      <c r="Q230" s="428"/>
      <c r="R230" s="428"/>
      <c r="S230" s="428"/>
      <c r="T230" s="428"/>
      <c r="U230" s="428"/>
      <c r="V230" s="428"/>
      <c r="W230" s="428"/>
      <c r="X230" s="428"/>
      <c r="Y230" s="428"/>
      <c r="Z230" s="428"/>
      <c r="AA230" s="428"/>
      <c r="AB230" s="428"/>
      <c r="AC230" s="428"/>
      <c r="AD230" s="428"/>
      <c r="AE230" s="428"/>
      <c r="AF230" s="428"/>
      <c r="AG230" s="428"/>
      <c r="AH230" s="428"/>
      <c r="AI230" s="428"/>
      <c r="AJ230" s="428"/>
      <c r="AK230" s="428"/>
      <c r="AL230" s="428"/>
      <c r="AM230" s="428"/>
      <c r="AN230" s="428"/>
      <c r="AO230" s="428"/>
      <c r="AP230" s="428"/>
      <c r="AQ230" s="428"/>
      <c r="AR230" s="428"/>
      <c r="AS230" s="428"/>
      <c r="AT230" s="428"/>
      <c r="AU230" s="428"/>
      <c r="AV230" s="428"/>
      <c r="AW230" s="428"/>
      <c r="AX230" s="428"/>
      <c r="AY230" s="428"/>
      <c r="AZ230" s="428"/>
      <c r="BA230" s="428"/>
      <c r="BB230" s="428"/>
      <c r="BC230" s="428"/>
    </row>
    <row r="231" ht="12.75" customHeight="1">
      <c r="A231" s="428"/>
      <c r="B231" s="428"/>
      <c r="C231" s="428"/>
      <c r="D231" s="428"/>
      <c r="E231" s="428"/>
      <c r="F231" s="428"/>
      <c r="G231" s="428"/>
      <c r="H231" s="428"/>
      <c r="I231" s="428"/>
      <c r="J231" s="428"/>
      <c r="K231" s="428"/>
      <c r="L231" s="428"/>
      <c r="M231" s="428"/>
      <c r="N231" s="428"/>
      <c r="O231" s="428"/>
      <c r="P231" s="428"/>
      <c r="Q231" s="428"/>
      <c r="R231" s="428"/>
      <c r="S231" s="428"/>
      <c r="T231" s="428"/>
      <c r="U231" s="428"/>
      <c r="V231" s="428"/>
      <c r="W231" s="428"/>
      <c r="X231" s="428"/>
      <c r="Y231" s="428"/>
      <c r="Z231" s="428"/>
      <c r="AA231" s="428"/>
      <c r="AB231" s="428"/>
      <c r="AC231" s="428"/>
      <c r="AD231" s="428"/>
      <c r="AE231" s="428"/>
      <c r="AF231" s="428"/>
      <c r="AG231" s="428"/>
      <c r="AH231" s="428"/>
      <c r="AI231" s="428"/>
      <c r="AJ231" s="428"/>
      <c r="AK231" s="428"/>
      <c r="AL231" s="428"/>
      <c r="AM231" s="428"/>
      <c r="AN231" s="428"/>
      <c r="AO231" s="428"/>
      <c r="AP231" s="428"/>
      <c r="AQ231" s="428"/>
      <c r="AR231" s="428"/>
      <c r="AS231" s="428"/>
      <c r="AT231" s="428"/>
      <c r="AU231" s="428"/>
      <c r="AV231" s="428"/>
      <c r="AW231" s="428"/>
      <c r="AX231" s="428"/>
      <c r="AY231" s="428"/>
      <c r="AZ231" s="428"/>
      <c r="BA231" s="428"/>
      <c r="BB231" s="428"/>
      <c r="BC231" s="428"/>
    </row>
    <row r="232" ht="12.75" customHeight="1">
      <c r="A232" s="428"/>
      <c r="B232" s="428"/>
      <c r="C232" s="428"/>
      <c r="D232" s="428"/>
      <c r="E232" s="428"/>
      <c r="F232" s="428"/>
      <c r="G232" s="428"/>
      <c r="H232" s="428"/>
      <c r="I232" s="428"/>
      <c r="J232" s="428"/>
      <c r="K232" s="428"/>
      <c r="L232" s="428"/>
      <c r="M232" s="428"/>
      <c r="N232" s="428"/>
      <c r="O232" s="428"/>
      <c r="P232" s="428"/>
      <c r="Q232" s="428"/>
      <c r="R232" s="428"/>
      <c r="S232" s="428"/>
      <c r="T232" s="428"/>
      <c r="U232" s="428"/>
      <c r="V232" s="428"/>
      <c r="W232" s="428"/>
      <c r="X232" s="428"/>
      <c r="Y232" s="428"/>
      <c r="Z232" s="428"/>
      <c r="AA232" s="428"/>
      <c r="AB232" s="428"/>
      <c r="AC232" s="428"/>
      <c r="AD232" s="428"/>
      <c r="AE232" s="428"/>
      <c r="AF232" s="428"/>
      <c r="AG232" s="428"/>
      <c r="AH232" s="428"/>
      <c r="AI232" s="428"/>
      <c r="AJ232" s="428"/>
      <c r="AK232" s="428"/>
      <c r="AL232" s="428"/>
      <c r="AM232" s="428"/>
      <c r="AN232" s="428"/>
      <c r="AO232" s="428"/>
      <c r="AP232" s="428"/>
      <c r="AQ232" s="428"/>
      <c r="AR232" s="428"/>
      <c r="AS232" s="428"/>
      <c r="AT232" s="428"/>
      <c r="AU232" s="428"/>
      <c r="AV232" s="428"/>
      <c r="AW232" s="428"/>
      <c r="AX232" s="428"/>
      <c r="AY232" s="428"/>
      <c r="AZ232" s="428"/>
      <c r="BA232" s="428"/>
      <c r="BB232" s="428"/>
      <c r="BC232" s="428"/>
    </row>
    <row r="233" ht="12.75" customHeight="1">
      <c r="A233" s="428"/>
      <c r="B233" s="428"/>
      <c r="C233" s="428"/>
      <c r="D233" s="428"/>
      <c r="E233" s="428"/>
      <c r="F233" s="428"/>
      <c r="G233" s="428"/>
      <c r="H233" s="428"/>
      <c r="I233" s="428"/>
      <c r="J233" s="428"/>
      <c r="K233" s="428"/>
      <c r="L233" s="428"/>
      <c r="M233" s="428"/>
      <c r="N233" s="428"/>
      <c r="O233" s="428"/>
      <c r="P233" s="428"/>
      <c r="Q233" s="428"/>
      <c r="R233" s="428"/>
      <c r="S233" s="428"/>
      <c r="T233" s="428"/>
      <c r="U233" s="428"/>
      <c r="V233" s="428"/>
      <c r="W233" s="428"/>
      <c r="X233" s="428"/>
      <c r="Y233" s="428"/>
      <c r="Z233" s="428"/>
      <c r="AA233" s="428"/>
      <c r="AB233" s="428"/>
      <c r="AC233" s="428"/>
      <c r="AD233" s="428"/>
      <c r="AE233" s="428"/>
      <c r="AF233" s="428"/>
      <c r="AG233" s="428"/>
      <c r="AH233" s="428"/>
      <c r="AI233" s="428"/>
      <c r="AJ233" s="428"/>
      <c r="AK233" s="428"/>
      <c r="AL233" s="428"/>
      <c r="AM233" s="428"/>
      <c r="AN233" s="428"/>
      <c r="AO233" s="428"/>
      <c r="AP233" s="428"/>
      <c r="AQ233" s="428"/>
      <c r="AR233" s="428"/>
      <c r="AS233" s="428"/>
      <c r="AT233" s="428"/>
      <c r="AU233" s="428"/>
      <c r="AV233" s="428"/>
      <c r="AW233" s="428"/>
      <c r="AX233" s="428"/>
      <c r="AY233" s="428"/>
      <c r="AZ233" s="428"/>
      <c r="BA233" s="428"/>
      <c r="BB233" s="428"/>
      <c r="BC233" s="428"/>
    </row>
    <row r="234" ht="12.75" customHeight="1">
      <c r="A234" s="428"/>
      <c r="B234" s="428"/>
      <c r="C234" s="428"/>
      <c r="D234" s="428"/>
      <c r="E234" s="428"/>
      <c r="F234" s="428"/>
      <c r="G234" s="428"/>
      <c r="H234" s="428"/>
      <c r="I234" s="428"/>
      <c r="J234" s="428"/>
      <c r="K234" s="428"/>
      <c r="L234" s="428"/>
      <c r="M234" s="428"/>
      <c r="N234" s="428"/>
      <c r="O234" s="428"/>
      <c r="P234" s="428"/>
      <c r="Q234" s="428"/>
      <c r="R234" s="428"/>
      <c r="S234" s="428"/>
      <c r="T234" s="428"/>
      <c r="U234" s="428"/>
      <c r="V234" s="428"/>
      <c r="W234" s="428"/>
      <c r="X234" s="428"/>
      <c r="Y234" s="428"/>
      <c r="Z234" s="428"/>
      <c r="AA234" s="428"/>
      <c r="AB234" s="428"/>
      <c r="AC234" s="428"/>
      <c r="AD234" s="428"/>
      <c r="AE234" s="428"/>
      <c r="AF234" s="428"/>
      <c r="AG234" s="428"/>
      <c r="AH234" s="428"/>
      <c r="AI234" s="428"/>
      <c r="AJ234" s="428"/>
      <c r="AK234" s="428"/>
      <c r="AL234" s="428"/>
      <c r="AM234" s="428"/>
      <c r="AN234" s="428"/>
      <c r="AO234" s="428"/>
      <c r="AP234" s="428"/>
      <c r="AQ234" s="428"/>
      <c r="AR234" s="428"/>
      <c r="AS234" s="428"/>
      <c r="AT234" s="428"/>
      <c r="AU234" s="428"/>
      <c r="AV234" s="428"/>
      <c r="AW234" s="428"/>
      <c r="AX234" s="428"/>
      <c r="AY234" s="428"/>
      <c r="AZ234" s="428"/>
      <c r="BA234" s="428"/>
      <c r="BB234" s="428"/>
      <c r="BC234" s="428"/>
    </row>
    <row r="235" ht="12.75" customHeight="1">
      <c r="A235" s="428"/>
      <c r="B235" s="428"/>
      <c r="C235" s="428"/>
      <c r="D235" s="428"/>
      <c r="E235" s="428"/>
      <c r="F235" s="428"/>
      <c r="G235" s="428"/>
      <c r="H235" s="428"/>
      <c r="I235" s="428"/>
      <c r="J235" s="428"/>
      <c r="K235" s="428"/>
      <c r="L235" s="428"/>
      <c r="M235" s="428"/>
      <c r="N235" s="428"/>
      <c r="O235" s="428"/>
      <c r="P235" s="428"/>
      <c r="Q235" s="428"/>
      <c r="R235" s="428"/>
      <c r="S235" s="428"/>
      <c r="T235" s="428"/>
      <c r="U235" s="428"/>
      <c r="V235" s="428"/>
      <c r="W235" s="428"/>
      <c r="X235" s="428"/>
      <c r="Y235" s="428"/>
      <c r="Z235" s="428"/>
      <c r="AA235" s="428"/>
      <c r="AB235" s="428"/>
      <c r="AC235" s="428"/>
      <c r="AD235" s="428"/>
      <c r="AE235" s="428"/>
      <c r="AF235" s="428"/>
      <c r="AG235" s="428"/>
      <c r="AH235" s="428"/>
      <c r="AI235" s="428"/>
      <c r="AJ235" s="428"/>
      <c r="AK235" s="428"/>
      <c r="AL235" s="428"/>
      <c r="AM235" s="428"/>
      <c r="AN235" s="428"/>
      <c r="AO235" s="428"/>
      <c r="AP235" s="428"/>
      <c r="AQ235" s="428"/>
      <c r="AR235" s="428"/>
      <c r="AS235" s="428"/>
      <c r="AT235" s="428"/>
      <c r="AU235" s="428"/>
      <c r="AV235" s="428"/>
      <c r="AW235" s="428"/>
      <c r="AX235" s="428"/>
      <c r="AY235" s="428"/>
      <c r="AZ235" s="428"/>
      <c r="BA235" s="428"/>
      <c r="BB235" s="428"/>
      <c r="BC235" s="428"/>
    </row>
    <row r="236" ht="12.75" customHeight="1">
      <c r="A236" s="428"/>
      <c r="B236" s="428"/>
      <c r="C236" s="428"/>
      <c r="D236" s="428"/>
      <c r="E236" s="428"/>
      <c r="F236" s="428"/>
      <c r="G236" s="428"/>
      <c r="H236" s="428"/>
      <c r="I236" s="428"/>
      <c r="J236" s="428"/>
      <c r="K236" s="428"/>
      <c r="L236" s="428"/>
      <c r="M236" s="428"/>
      <c r="N236" s="428"/>
      <c r="O236" s="428"/>
      <c r="P236" s="428"/>
      <c r="Q236" s="428"/>
      <c r="R236" s="428"/>
      <c r="S236" s="428"/>
      <c r="T236" s="428"/>
      <c r="U236" s="428"/>
      <c r="V236" s="428"/>
      <c r="W236" s="428"/>
      <c r="X236" s="428"/>
      <c r="Y236" s="428"/>
      <c r="Z236" s="428"/>
      <c r="AA236" s="428"/>
      <c r="AB236" s="428"/>
      <c r="AC236" s="428"/>
      <c r="AD236" s="428"/>
      <c r="AE236" s="428"/>
      <c r="AF236" s="428"/>
      <c r="AG236" s="428"/>
      <c r="AH236" s="428"/>
      <c r="AI236" s="428"/>
      <c r="AJ236" s="428"/>
      <c r="AK236" s="428"/>
      <c r="AL236" s="428"/>
      <c r="AM236" s="428"/>
      <c r="AN236" s="428"/>
      <c r="AO236" s="428"/>
      <c r="AP236" s="428"/>
      <c r="AQ236" s="428"/>
      <c r="AR236" s="428"/>
      <c r="AS236" s="428"/>
      <c r="AT236" s="428"/>
      <c r="AU236" s="428"/>
      <c r="AV236" s="428"/>
      <c r="AW236" s="428"/>
      <c r="AX236" s="428"/>
      <c r="AY236" s="428"/>
      <c r="AZ236" s="428"/>
      <c r="BA236" s="428"/>
      <c r="BB236" s="428"/>
      <c r="BC236" s="428"/>
    </row>
    <row r="237" ht="12.75" customHeight="1">
      <c r="A237" s="428"/>
      <c r="B237" s="428"/>
      <c r="C237" s="428"/>
      <c r="D237" s="428"/>
      <c r="E237" s="428"/>
      <c r="F237" s="428"/>
      <c r="G237" s="428"/>
      <c r="H237" s="428"/>
      <c r="I237" s="428"/>
      <c r="J237" s="428"/>
      <c r="K237" s="428"/>
      <c r="L237" s="428"/>
      <c r="M237" s="428"/>
      <c r="N237" s="428"/>
      <c r="O237" s="428"/>
      <c r="P237" s="428"/>
      <c r="Q237" s="428"/>
      <c r="R237" s="428"/>
      <c r="S237" s="428"/>
      <c r="T237" s="428"/>
      <c r="U237" s="428"/>
      <c r="V237" s="428"/>
      <c r="W237" s="428"/>
      <c r="X237" s="428"/>
      <c r="Y237" s="428"/>
      <c r="Z237" s="428"/>
      <c r="AA237" s="428"/>
      <c r="AB237" s="428"/>
      <c r="AC237" s="428"/>
      <c r="AD237" s="428"/>
      <c r="AE237" s="428"/>
      <c r="AF237" s="428"/>
      <c r="AG237" s="428"/>
      <c r="AH237" s="428"/>
      <c r="AI237" s="428"/>
      <c r="AJ237" s="428"/>
      <c r="AK237" s="428"/>
      <c r="AL237" s="428"/>
      <c r="AM237" s="428"/>
      <c r="AN237" s="428"/>
      <c r="AO237" s="428"/>
      <c r="AP237" s="428"/>
      <c r="AQ237" s="428"/>
      <c r="AR237" s="428"/>
      <c r="AS237" s="428"/>
      <c r="AT237" s="428"/>
      <c r="AU237" s="428"/>
      <c r="AV237" s="428"/>
      <c r="AW237" s="428"/>
      <c r="AX237" s="428"/>
      <c r="AY237" s="428"/>
      <c r="AZ237" s="428"/>
      <c r="BA237" s="428"/>
      <c r="BB237" s="428"/>
      <c r="BC237" s="428"/>
    </row>
    <row r="238" ht="12.75" customHeight="1">
      <c r="A238" s="428"/>
      <c r="B238" s="428"/>
      <c r="C238" s="428"/>
      <c r="D238" s="428"/>
      <c r="E238" s="428"/>
      <c r="F238" s="428"/>
      <c r="G238" s="428"/>
      <c r="H238" s="428"/>
      <c r="I238" s="428"/>
      <c r="J238" s="428"/>
      <c r="K238" s="428"/>
      <c r="L238" s="428"/>
      <c r="M238" s="428"/>
      <c r="N238" s="428"/>
      <c r="O238" s="428"/>
      <c r="P238" s="428"/>
      <c r="Q238" s="428"/>
      <c r="R238" s="428"/>
      <c r="S238" s="428"/>
      <c r="T238" s="428"/>
      <c r="U238" s="428"/>
      <c r="V238" s="428"/>
      <c r="W238" s="428"/>
      <c r="X238" s="428"/>
      <c r="Y238" s="428"/>
      <c r="Z238" s="428"/>
      <c r="AA238" s="428"/>
      <c r="AB238" s="428"/>
      <c r="AC238" s="428"/>
      <c r="AD238" s="428"/>
      <c r="AE238" s="428"/>
      <c r="AF238" s="428"/>
      <c r="AG238" s="428"/>
      <c r="AH238" s="428"/>
      <c r="AI238" s="428"/>
      <c r="AJ238" s="428"/>
      <c r="AK238" s="428"/>
      <c r="AL238" s="428"/>
      <c r="AM238" s="428"/>
      <c r="AN238" s="428"/>
      <c r="AO238" s="428"/>
      <c r="AP238" s="428"/>
      <c r="AQ238" s="428"/>
      <c r="AR238" s="428"/>
      <c r="AS238" s="428"/>
      <c r="AT238" s="428"/>
      <c r="AU238" s="428"/>
      <c r="AV238" s="428"/>
      <c r="AW238" s="428"/>
      <c r="AX238" s="428"/>
      <c r="AY238" s="428"/>
      <c r="AZ238" s="428"/>
      <c r="BA238" s="428"/>
      <c r="BB238" s="428"/>
      <c r="BC238" s="428"/>
    </row>
    <row r="239" ht="12.75" customHeight="1">
      <c r="A239" s="428"/>
      <c r="B239" s="428"/>
      <c r="C239" s="428"/>
      <c r="D239" s="428"/>
      <c r="E239" s="428"/>
      <c r="F239" s="428"/>
      <c r="G239" s="428"/>
      <c r="H239" s="428"/>
      <c r="I239" s="428"/>
      <c r="J239" s="428"/>
      <c r="K239" s="428"/>
      <c r="L239" s="428"/>
      <c r="M239" s="428"/>
      <c r="N239" s="428"/>
      <c r="O239" s="428"/>
      <c r="P239" s="428"/>
      <c r="Q239" s="428"/>
      <c r="R239" s="428"/>
      <c r="S239" s="428"/>
      <c r="T239" s="428"/>
      <c r="U239" s="428"/>
      <c r="V239" s="428"/>
      <c r="W239" s="428"/>
      <c r="X239" s="428"/>
      <c r="Y239" s="428"/>
      <c r="Z239" s="428"/>
      <c r="AA239" s="428"/>
      <c r="AB239" s="428"/>
      <c r="AC239" s="428"/>
      <c r="AD239" s="428"/>
      <c r="AE239" s="428"/>
      <c r="AF239" s="428"/>
      <c r="AG239" s="428"/>
      <c r="AH239" s="428"/>
      <c r="AI239" s="428"/>
      <c r="AJ239" s="428"/>
      <c r="AK239" s="428"/>
      <c r="AL239" s="428"/>
      <c r="AM239" s="428"/>
      <c r="AN239" s="428"/>
      <c r="AO239" s="428"/>
      <c r="AP239" s="428"/>
      <c r="AQ239" s="428"/>
      <c r="AR239" s="428"/>
      <c r="AS239" s="428"/>
      <c r="AT239" s="428"/>
      <c r="AU239" s="428"/>
      <c r="AV239" s="428"/>
      <c r="AW239" s="428"/>
      <c r="AX239" s="428"/>
      <c r="AY239" s="428"/>
      <c r="AZ239" s="428"/>
      <c r="BA239" s="428"/>
      <c r="BB239" s="428"/>
      <c r="BC239" s="428"/>
    </row>
    <row r="240" ht="12.75" customHeight="1">
      <c r="A240" s="428"/>
      <c r="B240" s="428"/>
      <c r="C240" s="428"/>
      <c r="D240" s="428"/>
      <c r="E240" s="428"/>
      <c r="F240" s="428"/>
      <c r="G240" s="428"/>
      <c r="H240" s="428"/>
      <c r="I240" s="428"/>
      <c r="J240" s="428"/>
      <c r="K240" s="428"/>
      <c r="L240" s="428"/>
      <c r="M240" s="428"/>
      <c r="N240" s="428"/>
      <c r="O240" s="428"/>
      <c r="P240" s="428"/>
      <c r="Q240" s="428"/>
      <c r="R240" s="428"/>
      <c r="S240" s="428"/>
      <c r="T240" s="428"/>
      <c r="U240" s="428"/>
      <c r="V240" s="428"/>
      <c r="W240" s="428"/>
      <c r="X240" s="428"/>
      <c r="Y240" s="428"/>
      <c r="Z240" s="428"/>
      <c r="AA240" s="428"/>
      <c r="AB240" s="428"/>
      <c r="AC240" s="428"/>
      <c r="AD240" s="428"/>
      <c r="AE240" s="428"/>
      <c r="AF240" s="428"/>
      <c r="AG240" s="428"/>
      <c r="AH240" s="428"/>
      <c r="AI240" s="428"/>
      <c r="AJ240" s="428"/>
      <c r="AK240" s="428"/>
      <c r="AL240" s="428"/>
      <c r="AM240" s="428"/>
      <c r="AN240" s="428"/>
      <c r="AO240" s="428"/>
      <c r="AP240" s="428"/>
      <c r="AQ240" s="428"/>
      <c r="AR240" s="428"/>
      <c r="AS240" s="428"/>
      <c r="AT240" s="428"/>
      <c r="AU240" s="428"/>
      <c r="AV240" s="428"/>
      <c r="AW240" s="428"/>
      <c r="AX240" s="428"/>
      <c r="AY240" s="428"/>
      <c r="AZ240" s="428"/>
      <c r="BA240" s="428"/>
      <c r="BB240" s="428"/>
      <c r="BC240" s="428"/>
    </row>
    <row r="241" ht="12.75" customHeight="1">
      <c r="A241" s="428"/>
      <c r="B241" s="428"/>
      <c r="C241" s="428"/>
      <c r="D241" s="428"/>
      <c r="E241" s="428"/>
      <c r="F241" s="428"/>
      <c r="G241" s="428"/>
      <c r="H241" s="428"/>
      <c r="I241" s="428"/>
      <c r="J241" s="428"/>
      <c r="K241" s="428"/>
      <c r="L241" s="428"/>
      <c r="M241" s="428"/>
      <c r="N241" s="428"/>
      <c r="O241" s="428"/>
      <c r="P241" s="428"/>
      <c r="Q241" s="428"/>
      <c r="R241" s="428"/>
      <c r="S241" s="428"/>
      <c r="T241" s="428"/>
      <c r="U241" s="428"/>
      <c r="V241" s="428"/>
      <c r="W241" s="428"/>
      <c r="X241" s="428"/>
      <c r="Y241" s="428"/>
      <c r="Z241" s="428"/>
      <c r="AA241" s="428"/>
      <c r="AB241" s="428"/>
      <c r="AC241" s="428"/>
      <c r="AD241" s="428"/>
      <c r="AE241" s="428"/>
      <c r="AF241" s="428"/>
      <c r="AG241" s="428"/>
      <c r="AH241" s="428"/>
      <c r="AI241" s="428"/>
      <c r="AJ241" s="428"/>
      <c r="AK241" s="428"/>
      <c r="AL241" s="428"/>
      <c r="AM241" s="428"/>
      <c r="AN241" s="428"/>
      <c r="AO241" s="428"/>
      <c r="AP241" s="428"/>
      <c r="AQ241" s="428"/>
      <c r="AR241" s="428"/>
      <c r="AS241" s="428"/>
      <c r="AT241" s="428"/>
      <c r="AU241" s="428"/>
      <c r="AV241" s="428"/>
      <c r="AW241" s="428"/>
      <c r="AX241" s="428"/>
      <c r="AY241" s="428"/>
      <c r="AZ241" s="428"/>
      <c r="BA241" s="428"/>
      <c r="BB241" s="428"/>
      <c r="BC241" s="428"/>
    </row>
    <row r="242" ht="12.75" customHeight="1">
      <c r="A242" s="428"/>
      <c r="B242" s="428"/>
      <c r="C242" s="428"/>
      <c r="D242" s="428"/>
      <c r="E242" s="428"/>
      <c r="F242" s="428"/>
      <c r="G242" s="428"/>
      <c r="H242" s="428"/>
      <c r="I242" s="428"/>
      <c r="J242" s="428"/>
      <c r="K242" s="428"/>
      <c r="L242" s="428"/>
      <c r="M242" s="428"/>
      <c r="N242" s="428"/>
      <c r="O242" s="428"/>
      <c r="P242" s="428"/>
      <c r="Q242" s="428"/>
      <c r="R242" s="428"/>
      <c r="S242" s="428"/>
      <c r="T242" s="428"/>
      <c r="U242" s="428"/>
      <c r="V242" s="428"/>
      <c r="W242" s="428"/>
      <c r="X242" s="428"/>
      <c r="Y242" s="428"/>
      <c r="Z242" s="428"/>
      <c r="AA242" s="428"/>
      <c r="AB242" s="428"/>
      <c r="AC242" s="428"/>
      <c r="AD242" s="428"/>
      <c r="AE242" s="428"/>
      <c r="AF242" s="428"/>
      <c r="AG242" s="428"/>
      <c r="AH242" s="428"/>
      <c r="AI242" s="428"/>
      <c r="AJ242" s="428"/>
      <c r="AK242" s="428"/>
      <c r="AL242" s="428"/>
      <c r="AM242" s="428"/>
      <c r="AN242" s="428"/>
      <c r="AO242" s="428"/>
      <c r="AP242" s="428"/>
      <c r="AQ242" s="428"/>
      <c r="AR242" s="428"/>
      <c r="AS242" s="428"/>
      <c r="AT242" s="428"/>
      <c r="AU242" s="428"/>
      <c r="AV242" s="428"/>
      <c r="AW242" s="428"/>
      <c r="AX242" s="428"/>
      <c r="AY242" s="428"/>
      <c r="AZ242" s="428"/>
      <c r="BA242" s="428"/>
      <c r="BB242" s="428"/>
      <c r="BC242" s="428"/>
    </row>
    <row r="243" ht="12.75" customHeight="1">
      <c r="A243" s="428"/>
      <c r="B243" s="428"/>
      <c r="C243" s="428"/>
      <c r="D243" s="428"/>
      <c r="E243" s="428"/>
      <c r="F243" s="428"/>
      <c r="G243" s="428"/>
      <c r="H243" s="428"/>
      <c r="I243" s="428"/>
      <c r="J243" s="428"/>
      <c r="K243" s="428"/>
      <c r="L243" s="428"/>
      <c r="M243" s="428"/>
      <c r="N243" s="428"/>
      <c r="O243" s="428"/>
      <c r="P243" s="428"/>
      <c r="Q243" s="428"/>
      <c r="R243" s="428"/>
      <c r="S243" s="428"/>
      <c r="T243" s="428"/>
      <c r="U243" s="428"/>
      <c r="V243" s="428"/>
      <c r="W243" s="428"/>
      <c r="X243" s="428"/>
      <c r="Y243" s="428"/>
      <c r="Z243" s="428"/>
      <c r="AA243" s="428"/>
      <c r="AB243" s="428"/>
      <c r="AC243" s="428"/>
      <c r="AD243" s="428"/>
      <c r="AE243" s="428"/>
      <c r="AF243" s="428"/>
      <c r="AG243" s="428"/>
      <c r="AH243" s="428"/>
      <c r="AI243" s="428"/>
      <c r="AJ243" s="428"/>
      <c r="AK243" s="428"/>
      <c r="AL243" s="428"/>
      <c r="AM243" s="428"/>
      <c r="AN243" s="428"/>
      <c r="AO243" s="428"/>
      <c r="AP243" s="428"/>
      <c r="AQ243" s="428"/>
      <c r="AR243" s="428"/>
      <c r="AS243" s="428"/>
      <c r="AT243" s="428"/>
      <c r="AU243" s="428"/>
      <c r="AV243" s="428"/>
      <c r="AW243" s="428"/>
      <c r="AX243" s="428"/>
      <c r="AY243" s="428"/>
      <c r="AZ243" s="428"/>
      <c r="BA243" s="428"/>
      <c r="BB243" s="428"/>
      <c r="BC243" s="428"/>
    </row>
    <row r="244" ht="12.75" customHeight="1">
      <c r="A244" s="428"/>
      <c r="B244" s="428"/>
      <c r="C244" s="428"/>
      <c r="D244" s="428"/>
      <c r="E244" s="428"/>
      <c r="F244" s="428"/>
      <c r="G244" s="428"/>
      <c r="H244" s="428"/>
      <c r="I244" s="428"/>
      <c r="J244" s="428"/>
      <c r="K244" s="428"/>
      <c r="L244" s="428"/>
      <c r="M244" s="428"/>
      <c r="N244" s="428"/>
      <c r="O244" s="428"/>
      <c r="P244" s="428"/>
      <c r="Q244" s="428"/>
      <c r="R244" s="428"/>
      <c r="S244" s="428"/>
      <c r="T244" s="428"/>
      <c r="U244" s="428"/>
      <c r="V244" s="428"/>
      <c r="W244" s="428"/>
      <c r="X244" s="428"/>
      <c r="Y244" s="428"/>
      <c r="Z244" s="428"/>
      <c r="AA244" s="428"/>
      <c r="AB244" s="428"/>
      <c r="AC244" s="428"/>
      <c r="AD244" s="428"/>
      <c r="AE244" s="428"/>
      <c r="AF244" s="428"/>
      <c r="AG244" s="428"/>
      <c r="AH244" s="428"/>
      <c r="AI244" s="428"/>
      <c r="AJ244" s="428"/>
      <c r="AK244" s="428"/>
      <c r="AL244" s="428"/>
      <c r="AM244" s="428"/>
      <c r="AN244" s="428"/>
      <c r="AO244" s="428"/>
      <c r="AP244" s="428"/>
      <c r="AQ244" s="428"/>
      <c r="AR244" s="428"/>
      <c r="AS244" s="428"/>
      <c r="AT244" s="428"/>
      <c r="AU244" s="428"/>
      <c r="AV244" s="428"/>
      <c r="AW244" s="428"/>
      <c r="AX244" s="428"/>
      <c r="AY244" s="428"/>
      <c r="AZ244" s="428"/>
      <c r="BA244" s="428"/>
      <c r="BB244" s="428"/>
      <c r="BC244" s="428"/>
    </row>
    <row r="245" ht="12.75" customHeight="1">
      <c r="A245" s="428"/>
      <c r="B245" s="428"/>
      <c r="C245" s="428"/>
      <c r="D245" s="428"/>
      <c r="E245" s="428"/>
      <c r="F245" s="428"/>
      <c r="G245" s="428"/>
      <c r="H245" s="428"/>
      <c r="I245" s="428"/>
      <c r="J245" s="428"/>
      <c r="K245" s="428"/>
      <c r="L245" s="428"/>
      <c r="M245" s="428"/>
      <c r="N245" s="428"/>
      <c r="O245" s="428"/>
      <c r="P245" s="428"/>
      <c r="Q245" s="428"/>
      <c r="R245" s="428"/>
      <c r="S245" s="428"/>
      <c r="T245" s="428"/>
      <c r="U245" s="428"/>
      <c r="V245" s="428"/>
      <c r="W245" s="428"/>
      <c r="X245" s="428"/>
      <c r="Y245" s="428"/>
      <c r="Z245" s="428"/>
      <c r="AA245" s="428"/>
      <c r="AB245" s="428"/>
      <c r="AC245" s="428"/>
      <c r="AD245" s="428"/>
      <c r="AE245" s="428"/>
      <c r="AF245" s="428"/>
      <c r="AG245" s="428"/>
      <c r="AH245" s="428"/>
      <c r="AI245" s="428"/>
      <c r="AJ245" s="428"/>
      <c r="AK245" s="428"/>
      <c r="AL245" s="428"/>
      <c r="AM245" s="428"/>
      <c r="AN245" s="428"/>
      <c r="AO245" s="428"/>
      <c r="AP245" s="428"/>
      <c r="AQ245" s="428"/>
      <c r="AR245" s="428"/>
      <c r="AS245" s="428"/>
      <c r="AT245" s="428"/>
      <c r="AU245" s="428"/>
      <c r="AV245" s="428"/>
      <c r="AW245" s="428"/>
      <c r="AX245" s="428"/>
      <c r="AY245" s="428"/>
      <c r="AZ245" s="428"/>
      <c r="BA245" s="428"/>
      <c r="BB245" s="428"/>
      <c r="BC245" s="428"/>
    </row>
    <row r="246" ht="12.75" customHeight="1">
      <c r="A246" s="428"/>
      <c r="B246" s="428"/>
      <c r="C246" s="428"/>
      <c r="D246" s="428"/>
      <c r="E246" s="428"/>
      <c r="F246" s="428"/>
      <c r="G246" s="428"/>
      <c r="H246" s="428"/>
      <c r="I246" s="428"/>
      <c r="J246" s="428"/>
      <c r="K246" s="428"/>
      <c r="L246" s="428"/>
      <c r="M246" s="428"/>
      <c r="N246" s="428"/>
      <c r="O246" s="428"/>
      <c r="P246" s="428"/>
      <c r="Q246" s="428"/>
      <c r="R246" s="428"/>
      <c r="S246" s="428"/>
      <c r="T246" s="428"/>
      <c r="U246" s="428"/>
      <c r="V246" s="428"/>
      <c r="W246" s="428"/>
      <c r="X246" s="428"/>
      <c r="Y246" s="428"/>
      <c r="Z246" s="428"/>
      <c r="AA246" s="428"/>
      <c r="AB246" s="428"/>
      <c r="AC246" s="428"/>
      <c r="AD246" s="428"/>
      <c r="AE246" s="428"/>
      <c r="AF246" s="428"/>
      <c r="AG246" s="428"/>
      <c r="AH246" s="428"/>
      <c r="AI246" s="428"/>
      <c r="AJ246" s="428"/>
      <c r="AK246" s="428"/>
      <c r="AL246" s="428"/>
      <c r="AM246" s="428"/>
      <c r="AN246" s="428"/>
      <c r="AO246" s="428"/>
      <c r="AP246" s="428"/>
      <c r="AQ246" s="428"/>
      <c r="AR246" s="428"/>
      <c r="AS246" s="428"/>
      <c r="AT246" s="428"/>
      <c r="AU246" s="428"/>
      <c r="AV246" s="428"/>
      <c r="AW246" s="428"/>
      <c r="AX246" s="428"/>
      <c r="AY246" s="428"/>
      <c r="AZ246" s="428"/>
      <c r="BA246" s="428"/>
      <c r="BB246" s="428"/>
      <c r="BC246" s="428"/>
    </row>
    <row r="247" ht="12.75" customHeight="1">
      <c r="A247" s="428"/>
      <c r="B247" s="428"/>
      <c r="C247" s="428"/>
      <c r="D247" s="428"/>
      <c r="E247" s="428"/>
      <c r="F247" s="428"/>
      <c r="G247" s="428"/>
      <c r="H247" s="428"/>
      <c r="I247" s="428"/>
      <c r="J247" s="428"/>
      <c r="K247" s="428"/>
      <c r="L247" s="428"/>
      <c r="M247" s="428"/>
      <c r="N247" s="428"/>
      <c r="O247" s="428"/>
      <c r="P247" s="428"/>
      <c r="Q247" s="428"/>
      <c r="R247" s="428"/>
      <c r="S247" s="428"/>
      <c r="T247" s="428"/>
      <c r="U247" s="428"/>
      <c r="V247" s="428"/>
      <c r="W247" s="428"/>
      <c r="X247" s="428"/>
      <c r="Y247" s="428"/>
      <c r="Z247" s="428"/>
      <c r="AA247" s="428"/>
      <c r="AB247" s="428"/>
      <c r="AC247" s="428"/>
      <c r="AD247" s="428"/>
      <c r="AE247" s="428"/>
      <c r="AF247" s="428"/>
      <c r="AG247" s="428"/>
      <c r="AH247" s="428"/>
      <c r="AI247" s="428"/>
      <c r="AJ247" s="428"/>
      <c r="AK247" s="428"/>
      <c r="AL247" s="428"/>
      <c r="AM247" s="428"/>
      <c r="AN247" s="428"/>
      <c r="AO247" s="428"/>
      <c r="AP247" s="428"/>
      <c r="AQ247" s="428"/>
      <c r="AR247" s="428"/>
      <c r="AS247" s="428"/>
      <c r="AT247" s="428"/>
      <c r="AU247" s="428"/>
      <c r="AV247" s="428"/>
      <c r="AW247" s="428"/>
      <c r="AX247" s="428"/>
      <c r="AY247" s="428"/>
      <c r="AZ247" s="428"/>
      <c r="BA247" s="428"/>
      <c r="BB247" s="428"/>
      <c r="BC247" s="428"/>
    </row>
    <row r="248" ht="12.75" customHeight="1">
      <c r="A248" s="428"/>
      <c r="B248" s="428"/>
      <c r="C248" s="428"/>
      <c r="D248" s="428"/>
      <c r="E248" s="428"/>
      <c r="F248" s="428"/>
      <c r="G248" s="428"/>
      <c r="H248" s="428"/>
      <c r="I248" s="428"/>
      <c r="J248" s="428"/>
      <c r="K248" s="428"/>
      <c r="L248" s="428"/>
      <c r="M248" s="428"/>
      <c r="N248" s="428"/>
      <c r="O248" s="428"/>
      <c r="P248" s="428"/>
      <c r="Q248" s="428"/>
      <c r="R248" s="428"/>
      <c r="S248" s="428"/>
      <c r="T248" s="428"/>
      <c r="U248" s="428"/>
      <c r="V248" s="428"/>
      <c r="W248" s="428"/>
      <c r="X248" s="428"/>
      <c r="Y248" s="428"/>
      <c r="Z248" s="428"/>
      <c r="AA248" s="428"/>
      <c r="AB248" s="428"/>
      <c r="AC248" s="428"/>
      <c r="AD248" s="428"/>
      <c r="AE248" s="428"/>
      <c r="AF248" s="428"/>
      <c r="AG248" s="428"/>
      <c r="AH248" s="428"/>
      <c r="AI248" s="428"/>
      <c r="AJ248" s="428"/>
      <c r="AK248" s="428"/>
      <c r="AL248" s="428"/>
      <c r="AM248" s="428"/>
      <c r="AN248" s="428"/>
      <c r="AO248" s="428"/>
      <c r="AP248" s="428"/>
      <c r="AQ248" s="428"/>
      <c r="AR248" s="428"/>
      <c r="AS248" s="428"/>
      <c r="AT248" s="428"/>
      <c r="AU248" s="428"/>
      <c r="AV248" s="428"/>
      <c r="AW248" s="428"/>
      <c r="AX248" s="428"/>
      <c r="AY248" s="428"/>
      <c r="AZ248" s="428"/>
      <c r="BA248" s="428"/>
      <c r="BB248" s="428"/>
      <c r="BC248" s="428"/>
    </row>
    <row r="249" ht="12.75" customHeight="1">
      <c r="A249" s="428"/>
      <c r="B249" s="428"/>
      <c r="C249" s="428"/>
      <c r="D249" s="428"/>
      <c r="E249" s="428"/>
      <c r="F249" s="428"/>
      <c r="G249" s="428"/>
      <c r="H249" s="428"/>
      <c r="I249" s="428"/>
      <c r="J249" s="428"/>
      <c r="K249" s="428"/>
      <c r="L249" s="428"/>
      <c r="M249" s="428"/>
      <c r="N249" s="428"/>
      <c r="O249" s="428"/>
      <c r="P249" s="428"/>
      <c r="Q249" s="428"/>
      <c r="R249" s="428"/>
      <c r="S249" s="428"/>
      <c r="T249" s="428"/>
      <c r="U249" s="428"/>
      <c r="V249" s="428"/>
      <c r="W249" s="428"/>
      <c r="X249" s="428"/>
      <c r="Y249" s="428"/>
      <c r="Z249" s="428"/>
      <c r="AA249" s="428"/>
      <c r="AB249" s="428"/>
      <c r="AC249" s="428"/>
      <c r="AD249" s="428"/>
      <c r="AE249" s="428"/>
      <c r="AF249" s="428"/>
      <c r="AG249" s="428"/>
      <c r="AH249" s="428"/>
      <c r="AI249" s="428"/>
      <c r="AJ249" s="428"/>
      <c r="AK249" s="428"/>
      <c r="AL249" s="428"/>
      <c r="AM249" s="428"/>
      <c r="AN249" s="428"/>
      <c r="AO249" s="428"/>
      <c r="AP249" s="428"/>
      <c r="AQ249" s="428"/>
      <c r="AR249" s="428"/>
      <c r="AS249" s="428"/>
      <c r="AT249" s="428"/>
      <c r="AU249" s="428"/>
      <c r="AV249" s="428"/>
      <c r="AW249" s="428"/>
      <c r="AX249" s="428"/>
      <c r="AY249" s="428"/>
      <c r="AZ249" s="428"/>
      <c r="BA249" s="428"/>
      <c r="BB249" s="428"/>
      <c r="BC249" s="428"/>
    </row>
    <row r="250" ht="12.75" customHeight="1">
      <c r="A250" s="428"/>
      <c r="B250" s="428"/>
      <c r="C250" s="428"/>
      <c r="D250" s="428"/>
      <c r="E250" s="428"/>
      <c r="F250" s="428"/>
      <c r="G250" s="428"/>
      <c r="H250" s="428"/>
      <c r="I250" s="428"/>
      <c r="J250" s="428"/>
      <c r="K250" s="428"/>
      <c r="L250" s="428"/>
      <c r="M250" s="428"/>
      <c r="N250" s="428"/>
      <c r="O250" s="428"/>
      <c r="P250" s="428"/>
      <c r="Q250" s="428"/>
      <c r="R250" s="428"/>
      <c r="S250" s="428"/>
      <c r="T250" s="428"/>
      <c r="U250" s="428"/>
      <c r="V250" s="428"/>
      <c r="W250" s="428"/>
      <c r="X250" s="428"/>
      <c r="Y250" s="428"/>
      <c r="Z250" s="428"/>
      <c r="AA250" s="428"/>
      <c r="AB250" s="428"/>
      <c r="AC250" s="428"/>
      <c r="AD250" s="428"/>
      <c r="AE250" s="428"/>
      <c r="AF250" s="428"/>
      <c r="AG250" s="428"/>
      <c r="AH250" s="428"/>
      <c r="AI250" s="428"/>
      <c r="AJ250" s="428"/>
      <c r="AK250" s="428"/>
      <c r="AL250" s="428"/>
      <c r="AM250" s="428"/>
      <c r="AN250" s="428"/>
      <c r="AO250" s="428"/>
      <c r="AP250" s="428"/>
      <c r="AQ250" s="428"/>
      <c r="AR250" s="428"/>
      <c r="AS250" s="428"/>
      <c r="AT250" s="428"/>
      <c r="AU250" s="428"/>
      <c r="AV250" s="428"/>
      <c r="AW250" s="428"/>
      <c r="AX250" s="428"/>
      <c r="AY250" s="428"/>
      <c r="AZ250" s="428"/>
      <c r="BA250" s="428"/>
      <c r="BB250" s="428"/>
      <c r="BC250" s="428"/>
    </row>
    <row r="251" ht="12.75" customHeight="1">
      <c r="A251" s="428"/>
      <c r="B251" s="428"/>
      <c r="C251" s="428"/>
      <c r="D251" s="428"/>
      <c r="E251" s="428"/>
      <c r="F251" s="428"/>
      <c r="G251" s="428"/>
      <c r="H251" s="428"/>
      <c r="I251" s="428"/>
      <c r="J251" s="428"/>
      <c r="K251" s="428"/>
      <c r="L251" s="428"/>
      <c r="M251" s="428"/>
      <c r="N251" s="428"/>
      <c r="O251" s="428"/>
      <c r="P251" s="428"/>
      <c r="Q251" s="428"/>
      <c r="R251" s="428"/>
      <c r="S251" s="428"/>
      <c r="T251" s="428"/>
      <c r="U251" s="428"/>
      <c r="V251" s="428"/>
      <c r="W251" s="428"/>
      <c r="X251" s="428"/>
      <c r="Y251" s="428"/>
      <c r="Z251" s="428"/>
      <c r="AA251" s="428"/>
      <c r="AB251" s="428"/>
      <c r="AC251" s="428"/>
      <c r="AD251" s="428"/>
      <c r="AE251" s="428"/>
      <c r="AF251" s="428"/>
      <c r="AG251" s="428"/>
      <c r="AH251" s="428"/>
      <c r="AI251" s="428"/>
      <c r="AJ251" s="428"/>
      <c r="AK251" s="428"/>
      <c r="AL251" s="428"/>
      <c r="AM251" s="428"/>
      <c r="AN251" s="428"/>
      <c r="AO251" s="428"/>
      <c r="AP251" s="428"/>
      <c r="AQ251" s="428"/>
      <c r="AR251" s="428"/>
      <c r="AS251" s="428"/>
      <c r="AT251" s="428"/>
      <c r="AU251" s="428"/>
      <c r="AV251" s="428"/>
      <c r="AW251" s="428"/>
      <c r="AX251" s="428"/>
      <c r="AY251" s="428"/>
      <c r="AZ251" s="428"/>
      <c r="BA251" s="428"/>
      <c r="BB251" s="428"/>
      <c r="BC251" s="428"/>
    </row>
    <row r="252" ht="12.75" customHeight="1">
      <c r="A252" s="428"/>
      <c r="B252" s="428"/>
      <c r="C252" s="428"/>
      <c r="D252" s="428"/>
      <c r="E252" s="428"/>
      <c r="F252" s="428"/>
      <c r="G252" s="428"/>
      <c r="H252" s="428"/>
      <c r="I252" s="428"/>
      <c r="J252" s="428"/>
      <c r="K252" s="428"/>
      <c r="L252" s="428"/>
      <c r="M252" s="428"/>
      <c r="N252" s="428"/>
      <c r="O252" s="428"/>
      <c r="P252" s="428"/>
      <c r="Q252" s="428"/>
      <c r="R252" s="428"/>
      <c r="S252" s="428"/>
      <c r="T252" s="428"/>
      <c r="U252" s="428"/>
      <c r="V252" s="428"/>
      <c r="W252" s="428"/>
      <c r="X252" s="428"/>
      <c r="Y252" s="428"/>
      <c r="Z252" s="428"/>
      <c r="AA252" s="428"/>
      <c r="AB252" s="428"/>
      <c r="AC252" s="428"/>
      <c r="AD252" s="428"/>
      <c r="AE252" s="428"/>
      <c r="AF252" s="428"/>
      <c r="AG252" s="428"/>
      <c r="AH252" s="428"/>
      <c r="AI252" s="428"/>
      <c r="AJ252" s="428"/>
      <c r="AK252" s="428"/>
      <c r="AL252" s="428"/>
      <c r="AM252" s="428"/>
      <c r="AN252" s="428"/>
      <c r="AO252" s="428"/>
      <c r="AP252" s="428"/>
      <c r="AQ252" s="428"/>
      <c r="AR252" s="428"/>
      <c r="AS252" s="428"/>
      <c r="AT252" s="428"/>
      <c r="AU252" s="428"/>
      <c r="AV252" s="428"/>
      <c r="AW252" s="428"/>
      <c r="AX252" s="428"/>
      <c r="AY252" s="428"/>
      <c r="AZ252" s="428"/>
      <c r="BA252" s="428"/>
      <c r="BB252" s="428"/>
      <c r="BC252" s="428"/>
    </row>
    <row r="253" ht="12.75" customHeight="1">
      <c r="A253" s="428"/>
      <c r="B253" s="428"/>
      <c r="C253" s="428"/>
      <c r="D253" s="428"/>
      <c r="E253" s="428"/>
      <c r="F253" s="428"/>
      <c r="G253" s="428"/>
      <c r="H253" s="428"/>
      <c r="I253" s="428"/>
      <c r="J253" s="428"/>
      <c r="K253" s="428"/>
      <c r="L253" s="428"/>
      <c r="M253" s="428"/>
      <c r="N253" s="428"/>
      <c r="O253" s="428"/>
      <c r="P253" s="428"/>
      <c r="Q253" s="428"/>
      <c r="R253" s="428"/>
      <c r="S253" s="428"/>
      <c r="T253" s="428"/>
      <c r="U253" s="428"/>
      <c r="V253" s="428"/>
      <c r="W253" s="428"/>
      <c r="X253" s="428"/>
      <c r="Y253" s="428"/>
      <c r="Z253" s="428"/>
      <c r="AA253" s="428"/>
      <c r="AB253" s="428"/>
      <c r="AC253" s="428"/>
      <c r="AD253" s="428"/>
      <c r="AE253" s="428"/>
      <c r="AF253" s="428"/>
      <c r="AG253" s="428"/>
      <c r="AH253" s="428"/>
      <c r="AI253" s="428"/>
      <c r="AJ253" s="428"/>
      <c r="AK253" s="428"/>
      <c r="AL253" s="428"/>
      <c r="AM253" s="428"/>
      <c r="AN253" s="428"/>
      <c r="AO253" s="428"/>
      <c r="AP253" s="428"/>
      <c r="AQ253" s="428"/>
      <c r="AR253" s="428"/>
      <c r="AS253" s="428"/>
      <c r="AT253" s="428"/>
      <c r="AU253" s="428"/>
      <c r="AV253" s="428"/>
      <c r="AW253" s="428"/>
      <c r="AX253" s="428"/>
      <c r="AY253" s="428"/>
      <c r="AZ253" s="428"/>
      <c r="BA253" s="428"/>
      <c r="BB253" s="428"/>
      <c r="BC253" s="428"/>
    </row>
    <row r="254" ht="12.75" customHeight="1">
      <c r="A254" s="428"/>
      <c r="B254" s="428"/>
      <c r="C254" s="428"/>
      <c r="D254" s="428"/>
      <c r="E254" s="428"/>
      <c r="F254" s="428"/>
      <c r="G254" s="428"/>
      <c r="H254" s="428"/>
      <c r="I254" s="428"/>
      <c r="J254" s="428"/>
      <c r="K254" s="428"/>
      <c r="L254" s="428"/>
      <c r="M254" s="428"/>
      <c r="N254" s="428"/>
      <c r="O254" s="428"/>
      <c r="P254" s="428"/>
      <c r="Q254" s="428"/>
      <c r="R254" s="428"/>
      <c r="S254" s="428"/>
      <c r="T254" s="428"/>
      <c r="U254" s="428"/>
      <c r="V254" s="428"/>
      <c r="W254" s="428"/>
      <c r="X254" s="428"/>
      <c r="Y254" s="428"/>
      <c r="Z254" s="428"/>
      <c r="AA254" s="428"/>
      <c r="AB254" s="428"/>
      <c r="AC254" s="428"/>
      <c r="AD254" s="428"/>
      <c r="AE254" s="428"/>
      <c r="AF254" s="428"/>
      <c r="AG254" s="428"/>
      <c r="AH254" s="428"/>
      <c r="AI254" s="428"/>
      <c r="AJ254" s="428"/>
      <c r="AK254" s="428"/>
      <c r="AL254" s="428"/>
      <c r="AM254" s="428"/>
      <c r="AN254" s="428"/>
      <c r="AO254" s="428"/>
      <c r="AP254" s="428"/>
      <c r="AQ254" s="428"/>
      <c r="AR254" s="428"/>
      <c r="AS254" s="428"/>
      <c r="AT254" s="428"/>
      <c r="AU254" s="428"/>
      <c r="AV254" s="428"/>
      <c r="AW254" s="428"/>
      <c r="AX254" s="428"/>
      <c r="AY254" s="428"/>
      <c r="AZ254" s="428"/>
      <c r="BA254" s="428"/>
      <c r="BB254" s="428"/>
      <c r="BC254" s="428"/>
    </row>
    <row r="255" ht="12.75" customHeight="1">
      <c r="A255" s="428"/>
      <c r="B255" s="428"/>
      <c r="C255" s="428"/>
      <c r="D255" s="428"/>
      <c r="E255" s="428"/>
      <c r="F255" s="428"/>
      <c r="G255" s="428"/>
      <c r="H255" s="428"/>
      <c r="I255" s="428"/>
      <c r="J255" s="428"/>
      <c r="K255" s="428"/>
      <c r="L255" s="428"/>
      <c r="M255" s="428"/>
      <c r="N255" s="428"/>
      <c r="O255" s="428"/>
      <c r="P255" s="428"/>
      <c r="Q255" s="428"/>
      <c r="R255" s="428"/>
      <c r="S255" s="428"/>
      <c r="T255" s="428"/>
      <c r="U255" s="428"/>
      <c r="V255" s="428"/>
      <c r="W255" s="428"/>
      <c r="X255" s="428"/>
      <c r="Y255" s="428"/>
      <c r="Z255" s="428"/>
      <c r="AA255" s="428"/>
      <c r="AB255" s="428"/>
      <c r="AC255" s="428"/>
      <c r="AD255" s="428"/>
      <c r="AE255" s="428"/>
      <c r="AF255" s="428"/>
      <c r="AG255" s="428"/>
      <c r="AH255" s="428"/>
      <c r="AI255" s="428"/>
      <c r="AJ255" s="428"/>
      <c r="AK255" s="428"/>
      <c r="AL255" s="428"/>
      <c r="AM255" s="428"/>
      <c r="AN255" s="428"/>
      <c r="AO255" s="428"/>
      <c r="AP255" s="428"/>
      <c r="AQ255" s="428"/>
      <c r="AR255" s="428"/>
      <c r="AS255" s="428"/>
      <c r="AT255" s="428"/>
      <c r="AU255" s="428"/>
      <c r="AV255" s="428"/>
      <c r="AW255" s="428"/>
      <c r="AX255" s="428"/>
      <c r="AY255" s="428"/>
      <c r="AZ255" s="428"/>
      <c r="BA255" s="428"/>
      <c r="BB255" s="428"/>
      <c r="BC255" s="428"/>
    </row>
    <row r="256" ht="12.75" customHeight="1">
      <c r="A256" s="428"/>
      <c r="B256" s="428"/>
      <c r="C256" s="428"/>
      <c r="D256" s="428"/>
      <c r="E256" s="428"/>
      <c r="F256" s="428"/>
      <c r="G256" s="428"/>
      <c r="H256" s="428"/>
      <c r="I256" s="428"/>
      <c r="J256" s="428"/>
      <c r="K256" s="428"/>
      <c r="L256" s="428"/>
      <c r="M256" s="428"/>
      <c r="N256" s="428"/>
      <c r="O256" s="428"/>
      <c r="P256" s="428"/>
      <c r="Q256" s="428"/>
      <c r="R256" s="428"/>
      <c r="S256" s="428"/>
      <c r="T256" s="428"/>
      <c r="U256" s="428"/>
      <c r="V256" s="428"/>
      <c r="W256" s="428"/>
      <c r="X256" s="428"/>
      <c r="Y256" s="428"/>
      <c r="Z256" s="428"/>
      <c r="AA256" s="428"/>
      <c r="AB256" s="428"/>
      <c r="AC256" s="428"/>
      <c r="AD256" s="428"/>
      <c r="AE256" s="428"/>
      <c r="AF256" s="428"/>
      <c r="AG256" s="428"/>
      <c r="AH256" s="428"/>
      <c r="AI256" s="428"/>
      <c r="AJ256" s="428"/>
      <c r="AK256" s="428"/>
      <c r="AL256" s="428"/>
      <c r="AM256" s="428"/>
      <c r="AN256" s="428"/>
      <c r="AO256" s="428"/>
      <c r="AP256" s="428"/>
      <c r="AQ256" s="428"/>
      <c r="AR256" s="428"/>
      <c r="AS256" s="428"/>
      <c r="AT256" s="428"/>
      <c r="AU256" s="428"/>
      <c r="AV256" s="428"/>
      <c r="AW256" s="428"/>
      <c r="AX256" s="428"/>
      <c r="AY256" s="428"/>
      <c r="AZ256" s="428"/>
      <c r="BA256" s="428"/>
      <c r="BB256" s="428"/>
      <c r="BC256" s="428"/>
    </row>
    <row r="257" ht="12.75" customHeight="1">
      <c r="A257" s="428"/>
      <c r="B257" s="428"/>
      <c r="C257" s="428"/>
      <c r="D257" s="428"/>
      <c r="E257" s="428"/>
      <c r="F257" s="428"/>
      <c r="G257" s="428"/>
      <c r="H257" s="428"/>
      <c r="I257" s="428"/>
      <c r="J257" s="428"/>
      <c r="K257" s="428"/>
      <c r="L257" s="428"/>
      <c r="M257" s="428"/>
      <c r="N257" s="428"/>
      <c r="O257" s="428"/>
      <c r="P257" s="428"/>
      <c r="Q257" s="428"/>
      <c r="R257" s="428"/>
      <c r="S257" s="428"/>
      <c r="T257" s="428"/>
      <c r="U257" s="428"/>
      <c r="V257" s="428"/>
      <c r="W257" s="428"/>
      <c r="X257" s="428"/>
      <c r="Y257" s="428"/>
      <c r="Z257" s="428"/>
      <c r="AA257" s="428"/>
      <c r="AB257" s="428"/>
      <c r="AC257" s="428"/>
      <c r="AD257" s="428"/>
      <c r="AE257" s="428"/>
      <c r="AF257" s="428"/>
      <c r="AG257" s="428"/>
      <c r="AH257" s="428"/>
      <c r="AI257" s="428"/>
      <c r="AJ257" s="428"/>
      <c r="AK257" s="428"/>
      <c r="AL257" s="428"/>
      <c r="AM257" s="428"/>
      <c r="AN257" s="428"/>
      <c r="AO257" s="428"/>
      <c r="AP257" s="428"/>
      <c r="AQ257" s="428"/>
      <c r="AR257" s="428"/>
      <c r="AS257" s="428"/>
      <c r="AT257" s="428"/>
      <c r="AU257" s="428"/>
      <c r="AV257" s="428"/>
      <c r="AW257" s="428"/>
      <c r="AX257" s="428"/>
      <c r="AY257" s="428"/>
      <c r="AZ257" s="428"/>
      <c r="BA257" s="428"/>
      <c r="BB257" s="428"/>
      <c r="BC257" s="428"/>
    </row>
    <row r="258" ht="12.75" customHeight="1">
      <c r="A258" s="428"/>
      <c r="B258" s="428"/>
      <c r="C258" s="428"/>
      <c r="D258" s="428"/>
      <c r="E258" s="428"/>
      <c r="F258" s="428"/>
      <c r="G258" s="428"/>
      <c r="H258" s="428"/>
      <c r="I258" s="428"/>
      <c r="J258" s="428"/>
      <c r="K258" s="428"/>
      <c r="L258" s="428"/>
      <c r="M258" s="428"/>
      <c r="N258" s="428"/>
      <c r="O258" s="428"/>
      <c r="P258" s="428"/>
      <c r="Q258" s="428"/>
      <c r="R258" s="428"/>
      <c r="S258" s="428"/>
      <c r="T258" s="428"/>
      <c r="U258" s="428"/>
      <c r="V258" s="428"/>
      <c r="W258" s="428"/>
      <c r="X258" s="428"/>
      <c r="Y258" s="428"/>
      <c r="Z258" s="428"/>
      <c r="AA258" s="428"/>
      <c r="AB258" s="428"/>
      <c r="AC258" s="428"/>
      <c r="AD258" s="428"/>
      <c r="AE258" s="428"/>
      <c r="AF258" s="428"/>
      <c r="AG258" s="428"/>
      <c r="AH258" s="428"/>
      <c r="AI258" s="428"/>
      <c r="AJ258" s="428"/>
      <c r="AK258" s="428"/>
      <c r="AL258" s="428"/>
      <c r="AM258" s="428"/>
      <c r="AN258" s="428"/>
      <c r="AO258" s="428"/>
      <c r="AP258" s="428"/>
      <c r="AQ258" s="428"/>
      <c r="AR258" s="428"/>
      <c r="AS258" s="428"/>
      <c r="AT258" s="428"/>
      <c r="AU258" s="428"/>
      <c r="AV258" s="428"/>
      <c r="AW258" s="428"/>
      <c r="AX258" s="428"/>
      <c r="AY258" s="428"/>
      <c r="AZ258" s="428"/>
      <c r="BA258" s="428"/>
      <c r="BB258" s="428"/>
      <c r="BC258" s="428"/>
    </row>
    <row r="259" ht="12.75" customHeight="1">
      <c r="A259" s="428"/>
      <c r="B259" s="428"/>
      <c r="C259" s="428"/>
      <c r="D259" s="428"/>
      <c r="E259" s="428"/>
      <c r="F259" s="428"/>
      <c r="G259" s="428"/>
      <c r="H259" s="428"/>
      <c r="I259" s="428"/>
      <c r="J259" s="428"/>
      <c r="K259" s="428"/>
      <c r="L259" s="428"/>
      <c r="M259" s="428"/>
      <c r="N259" s="428"/>
      <c r="O259" s="428"/>
      <c r="P259" s="428"/>
      <c r="Q259" s="428"/>
      <c r="R259" s="428"/>
      <c r="S259" s="428"/>
      <c r="T259" s="428"/>
      <c r="U259" s="428"/>
      <c r="V259" s="428"/>
      <c r="W259" s="428"/>
      <c r="X259" s="428"/>
      <c r="Y259" s="428"/>
      <c r="Z259" s="428"/>
      <c r="AA259" s="428"/>
      <c r="AB259" s="428"/>
      <c r="AC259" s="428"/>
      <c r="AD259" s="428"/>
      <c r="AE259" s="428"/>
      <c r="AF259" s="428"/>
      <c r="AG259" s="428"/>
      <c r="AH259" s="428"/>
      <c r="AI259" s="428"/>
      <c r="AJ259" s="428"/>
      <c r="AK259" s="428"/>
      <c r="AL259" s="428"/>
      <c r="AM259" s="428"/>
      <c r="AN259" s="428"/>
      <c r="AO259" s="428"/>
      <c r="AP259" s="428"/>
      <c r="AQ259" s="428"/>
      <c r="AR259" s="428"/>
      <c r="AS259" s="428"/>
      <c r="AT259" s="428"/>
      <c r="AU259" s="428"/>
      <c r="AV259" s="428"/>
      <c r="AW259" s="428"/>
      <c r="AX259" s="428"/>
      <c r="AY259" s="428"/>
      <c r="AZ259" s="428"/>
      <c r="BA259" s="428"/>
      <c r="BB259" s="428"/>
      <c r="BC259" s="428"/>
    </row>
    <row r="260" ht="12.75" customHeight="1">
      <c r="A260" s="428"/>
      <c r="B260" s="428"/>
      <c r="C260" s="428"/>
      <c r="D260" s="428"/>
      <c r="E260" s="428"/>
      <c r="F260" s="428"/>
      <c r="G260" s="428"/>
      <c r="H260" s="428"/>
      <c r="I260" s="428"/>
      <c r="J260" s="428"/>
      <c r="K260" s="428"/>
      <c r="L260" s="428"/>
      <c r="M260" s="428"/>
      <c r="N260" s="428"/>
      <c r="O260" s="428"/>
      <c r="P260" s="428"/>
      <c r="Q260" s="428"/>
      <c r="R260" s="428"/>
      <c r="S260" s="428"/>
      <c r="T260" s="428"/>
      <c r="U260" s="428"/>
      <c r="V260" s="428"/>
      <c r="W260" s="428"/>
      <c r="X260" s="428"/>
      <c r="Y260" s="428"/>
      <c r="Z260" s="428"/>
      <c r="AA260" s="428"/>
      <c r="AB260" s="428"/>
      <c r="AC260" s="428"/>
      <c r="AD260" s="428"/>
      <c r="AE260" s="428"/>
      <c r="AF260" s="428"/>
      <c r="AG260" s="428"/>
      <c r="AH260" s="428"/>
      <c r="AI260" s="428"/>
      <c r="AJ260" s="428"/>
      <c r="AK260" s="428"/>
      <c r="AL260" s="428"/>
      <c r="AM260" s="428"/>
      <c r="AN260" s="428"/>
      <c r="AO260" s="428"/>
      <c r="AP260" s="428"/>
      <c r="AQ260" s="428"/>
      <c r="AR260" s="428"/>
      <c r="AS260" s="428"/>
      <c r="AT260" s="428"/>
      <c r="AU260" s="428"/>
      <c r="AV260" s="428"/>
      <c r="AW260" s="428"/>
      <c r="AX260" s="428"/>
      <c r="AY260" s="428"/>
      <c r="AZ260" s="428"/>
      <c r="BA260" s="428"/>
      <c r="BB260" s="428"/>
      <c r="BC260" s="428"/>
    </row>
    <row r="261" ht="12.75" customHeight="1">
      <c r="A261" s="428"/>
      <c r="B261" s="428"/>
      <c r="C261" s="428"/>
      <c r="D261" s="428"/>
      <c r="E261" s="428"/>
      <c r="F261" s="428"/>
      <c r="G261" s="428"/>
      <c r="H261" s="428"/>
      <c r="I261" s="428"/>
      <c r="J261" s="428"/>
      <c r="K261" s="428"/>
      <c r="L261" s="428"/>
      <c r="M261" s="428"/>
      <c r="N261" s="428"/>
      <c r="O261" s="428"/>
      <c r="P261" s="428"/>
      <c r="Q261" s="428"/>
      <c r="R261" s="428"/>
      <c r="S261" s="428"/>
      <c r="T261" s="428"/>
      <c r="U261" s="428"/>
      <c r="V261" s="428"/>
      <c r="W261" s="428"/>
      <c r="X261" s="428"/>
      <c r="Y261" s="428"/>
      <c r="Z261" s="428"/>
      <c r="AA261" s="428"/>
      <c r="AB261" s="428"/>
      <c r="AC261" s="428"/>
      <c r="AD261" s="428"/>
      <c r="AE261" s="428"/>
      <c r="AF261" s="428"/>
      <c r="AG261" s="428"/>
      <c r="AH261" s="428"/>
      <c r="AI261" s="428"/>
      <c r="AJ261" s="428"/>
      <c r="AK261" s="428"/>
      <c r="AL261" s="428"/>
      <c r="AM261" s="428"/>
      <c r="AN261" s="428"/>
      <c r="AO261" s="428"/>
      <c r="AP261" s="428"/>
      <c r="AQ261" s="428"/>
      <c r="AR261" s="428"/>
      <c r="AS261" s="428"/>
      <c r="AT261" s="428"/>
      <c r="AU261" s="428"/>
      <c r="AV261" s="428"/>
      <c r="AW261" s="428"/>
      <c r="AX261" s="428"/>
      <c r="AY261" s="428"/>
      <c r="AZ261" s="428"/>
      <c r="BA261" s="428"/>
      <c r="BB261" s="428"/>
      <c r="BC261" s="428"/>
    </row>
    <row r="262" ht="12.75" customHeight="1">
      <c r="A262" s="428"/>
      <c r="B262" s="428"/>
      <c r="C262" s="428"/>
      <c r="D262" s="428"/>
      <c r="E262" s="428"/>
      <c r="F262" s="428"/>
      <c r="G262" s="428"/>
      <c r="H262" s="428"/>
      <c r="I262" s="428"/>
      <c r="J262" s="428"/>
      <c r="K262" s="428"/>
      <c r="L262" s="428"/>
      <c r="M262" s="428"/>
      <c r="N262" s="428"/>
      <c r="O262" s="428"/>
      <c r="P262" s="428"/>
      <c r="Q262" s="428"/>
      <c r="R262" s="428"/>
      <c r="S262" s="428"/>
      <c r="T262" s="428"/>
      <c r="U262" s="428"/>
      <c r="V262" s="428"/>
      <c r="W262" s="428"/>
      <c r="X262" s="428"/>
      <c r="Y262" s="428"/>
      <c r="Z262" s="428"/>
      <c r="AA262" s="428"/>
      <c r="AB262" s="428"/>
      <c r="AC262" s="428"/>
      <c r="AD262" s="428"/>
      <c r="AE262" s="428"/>
      <c r="AF262" s="428"/>
      <c r="AG262" s="428"/>
      <c r="AH262" s="428"/>
      <c r="AI262" s="428"/>
      <c r="AJ262" s="428"/>
      <c r="AK262" s="428"/>
      <c r="AL262" s="428"/>
      <c r="AM262" s="428"/>
      <c r="AN262" s="428"/>
      <c r="AO262" s="428"/>
      <c r="AP262" s="428"/>
      <c r="AQ262" s="428"/>
      <c r="AR262" s="428"/>
      <c r="AS262" s="428"/>
      <c r="AT262" s="428"/>
      <c r="AU262" s="428"/>
      <c r="AV262" s="428"/>
      <c r="AW262" s="428"/>
      <c r="AX262" s="428"/>
      <c r="AY262" s="428"/>
      <c r="AZ262" s="428"/>
      <c r="BA262" s="428"/>
      <c r="BB262" s="428"/>
      <c r="BC262" s="428"/>
    </row>
    <row r="263" ht="12.75" customHeight="1">
      <c r="A263" s="428"/>
      <c r="B263" s="428"/>
      <c r="C263" s="428"/>
      <c r="D263" s="428"/>
      <c r="E263" s="428"/>
      <c r="F263" s="428"/>
      <c r="G263" s="428"/>
      <c r="H263" s="428"/>
      <c r="I263" s="428"/>
      <c r="J263" s="428"/>
      <c r="K263" s="428"/>
      <c r="L263" s="428"/>
      <c r="M263" s="428"/>
      <c r="N263" s="428"/>
      <c r="O263" s="428"/>
      <c r="P263" s="428"/>
      <c r="Q263" s="428"/>
      <c r="R263" s="428"/>
      <c r="S263" s="428"/>
      <c r="T263" s="428"/>
      <c r="U263" s="428"/>
      <c r="V263" s="428"/>
      <c r="W263" s="428"/>
      <c r="X263" s="428"/>
      <c r="Y263" s="428"/>
      <c r="Z263" s="428"/>
      <c r="AA263" s="428"/>
      <c r="AB263" s="428"/>
      <c r="AC263" s="428"/>
      <c r="AD263" s="428"/>
      <c r="AE263" s="428"/>
      <c r="AF263" s="428"/>
      <c r="AG263" s="428"/>
      <c r="AH263" s="428"/>
      <c r="AI263" s="428"/>
      <c r="AJ263" s="428"/>
      <c r="AK263" s="428"/>
      <c r="AL263" s="428"/>
      <c r="AM263" s="428"/>
      <c r="AN263" s="428"/>
      <c r="AO263" s="428"/>
      <c r="AP263" s="428"/>
      <c r="AQ263" s="428"/>
      <c r="AR263" s="428"/>
      <c r="AS263" s="428"/>
      <c r="AT263" s="428"/>
      <c r="AU263" s="428"/>
      <c r="AV263" s="428"/>
      <c r="AW263" s="428"/>
      <c r="AX263" s="428"/>
      <c r="AY263" s="428"/>
      <c r="AZ263" s="428"/>
      <c r="BA263" s="428"/>
      <c r="BB263" s="428"/>
      <c r="BC263" s="428"/>
    </row>
    <row r="264" ht="12.75" customHeight="1">
      <c r="A264" s="428"/>
      <c r="B264" s="428"/>
      <c r="C264" s="428"/>
      <c r="D264" s="428"/>
      <c r="E264" s="428"/>
      <c r="F264" s="428"/>
      <c r="G264" s="428"/>
      <c r="H264" s="428"/>
      <c r="I264" s="428"/>
      <c r="J264" s="428"/>
      <c r="K264" s="428"/>
      <c r="L264" s="428"/>
      <c r="M264" s="428"/>
      <c r="N264" s="428"/>
      <c r="O264" s="428"/>
      <c r="P264" s="428"/>
      <c r="Q264" s="428"/>
      <c r="R264" s="428"/>
      <c r="S264" s="428"/>
      <c r="T264" s="428"/>
      <c r="U264" s="428"/>
      <c r="V264" s="428"/>
      <c r="W264" s="428"/>
      <c r="X264" s="428"/>
      <c r="Y264" s="428"/>
      <c r="Z264" s="428"/>
      <c r="AA264" s="428"/>
      <c r="AB264" s="428"/>
      <c r="AC264" s="428"/>
      <c r="AD264" s="428"/>
      <c r="AE264" s="428"/>
      <c r="AF264" s="428"/>
      <c r="AG264" s="428"/>
      <c r="AH264" s="428"/>
      <c r="AI264" s="428"/>
      <c r="AJ264" s="428"/>
      <c r="AK264" s="428"/>
      <c r="AL264" s="428"/>
      <c r="AM264" s="428"/>
      <c r="AN264" s="428"/>
      <c r="AO264" s="428"/>
      <c r="AP264" s="428"/>
      <c r="AQ264" s="428"/>
      <c r="AR264" s="428"/>
      <c r="AS264" s="428"/>
      <c r="AT264" s="428"/>
      <c r="AU264" s="428"/>
      <c r="AV264" s="428"/>
      <c r="AW264" s="428"/>
      <c r="AX264" s="428"/>
      <c r="AY264" s="428"/>
      <c r="AZ264" s="428"/>
      <c r="BA264" s="428"/>
      <c r="BB264" s="428"/>
      <c r="BC264" s="428"/>
    </row>
    <row r="265" ht="12.75" customHeight="1">
      <c r="A265" s="428"/>
      <c r="B265" s="428"/>
      <c r="C265" s="428"/>
      <c r="D265" s="428"/>
      <c r="E265" s="428"/>
      <c r="F265" s="428"/>
      <c r="G265" s="428"/>
      <c r="H265" s="428"/>
      <c r="I265" s="428"/>
      <c r="J265" s="428"/>
      <c r="K265" s="428"/>
      <c r="L265" s="428"/>
      <c r="M265" s="428"/>
      <c r="N265" s="428"/>
      <c r="O265" s="428"/>
      <c r="P265" s="428"/>
      <c r="Q265" s="428"/>
      <c r="R265" s="428"/>
      <c r="S265" s="428"/>
      <c r="T265" s="428"/>
      <c r="U265" s="428"/>
      <c r="V265" s="428"/>
      <c r="W265" s="428"/>
      <c r="X265" s="428"/>
      <c r="Y265" s="428"/>
      <c r="Z265" s="428"/>
      <c r="AA265" s="428"/>
      <c r="AB265" s="428"/>
      <c r="AC265" s="428"/>
      <c r="AD265" s="428"/>
      <c r="AE265" s="428"/>
      <c r="AF265" s="428"/>
      <c r="AG265" s="428"/>
      <c r="AH265" s="428"/>
      <c r="AI265" s="428"/>
      <c r="AJ265" s="428"/>
      <c r="AK265" s="428"/>
      <c r="AL265" s="428"/>
      <c r="AM265" s="428"/>
      <c r="AN265" s="428"/>
      <c r="AO265" s="428"/>
      <c r="AP265" s="428"/>
      <c r="AQ265" s="428"/>
      <c r="AR265" s="428"/>
      <c r="AS265" s="428"/>
      <c r="AT265" s="428"/>
      <c r="AU265" s="428"/>
      <c r="AV265" s="428"/>
      <c r="AW265" s="428"/>
      <c r="AX265" s="428"/>
      <c r="AY265" s="428"/>
      <c r="AZ265" s="428"/>
      <c r="BA265" s="428"/>
      <c r="BB265" s="428"/>
      <c r="BC265" s="428"/>
    </row>
    <row r="266" ht="12.75" customHeight="1">
      <c r="A266" s="428"/>
      <c r="B266" s="428"/>
      <c r="C266" s="428"/>
      <c r="D266" s="428"/>
      <c r="E266" s="428"/>
      <c r="F266" s="428"/>
      <c r="G266" s="428"/>
      <c r="H266" s="428"/>
      <c r="I266" s="428"/>
      <c r="J266" s="428"/>
      <c r="K266" s="428"/>
      <c r="L266" s="428"/>
      <c r="M266" s="428"/>
      <c r="N266" s="428"/>
      <c r="O266" s="428"/>
      <c r="P266" s="428"/>
      <c r="Q266" s="428"/>
      <c r="R266" s="428"/>
      <c r="S266" s="428"/>
      <c r="T266" s="428"/>
      <c r="U266" s="428"/>
      <c r="V266" s="428"/>
      <c r="W266" s="428"/>
      <c r="X266" s="428"/>
      <c r="Y266" s="428"/>
      <c r="Z266" s="428"/>
      <c r="AA266" s="428"/>
      <c r="AB266" s="428"/>
      <c r="AC266" s="428"/>
      <c r="AD266" s="428"/>
      <c r="AE266" s="428"/>
      <c r="AF266" s="428"/>
      <c r="AG266" s="428"/>
      <c r="AH266" s="428"/>
      <c r="AI266" s="428"/>
      <c r="AJ266" s="428"/>
      <c r="AK266" s="428"/>
      <c r="AL266" s="428"/>
      <c r="AM266" s="428"/>
      <c r="AN266" s="428"/>
      <c r="AO266" s="428"/>
      <c r="AP266" s="428"/>
      <c r="AQ266" s="428"/>
      <c r="AR266" s="428"/>
      <c r="AS266" s="428"/>
      <c r="AT266" s="428"/>
      <c r="AU266" s="428"/>
      <c r="AV266" s="428"/>
      <c r="AW266" s="428"/>
      <c r="AX266" s="428"/>
      <c r="AY266" s="428"/>
      <c r="AZ266" s="428"/>
      <c r="BA266" s="428"/>
      <c r="BB266" s="428"/>
      <c r="BC266" s="428"/>
    </row>
    <row r="267" ht="12.75" customHeight="1">
      <c r="A267" s="428"/>
      <c r="B267" s="428"/>
      <c r="C267" s="428"/>
      <c r="D267" s="428"/>
      <c r="E267" s="428"/>
      <c r="F267" s="428"/>
      <c r="G267" s="428"/>
      <c r="H267" s="428"/>
      <c r="I267" s="428"/>
      <c r="J267" s="428"/>
      <c r="K267" s="428"/>
      <c r="L267" s="428"/>
      <c r="M267" s="428"/>
      <c r="N267" s="428"/>
      <c r="O267" s="428"/>
      <c r="P267" s="428"/>
      <c r="Q267" s="428"/>
      <c r="R267" s="428"/>
      <c r="S267" s="428"/>
      <c r="T267" s="428"/>
      <c r="U267" s="428"/>
      <c r="V267" s="428"/>
      <c r="W267" s="428"/>
      <c r="X267" s="428"/>
      <c r="Y267" s="428"/>
      <c r="Z267" s="428"/>
      <c r="AA267" s="428"/>
      <c r="AB267" s="428"/>
      <c r="AC267" s="428"/>
      <c r="AD267" s="428"/>
      <c r="AE267" s="428"/>
      <c r="AF267" s="428"/>
      <c r="AG267" s="428"/>
      <c r="AH267" s="428"/>
      <c r="AI267" s="428"/>
      <c r="AJ267" s="428"/>
      <c r="AK267" s="428"/>
      <c r="AL267" s="428"/>
      <c r="AM267" s="428"/>
      <c r="AN267" s="428"/>
      <c r="AO267" s="428"/>
      <c r="AP267" s="428"/>
      <c r="AQ267" s="428"/>
      <c r="AR267" s="428"/>
      <c r="AS267" s="428"/>
      <c r="AT267" s="428"/>
      <c r="AU267" s="428"/>
      <c r="AV267" s="428"/>
      <c r="AW267" s="428"/>
      <c r="AX267" s="428"/>
      <c r="AY267" s="428"/>
      <c r="AZ267" s="428"/>
      <c r="BA267" s="428"/>
      <c r="BB267" s="428"/>
      <c r="BC267" s="428"/>
    </row>
    <row r="268" ht="12.75" customHeight="1">
      <c r="A268" s="428"/>
      <c r="B268" s="428"/>
      <c r="C268" s="428"/>
      <c r="D268" s="428"/>
      <c r="E268" s="428"/>
      <c r="F268" s="428"/>
      <c r="G268" s="428"/>
      <c r="H268" s="428"/>
      <c r="I268" s="428"/>
      <c r="J268" s="428"/>
      <c r="K268" s="428"/>
      <c r="L268" s="428"/>
      <c r="M268" s="428"/>
      <c r="N268" s="428"/>
      <c r="O268" s="428"/>
      <c r="P268" s="428"/>
      <c r="Q268" s="428"/>
      <c r="R268" s="428"/>
      <c r="S268" s="428"/>
      <c r="T268" s="428"/>
      <c r="U268" s="428"/>
      <c r="V268" s="428"/>
      <c r="W268" s="428"/>
      <c r="X268" s="428"/>
      <c r="Y268" s="428"/>
      <c r="Z268" s="428"/>
      <c r="AA268" s="428"/>
      <c r="AB268" s="428"/>
      <c r="AC268" s="428"/>
      <c r="AD268" s="428"/>
      <c r="AE268" s="428"/>
      <c r="AF268" s="428"/>
      <c r="AG268" s="428"/>
      <c r="AH268" s="428"/>
      <c r="AI268" s="428"/>
      <c r="AJ268" s="428"/>
      <c r="AK268" s="428"/>
      <c r="AL268" s="428"/>
      <c r="AM268" s="428"/>
      <c r="AN268" s="428"/>
      <c r="AO268" s="428"/>
      <c r="AP268" s="428"/>
      <c r="AQ268" s="428"/>
      <c r="AR268" s="428"/>
      <c r="AS268" s="428"/>
      <c r="AT268" s="428"/>
      <c r="AU268" s="428"/>
      <c r="AV268" s="428"/>
      <c r="AW268" s="428"/>
      <c r="AX268" s="428"/>
      <c r="AY268" s="428"/>
      <c r="AZ268" s="428"/>
      <c r="BA268" s="428"/>
      <c r="BB268" s="428"/>
      <c r="BC268" s="428"/>
    </row>
    <row r="269" ht="12.75" customHeight="1">
      <c r="A269" s="428"/>
      <c r="B269" s="428"/>
      <c r="C269" s="428"/>
      <c r="D269" s="428"/>
      <c r="E269" s="428"/>
      <c r="F269" s="428"/>
      <c r="G269" s="428"/>
      <c r="H269" s="428"/>
      <c r="I269" s="428"/>
      <c r="J269" s="428"/>
      <c r="K269" s="428"/>
      <c r="L269" s="428"/>
      <c r="M269" s="428"/>
      <c r="N269" s="428"/>
      <c r="O269" s="428"/>
      <c r="P269" s="428"/>
      <c r="Q269" s="428"/>
      <c r="R269" s="428"/>
      <c r="S269" s="428"/>
      <c r="T269" s="428"/>
      <c r="U269" s="428"/>
      <c r="V269" s="428"/>
      <c r="W269" s="428"/>
      <c r="X269" s="428"/>
      <c r="Y269" s="428"/>
      <c r="Z269" s="428"/>
      <c r="AA269" s="428"/>
      <c r="AB269" s="428"/>
      <c r="AC269" s="428"/>
      <c r="AD269" s="428"/>
      <c r="AE269" s="428"/>
      <c r="AF269" s="428"/>
      <c r="AG269" s="428"/>
      <c r="AH269" s="428"/>
      <c r="AI269" s="428"/>
      <c r="AJ269" s="428"/>
      <c r="AK269" s="428"/>
      <c r="AL269" s="428"/>
      <c r="AM269" s="428"/>
      <c r="AN269" s="428"/>
      <c r="AO269" s="428"/>
      <c r="AP269" s="428"/>
      <c r="AQ269" s="428"/>
      <c r="AR269" s="428"/>
      <c r="AS269" s="428"/>
      <c r="AT269" s="428"/>
      <c r="AU269" s="428"/>
      <c r="AV269" s="428"/>
      <c r="AW269" s="428"/>
      <c r="AX269" s="428"/>
      <c r="AY269" s="428"/>
      <c r="AZ269" s="428"/>
      <c r="BA269" s="428"/>
      <c r="BB269" s="428"/>
      <c r="BC269" s="428"/>
    </row>
    <row r="270" ht="12.75" customHeight="1">
      <c r="A270" s="428"/>
      <c r="B270" s="428"/>
      <c r="C270" s="428"/>
      <c r="D270" s="428"/>
      <c r="E270" s="428"/>
      <c r="F270" s="428"/>
      <c r="G270" s="428"/>
      <c r="H270" s="428"/>
      <c r="I270" s="428"/>
      <c r="J270" s="428"/>
      <c r="K270" s="428"/>
      <c r="L270" s="428"/>
      <c r="M270" s="428"/>
      <c r="N270" s="428"/>
      <c r="O270" s="428"/>
      <c r="P270" s="428"/>
      <c r="Q270" s="428"/>
      <c r="R270" s="428"/>
      <c r="S270" s="428"/>
      <c r="T270" s="428"/>
      <c r="U270" s="428"/>
      <c r="V270" s="428"/>
      <c r="W270" s="428"/>
      <c r="X270" s="428"/>
      <c r="Y270" s="428"/>
      <c r="Z270" s="428"/>
      <c r="AA270" s="428"/>
      <c r="AB270" s="428"/>
      <c r="AC270" s="428"/>
      <c r="AD270" s="428"/>
      <c r="AE270" s="428"/>
      <c r="AF270" s="428"/>
      <c r="AG270" s="428"/>
      <c r="AH270" s="428"/>
      <c r="AI270" s="428"/>
      <c r="AJ270" s="428"/>
      <c r="AK270" s="428"/>
      <c r="AL270" s="428"/>
      <c r="AM270" s="428"/>
      <c r="AN270" s="428"/>
      <c r="AO270" s="428"/>
      <c r="AP270" s="428"/>
      <c r="AQ270" s="428"/>
      <c r="AR270" s="428"/>
      <c r="AS270" s="428"/>
      <c r="AT270" s="428"/>
      <c r="AU270" s="428"/>
      <c r="AV270" s="428"/>
      <c r="AW270" s="428"/>
      <c r="AX270" s="428"/>
      <c r="AY270" s="428"/>
      <c r="AZ270" s="428"/>
      <c r="BA270" s="428"/>
      <c r="BB270" s="428"/>
      <c r="BC270" s="428"/>
    </row>
    <row r="271" ht="12.75" customHeight="1">
      <c r="A271" s="428"/>
      <c r="B271" s="428"/>
      <c r="C271" s="428"/>
      <c r="D271" s="428"/>
      <c r="E271" s="428"/>
      <c r="F271" s="428"/>
      <c r="G271" s="428"/>
      <c r="H271" s="428"/>
      <c r="I271" s="428"/>
      <c r="J271" s="428"/>
      <c r="K271" s="428"/>
      <c r="L271" s="428"/>
      <c r="M271" s="428"/>
      <c r="N271" s="428"/>
      <c r="O271" s="428"/>
      <c r="P271" s="428"/>
      <c r="Q271" s="428"/>
      <c r="R271" s="428"/>
      <c r="S271" s="428"/>
      <c r="T271" s="428"/>
      <c r="U271" s="428"/>
      <c r="V271" s="428"/>
      <c r="W271" s="428"/>
      <c r="X271" s="428"/>
      <c r="Y271" s="428"/>
      <c r="Z271" s="428"/>
      <c r="AA271" s="428"/>
      <c r="AB271" s="428"/>
      <c r="AC271" s="428"/>
      <c r="AD271" s="428"/>
      <c r="AE271" s="428"/>
      <c r="AF271" s="428"/>
      <c r="AG271" s="428"/>
      <c r="AH271" s="428"/>
      <c r="AI271" s="428"/>
      <c r="AJ271" s="428"/>
      <c r="AK271" s="428"/>
      <c r="AL271" s="428"/>
      <c r="AM271" s="428"/>
      <c r="AN271" s="428"/>
      <c r="AO271" s="428"/>
      <c r="AP271" s="428"/>
      <c r="AQ271" s="428"/>
      <c r="AR271" s="428"/>
      <c r="AS271" s="428"/>
      <c r="AT271" s="428"/>
      <c r="AU271" s="428"/>
      <c r="AV271" s="428"/>
      <c r="AW271" s="428"/>
      <c r="AX271" s="428"/>
      <c r="AY271" s="428"/>
      <c r="AZ271" s="428"/>
      <c r="BA271" s="428"/>
      <c r="BB271" s="428"/>
      <c r="BC271" s="428"/>
    </row>
    <row r="272" ht="12.75" customHeight="1">
      <c r="A272" s="428"/>
      <c r="B272" s="428"/>
      <c r="C272" s="428"/>
      <c r="D272" s="428"/>
      <c r="E272" s="428"/>
      <c r="F272" s="428"/>
      <c r="G272" s="428"/>
      <c r="H272" s="428"/>
      <c r="I272" s="428"/>
      <c r="J272" s="428"/>
      <c r="K272" s="428"/>
      <c r="L272" s="428"/>
      <c r="M272" s="428"/>
      <c r="N272" s="428"/>
      <c r="O272" s="428"/>
      <c r="P272" s="428"/>
      <c r="Q272" s="428"/>
      <c r="R272" s="428"/>
      <c r="S272" s="428"/>
      <c r="T272" s="428"/>
      <c r="U272" s="428"/>
      <c r="V272" s="428"/>
      <c r="W272" s="428"/>
      <c r="X272" s="428"/>
      <c r="Y272" s="428"/>
      <c r="Z272" s="428"/>
      <c r="AA272" s="428"/>
      <c r="AB272" s="428"/>
      <c r="AC272" s="428"/>
      <c r="AD272" s="428"/>
      <c r="AE272" s="428"/>
      <c r="AF272" s="428"/>
      <c r="AG272" s="428"/>
      <c r="AH272" s="428"/>
      <c r="AI272" s="428"/>
      <c r="AJ272" s="428"/>
      <c r="AK272" s="428"/>
      <c r="AL272" s="428"/>
      <c r="AM272" s="428"/>
      <c r="AN272" s="428"/>
      <c r="AO272" s="428"/>
      <c r="AP272" s="428"/>
      <c r="AQ272" s="428"/>
      <c r="AR272" s="428"/>
      <c r="AS272" s="428"/>
      <c r="AT272" s="428"/>
      <c r="AU272" s="428"/>
      <c r="AV272" s="428"/>
      <c r="AW272" s="428"/>
      <c r="AX272" s="428"/>
      <c r="AY272" s="428"/>
      <c r="AZ272" s="428"/>
      <c r="BA272" s="428"/>
      <c r="BB272" s="428"/>
      <c r="BC272" s="428"/>
    </row>
    <row r="273" ht="12.75" customHeight="1">
      <c r="A273" s="428"/>
      <c r="B273" s="428"/>
      <c r="C273" s="428"/>
      <c r="D273" s="428"/>
      <c r="E273" s="428"/>
      <c r="F273" s="428"/>
      <c r="G273" s="428"/>
      <c r="H273" s="428"/>
      <c r="I273" s="428"/>
      <c r="J273" s="428"/>
      <c r="K273" s="428"/>
      <c r="L273" s="428"/>
      <c r="M273" s="428"/>
      <c r="N273" s="428"/>
      <c r="O273" s="428"/>
      <c r="P273" s="428"/>
      <c r="Q273" s="428"/>
      <c r="R273" s="428"/>
      <c r="S273" s="428"/>
      <c r="T273" s="428"/>
      <c r="U273" s="428"/>
      <c r="V273" s="428"/>
      <c r="W273" s="428"/>
      <c r="X273" s="428"/>
      <c r="Y273" s="428"/>
      <c r="Z273" s="428"/>
      <c r="AA273" s="428"/>
      <c r="AB273" s="428"/>
      <c r="AC273" s="428"/>
      <c r="AD273" s="428"/>
      <c r="AE273" s="428"/>
      <c r="AF273" s="428"/>
      <c r="AG273" s="428"/>
      <c r="AH273" s="428"/>
      <c r="AI273" s="428"/>
      <c r="AJ273" s="428"/>
      <c r="AK273" s="428"/>
      <c r="AL273" s="428"/>
      <c r="AM273" s="428"/>
      <c r="AN273" s="428"/>
      <c r="AO273" s="428"/>
      <c r="AP273" s="428"/>
      <c r="AQ273" s="428"/>
      <c r="AR273" s="428"/>
      <c r="AS273" s="428"/>
      <c r="AT273" s="428"/>
      <c r="AU273" s="428"/>
      <c r="AV273" s="428"/>
      <c r="AW273" s="428"/>
      <c r="AX273" s="428"/>
      <c r="AY273" s="428"/>
      <c r="AZ273" s="428"/>
      <c r="BA273" s="428"/>
      <c r="BB273" s="428"/>
      <c r="BC273" s="428"/>
    </row>
    <row r="274" ht="12.75" customHeight="1">
      <c r="A274" s="428"/>
      <c r="B274" s="428"/>
      <c r="C274" s="428"/>
      <c r="D274" s="428"/>
      <c r="E274" s="428"/>
      <c r="F274" s="428"/>
      <c r="G274" s="428"/>
      <c r="H274" s="428"/>
      <c r="I274" s="428"/>
      <c r="J274" s="428"/>
      <c r="K274" s="428"/>
      <c r="L274" s="428"/>
      <c r="M274" s="428"/>
      <c r="N274" s="428"/>
      <c r="O274" s="428"/>
      <c r="P274" s="428"/>
      <c r="Q274" s="428"/>
      <c r="R274" s="428"/>
      <c r="S274" s="428"/>
      <c r="T274" s="428"/>
      <c r="U274" s="428"/>
      <c r="V274" s="428"/>
      <c r="W274" s="428"/>
      <c r="X274" s="428"/>
      <c r="Y274" s="428"/>
      <c r="Z274" s="428"/>
      <c r="AA274" s="428"/>
      <c r="AB274" s="428"/>
      <c r="AC274" s="428"/>
      <c r="AD274" s="428"/>
      <c r="AE274" s="428"/>
      <c r="AF274" s="428"/>
      <c r="AG274" s="428"/>
      <c r="AH274" s="428"/>
      <c r="AI274" s="428"/>
      <c r="AJ274" s="428"/>
      <c r="AK274" s="428"/>
      <c r="AL274" s="428"/>
      <c r="AM274" s="428"/>
      <c r="AN274" s="428"/>
      <c r="AO274" s="428"/>
      <c r="AP274" s="428"/>
      <c r="AQ274" s="428"/>
      <c r="AR274" s="428"/>
      <c r="AS274" s="428"/>
      <c r="AT274" s="428"/>
      <c r="AU274" s="428"/>
      <c r="AV274" s="428"/>
      <c r="AW274" s="428"/>
      <c r="AX274" s="428"/>
      <c r="AY274" s="428"/>
      <c r="AZ274" s="428"/>
      <c r="BA274" s="428"/>
      <c r="BB274" s="428"/>
      <c r="BC274" s="428"/>
    </row>
    <row r="275" ht="12.75" customHeight="1">
      <c r="A275" s="428"/>
      <c r="B275" s="428"/>
      <c r="C275" s="428"/>
      <c r="D275" s="428"/>
      <c r="E275" s="428"/>
      <c r="F275" s="428"/>
      <c r="G275" s="428"/>
      <c r="H275" s="428"/>
      <c r="I275" s="428"/>
      <c r="J275" s="428"/>
      <c r="K275" s="428"/>
      <c r="L275" s="428"/>
      <c r="M275" s="428"/>
      <c r="N275" s="428"/>
      <c r="O275" s="428"/>
      <c r="P275" s="428"/>
      <c r="Q275" s="428"/>
      <c r="R275" s="428"/>
      <c r="S275" s="428"/>
      <c r="T275" s="428"/>
      <c r="U275" s="428"/>
      <c r="V275" s="428"/>
      <c r="W275" s="428"/>
      <c r="X275" s="428"/>
      <c r="Y275" s="428"/>
      <c r="Z275" s="428"/>
      <c r="AA275" s="428"/>
      <c r="AB275" s="428"/>
      <c r="AC275" s="428"/>
      <c r="AD275" s="428"/>
      <c r="AE275" s="428"/>
      <c r="AF275" s="428"/>
      <c r="AG275" s="428"/>
      <c r="AH275" s="428"/>
      <c r="AI275" s="428"/>
      <c r="AJ275" s="428"/>
      <c r="AK275" s="428"/>
      <c r="AL275" s="428"/>
      <c r="AM275" s="428"/>
      <c r="AN275" s="428"/>
      <c r="AO275" s="428"/>
      <c r="AP275" s="428"/>
      <c r="AQ275" s="428"/>
      <c r="AR275" s="428"/>
      <c r="AS275" s="428"/>
      <c r="AT275" s="428"/>
      <c r="AU275" s="428"/>
      <c r="AV275" s="428"/>
      <c r="AW275" s="428"/>
      <c r="AX275" s="428"/>
      <c r="AY275" s="428"/>
      <c r="AZ275" s="428"/>
      <c r="BA275" s="428"/>
      <c r="BB275" s="428"/>
      <c r="BC275" s="428"/>
    </row>
    <row r="276" ht="12.75" customHeight="1">
      <c r="A276" s="428"/>
      <c r="B276" s="428"/>
      <c r="C276" s="428"/>
      <c r="D276" s="428"/>
      <c r="E276" s="428"/>
      <c r="F276" s="428"/>
      <c r="G276" s="428"/>
      <c r="H276" s="428"/>
      <c r="I276" s="428"/>
      <c r="J276" s="428"/>
      <c r="K276" s="428"/>
      <c r="L276" s="428"/>
      <c r="M276" s="428"/>
      <c r="N276" s="428"/>
      <c r="O276" s="428"/>
      <c r="P276" s="428"/>
      <c r="Q276" s="428"/>
      <c r="R276" s="428"/>
      <c r="S276" s="428"/>
      <c r="T276" s="428"/>
      <c r="U276" s="428"/>
      <c r="V276" s="428"/>
      <c r="W276" s="428"/>
      <c r="X276" s="428"/>
      <c r="Y276" s="428"/>
      <c r="Z276" s="428"/>
      <c r="AA276" s="428"/>
      <c r="AB276" s="428"/>
      <c r="AC276" s="428"/>
      <c r="AD276" s="428"/>
      <c r="AE276" s="428"/>
      <c r="AF276" s="428"/>
      <c r="AG276" s="428"/>
      <c r="AH276" s="428"/>
      <c r="AI276" s="428"/>
      <c r="AJ276" s="428"/>
      <c r="AK276" s="428"/>
      <c r="AL276" s="428"/>
      <c r="AM276" s="428"/>
      <c r="AN276" s="428"/>
      <c r="AO276" s="428"/>
      <c r="AP276" s="428"/>
      <c r="AQ276" s="428"/>
      <c r="AR276" s="428"/>
      <c r="AS276" s="428"/>
      <c r="AT276" s="428"/>
      <c r="AU276" s="428"/>
      <c r="AV276" s="428"/>
      <c r="AW276" s="428"/>
      <c r="AX276" s="428"/>
      <c r="AY276" s="428"/>
      <c r="AZ276" s="428"/>
      <c r="BA276" s="428"/>
      <c r="BB276" s="428"/>
      <c r="BC276" s="428"/>
    </row>
    <row r="277" ht="12.75" customHeight="1">
      <c r="A277" s="428"/>
      <c r="B277" s="428"/>
      <c r="C277" s="428"/>
      <c r="D277" s="428"/>
      <c r="E277" s="428"/>
      <c r="F277" s="428"/>
      <c r="G277" s="428"/>
      <c r="H277" s="428"/>
      <c r="I277" s="428"/>
      <c r="J277" s="428"/>
      <c r="K277" s="428"/>
      <c r="L277" s="428"/>
      <c r="M277" s="428"/>
      <c r="N277" s="428"/>
      <c r="O277" s="428"/>
      <c r="P277" s="428"/>
      <c r="Q277" s="428"/>
      <c r="R277" s="428"/>
      <c r="S277" s="428"/>
      <c r="T277" s="428"/>
      <c r="U277" s="428"/>
      <c r="V277" s="428"/>
      <c r="W277" s="428"/>
      <c r="X277" s="428"/>
      <c r="Y277" s="428"/>
      <c r="Z277" s="428"/>
      <c r="AA277" s="428"/>
      <c r="AB277" s="428"/>
      <c r="AC277" s="428"/>
      <c r="AD277" s="428"/>
      <c r="AE277" s="428"/>
      <c r="AF277" s="428"/>
      <c r="AG277" s="428"/>
      <c r="AH277" s="428"/>
      <c r="AI277" s="428"/>
      <c r="AJ277" s="428"/>
      <c r="AK277" s="428"/>
      <c r="AL277" s="428"/>
      <c r="AM277" s="428"/>
      <c r="AN277" s="428"/>
      <c r="AO277" s="428"/>
      <c r="AP277" s="428"/>
      <c r="AQ277" s="428"/>
      <c r="AR277" s="428"/>
      <c r="AS277" s="428"/>
      <c r="AT277" s="428"/>
      <c r="AU277" s="428"/>
      <c r="AV277" s="428"/>
      <c r="AW277" s="428"/>
      <c r="AX277" s="428"/>
      <c r="AY277" s="428"/>
      <c r="AZ277" s="428"/>
      <c r="BA277" s="428"/>
      <c r="BB277" s="428"/>
      <c r="BC277" s="428"/>
    </row>
    <row r="278" ht="12.75" customHeight="1">
      <c r="A278" s="428"/>
      <c r="B278" s="428"/>
      <c r="C278" s="428"/>
      <c r="D278" s="428"/>
      <c r="E278" s="428"/>
      <c r="F278" s="428"/>
      <c r="G278" s="428"/>
      <c r="H278" s="428"/>
      <c r="I278" s="428"/>
      <c r="J278" s="428"/>
      <c r="K278" s="428"/>
      <c r="L278" s="428"/>
      <c r="M278" s="428"/>
      <c r="N278" s="428"/>
      <c r="O278" s="428"/>
      <c r="P278" s="428"/>
      <c r="Q278" s="428"/>
      <c r="R278" s="428"/>
      <c r="S278" s="428"/>
      <c r="T278" s="428"/>
      <c r="U278" s="428"/>
      <c r="V278" s="428"/>
      <c r="W278" s="428"/>
      <c r="X278" s="428"/>
      <c r="Y278" s="428"/>
      <c r="Z278" s="428"/>
      <c r="AA278" s="428"/>
      <c r="AB278" s="428"/>
      <c r="AC278" s="428"/>
      <c r="AD278" s="428"/>
      <c r="AE278" s="428"/>
      <c r="AF278" s="428"/>
      <c r="AG278" s="428"/>
      <c r="AH278" s="428"/>
      <c r="AI278" s="428"/>
      <c r="AJ278" s="428"/>
      <c r="AK278" s="428"/>
      <c r="AL278" s="428"/>
      <c r="AM278" s="428"/>
      <c r="AN278" s="428"/>
      <c r="AO278" s="428"/>
      <c r="AP278" s="428"/>
      <c r="AQ278" s="428"/>
      <c r="AR278" s="428"/>
      <c r="AS278" s="428"/>
      <c r="AT278" s="428"/>
      <c r="AU278" s="428"/>
      <c r="AV278" s="428"/>
      <c r="AW278" s="428"/>
      <c r="AX278" s="428"/>
      <c r="AY278" s="428"/>
      <c r="AZ278" s="428"/>
      <c r="BA278" s="428"/>
      <c r="BB278" s="428"/>
      <c r="BC278" s="428"/>
    </row>
    <row r="279" ht="12.75" customHeight="1">
      <c r="A279" s="428"/>
      <c r="B279" s="428"/>
      <c r="C279" s="428"/>
      <c r="D279" s="428"/>
      <c r="E279" s="428"/>
      <c r="F279" s="428"/>
      <c r="G279" s="428"/>
      <c r="H279" s="428"/>
      <c r="I279" s="428"/>
      <c r="J279" s="428"/>
      <c r="K279" s="428"/>
      <c r="L279" s="428"/>
      <c r="M279" s="428"/>
      <c r="N279" s="428"/>
      <c r="O279" s="428"/>
      <c r="P279" s="428"/>
      <c r="Q279" s="428"/>
      <c r="R279" s="428"/>
      <c r="S279" s="428"/>
      <c r="T279" s="428"/>
      <c r="U279" s="428"/>
      <c r="V279" s="428"/>
      <c r="W279" s="428"/>
      <c r="X279" s="428"/>
      <c r="Y279" s="428"/>
      <c r="Z279" s="428"/>
      <c r="AA279" s="428"/>
      <c r="AB279" s="428"/>
      <c r="AC279" s="428"/>
      <c r="AD279" s="428"/>
      <c r="AE279" s="428"/>
      <c r="AF279" s="428"/>
      <c r="AG279" s="428"/>
      <c r="AH279" s="428"/>
      <c r="AI279" s="428"/>
      <c r="AJ279" s="428"/>
      <c r="AK279" s="428"/>
      <c r="AL279" s="428"/>
      <c r="AM279" s="428"/>
      <c r="AN279" s="428"/>
      <c r="AO279" s="428"/>
      <c r="AP279" s="428"/>
      <c r="AQ279" s="428"/>
      <c r="AR279" s="428"/>
      <c r="AS279" s="428"/>
      <c r="AT279" s="428"/>
      <c r="AU279" s="428"/>
      <c r="AV279" s="428"/>
      <c r="AW279" s="428"/>
      <c r="AX279" s="428"/>
      <c r="AY279" s="428"/>
      <c r="AZ279" s="428"/>
      <c r="BA279" s="428"/>
      <c r="BB279" s="428"/>
      <c r="BC279" s="428"/>
    </row>
    <row r="280" ht="12.75" customHeight="1">
      <c r="A280" s="428"/>
      <c r="B280" s="428"/>
      <c r="C280" s="428"/>
      <c r="D280" s="428"/>
      <c r="E280" s="428"/>
      <c r="F280" s="428"/>
      <c r="G280" s="428"/>
      <c r="H280" s="428"/>
      <c r="I280" s="428"/>
      <c r="J280" s="428"/>
      <c r="K280" s="428"/>
      <c r="L280" s="428"/>
      <c r="M280" s="428"/>
      <c r="N280" s="428"/>
      <c r="O280" s="428"/>
      <c r="P280" s="428"/>
      <c r="Q280" s="428"/>
      <c r="R280" s="428"/>
      <c r="S280" s="428"/>
      <c r="T280" s="428"/>
      <c r="U280" s="428"/>
      <c r="V280" s="428"/>
      <c r="W280" s="428"/>
      <c r="X280" s="428"/>
      <c r="Y280" s="428"/>
      <c r="Z280" s="428"/>
      <c r="AA280" s="428"/>
      <c r="AB280" s="428"/>
      <c r="AC280" s="428"/>
      <c r="AD280" s="428"/>
      <c r="AE280" s="428"/>
      <c r="AF280" s="428"/>
      <c r="AG280" s="428"/>
      <c r="AH280" s="428"/>
      <c r="AI280" s="428"/>
      <c r="AJ280" s="428"/>
      <c r="AK280" s="428"/>
      <c r="AL280" s="428"/>
      <c r="AM280" s="428"/>
      <c r="AN280" s="428"/>
      <c r="AO280" s="428"/>
      <c r="AP280" s="428"/>
      <c r="AQ280" s="428"/>
      <c r="AR280" s="428"/>
      <c r="AS280" s="428"/>
      <c r="AT280" s="428"/>
      <c r="AU280" s="428"/>
      <c r="AV280" s="428"/>
      <c r="AW280" s="428"/>
      <c r="AX280" s="428"/>
      <c r="AY280" s="428"/>
      <c r="AZ280" s="428"/>
      <c r="BA280" s="428"/>
      <c r="BB280" s="428"/>
      <c r="BC280" s="428"/>
    </row>
    <row r="281" ht="12.75" customHeight="1">
      <c r="A281" s="428"/>
      <c r="B281" s="428"/>
      <c r="C281" s="428"/>
      <c r="D281" s="428"/>
      <c r="E281" s="428"/>
      <c r="F281" s="428"/>
      <c r="G281" s="428"/>
      <c r="H281" s="428"/>
      <c r="I281" s="428"/>
      <c r="J281" s="428"/>
      <c r="K281" s="428"/>
      <c r="L281" s="428"/>
      <c r="M281" s="428"/>
      <c r="N281" s="428"/>
      <c r="O281" s="428"/>
      <c r="P281" s="428"/>
      <c r="Q281" s="428"/>
      <c r="R281" s="428"/>
      <c r="S281" s="428"/>
      <c r="T281" s="428"/>
      <c r="U281" s="428"/>
      <c r="V281" s="428"/>
      <c r="W281" s="428"/>
      <c r="X281" s="428"/>
      <c r="Y281" s="428"/>
      <c r="Z281" s="428"/>
      <c r="AA281" s="428"/>
      <c r="AB281" s="428"/>
      <c r="AC281" s="428"/>
      <c r="AD281" s="428"/>
      <c r="AE281" s="428"/>
      <c r="AF281" s="428"/>
      <c r="AG281" s="428"/>
      <c r="AH281" s="428"/>
      <c r="AI281" s="428"/>
      <c r="AJ281" s="428"/>
      <c r="AK281" s="428"/>
      <c r="AL281" s="428"/>
      <c r="AM281" s="428"/>
      <c r="AN281" s="428"/>
      <c r="AO281" s="428"/>
      <c r="AP281" s="428"/>
      <c r="AQ281" s="428"/>
      <c r="AR281" s="428"/>
      <c r="AS281" s="428"/>
      <c r="AT281" s="428"/>
      <c r="AU281" s="428"/>
      <c r="AV281" s="428"/>
      <c r="AW281" s="428"/>
      <c r="AX281" s="428"/>
      <c r="AY281" s="428"/>
      <c r="AZ281" s="428"/>
      <c r="BA281" s="428"/>
      <c r="BB281" s="428"/>
      <c r="BC281" s="428"/>
    </row>
    <row r="282" ht="12.75" customHeight="1">
      <c r="A282" s="428"/>
      <c r="B282" s="428"/>
      <c r="C282" s="428"/>
      <c r="D282" s="428"/>
      <c r="E282" s="428"/>
      <c r="F282" s="428"/>
      <c r="G282" s="428"/>
      <c r="H282" s="428"/>
      <c r="I282" s="428"/>
      <c r="J282" s="428"/>
      <c r="K282" s="428"/>
      <c r="L282" s="428"/>
      <c r="M282" s="428"/>
      <c r="N282" s="428"/>
      <c r="O282" s="428"/>
      <c r="P282" s="428"/>
      <c r="Q282" s="428"/>
      <c r="R282" s="428"/>
      <c r="S282" s="428"/>
      <c r="T282" s="428"/>
      <c r="U282" s="428"/>
      <c r="V282" s="428"/>
      <c r="W282" s="428"/>
      <c r="X282" s="428"/>
      <c r="Y282" s="428"/>
      <c r="Z282" s="428"/>
      <c r="AA282" s="428"/>
      <c r="AB282" s="428"/>
      <c r="AC282" s="428"/>
      <c r="AD282" s="428"/>
      <c r="AE282" s="428"/>
      <c r="AF282" s="428"/>
      <c r="AG282" s="428"/>
      <c r="AH282" s="428"/>
      <c r="AI282" s="428"/>
      <c r="AJ282" s="428"/>
      <c r="AK282" s="428"/>
      <c r="AL282" s="428"/>
      <c r="AM282" s="428"/>
      <c r="AN282" s="428"/>
      <c r="AO282" s="428"/>
      <c r="AP282" s="428"/>
      <c r="AQ282" s="428"/>
      <c r="AR282" s="428"/>
      <c r="AS282" s="428"/>
      <c r="AT282" s="428"/>
      <c r="AU282" s="428"/>
      <c r="AV282" s="428"/>
      <c r="AW282" s="428"/>
      <c r="AX282" s="428"/>
      <c r="AY282" s="428"/>
      <c r="AZ282" s="428"/>
      <c r="BA282" s="428"/>
      <c r="BB282" s="428"/>
      <c r="BC282" s="428"/>
    </row>
    <row r="283" ht="12.75" customHeight="1">
      <c r="A283" s="428"/>
      <c r="B283" s="428"/>
      <c r="C283" s="428"/>
      <c r="D283" s="428"/>
      <c r="E283" s="428"/>
      <c r="F283" s="428"/>
      <c r="G283" s="428"/>
      <c r="H283" s="428"/>
      <c r="I283" s="428"/>
      <c r="J283" s="428"/>
      <c r="K283" s="428"/>
      <c r="L283" s="428"/>
      <c r="M283" s="428"/>
      <c r="N283" s="428"/>
      <c r="O283" s="428"/>
      <c r="P283" s="428"/>
      <c r="Q283" s="428"/>
      <c r="R283" s="428"/>
      <c r="S283" s="428"/>
      <c r="T283" s="428"/>
      <c r="U283" s="428"/>
      <c r="V283" s="428"/>
      <c r="W283" s="428"/>
      <c r="X283" s="428"/>
      <c r="Y283" s="428"/>
      <c r="Z283" s="428"/>
      <c r="AA283" s="428"/>
      <c r="AB283" s="428"/>
      <c r="AC283" s="428"/>
      <c r="AD283" s="428"/>
      <c r="AE283" s="428"/>
      <c r="AF283" s="428"/>
      <c r="AG283" s="428"/>
      <c r="AH283" s="428"/>
      <c r="AI283" s="428"/>
      <c r="AJ283" s="428"/>
      <c r="AK283" s="428"/>
      <c r="AL283" s="428"/>
      <c r="AM283" s="428"/>
      <c r="AN283" s="428"/>
      <c r="AO283" s="428"/>
      <c r="AP283" s="428"/>
      <c r="AQ283" s="428"/>
      <c r="AR283" s="428"/>
      <c r="AS283" s="428"/>
      <c r="AT283" s="428"/>
      <c r="AU283" s="428"/>
      <c r="AV283" s="428"/>
      <c r="AW283" s="428"/>
      <c r="AX283" s="428"/>
      <c r="AY283" s="428"/>
      <c r="AZ283" s="428"/>
      <c r="BA283" s="428"/>
      <c r="BB283" s="428"/>
      <c r="BC283" s="428"/>
    </row>
    <row r="284" ht="12.75" customHeight="1">
      <c r="A284" s="428"/>
      <c r="B284" s="428"/>
      <c r="C284" s="428"/>
      <c r="D284" s="428"/>
      <c r="E284" s="428"/>
      <c r="F284" s="428"/>
      <c r="G284" s="428"/>
      <c r="H284" s="428"/>
      <c r="I284" s="428"/>
      <c r="J284" s="428"/>
      <c r="K284" s="428"/>
      <c r="L284" s="428"/>
      <c r="M284" s="428"/>
      <c r="N284" s="428"/>
      <c r="O284" s="428"/>
      <c r="P284" s="428"/>
      <c r="Q284" s="428"/>
      <c r="R284" s="428"/>
      <c r="S284" s="428"/>
      <c r="T284" s="428"/>
      <c r="U284" s="428"/>
      <c r="V284" s="428"/>
      <c r="W284" s="428"/>
      <c r="X284" s="428"/>
      <c r="Y284" s="428"/>
      <c r="Z284" s="428"/>
      <c r="AA284" s="428"/>
      <c r="AB284" s="428"/>
      <c r="AC284" s="428"/>
      <c r="AD284" s="428"/>
      <c r="AE284" s="428"/>
      <c r="AF284" s="428"/>
      <c r="AG284" s="428"/>
      <c r="AH284" s="428"/>
      <c r="AI284" s="428"/>
      <c r="AJ284" s="428"/>
      <c r="AK284" s="428"/>
      <c r="AL284" s="428"/>
      <c r="AM284" s="428"/>
      <c r="AN284" s="428"/>
      <c r="AO284" s="428"/>
      <c r="AP284" s="428"/>
      <c r="AQ284" s="428"/>
      <c r="AR284" s="428"/>
      <c r="AS284" s="428"/>
      <c r="AT284" s="428"/>
      <c r="AU284" s="428"/>
      <c r="AV284" s="428"/>
      <c r="AW284" s="428"/>
      <c r="AX284" s="428"/>
      <c r="AY284" s="428"/>
      <c r="AZ284" s="428"/>
      <c r="BA284" s="428"/>
      <c r="BB284" s="428"/>
      <c r="BC284" s="428"/>
    </row>
    <row r="285" ht="12.75" customHeight="1">
      <c r="A285" s="428"/>
      <c r="B285" s="428"/>
      <c r="C285" s="428"/>
      <c r="D285" s="428"/>
      <c r="E285" s="428"/>
      <c r="F285" s="428"/>
      <c r="G285" s="428"/>
      <c r="H285" s="428"/>
      <c r="I285" s="428"/>
      <c r="J285" s="428"/>
      <c r="K285" s="428"/>
      <c r="L285" s="428"/>
      <c r="M285" s="428"/>
      <c r="N285" s="428"/>
      <c r="O285" s="428"/>
      <c r="P285" s="428"/>
      <c r="Q285" s="428"/>
      <c r="R285" s="428"/>
      <c r="S285" s="428"/>
      <c r="T285" s="428"/>
      <c r="U285" s="428"/>
      <c r="V285" s="428"/>
      <c r="W285" s="428"/>
      <c r="X285" s="428"/>
      <c r="Y285" s="428"/>
      <c r="Z285" s="428"/>
      <c r="AA285" s="428"/>
      <c r="AB285" s="428"/>
      <c r="AC285" s="428"/>
      <c r="AD285" s="428"/>
      <c r="AE285" s="428"/>
      <c r="AF285" s="428"/>
      <c r="AG285" s="428"/>
      <c r="AH285" s="428"/>
      <c r="AI285" s="428"/>
      <c r="AJ285" s="428"/>
      <c r="AK285" s="428"/>
      <c r="AL285" s="428"/>
      <c r="AM285" s="428"/>
      <c r="AN285" s="428"/>
      <c r="AO285" s="428"/>
      <c r="AP285" s="428"/>
      <c r="AQ285" s="428"/>
      <c r="AR285" s="428"/>
      <c r="AS285" s="428"/>
      <c r="AT285" s="428"/>
      <c r="AU285" s="428"/>
      <c r="AV285" s="428"/>
      <c r="AW285" s="428"/>
      <c r="AX285" s="428"/>
      <c r="AY285" s="428"/>
      <c r="AZ285" s="428"/>
      <c r="BA285" s="428"/>
      <c r="BB285" s="428"/>
      <c r="BC285" s="428"/>
    </row>
    <row r="286" ht="12.75" customHeight="1">
      <c r="A286" s="428"/>
      <c r="B286" s="428"/>
      <c r="C286" s="428"/>
      <c r="D286" s="428"/>
      <c r="E286" s="428"/>
      <c r="F286" s="428"/>
      <c r="G286" s="428"/>
      <c r="H286" s="428"/>
      <c r="I286" s="428"/>
      <c r="J286" s="428"/>
      <c r="K286" s="428"/>
      <c r="L286" s="428"/>
      <c r="M286" s="428"/>
      <c r="N286" s="428"/>
      <c r="O286" s="428"/>
      <c r="P286" s="428"/>
      <c r="Q286" s="428"/>
      <c r="R286" s="428"/>
      <c r="S286" s="428"/>
      <c r="T286" s="428"/>
      <c r="U286" s="428"/>
      <c r="V286" s="428"/>
      <c r="W286" s="428"/>
      <c r="X286" s="428"/>
      <c r="Y286" s="428"/>
      <c r="Z286" s="428"/>
      <c r="AA286" s="428"/>
      <c r="AB286" s="428"/>
      <c r="AC286" s="428"/>
      <c r="AD286" s="428"/>
      <c r="AE286" s="428"/>
      <c r="AF286" s="428"/>
      <c r="AG286" s="428"/>
      <c r="AH286" s="428"/>
      <c r="AI286" s="428"/>
      <c r="AJ286" s="428"/>
      <c r="AK286" s="428"/>
      <c r="AL286" s="428"/>
      <c r="AM286" s="428"/>
      <c r="AN286" s="428"/>
      <c r="AO286" s="428"/>
      <c r="AP286" s="428"/>
      <c r="AQ286" s="428"/>
      <c r="AR286" s="428"/>
      <c r="AS286" s="428"/>
      <c r="AT286" s="428"/>
      <c r="AU286" s="428"/>
      <c r="AV286" s="428"/>
      <c r="AW286" s="428"/>
      <c r="AX286" s="428"/>
      <c r="AY286" s="428"/>
      <c r="AZ286" s="428"/>
      <c r="BA286" s="428"/>
      <c r="BB286" s="428"/>
      <c r="BC286" s="428"/>
    </row>
    <row r="287" ht="12.75" customHeight="1">
      <c r="A287" s="428"/>
      <c r="B287" s="428"/>
      <c r="C287" s="428"/>
      <c r="D287" s="428"/>
      <c r="E287" s="428"/>
      <c r="F287" s="428"/>
      <c r="G287" s="428"/>
      <c r="H287" s="428"/>
      <c r="I287" s="428"/>
      <c r="J287" s="428"/>
      <c r="K287" s="428"/>
      <c r="L287" s="428"/>
      <c r="M287" s="428"/>
      <c r="N287" s="428"/>
      <c r="O287" s="428"/>
      <c r="P287" s="428"/>
      <c r="Q287" s="428"/>
      <c r="R287" s="428"/>
      <c r="S287" s="428"/>
      <c r="T287" s="428"/>
      <c r="U287" s="428"/>
      <c r="V287" s="428"/>
      <c r="W287" s="428"/>
      <c r="X287" s="428"/>
      <c r="Y287" s="428"/>
      <c r="Z287" s="428"/>
      <c r="AA287" s="428"/>
      <c r="AB287" s="428"/>
      <c r="AC287" s="428"/>
      <c r="AD287" s="428"/>
      <c r="AE287" s="428"/>
      <c r="AF287" s="428"/>
      <c r="AG287" s="428"/>
      <c r="AH287" s="428"/>
      <c r="AI287" s="428"/>
      <c r="AJ287" s="428"/>
      <c r="AK287" s="428"/>
      <c r="AL287" s="428"/>
      <c r="AM287" s="428"/>
      <c r="AN287" s="428"/>
      <c r="AO287" s="428"/>
      <c r="AP287" s="428"/>
      <c r="AQ287" s="428"/>
      <c r="AR287" s="428"/>
      <c r="AS287" s="428"/>
      <c r="AT287" s="428"/>
      <c r="AU287" s="428"/>
      <c r="AV287" s="428"/>
      <c r="AW287" s="428"/>
      <c r="AX287" s="428"/>
      <c r="AY287" s="428"/>
      <c r="AZ287" s="428"/>
      <c r="BA287" s="428"/>
      <c r="BB287" s="428"/>
      <c r="BC287" s="428"/>
    </row>
    <row r="288" ht="12.75" customHeight="1">
      <c r="A288" s="428"/>
      <c r="B288" s="428"/>
      <c r="C288" s="428"/>
      <c r="D288" s="428"/>
      <c r="E288" s="428"/>
      <c r="F288" s="428"/>
      <c r="G288" s="428"/>
      <c r="H288" s="428"/>
      <c r="I288" s="428"/>
      <c r="J288" s="428"/>
      <c r="K288" s="428"/>
      <c r="L288" s="428"/>
      <c r="M288" s="428"/>
      <c r="N288" s="428"/>
      <c r="O288" s="428"/>
      <c r="P288" s="428"/>
      <c r="Q288" s="428"/>
      <c r="R288" s="428"/>
      <c r="S288" s="428"/>
      <c r="T288" s="428"/>
      <c r="U288" s="428"/>
      <c r="V288" s="428"/>
      <c r="W288" s="428"/>
      <c r="X288" s="428"/>
      <c r="Y288" s="428"/>
      <c r="Z288" s="428"/>
      <c r="AA288" s="428"/>
      <c r="AB288" s="428"/>
      <c r="AC288" s="428"/>
      <c r="AD288" s="428"/>
      <c r="AE288" s="428"/>
      <c r="AF288" s="428"/>
      <c r="AG288" s="428"/>
      <c r="AH288" s="428"/>
      <c r="AI288" s="428"/>
      <c r="AJ288" s="428"/>
      <c r="AK288" s="428"/>
      <c r="AL288" s="428"/>
      <c r="AM288" s="428"/>
      <c r="AN288" s="428"/>
      <c r="AO288" s="428"/>
      <c r="AP288" s="428"/>
      <c r="AQ288" s="428"/>
      <c r="AR288" s="428"/>
      <c r="AS288" s="428"/>
      <c r="AT288" s="428"/>
      <c r="AU288" s="428"/>
      <c r="AV288" s="428"/>
      <c r="AW288" s="428"/>
      <c r="AX288" s="428"/>
      <c r="AY288" s="428"/>
      <c r="AZ288" s="428"/>
      <c r="BA288" s="428"/>
      <c r="BB288" s="428"/>
      <c r="BC288" s="428"/>
    </row>
    <row r="289" ht="12.75" customHeight="1">
      <c r="A289" s="428"/>
      <c r="B289" s="428"/>
      <c r="C289" s="428"/>
      <c r="D289" s="428"/>
      <c r="E289" s="428"/>
      <c r="F289" s="428"/>
      <c r="G289" s="428"/>
      <c r="H289" s="428"/>
      <c r="I289" s="428"/>
      <c r="J289" s="428"/>
      <c r="K289" s="428"/>
      <c r="L289" s="428"/>
      <c r="M289" s="428"/>
      <c r="N289" s="428"/>
      <c r="O289" s="428"/>
      <c r="P289" s="428"/>
      <c r="Q289" s="428"/>
      <c r="R289" s="428"/>
      <c r="S289" s="428"/>
      <c r="T289" s="428"/>
      <c r="U289" s="428"/>
      <c r="V289" s="428"/>
      <c r="W289" s="428"/>
      <c r="X289" s="428"/>
      <c r="Y289" s="428"/>
      <c r="Z289" s="428"/>
      <c r="AA289" s="428"/>
      <c r="AB289" s="428"/>
      <c r="AC289" s="428"/>
      <c r="AD289" s="428"/>
      <c r="AE289" s="428"/>
      <c r="AF289" s="428"/>
      <c r="AG289" s="428"/>
      <c r="AH289" s="428"/>
      <c r="AI289" s="428"/>
      <c r="AJ289" s="428"/>
      <c r="AK289" s="428"/>
      <c r="AL289" s="428"/>
      <c r="AM289" s="428"/>
      <c r="AN289" s="428"/>
      <c r="AO289" s="428"/>
      <c r="AP289" s="428"/>
      <c r="AQ289" s="428"/>
      <c r="AR289" s="428"/>
      <c r="AS289" s="428"/>
      <c r="AT289" s="428"/>
      <c r="AU289" s="428"/>
      <c r="AV289" s="428"/>
      <c r="AW289" s="428"/>
      <c r="AX289" s="428"/>
      <c r="AY289" s="428"/>
      <c r="AZ289" s="428"/>
      <c r="BA289" s="428"/>
      <c r="BB289" s="428"/>
      <c r="BC289" s="428"/>
    </row>
    <row r="290" ht="12.75" customHeight="1">
      <c r="A290" s="428"/>
      <c r="B290" s="428"/>
      <c r="C290" s="428"/>
      <c r="D290" s="428"/>
      <c r="E290" s="428"/>
      <c r="F290" s="428"/>
      <c r="G290" s="428"/>
      <c r="H290" s="428"/>
      <c r="I290" s="428"/>
      <c r="J290" s="428"/>
      <c r="K290" s="428"/>
      <c r="L290" s="428"/>
      <c r="M290" s="428"/>
      <c r="N290" s="428"/>
      <c r="O290" s="428"/>
      <c r="P290" s="428"/>
      <c r="Q290" s="428"/>
      <c r="R290" s="428"/>
      <c r="S290" s="428"/>
      <c r="T290" s="428"/>
      <c r="U290" s="428"/>
      <c r="V290" s="428"/>
      <c r="W290" s="428"/>
      <c r="X290" s="428"/>
      <c r="Y290" s="428"/>
      <c r="Z290" s="428"/>
      <c r="AA290" s="428"/>
      <c r="AB290" s="428"/>
      <c r="AC290" s="428"/>
      <c r="AD290" s="428"/>
      <c r="AE290" s="428"/>
      <c r="AF290" s="428"/>
      <c r="AG290" s="428"/>
      <c r="AH290" s="428"/>
      <c r="AI290" s="428"/>
      <c r="AJ290" s="428"/>
      <c r="AK290" s="428"/>
      <c r="AL290" s="428"/>
      <c r="AM290" s="428"/>
      <c r="AN290" s="428"/>
      <c r="AO290" s="428"/>
      <c r="AP290" s="428"/>
      <c r="AQ290" s="428"/>
      <c r="AR290" s="428"/>
      <c r="AS290" s="428"/>
      <c r="AT290" s="428"/>
      <c r="AU290" s="428"/>
      <c r="AV290" s="428"/>
      <c r="AW290" s="428"/>
      <c r="AX290" s="428"/>
      <c r="AY290" s="428"/>
      <c r="AZ290" s="428"/>
      <c r="BA290" s="428"/>
      <c r="BB290" s="428"/>
      <c r="BC290" s="428"/>
    </row>
    <row r="291" ht="12.75" customHeight="1">
      <c r="A291" s="428"/>
      <c r="B291" s="428"/>
      <c r="C291" s="428"/>
      <c r="D291" s="428"/>
      <c r="E291" s="428"/>
      <c r="F291" s="428"/>
      <c r="G291" s="428"/>
      <c r="H291" s="428"/>
      <c r="I291" s="428"/>
      <c r="J291" s="428"/>
      <c r="K291" s="428"/>
      <c r="L291" s="428"/>
      <c r="M291" s="428"/>
      <c r="N291" s="428"/>
      <c r="O291" s="428"/>
      <c r="P291" s="428"/>
      <c r="Q291" s="428"/>
      <c r="R291" s="428"/>
      <c r="S291" s="428"/>
      <c r="T291" s="428"/>
      <c r="U291" s="428"/>
      <c r="V291" s="428"/>
      <c r="W291" s="428"/>
      <c r="X291" s="428"/>
      <c r="Y291" s="428"/>
      <c r="Z291" s="428"/>
      <c r="AA291" s="428"/>
      <c r="AB291" s="428"/>
      <c r="AC291" s="428"/>
      <c r="AD291" s="428"/>
      <c r="AE291" s="428"/>
      <c r="AF291" s="428"/>
      <c r="AG291" s="428"/>
      <c r="AH291" s="428"/>
      <c r="AI291" s="428"/>
      <c r="AJ291" s="428"/>
      <c r="AK291" s="428"/>
      <c r="AL291" s="428"/>
      <c r="AM291" s="428"/>
      <c r="AN291" s="428"/>
      <c r="AO291" s="428"/>
      <c r="AP291" s="428"/>
      <c r="AQ291" s="428"/>
      <c r="AR291" s="428"/>
      <c r="AS291" s="428"/>
      <c r="AT291" s="428"/>
      <c r="AU291" s="428"/>
      <c r="AV291" s="428"/>
      <c r="AW291" s="428"/>
      <c r="AX291" s="428"/>
      <c r="AY291" s="428"/>
      <c r="AZ291" s="428"/>
      <c r="BA291" s="428"/>
      <c r="BB291" s="428"/>
      <c r="BC291" s="428"/>
    </row>
    <row r="292" ht="12.75" customHeight="1">
      <c r="A292" s="428"/>
      <c r="B292" s="428"/>
      <c r="C292" s="428"/>
      <c r="D292" s="428"/>
      <c r="E292" s="428"/>
      <c r="F292" s="428"/>
      <c r="G292" s="428"/>
      <c r="H292" s="428"/>
      <c r="I292" s="428"/>
      <c r="J292" s="428"/>
      <c r="K292" s="428"/>
      <c r="L292" s="428"/>
      <c r="M292" s="428"/>
      <c r="N292" s="428"/>
      <c r="O292" s="428"/>
      <c r="P292" s="428"/>
      <c r="Q292" s="428"/>
      <c r="R292" s="428"/>
      <c r="S292" s="428"/>
      <c r="T292" s="428"/>
      <c r="U292" s="428"/>
      <c r="V292" s="428"/>
      <c r="W292" s="428"/>
      <c r="X292" s="428"/>
      <c r="Y292" s="428"/>
      <c r="Z292" s="428"/>
      <c r="AA292" s="428"/>
      <c r="AB292" s="428"/>
      <c r="AC292" s="428"/>
      <c r="AD292" s="428"/>
      <c r="AE292" s="428"/>
      <c r="AF292" s="428"/>
      <c r="AG292" s="428"/>
      <c r="AH292" s="428"/>
      <c r="AI292" s="428"/>
      <c r="AJ292" s="428"/>
      <c r="AK292" s="428"/>
      <c r="AL292" s="428"/>
      <c r="AM292" s="428"/>
      <c r="AN292" s="428"/>
      <c r="AO292" s="428"/>
      <c r="AP292" s="428"/>
      <c r="AQ292" s="428"/>
      <c r="AR292" s="428"/>
      <c r="AS292" s="428"/>
      <c r="AT292" s="428"/>
      <c r="AU292" s="428"/>
      <c r="AV292" s="428"/>
      <c r="AW292" s="428"/>
      <c r="AX292" s="428"/>
      <c r="AY292" s="428"/>
      <c r="AZ292" s="428"/>
      <c r="BA292" s="428"/>
      <c r="BB292" s="428"/>
      <c r="BC292" s="428"/>
    </row>
    <row r="293" ht="12.75" customHeight="1">
      <c r="A293" s="428"/>
      <c r="B293" s="428"/>
      <c r="C293" s="428"/>
      <c r="D293" s="428"/>
      <c r="E293" s="428"/>
      <c r="F293" s="428"/>
      <c r="G293" s="428"/>
      <c r="H293" s="428"/>
      <c r="I293" s="428"/>
      <c r="J293" s="428"/>
      <c r="K293" s="428"/>
      <c r="L293" s="428"/>
      <c r="M293" s="428"/>
      <c r="N293" s="428"/>
      <c r="O293" s="428"/>
      <c r="P293" s="428"/>
      <c r="Q293" s="428"/>
      <c r="R293" s="428"/>
      <c r="S293" s="428"/>
      <c r="T293" s="428"/>
      <c r="U293" s="428"/>
      <c r="V293" s="428"/>
      <c r="W293" s="428"/>
      <c r="X293" s="428"/>
      <c r="Y293" s="428"/>
      <c r="Z293" s="428"/>
      <c r="AA293" s="428"/>
      <c r="AB293" s="428"/>
      <c r="AC293" s="428"/>
      <c r="AD293" s="428"/>
      <c r="AE293" s="428"/>
      <c r="AF293" s="428"/>
      <c r="AG293" s="428"/>
      <c r="AH293" s="428"/>
      <c r="AI293" s="428"/>
      <c r="AJ293" s="428"/>
      <c r="AK293" s="428"/>
      <c r="AL293" s="428"/>
      <c r="AM293" s="428"/>
      <c r="AN293" s="428"/>
      <c r="AO293" s="428"/>
      <c r="AP293" s="428"/>
      <c r="AQ293" s="428"/>
      <c r="AR293" s="428"/>
      <c r="AS293" s="428"/>
      <c r="AT293" s="428"/>
      <c r="AU293" s="428"/>
      <c r="AV293" s="428"/>
      <c r="AW293" s="428"/>
      <c r="AX293" s="428"/>
      <c r="AY293" s="428"/>
      <c r="AZ293" s="428"/>
      <c r="BA293" s="428"/>
      <c r="BB293" s="428"/>
      <c r="BC293" s="428"/>
    </row>
    <row r="294" ht="12.75" customHeight="1">
      <c r="A294" s="428"/>
      <c r="B294" s="428"/>
      <c r="C294" s="428"/>
      <c r="D294" s="428"/>
      <c r="E294" s="428"/>
      <c r="F294" s="428"/>
      <c r="G294" s="428"/>
      <c r="H294" s="428"/>
      <c r="I294" s="428"/>
      <c r="J294" s="428"/>
      <c r="K294" s="428"/>
      <c r="L294" s="428"/>
      <c r="M294" s="428"/>
      <c r="N294" s="428"/>
      <c r="O294" s="428"/>
      <c r="P294" s="428"/>
      <c r="Q294" s="428"/>
      <c r="R294" s="428"/>
      <c r="S294" s="428"/>
      <c r="T294" s="428"/>
      <c r="U294" s="428"/>
      <c r="V294" s="428"/>
      <c r="W294" s="428"/>
      <c r="X294" s="428"/>
      <c r="Y294" s="428"/>
      <c r="Z294" s="428"/>
      <c r="AA294" s="428"/>
      <c r="AB294" s="428"/>
      <c r="AC294" s="428"/>
      <c r="AD294" s="428"/>
      <c r="AE294" s="428"/>
      <c r="AF294" s="428"/>
      <c r="AG294" s="428"/>
      <c r="AH294" s="428"/>
      <c r="AI294" s="428"/>
      <c r="AJ294" s="428"/>
      <c r="AK294" s="428"/>
      <c r="AL294" s="428"/>
      <c r="AM294" s="428"/>
      <c r="AN294" s="428"/>
      <c r="AO294" s="428"/>
      <c r="AP294" s="428"/>
      <c r="AQ294" s="428"/>
      <c r="AR294" s="428"/>
      <c r="AS294" s="428"/>
      <c r="AT294" s="428"/>
      <c r="AU294" s="428"/>
      <c r="AV294" s="428"/>
      <c r="AW294" s="428"/>
      <c r="AX294" s="428"/>
      <c r="AY294" s="428"/>
      <c r="AZ294" s="428"/>
      <c r="BA294" s="428"/>
      <c r="BB294" s="428"/>
      <c r="BC294" s="428"/>
    </row>
    <row r="295" ht="12.75" customHeight="1">
      <c r="A295" s="428"/>
      <c r="B295" s="428"/>
      <c r="C295" s="428"/>
      <c r="D295" s="428"/>
      <c r="E295" s="428"/>
      <c r="F295" s="428"/>
      <c r="G295" s="428"/>
      <c r="H295" s="428"/>
      <c r="I295" s="428"/>
      <c r="J295" s="428"/>
      <c r="K295" s="428"/>
      <c r="L295" s="428"/>
      <c r="M295" s="428"/>
      <c r="N295" s="428"/>
      <c r="O295" s="428"/>
      <c r="P295" s="428"/>
      <c r="Q295" s="428"/>
      <c r="R295" s="428"/>
      <c r="S295" s="428"/>
      <c r="T295" s="428"/>
      <c r="U295" s="428"/>
      <c r="V295" s="428"/>
      <c r="W295" s="428"/>
      <c r="X295" s="428"/>
      <c r="Y295" s="428"/>
      <c r="Z295" s="428"/>
      <c r="AA295" s="428"/>
      <c r="AB295" s="428"/>
      <c r="AC295" s="428"/>
      <c r="AD295" s="428"/>
      <c r="AE295" s="428"/>
      <c r="AF295" s="428"/>
      <c r="AG295" s="428"/>
      <c r="AH295" s="428"/>
      <c r="AI295" s="428"/>
      <c r="AJ295" s="428"/>
      <c r="AK295" s="428"/>
      <c r="AL295" s="428"/>
      <c r="AM295" s="428"/>
      <c r="AN295" s="428"/>
      <c r="AO295" s="428"/>
      <c r="AP295" s="428"/>
      <c r="AQ295" s="428"/>
      <c r="AR295" s="428"/>
      <c r="AS295" s="428"/>
      <c r="AT295" s="428"/>
      <c r="AU295" s="428"/>
      <c r="AV295" s="428"/>
      <c r="AW295" s="428"/>
      <c r="AX295" s="428"/>
      <c r="AY295" s="428"/>
      <c r="AZ295" s="428"/>
      <c r="BA295" s="428"/>
      <c r="BB295" s="428"/>
      <c r="BC295" s="428"/>
    </row>
    <row r="296" ht="12.75" customHeight="1">
      <c r="A296" s="428"/>
      <c r="B296" s="428"/>
      <c r="C296" s="428"/>
      <c r="D296" s="428"/>
      <c r="E296" s="428"/>
      <c r="F296" s="428"/>
      <c r="G296" s="428"/>
      <c r="H296" s="428"/>
      <c r="I296" s="428"/>
      <c r="J296" s="428"/>
      <c r="K296" s="428"/>
      <c r="L296" s="428"/>
      <c r="M296" s="428"/>
      <c r="N296" s="428"/>
      <c r="O296" s="428"/>
      <c r="P296" s="428"/>
      <c r="Q296" s="428"/>
      <c r="R296" s="428"/>
      <c r="S296" s="428"/>
      <c r="T296" s="428"/>
      <c r="U296" s="428"/>
      <c r="V296" s="428"/>
      <c r="W296" s="428"/>
      <c r="X296" s="428"/>
      <c r="Y296" s="428"/>
      <c r="Z296" s="428"/>
      <c r="AA296" s="428"/>
      <c r="AB296" s="428"/>
      <c r="AC296" s="428"/>
      <c r="AD296" s="428"/>
      <c r="AE296" s="428"/>
      <c r="AF296" s="428"/>
      <c r="AG296" s="428"/>
      <c r="AH296" s="428"/>
      <c r="AI296" s="428"/>
      <c r="AJ296" s="428"/>
      <c r="AK296" s="428"/>
      <c r="AL296" s="428"/>
      <c r="AM296" s="428"/>
      <c r="AN296" s="428"/>
      <c r="AO296" s="428"/>
      <c r="AP296" s="428"/>
      <c r="AQ296" s="428"/>
      <c r="AR296" s="428"/>
      <c r="AS296" s="428"/>
      <c r="AT296" s="428"/>
      <c r="AU296" s="428"/>
      <c r="AV296" s="428"/>
      <c r="AW296" s="428"/>
      <c r="AX296" s="428"/>
      <c r="AY296" s="428"/>
      <c r="AZ296" s="428"/>
      <c r="BA296" s="428"/>
      <c r="BB296" s="428"/>
      <c r="BC296" s="428"/>
    </row>
    <row r="297" ht="12.75" customHeight="1">
      <c r="A297" s="428"/>
      <c r="B297" s="428"/>
      <c r="C297" s="428"/>
      <c r="D297" s="428"/>
      <c r="E297" s="428"/>
      <c r="F297" s="428"/>
      <c r="G297" s="428"/>
      <c r="H297" s="428"/>
      <c r="I297" s="428"/>
      <c r="J297" s="428"/>
      <c r="K297" s="428"/>
      <c r="L297" s="428"/>
      <c r="M297" s="428"/>
      <c r="N297" s="428"/>
      <c r="O297" s="428"/>
      <c r="P297" s="428"/>
      <c r="Q297" s="428"/>
      <c r="R297" s="428"/>
      <c r="S297" s="428"/>
      <c r="T297" s="428"/>
      <c r="U297" s="428"/>
      <c r="V297" s="428"/>
      <c r="W297" s="428"/>
      <c r="X297" s="428"/>
      <c r="Y297" s="428"/>
      <c r="Z297" s="428"/>
      <c r="AA297" s="428"/>
      <c r="AB297" s="428"/>
      <c r="AC297" s="428"/>
      <c r="AD297" s="428"/>
      <c r="AE297" s="428"/>
      <c r="AF297" s="428"/>
      <c r="AG297" s="428"/>
      <c r="AH297" s="428"/>
      <c r="AI297" s="428"/>
      <c r="AJ297" s="428"/>
      <c r="AK297" s="428"/>
      <c r="AL297" s="428"/>
      <c r="AM297" s="428"/>
      <c r="AN297" s="428"/>
      <c r="AO297" s="428"/>
      <c r="AP297" s="428"/>
      <c r="AQ297" s="428"/>
      <c r="AR297" s="428"/>
      <c r="AS297" s="428"/>
      <c r="AT297" s="428"/>
      <c r="AU297" s="428"/>
      <c r="AV297" s="428"/>
      <c r="AW297" s="428"/>
      <c r="AX297" s="428"/>
      <c r="AY297" s="428"/>
      <c r="AZ297" s="428"/>
      <c r="BA297" s="428"/>
      <c r="BB297" s="428"/>
      <c r="BC297" s="428"/>
    </row>
    <row r="298" ht="12.75" customHeight="1">
      <c r="A298" s="428"/>
      <c r="B298" s="428"/>
      <c r="C298" s="428"/>
      <c r="D298" s="428"/>
      <c r="E298" s="428"/>
      <c r="F298" s="428"/>
      <c r="G298" s="428"/>
      <c r="H298" s="428"/>
      <c r="I298" s="428"/>
      <c r="J298" s="428"/>
      <c r="K298" s="428"/>
      <c r="L298" s="428"/>
      <c r="M298" s="428"/>
      <c r="N298" s="428"/>
      <c r="O298" s="428"/>
      <c r="P298" s="428"/>
      <c r="Q298" s="428"/>
      <c r="R298" s="428"/>
      <c r="S298" s="428"/>
      <c r="T298" s="428"/>
      <c r="U298" s="428"/>
      <c r="V298" s="428"/>
      <c r="W298" s="428"/>
      <c r="X298" s="428"/>
      <c r="Y298" s="428"/>
      <c r="Z298" s="428"/>
      <c r="AA298" s="428"/>
      <c r="AB298" s="428"/>
      <c r="AC298" s="428"/>
      <c r="AD298" s="428"/>
      <c r="AE298" s="428"/>
      <c r="AF298" s="428"/>
      <c r="AG298" s="428"/>
      <c r="AH298" s="428"/>
      <c r="AI298" s="428"/>
      <c r="AJ298" s="428"/>
      <c r="AK298" s="428"/>
      <c r="AL298" s="428"/>
      <c r="AM298" s="428"/>
      <c r="AN298" s="428"/>
      <c r="AO298" s="428"/>
      <c r="AP298" s="428"/>
      <c r="AQ298" s="428"/>
      <c r="AR298" s="428"/>
      <c r="AS298" s="428"/>
      <c r="AT298" s="428"/>
      <c r="AU298" s="428"/>
      <c r="AV298" s="428"/>
      <c r="AW298" s="428"/>
      <c r="AX298" s="428"/>
      <c r="AY298" s="428"/>
      <c r="AZ298" s="428"/>
      <c r="BA298" s="428"/>
      <c r="BB298" s="428"/>
      <c r="BC298" s="428"/>
    </row>
    <row r="299" ht="12.75" customHeight="1">
      <c r="A299" s="428"/>
      <c r="B299" s="428"/>
      <c r="C299" s="428"/>
      <c r="D299" s="428"/>
      <c r="E299" s="428"/>
      <c r="F299" s="428"/>
      <c r="G299" s="428"/>
      <c r="H299" s="428"/>
      <c r="I299" s="428"/>
      <c r="J299" s="428"/>
      <c r="K299" s="428"/>
      <c r="L299" s="428"/>
      <c r="M299" s="428"/>
      <c r="N299" s="428"/>
      <c r="O299" s="428"/>
      <c r="P299" s="428"/>
      <c r="Q299" s="428"/>
      <c r="R299" s="428"/>
      <c r="S299" s="428"/>
      <c r="T299" s="428"/>
      <c r="U299" s="428"/>
      <c r="V299" s="428"/>
      <c r="W299" s="428"/>
      <c r="X299" s="428"/>
      <c r="Y299" s="428"/>
      <c r="Z299" s="428"/>
      <c r="AA299" s="428"/>
      <c r="AB299" s="428"/>
      <c r="AC299" s="428"/>
      <c r="AD299" s="428"/>
      <c r="AE299" s="428"/>
      <c r="AF299" s="428"/>
      <c r="AG299" s="428"/>
      <c r="AH299" s="428"/>
      <c r="AI299" s="428"/>
      <c r="AJ299" s="428"/>
      <c r="AK299" s="428"/>
      <c r="AL299" s="428"/>
      <c r="AM299" s="428"/>
      <c r="AN299" s="428"/>
      <c r="AO299" s="428"/>
      <c r="AP299" s="428"/>
      <c r="AQ299" s="428"/>
      <c r="AR299" s="428"/>
      <c r="AS299" s="428"/>
      <c r="AT299" s="428"/>
      <c r="AU299" s="428"/>
      <c r="AV299" s="428"/>
      <c r="AW299" s="428"/>
      <c r="AX299" s="428"/>
      <c r="AY299" s="428"/>
      <c r="AZ299" s="428"/>
      <c r="BA299" s="428"/>
      <c r="BB299" s="428"/>
      <c r="BC299" s="428"/>
    </row>
    <row r="300" ht="12.75" customHeight="1">
      <c r="A300" s="428"/>
      <c r="B300" s="428"/>
      <c r="C300" s="428"/>
      <c r="D300" s="428"/>
      <c r="E300" s="428"/>
      <c r="F300" s="428"/>
      <c r="G300" s="428"/>
      <c r="H300" s="428"/>
      <c r="I300" s="428"/>
      <c r="J300" s="428"/>
      <c r="K300" s="428"/>
      <c r="L300" s="428"/>
      <c r="M300" s="428"/>
      <c r="N300" s="428"/>
      <c r="O300" s="428"/>
      <c r="P300" s="428"/>
      <c r="Q300" s="428"/>
      <c r="R300" s="428"/>
      <c r="S300" s="428"/>
      <c r="T300" s="428"/>
      <c r="U300" s="428"/>
      <c r="V300" s="428"/>
      <c r="W300" s="428"/>
      <c r="X300" s="428"/>
      <c r="Y300" s="428"/>
      <c r="Z300" s="428"/>
      <c r="AA300" s="428"/>
      <c r="AB300" s="428"/>
      <c r="AC300" s="428"/>
      <c r="AD300" s="428"/>
      <c r="AE300" s="428"/>
      <c r="AF300" s="428"/>
      <c r="AG300" s="428"/>
      <c r="AH300" s="428"/>
      <c r="AI300" s="428"/>
      <c r="AJ300" s="428"/>
      <c r="AK300" s="428"/>
      <c r="AL300" s="428"/>
      <c r="AM300" s="428"/>
      <c r="AN300" s="428"/>
      <c r="AO300" s="428"/>
      <c r="AP300" s="428"/>
      <c r="AQ300" s="428"/>
      <c r="AR300" s="428"/>
      <c r="AS300" s="428"/>
      <c r="AT300" s="428"/>
      <c r="AU300" s="428"/>
      <c r="AV300" s="428"/>
      <c r="AW300" s="428"/>
      <c r="AX300" s="428"/>
      <c r="AY300" s="428"/>
      <c r="AZ300" s="428"/>
      <c r="BA300" s="428"/>
      <c r="BB300" s="428"/>
      <c r="BC300" s="428"/>
    </row>
    <row r="301" ht="12.75" customHeight="1">
      <c r="A301" s="428"/>
      <c r="B301" s="428"/>
      <c r="C301" s="428"/>
      <c r="D301" s="428"/>
      <c r="E301" s="428"/>
      <c r="F301" s="428"/>
      <c r="G301" s="428"/>
      <c r="H301" s="428"/>
      <c r="I301" s="428"/>
      <c r="J301" s="428"/>
      <c r="K301" s="428"/>
      <c r="L301" s="428"/>
      <c r="M301" s="428"/>
      <c r="N301" s="428"/>
      <c r="O301" s="428"/>
      <c r="P301" s="428"/>
      <c r="Q301" s="428"/>
      <c r="R301" s="428"/>
      <c r="S301" s="428"/>
      <c r="T301" s="428"/>
      <c r="U301" s="428"/>
      <c r="V301" s="428"/>
      <c r="W301" s="428"/>
      <c r="X301" s="428"/>
      <c r="Y301" s="428"/>
      <c r="Z301" s="428"/>
      <c r="AA301" s="428"/>
      <c r="AB301" s="428"/>
      <c r="AC301" s="428"/>
      <c r="AD301" s="428"/>
      <c r="AE301" s="428"/>
      <c r="AF301" s="428"/>
      <c r="AG301" s="428"/>
      <c r="AH301" s="428"/>
      <c r="AI301" s="428"/>
      <c r="AJ301" s="428"/>
      <c r="AK301" s="428"/>
      <c r="AL301" s="428"/>
      <c r="AM301" s="428"/>
      <c r="AN301" s="428"/>
      <c r="AO301" s="428"/>
      <c r="AP301" s="428"/>
      <c r="AQ301" s="428"/>
      <c r="AR301" s="428"/>
      <c r="AS301" s="428"/>
      <c r="AT301" s="428"/>
      <c r="AU301" s="428"/>
      <c r="AV301" s="428"/>
      <c r="AW301" s="428"/>
      <c r="AX301" s="428"/>
      <c r="AY301" s="428"/>
      <c r="AZ301" s="428"/>
      <c r="BA301" s="428"/>
      <c r="BB301" s="428"/>
      <c r="BC301" s="428"/>
    </row>
    <row r="302" ht="12.75" customHeight="1">
      <c r="A302" s="428"/>
      <c r="B302" s="428"/>
      <c r="C302" s="428"/>
      <c r="D302" s="428"/>
      <c r="E302" s="428"/>
      <c r="F302" s="428"/>
      <c r="G302" s="428"/>
      <c r="H302" s="428"/>
      <c r="I302" s="428"/>
      <c r="J302" s="428"/>
      <c r="K302" s="428"/>
      <c r="L302" s="428"/>
      <c r="M302" s="428"/>
      <c r="N302" s="428"/>
      <c r="O302" s="428"/>
      <c r="P302" s="428"/>
      <c r="Q302" s="428"/>
      <c r="R302" s="428"/>
      <c r="S302" s="428"/>
      <c r="T302" s="428"/>
      <c r="U302" s="428"/>
      <c r="V302" s="428"/>
      <c r="W302" s="428"/>
      <c r="X302" s="428"/>
      <c r="Y302" s="428"/>
      <c r="Z302" s="428"/>
      <c r="AA302" s="428"/>
      <c r="AB302" s="428"/>
      <c r="AC302" s="428"/>
      <c r="AD302" s="428"/>
      <c r="AE302" s="428"/>
      <c r="AF302" s="428"/>
      <c r="AG302" s="428"/>
      <c r="AH302" s="428"/>
      <c r="AI302" s="428"/>
      <c r="AJ302" s="428"/>
      <c r="AK302" s="428"/>
      <c r="AL302" s="428"/>
      <c r="AM302" s="428"/>
      <c r="AN302" s="428"/>
      <c r="AO302" s="428"/>
      <c r="AP302" s="428"/>
      <c r="AQ302" s="428"/>
      <c r="AR302" s="428"/>
      <c r="AS302" s="428"/>
      <c r="AT302" s="428"/>
      <c r="AU302" s="428"/>
      <c r="AV302" s="428"/>
      <c r="AW302" s="428"/>
      <c r="AX302" s="428"/>
      <c r="AY302" s="428"/>
      <c r="AZ302" s="428"/>
      <c r="BA302" s="428"/>
      <c r="BB302" s="428"/>
      <c r="BC302" s="428"/>
    </row>
    <row r="303" ht="12.75" customHeight="1">
      <c r="A303" s="428"/>
      <c r="B303" s="428"/>
      <c r="C303" s="428"/>
      <c r="D303" s="428"/>
      <c r="E303" s="428"/>
      <c r="F303" s="428"/>
      <c r="G303" s="428"/>
      <c r="H303" s="428"/>
      <c r="I303" s="428"/>
      <c r="J303" s="428"/>
      <c r="K303" s="428"/>
      <c r="L303" s="428"/>
      <c r="M303" s="428"/>
      <c r="N303" s="428"/>
      <c r="O303" s="428"/>
      <c r="P303" s="428"/>
      <c r="Q303" s="428"/>
      <c r="R303" s="428"/>
      <c r="S303" s="428"/>
      <c r="T303" s="428"/>
      <c r="U303" s="428"/>
      <c r="V303" s="428"/>
      <c r="W303" s="428"/>
      <c r="X303" s="428"/>
      <c r="Y303" s="428"/>
      <c r="Z303" s="428"/>
      <c r="AA303" s="428"/>
      <c r="AB303" s="428"/>
      <c r="AC303" s="428"/>
      <c r="AD303" s="428"/>
      <c r="AE303" s="428"/>
      <c r="AF303" s="428"/>
      <c r="AG303" s="428"/>
      <c r="AH303" s="428"/>
      <c r="AI303" s="428"/>
      <c r="AJ303" s="428"/>
      <c r="AK303" s="428"/>
      <c r="AL303" s="428"/>
      <c r="AM303" s="428"/>
      <c r="AN303" s="428"/>
      <c r="AO303" s="428"/>
      <c r="AP303" s="428"/>
      <c r="AQ303" s="428"/>
      <c r="AR303" s="428"/>
      <c r="AS303" s="428"/>
      <c r="AT303" s="428"/>
      <c r="AU303" s="428"/>
      <c r="AV303" s="428"/>
      <c r="AW303" s="428"/>
      <c r="AX303" s="428"/>
      <c r="AY303" s="428"/>
      <c r="AZ303" s="428"/>
      <c r="BA303" s="428"/>
      <c r="BB303" s="428"/>
      <c r="BC303" s="428"/>
    </row>
    <row r="304" ht="12.75" customHeight="1">
      <c r="A304" s="428"/>
      <c r="B304" s="428"/>
      <c r="C304" s="428"/>
      <c r="D304" s="428"/>
      <c r="E304" s="428"/>
      <c r="F304" s="428"/>
      <c r="G304" s="428"/>
      <c r="H304" s="428"/>
      <c r="I304" s="428"/>
      <c r="J304" s="428"/>
      <c r="K304" s="428"/>
      <c r="L304" s="428"/>
      <c r="M304" s="428"/>
      <c r="N304" s="428"/>
      <c r="O304" s="428"/>
      <c r="P304" s="428"/>
      <c r="Q304" s="428"/>
      <c r="R304" s="428"/>
      <c r="S304" s="428"/>
      <c r="T304" s="428"/>
      <c r="U304" s="428"/>
      <c r="V304" s="428"/>
      <c r="W304" s="428"/>
      <c r="X304" s="428"/>
      <c r="Y304" s="428"/>
      <c r="Z304" s="428"/>
      <c r="AA304" s="428"/>
      <c r="AB304" s="428"/>
      <c r="AC304" s="428"/>
      <c r="AD304" s="428"/>
      <c r="AE304" s="428"/>
      <c r="AF304" s="428"/>
      <c r="AG304" s="428"/>
      <c r="AH304" s="428"/>
      <c r="AI304" s="428"/>
      <c r="AJ304" s="428"/>
      <c r="AK304" s="428"/>
      <c r="AL304" s="428"/>
      <c r="AM304" s="428"/>
      <c r="AN304" s="428"/>
      <c r="AO304" s="428"/>
      <c r="AP304" s="428"/>
      <c r="AQ304" s="428"/>
      <c r="AR304" s="428"/>
      <c r="AS304" s="428"/>
      <c r="AT304" s="428"/>
      <c r="AU304" s="428"/>
      <c r="AV304" s="428"/>
      <c r="AW304" s="428"/>
      <c r="AX304" s="428"/>
      <c r="AY304" s="428"/>
      <c r="AZ304" s="428"/>
      <c r="BA304" s="428"/>
      <c r="BB304" s="428"/>
      <c r="BC304" s="428"/>
    </row>
    <row r="305" ht="12.75" customHeight="1">
      <c r="A305" s="428"/>
      <c r="B305" s="428"/>
      <c r="C305" s="428"/>
      <c r="D305" s="428"/>
      <c r="E305" s="428"/>
      <c r="F305" s="428"/>
      <c r="G305" s="428"/>
      <c r="H305" s="428"/>
      <c r="I305" s="428"/>
      <c r="J305" s="428"/>
      <c r="K305" s="428"/>
      <c r="L305" s="428"/>
      <c r="M305" s="428"/>
      <c r="N305" s="428"/>
      <c r="O305" s="428"/>
      <c r="P305" s="428"/>
      <c r="Q305" s="428"/>
      <c r="R305" s="428"/>
      <c r="S305" s="428"/>
      <c r="T305" s="428"/>
      <c r="U305" s="428"/>
      <c r="V305" s="428"/>
      <c r="W305" s="428"/>
      <c r="X305" s="428"/>
      <c r="Y305" s="428"/>
      <c r="Z305" s="428"/>
      <c r="AA305" s="428"/>
      <c r="AB305" s="428"/>
      <c r="AC305" s="428"/>
      <c r="AD305" s="428"/>
      <c r="AE305" s="428"/>
      <c r="AF305" s="428"/>
      <c r="AG305" s="428"/>
      <c r="AH305" s="428"/>
      <c r="AI305" s="428"/>
      <c r="AJ305" s="428"/>
      <c r="AK305" s="428"/>
      <c r="AL305" s="428"/>
      <c r="AM305" s="428"/>
      <c r="AN305" s="428"/>
      <c r="AO305" s="428"/>
      <c r="AP305" s="428"/>
      <c r="AQ305" s="428"/>
      <c r="AR305" s="428"/>
      <c r="AS305" s="428"/>
      <c r="AT305" s="428"/>
      <c r="AU305" s="428"/>
      <c r="AV305" s="428"/>
      <c r="AW305" s="428"/>
      <c r="AX305" s="428"/>
      <c r="AY305" s="428"/>
      <c r="AZ305" s="428"/>
      <c r="BA305" s="428"/>
      <c r="BB305" s="428"/>
      <c r="BC305" s="428"/>
    </row>
    <row r="306" ht="12.75" customHeight="1">
      <c r="A306" s="428"/>
      <c r="B306" s="428"/>
      <c r="C306" s="428"/>
      <c r="D306" s="428"/>
      <c r="E306" s="428"/>
      <c r="F306" s="428"/>
      <c r="G306" s="428"/>
      <c r="H306" s="428"/>
      <c r="I306" s="428"/>
      <c r="J306" s="428"/>
      <c r="K306" s="428"/>
      <c r="L306" s="428"/>
      <c r="M306" s="428"/>
      <c r="N306" s="428"/>
      <c r="O306" s="428"/>
      <c r="P306" s="428"/>
      <c r="Q306" s="428"/>
      <c r="R306" s="428"/>
      <c r="S306" s="428"/>
      <c r="T306" s="428"/>
      <c r="U306" s="428"/>
      <c r="V306" s="428"/>
      <c r="W306" s="428"/>
      <c r="X306" s="428"/>
      <c r="Y306" s="428"/>
      <c r="Z306" s="428"/>
      <c r="AA306" s="428"/>
      <c r="AB306" s="428"/>
      <c r="AC306" s="428"/>
      <c r="AD306" s="428"/>
      <c r="AE306" s="428"/>
      <c r="AF306" s="428"/>
      <c r="AG306" s="428"/>
      <c r="AH306" s="428"/>
      <c r="AI306" s="428"/>
      <c r="AJ306" s="428"/>
      <c r="AK306" s="428"/>
      <c r="AL306" s="428"/>
      <c r="AM306" s="428"/>
      <c r="AN306" s="428"/>
      <c r="AO306" s="428"/>
      <c r="AP306" s="428"/>
      <c r="AQ306" s="428"/>
      <c r="AR306" s="428"/>
      <c r="AS306" s="428"/>
      <c r="AT306" s="428"/>
      <c r="AU306" s="428"/>
      <c r="AV306" s="428"/>
      <c r="AW306" s="428"/>
      <c r="AX306" s="428"/>
      <c r="AY306" s="428"/>
      <c r="AZ306" s="428"/>
      <c r="BA306" s="428"/>
      <c r="BB306" s="428"/>
      <c r="BC306" s="428"/>
    </row>
    <row r="307" ht="12.75" customHeight="1">
      <c r="A307" s="428"/>
      <c r="B307" s="428"/>
      <c r="C307" s="428"/>
      <c r="D307" s="428"/>
      <c r="E307" s="428"/>
      <c r="F307" s="428"/>
      <c r="G307" s="428"/>
      <c r="H307" s="428"/>
      <c r="I307" s="428"/>
      <c r="J307" s="428"/>
      <c r="K307" s="428"/>
      <c r="L307" s="428"/>
      <c r="M307" s="428"/>
      <c r="N307" s="428"/>
      <c r="O307" s="428"/>
      <c r="P307" s="428"/>
      <c r="Q307" s="428"/>
      <c r="R307" s="428"/>
      <c r="S307" s="428"/>
      <c r="T307" s="428"/>
      <c r="U307" s="428"/>
      <c r="V307" s="428"/>
      <c r="W307" s="428"/>
      <c r="X307" s="428"/>
      <c r="Y307" s="428"/>
      <c r="Z307" s="428"/>
      <c r="AA307" s="428"/>
      <c r="AB307" s="428"/>
      <c r="AC307" s="428"/>
      <c r="AD307" s="428"/>
      <c r="AE307" s="428"/>
      <c r="AF307" s="428"/>
      <c r="AG307" s="428"/>
      <c r="AH307" s="428"/>
      <c r="AI307" s="428"/>
      <c r="AJ307" s="428"/>
      <c r="AK307" s="428"/>
      <c r="AL307" s="428"/>
      <c r="AM307" s="428"/>
      <c r="AN307" s="428"/>
      <c r="AO307" s="428"/>
      <c r="AP307" s="428"/>
      <c r="AQ307" s="428"/>
      <c r="AR307" s="428"/>
      <c r="AS307" s="428"/>
      <c r="AT307" s="428"/>
      <c r="AU307" s="428"/>
      <c r="AV307" s="428"/>
      <c r="AW307" s="428"/>
      <c r="AX307" s="428"/>
      <c r="AY307" s="428"/>
      <c r="AZ307" s="428"/>
      <c r="BA307" s="428"/>
      <c r="BB307" s="428"/>
      <c r="BC307" s="428"/>
    </row>
    <row r="308" ht="12.75" customHeight="1">
      <c r="A308" s="428"/>
      <c r="B308" s="428"/>
      <c r="C308" s="428"/>
      <c r="D308" s="428"/>
      <c r="E308" s="428"/>
      <c r="F308" s="428"/>
      <c r="G308" s="428"/>
      <c r="H308" s="428"/>
      <c r="I308" s="428"/>
      <c r="J308" s="428"/>
      <c r="K308" s="428"/>
      <c r="L308" s="428"/>
      <c r="M308" s="428"/>
      <c r="N308" s="428"/>
      <c r="O308" s="428"/>
      <c r="P308" s="428"/>
      <c r="Q308" s="428"/>
      <c r="R308" s="428"/>
      <c r="S308" s="428"/>
      <c r="T308" s="428"/>
      <c r="U308" s="428"/>
      <c r="V308" s="428"/>
      <c r="W308" s="428"/>
      <c r="X308" s="428"/>
      <c r="Y308" s="428"/>
      <c r="Z308" s="428"/>
      <c r="AA308" s="428"/>
      <c r="AB308" s="428"/>
      <c r="AC308" s="428"/>
      <c r="AD308" s="428"/>
      <c r="AE308" s="428"/>
      <c r="AF308" s="428"/>
      <c r="AG308" s="428"/>
      <c r="AH308" s="428"/>
      <c r="AI308" s="428"/>
      <c r="AJ308" s="428"/>
      <c r="AK308" s="428"/>
      <c r="AL308" s="428"/>
      <c r="AM308" s="428"/>
      <c r="AN308" s="428"/>
      <c r="AO308" s="428"/>
      <c r="AP308" s="428"/>
      <c r="AQ308" s="428"/>
      <c r="AR308" s="428"/>
      <c r="AS308" s="428"/>
      <c r="AT308" s="428"/>
      <c r="AU308" s="428"/>
      <c r="AV308" s="428"/>
      <c r="AW308" s="428"/>
      <c r="AX308" s="428"/>
      <c r="AY308" s="428"/>
      <c r="AZ308" s="428"/>
      <c r="BA308" s="428"/>
      <c r="BB308" s="428"/>
      <c r="BC308" s="428"/>
    </row>
    <row r="309" ht="12.75" customHeight="1">
      <c r="A309" s="428"/>
      <c r="B309" s="428"/>
      <c r="C309" s="428"/>
      <c r="D309" s="428"/>
      <c r="E309" s="428"/>
      <c r="F309" s="428"/>
      <c r="G309" s="428"/>
      <c r="H309" s="428"/>
      <c r="I309" s="428"/>
      <c r="J309" s="428"/>
      <c r="K309" s="428"/>
      <c r="L309" s="428"/>
      <c r="M309" s="428"/>
      <c r="N309" s="428"/>
      <c r="O309" s="428"/>
      <c r="P309" s="428"/>
      <c r="Q309" s="428"/>
      <c r="R309" s="428"/>
      <c r="S309" s="428"/>
      <c r="T309" s="428"/>
      <c r="U309" s="428"/>
      <c r="V309" s="428"/>
      <c r="W309" s="428"/>
      <c r="X309" s="428"/>
      <c r="Y309" s="428"/>
      <c r="Z309" s="428"/>
      <c r="AA309" s="428"/>
      <c r="AB309" s="428"/>
      <c r="AC309" s="428"/>
      <c r="AD309" s="428"/>
      <c r="AE309" s="428"/>
      <c r="AF309" s="428"/>
      <c r="AG309" s="428"/>
      <c r="AH309" s="428"/>
      <c r="AI309" s="428"/>
      <c r="AJ309" s="428"/>
      <c r="AK309" s="428"/>
      <c r="AL309" s="428"/>
      <c r="AM309" s="428"/>
      <c r="AN309" s="428"/>
      <c r="AO309" s="428"/>
      <c r="AP309" s="428"/>
      <c r="AQ309" s="428"/>
      <c r="AR309" s="428"/>
      <c r="AS309" s="428"/>
      <c r="AT309" s="428"/>
      <c r="AU309" s="428"/>
      <c r="AV309" s="428"/>
      <c r="AW309" s="428"/>
      <c r="AX309" s="428"/>
      <c r="AY309" s="428"/>
      <c r="AZ309" s="428"/>
      <c r="BA309" s="428"/>
      <c r="BB309" s="428"/>
      <c r="BC309" s="428"/>
    </row>
    <row r="310" ht="12.75" customHeight="1">
      <c r="A310" s="428"/>
      <c r="B310" s="428"/>
      <c r="C310" s="428"/>
      <c r="D310" s="428"/>
      <c r="E310" s="428"/>
      <c r="F310" s="428"/>
      <c r="G310" s="428"/>
      <c r="H310" s="428"/>
      <c r="I310" s="428"/>
      <c r="J310" s="428"/>
      <c r="K310" s="428"/>
      <c r="L310" s="428"/>
      <c r="M310" s="428"/>
      <c r="N310" s="428"/>
      <c r="O310" s="428"/>
      <c r="P310" s="428"/>
      <c r="Q310" s="428"/>
      <c r="R310" s="428"/>
      <c r="S310" s="428"/>
      <c r="T310" s="428"/>
      <c r="U310" s="428"/>
      <c r="V310" s="428"/>
      <c r="W310" s="428"/>
      <c r="X310" s="428"/>
      <c r="Y310" s="428"/>
      <c r="Z310" s="428"/>
      <c r="AA310" s="428"/>
      <c r="AB310" s="428"/>
      <c r="AC310" s="428"/>
      <c r="AD310" s="428"/>
      <c r="AE310" s="428"/>
      <c r="AF310" s="428"/>
      <c r="AG310" s="428"/>
      <c r="AH310" s="428"/>
      <c r="AI310" s="428"/>
      <c r="AJ310" s="428"/>
      <c r="AK310" s="428"/>
      <c r="AL310" s="428"/>
      <c r="AM310" s="428"/>
      <c r="AN310" s="428"/>
      <c r="AO310" s="428"/>
      <c r="AP310" s="428"/>
      <c r="AQ310" s="428"/>
      <c r="AR310" s="428"/>
      <c r="AS310" s="428"/>
      <c r="AT310" s="428"/>
      <c r="AU310" s="428"/>
      <c r="AV310" s="428"/>
      <c r="AW310" s="428"/>
      <c r="AX310" s="428"/>
      <c r="AY310" s="428"/>
      <c r="AZ310" s="428"/>
      <c r="BA310" s="428"/>
      <c r="BB310" s="428"/>
      <c r="BC310" s="428"/>
    </row>
    <row r="311" ht="12.75" customHeight="1">
      <c r="A311" s="428"/>
      <c r="B311" s="428"/>
      <c r="C311" s="428"/>
      <c r="D311" s="428"/>
      <c r="E311" s="428"/>
      <c r="F311" s="428"/>
      <c r="G311" s="428"/>
      <c r="H311" s="428"/>
      <c r="I311" s="428"/>
      <c r="J311" s="428"/>
      <c r="K311" s="428"/>
      <c r="L311" s="428"/>
      <c r="M311" s="428"/>
      <c r="N311" s="428"/>
      <c r="O311" s="428"/>
      <c r="P311" s="428"/>
      <c r="Q311" s="428"/>
      <c r="R311" s="428"/>
      <c r="S311" s="428"/>
      <c r="T311" s="428"/>
      <c r="U311" s="428"/>
      <c r="V311" s="428"/>
      <c r="W311" s="428"/>
      <c r="X311" s="428"/>
      <c r="Y311" s="428"/>
      <c r="Z311" s="428"/>
      <c r="AA311" s="428"/>
      <c r="AB311" s="428"/>
      <c r="AC311" s="428"/>
      <c r="AD311" s="428"/>
      <c r="AE311" s="428"/>
      <c r="AF311" s="428"/>
      <c r="AG311" s="428"/>
      <c r="AH311" s="428"/>
      <c r="AI311" s="428"/>
      <c r="AJ311" s="428"/>
      <c r="AK311" s="428"/>
      <c r="AL311" s="428"/>
      <c r="AM311" s="428"/>
      <c r="AN311" s="428"/>
      <c r="AO311" s="428"/>
      <c r="AP311" s="428"/>
      <c r="AQ311" s="428"/>
      <c r="AR311" s="428"/>
      <c r="AS311" s="428"/>
      <c r="AT311" s="428"/>
      <c r="AU311" s="428"/>
      <c r="AV311" s="428"/>
      <c r="AW311" s="428"/>
      <c r="AX311" s="428"/>
      <c r="AY311" s="428"/>
      <c r="AZ311" s="428"/>
      <c r="BA311" s="428"/>
      <c r="BB311" s="428"/>
      <c r="BC311" s="428"/>
    </row>
    <row r="312" ht="12.75" customHeight="1">
      <c r="A312" s="428"/>
      <c r="B312" s="428"/>
      <c r="C312" s="428"/>
      <c r="D312" s="428"/>
      <c r="E312" s="428"/>
      <c r="F312" s="428"/>
      <c r="G312" s="428"/>
      <c r="H312" s="428"/>
      <c r="I312" s="428"/>
      <c r="J312" s="428"/>
      <c r="K312" s="428"/>
      <c r="L312" s="428"/>
      <c r="M312" s="428"/>
      <c r="N312" s="428"/>
      <c r="O312" s="428"/>
      <c r="P312" s="428"/>
      <c r="Q312" s="428"/>
      <c r="R312" s="428"/>
      <c r="S312" s="428"/>
      <c r="T312" s="428"/>
      <c r="U312" s="428"/>
      <c r="V312" s="428"/>
      <c r="W312" s="428"/>
      <c r="X312" s="428"/>
      <c r="Y312" s="428"/>
      <c r="Z312" s="428"/>
      <c r="AA312" s="428"/>
      <c r="AB312" s="428"/>
      <c r="AC312" s="428"/>
      <c r="AD312" s="428"/>
      <c r="AE312" s="428"/>
      <c r="AF312" s="428"/>
      <c r="AG312" s="428"/>
      <c r="AH312" s="428"/>
      <c r="AI312" s="428"/>
      <c r="AJ312" s="428"/>
      <c r="AK312" s="428"/>
      <c r="AL312" s="428"/>
      <c r="AM312" s="428"/>
      <c r="AN312" s="428"/>
      <c r="AO312" s="428"/>
      <c r="AP312" s="428"/>
      <c r="AQ312" s="428"/>
      <c r="AR312" s="428"/>
      <c r="AS312" s="428"/>
      <c r="AT312" s="428"/>
      <c r="AU312" s="428"/>
      <c r="AV312" s="428"/>
      <c r="AW312" s="428"/>
      <c r="AX312" s="428"/>
      <c r="AY312" s="428"/>
      <c r="AZ312" s="428"/>
      <c r="BA312" s="428"/>
      <c r="BB312" s="428"/>
      <c r="BC312" s="428"/>
    </row>
    <row r="313" ht="12.75" customHeight="1">
      <c r="A313" s="428"/>
      <c r="B313" s="428"/>
      <c r="C313" s="428"/>
      <c r="D313" s="428"/>
      <c r="E313" s="428"/>
      <c r="F313" s="428"/>
      <c r="G313" s="428"/>
      <c r="H313" s="428"/>
      <c r="I313" s="428"/>
      <c r="J313" s="428"/>
      <c r="K313" s="428"/>
      <c r="L313" s="428"/>
      <c r="M313" s="428"/>
      <c r="N313" s="428"/>
      <c r="O313" s="428"/>
      <c r="P313" s="428"/>
      <c r="Q313" s="428"/>
      <c r="R313" s="428"/>
      <c r="S313" s="428"/>
      <c r="T313" s="428"/>
      <c r="U313" s="428"/>
      <c r="V313" s="428"/>
      <c r="W313" s="428"/>
      <c r="X313" s="428"/>
      <c r="Y313" s="428"/>
      <c r="Z313" s="428"/>
      <c r="AA313" s="428"/>
      <c r="AB313" s="428"/>
      <c r="AC313" s="428"/>
      <c r="AD313" s="428"/>
      <c r="AE313" s="428"/>
      <c r="AF313" s="428"/>
      <c r="AG313" s="428"/>
      <c r="AH313" s="428"/>
      <c r="AI313" s="428"/>
      <c r="AJ313" s="428"/>
      <c r="AK313" s="428"/>
      <c r="AL313" s="428"/>
      <c r="AM313" s="428"/>
      <c r="AN313" s="428"/>
      <c r="AO313" s="428"/>
      <c r="AP313" s="428"/>
      <c r="AQ313" s="428"/>
      <c r="AR313" s="428"/>
      <c r="AS313" s="428"/>
      <c r="AT313" s="428"/>
      <c r="AU313" s="428"/>
      <c r="AV313" s="428"/>
      <c r="AW313" s="428"/>
      <c r="AX313" s="428"/>
      <c r="AY313" s="428"/>
      <c r="AZ313" s="428"/>
      <c r="BA313" s="428"/>
      <c r="BB313" s="428"/>
      <c r="BC313" s="428"/>
    </row>
    <row r="314" ht="12.75" customHeight="1">
      <c r="A314" s="428"/>
      <c r="B314" s="428"/>
      <c r="C314" s="428"/>
      <c r="D314" s="428"/>
      <c r="E314" s="428"/>
      <c r="F314" s="428"/>
      <c r="G314" s="428"/>
      <c r="H314" s="428"/>
      <c r="I314" s="428"/>
      <c r="J314" s="428"/>
      <c r="K314" s="428"/>
      <c r="L314" s="428"/>
      <c r="M314" s="428"/>
      <c r="N314" s="428"/>
      <c r="O314" s="428"/>
      <c r="P314" s="428"/>
      <c r="Q314" s="428"/>
      <c r="R314" s="428"/>
      <c r="S314" s="428"/>
      <c r="T314" s="428"/>
      <c r="U314" s="428"/>
      <c r="V314" s="428"/>
      <c r="W314" s="428"/>
      <c r="X314" s="428"/>
      <c r="Y314" s="428"/>
      <c r="Z314" s="428"/>
      <c r="AA314" s="428"/>
      <c r="AB314" s="428"/>
      <c r="AC314" s="428"/>
      <c r="AD314" s="428"/>
      <c r="AE314" s="428"/>
      <c r="AF314" s="428"/>
      <c r="AG314" s="428"/>
      <c r="AH314" s="428"/>
      <c r="AI314" s="428"/>
      <c r="AJ314" s="428"/>
      <c r="AK314" s="428"/>
      <c r="AL314" s="428"/>
      <c r="AM314" s="428"/>
      <c r="AN314" s="428"/>
      <c r="AO314" s="428"/>
      <c r="AP314" s="428"/>
      <c r="AQ314" s="428"/>
      <c r="AR314" s="428"/>
      <c r="AS314" s="428"/>
      <c r="AT314" s="428"/>
      <c r="AU314" s="428"/>
      <c r="AV314" s="428"/>
      <c r="AW314" s="428"/>
      <c r="AX314" s="428"/>
      <c r="AY314" s="428"/>
      <c r="AZ314" s="428"/>
      <c r="BA314" s="428"/>
      <c r="BB314" s="428"/>
      <c r="BC314" s="428"/>
    </row>
    <row r="315" ht="12.75" customHeight="1">
      <c r="A315" s="428"/>
      <c r="B315" s="428"/>
      <c r="C315" s="428"/>
      <c r="D315" s="428"/>
      <c r="E315" s="428"/>
      <c r="F315" s="428"/>
      <c r="G315" s="428"/>
      <c r="H315" s="428"/>
      <c r="I315" s="428"/>
      <c r="J315" s="428"/>
      <c r="K315" s="428"/>
      <c r="L315" s="428"/>
      <c r="M315" s="428"/>
      <c r="N315" s="428"/>
      <c r="O315" s="428"/>
      <c r="P315" s="428"/>
      <c r="Q315" s="428"/>
      <c r="R315" s="428"/>
      <c r="S315" s="428"/>
      <c r="T315" s="428"/>
      <c r="U315" s="428"/>
      <c r="V315" s="428"/>
      <c r="W315" s="428"/>
      <c r="X315" s="428"/>
      <c r="Y315" s="428"/>
      <c r="Z315" s="428"/>
      <c r="AA315" s="428"/>
      <c r="AB315" s="428"/>
      <c r="AC315" s="428"/>
      <c r="AD315" s="428"/>
      <c r="AE315" s="428"/>
      <c r="AF315" s="428"/>
      <c r="AG315" s="428"/>
      <c r="AH315" s="428"/>
      <c r="AI315" s="428"/>
      <c r="AJ315" s="428"/>
      <c r="AK315" s="428"/>
      <c r="AL315" s="428"/>
      <c r="AM315" s="428"/>
      <c r="AN315" s="428"/>
      <c r="AO315" s="428"/>
      <c r="AP315" s="428"/>
      <c r="AQ315" s="428"/>
      <c r="AR315" s="428"/>
      <c r="AS315" s="428"/>
      <c r="AT315" s="428"/>
      <c r="AU315" s="428"/>
      <c r="AV315" s="428"/>
      <c r="AW315" s="428"/>
      <c r="AX315" s="428"/>
      <c r="AY315" s="428"/>
      <c r="AZ315" s="428"/>
      <c r="BA315" s="428"/>
      <c r="BB315" s="428"/>
      <c r="BC315" s="428"/>
    </row>
    <row r="316" ht="12.75" customHeight="1">
      <c r="A316" s="428"/>
      <c r="B316" s="428"/>
      <c r="C316" s="428"/>
      <c r="D316" s="428"/>
      <c r="E316" s="428"/>
      <c r="F316" s="428"/>
      <c r="G316" s="428"/>
      <c r="H316" s="428"/>
      <c r="I316" s="428"/>
      <c r="J316" s="428"/>
      <c r="K316" s="428"/>
      <c r="L316" s="428"/>
      <c r="M316" s="428"/>
      <c r="N316" s="428"/>
      <c r="O316" s="428"/>
      <c r="P316" s="428"/>
      <c r="Q316" s="428"/>
      <c r="R316" s="428"/>
      <c r="S316" s="428"/>
      <c r="T316" s="428"/>
      <c r="U316" s="428"/>
      <c r="V316" s="428"/>
      <c r="W316" s="428"/>
      <c r="X316" s="428"/>
      <c r="Y316" s="428"/>
      <c r="Z316" s="428"/>
      <c r="AA316" s="428"/>
      <c r="AB316" s="428"/>
      <c r="AC316" s="428"/>
      <c r="AD316" s="428"/>
      <c r="AE316" s="428"/>
      <c r="AF316" s="428"/>
      <c r="AG316" s="428"/>
      <c r="AH316" s="428"/>
      <c r="AI316" s="428"/>
      <c r="AJ316" s="428"/>
      <c r="AK316" s="428"/>
      <c r="AL316" s="428"/>
      <c r="AM316" s="428"/>
      <c r="AN316" s="428"/>
      <c r="AO316" s="428"/>
      <c r="AP316" s="428"/>
      <c r="AQ316" s="428"/>
      <c r="AR316" s="428"/>
      <c r="AS316" s="428"/>
      <c r="AT316" s="428"/>
      <c r="AU316" s="428"/>
      <c r="AV316" s="428"/>
      <c r="AW316" s="428"/>
      <c r="AX316" s="428"/>
      <c r="AY316" s="428"/>
      <c r="AZ316" s="428"/>
      <c r="BA316" s="428"/>
      <c r="BB316" s="428"/>
      <c r="BC316" s="428"/>
    </row>
    <row r="317" ht="12.75" customHeight="1">
      <c r="A317" s="428"/>
      <c r="B317" s="428"/>
      <c r="C317" s="428"/>
      <c r="D317" s="428"/>
      <c r="E317" s="428"/>
      <c r="F317" s="428"/>
      <c r="G317" s="428"/>
      <c r="H317" s="428"/>
      <c r="I317" s="428"/>
      <c r="J317" s="428"/>
      <c r="K317" s="428"/>
      <c r="L317" s="428"/>
      <c r="M317" s="428"/>
      <c r="N317" s="428"/>
      <c r="O317" s="428"/>
      <c r="P317" s="428"/>
      <c r="Q317" s="428"/>
      <c r="R317" s="428"/>
      <c r="S317" s="428"/>
      <c r="T317" s="428"/>
      <c r="U317" s="428"/>
      <c r="V317" s="428"/>
      <c r="W317" s="428"/>
      <c r="X317" s="428"/>
      <c r="Y317" s="428"/>
      <c r="Z317" s="428"/>
      <c r="AA317" s="428"/>
      <c r="AB317" s="428"/>
      <c r="AC317" s="428"/>
      <c r="AD317" s="428"/>
      <c r="AE317" s="428"/>
      <c r="AF317" s="428"/>
      <c r="AG317" s="428"/>
      <c r="AH317" s="428"/>
      <c r="AI317" s="428"/>
      <c r="AJ317" s="428"/>
      <c r="AK317" s="428"/>
      <c r="AL317" s="428"/>
      <c r="AM317" s="428"/>
      <c r="AN317" s="428"/>
      <c r="AO317" s="428"/>
      <c r="AP317" s="428"/>
      <c r="AQ317" s="428"/>
      <c r="AR317" s="428"/>
      <c r="AS317" s="428"/>
      <c r="AT317" s="428"/>
      <c r="AU317" s="428"/>
      <c r="AV317" s="428"/>
      <c r="AW317" s="428"/>
      <c r="AX317" s="428"/>
      <c r="AY317" s="428"/>
      <c r="AZ317" s="428"/>
      <c r="BA317" s="428"/>
      <c r="BB317" s="428"/>
      <c r="BC317" s="428"/>
    </row>
    <row r="318" ht="12.75" customHeight="1">
      <c r="A318" s="428"/>
      <c r="B318" s="428"/>
      <c r="C318" s="428"/>
      <c r="D318" s="428"/>
      <c r="E318" s="428"/>
      <c r="F318" s="428"/>
      <c r="G318" s="428"/>
      <c r="H318" s="428"/>
      <c r="I318" s="428"/>
      <c r="J318" s="428"/>
      <c r="K318" s="428"/>
      <c r="L318" s="428"/>
      <c r="M318" s="428"/>
      <c r="N318" s="428"/>
      <c r="O318" s="428"/>
      <c r="P318" s="428"/>
      <c r="Q318" s="428"/>
      <c r="R318" s="428"/>
      <c r="S318" s="428"/>
      <c r="T318" s="428"/>
      <c r="U318" s="428"/>
      <c r="V318" s="428"/>
      <c r="W318" s="428"/>
      <c r="X318" s="428"/>
      <c r="Y318" s="428"/>
      <c r="Z318" s="428"/>
      <c r="AA318" s="428"/>
      <c r="AB318" s="428"/>
      <c r="AC318" s="428"/>
      <c r="AD318" s="428"/>
      <c r="AE318" s="428"/>
      <c r="AF318" s="428"/>
      <c r="AG318" s="428"/>
      <c r="AH318" s="428"/>
      <c r="AI318" s="428"/>
      <c r="AJ318" s="428"/>
      <c r="AK318" s="428"/>
      <c r="AL318" s="428"/>
      <c r="AM318" s="428"/>
      <c r="AN318" s="428"/>
      <c r="AO318" s="428"/>
      <c r="AP318" s="428"/>
      <c r="AQ318" s="428"/>
      <c r="AR318" s="428"/>
      <c r="AS318" s="428"/>
      <c r="AT318" s="428"/>
      <c r="AU318" s="428"/>
      <c r="AV318" s="428"/>
      <c r="AW318" s="428"/>
      <c r="AX318" s="428"/>
      <c r="AY318" s="428"/>
      <c r="AZ318" s="428"/>
      <c r="BA318" s="428"/>
      <c r="BB318" s="428"/>
      <c r="BC318" s="428"/>
    </row>
    <row r="319" ht="12.75" customHeight="1">
      <c r="A319" s="428"/>
      <c r="B319" s="428"/>
      <c r="C319" s="428"/>
      <c r="D319" s="428"/>
      <c r="E319" s="428"/>
      <c r="F319" s="428"/>
      <c r="G319" s="428"/>
      <c r="H319" s="428"/>
      <c r="I319" s="428"/>
      <c r="J319" s="428"/>
      <c r="K319" s="428"/>
      <c r="L319" s="428"/>
      <c r="M319" s="428"/>
      <c r="N319" s="428"/>
      <c r="O319" s="428"/>
      <c r="P319" s="428"/>
      <c r="Q319" s="428"/>
      <c r="R319" s="428"/>
      <c r="S319" s="428"/>
      <c r="T319" s="428"/>
      <c r="U319" s="428"/>
      <c r="V319" s="428"/>
      <c r="W319" s="428"/>
      <c r="X319" s="428"/>
      <c r="Y319" s="428"/>
      <c r="Z319" s="428"/>
      <c r="AA319" s="428"/>
      <c r="AB319" s="428"/>
      <c r="AC319" s="428"/>
      <c r="AD319" s="428"/>
      <c r="AE319" s="428"/>
      <c r="AF319" s="428"/>
      <c r="AG319" s="428"/>
      <c r="AH319" s="428"/>
      <c r="AI319" s="428"/>
      <c r="AJ319" s="428"/>
      <c r="AK319" s="428"/>
      <c r="AL319" s="428"/>
      <c r="AM319" s="428"/>
      <c r="AN319" s="428"/>
      <c r="AO319" s="428"/>
      <c r="AP319" s="428"/>
      <c r="AQ319" s="428"/>
      <c r="AR319" s="428"/>
      <c r="AS319" s="428"/>
      <c r="AT319" s="428"/>
      <c r="AU319" s="428"/>
      <c r="AV319" s="428"/>
      <c r="AW319" s="428"/>
      <c r="AX319" s="428"/>
      <c r="AY319" s="428"/>
      <c r="AZ319" s="428"/>
      <c r="BA319" s="428"/>
      <c r="BB319" s="428"/>
      <c r="BC319" s="428"/>
    </row>
    <row r="320" ht="12.75" customHeight="1">
      <c r="A320" s="428"/>
      <c r="B320" s="428"/>
      <c r="C320" s="428"/>
      <c r="D320" s="428"/>
      <c r="E320" s="428"/>
      <c r="F320" s="428"/>
      <c r="G320" s="428"/>
      <c r="H320" s="428"/>
      <c r="I320" s="428"/>
      <c r="J320" s="428"/>
      <c r="K320" s="428"/>
      <c r="L320" s="428"/>
      <c r="M320" s="428"/>
      <c r="N320" s="428"/>
      <c r="O320" s="428"/>
      <c r="P320" s="428"/>
      <c r="Q320" s="428"/>
      <c r="R320" s="428"/>
      <c r="S320" s="428"/>
      <c r="T320" s="428"/>
      <c r="U320" s="428"/>
      <c r="V320" s="428"/>
      <c r="W320" s="428"/>
      <c r="X320" s="428"/>
      <c r="Y320" s="428"/>
      <c r="Z320" s="428"/>
      <c r="AA320" s="428"/>
      <c r="AB320" s="428"/>
      <c r="AC320" s="428"/>
      <c r="AD320" s="428"/>
      <c r="AE320" s="428"/>
      <c r="AF320" s="428"/>
      <c r="AG320" s="428"/>
      <c r="AH320" s="428"/>
      <c r="AI320" s="428"/>
      <c r="AJ320" s="428"/>
      <c r="AK320" s="428"/>
      <c r="AL320" s="428"/>
      <c r="AM320" s="428"/>
      <c r="AN320" s="428"/>
      <c r="AO320" s="428"/>
      <c r="AP320" s="428"/>
      <c r="AQ320" s="428"/>
      <c r="AR320" s="428"/>
      <c r="AS320" s="428"/>
      <c r="AT320" s="428"/>
      <c r="AU320" s="428"/>
      <c r="AV320" s="428"/>
      <c r="AW320" s="428"/>
      <c r="AX320" s="428"/>
      <c r="AY320" s="428"/>
      <c r="AZ320" s="428"/>
      <c r="BA320" s="428"/>
      <c r="BB320" s="428"/>
      <c r="BC320" s="428"/>
    </row>
    <row r="321" ht="12.75" customHeight="1">
      <c r="A321" s="428"/>
      <c r="B321" s="428"/>
      <c r="C321" s="428"/>
      <c r="D321" s="428"/>
      <c r="E321" s="428"/>
      <c r="F321" s="428"/>
      <c r="G321" s="428"/>
      <c r="H321" s="428"/>
      <c r="I321" s="428"/>
      <c r="J321" s="428"/>
      <c r="K321" s="428"/>
      <c r="L321" s="428"/>
      <c r="M321" s="428"/>
      <c r="N321" s="428"/>
      <c r="O321" s="428"/>
      <c r="P321" s="428"/>
      <c r="Q321" s="428"/>
      <c r="R321" s="428"/>
      <c r="S321" s="428"/>
      <c r="T321" s="428"/>
      <c r="U321" s="428"/>
      <c r="V321" s="428"/>
      <c r="W321" s="428"/>
      <c r="X321" s="428"/>
      <c r="Y321" s="428"/>
      <c r="Z321" s="428"/>
      <c r="AA321" s="428"/>
      <c r="AB321" s="428"/>
      <c r="AC321" s="428"/>
      <c r="AD321" s="428"/>
      <c r="AE321" s="428"/>
      <c r="AF321" s="428"/>
      <c r="AG321" s="428"/>
      <c r="AH321" s="428"/>
      <c r="AI321" s="428"/>
      <c r="AJ321" s="428"/>
      <c r="AK321" s="428"/>
      <c r="AL321" s="428"/>
      <c r="AM321" s="428"/>
      <c r="AN321" s="428"/>
      <c r="AO321" s="428"/>
      <c r="AP321" s="428"/>
      <c r="AQ321" s="428"/>
      <c r="AR321" s="428"/>
      <c r="AS321" s="428"/>
      <c r="AT321" s="428"/>
      <c r="AU321" s="428"/>
      <c r="AV321" s="428"/>
      <c r="AW321" s="428"/>
      <c r="AX321" s="428"/>
      <c r="AY321" s="428"/>
      <c r="AZ321" s="428"/>
      <c r="BA321" s="428"/>
      <c r="BB321" s="428"/>
      <c r="BC321" s="428"/>
    </row>
    <row r="322" ht="12.75" customHeight="1">
      <c r="A322" s="428"/>
      <c r="B322" s="428"/>
      <c r="C322" s="428"/>
      <c r="D322" s="428"/>
      <c r="E322" s="428"/>
      <c r="F322" s="428"/>
      <c r="G322" s="428"/>
      <c r="H322" s="428"/>
      <c r="I322" s="428"/>
      <c r="J322" s="428"/>
      <c r="K322" s="428"/>
      <c r="L322" s="428"/>
      <c r="M322" s="428"/>
      <c r="N322" s="428"/>
      <c r="O322" s="428"/>
      <c r="P322" s="428"/>
      <c r="Q322" s="428"/>
      <c r="R322" s="428"/>
      <c r="S322" s="428"/>
      <c r="T322" s="428"/>
      <c r="U322" s="428"/>
      <c r="V322" s="428"/>
      <c r="W322" s="428"/>
      <c r="X322" s="428"/>
      <c r="Y322" s="428"/>
      <c r="Z322" s="428"/>
      <c r="AA322" s="428"/>
      <c r="AB322" s="428"/>
      <c r="AC322" s="428"/>
      <c r="AD322" s="428"/>
      <c r="AE322" s="428"/>
      <c r="AF322" s="428"/>
      <c r="AG322" s="428"/>
      <c r="AH322" s="428"/>
      <c r="AI322" s="428"/>
      <c r="AJ322" s="428"/>
      <c r="AK322" s="428"/>
      <c r="AL322" s="428"/>
      <c r="AM322" s="428"/>
      <c r="AN322" s="428"/>
      <c r="AO322" s="428"/>
      <c r="AP322" s="428"/>
      <c r="AQ322" s="428"/>
      <c r="AR322" s="428"/>
      <c r="AS322" s="428"/>
      <c r="AT322" s="428"/>
      <c r="AU322" s="428"/>
      <c r="AV322" s="428"/>
      <c r="AW322" s="428"/>
      <c r="AX322" s="428"/>
      <c r="AY322" s="428"/>
      <c r="AZ322" s="428"/>
      <c r="BA322" s="428"/>
      <c r="BB322" s="428"/>
      <c r="BC322" s="428"/>
    </row>
    <row r="323" ht="12.75" customHeight="1">
      <c r="A323" s="428"/>
      <c r="B323" s="428"/>
      <c r="C323" s="428"/>
      <c r="D323" s="428"/>
      <c r="E323" s="428"/>
      <c r="F323" s="428"/>
      <c r="G323" s="428"/>
      <c r="H323" s="428"/>
      <c r="I323" s="428"/>
      <c r="J323" s="428"/>
      <c r="K323" s="428"/>
      <c r="L323" s="428"/>
      <c r="M323" s="428"/>
      <c r="N323" s="428"/>
      <c r="O323" s="428"/>
      <c r="P323" s="428"/>
      <c r="Q323" s="428"/>
      <c r="R323" s="428"/>
      <c r="S323" s="428"/>
      <c r="T323" s="428"/>
      <c r="U323" s="428"/>
      <c r="V323" s="428"/>
      <c r="W323" s="428"/>
      <c r="X323" s="428"/>
      <c r="Y323" s="428"/>
      <c r="Z323" s="428"/>
      <c r="AA323" s="428"/>
      <c r="AB323" s="428"/>
      <c r="AC323" s="428"/>
      <c r="AD323" s="428"/>
      <c r="AE323" s="428"/>
      <c r="AF323" s="428"/>
      <c r="AG323" s="428"/>
      <c r="AH323" s="428"/>
      <c r="AI323" s="428"/>
      <c r="AJ323" s="428"/>
      <c r="AK323" s="428"/>
      <c r="AL323" s="428"/>
      <c r="AM323" s="428"/>
      <c r="AN323" s="428"/>
      <c r="AO323" s="428"/>
      <c r="AP323" s="428"/>
      <c r="AQ323" s="428"/>
      <c r="AR323" s="428"/>
      <c r="AS323" s="428"/>
      <c r="AT323" s="428"/>
      <c r="AU323" s="428"/>
      <c r="AV323" s="428"/>
      <c r="AW323" s="428"/>
      <c r="AX323" s="428"/>
      <c r="AY323" s="428"/>
      <c r="AZ323" s="428"/>
      <c r="BA323" s="428"/>
      <c r="BB323" s="428"/>
      <c r="BC323" s="428"/>
    </row>
    <row r="324" ht="12.75" customHeight="1">
      <c r="A324" s="428"/>
      <c r="B324" s="428"/>
      <c r="C324" s="428"/>
      <c r="D324" s="428"/>
      <c r="E324" s="428"/>
      <c r="F324" s="428"/>
      <c r="G324" s="428"/>
      <c r="H324" s="428"/>
      <c r="I324" s="428"/>
      <c r="J324" s="428"/>
      <c r="K324" s="428"/>
      <c r="L324" s="428"/>
      <c r="M324" s="428"/>
      <c r="N324" s="428"/>
      <c r="O324" s="428"/>
      <c r="P324" s="428"/>
      <c r="Q324" s="428"/>
      <c r="R324" s="428"/>
      <c r="S324" s="428"/>
      <c r="T324" s="428"/>
      <c r="U324" s="428"/>
      <c r="V324" s="428"/>
      <c r="W324" s="428"/>
      <c r="X324" s="428"/>
      <c r="Y324" s="428"/>
      <c r="Z324" s="428"/>
      <c r="AA324" s="428"/>
      <c r="AB324" s="428"/>
      <c r="AC324" s="428"/>
      <c r="AD324" s="428"/>
      <c r="AE324" s="428"/>
      <c r="AF324" s="428"/>
      <c r="AG324" s="428"/>
      <c r="AH324" s="428"/>
      <c r="AI324" s="428"/>
      <c r="AJ324" s="428"/>
      <c r="AK324" s="428"/>
      <c r="AL324" s="428"/>
      <c r="AM324" s="428"/>
      <c r="AN324" s="428"/>
      <c r="AO324" s="428"/>
      <c r="AP324" s="428"/>
      <c r="AQ324" s="428"/>
      <c r="AR324" s="428"/>
      <c r="AS324" s="428"/>
      <c r="AT324" s="428"/>
      <c r="AU324" s="428"/>
      <c r="AV324" s="428"/>
      <c r="AW324" s="428"/>
      <c r="AX324" s="428"/>
      <c r="AY324" s="428"/>
      <c r="AZ324" s="428"/>
      <c r="BA324" s="428"/>
      <c r="BB324" s="428"/>
      <c r="BC324" s="428"/>
    </row>
    <row r="325" ht="12.75" customHeight="1">
      <c r="A325" s="428"/>
      <c r="B325" s="428"/>
      <c r="C325" s="428"/>
      <c r="D325" s="428"/>
      <c r="E325" s="428"/>
      <c r="F325" s="428"/>
      <c r="G325" s="428"/>
      <c r="H325" s="428"/>
      <c r="I325" s="428"/>
      <c r="J325" s="428"/>
      <c r="K325" s="428"/>
      <c r="L325" s="428"/>
      <c r="M325" s="428"/>
      <c r="N325" s="428"/>
      <c r="O325" s="428"/>
      <c r="P325" s="428"/>
      <c r="Q325" s="428"/>
      <c r="R325" s="428"/>
      <c r="S325" s="428"/>
      <c r="T325" s="428"/>
      <c r="U325" s="428"/>
      <c r="V325" s="428"/>
      <c r="W325" s="428"/>
      <c r="X325" s="428"/>
      <c r="Y325" s="428"/>
      <c r="Z325" s="428"/>
      <c r="AA325" s="428"/>
      <c r="AB325" s="428"/>
      <c r="AC325" s="428"/>
      <c r="AD325" s="428"/>
      <c r="AE325" s="428"/>
      <c r="AF325" s="428"/>
      <c r="AG325" s="428"/>
      <c r="AH325" s="428"/>
      <c r="AI325" s="428"/>
      <c r="AJ325" s="428"/>
      <c r="AK325" s="428"/>
      <c r="AL325" s="428"/>
      <c r="AM325" s="428"/>
      <c r="AN325" s="428"/>
      <c r="AO325" s="428"/>
      <c r="AP325" s="428"/>
      <c r="AQ325" s="428"/>
      <c r="AR325" s="428"/>
      <c r="AS325" s="428"/>
      <c r="AT325" s="428"/>
      <c r="AU325" s="428"/>
      <c r="AV325" s="428"/>
      <c r="AW325" s="428"/>
      <c r="AX325" s="428"/>
      <c r="AY325" s="428"/>
      <c r="AZ325" s="428"/>
      <c r="BA325" s="428"/>
      <c r="BB325" s="428"/>
      <c r="BC325" s="428"/>
    </row>
    <row r="326" ht="12.75" customHeight="1">
      <c r="A326" s="428"/>
      <c r="B326" s="428"/>
      <c r="C326" s="428"/>
      <c r="D326" s="428"/>
      <c r="E326" s="428"/>
      <c r="F326" s="428"/>
      <c r="G326" s="428"/>
      <c r="H326" s="428"/>
      <c r="I326" s="428"/>
      <c r="J326" s="428"/>
      <c r="K326" s="428"/>
      <c r="L326" s="428"/>
      <c r="M326" s="428"/>
      <c r="N326" s="428"/>
      <c r="O326" s="428"/>
      <c r="P326" s="428"/>
      <c r="Q326" s="428"/>
      <c r="R326" s="428"/>
      <c r="S326" s="428"/>
      <c r="T326" s="428"/>
      <c r="U326" s="428"/>
      <c r="V326" s="428"/>
      <c r="W326" s="428"/>
      <c r="X326" s="428"/>
      <c r="Y326" s="428"/>
      <c r="Z326" s="428"/>
      <c r="AA326" s="428"/>
      <c r="AB326" s="428"/>
      <c r="AC326" s="428"/>
      <c r="AD326" s="428"/>
      <c r="AE326" s="428"/>
      <c r="AF326" s="428"/>
      <c r="AG326" s="428"/>
      <c r="AH326" s="428"/>
      <c r="AI326" s="428"/>
      <c r="AJ326" s="428"/>
      <c r="AK326" s="428"/>
      <c r="AL326" s="428"/>
      <c r="AM326" s="428"/>
      <c r="AN326" s="428"/>
      <c r="AO326" s="428"/>
      <c r="AP326" s="428"/>
      <c r="AQ326" s="428"/>
      <c r="AR326" s="428"/>
      <c r="AS326" s="428"/>
      <c r="AT326" s="428"/>
      <c r="AU326" s="428"/>
      <c r="AV326" s="428"/>
      <c r="AW326" s="428"/>
      <c r="AX326" s="428"/>
      <c r="AY326" s="428"/>
      <c r="AZ326" s="428"/>
      <c r="BA326" s="428"/>
      <c r="BB326" s="428"/>
      <c r="BC326" s="428"/>
    </row>
    <row r="327" ht="12.75" customHeight="1">
      <c r="A327" s="428"/>
      <c r="B327" s="428"/>
      <c r="C327" s="428"/>
      <c r="D327" s="428"/>
      <c r="E327" s="428"/>
      <c r="F327" s="428"/>
      <c r="G327" s="428"/>
      <c r="H327" s="428"/>
      <c r="I327" s="428"/>
      <c r="J327" s="428"/>
      <c r="K327" s="428"/>
      <c r="L327" s="428"/>
      <c r="M327" s="428"/>
      <c r="N327" s="428"/>
      <c r="O327" s="428"/>
      <c r="P327" s="428"/>
      <c r="Q327" s="428"/>
      <c r="R327" s="428"/>
      <c r="S327" s="428"/>
      <c r="T327" s="428"/>
      <c r="U327" s="428"/>
      <c r="V327" s="428"/>
      <c r="W327" s="428"/>
      <c r="X327" s="428"/>
      <c r="Y327" s="428"/>
      <c r="Z327" s="428"/>
      <c r="AA327" s="428"/>
      <c r="AB327" s="428"/>
      <c r="AC327" s="428"/>
      <c r="AD327" s="428"/>
      <c r="AE327" s="428"/>
      <c r="AF327" s="428"/>
      <c r="AG327" s="428"/>
      <c r="AH327" s="428"/>
      <c r="AI327" s="428"/>
      <c r="AJ327" s="428"/>
      <c r="AK327" s="428"/>
      <c r="AL327" s="428"/>
      <c r="AM327" s="428"/>
      <c r="AN327" s="428"/>
      <c r="AO327" s="428"/>
      <c r="AP327" s="428"/>
      <c r="AQ327" s="428"/>
      <c r="AR327" s="428"/>
      <c r="AS327" s="428"/>
      <c r="AT327" s="428"/>
      <c r="AU327" s="428"/>
      <c r="AV327" s="428"/>
      <c r="AW327" s="428"/>
      <c r="AX327" s="428"/>
      <c r="AY327" s="428"/>
      <c r="AZ327" s="428"/>
      <c r="BA327" s="428"/>
      <c r="BB327" s="428"/>
      <c r="BC327" s="428"/>
    </row>
    <row r="328" ht="12.75" customHeight="1">
      <c r="A328" s="428"/>
      <c r="B328" s="428"/>
      <c r="C328" s="428"/>
      <c r="D328" s="428"/>
      <c r="E328" s="428"/>
      <c r="F328" s="428"/>
      <c r="G328" s="428"/>
      <c r="H328" s="428"/>
      <c r="I328" s="428"/>
      <c r="J328" s="428"/>
      <c r="K328" s="428"/>
      <c r="L328" s="428"/>
      <c r="M328" s="428"/>
      <c r="N328" s="428"/>
      <c r="O328" s="428"/>
      <c r="P328" s="428"/>
      <c r="Q328" s="428"/>
      <c r="R328" s="428"/>
      <c r="S328" s="428"/>
      <c r="T328" s="428"/>
      <c r="U328" s="428"/>
      <c r="V328" s="428"/>
      <c r="W328" s="428"/>
      <c r="X328" s="428"/>
      <c r="Y328" s="428"/>
      <c r="Z328" s="428"/>
      <c r="AA328" s="428"/>
      <c r="AB328" s="428"/>
      <c r="AC328" s="428"/>
      <c r="AD328" s="428"/>
      <c r="AE328" s="428"/>
      <c r="AF328" s="428"/>
      <c r="AG328" s="428"/>
      <c r="AH328" s="428"/>
      <c r="AI328" s="428"/>
      <c r="AJ328" s="428"/>
      <c r="AK328" s="428"/>
      <c r="AL328" s="428"/>
      <c r="AM328" s="428"/>
      <c r="AN328" s="428"/>
      <c r="AO328" s="428"/>
      <c r="AP328" s="428"/>
      <c r="AQ328" s="428"/>
      <c r="AR328" s="428"/>
      <c r="AS328" s="428"/>
      <c r="AT328" s="428"/>
      <c r="AU328" s="428"/>
      <c r="AV328" s="428"/>
      <c r="AW328" s="428"/>
      <c r="AX328" s="428"/>
      <c r="AY328" s="428"/>
      <c r="AZ328" s="428"/>
      <c r="BA328" s="428"/>
      <c r="BB328" s="428"/>
      <c r="BC328" s="428"/>
    </row>
    <row r="329" ht="12.75" customHeight="1">
      <c r="A329" s="428"/>
      <c r="B329" s="428"/>
      <c r="C329" s="428"/>
      <c r="D329" s="428"/>
      <c r="E329" s="428"/>
      <c r="F329" s="428"/>
      <c r="G329" s="428"/>
      <c r="H329" s="428"/>
      <c r="I329" s="428"/>
      <c r="J329" s="428"/>
      <c r="K329" s="428"/>
      <c r="L329" s="428"/>
      <c r="M329" s="428"/>
      <c r="N329" s="428"/>
      <c r="O329" s="428"/>
      <c r="P329" s="428"/>
      <c r="Q329" s="428"/>
      <c r="R329" s="428"/>
      <c r="S329" s="428"/>
      <c r="T329" s="428"/>
      <c r="U329" s="428"/>
      <c r="V329" s="428"/>
      <c r="W329" s="428"/>
      <c r="X329" s="428"/>
      <c r="Y329" s="428"/>
      <c r="Z329" s="428"/>
      <c r="AA329" s="428"/>
      <c r="AB329" s="428"/>
      <c r="AC329" s="428"/>
      <c r="AD329" s="428"/>
      <c r="AE329" s="428"/>
      <c r="AF329" s="428"/>
      <c r="AG329" s="428"/>
      <c r="AH329" s="428"/>
      <c r="AI329" s="428"/>
      <c r="AJ329" s="428"/>
      <c r="AK329" s="428"/>
      <c r="AL329" s="428"/>
      <c r="AM329" s="428"/>
      <c r="AN329" s="428"/>
      <c r="AO329" s="428"/>
      <c r="AP329" s="428"/>
      <c r="AQ329" s="428"/>
      <c r="AR329" s="428"/>
      <c r="AS329" s="428"/>
      <c r="AT329" s="428"/>
      <c r="AU329" s="428"/>
      <c r="AV329" s="428"/>
      <c r="AW329" s="428"/>
      <c r="AX329" s="428"/>
      <c r="AY329" s="428"/>
      <c r="AZ329" s="428"/>
      <c r="BA329" s="428"/>
      <c r="BB329" s="428"/>
      <c r="BC329" s="428"/>
    </row>
    <row r="330" ht="12.75" customHeight="1">
      <c r="A330" s="428"/>
      <c r="B330" s="428"/>
      <c r="C330" s="428"/>
      <c r="D330" s="428"/>
      <c r="E330" s="428"/>
      <c r="F330" s="428"/>
      <c r="G330" s="428"/>
      <c r="H330" s="428"/>
      <c r="I330" s="428"/>
      <c r="J330" s="428"/>
      <c r="K330" s="428"/>
      <c r="L330" s="428"/>
      <c r="M330" s="428"/>
      <c r="N330" s="428"/>
      <c r="O330" s="428"/>
      <c r="P330" s="428"/>
      <c r="Q330" s="428"/>
      <c r="R330" s="428"/>
      <c r="S330" s="428"/>
      <c r="T330" s="428"/>
      <c r="U330" s="428"/>
      <c r="V330" s="428"/>
      <c r="W330" s="428"/>
      <c r="X330" s="428"/>
      <c r="Y330" s="428"/>
      <c r="Z330" s="428"/>
      <c r="AA330" s="428"/>
      <c r="AB330" s="428"/>
      <c r="AC330" s="428"/>
      <c r="AD330" s="428"/>
      <c r="AE330" s="428"/>
      <c r="AF330" s="428"/>
      <c r="AG330" s="428"/>
      <c r="AH330" s="428"/>
      <c r="AI330" s="428"/>
      <c r="AJ330" s="428"/>
      <c r="AK330" s="428"/>
      <c r="AL330" s="428"/>
      <c r="AM330" s="428"/>
      <c r="AN330" s="428"/>
      <c r="AO330" s="428"/>
      <c r="AP330" s="428"/>
      <c r="AQ330" s="428"/>
      <c r="AR330" s="428"/>
      <c r="AS330" s="428"/>
      <c r="AT330" s="428"/>
      <c r="AU330" s="428"/>
      <c r="AV330" s="428"/>
      <c r="AW330" s="428"/>
      <c r="AX330" s="428"/>
      <c r="AY330" s="428"/>
      <c r="AZ330" s="428"/>
      <c r="BA330" s="428"/>
      <c r="BB330" s="428"/>
      <c r="BC330" s="428"/>
    </row>
    <row r="331" ht="12.75" customHeight="1">
      <c r="A331" s="428"/>
      <c r="B331" s="428"/>
      <c r="C331" s="428"/>
      <c r="D331" s="428"/>
      <c r="E331" s="428"/>
      <c r="F331" s="428"/>
      <c r="G331" s="428"/>
      <c r="H331" s="428"/>
      <c r="I331" s="428"/>
      <c r="J331" s="428"/>
      <c r="K331" s="428"/>
      <c r="L331" s="428"/>
      <c r="M331" s="428"/>
      <c r="N331" s="428"/>
      <c r="O331" s="428"/>
      <c r="P331" s="428"/>
      <c r="Q331" s="428"/>
      <c r="R331" s="428"/>
      <c r="S331" s="428"/>
      <c r="T331" s="428"/>
      <c r="U331" s="428"/>
      <c r="V331" s="428"/>
      <c r="W331" s="428"/>
      <c r="X331" s="428"/>
      <c r="Y331" s="428"/>
      <c r="Z331" s="428"/>
      <c r="AA331" s="428"/>
      <c r="AB331" s="428"/>
      <c r="AC331" s="428"/>
      <c r="AD331" s="428"/>
      <c r="AE331" s="428"/>
      <c r="AF331" s="428"/>
      <c r="AG331" s="428"/>
      <c r="AH331" s="428"/>
      <c r="AI331" s="428"/>
      <c r="AJ331" s="428"/>
      <c r="AK331" s="428"/>
      <c r="AL331" s="428"/>
      <c r="AM331" s="428"/>
      <c r="AN331" s="428"/>
      <c r="AO331" s="428"/>
      <c r="AP331" s="428"/>
      <c r="AQ331" s="428"/>
      <c r="AR331" s="428"/>
      <c r="AS331" s="428"/>
      <c r="AT331" s="428"/>
      <c r="AU331" s="428"/>
      <c r="AV331" s="428"/>
      <c r="AW331" s="428"/>
      <c r="AX331" s="428"/>
      <c r="AY331" s="428"/>
      <c r="AZ331" s="428"/>
      <c r="BA331" s="428"/>
      <c r="BB331" s="428"/>
      <c r="BC331" s="428"/>
    </row>
    <row r="332" ht="12.75" customHeight="1">
      <c r="A332" s="428"/>
      <c r="B332" s="428"/>
      <c r="C332" s="428"/>
      <c r="D332" s="428"/>
      <c r="E332" s="428"/>
      <c r="F332" s="428"/>
      <c r="G332" s="428"/>
      <c r="H332" s="428"/>
      <c r="I332" s="428"/>
      <c r="J332" s="428"/>
      <c r="K332" s="428"/>
      <c r="L332" s="428"/>
      <c r="M332" s="428"/>
      <c r="N332" s="428"/>
      <c r="O332" s="428"/>
      <c r="P332" s="428"/>
      <c r="Q332" s="428"/>
      <c r="R332" s="428"/>
      <c r="S332" s="428"/>
      <c r="T332" s="428"/>
      <c r="U332" s="428"/>
      <c r="V332" s="428"/>
      <c r="W332" s="428"/>
      <c r="X332" s="428"/>
      <c r="Y332" s="428"/>
      <c r="Z332" s="428"/>
      <c r="AA332" s="428"/>
      <c r="AB332" s="428"/>
      <c r="AC332" s="428"/>
      <c r="AD332" s="428"/>
      <c r="AE332" s="428"/>
      <c r="AF332" s="428"/>
      <c r="AG332" s="428"/>
      <c r="AH332" s="428"/>
      <c r="AI332" s="428"/>
      <c r="AJ332" s="428"/>
      <c r="AK332" s="428"/>
      <c r="AL332" s="428"/>
      <c r="AM332" s="428"/>
      <c r="AN332" s="428"/>
      <c r="AO332" s="428"/>
      <c r="AP332" s="428"/>
      <c r="AQ332" s="428"/>
      <c r="AR332" s="428"/>
      <c r="AS332" s="428"/>
      <c r="AT332" s="428"/>
      <c r="AU332" s="428"/>
      <c r="AV332" s="428"/>
      <c r="AW332" s="428"/>
      <c r="AX332" s="428"/>
      <c r="AY332" s="428"/>
      <c r="AZ332" s="428"/>
      <c r="BA332" s="428"/>
      <c r="BB332" s="428"/>
      <c r="BC332" s="428"/>
    </row>
    <row r="333" ht="12.75" customHeight="1">
      <c r="A333" s="428"/>
      <c r="B333" s="428"/>
      <c r="C333" s="428"/>
      <c r="D333" s="428"/>
      <c r="E333" s="428"/>
      <c r="F333" s="428"/>
      <c r="G333" s="428"/>
      <c r="H333" s="428"/>
      <c r="I333" s="428"/>
      <c r="J333" s="428"/>
      <c r="K333" s="428"/>
      <c r="L333" s="428"/>
      <c r="M333" s="428"/>
      <c r="N333" s="428"/>
      <c r="O333" s="428"/>
      <c r="P333" s="428"/>
      <c r="Q333" s="428"/>
      <c r="R333" s="428"/>
      <c r="S333" s="428"/>
      <c r="T333" s="428"/>
      <c r="U333" s="428"/>
      <c r="V333" s="428"/>
      <c r="W333" s="428"/>
      <c r="X333" s="428"/>
      <c r="Y333" s="428"/>
      <c r="Z333" s="428"/>
      <c r="AA333" s="428"/>
      <c r="AB333" s="428"/>
      <c r="AC333" s="428"/>
      <c r="AD333" s="428"/>
      <c r="AE333" s="428"/>
      <c r="AF333" s="428"/>
      <c r="AG333" s="428"/>
      <c r="AH333" s="428"/>
      <c r="AI333" s="428"/>
      <c r="AJ333" s="428"/>
      <c r="AK333" s="428"/>
      <c r="AL333" s="428"/>
      <c r="AM333" s="428"/>
      <c r="AN333" s="428"/>
      <c r="AO333" s="428"/>
      <c r="AP333" s="428"/>
      <c r="AQ333" s="428"/>
      <c r="AR333" s="428"/>
      <c r="AS333" s="428"/>
      <c r="AT333" s="428"/>
      <c r="AU333" s="428"/>
      <c r="AV333" s="428"/>
      <c r="AW333" s="428"/>
      <c r="AX333" s="428"/>
      <c r="AY333" s="428"/>
      <c r="AZ333" s="428"/>
      <c r="BA333" s="428"/>
      <c r="BB333" s="428"/>
      <c r="BC333" s="428"/>
    </row>
    <row r="334" ht="12.75" customHeight="1">
      <c r="A334" s="428"/>
      <c r="B334" s="428"/>
      <c r="C334" s="428"/>
      <c r="D334" s="428"/>
      <c r="E334" s="428"/>
      <c r="F334" s="428"/>
      <c r="G334" s="428"/>
      <c r="H334" s="428"/>
      <c r="I334" s="428"/>
      <c r="J334" s="428"/>
      <c r="K334" s="428"/>
      <c r="L334" s="428"/>
      <c r="M334" s="428"/>
      <c r="N334" s="428"/>
      <c r="O334" s="428"/>
      <c r="P334" s="428"/>
      <c r="Q334" s="428"/>
      <c r="R334" s="428"/>
      <c r="S334" s="428"/>
      <c r="T334" s="428"/>
      <c r="U334" s="428"/>
      <c r="V334" s="428"/>
      <c r="W334" s="428"/>
      <c r="X334" s="428"/>
      <c r="Y334" s="428"/>
      <c r="Z334" s="428"/>
      <c r="AA334" s="428"/>
      <c r="AB334" s="428"/>
      <c r="AC334" s="428"/>
      <c r="AD334" s="428"/>
      <c r="AE334" s="428"/>
      <c r="AF334" s="428"/>
      <c r="AG334" s="428"/>
      <c r="AH334" s="428"/>
      <c r="AI334" s="428"/>
      <c r="AJ334" s="428"/>
      <c r="AK334" s="428"/>
      <c r="AL334" s="428"/>
      <c r="AM334" s="428"/>
      <c r="AN334" s="428"/>
      <c r="AO334" s="428"/>
      <c r="AP334" s="428"/>
      <c r="AQ334" s="428"/>
      <c r="AR334" s="428"/>
      <c r="AS334" s="428"/>
      <c r="AT334" s="428"/>
      <c r="AU334" s="428"/>
      <c r="AV334" s="428"/>
      <c r="AW334" s="428"/>
      <c r="AX334" s="428"/>
      <c r="AY334" s="428"/>
      <c r="AZ334" s="428"/>
      <c r="BA334" s="428"/>
      <c r="BB334" s="428"/>
      <c r="BC334" s="428"/>
    </row>
    <row r="335" ht="12.75" customHeight="1">
      <c r="A335" s="428"/>
      <c r="B335" s="428"/>
      <c r="C335" s="428"/>
      <c r="D335" s="428"/>
      <c r="E335" s="428"/>
      <c r="F335" s="428"/>
      <c r="G335" s="428"/>
      <c r="H335" s="428"/>
      <c r="I335" s="428"/>
      <c r="J335" s="428"/>
      <c r="K335" s="428"/>
      <c r="L335" s="428"/>
      <c r="M335" s="428"/>
      <c r="N335" s="428"/>
      <c r="O335" s="428"/>
      <c r="P335" s="428"/>
      <c r="Q335" s="428"/>
      <c r="R335" s="428"/>
      <c r="S335" s="428"/>
      <c r="T335" s="428"/>
      <c r="U335" s="428"/>
      <c r="V335" s="428"/>
      <c r="W335" s="428"/>
      <c r="X335" s="428"/>
      <c r="Y335" s="428"/>
      <c r="Z335" s="428"/>
      <c r="AA335" s="428"/>
      <c r="AB335" s="428"/>
      <c r="AC335" s="428"/>
      <c r="AD335" s="428"/>
      <c r="AE335" s="428"/>
      <c r="AF335" s="428"/>
      <c r="AG335" s="428"/>
      <c r="AH335" s="428"/>
      <c r="AI335" s="428"/>
      <c r="AJ335" s="428"/>
      <c r="AK335" s="428"/>
      <c r="AL335" s="428"/>
      <c r="AM335" s="428"/>
      <c r="AN335" s="428"/>
      <c r="AO335" s="428"/>
      <c r="AP335" s="428"/>
      <c r="AQ335" s="428"/>
      <c r="AR335" s="428"/>
      <c r="AS335" s="428"/>
      <c r="AT335" s="428"/>
      <c r="AU335" s="428"/>
      <c r="AV335" s="428"/>
      <c r="AW335" s="428"/>
      <c r="AX335" s="428"/>
      <c r="AY335" s="428"/>
      <c r="AZ335" s="428"/>
      <c r="BA335" s="428"/>
      <c r="BB335" s="428"/>
      <c r="BC335" s="428"/>
    </row>
    <row r="336" ht="12.75" customHeight="1">
      <c r="A336" s="428"/>
      <c r="B336" s="428"/>
      <c r="C336" s="428"/>
      <c r="D336" s="428"/>
      <c r="E336" s="428"/>
      <c r="F336" s="428"/>
      <c r="G336" s="428"/>
      <c r="H336" s="428"/>
      <c r="I336" s="428"/>
      <c r="J336" s="428"/>
      <c r="K336" s="428"/>
      <c r="L336" s="428"/>
      <c r="M336" s="428"/>
      <c r="N336" s="428"/>
      <c r="O336" s="428"/>
      <c r="P336" s="428"/>
      <c r="Q336" s="428"/>
      <c r="R336" s="428"/>
      <c r="S336" s="428"/>
      <c r="T336" s="428"/>
      <c r="U336" s="428"/>
      <c r="V336" s="428"/>
      <c r="W336" s="428"/>
      <c r="X336" s="428"/>
      <c r="Y336" s="428"/>
      <c r="Z336" s="428"/>
      <c r="AA336" s="428"/>
      <c r="AB336" s="428"/>
      <c r="AC336" s="428"/>
      <c r="AD336" s="428"/>
      <c r="AE336" s="428"/>
      <c r="AF336" s="428"/>
      <c r="AG336" s="428"/>
      <c r="AH336" s="428"/>
      <c r="AI336" s="428"/>
      <c r="AJ336" s="428"/>
      <c r="AK336" s="428"/>
      <c r="AL336" s="428"/>
      <c r="AM336" s="428"/>
      <c r="AN336" s="428"/>
      <c r="AO336" s="428"/>
      <c r="AP336" s="428"/>
      <c r="AQ336" s="428"/>
      <c r="AR336" s="428"/>
      <c r="AS336" s="428"/>
      <c r="AT336" s="428"/>
      <c r="AU336" s="428"/>
      <c r="AV336" s="428"/>
      <c r="AW336" s="428"/>
      <c r="AX336" s="428"/>
      <c r="AY336" s="428"/>
      <c r="AZ336" s="428"/>
      <c r="BA336" s="428"/>
      <c r="BB336" s="428"/>
      <c r="BC336" s="428"/>
    </row>
    <row r="337" ht="12.75" customHeight="1">
      <c r="A337" s="428"/>
      <c r="B337" s="428"/>
      <c r="C337" s="428"/>
      <c r="D337" s="428"/>
      <c r="E337" s="428"/>
      <c r="F337" s="428"/>
      <c r="G337" s="428"/>
      <c r="H337" s="428"/>
      <c r="I337" s="428"/>
      <c r="J337" s="428"/>
      <c r="K337" s="428"/>
      <c r="L337" s="428"/>
      <c r="M337" s="428"/>
      <c r="N337" s="428"/>
      <c r="O337" s="428"/>
      <c r="P337" s="428"/>
      <c r="Q337" s="428"/>
      <c r="R337" s="428"/>
      <c r="S337" s="428"/>
      <c r="T337" s="428"/>
      <c r="U337" s="428"/>
      <c r="V337" s="428"/>
      <c r="W337" s="428"/>
      <c r="X337" s="428"/>
      <c r="Y337" s="428"/>
      <c r="Z337" s="428"/>
      <c r="AA337" s="428"/>
      <c r="AB337" s="428"/>
      <c r="AC337" s="428"/>
      <c r="AD337" s="428"/>
      <c r="AE337" s="428"/>
      <c r="AF337" s="428"/>
      <c r="AG337" s="428"/>
      <c r="AH337" s="428"/>
      <c r="AI337" s="428"/>
      <c r="AJ337" s="428"/>
      <c r="AK337" s="428"/>
      <c r="AL337" s="428"/>
      <c r="AM337" s="428"/>
      <c r="AN337" s="428"/>
      <c r="AO337" s="428"/>
      <c r="AP337" s="428"/>
      <c r="AQ337" s="428"/>
      <c r="AR337" s="428"/>
      <c r="AS337" s="428"/>
      <c r="AT337" s="428"/>
      <c r="AU337" s="428"/>
      <c r="AV337" s="428"/>
      <c r="AW337" s="428"/>
      <c r="AX337" s="428"/>
      <c r="AY337" s="428"/>
      <c r="AZ337" s="428"/>
      <c r="BA337" s="428"/>
      <c r="BB337" s="428"/>
      <c r="BC337" s="428"/>
    </row>
    <row r="338" ht="12.75" customHeight="1">
      <c r="A338" s="428"/>
      <c r="B338" s="428"/>
      <c r="C338" s="428"/>
      <c r="D338" s="428"/>
      <c r="E338" s="428"/>
      <c r="F338" s="428"/>
      <c r="G338" s="428"/>
      <c r="H338" s="428"/>
      <c r="I338" s="428"/>
      <c r="J338" s="428"/>
      <c r="K338" s="428"/>
      <c r="L338" s="428"/>
      <c r="M338" s="428"/>
      <c r="N338" s="428"/>
      <c r="O338" s="428"/>
      <c r="P338" s="428"/>
      <c r="Q338" s="428"/>
      <c r="R338" s="428"/>
      <c r="S338" s="428"/>
      <c r="T338" s="428"/>
      <c r="U338" s="428"/>
      <c r="V338" s="428"/>
      <c r="W338" s="428"/>
      <c r="X338" s="428"/>
      <c r="Y338" s="428"/>
      <c r="Z338" s="428"/>
      <c r="AA338" s="428"/>
      <c r="AB338" s="428"/>
      <c r="AC338" s="428"/>
      <c r="AD338" s="428"/>
      <c r="AE338" s="428"/>
      <c r="AF338" s="428"/>
      <c r="AG338" s="428"/>
      <c r="AH338" s="428"/>
      <c r="AI338" s="428"/>
      <c r="AJ338" s="428"/>
      <c r="AK338" s="428"/>
      <c r="AL338" s="428"/>
      <c r="AM338" s="428"/>
      <c r="AN338" s="428"/>
      <c r="AO338" s="428"/>
      <c r="AP338" s="428"/>
      <c r="AQ338" s="428"/>
      <c r="AR338" s="428"/>
      <c r="AS338" s="428"/>
      <c r="AT338" s="428"/>
      <c r="AU338" s="428"/>
      <c r="AV338" s="428"/>
      <c r="AW338" s="428"/>
      <c r="AX338" s="428"/>
      <c r="AY338" s="428"/>
      <c r="AZ338" s="428"/>
      <c r="BA338" s="428"/>
      <c r="BB338" s="428"/>
      <c r="BC338" s="428"/>
    </row>
    <row r="339" ht="12.75" customHeight="1">
      <c r="A339" s="428"/>
      <c r="B339" s="428"/>
      <c r="C339" s="428"/>
      <c r="D339" s="428"/>
      <c r="E339" s="428"/>
      <c r="F339" s="428"/>
      <c r="G339" s="428"/>
      <c r="H339" s="428"/>
      <c r="I339" s="428"/>
      <c r="J339" s="428"/>
      <c r="K339" s="428"/>
      <c r="L339" s="428"/>
      <c r="M339" s="428"/>
      <c r="N339" s="428"/>
      <c r="O339" s="428"/>
      <c r="P339" s="428"/>
      <c r="Q339" s="428"/>
      <c r="R339" s="428"/>
      <c r="S339" s="428"/>
      <c r="T339" s="428"/>
      <c r="U339" s="428"/>
      <c r="V339" s="428"/>
      <c r="W339" s="428"/>
      <c r="X339" s="428"/>
      <c r="Y339" s="428"/>
      <c r="Z339" s="428"/>
      <c r="AA339" s="428"/>
      <c r="AB339" s="428"/>
      <c r="AC339" s="428"/>
      <c r="AD339" s="428"/>
      <c r="AE339" s="428"/>
      <c r="AF339" s="428"/>
      <c r="AG339" s="428"/>
      <c r="AH339" s="428"/>
      <c r="AI339" s="428"/>
      <c r="AJ339" s="428"/>
      <c r="AK339" s="428"/>
      <c r="AL339" s="428"/>
      <c r="AM339" s="428"/>
      <c r="AN339" s="428"/>
      <c r="AO339" s="428"/>
      <c r="AP339" s="428"/>
      <c r="AQ339" s="428"/>
      <c r="AR339" s="428"/>
      <c r="AS339" s="428"/>
      <c r="AT339" s="428"/>
      <c r="AU339" s="428"/>
      <c r="AV339" s="428"/>
      <c r="AW339" s="428"/>
      <c r="AX339" s="428"/>
      <c r="AY339" s="428"/>
      <c r="AZ339" s="428"/>
      <c r="BA339" s="428"/>
      <c r="BB339" s="428"/>
      <c r="BC339" s="428"/>
    </row>
    <row r="340" ht="12.75" customHeight="1">
      <c r="A340" s="428"/>
      <c r="B340" s="428"/>
      <c r="C340" s="428"/>
      <c r="D340" s="428"/>
      <c r="E340" s="428"/>
      <c r="F340" s="428"/>
      <c r="G340" s="428"/>
      <c r="H340" s="428"/>
      <c r="I340" s="428"/>
      <c r="J340" s="428"/>
      <c r="K340" s="428"/>
      <c r="L340" s="428"/>
      <c r="M340" s="428"/>
      <c r="N340" s="428"/>
      <c r="O340" s="428"/>
      <c r="P340" s="428"/>
      <c r="Q340" s="428"/>
      <c r="R340" s="428"/>
      <c r="S340" s="428"/>
      <c r="T340" s="428"/>
      <c r="U340" s="428"/>
      <c r="V340" s="428"/>
      <c r="W340" s="428"/>
      <c r="X340" s="428"/>
      <c r="Y340" s="428"/>
      <c r="Z340" s="428"/>
      <c r="AA340" s="428"/>
      <c r="AB340" s="428"/>
      <c r="AC340" s="428"/>
      <c r="AD340" s="428"/>
      <c r="AE340" s="428"/>
      <c r="AF340" s="428"/>
      <c r="AG340" s="428"/>
      <c r="AH340" s="428"/>
      <c r="AI340" s="428"/>
      <c r="AJ340" s="428"/>
      <c r="AK340" s="428"/>
      <c r="AL340" s="428"/>
      <c r="AM340" s="428"/>
      <c r="AN340" s="428"/>
      <c r="AO340" s="428"/>
      <c r="AP340" s="428"/>
      <c r="AQ340" s="428"/>
      <c r="AR340" s="428"/>
      <c r="AS340" s="428"/>
      <c r="AT340" s="428"/>
      <c r="AU340" s="428"/>
      <c r="AV340" s="428"/>
      <c r="AW340" s="428"/>
      <c r="AX340" s="428"/>
      <c r="AY340" s="428"/>
      <c r="AZ340" s="428"/>
      <c r="BA340" s="428"/>
      <c r="BB340" s="428"/>
      <c r="BC340" s="428"/>
    </row>
    <row r="341" ht="12.75" customHeight="1">
      <c r="A341" s="428"/>
      <c r="B341" s="428"/>
      <c r="C341" s="428"/>
      <c r="D341" s="428"/>
      <c r="E341" s="428"/>
      <c r="F341" s="428"/>
      <c r="G341" s="428"/>
      <c r="H341" s="428"/>
      <c r="I341" s="428"/>
      <c r="J341" s="428"/>
      <c r="K341" s="428"/>
      <c r="L341" s="428"/>
      <c r="M341" s="428"/>
      <c r="N341" s="428"/>
      <c r="O341" s="428"/>
      <c r="P341" s="428"/>
      <c r="Q341" s="428"/>
      <c r="R341" s="428"/>
      <c r="S341" s="428"/>
      <c r="T341" s="428"/>
      <c r="U341" s="428"/>
      <c r="V341" s="428"/>
      <c r="W341" s="428"/>
      <c r="X341" s="428"/>
      <c r="Y341" s="428"/>
      <c r="Z341" s="428"/>
      <c r="AA341" s="428"/>
      <c r="AB341" s="428"/>
      <c r="AC341" s="428"/>
      <c r="AD341" s="428"/>
      <c r="AE341" s="428"/>
      <c r="AF341" s="428"/>
      <c r="AG341" s="428"/>
      <c r="AH341" s="428"/>
      <c r="AI341" s="428"/>
      <c r="AJ341" s="428"/>
      <c r="AK341" s="428"/>
      <c r="AL341" s="428"/>
      <c r="AM341" s="428"/>
      <c r="AN341" s="428"/>
      <c r="AO341" s="428"/>
      <c r="AP341" s="428"/>
      <c r="AQ341" s="428"/>
      <c r="AR341" s="428"/>
      <c r="AS341" s="428"/>
      <c r="AT341" s="428"/>
      <c r="AU341" s="428"/>
      <c r="AV341" s="428"/>
      <c r="AW341" s="428"/>
      <c r="AX341" s="428"/>
      <c r="AY341" s="428"/>
      <c r="AZ341" s="428"/>
      <c r="BA341" s="428"/>
      <c r="BB341" s="428"/>
      <c r="BC341" s="428"/>
    </row>
    <row r="342" ht="12.75" customHeight="1">
      <c r="A342" s="428"/>
      <c r="B342" s="428"/>
      <c r="C342" s="428"/>
      <c r="D342" s="428"/>
      <c r="E342" s="428"/>
      <c r="F342" s="428"/>
      <c r="G342" s="428"/>
      <c r="H342" s="428"/>
      <c r="I342" s="428"/>
      <c r="J342" s="428"/>
      <c r="K342" s="428"/>
      <c r="L342" s="428"/>
      <c r="M342" s="428"/>
      <c r="N342" s="428"/>
      <c r="O342" s="428"/>
      <c r="P342" s="428"/>
      <c r="Q342" s="428"/>
      <c r="R342" s="428"/>
      <c r="S342" s="428"/>
      <c r="T342" s="428"/>
      <c r="U342" s="428"/>
      <c r="V342" s="428"/>
      <c r="W342" s="428"/>
      <c r="X342" s="428"/>
      <c r="Y342" s="428"/>
      <c r="Z342" s="428"/>
      <c r="AA342" s="428"/>
      <c r="AB342" s="428"/>
      <c r="AC342" s="428"/>
      <c r="AD342" s="428"/>
      <c r="AE342" s="428"/>
      <c r="AF342" s="428"/>
      <c r="AG342" s="428"/>
      <c r="AH342" s="428"/>
      <c r="AI342" s="428"/>
      <c r="AJ342" s="428"/>
      <c r="AK342" s="428"/>
      <c r="AL342" s="428"/>
      <c r="AM342" s="428"/>
      <c r="AN342" s="428"/>
      <c r="AO342" s="428"/>
      <c r="AP342" s="428"/>
      <c r="AQ342" s="428"/>
      <c r="AR342" s="428"/>
      <c r="AS342" s="428"/>
      <c r="AT342" s="428"/>
      <c r="AU342" s="428"/>
      <c r="AV342" s="428"/>
      <c r="AW342" s="428"/>
      <c r="AX342" s="428"/>
      <c r="AY342" s="428"/>
      <c r="AZ342" s="428"/>
      <c r="BA342" s="428"/>
      <c r="BB342" s="428"/>
      <c r="BC342" s="428"/>
    </row>
    <row r="343" ht="12.75" customHeight="1">
      <c r="A343" s="428"/>
      <c r="B343" s="428"/>
      <c r="C343" s="428"/>
      <c r="D343" s="428"/>
      <c r="E343" s="428"/>
      <c r="F343" s="428"/>
      <c r="G343" s="428"/>
      <c r="H343" s="428"/>
      <c r="I343" s="428"/>
      <c r="J343" s="428"/>
      <c r="K343" s="428"/>
      <c r="L343" s="428"/>
      <c r="M343" s="428"/>
      <c r="N343" s="428"/>
      <c r="O343" s="428"/>
      <c r="P343" s="428"/>
      <c r="Q343" s="428"/>
      <c r="R343" s="428"/>
      <c r="S343" s="428"/>
      <c r="T343" s="428"/>
      <c r="U343" s="428"/>
      <c r="V343" s="428"/>
      <c r="W343" s="428"/>
      <c r="X343" s="428"/>
      <c r="Y343" s="428"/>
      <c r="Z343" s="428"/>
      <c r="AA343" s="428"/>
      <c r="AB343" s="428"/>
      <c r="AC343" s="428"/>
      <c r="AD343" s="428"/>
      <c r="AE343" s="428"/>
      <c r="AF343" s="428"/>
      <c r="AG343" s="428"/>
      <c r="AH343" s="428"/>
      <c r="AI343" s="428"/>
      <c r="AJ343" s="428"/>
      <c r="AK343" s="428"/>
      <c r="AL343" s="428"/>
      <c r="AM343" s="428"/>
      <c r="AN343" s="428"/>
      <c r="AO343" s="428"/>
      <c r="AP343" s="428"/>
      <c r="AQ343" s="428"/>
      <c r="AR343" s="428"/>
      <c r="AS343" s="428"/>
      <c r="AT343" s="428"/>
      <c r="AU343" s="428"/>
      <c r="AV343" s="428"/>
      <c r="AW343" s="428"/>
      <c r="AX343" s="428"/>
      <c r="AY343" s="428"/>
      <c r="AZ343" s="428"/>
      <c r="BA343" s="428"/>
      <c r="BB343" s="428"/>
      <c r="BC343" s="428"/>
    </row>
    <row r="344" ht="12.75" customHeight="1">
      <c r="A344" s="428"/>
      <c r="B344" s="428"/>
      <c r="C344" s="428"/>
      <c r="D344" s="428"/>
      <c r="E344" s="428"/>
      <c r="F344" s="428"/>
      <c r="G344" s="428"/>
      <c r="H344" s="428"/>
      <c r="I344" s="428"/>
      <c r="J344" s="428"/>
      <c r="K344" s="428"/>
      <c r="L344" s="428"/>
      <c r="M344" s="428"/>
      <c r="N344" s="428"/>
      <c r="O344" s="428"/>
      <c r="P344" s="428"/>
      <c r="Q344" s="428"/>
      <c r="R344" s="428"/>
      <c r="S344" s="428"/>
      <c r="T344" s="428"/>
      <c r="U344" s="428"/>
      <c r="V344" s="428"/>
      <c r="W344" s="428"/>
      <c r="X344" s="428"/>
      <c r="Y344" s="428"/>
      <c r="Z344" s="428"/>
      <c r="AA344" s="428"/>
      <c r="AB344" s="428"/>
      <c r="AC344" s="428"/>
      <c r="AD344" s="428"/>
      <c r="AE344" s="428"/>
      <c r="AF344" s="428"/>
      <c r="AG344" s="428"/>
      <c r="AH344" s="428"/>
      <c r="AI344" s="428"/>
      <c r="AJ344" s="428"/>
      <c r="AK344" s="428"/>
      <c r="AL344" s="428"/>
      <c r="AM344" s="428"/>
      <c r="AN344" s="428"/>
      <c r="AO344" s="428"/>
      <c r="AP344" s="428"/>
      <c r="AQ344" s="428"/>
      <c r="AR344" s="428"/>
      <c r="AS344" s="428"/>
      <c r="AT344" s="428"/>
      <c r="AU344" s="428"/>
      <c r="AV344" s="428"/>
      <c r="AW344" s="428"/>
      <c r="AX344" s="428"/>
      <c r="AY344" s="428"/>
      <c r="AZ344" s="428"/>
      <c r="BA344" s="428"/>
      <c r="BB344" s="428"/>
      <c r="BC344" s="428"/>
    </row>
    <row r="345" ht="12.75" customHeight="1">
      <c r="A345" s="428"/>
      <c r="B345" s="428"/>
      <c r="C345" s="428"/>
      <c r="D345" s="428"/>
      <c r="E345" s="428"/>
      <c r="F345" s="428"/>
      <c r="G345" s="428"/>
      <c r="H345" s="428"/>
      <c r="I345" s="428"/>
      <c r="J345" s="428"/>
      <c r="K345" s="428"/>
      <c r="L345" s="428"/>
      <c r="M345" s="428"/>
      <c r="N345" s="428"/>
      <c r="O345" s="428"/>
      <c r="P345" s="428"/>
      <c r="Q345" s="428"/>
      <c r="R345" s="428"/>
      <c r="S345" s="428"/>
      <c r="T345" s="428"/>
      <c r="U345" s="428"/>
      <c r="V345" s="428"/>
      <c r="W345" s="428"/>
      <c r="X345" s="428"/>
      <c r="Y345" s="428"/>
      <c r="Z345" s="428"/>
      <c r="AA345" s="428"/>
      <c r="AB345" s="428"/>
      <c r="AC345" s="428"/>
      <c r="AD345" s="428"/>
      <c r="AE345" s="428"/>
      <c r="AF345" s="428"/>
      <c r="AG345" s="428"/>
      <c r="AH345" s="428"/>
      <c r="AI345" s="428"/>
      <c r="AJ345" s="428"/>
      <c r="AK345" s="428"/>
      <c r="AL345" s="428"/>
      <c r="AM345" s="428"/>
      <c r="AN345" s="428"/>
      <c r="AO345" s="428"/>
      <c r="AP345" s="428"/>
      <c r="AQ345" s="428"/>
      <c r="AR345" s="428"/>
      <c r="AS345" s="428"/>
      <c r="AT345" s="428"/>
      <c r="AU345" s="428"/>
      <c r="AV345" s="428"/>
      <c r="AW345" s="428"/>
      <c r="AX345" s="428"/>
      <c r="AY345" s="428"/>
      <c r="AZ345" s="428"/>
      <c r="BA345" s="428"/>
      <c r="BB345" s="428"/>
      <c r="BC345" s="428"/>
    </row>
    <row r="346" ht="12.75" customHeight="1">
      <c r="A346" s="428"/>
      <c r="B346" s="428"/>
      <c r="C346" s="428"/>
      <c r="D346" s="428"/>
      <c r="E346" s="428"/>
      <c r="F346" s="428"/>
      <c r="G346" s="428"/>
      <c r="H346" s="428"/>
      <c r="I346" s="428"/>
      <c r="J346" s="428"/>
      <c r="K346" s="428"/>
      <c r="L346" s="428"/>
      <c r="M346" s="428"/>
      <c r="N346" s="428"/>
      <c r="O346" s="428"/>
      <c r="P346" s="428"/>
      <c r="Q346" s="428"/>
      <c r="R346" s="428"/>
      <c r="S346" s="428"/>
      <c r="T346" s="428"/>
      <c r="U346" s="428"/>
      <c r="V346" s="428"/>
      <c r="W346" s="428"/>
      <c r="X346" s="428"/>
      <c r="Y346" s="428"/>
      <c r="Z346" s="428"/>
      <c r="AA346" s="428"/>
      <c r="AB346" s="428"/>
      <c r="AC346" s="428"/>
      <c r="AD346" s="428"/>
      <c r="AE346" s="428"/>
      <c r="AF346" s="428"/>
      <c r="AG346" s="428"/>
      <c r="AH346" s="428"/>
      <c r="AI346" s="428"/>
      <c r="AJ346" s="428"/>
      <c r="AK346" s="428"/>
      <c r="AL346" s="428"/>
      <c r="AM346" s="428"/>
      <c r="AN346" s="428"/>
      <c r="AO346" s="428"/>
      <c r="AP346" s="428"/>
      <c r="AQ346" s="428"/>
      <c r="AR346" s="428"/>
      <c r="AS346" s="428"/>
      <c r="AT346" s="428"/>
      <c r="AU346" s="428"/>
      <c r="AV346" s="428"/>
      <c r="AW346" s="428"/>
      <c r="AX346" s="428"/>
      <c r="AY346" s="428"/>
      <c r="AZ346" s="428"/>
      <c r="BA346" s="428"/>
      <c r="BB346" s="428"/>
      <c r="BC346" s="428"/>
    </row>
    <row r="347" ht="12.75" customHeight="1">
      <c r="A347" s="428"/>
      <c r="B347" s="428"/>
      <c r="C347" s="428"/>
      <c r="D347" s="428"/>
      <c r="E347" s="428"/>
      <c r="F347" s="428"/>
      <c r="G347" s="428"/>
      <c r="H347" s="428"/>
      <c r="I347" s="428"/>
      <c r="J347" s="428"/>
      <c r="K347" s="428"/>
      <c r="L347" s="428"/>
      <c r="M347" s="428"/>
      <c r="N347" s="428"/>
      <c r="O347" s="428"/>
      <c r="P347" s="428"/>
      <c r="Q347" s="428"/>
      <c r="R347" s="428"/>
      <c r="S347" s="428"/>
      <c r="T347" s="428"/>
      <c r="U347" s="428"/>
      <c r="V347" s="428"/>
      <c r="W347" s="428"/>
      <c r="X347" s="428"/>
      <c r="Y347" s="428"/>
      <c r="Z347" s="428"/>
      <c r="AA347" s="428"/>
      <c r="AB347" s="428"/>
      <c r="AC347" s="428"/>
      <c r="AD347" s="428"/>
      <c r="AE347" s="428"/>
      <c r="AF347" s="428"/>
      <c r="AG347" s="428"/>
      <c r="AH347" s="428"/>
      <c r="AI347" s="428"/>
      <c r="AJ347" s="428"/>
      <c r="AK347" s="428"/>
      <c r="AL347" s="428"/>
      <c r="AM347" s="428"/>
      <c r="AN347" s="428"/>
      <c r="AO347" s="428"/>
      <c r="AP347" s="428"/>
      <c r="AQ347" s="428"/>
      <c r="AR347" s="428"/>
      <c r="AS347" s="428"/>
      <c r="AT347" s="428"/>
      <c r="AU347" s="428"/>
      <c r="AV347" s="428"/>
      <c r="AW347" s="428"/>
      <c r="AX347" s="428"/>
      <c r="AY347" s="428"/>
      <c r="AZ347" s="428"/>
      <c r="BA347" s="428"/>
      <c r="BB347" s="428"/>
      <c r="BC347" s="428"/>
    </row>
    <row r="348" ht="12.75" customHeight="1">
      <c r="A348" s="428"/>
      <c r="B348" s="428"/>
      <c r="C348" s="428"/>
      <c r="D348" s="428"/>
      <c r="E348" s="428"/>
      <c r="F348" s="428"/>
      <c r="G348" s="428"/>
      <c r="H348" s="428"/>
      <c r="I348" s="428"/>
      <c r="J348" s="428"/>
      <c r="K348" s="428"/>
      <c r="L348" s="428"/>
      <c r="M348" s="428"/>
      <c r="N348" s="428"/>
      <c r="O348" s="428"/>
      <c r="P348" s="428"/>
      <c r="Q348" s="428"/>
      <c r="R348" s="428"/>
      <c r="S348" s="428"/>
      <c r="T348" s="428"/>
      <c r="U348" s="428"/>
      <c r="V348" s="428"/>
      <c r="W348" s="428"/>
      <c r="X348" s="428"/>
      <c r="Y348" s="428"/>
      <c r="Z348" s="428"/>
      <c r="AA348" s="428"/>
      <c r="AB348" s="428"/>
      <c r="AC348" s="428"/>
      <c r="AD348" s="428"/>
      <c r="AE348" s="428"/>
      <c r="AF348" s="428"/>
      <c r="AG348" s="428"/>
      <c r="AH348" s="428"/>
      <c r="AI348" s="428"/>
      <c r="AJ348" s="428"/>
      <c r="AK348" s="428"/>
      <c r="AL348" s="428"/>
      <c r="AM348" s="428"/>
      <c r="AN348" s="428"/>
      <c r="AO348" s="428"/>
      <c r="AP348" s="428"/>
      <c r="AQ348" s="428"/>
      <c r="AR348" s="428"/>
      <c r="AS348" s="428"/>
      <c r="AT348" s="428"/>
      <c r="AU348" s="428"/>
      <c r="AV348" s="428"/>
      <c r="AW348" s="428"/>
      <c r="AX348" s="428"/>
      <c r="AY348" s="428"/>
      <c r="AZ348" s="428"/>
      <c r="BA348" s="428"/>
      <c r="BB348" s="428"/>
      <c r="BC348" s="428"/>
    </row>
    <row r="349" ht="12.75" customHeight="1">
      <c r="A349" s="428"/>
      <c r="B349" s="428"/>
      <c r="C349" s="428"/>
      <c r="D349" s="428"/>
      <c r="E349" s="428"/>
      <c r="F349" s="428"/>
      <c r="G349" s="428"/>
      <c r="H349" s="428"/>
      <c r="I349" s="428"/>
      <c r="J349" s="428"/>
      <c r="K349" s="428"/>
      <c r="L349" s="428"/>
      <c r="M349" s="428"/>
      <c r="N349" s="428"/>
      <c r="O349" s="428"/>
      <c r="P349" s="428"/>
      <c r="Q349" s="428"/>
      <c r="R349" s="428"/>
      <c r="S349" s="428"/>
      <c r="T349" s="428"/>
      <c r="U349" s="428"/>
      <c r="V349" s="428"/>
      <c r="W349" s="428"/>
      <c r="X349" s="428"/>
      <c r="Y349" s="428"/>
      <c r="Z349" s="428"/>
      <c r="AA349" s="428"/>
      <c r="AB349" s="428"/>
      <c r="AC349" s="428"/>
      <c r="AD349" s="428"/>
      <c r="AE349" s="428"/>
      <c r="AF349" s="428"/>
      <c r="AG349" s="428"/>
      <c r="AH349" s="428"/>
      <c r="AI349" s="428"/>
      <c r="AJ349" s="428"/>
      <c r="AK349" s="428"/>
      <c r="AL349" s="428"/>
      <c r="AM349" s="428"/>
      <c r="AN349" s="428"/>
      <c r="AO349" s="428"/>
      <c r="AP349" s="428"/>
      <c r="AQ349" s="428"/>
      <c r="AR349" s="428"/>
      <c r="AS349" s="428"/>
      <c r="AT349" s="428"/>
      <c r="AU349" s="428"/>
      <c r="AV349" s="428"/>
      <c r="AW349" s="428"/>
      <c r="AX349" s="428"/>
      <c r="AY349" s="428"/>
      <c r="AZ349" s="428"/>
      <c r="BA349" s="428"/>
      <c r="BB349" s="428"/>
      <c r="BC349" s="428"/>
    </row>
    <row r="350" ht="12.75" customHeight="1">
      <c r="A350" s="428"/>
      <c r="B350" s="428"/>
      <c r="C350" s="428"/>
      <c r="D350" s="428"/>
      <c r="E350" s="428"/>
      <c r="F350" s="428"/>
      <c r="G350" s="428"/>
      <c r="H350" s="428"/>
      <c r="I350" s="428"/>
      <c r="J350" s="428"/>
      <c r="K350" s="428"/>
      <c r="L350" s="428"/>
      <c r="M350" s="428"/>
      <c r="N350" s="428"/>
      <c r="O350" s="428"/>
      <c r="P350" s="428"/>
      <c r="Q350" s="428"/>
      <c r="R350" s="428"/>
      <c r="S350" s="428"/>
      <c r="T350" s="428"/>
      <c r="U350" s="428"/>
      <c r="V350" s="428"/>
      <c r="W350" s="428"/>
      <c r="X350" s="428"/>
      <c r="Y350" s="428"/>
      <c r="Z350" s="428"/>
      <c r="AA350" s="428"/>
      <c r="AB350" s="428"/>
      <c r="AC350" s="428"/>
      <c r="AD350" s="428"/>
      <c r="AE350" s="428"/>
      <c r="AF350" s="428"/>
      <c r="AG350" s="428"/>
      <c r="AH350" s="428"/>
      <c r="AI350" s="428"/>
      <c r="AJ350" s="428"/>
      <c r="AK350" s="428"/>
      <c r="AL350" s="428"/>
      <c r="AM350" s="428"/>
      <c r="AN350" s="428"/>
      <c r="AO350" s="428"/>
      <c r="AP350" s="428"/>
      <c r="AQ350" s="428"/>
      <c r="AR350" s="428"/>
      <c r="AS350" s="428"/>
      <c r="AT350" s="428"/>
      <c r="AU350" s="428"/>
      <c r="AV350" s="428"/>
      <c r="AW350" s="428"/>
      <c r="AX350" s="428"/>
      <c r="AY350" s="428"/>
      <c r="AZ350" s="428"/>
      <c r="BA350" s="428"/>
      <c r="BB350" s="428"/>
      <c r="BC350" s="428"/>
    </row>
    <row r="351" ht="12.75" customHeight="1">
      <c r="A351" s="428"/>
      <c r="B351" s="428"/>
      <c r="C351" s="428"/>
      <c r="D351" s="428"/>
      <c r="E351" s="428"/>
      <c r="F351" s="428"/>
      <c r="G351" s="428"/>
      <c r="H351" s="428"/>
      <c r="I351" s="428"/>
      <c r="J351" s="428"/>
      <c r="K351" s="428"/>
      <c r="L351" s="428"/>
      <c r="M351" s="428"/>
      <c r="N351" s="428"/>
      <c r="O351" s="428"/>
      <c r="P351" s="428"/>
      <c r="Q351" s="428"/>
      <c r="R351" s="428"/>
      <c r="S351" s="428"/>
      <c r="T351" s="428"/>
      <c r="U351" s="428"/>
      <c r="V351" s="428"/>
      <c r="W351" s="428"/>
      <c r="X351" s="428"/>
      <c r="Y351" s="428"/>
      <c r="Z351" s="428"/>
      <c r="AA351" s="428"/>
      <c r="AB351" s="428"/>
      <c r="AC351" s="428"/>
      <c r="AD351" s="428"/>
      <c r="AE351" s="428"/>
      <c r="AF351" s="428"/>
      <c r="AG351" s="428"/>
      <c r="AH351" s="428"/>
      <c r="AI351" s="428"/>
      <c r="AJ351" s="428"/>
      <c r="AK351" s="428"/>
      <c r="AL351" s="428"/>
      <c r="AM351" s="428"/>
      <c r="AN351" s="428"/>
      <c r="AO351" s="428"/>
      <c r="AP351" s="428"/>
      <c r="AQ351" s="428"/>
      <c r="AR351" s="428"/>
      <c r="AS351" s="428"/>
      <c r="AT351" s="428"/>
      <c r="AU351" s="428"/>
      <c r="AV351" s="428"/>
      <c r="AW351" s="428"/>
      <c r="AX351" s="428"/>
      <c r="AY351" s="428"/>
      <c r="AZ351" s="428"/>
      <c r="BA351" s="428"/>
      <c r="BB351" s="428"/>
      <c r="BC351" s="428"/>
    </row>
    <row r="352" ht="12.75" customHeight="1">
      <c r="A352" s="428"/>
      <c r="B352" s="428"/>
      <c r="C352" s="428"/>
      <c r="D352" s="428"/>
      <c r="E352" s="428"/>
      <c r="F352" s="428"/>
      <c r="G352" s="428"/>
      <c r="H352" s="428"/>
      <c r="I352" s="428"/>
      <c r="J352" s="428"/>
      <c r="K352" s="428"/>
      <c r="L352" s="428"/>
      <c r="M352" s="428"/>
      <c r="N352" s="428"/>
      <c r="O352" s="428"/>
      <c r="P352" s="428"/>
      <c r="Q352" s="428"/>
      <c r="R352" s="428"/>
      <c r="S352" s="428"/>
      <c r="T352" s="428"/>
      <c r="U352" s="428"/>
      <c r="V352" s="428"/>
      <c r="W352" s="428"/>
      <c r="X352" s="428"/>
      <c r="Y352" s="428"/>
      <c r="Z352" s="428"/>
      <c r="AA352" s="428"/>
      <c r="AB352" s="428"/>
      <c r="AC352" s="428"/>
      <c r="AD352" s="428"/>
      <c r="AE352" s="428"/>
      <c r="AF352" s="428"/>
      <c r="AG352" s="428"/>
      <c r="AH352" s="428"/>
      <c r="AI352" s="428"/>
      <c r="AJ352" s="428"/>
      <c r="AK352" s="428"/>
      <c r="AL352" s="428"/>
      <c r="AM352" s="428"/>
      <c r="AN352" s="428"/>
      <c r="AO352" s="428"/>
      <c r="AP352" s="428"/>
      <c r="AQ352" s="428"/>
      <c r="AR352" s="428"/>
      <c r="AS352" s="428"/>
      <c r="AT352" s="428"/>
      <c r="AU352" s="428"/>
      <c r="AV352" s="428"/>
      <c r="AW352" s="428"/>
      <c r="AX352" s="428"/>
      <c r="AY352" s="428"/>
      <c r="AZ352" s="428"/>
      <c r="BA352" s="428"/>
      <c r="BB352" s="428"/>
      <c r="BC352" s="428"/>
    </row>
    <row r="353" ht="12.75" customHeight="1">
      <c r="A353" s="428"/>
      <c r="B353" s="428"/>
      <c r="C353" s="428"/>
      <c r="D353" s="428"/>
      <c r="E353" s="428"/>
      <c r="F353" s="428"/>
      <c r="G353" s="428"/>
      <c r="H353" s="428"/>
      <c r="I353" s="428"/>
      <c r="J353" s="428"/>
      <c r="K353" s="428"/>
      <c r="L353" s="428"/>
      <c r="M353" s="428"/>
      <c r="N353" s="428"/>
      <c r="O353" s="428"/>
      <c r="P353" s="428"/>
      <c r="Q353" s="428"/>
      <c r="R353" s="428"/>
      <c r="S353" s="428"/>
      <c r="T353" s="428"/>
      <c r="U353" s="428"/>
      <c r="V353" s="428"/>
      <c r="W353" s="428"/>
      <c r="X353" s="428"/>
      <c r="Y353" s="428"/>
      <c r="Z353" s="428"/>
      <c r="AA353" s="428"/>
      <c r="AB353" s="428"/>
      <c r="AC353" s="428"/>
      <c r="AD353" s="428"/>
      <c r="AE353" s="428"/>
      <c r="AF353" s="428"/>
      <c r="AG353" s="428"/>
      <c r="AH353" s="428"/>
      <c r="AI353" s="428"/>
      <c r="AJ353" s="428"/>
      <c r="AK353" s="428"/>
      <c r="AL353" s="428"/>
      <c r="AM353" s="428"/>
      <c r="AN353" s="428"/>
      <c r="AO353" s="428"/>
      <c r="AP353" s="428"/>
      <c r="AQ353" s="428"/>
      <c r="AR353" s="428"/>
      <c r="AS353" s="428"/>
      <c r="AT353" s="428"/>
      <c r="AU353" s="428"/>
      <c r="AV353" s="428"/>
      <c r="AW353" s="428"/>
      <c r="AX353" s="428"/>
      <c r="AY353" s="428"/>
      <c r="AZ353" s="428"/>
      <c r="BA353" s="428"/>
      <c r="BB353" s="428"/>
      <c r="BC353" s="428"/>
    </row>
    <row r="354" ht="12.75" customHeight="1">
      <c r="A354" s="428"/>
      <c r="B354" s="428"/>
      <c r="C354" s="428"/>
      <c r="D354" s="428"/>
      <c r="E354" s="428"/>
      <c r="F354" s="428"/>
      <c r="G354" s="428"/>
      <c r="H354" s="428"/>
      <c r="I354" s="428"/>
      <c r="J354" s="428"/>
      <c r="K354" s="428"/>
      <c r="L354" s="428"/>
      <c r="M354" s="428"/>
      <c r="N354" s="428"/>
      <c r="O354" s="428"/>
      <c r="P354" s="428"/>
      <c r="Q354" s="428"/>
      <c r="R354" s="428"/>
      <c r="S354" s="428"/>
      <c r="T354" s="428"/>
      <c r="U354" s="428"/>
      <c r="V354" s="428"/>
      <c r="W354" s="428"/>
      <c r="X354" s="428"/>
      <c r="Y354" s="428"/>
      <c r="Z354" s="428"/>
      <c r="AA354" s="428"/>
      <c r="AB354" s="428"/>
      <c r="AC354" s="428"/>
      <c r="AD354" s="428"/>
      <c r="AE354" s="428"/>
      <c r="AF354" s="428"/>
      <c r="AG354" s="428"/>
      <c r="AH354" s="428"/>
      <c r="AI354" s="428"/>
      <c r="AJ354" s="428"/>
      <c r="AK354" s="428"/>
      <c r="AL354" s="428"/>
      <c r="AM354" s="428"/>
      <c r="AN354" s="428"/>
      <c r="AO354" s="428"/>
      <c r="AP354" s="428"/>
      <c r="AQ354" s="428"/>
      <c r="AR354" s="428"/>
      <c r="AS354" s="428"/>
      <c r="AT354" s="428"/>
      <c r="AU354" s="428"/>
      <c r="AV354" s="428"/>
      <c r="AW354" s="428"/>
      <c r="AX354" s="428"/>
      <c r="AY354" s="428"/>
      <c r="AZ354" s="428"/>
      <c r="BA354" s="428"/>
      <c r="BB354" s="428"/>
      <c r="BC354" s="428"/>
    </row>
    <row r="355" ht="12.75" customHeight="1">
      <c r="A355" s="428"/>
      <c r="B355" s="428"/>
      <c r="C355" s="428"/>
      <c r="D355" s="428"/>
      <c r="E355" s="428"/>
      <c r="F355" s="428"/>
      <c r="G355" s="428"/>
      <c r="H355" s="428"/>
      <c r="I355" s="428"/>
      <c r="J355" s="428"/>
      <c r="K355" s="428"/>
      <c r="L355" s="428"/>
      <c r="M355" s="428"/>
      <c r="N355" s="428"/>
      <c r="O355" s="428"/>
      <c r="P355" s="428"/>
      <c r="Q355" s="428"/>
      <c r="R355" s="428"/>
      <c r="S355" s="428"/>
      <c r="T355" s="428"/>
      <c r="U355" s="428"/>
      <c r="V355" s="428"/>
      <c r="W355" s="428"/>
      <c r="X355" s="428"/>
      <c r="Y355" s="428"/>
      <c r="Z355" s="428"/>
      <c r="AA355" s="428"/>
      <c r="AB355" s="428"/>
      <c r="AC355" s="428"/>
      <c r="AD355" s="428"/>
      <c r="AE355" s="428"/>
      <c r="AF355" s="428"/>
      <c r="AG355" s="428"/>
      <c r="AH355" s="428"/>
      <c r="AI355" s="428"/>
      <c r="AJ355" s="428"/>
      <c r="AK355" s="428"/>
      <c r="AL355" s="428"/>
      <c r="AM355" s="428"/>
      <c r="AN355" s="428"/>
      <c r="AO355" s="428"/>
      <c r="AP355" s="428"/>
      <c r="AQ355" s="428"/>
      <c r="AR355" s="428"/>
      <c r="AS355" s="428"/>
      <c r="AT355" s="428"/>
      <c r="AU355" s="428"/>
      <c r="AV355" s="428"/>
      <c r="AW355" s="428"/>
      <c r="AX355" s="428"/>
      <c r="AY355" s="428"/>
      <c r="AZ355" s="428"/>
      <c r="BA355" s="428"/>
      <c r="BB355" s="428"/>
      <c r="BC355" s="428"/>
    </row>
    <row r="356" ht="12.75" customHeight="1">
      <c r="A356" s="428"/>
      <c r="B356" s="428"/>
      <c r="C356" s="428"/>
      <c r="D356" s="428"/>
      <c r="E356" s="428"/>
      <c r="F356" s="428"/>
      <c r="G356" s="428"/>
      <c r="H356" s="428"/>
      <c r="I356" s="428"/>
      <c r="J356" s="428"/>
      <c r="K356" s="428"/>
      <c r="L356" s="428"/>
      <c r="M356" s="428"/>
      <c r="N356" s="428"/>
      <c r="O356" s="428"/>
      <c r="P356" s="428"/>
      <c r="Q356" s="428"/>
      <c r="R356" s="428"/>
      <c r="S356" s="428"/>
      <c r="T356" s="428"/>
      <c r="U356" s="428"/>
      <c r="V356" s="428"/>
      <c r="W356" s="428"/>
      <c r="X356" s="428"/>
      <c r="Y356" s="428"/>
      <c r="Z356" s="428"/>
      <c r="AA356" s="428"/>
      <c r="AB356" s="428"/>
      <c r="AC356" s="428"/>
      <c r="AD356" s="428"/>
      <c r="AE356" s="428"/>
      <c r="AF356" s="428"/>
      <c r="AG356" s="428"/>
      <c r="AH356" s="428"/>
      <c r="AI356" s="428"/>
      <c r="AJ356" s="428"/>
      <c r="AK356" s="428"/>
      <c r="AL356" s="428"/>
      <c r="AM356" s="428"/>
      <c r="AN356" s="428"/>
      <c r="AO356" s="428"/>
      <c r="AP356" s="428"/>
      <c r="AQ356" s="428"/>
      <c r="AR356" s="428"/>
      <c r="AS356" s="428"/>
      <c r="AT356" s="428"/>
      <c r="AU356" s="428"/>
      <c r="AV356" s="428"/>
      <c r="AW356" s="428"/>
      <c r="AX356" s="428"/>
      <c r="AY356" s="428"/>
      <c r="AZ356" s="428"/>
      <c r="BA356" s="428"/>
      <c r="BB356" s="428"/>
      <c r="BC356" s="428"/>
    </row>
    <row r="357" ht="12.75" customHeight="1">
      <c r="A357" s="428"/>
      <c r="B357" s="428"/>
      <c r="C357" s="428"/>
      <c r="D357" s="428"/>
      <c r="E357" s="428"/>
      <c r="F357" s="428"/>
      <c r="G357" s="428"/>
      <c r="H357" s="428"/>
      <c r="I357" s="428"/>
      <c r="J357" s="428"/>
      <c r="K357" s="428"/>
      <c r="L357" s="428"/>
      <c r="M357" s="428"/>
      <c r="N357" s="428"/>
      <c r="O357" s="428"/>
      <c r="P357" s="428"/>
      <c r="Q357" s="428"/>
      <c r="R357" s="428"/>
      <c r="S357" s="428"/>
      <c r="T357" s="428"/>
      <c r="U357" s="428"/>
      <c r="V357" s="428"/>
      <c r="W357" s="428"/>
      <c r="X357" s="428"/>
      <c r="Y357" s="428"/>
      <c r="Z357" s="428"/>
      <c r="AA357" s="428"/>
      <c r="AB357" s="428"/>
      <c r="AC357" s="428"/>
      <c r="AD357" s="428"/>
      <c r="AE357" s="428"/>
      <c r="AF357" s="428"/>
      <c r="AG357" s="428"/>
      <c r="AH357" s="428"/>
      <c r="AI357" s="428"/>
      <c r="AJ357" s="428"/>
      <c r="AK357" s="428"/>
      <c r="AL357" s="428"/>
      <c r="AM357" s="428"/>
      <c r="AN357" s="428"/>
      <c r="AO357" s="428"/>
      <c r="AP357" s="428"/>
      <c r="AQ357" s="428"/>
      <c r="AR357" s="428"/>
      <c r="AS357" s="428"/>
      <c r="AT357" s="428"/>
      <c r="AU357" s="428"/>
      <c r="AV357" s="428"/>
      <c r="AW357" s="428"/>
      <c r="AX357" s="428"/>
      <c r="AY357" s="428"/>
      <c r="AZ357" s="428"/>
      <c r="BA357" s="428"/>
      <c r="BB357" s="428"/>
      <c r="BC357" s="428"/>
    </row>
    <row r="358" ht="12.75" customHeight="1">
      <c r="A358" s="428"/>
      <c r="B358" s="428"/>
      <c r="C358" s="428"/>
      <c r="D358" s="428"/>
      <c r="E358" s="428"/>
      <c r="F358" s="428"/>
      <c r="G358" s="428"/>
      <c r="H358" s="428"/>
      <c r="I358" s="428"/>
      <c r="J358" s="428"/>
      <c r="K358" s="428"/>
      <c r="L358" s="428"/>
      <c r="M358" s="428"/>
      <c r="N358" s="428"/>
      <c r="O358" s="428"/>
      <c r="P358" s="428"/>
      <c r="Q358" s="428"/>
      <c r="R358" s="428"/>
      <c r="S358" s="428"/>
      <c r="T358" s="428"/>
      <c r="U358" s="428"/>
      <c r="V358" s="428"/>
      <c r="W358" s="428"/>
      <c r="X358" s="428"/>
      <c r="Y358" s="428"/>
      <c r="Z358" s="428"/>
      <c r="AA358" s="428"/>
      <c r="AB358" s="428"/>
      <c r="AC358" s="428"/>
      <c r="AD358" s="428"/>
      <c r="AE358" s="428"/>
      <c r="AF358" s="428"/>
      <c r="AG358" s="428"/>
      <c r="AH358" s="428"/>
      <c r="AI358" s="428"/>
      <c r="AJ358" s="428"/>
      <c r="AK358" s="428"/>
      <c r="AL358" s="428"/>
      <c r="AM358" s="428"/>
      <c r="AN358" s="428"/>
      <c r="AO358" s="428"/>
      <c r="AP358" s="428"/>
      <c r="AQ358" s="428"/>
      <c r="AR358" s="428"/>
      <c r="AS358" s="428"/>
      <c r="AT358" s="428"/>
      <c r="AU358" s="428"/>
      <c r="AV358" s="428"/>
      <c r="AW358" s="428"/>
      <c r="AX358" s="428"/>
      <c r="AY358" s="428"/>
      <c r="AZ358" s="428"/>
      <c r="BA358" s="428"/>
      <c r="BB358" s="428"/>
      <c r="BC358" s="428"/>
    </row>
    <row r="359" ht="12.75" customHeight="1">
      <c r="A359" s="428"/>
      <c r="B359" s="428"/>
      <c r="C359" s="428"/>
      <c r="D359" s="428"/>
      <c r="E359" s="428"/>
      <c r="F359" s="428"/>
      <c r="G359" s="428"/>
      <c r="H359" s="428"/>
      <c r="I359" s="428"/>
      <c r="J359" s="428"/>
      <c r="K359" s="428"/>
      <c r="L359" s="428"/>
      <c r="M359" s="428"/>
      <c r="N359" s="428"/>
      <c r="O359" s="428"/>
      <c r="P359" s="428"/>
      <c r="Q359" s="428"/>
      <c r="R359" s="428"/>
      <c r="S359" s="428"/>
      <c r="T359" s="428"/>
      <c r="U359" s="428"/>
      <c r="V359" s="428"/>
      <c r="W359" s="428"/>
      <c r="X359" s="428"/>
      <c r="Y359" s="428"/>
      <c r="Z359" s="428"/>
      <c r="AA359" s="428"/>
      <c r="AB359" s="428"/>
      <c r="AC359" s="428"/>
      <c r="AD359" s="428"/>
      <c r="AE359" s="428"/>
      <c r="AF359" s="428"/>
      <c r="AG359" s="428"/>
      <c r="AH359" s="428"/>
      <c r="AI359" s="428"/>
      <c r="AJ359" s="428"/>
      <c r="AK359" s="428"/>
      <c r="AL359" s="428"/>
      <c r="AM359" s="428"/>
      <c r="AN359" s="428"/>
      <c r="AO359" s="428"/>
      <c r="AP359" s="428"/>
      <c r="AQ359" s="428"/>
      <c r="AR359" s="428"/>
      <c r="AS359" s="428"/>
      <c r="AT359" s="428"/>
      <c r="AU359" s="428"/>
      <c r="AV359" s="428"/>
      <c r="AW359" s="428"/>
      <c r="AX359" s="428"/>
      <c r="AY359" s="428"/>
      <c r="AZ359" s="428"/>
      <c r="BA359" s="428"/>
      <c r="BB359" s="428"/>
      <c r="BC359" s="428"/>
    </row>
    <row r="360" ht="12.75" customHeight="1">
      <c r="A360" s="428"/>
      <c r="B360" s="428"/>
      <c r="C360" s="428"/>
      <c r="D360" s="428"/>
      <c r="E360" s="428"/>
      <c r="F360" s="428"/>
      <c r="G360" s="428"/>
      <c r="H360" s="428"/>
      <c r="I360" s="428"/>
      <c r="J360" s="428"/>
      <c r="K360" s="428"/>
      <c r="L360" s="428"/>
      <c r="M360" s="428"/>
      <c r="N360" s="428"/>
      <c r="O360" s="428"/>
      <c r="P360" s="428"/>
      <c r="Q360" s="428"/>
      <c r="R360" s="428"/>
      <c r="S360" s="428"/>
      <c r="T360" s="428"/>
      <c r="U360" s="428"/>
      <c r="V360" s="428"/>
      <c r="W360" s="428"/>
      <c r="X360" s="428"/>
      <c r="Y360" s="428"/>
      <c r="Z360" s="428"/>
      <c r="AA360" s="428"/>
      <c r="AB360" s="428"/>
      <c r="AC360" s="428"/>
      <c r="AD360" s="428"/>
      <c r="AE360" s="428"/>
      <c r="AF360" s="428"/>
      <c r="AG360" s="428"/>
      <c r="AH360" s="428"/>
      <c r="AI360" s="428"/>
      <c r="AJ360" s="428"/>
      <c r="AK360" s="428"/>
      <c r="AL360" s="428"/>
      <c r="AM360" s="428"/>
      <c r="AN360" s="428"/>
      <c r="AO360" s="428"/>
      <c r="AP360" s="428"/>
      <c r="AQ360" s="428"/>
      <c r="AR360" s="428"/>
      <c r="AS360" s="428"/>
      <c r="AT360" s="428"/>
      <c r="AU360" s="428"/>
      <c r="AV360" s="428"/>
      <c r="AW360" s="428"/>
      <c r="AX360" s="428"/>
      <c r="AY360" s="428"/>
      <c r="AZ360" s="428"/>
      <c r="BA360" s="428"/>
      <c r="BB360" s="428"/>
      <c r="BC360" s="428"/>
    </row>
    <row r="361" ht="12.75" customHeight="1">
      <c r="A361" s="428"/>
      <c r="B361" s="428"/>
      <c r="C361" s="428"/>
      <c r="D361" s="428"/>
      <c r="E361" s="428"/>
      <c r="F361" s="428"/>
      <c r="G361" s="428"/>
      <c r="H361" s="428"/>
      <c r="I361" s="428"/>
      <c r="J361" s="428"/>
      <c r="K361" s="428"/>
      <c r="L361" s="428"/>
      <c r="M361" s="428"/>
      <c r="N361" s="428"/>
      <c r="O361" s="428"/>
      <c r="P361" s="428"/>
      <c r="Q361" s="428"/>
      <c r="R361" s="428"/>
      <c r="S361" s="428"/>
      <c r="T361" s="428"/>
      <c r="U361" s="428"/>
      <c r="V361" s="428"/>
      <c r="W361" s="428"/>
      <c r="X361" s="428"/>
      <c r="Y361" s="428"/>
      <c r="Z361" s="428"/>
      <c r="AA361" s="428"/>
      <c r="AB361" s="428"/>
      <c r="AC361" s="428"/>
      <c r="AD361" s="428"/>
      <c r="AE361" s="428"/>
      <c r="AF361" s="428"/>
      <c r="AG361" s="428"/>
      <c r="AH361" s="428"/>
      <c r="AI361" s="428"/>
      <c r="AJ361" s="428"/>
      <c r="AK361" s="428"/>
      <c r="AL361" s="428"/>
      <c r="AM361" s="428"/>
      <c r="AN361" s="428"/>
      <c r="AO361" s="428"/>
      <c r="AP361" s="428"/>
      <c r="AQ361" s="428"/>
      <c r="AR361" s="428"/>
      <c r="AS361" s="428"/>
      <c r="AT361" s="428"/>
      <c r="AU361" s="428"/>
      <c r="AV361" s="428"/>
      <c r="AW361" s="428"/>
      <c r="AX361" s="428"/>
      <c r="AY361" s="428"/>
      <c r="AZ361" s="428"/>
      <c r="BA361" s="428"/>
      <c r="BB361" s="428"/>
      <c r="BC361" s="428"/>
    </row>
    <row r="362" ht="12.75" customHeight="1">
      <c r="A362" s="428"/>
      <c r="B362" s="428"/>
      <c r="C362" s="428"/>
      <c r="D362" s="428"/>
      <c r="E362" s="428"/>
      <c r="F362" s="428"/>
      <c r="G362" s="428"/>
      <c r="H362" s="428"/>
      <c r="I362" s="428"/>
      <c r="J362" s="428"/>
      <c r="K362" s="428"/>
      <c r="L362" s="428"/>
      <c r="M362" s="428"/>
      <c r="N362" s="428"/>
      <c r="O362" s="428"/>
      <c r="P362" s="428"/>
      <c r="Q362" s="428"/>
      <c r="R362" s="428"/>
      <c r="S362" s="428"/>
      <c r="T362" s="428"/>
      <c r="U362" s="428"/>
      <c r="V362" s="428"/>
      <c r="W362" s="428"/>
      <c r="X362" s="428"/>
      <c r="Y362" s="428"/>
      <c r="Z362" s="428"/>
      <c r="AA362" s="428"/>
      <c r="AB362" s="428"/>
      <c r="AC362" s="428"/>
      <c r="AD362" s="428"/>
      <c r="AE362" s="428"/>
      <c r="AF362" s="428"/>
      <c r="AG362" s="428"/>
      <c r="AH362" s="428"/>
      <c r="AI362" s="428"/>
      <c r="AJ362" s="428"/>
      <c r="AK362" s="428"/>
      <c r="AL362" s="428"/>
      <c r="AM362" s="428"/>
      <c r="AN362" s="428"/>
      <c r="AO362" s="428"/>
      <c r="AP362" s="428"/>
      <c r="AQ362" s="428"/>
      <c r="AR362" s="428"/>
      <c r="AS362" s="428"/>
      <c r="AT362" s="428"/>
      <c r="AU362" s="428"/>
      <c r="AV362" s="428"/>
      <c r="AW362" s="428"/>
      <c r="AX362" s="428"/>
      <c r="AY362" s="428"/>
      <c r="AZ362" s="428"/>
      <c r="BA362" s="428"/>
      <c r="BB362" s="428"/>
      <c r="BC362" s="428"/>
    </row>
    <row r="363" ht="12.75" customHeight="1">
      <c r="A363" s="428"/>
      <c r="B363" s="428"/>
      <c r="C363" s="428"/>
      <c r="D363" s="428"/>
      <c r="E363" s="428"/>
      <c r="F363" s="428"/>
      <c r="G363" s="428"/>
      <c r="H363" s="428"/>
      <c r="I363" s="428"/>
      <c r="J363" s="428"/>
      <c r="K363" s="428"/>
      <c r="L363" s="428"/>
      <c r="M363" s="428"/>
      <c r="N363" s="428"/>
      <c r="O363" s="428"/>
      <c r="P363" s="428"/>
      <c r="Q363" s="428"/>
      <c r="R363" s="428"/>
      <c r="S363" s="428"/>
      <c r="T363" s="428"/>
      <c r="U363" s="428"/>
      <c r="V363" s="428"/>
      <c r="W363" s="428"/>
      <c r="X363" s="428"/>
      <c r="Y363" s="428"/>
      <c r="Z363" s="428"/>
      <c r="AA363" s="428"/>
      <c r="AB363" s="428"/>
      <c r="AC363" s="428"/>
      <c r="AD363" s="428"/>
      <c r="AE363" s="428"/>
      <c r="AF363" s="428"/>
      <c r="AG363" s="428"/>
      <c r="AH363" s="428"/>
      <c r="AI363" s="428"/>
      <c r="AJ363" s="428"/>
      <c r="AK363" s="428"/>
      <c r="AL363" s="428"/>
      <c r="AM363" s="428"/>
      <c r="AN363" s="428"/>
      <c r="AO363" s="428"/>
      <c r="AP363" s="428"/>
      <c r="AQ363" s="428"/>
      <c r="AR363" s="428"/>
      <c r="AS363" s="428"/>
      <c r="AT363" s="428"/>
      <c r="AU363" s="428"/>
      <c r="AV363" s="428"/>
      <c r="AW363" s="428"/>
      <c r="AX363" s="428"/>
      <c r="AY363" s="428"/>
      <c r="AZ363" s="428"/>
      <c r="BA363" s="428"/>
      <c r="BB363" s="428"/>
      <c r="BC363" s="428"/>
    </row>
    <row r="364" ht="12.75" customHeight="1">
      <c r="A364" s="428"/>
      <c r="B364" s="428"/>
      <c r="C364" s="428"/>
      <c r="D364" s="428"/>
      <c r="E364" s="428"/>
      <c r="F364" s="428"/>
      <c r="G364" s="428"/>
      <c r="H364" s="428"/>
      <c r="I364" s="428"/>
      <c r="J364" s="428"/>
      <c r="K364" s="428"/>
      <c r="L364" s="428"/>
      <c r="M364" s="428"/>
      <c r="N364" s="428"/>
      <c r="O364" s="428"/>
      <c r="P364" s="428"/>
      <c r="Q364" s="428"/>
      <c r="R364" s="428"/>
      <c r="S364" s="428"/>
      <c r="T364" s="428"/>
      <c r="U364" s="428"/>
      <c r="V364" s="428"/>
      <c r="W364" s="428"/>
      <c r="X364" s="428"/>
      <c r="Y364" s="428"/>
      <c r="Z364" s="428"/>
      <c r="AA364" s="428"/>
      <c r="AB364" s="428"/>
      <c r="AC364" s="428"/>
      <c r="AD364" s="428"/>
      <c r="AE364" s="428"/>
      <c r="AF364" s="428"/>
      <c r="AG364" s="428"/>
      <c r="AH364" s="428"/>
      <c r="AI364" s="428"/>
      <c r="AJ364" s="428"/>
      <c r="AK364" s="428"/>
      <c r="AL364" s="428"/>
      <c r="AM364" s="428"/>
      <c r="AN364" s="428"/>
      <c r="AO364" s="428"/>
      <c r="AP364" s="428"/>
      <c r="AQ364" s="428"/>
      <c r="AR364" s="428"/>
      <c r="AS364" s="428"/>
      <c r="AT364" s="428"/>
      <c r="AU364" s="428"/>
      <c r="AV364" s="428"/>
      <c r="AW364" s="428"/>
      <c r="AX364" s="428"/>
      <c r="AY364" s="428"/>
      <c r="AZ364" s="428"/>
      <c r="BA364" s="428"/>
      <c r="BB364" s="428"/>
      <c r="BC364" s="428"/>
    </row>
    <row r="365" ht="12.75" customHeight="1">
      <c r="A365" s="428"/>
      <c r="B365" s="428"/>
      <c r="C365" s="428"/>
      <c r="D365" s="428"/>
      <c r="E365" s="428"/>
      <c r="F365" s="428"/>
      <c r="G365" s="428"/>
      <c r="H365" s="428"/>
      <c r="I365" s="428"/>
      <c r="J365" s="428"/>
      <c r="K365" s="428"/>
      <c r="L365" s="428"/>
      <c r="M365" s="428"/>
      <c r="N365" s="428"/>
      <c r="O365" s="428"/>
      <c r="P365" s="428"/>
      <c r="Q365" s="428"/>
      <c r="R365" s="428"/>
      <c r="S365" s="428"/>
      <c r="T365" s="428"/>
      <c r="U365" s="428"/>
      <c r="V365" s="428"/>
      <c r="W365" s="428"/>
      <c r="X365" s="428"/>
      <c r="Y365" s="428"/>
      <c r="Z365" s="428"/>
      <c r="AA365" s="428"/>
      <c r="AB365" s="428"/>
      <c r="AC365" s="428"/>
      <c r="AD365" s="428"/>
      <c r="AE365" s="428"/>
      <c r="AF365" s="428"/>
      <c r="AG365" s="428"/>
      <c r="AH365" s="428"/>
      <c r="AI365" s="428"/>
      <c r="AJ365" s="428"/>
      <c r="AK365" s="428"/>
      <c r="AL365" s="428"/>
      <c r="AM365" s="428"/>
      <c r="AN365" s="428"/>
      <c r="AO365" s="428"/>
      <c r="AP365" s="428"/>
      <c r="AQ365" s="428"/>
      <c r="AR365" s="428"/>
      <c r="AS365" s="428"/>
      <c r="AT365" s="428"/>
      <c r="AU365" s="428"/>
      <c r="AV365" s="428"/>
      <c r="AW365" s="428"/>
      <c r="AX365" s="428"/>
      <c r="AY365" s="428"/>
      <c r="AZ365" s="428"/>
      <c r="BA365" s="428"/>
      <c r="BB365" s="428"/>
      <c r="BC365" s="428"/>
    </row>
    <row r="366" ht="12.75" customHeight="1">
      <c r="A366" s="428"/>
      <c r="B366" s="428"/>
      <c r="C366" s="428"/>
      <c r="D366" s="428"/>
      <c r="E366" s="428"/>
      <c r="F366" s="428"/>
      <c r="G366" s="428"/>
      <c r="H366" s="428"/>
      <c r="I366" s="428"/>
      <c r="J366" s="428"/>
      <c r="K366" s="428"/>
      <c r="L366" s="428"/>
      <c r="M366" s="428"/>
      <c r="N366" s="428"/>
      <c r="O366" s="428"/>
      <c r="P366" s="428"/>
      <c r="Q366" s="428"/>
      <c r="R366" s="428"/>
      <c r="S366" s="428"/>
      <c r="T366" s="428"/>
      <c r="U366" s="428"/>
      <c r="V366" s="428"/>
      <c r="W366" s="428"/>
      <c r="X366" s="428"/>
      <c r="Y366" s="428"/>
      <c r="Z366" s="428"/>
      <c r="AA366" s="428"/>
      <c r="AB366" s="428"/>
      <c r="AC366" s="428"/>
      <c r="AD366" s="428"/>
      <c r="AE366" s="428"/>
      <c r="AF366" s="428"/>
      <c r="AG366" s="428"/>
      <c r="AH366" s="428"/>
      <c r="AI366" s="428"/>
      <c r="AJ366" s="428"/>
      <c r="AK366" s="428"/>
      <c r="AL366" s="428"/>
      <c r="AM366" s="428"/>
      <c r="AN366" s="428"/>
      <c r="AO366" s="428"/>
      <c r="AP366" s="428"/>
      <c r="AQ366" s="428"/>
      <c r="AR366" s="428"/>
      <c r="AS366" s="428"/>
      <c r="AT366" s="428"/>
      <c r="AU366" s="428"/>
      <c r="AV366" s="428"/>
      <c r="AW366" s="428"/>
      <c r="AX366" s="428"/>
      <c r="AY366" s="428"/>
      <c r="AZ366" s="428"/>
      <c r="BA366" s="428"/>
      <c r="BB366" s="428"/>
      <c r="BC366" s="428"/>
    </row>
    <row r="367" ht="12.75" customHeight="1">
      <c r="A367" s="428"/>
      <c r="B367" s="428"/>
      <c r="C367" s="428"/>
      <c r="D367" s="428"/>
      <c r="E367" s="428"/>
      <c r="F367" s="428"/>
      <c r="G367" s="428"/>
      <c r="H367" s="428"/>
      <c r="I367" s="428"/>
      <c r="J367" s="428"/>
      <c r="K367" s="428"/>
      <c r="L367" s="428"/>
      <c r="M367" s="428"/>
      <c r="N367" s="428"/>
      <c r="O367" s="428"/>
      <c r="P367" s="428"/>
      <c r="Q367" s="428"/>
      <c r="R367" s="428"/>
      <c r="S367" s="428"/>
      <c r="T367" s="428"/>
      <c r="U367" s="428"/>
      <c r="V367" s="428"/>
      <c r="W367" s="428"/>
      <c r="X367" s="428"/>
      <c r="Y367" s="428"/>
      <c r="Z367" s="428"/>
      <c r="AA367" s="428"/>
      <c r="AB367" s="428"/>
      <c r="AC367" s="428"/>
      <c r="AD367" s="428"/>
      <c r="AE367" s="428"/>
      <c r="AF367" s="428"/>
      <c r="AG367" s="428"/>
      <c r="AH367" s="428"/>
      <c r="AI367" s="428"/>
      <c r="AJ367" s="428"/>
      <c r="AK367" s="428"/>
      <c r="AL367" s="428"/>
      <c r="AM367" s="428"/>
      <c r="AN367" s="428"/>
      <c r="AO367" s="428"/>
      <c r="AP367" s="428"/>
      <c r="AQ367" s="428"/>
      <c r="AR367" s="428"/>
      <c r="AS367" s="428"/>
      <c r="AT367" s="428"/>
      <c r="AU367" s="428"/>
      <c r="AV367" s="428"/>
      <c r="AW367" s="428"/>
      <c r="AX367" s="428"/>
      <c r="AY367" s="428"/>
      <c r="AZ367" s="428"/>
      <c r="BA367" s="428"/>
      <c r="BB367" s="428"/>
      <c r="BC367" s="428"/>
    </row>
    <row r="368" ht="12.75" customHeight="1">
      <c r="A368" s="428"/>
      <c r="B368" s="428"/>
      <c r="C368" s="428"/>
      <c r="D368" s="428"/>
      <c r="E368" s="428"/>
      <c r="F368" s="428"/>
      <c r="G368" s="428"/>
      <c r="H368" s="428"/>
      <c r="I368" s="428"/>
      <c r="J368" s="428"/>
      <c r="K368" s="428"/>
      <c r="L368" s="428"/>
      <c r="M368" s="428"/>
      <c r="N368" s="428"/>
      <c r="O368" s="428"/>
      <c r="P368" s="428"/>
      <c r="Q368" s="428"/>
      <c r="R368" s="428"/>
      <c r="S368" s="428"/>
      <c r="T368" s="428"/>
      <c r="U368" s="428"/>
      <c r="V368" s="428"/>
      <c r="W368" s="428"/>
      <c r="X368" s="428"/>
      <c r="Y368" s="428"/>
      <c r="Z368" s="428"/>
      <c r="AA368" s="428"/>
      <c r="AB368" s="428"/>
      <c r="AC368" s="428"/>
      <c r="AD368" s="428"/>
      <c r="AE368" s="428"/>
      <c r="AF368" s="428"/>
      <c r="AG368" s="428"/>
      <c r="AH368" s="428"/>
      <c r="AI368" s="428"/>
      <c r="AJ368" s="428"/>
      <c r="AK368" s="428"/>
      <c r="AL368" s="428"/>
      <c r="AM368" s="428"/>
      <c r="AN368" s="428"/>
      <c r="AO368" s="428"/>
      <c r="AP368" s="428"/>
      <c r="AQ368" s="428"/>
      <c r="AR368" s="428"/>
      <c r="AS368" s="428"/>
      <c r="AT368" s="428"/>
      <c r="AU368" s="428"/>
      <c r="AV368" s="428"/>
      <c r="AW368" s="428"/>
      <c r="AX368" s="428"/>
      <c r="AY368" s="428"/>
      <c r="AZ368" s="428"/>
      <c r="BA368" s="428"/>
      <c r="BB368" s="428"/>
      <c r="BC368" s="428"/>
    </row>
    <row r="369" ht="12.75" customHeight="1">
      <c r="A369" s="428"/>
      <c r="B369" s="428"/>
      <c r="C369" s="428"/>
      <c r="D369" s="428"/>
      <c r="E369" s="428"/>
      <c r="F369" s="428"/>
      <c r="G369" s="428"/>
      <c r="H369" s="428"/>
      <c r="I369" s="428"/>
      <c r="J369" s="428"/>
      <c r="K369" s="428"/>
      <c r="L369" s="428"/>
      <c r="M369" s="428"/>
      <c r="N369" s="428"/>
      <c r="O369" s="428"/>
      <c r="P369" s="428"/>
      <c r="Q369" s="428"/>
      <c r="R369" s="428"/>
      <c r="S369" s="428"/>
      <c r="T369" s="428"/>
      <c r="U369" s="428"/>
      <c r="V369" s="428"/>
      <c r="W369" s="428"/>
      <c r="X369" s="428"/>
      <c r="Y369" s="428"/>
      <c r="Z369" s="428"/>
      <c r="AA369" s="428"/>
      <c r="AB369" s="428"/>
      <c r="AC369" s="428"/>
      <c r="AD369" s="428"/>
      <c r="AE369" s="428"/>
      <c r="AF369" s="428"/>
      <c r="AG369" s="428"/>
      <c r="AH369" s="428"/>
      <c r="AI369" s="428"/>
      <c r="AJ369" s="428"/>
      <c r="AK369" s="428"/>
      <c r="AL369" s="428"/>
      <c r="AM369" s="428"/>
      <c r="AN369" s="428"/>
      <c r="AO369" s="428"/>
      <c r="AP369" s="428"/>
      <c r="AQ369" s="428"/>
      <c r="AR369" s="428"/>
      <c r="AS369" s="428"/>
      <c r="AT369" s="428"/>
      <c r="AU369" s="428"/>
      <c r="AV369" s="428"/>
      <c r="AW369" s="428"/>
      <c r="AX369" s="428"/>
      <c r="AY369" s="428"/>
      <c r="AZ369" s="428"/>
      <c r="BA369" s="428"/>
      <c r="BB369" s="428"/>
      <c r="BC369" s="428"/>
    </row>
    <row r="370" ht="12.75" customHeight="1">
      <c r="A370" s="428"/>
      <c r="B370" s="428"/>
      <c r="C370" s="428"/>
      <c r="D370" s="428"/>
      <c r="E370" s="428"/>
      <c r="F370" s="428"/>
      <c r="G370" s="428"/>
      <c r="H370" s="428"/>
      <c r="I370" s="428"/>
      <c r="J370" s="428"/>
      <c r="K370" s="428"/>
      <c r="L370" s="428"/>
      <c r="M370" s="428"/>
      <c r="N370" s="428"/>
      <c r="O370" s="428"/>
      <c r="P370" s="428"/>
      <c r="Q370" s="428"/>
      <c r="R370" s="428"/>
      <c r="S370" s="428"/>
      <c r="T370" s="428"/>
      <c r="U370" s="428"/>
      <c r="V370" s="428"/>
      <c r="W370" s="428"/>
      <c r="X370" s="428"/>
      <c r="Y370" s="428"/>
      <c r="Z370" s="428"/>
      <c r="AA370" s="428"/>
      <c r="AB370" s="428"/>
      <c r="AC370" s="428"/>
      <c r="AD370" s="428"/>
      <c r="AE370" s="428"/>
      <c r="AF370" s="428"/>
      <c r="AG370" s="428"/>
      <c r="AH370" s="428"/>
      <c r="AI370" s="428"/>
      <c r="AJ370" s="428"/>
      <c r="AK370" s="428"/>
      <c r="AL370" s="428"/>
      <c r="AM370" s="428"/>
      <c r="AN370" s="428"/>
      <c r="AO370" s="428"/>
      <c r="AP370" s="428"/>
      <c r="AQ370" s="428"/>
      <c r="AR370" s="428"/>
      <c r="AS370" s="428"/>
      <c r="AT370" s="428"/>
      <c r="AU370" s="428"/>
      <c r="AV370" s="428"/>
      <c r="AW370" s="428"/>
      <c r="AX370" s="428"/>
      <c r="AY370" s="428"/>
      <c r="AZ370" s="428"/>
      <c r="BA370" s="428"/>
      <c r="BB370" s="428"/>
      <c r="BC370" s="428"/>
    </row>
    <row r="371" ht="12.75" customHeight="1">
      <c r="A371" s="428"/>
      <c r="B371" s="428"/>
      <c r="C371" s="428"/>
      <c r="D371" s="428"/>
      <c r="E371" s="428"/>
      <c r="F371" s="428"/>
      <c r="G371" s="428"/>
      <c r="H371" s="428"/>
      <c r="I371" s="428"/>
      <c r="J371" s="428"/>
      <c r="K371" s="428"/>
      <c r="L371" s="428"/>
      <c r="M371" s="428"/>
      <c r="N371" s="428"/>
      <c r="O371" s="428"/>
      <c r="P371" s="428"/>
      <c r="Q371" s="428"/>
      <c r="R371" s="428"/>
      <c r="S371" s="428"/>
      <c r="T371" s="428"/>
      <c r="U371" s="428"/>
      <c r="V371" s="428"/>
      <c r="W371" s="428"/>
      <c r="X371" s="428"/>
      <c r="Y371" s="428"/>
      <c r="Z371" s="428"/>
      <c r="AA371" s="428"/>
      <c r="AB371" s="428"/>
      <c r="AC371" s="428"/>
      <c r="AD371" s="428"/>
      <c r="AE371" s="428"/>
      <c r="AF371" s="428"/>
      <c r="AG371" s="428"/>
      <c r="AH371" s="428"/>
      <c r="AI371" s="428"/>
      <c r="AJ371" s="428"/>
      <c r="AK371" s="428"/>
      <c r="AL371" s="428"/>
      <c r="AM371" s="428"/>
      <c r="AN371" s="428"/>
      <c r="AO371" s="428"/>
      <c r="AP371" s="428"/>
      <c r="AQ371" s="428"/>
      <c r="AR371" s="428"/>
      <c r="AS371" s="428"/>
      <c r="AT371" s="428"/>
      <c r="AU371" s="428"/>
      <c r="AV371" s="428"/>
      <c r="AW371" s="428"/>
      <c r="AX371" s="428"/>
      <c r="AY371" s="428"/>
      <c r="AZ371" s="428"/>
      <c r="BA371" s="428"/>
      <c r="BB371" s="428"/>
      <c r="BC371" s="428"/>
    </row>
    <row r="372" ht="12.75" customHeight="1">
      <c r="A372" s="428"/>
      <c r="B372" s="428"/>
      <c r="C372" s="428"/>
      <c r="D372" s="428"/>
      <c r="E372" s="428"/>
      <c r="F372" s="428"/>
      <c r="G372" s="428"/>
      <c r="H372" s="428"/>
      <c r="I372" s="428"/>
      <c r="J372" s="428"/>
      <c r="K372" s="428"/>
      <c r="L372" s="428"/>
      <c r="M372" s="428"/>
      <c r="N372" s="428"/>
      <c r="O372" s="428"/>
      <c r="P372" s="428"/>
      <c r="Q372" s="428"/>
      <c r="R372" s="428"/>
      <c r="S372" s="428"/>
      <c r="T372" s="428"/>
      <c r="U372" s="428"/>
      <c r="V372" s="428"/>
      <c r="W372" s="428"/>
      <c r="X372" s="428"/>
      <c r="Y372" s="428"/>
      <c r="Z372" s="428"/>
      <c r="AA372" s="428"/>
      <c r="AB372" s="428"/>
      <c r="AC372" s="428"/>
      <c r="AD372" s="428"/>
      <c r="AE372" s="428"/>
      <c r="AF372" s="428"/>
      <c r="AG372" s="428"/>
      <c r="AH372" s="428"/>
      <c r="AI372" s="428"/>
      <c r="AJ372" s="428"/>
      <c r="AK372" s="428"/>
      <c r="AL372" s="428"/>
      <c r="AM372" s="428"/>
      <c r="AN372" s="428"/>
      <c r="AO372" s="428"/>
      <c r="AP372" s="428"/>
      <c r="AQ372" s="428"/>
      <c r="AR372" s="428"/>
      <c r="AS372" s="428"/>
      <c r="AT372" s="428"/>
      <c r="AU372" s="428"/>
      <c r="AV372" s="428"/>
      <c r="AW372" s="428"/>
      <c r="AX372" s="428"/>
      <c r="AY372" s="428"/>
      <c r="AZ372" s="428"/>
      <c r="BA372" s="428"/>
      <c r="BB372" s="428"/>
      <c r="BC372" s="428"/>
    </row>
    <row r="373" ht="12.75" customHeight="1">
      <c r="A373" s="428"/>
      <c r="B373" s="428"/>
      <c r="C373" s="428"/>
      <c r="D373" s="428"/>
      <c r="E373" s="428"/>
      <c r="F373" s="428"/>
      <c r="G373" s="428"/>
      <c r="H373" s="428"/>
      <c r="I373" s="428"/>
      <c r="J373" s="428"/>
      <c r="K373" s="428"/>
      <c r="L373" s="428"/>
      <c r="M373" s="428"/>
      <c r="N373" s="428"/>
      <c r="O373" s="428"/>
      <c r="P373" s="428"/>
      <c r="Q373" s="428"/>
      <c r="R373" s="428"/>
      <c r="S373" s="428"/>
      <c r="T373" s="428"/>
      <c r="U373" s="428"/>
      <c r="V373" s="428"/>
      <c r="W373" s="428"/>
      <c r="X373" s="428"/>
      <c r="Y373" s="428"/>
      <c r="Z373" s="428"/>
      <c r="AA373" s="428"/>
      <c r="AB373" s="428"/>
      <c r="AC373" s="428"/>
      <c r="AD373" s="428"/>
      <c r="AE373" s="428"/>
      <c r="AF373" s="428"/>
      <c r="AG373" s="428"/>
      <c r="AH373" s="428"/>
      <c r="AI373" s="428"/>
      <c r="AJ373" s="428"/>
      <c r="AK373" s="428"/>
      <c r="AL373" s="428"/>
      <c r="AM373" s="428"/>
      <c r="AN373" s="428"/>
      <c r="AO373" s="428"/>
      <c r="AP373" s="428"/>
      <c r="AQ373" s="428"/>
      <c r="AR373" s="428"/>
      <c r="AS373" s="428"/>
      <c r="AT373" s="428"/>
      <c r="AU373" s="428"/>
      <c r="AV373" s="428"/>
      <c r="AW373" s="428"/>
      <c r="AX373" s="428"/>
      <c r="AY373" s="428"/>
      <c r="AZ373" s="428"/>
      <c r="BA373" s="428"/>
      <c r="BB373" s="428"/>
      <c r="BC373" s="428"/>
    </row>
    <row r="374" ht="12.75" customHeight="1">
      <c r="A374" s="428"/>
      <c r="B374" s="428"/>
      <c r="C374" s="428"/>
      <c r="D374" s="428"/>
      <c r="E374" s="428"/>
      <c r="F374" s="428"/>
      <c r="G374" s="428"/>
      <c r="H374" s="428"/>
      <c r="I374" s="428"/>
      <c r="J374" s="428"/>
      <c r="K374" s="428"/>
      <c r="L374" s="428"/>
      <c r="M374" s="428"/>
      <c r="N374" s="428"/>
      <c r="O374" s="428"/>
      <c r="P374" s="428"/>
      <c r="Q374" s="428"/>
      <c r="R374" s="428"/>
      <c r="S374" s="428"/>
      <c r="T374" s="428"/>
      <c r="U374" s="428"/>
      <c r="V374" s="428"/>
      <c r="W374" s="428"/>
      <c r="X374" s="428"/>
      <c r="Y374" s="428"/>
      <c r="Z374" s="428"/>
      <c r="AA374" s="428"/>
      <c r="AB374" s="428"/>
      <c r="AC374" s="428"/>
      <c r="AD374" s="428"/>
      <c r="AE374" s="428"/>
      <c r="AF374" s="428"/>
      <c r="AG374" s="428"/>
      <c r="AH374" s="428"/>
      <c r="AI374" s="428"/>
      <c r="AJ374" s="428"/>
      <c r="AK374" s="428"/>
      <c r="AL374" s="428"/>
      <c r="AM374" s="428"/>
      <c r="AN374" s="428"/>
      <c r="AO374" s="428"/>
      <c r="AP374" s="428"/>
      <c r="AQ374" s="428"/>
      <c r="AR374" s="428"/>
      <c r="AS374" s="428"/>
      <c r="AT374" s="428"/>
      <c r="AU374" s="428"/>
      <c r="AV374" s="428"/>
      <c r="AW374" s="428"/>
      <c r="AX374" s="428"/>
      <c r="AY374" s="428"/>
      <c r="AZ374" s="428"/>
      <c r="BA374" s="428"/>
      <c r="BB374" s="428"/>
      <c r="BC374" s="428"/>
    </row>
    <row r="375" ht="12.75" customHeight="1">
      <c r="A375" s="428"/>
      <c r="B375" s="428"/>
      <c r="C375" s="428"/>
      <c r="D375" s="428"/>
      <c r="E375" s="428"/>
      <c r="F375" s="428"/>
      <c r="G375" s="428"/>
      <c r="H375" s="428"/>
      <c r="I375" s="428"/>
      <c r="J375" s="428"/>
      <c r="K375" s="428"/>
      <c r="L375" s="428"/>
      <c r="M375" s="428"/>
      <c r="N375" s="428"/>
      <c r="O375" s="428"/>
      <c r="P375" s="428"/>
      <c r="Q375" s="428"/>
      <c r="R375" s="428"/>
      <c r="S375" s="428"/>
      <c r="T375" s="428"/>
      <c r="U375" s="428"/>
      <c r="V375" s="428"/>
      <c r="W375" s="428"/>
      <c r="X375" s="428"/>
      <c r="Y375" s="428"/>
      <c r="Z375" s="428"/>
      <c r="AA375" s="428"/>
      <c r="AB375" s="428"/>
      <c r="AC375" s="428"/>
      <c r="AD375" s="428"/>
      <c r="AE375" s="428"/>
      <c r="AF375" s="428"/>
      <c r="AG375" s="428"/>
      <c r="AH375" s="428"/>
      <c r="AI375" s="428"/>
      <c r="AJ375" s="428"/>
      <c r="AK375" s="428"/>
      <c r="AL375" s="428"/>
      <c r="AM375" s="428"/>
      <c r="AN375" s="428"/>
      <c r="AO375" s="428"/>
      <c r="AP375" s="428"/>
      <c r="AQ375" s="428"/>
      <c r="AR375" s="428"/>
      <c r="AS375" s="428"/>
      <c r="AT375" s="428"/>
      <c r="AU375" s="428"/>
      <c r="AV375" s="428"/>
      <c r="AW375" s="428"/>
      <c r="AX375" s="428"/>
      <c r="AY375" s="428"/>
      <c r="AZ375" s="428"/>
      <c r="BA375" s="428"/>
      <c r="BB375" s="428"/>
      <c r="BC375" s="428"/>
    </row>
    <row r="376" ht="12.75" customHeight="1">
      <c r="A376" s="428"/>
      <c r="B376" s="428"/>
      <c r="C376" s="428"/>
      <c r="D376" s="428"/>
      <c r="E376" s="428"/>
      <c r="F376" s="428"/>
      <c r="G376" s="428"/>
      <c r="H376" s="428"/>
      <c r="I376" s="428"/>
      <c r="J376" s="428"/>
      <c r="K376" s="428"/>
      <c r="L376" s="428"/>
      <c r="M376" s="428"/>
      <c r="N376" s="428"/>
      <c r="O376" s="428"/>
      <c r="P376" s="428"/>
      <c r="Q376" s="428"/>
      <c r="R376" s="428"/>
      <c r="S376" s="428"/>
      <c r="T376" s="428"/>
      <c r="U376" s="428"/>
      <c r="V376" s="428"/>
      <c r="W376" s="428"/>
      <c r="X376" s="428"/>
      <c r="Y376" s="428"/>
      <c r="Z376" s="428"/>
      <c r="AA376" s="428"/>
      <c r="AB376" s="428"/>
      <c r="AC376" s="428"/>
      <c r="AD376" s="428"/>
      <c r="AE376" s="428"/>
      <c r="AF376" s="428"/>
      <c r="AG376" s="428"/>
      <c r="AH376" s="428"/>
      <c r="AI376" s="428"/>
      <c r="AJ376" s="428"/>
      <c r="AK376" s="428"/>
      <c r="AL376" s="428"/>
      <c r="AM376" s="428"/>
      <c r="AN376" s="428"/>
      <c r="AO376" s="428"/>
      <c r="AP376" s="428"/>
      <c r="AQ376" s="428"/>
      <c r="AR376" s="428"/>
      <c r="AS376" s="428"/>
      <c r="AT376" s="428"/>
      <c r="AU376" s="428"/>
      <c r="AV376" s="428"/>
      <c r="AW376" s="428"/>
      <c r="AX376" s="428"/>
      <c r="AY376" s="428"/>
      <c r="AZ376" s="428"/>
      <c r="BA376" s="428"/>
      <c r="BB376" s="428"/>
      <c r="BC376" s="428"/>
    </row>
    <row r="377" ht="12.75" customHeight="1">
      <c r="A377" s="428"/>
      <c r="B377" s="428"/>
      <c r="C377" s="428"/>
      <c r="D377" s="428"/>
      <c r="E377" s="428"/>
      <c r="F377" s="428"/>
      <c r="G377" s="428"/>
      <c r="H377" s="428"/>
      <c r="I377" s="428"/>
      <c r="J377" s="428"/>
      <c r="K377" s="428"/>
      <c r="L377" s="428"/>
      <c r="M377" s="428"/>
      <c r="N377" s="428"/>
      <c r="O377" s="428"/>
      <c r="P377" s="428"/>
      <c r="Q377" s="428"/>
      <c r="R377" s="428"/>
      <c r="S377" s="428"/>
      <c r="T377" s="428"/>
      <c r="U377" s="428"/>
      <c r="V377" s="428"/>
      <c r="W377" s="428"/>
      <c r="X377" s="428"/>
      <c r="Y377" s="428"/>
      <c r="Z377" s="428"/>
      <c r="AA377" s="428"/>
      <c r="AB377" s="428"/>
      <c r="AC377" s="428"/>
      <c r="AD377" s="428"/>
      <c r="AE377" s="428"/>
      <c r="AF377" s="428"/>
      <c r="AG377" s="428"/>
      <c r="AH377" s="428"/>
      <c r="AI377" s="428"/>
      <c r="AJ377" s="428"/>
      <c r="AK377" s="428"/>
      <c r="AL377" s="428"/>
      <c r="AM377" s="428"/>
      <c r="AN377" s="428"/>
      <c r="AO377" s="428"/>
      <c r="AP377" s="428"/>
      <c r="AQ377" s="428"/>
      <c r="AR377" s="428"/>
      <c r="AS377" s="428"/>
      <c r="AT377" s="428"/>
      <c r="AU377" s="428"/>
      <c r="AV377" s="428"/>
      <c r="AW377" s="428"/>
      <c r="AX377" s="428"/>
      <c r="AY377" s="428"/>
      <c r="AZ377" s="428"/>
      <c r="BA377" s="428"/>
      <c r="BB377" s="428"/>
      <c r="BC377" s="428"/>
    </row>
    <row r="378" ht="12.75" customHeight="1">
      <c r="A378" s="428"/>
      <c r="B378" s="428"/>
      <c r="C378" s="428"/>
      <c r="D378" s="428"/>
      <c r="E378" s="428"/>
      <c r="F378" s="428"/>
      <c r="G378" s="428"/>
      <c r="H378" s="428"/>
      <c r="I378" s="428"/>
      <c r="J378" s="428"/>
      <c r="K378" s="428"/>
      <c r="L378" s="428"/>
      <c r="M378" s="428"/>
      <c r="N378" s="428"/>
      <c r="O378" s="428"/>
      <c r="P378" s="428"/>
      <c r="Q378" s="428"/>
      <c r="R378" s="428"/>
      <c r="S378" s="428"/>
      <c r="T378" s="428"/>
      <c r="U378" s="428"/>
      <c r="V378" s="428"/>
      <c r="W378" s="428"/>
      <c r="X378" s="428"/>
      <c r="Y378" s="428"/>
      <c r="Z378" s="428"/>
      <c r="AA378" s="428"/>
      <c r="AB378" s="428"/>
      <c r="AC378" s="428"/>
      <c r="AD378" s="428"/>
      <c r="AE378" s="428"/>
      <c r="AF378" s="428"/>
      <c r="AG378" s="428"/>
      <c r="AH378" s="428"/>
      <c r="AI378" s="428"/>
      <c r="AJ378" s="428"/>
      <c r="AK378" s="428"/>
      <c r="AL378" s="428"/>
      <c r="AM378" s="428"/>
      <c r="AN378" s="428"/>
      <c r="AO378" s="428"/>
      <c r="AP378" s="428"/>
      <c r="AQ378" s="428"/>
      <c r="AR378" s="428"/>
      <c r="AS378" s="428"/>
      <c r="AT378" s="428"/>
      <c r="AU378" s="428"/>
      <c r="AV378" s="428"/>
      <c r="AW378" s="428"/>
      <c r="AX378" s="428"/>
      <c r="AY378" s="428"/>
      <c r="AZ378" s="428"/>
      <c r="BA378" s="428"/>
      <c r="BB378" s="428"/>
      <c r="BC378" s="428"/>
    </row>
    <row r="379" ht="12.75" customHeight="1">
      <c r="A379" s="428"/>
      <c r="B379" s="428"/>
      <c r="C379" s="428"/>
      <c r="D379" s="428"/>
      <c r="E379" s="428"/>
      <c r="F379" s="428"/>
      <c r="G379" s="428"/>
      <c r="H379" s="428"/>
      <c r="I379" s="428"/>
      <c r="J379" s="428"/>
      <c r="K379" s="428"/>
      <c r="L379" s="428"/>
      <c r="M379" s="428"/>
      <c r="N379" s="428"/>
      <c r="O379" s="428"/>
      <c r="P379" s="428"/>
      <c r="Q379" s="428"/>
      <c r="R379" s="428"/>
      <c r="S379" s="428"/>
      <c r="T379" s="428"/>
      <c r="U379" s="428"/>
      <c r="V379" s="428"/>
      <c r="W379" s="428"/>
      <c r="X379" s="428"/>
      <c r="Y379" s="428"/>
      <c r="Z379" s="428"/>
      <c r="AA379" s="428"/>
      <c r="AB379" s="428"/>
      <c r="AC379" s="428"/>
      <c r="AD379" s="428"/>
      <c r="AE379" s="428"/>
      <c r="AF379" s="428"/>
      <c r="AG379" s="428"/>
      <c r="AH379" s="428"/>
      <c r="AI379" s="428"/>
      <c r="AJ379" s="428"/>
      <c r="AK379" s="428"/>
      <c r="AL379" s="428"/>
      <c r="AM379" s="428"/>
      <c r="AN379" s="428"/>
      <c r="AO379" s="428"/>
      <c r="AP379" s="428"/>
      <c r="AQ379" s="428"/>
      <c r="AR379" s="428"/>
      <c r="AS379" s="428"/>
      <c r="AT379" s="428"/>
      <c r="AU379" s="428"/>
      <c r="AV379" s="428"/>
      <c r="AW379" s="428"/>
      <c r="AX379" s="428"/>
      <c r="AY379" s="428"/>
      <c r="AZ379" s="428"/>
      <c r="BA379" s="428"/>
      <c r="BB379" s="428"/>
      <c r="BC379" s="428"/>
    </row>
    <row r="380" ht="12.75" customHeight="1">
      <c r="A380" s="428"/>
      <c r="B380" s="428"/>
      <c r="C380" s="428"/>
      <c r="D380" s="428"/>
      <c r="E380" s="428"/>
      <c r="F380" s="428"/>
      <c r="G380" s="428"/>
      <c r="H380" s="428"/>
      <c r="I380" s="428"/>
      <c r="J380" s="428"/>
      <c r="K380" s="428"/>
      <c r="L380" s="428"/>
      <c r="M380" s="428"/>
      <c r="N380" s="428"/>
      <c r="O380" s="428"/>
      <c r="P380" s="428"/>
      <c r="Q380" s="428"/>
      <c r="R380" s="428"/>
      <c r="S380" s="428"/>
      <c r="T380" s="428"/>
      <c r="U380" s="428"/>
      <c r="V380" s="428"/>
      <c r="W380" s="428"/>
      <c r="X380" s="428"/>
      <c r="Y380" s="428"/>
      <c r="Z380" s="428"/>
      <c r="AA380" s="428"/>
      <c r="AB380" s="428"/>
      <c r="AC380" s="428"/>
      <c r="AD380" s="428"/>
      <c r="AE380" s="428"/>
      <c r="AF380" s="428"/>
      <c r="AG380" s="428"/>
      <c r="AH380" s="428"/>
      <c r="AI380" s="428"/>
      <c r="AJ380" s="428"/>
      <c r="AK380" s="428"/>
      <c r="AL380" s="428"/>
      <c r="AM380" s="428"/>
      <c r="AN380" s="428"/>
      <c r="AO380" s="428"/>
      <c r="AP380" s="428"/>
      <c r="AQ380" s="428"/>
      <c r="AR380" s="428"/>
      <c r="AS380" s="428"/>
      <c r="AT380" s="428"/>
      <c r="AU380" s="428"/>
      <c r="AV380" s="428"/>
      <c r="AW380" s="428"/>
      <c r="AX380" s="428"/>
      <c r="AY380" s="428"/>
      <c r="AZ380" s="428"/>
      <c r="BA380" s="428"/>
      <c r="BB380" s="428"/>
      <c r="BC380" s="428"/>
    </row>
    <row r="381" ht="12.75" customHeight="1">
      <c r="A381" s="428"/>
      <c r="B381" s="428"/>
      <c r="C381" s="428"/>
      <c r="D381" s="428"/>
      <c r="E381" s="428"/>
      <c r="F381" s="428"/>
      <c r="G381" s="428"/>
      <c r="H381" s="428"/>
      <c r="I381" s="428"/>
      <c r="J381" s="428"/>
      <c r="K381" s="428"/>
      <c r="L381" s="428"/>
      <c r="M381" s="428"/>
      <c r="N381" s="428"/>
      <c r="O381" s="428"/>
      <c r="P381" s="428"/>
      <c r="Q381" s="428"/>
      <c r="R381" s="428"/>
      <c r="S381" s="428"/>
      <c r="T381" s="428"/>
      <c r="U381" s="428"/>
      <c r="V381" s="428"/>
      <c r="W381" s="428"/>
      <c r="X381" s="428"/>
      <c r="Y381" s="428"/>
      <c r="Z381" s="428"/>
      <c r="AA381" s="428"/>
      <c r="AB381" s="428"/>
      <c r="AC381" s="428"/>
      <c r="AD381" s="428"/>
      <c r="AE381" s="428"/>
      <c r="AF381" s="428"/>
      <c r="AG381" s="428"/>
      <c r="AH381" s="428"/>
      <c r="AI381" s="428"/>
      <c r="AJ381" s="428"/>
      <c r="AK381" s="428"/>
      <c r="AL381" s="428"/>
      <c r="AM381" s="428"/>
      <c r="AN381" s="428"/>
      <c r="AO381" s="428"/>
      <c r="AP381" s="428"/>
      <c r="AQ381" s="428"/>
      <c r="AR381" s="428"/>
      <c r="AS381" s="428"/>
      <c r="AT381" s="428"/>
      <c r="AU381" s="428"/>
      <c r="AV381" s="428"/>
      <c r="AW381" s="428"/>
      <c r="AX381" s="428"/>
      <c r="AY381" s="428"/>
      <c r="AZ381" s="428"/>
      <c r="BA381" s="428"/>
      <c r="BB381" s="428"/>
      <c r="BC381" s="428"/>
    </row>
    <row r="382" ht="12.75" customHeight="1">
      <c r="A382" s="428"/>
      <c r="B382" s="428"/>
      <c r="C382" s="428"/>
      <c r="D382" s="428"/>
      <c r="E382" s="428"/>
      <c r="F382" s="428"/>
      <c r="G382" s="428"/>
      <c r="H382" s="428"/>
      <c r="I382" s="428"/>
      <c r="J382" s="428"/>
      <c r="K382" s="428"/>
      <c r="L382" s="428"/>
      <c r="M382" s="428"/>
      <c r="N382" s="428"/>
      <c r="O382" s="428"/>
      <c r="P382" s="428"/>
      <c r="Q382" s="428"/>
      <c r="R382" s="428"/>
      <c r="S382" s="428"/>
      <c r="T382" s="428"/>
      <c r="U382" s="428"/>
      <c r="V382" s="428"/>
      <c r="W382" s="428"/>
      <c r="X382" s="428"/>
      <c r="Y382" s="428"/>
      <c r="Z382" s="428"/>
      <c r="AA382" s="428"/>
      <c r="AB382" s="428"/>
      <c r="AC382" s="428"/>
      <c r="AD382" s="428"/>
      <c r="AE382" s="428"/>
      <c r="AF382" s="428"/>
      <c r="AG382" s="428"/>
      <c r="AH382" s="428"/>
      <c r="AI382" s="428"/>
      <c r="AJ382" s="428"/>
      <c r="AK382" s="428"/>
      <c r="AL382" s="428"/>
      <c r="AM382" s="428"/>
      <c r="AN382" s="428"/>
      <c r="AO382" s="428"/>
      <c r="AP382" s="428"/>
      <c r="AQ382" s="428"/>
      <c r="AR382" s="428"/>
      <c r="AS382" s="428"/>
      <c r="AT382" s="428"/>
      <c r="AU382" s="428"/>
      <c r="AV382" s="428"/>
      <c r="AW382" s="428"/>
      <c r="AX382" s="428"/>
      <c r="AY382" s="428"/>
      <c r="AZ382" s="428"/>
      <c r="BA382" s="428"/>
      <c r="BB382" s="428"/>
      <c r="BC382" s="428"/>
    </row>
    <row r="383" ht="12.75" customHeight="1">
      <c r="A383" s="428"/>
      <c r="B383" s="428"/>
      <c r="C383" s="428"/>
      <c r="D383" s="428"/>
      <c r="E383" s="428"/>
      <c r="F383" s="428"/>
      <c r="G383" s="428"/>
      <c r="H383" s="428"/>
      <c r="I383" s="428"/>
      <c r="J383" s="428"/>
      <c r="K383" s="428"/>
      <c r="L383" s="428"/>
      <c r="M383" s="428"/>
      <c r="N383" s="428"/>
      <c r="O383" s="428"/>
      <c r="P383" s="428"/>
      <c r="Q383" s="428"/>
      <c r="R383" s="428"/>
      <c r="S383" s="428"/>
      <c r="T383" s="428"/>
      <c r="U383" s="428"/>
      <c r="V383" s="428"/>
      <c r="W383" s="428"/>
      <c r="X383" s="428"/>
      <c r="Y383" s="428"/>
      <c r="Z383" s="428"/>
      <c r="AA383" s="428"/>
      <c r="AB383" s="428"/>
      <c r="AC383" s="428"/>
      <c r="AD383" s="428"/>
      <c r="AE383" s="428"/>
      <c r="AF383" s="428"/>
      <c r="AG383" s="428"/>
      <c r="AH383" s="428"/>
      <c r="AI383" s="428"/>
      <c r="AJ383" s="428"/>
      <c r="AK383" s="428"/>
      <c r="AL383" s="428"/>
      <c r="AM383" s="428"/>
      <c r="AN383" s="428"/>
      <c r="AO383" s="428"/>
      <c r="AP383" s="428"/>
      <c r="AQ383" s="428"/>
      <c r="AR383" s="428"/>
      <c r="AS383" s="428"/>
      <c r="AT383" s="428"/>
      <c r="AU383" s="428"/>
      <c r="AV383" s="428"/>
      <c r="AW383" s="428"/>
      <c r="AX383" s="428"/>
      <c r="AY383" s="428"/>
      <c r="AZ383" s="428"/>
      <c r="BA383" s="428"/>
      <c r="BB383" s="428"/>
      <c r="BC383" s="428"/>
    </row>
    <row r="384" ht="12.75" customHeight="1">
      <c r="A384" s="428"/>
      <c r="B384" s="428"/>
      <c r="C384" s="428"/>
      <c r="D384" s="428"/>
      <c r="E384" s="428"/>
      <c r="F384" s="428"/>
      <c r="G384" s="428"/>
      <c r="H384" s="428"/>
      <c r="I384" s="428"/>
      <c r="J384" s="428"/>
      <c r="K384" s="428"/>
      <c r="L384" s="428"/>
      <c r="M384" s="428"/>
      <c r="N384" s="428"/>
      <c r="O384" s="428"/>
      <c r="P384" s="428"/>
      <c r="Q384" s="428"/>
      <c r="R384" s="428"/>
      <c r="S384" s="428"/>
      <c r="T384" s="428"/>
      <c r="U384" s="428"/>
      <c r="V384" s="428"/>
      <c r="W384" s="428"/>
      <c r="X384" s="428"/>
      <c r="Y384" s="428"/>
      <c r="Z384" s="428"/>
      <c r="AA384" s="428"/>
      <c r="AB384" s="428"/>
      <c r="AC384" s="428"/>
      <c r="AD384" s="428"/>
      <c r="AE384" s="428"/>
      <c r="AF384" s="428"/>
      <c r="AG384" s="428"/>
      <c r="AH384" s="428"/>
      <c r="AI384" s="428"/>
      <c r="AJ384" s="428"/>
      <c r="AK384" s="428"/>
      <c r="AL384" s="428"/>
      <c r="AM384" s="428"/>
      <c r="AN384" s="428"/>
      <c r="AO384" s="428"/>
      <c r="AP384" s="428"/>
      <c r="AQ384" s="428"/>
      <c r="AR384" s="428"/>
      <c r="AS384" s="428"/>
      <c r="AT384" s="428"/>
      <c r="AU384" s="428"/>
      <c r="AV384" s="428"/>
      <c r="AW384" s="428"/>
      <c r="AX384" s="428"/>
      <c r="AY384" s="428"/>
      <c r="AZ384" s="428"/>
      <c r="BA384" s="428"/>
      <c r="BB384" s="428"/>
      <c r="BC384" s="428"/>
    </row>
    <row r="385" ht="12.75" customHeight="1">
      <c r="A385" s="428"/>
      <c r="B385" s="428"/>
      <c r="C385" s="428"/>
      <c r="D385" s="428"/>
      <c r="E385" s="428"/>
      <c r="F385" s="428"/>
      <c r="G385" s="428"/>
      <c r="H385" s="428"/>
      <c r="I385" s="428"/>
      <c r="J385" s="428"/>
      <c r="K385" s="428"/>
      <c r="L385" s="428"/>
      <c r="M385" s="428"/>
      <c r="N385" s="428"/>
      <c r="O385" s="428"/>
      <c r="P385" s="428"/>
      <c r="Q385" s="428"/>
      <c r="R385" s="428"/>
      <c r="S385" s="428"/>
      <c r="T385" s="428"/>
      <c r="U385" s="428"/>
      <c r="V385" s="428"/>
      <c r="W385" s="428"/>
      <c r="X385" s="428"/>
      <c r="Y385" s="428"/>
      <c r="Z385" s="428"/>
      <c r="AA385" s="428"/>
      <c r="AB385" s="428"/>
      <c r="AC385" s="428"/>
      <c r="AD385" s="428"/>
      <c r="AE385" s="428"/>
      <c r="AF385" s="428"/>
      <c r="AG385" s="428"/>
      <c r="AH385" s="428"/>
      <c r="AI385" s="428"/>
      <c r="AJ385" s="428"/>
      <c r="AK385" s="428"/>
      <c r="AL385" s="428"/>
      <c r="AM385" s="428"/>
      <c r="AN385" s="428"/>
      <c r="AO385" s="428"/>
      <c r="AP385" s="428"/>
      <c r="AQ385" s="428"/>
      <c r="AR385" s="428"/>
      <c r="AS385" s="428"/>
      <c r="AT385" s="428"/>
      <c r="AU385" s="428"/>
      <c r="AV385" s="428"/>
      <c r="AW385" s="428"/>
      <c r="AX385" s="428"/>
      <c r="AY385" s="428"/>
      <c r="AZ385" s="428"/>
      <c r="BA385" s="428"/>
      <c r="BB385" s="428"/>
      <c r="BC385" s="428"/>
    </row>
    <row r="386" ht="12.75" customHeight="1">
      <c r="A386" s="428"/>
      <c r="B386" s="428"/>
      <c r="C386" s="428"/>
      <c r="D386" s="428"/>
      <c r="E386" s="428"/>
      <c r="F386" s="428"/>
      <c r="G386" s="428"/>
      <c r="H386" s="428"/>
      <c r="I386" s="428"/>
      <c r="J386" s="428"/>
      <c r="K386" s="428"/>
      <c r="L386" s="428"/>
      <c r="M386" s="428"/>
      <c r="N386" s="428"/>
      <c r="O386" s="428"/>
      <c r="P386" s="428"/>
      <c r="Q386" s="428"/>
      <c r="R386" s="428"/>
      <c r="S386" s="428"/>
      <c r="T386" s="428"/>
      <c r="U386" s="428"/>
      <c r="V386" s="428"/>
      <c r="W386" s="428"/>
      <c r="X386" s="428"/>
      <c r="Y386" s="428"/>
      <c r="Z386" s="428"/>
      <c r="AA386" s="428"/>
      <c r="AB386" s="428"/>
      <c r="AC386" s="428"/>
      <c r="AD386" s="428"/>
      <c r="AE386" s="428"/>
      <c r="AF386" s="428"/>
      <c r="AG386" s="428"/>
      <c r="AH386" s="428"/>
      <c r="AI386" s="428"/>
      <c r="AJ386" s="428"/>
      <c r="AK386" s="428"/>
      <c r="AL386" s="428"/>
      <c r="AM386" s="428"/>
      <c r="AN386" s="428"/>
      <c r="AO386" s="428"/>
      <c r="AP386" s="428"/>
      <c r="AQ386" s="428"/>
      <c r="AR386" s="428"/>
      <c r="AS386" s="428"/>
      <c r="AT386" s="428"/>
      <c r="AU386" s="428"/>
      <c r="AV386" s="428"/>
      <c r="AW386" s="428"/>
      <c r="AX386" s="428"/>
      <c r="AY386" s="428"/>
      <c r="AZ386" s="428"/>
      <c r="BA386" s="428"/>
      <c r="BB386" s="428"/>
      <c r="BC386" s="428"/>
    </row>
    <row r="387" ht="12.75" customHeight="1">
      <c r="A387" s="428"/>
      <c r="B387" s="428"/>
      <c r="C387" s="428"/>
      <c r="D387" s="428"/>
      <c r="E387" s="428"/>
      <c r="F387" s="428"/>
      <c r="G387" s="428"/>
      <c r="H387" s="428"/>
      <c r="I387" s="428"/>
      <c r="J387" s="428"/>
      <c r="K387" s="428"/>
      <c r="L387" s="428"/>
      <c r="M387" s="428"/>
      <c r="N387" s="428"/>
      <c r="O387" s="428"/>
      <c r="P387" s="428"/>
      <c r="Q387" s="428"/>
      <c r="R387" s="428"/>
      <c r="S387" s="428"/>
      <c r="T387" s="428"/>
      <c r="U387" s="428"/>
      <c r="V387" s="428"/>
      <c r="W387" s="428"/>
      <c r="X387" s="428"/>
      <c r="Y387" s="428"/>
      <c r="Z387" s="428"/>
      <c r="AA387" s="428"/>
      <c r="AB387" s="428"/>
      <c r="AC387" s="428"/>
      <c r="AD387" s="428"/>
      <c r="AE387" s="428"/>
      <c r="AF387" s="428"/>
      <c r="AG387" s="428"/>
      <c r="AH387" s="428"/>
      <c r="AI387" s="428"/>
      <c r="AJ387" s="428"/>
      <c r="AK387" s="428"/>
      <c r="AL387" s="428"/>
      <c r="AM387" s="428"/>
      <c r="AN387" s="428"/>
      <c r="AO387" s="428"/>
      <c r="AP387" s="428"/>
      <c r="AQ387" s="428"/>
      <c r="AR387" s="428"/>
      <c r="AS387" s="428"/>
      <c r="AT387" s="428"/>
      <c r="AU387" s="428"/>
      <c r="AV387" s="428"/>
      <c r="AW387" s="428"/>
      <c r="AX387" s="428"/>
      <c r="AY387" s="428"/>
      <c r="AZ387" s="428"/>
      <c r="BA387" s="428"/>
      <c r="BB387" s="428"/>
      <c r="BC387" s="428"/>
    </row>
    <row r="388" ht="12.75" customHeight="1">
      <c r="A388" s="428"/>
      <c r="B388" s="428"/>
      <c r="C388" s="428"/>
      <c r="D388" s="428"/>
      <c r="E388" s="428"/>
      <c r="F388" s="428"/>
      <c r="G388" s="428"/>
      <c r="H388" s="428"/>
      <c r="I388" s="428"/>
      <c r="J388" s="428"/>
      <c r="K388" s="428"/>
      <c r="L388" s="428"/>
      <c r="M388" s="428"/>
      <c r="N388" s="428"/>
      <c r="O388" s="428"/>
      <c r="P388" s="428"/>
      <c r="Q388" s="428"/>
      <c r="R388" s="428"/>
      <c r="S388" s="428"/>
      <c r="T388" s="428"/>
      <c r="U388" s="428"/>
      <c r="V388" s="428"/>
      <c r="W388" s="428"/>
      <c r="X388" s="428"/>
      <c r="Y388" s="428"/>
      <c r="Z388" s="428"/>
      <c r="AA388" s="428"/>
      <c r="AB388" s="428"/>
      <c r="AC388" s="428"/>
      <c r="AD388" s="428"/>
      <c r="AE388" s="428"/>
      <c r="AF388" s="428"/>
      <c r="AG388" s="428"/>
      <c r="AH388" s="428"/>
      <c r="AI388" s="428"/>
      <c r="AJ388" s="428"/>
      <c r="AK388" s="428"/>
      <c r="AL388" s="428"/>
      <c r="AM388" s="428"/>
      <c r="AN388" s="428"/>
      <c r="AO388" s="428"/>
      <c r="AP388" s="428"/>
      <c r="AQ388" s="428"/>
      <c r="AR388" s="428"/>
      <c r="AS388" s="428"/>
      <c r="AT388" s="428"/>
      <c r="AU388" s="428"/>
      <c r="AV388" s="428"/>
      <c r="AW388" s="428"/>
      <c r="AX388" s="428"/>
      <c r="AY388" s="428"/>
      <c r="AZ388" s="428"/>
      <c r="BA388" s="428"/>
      <c r="BB388" s="428"/>
      <c r="BC388" s="428"/>
    </row>
    <row r="389" ht="12.75" customHeight="1">
      <c r="A389" s="428"/>
      <c r="B389" s="428"/>
      <c r="C389" s="428"/>
      <c r="D389" s="428"/>
      <c r="E389" s="428"/>
      <c r="F389" s="428"/>
      <c r="G389" s="428"/>
      <c r="H389" s="428"/>
      <c r="I389" s="428"/>
      <c r="J389" s="428"/>
      <c r="K389" s="428"/>
      <c r="L389" s="428"/>
      <c r="M389" s="428"/>
      <c r="N389" s="428"/>
      <c r="O389" s="428"/>
      <c r="P389" s="428"/>
      <c r="Q389" s="428"/>
      <c r="R389" s="428"/>
      <c r="S389" s="428"/>
      <c r="T389" s="428"/>
      <c r="U389" s="428"/>
      <c r="V389" s="428"/>
      <c r="W389" s="428"/>
      <c r="X389" s="428"/>
      <c r="Y389" s="428"/>
      <c r="Z389" s="428"/>
      <c r="AA389" s="428"/>
      <c r="AB389" s="428"/>
      <c r="AC389" s="428"/>
      <c r="AD389" s="428"/>
      <c r="AE389" s="428"/>
      <c r="AF389" s="428"/>
      <c r="AG389" s="428"/>
      <c r="AH389" s="428"/>
      <c r="AI389" s="428"/>
      <c r="AJ389" s="428"/>
      <c r="AK389" s="428"/>
      <c r="AL389" s="428"/>
      <c r="AM389" s="428"/>
      <c r="AN389" s="428"/>
      <c r="AO389" s="428"/>
      <c r="AP389" s="428"/>
      <c r="AQ389" s="428"/>
      <c r="AR389" s="428"/>
      <c r="AS389" s="428"/>
      <c r="AT389" s="428"/>
      <c r="AU389" s="428"/>
      <c r="AV389" s="428"/>
      <c r="AW389" s="428"/>
      <c r="AX389" s="428"/>
      <c r="AY389" s="428"/>
      <c r="AZ389" s="428"/>
      <c r="BA389" s="428"/>
      <c r="BB389" s="428"/>
      <c r="BC389" s="428"/>
    </row>
    <row r="390" ht="12.75" customHeight="1">
      <c r="A390" s="428"/>
      <c r="B390" s="428"/>
      <c r="C390" s="428"/>
      <c r="D390" s="428"/>
      <c r="E390" s="428"/>
      <c r="F390" s="428"/>
      <c r="G390" s="428"/>
      <c r="H390" s="428"/>
      <c r="I390" s="428"/>
      <c r="J390" s="428"/>
      <c r="K390" s="428"/>
      <c r="L390" s="428"/>
      <c r="M390" s="428"/>
      <c r="N390" s="428"/>
      <c r="O390" s="428"/>
      <c r="P390" s="428"/>
      <c r="Q390" s="428"/>
      <c r="R390" s="428"/>
      <c r="S390" s="428"/>
      <c r="T390" s="428"/>
      <c r="U390" s="428"/>
      <c r="V390" s="428"/>
      <c r="W390" s="428"/>
      <c r="X390" s="428"/>
      <c r="Y390" s="428"/>
      <c r="Z390" s="428"/>
      <c r="AA390" s="428"/>
      <c r="AB390" s="428"/>
      <c r="AC390" s="428"/>
      <c r="AD390" s="428"/>
      <c r="AE390" s="428"/>
      <c r="AF390" s="428"/>
      <c r="AG390" s="428"/>
      <c r="AH390" s="428"/>
      <c r="AI390" s="428"/>
      <c r="AJ390" s="428"/>
      <c r="AK390" s="428"/>
      <c r="AL390" s="428"/>
      <c r="AM390" s="428"/>
      <c r="AN390" s="428"/>
      <c r="AO390" s="428"/>
      <c r="AP390" s="428"/>
      <c r="AQ390" s="428"/>
      <c r="AR390" s="428"/>
      <c r="AS390" s="428"/>
      <c r="AT390" s="428"/>
      <c r="AU390" s="428"/>
      <c r="AV390" s="428"/>
      <c r="AW390" s="428"/>
      <c r="AX390" s="428"/>
      <c r="AY390" s="428"/>
      <c r="AZ390" s="428"/>
      <c r="BA390" s="428"/>
      <c r="BB390" s="428"/>
      <c r="BC390" s="428"/>
    </row>
    <row r="391" ht="12.75" customHeight="1">
      <c r="A391" s="428"/>
      <c r="B391" s="428"/>
      <c r="C391" s="428"/>
      <c r="D391" s="428"/>
      <c r="E391" s="428"/>
      <c r="F391" s="428"/>
      <c r="G391" s="428"/>
      <c r="H391" s="428"/>
      <c r="I391" s="428"/>
      <c r="J391" s="428"/>
      <c r="K391" s="428"/>
      <c r="L391" s="428"/>
      <c r="M391" s="428"/>
      <c r="N391" s="428"/>
      <c r="O391" s="428"/>
      <c r="P391" s="428"/>
      <c r="Q391" s="428"/>
      <c r="R391" s="428"/>
      <c r="S391" s="428"/>
      <c r="T391" s="428"/>
      <c r="U391" s="428"/>
      <c r="V391" s="428"/>
      <c r="W391" s="428"/>
      <c r="X391" s="428"/>
      <c r="Y391" s="428"/>
      <c r="Z391" s="428"/>
      <c r="AA391" s="428"/>
      <c r="AB391" s="428"/>
      <c r="AC391" s="428"/>
      <c r="AD391" s="428"/>
      <c r="AE391" s="428"/>
      <c r="AF391" s="428"/>
      <c r="AG391" s="428"/>
      <c r="AH391" s="428"/>
      <c r="AI391" s="428"/>
      <c r="AJ391" s="428"/>
      <c r="AK391" s="428"/>
      <c r="AL391" s="428"/>
      <c r="AM391" s="428"/>
      <c r="AN391" s="428"/>
      <c r="AO391" s="428"/>
      <c r="AP391" s="428"/>
      <c r="AQ391" s="428"/>
      <c r="AR391" s="428"/>
      <c r="AS391" s="428"/>
      <c r="AT391" s="428"/>
      <c r="AU391" s="428"/>
      <c r="AV391" s="428"/>
      <c r="AW391" s="428"/>
      <c r="AX391" s="428"/>
      <c r="AY391" s="428"/>
      <c r="AZ391" s="428"/>
      <c r="BA391" s="428"/>
      <c r="BB391" s="428"/>
      <c r="BC391" s="428"/>
    </row>
    <row r="392" ht="12.75" customHeight="1">
      <c r="A392" s="428"/>
      <c r="B392" s="428"/>
      <c r="C392" s="428"/>
      <c r="D392" s="428"/>
      <c r="E392" s="428"/>
      <c r="F392" s="428"/>
      <c r="G392" s="428"/>
      <c r="H392" s="428"/>
      <c r="I392" s="428"/>
      <c r="J392" s="428"/>
      <c r="K392" s="428"/>
      <c r="L392" s="428"/>
      <c r="M392" s="428"/>
      <c r="N392" s="428"/>
      <c r="O392" s="428"/>
      <c r="P392" s="428"/>
      <c r="Q392" s="428"/>
      <c r="R392" s="428"/>
      <c r="S392" s="428"/>
      <c r="T392" s="428"/>
      <c r="U392" s="428"/>
      <c r="V392" s="428"/>
      <c r="W392" s="428"/>
      <c r="X392" s="428"/>
      <c r="Y392" s="428"/>
      <c r="Z392" s="428"/>
      <c r="AA392" s="428"/>
      <c r="AB392" s="428"/>
      <c r="AC392" s="428"/>
      <c r="AD392" s="428"/>
      <c r="AE392" s="428"/>
      <c r="AF392" s="428"/>
      <c r="AG392" s="428"/>
      <c r="AH392" s="428"/>
      <c r="AI392" s="428"/>
      <c r="AJ392" s="428"/>
      <c r="AK392" s="428"/>
      <c r="AL392" s="428"/>
      <c r="AM392" s="428"/>
      <c r="AN392" s="428"/>
      <c r="AO392" s="428"/>
      <c r="AP392" s="428"/>
      <c r="AQ392" s="428"/>
      <c r="AR392" s="428"/>
      <c r="AS392" s="428"/>
      <c r="AT392" s="428"/>
      <c r="AU392" s="428"/>
      <c r="AV392" s="428"/>
      <c r="AW392" s="428"/>
      <c r="AX392" s="428"/>
      <c r="AY392" s="428"/>
      <c r="AZ392" s="428"/>
      <c r="BA392" s="428"/>
      <c r="BB392" s="428"/>
      <c r="BC392" s="428"/>
    </row>
    <row r="393" ht="12.75" customHeight="1">
      <c r="A393" s="428"/>
      <c r="B393" s="428"/>
      <c r="C393" s="428"/>
      <c r="D393" s="428"/>
      <c r="E393" s="428"/>
      <c r="F393" s="428"/>
      <c r="G393" s="428"/>
      <c r="H393" s="428"/>
      <c r="I393" s="428"/>
      <c r="J393" s="428"/>
      <c r="K393" s="428"/>
      <c r="L393" s="428"/>
      <c r="M393" s="428"/>
      <c r="N393" s="428"/>
      <c r="O393" s="428"/>
      <c r="P393" s="428"/>
      <c r="Q393" s="428"/>
      <c r="R393" s="428"/>
      <c r="S393" s="428"/>
      <c r="T393" s="428"/>
      <c r="U393" s="428"/>
      <c r="V393" s="428"/>
      <c r="W393" s="428"/>
      <c r="X393" s="428"/>
      <c r="Y393" s="428"/>
      <c r="Z393" s="428"/>
      <c r="AA393" s="428"/>
      <c r="AB393" s="428"/>
      <c r="AC393" s="428"/>
      <c r="AD393" s="428"/>
      <c r="AE393" s="428"/>
      <c r="AF393" s="428"/>
      <c r="AG393" s="428"/>
      <c r="AH393" s="428"/>
      <c r="AI393" s="428"/>
      <c r="AJ393" s="428"/>
      <c r="AK393" s="428"/>
      <c r="AL393" s="428"/>
      <c r="AM393" s="428"/>
      <c r="AN393" s="428"/>
      <c r="AO393" s="428"/>
      <c r="AP393" s="428"/>
      <c r="AQ393" s="428"/>
      <c r="AR393" s="428"/>
      <c r="AS393" s="428"/>
      <c r="AT393" s="428"/>
      <c r="AU393" s="428"/>
      <c r="AV393" s="428"/>
      <c r="AW393" s="428"/>
      <c r="AX393" s="428"/>
      <c r="AY393" s="428"/>
      <c r="AZ393" s="428"/>
      <c r="BA393" s="428"/>
      <c r="BB393" s="428"/>
      <c r="BC393" s="428"/>
    </row>
    <row r="394" ht="12.75" customHeight="1">
      <c r="A394" s="428"/>
      <c r="B394" s="428"/>
      <c r="C394" s="428"/>
      <c r="D394" s="428"/>
      <c r="E394" s="428"/>
      <c r="F394" s="428"/>
      <c r="G394" s="428"/>
      <c r="H394" s="428"/>
      <c r="I394" s="428"/>
      <c r="J394" s="428"/>
      <c r="K394" s="428"/>
      <c r="L394" s="428"/>
      <c r="M394" s="428"/>
      <c r="N394" s="428"/>
      <c r="O394" s="428"/>
      <c r="P394" s="428"/>
      <c r="Q394" s="428"/>
      <c r="R394" s="428"/>
      <c r="S394" s="428"/>
      <c r="T394" s="428"/>
      <c r="U394" s="428"/>
      <c r="V394" s="428"/>
      <c r="W394" s="428"/>
      <c r="X394" s="428"/>
      <c r="Y394" s="428"/>
      <c r="Z394" s="428"/>
      <c r="AA394" s="428"/>
      <c r="AB394" s="428"/>
      <c r="AC394" s="428"/>
      <c r="AD394" s="428"/>
      <c r="AE394" s="428"/>
      <c r="AF394" s="428"/>
      <c r="AG394" s="428"/>
      <c r="AH394" s="428"/>
      <c r="AI394" s="428"/>
      <c r="AJ394" s="428"/>
      <c r="AK394" s="428"/>
      <c r="AL394" s="428"/>
      <c r="AM394" s="428"/>
      <c r="AN394" s="428"/>
      <c r="AO394" s="428"/>
      <c r="AP394" s="428"/>
      <c r="AQ394" s="428"/>
      <c r="AR394" s="428"/>
      <c r="AS394" s="428"/>
      <c r="AT394" s="428"/>
      <c r="AU394" s="428"/>
      <c r="AV394" s="428"/>
      <c r="AW394" s="428"/>
      <c r="AX394" s="428"/>
      <c r="AY394" s="428"/>
      <c r="AZ394" s="428"/>
      <c r="BA394" s="428"/>
      <c r="BB394" s="428"/>
      <c r="BC394" s="428"/>
    </row>
    <row r="395" ht="12.75" customHeight="1">
      <c r="A395" s="428"/>
      <c r="B395" s="428"/>
      <c r="C395" s="428"/>
      <c r="D395" s="428"/>
      <c r="E395" s="428"/>
      <c r="F395" s="428"/>
      <c r="G395" s="428"/>
      <c r="H395" s="428"/>
      <c r="I395" s="428"/>
      <c r="J395" s="428"/>
      <c r="K395" s="428"/>
      <c r="L395" s="428"/>
      <c r="M395" s="428"/>
      <c r="N395" s="428"/>
      <c r="O395" s="428"/>
      <c r="P395" s="428"/>
      <c r="Q395" s="428"/>
      <c r="R395" s="428"/>
      <c r="S395" s="428"/>
      <c r="T395" s="428"/>
      <c r="U395" s="428"/>
      <c r="V395" s="428"/>
      <c r="W395" s="428"/>
      <c r="X395" s="428"/>
      <c r="Y395" s="428"/>
      <c r="Z395" s="428"/>
      <c r="AA395" s="428"/>
      <c r="AB395" s="428"/>
      <c r="AC395" s="428"/>
      <c r="AD395" s="428"/>
      <c r="AE395" s="428"/>
      <c r="AF395" s="428"/>
      <c r="AG395" s="428"/>
      <c r="AH395" s="428"/>
      <c r="AI395" s="428"/>
      <c r="AJ395" s="428"/>
      <c r="AK395" s="428"/>
      <c r="AL395" s="428"/>
      <c r="AM395" s="428"/>
      <c r="AN395" s="428"/>
      <c r="AO395" s="428"/>
      <c r="AP395" s="428"/>
      <c r="AQ395" s="428"/>
      <c r="AR395" s="428"/>
      <c r="AS395" s="428"/>
      <c r="AT395" s="428"/>
      <c r="AU395" s="428"/>
      <c r="AV395" s="428"/>
      <c r="AW395" s="428"/>
      <c r="AX395" s="428"/>
      <c r="AY395" s="428"/>
      <c r="AZ395" s="428"/>
      <c r="BA395" s="428"/>
      <c r="BB395" s="428"/>
      <c r="BC395" s="428"/>
    </row>
    <row r="396" ht="12.75" customHeight="1">
      <c r="A396" s="428"/>
      <c r="B396" s="428"/>
      <c r="C396" s="428"/>
      <c r="D396" s="428"/>
      <c r="E396" s="428"/>
      <c r="F396" s="428"/>
      <c r="G396" s="428"/>
      <c r="H396" s="428"/>
      <c r="I396" s="428"/>
      <c r="J396" s="428"/>
      <c r="K396" s="428"/>
      <c r="L396" s="428"/>
      <c r="M396" s="428"/>
      <c r="N396" s="428"/>
      <c r="O396" s="428"/>
      <c r="P396" s="428"/>
      <c r="Q396" s="428"/>
      <c r="R396" s="428"/>
      <c r="S396" s="428"/>
      <c r="T396" s="428"/>
      <c r="U396" s="428"/>
      <c r="V396" s="428"/>
      <c r="W396" s="428"/>
      <c r="X396" s="428"/>
      <c r="Y396" s="428"/>
      <c r="Z396" s="428"/>
      <c r="AA396" s="428"/>
      <c r="AB396" s="428"/>
      <c r="AC396" s="428"/>
      <c r="AD396" s="428"/>
      <c r="AE396" s="428"/>
      <c r="AF396" s="428"/>
      <c r="AG396" s="428"/>
      <c r="AH396" s="428"/>
      <c r="AI396" s="428"/>
      <c r="AJ396" s="428"/>
      <c r="AK396" s="428"/>
      <c r="AL396" s="428"/>
      <c r="AM396" s="428"/>
      <c r="AN396" s="428"/>
      <c r="AO396" s="428"/>
      <c r="AP396" s="428"/>
      <c r="AQ396" s="428"/>
      <c r="AR396" s="428"/>
      <c r="AS396" s="428"/>
      <c r="AT396" s="428"/>
      <c r="AU396" s="428"/>
      <c r="AV396" s="428"/>
      <c r="AW396" s="428"/>
      <c r="AX396" s="428"/>
      <c r="AY396" s="428"/>
      <c r="AZ396" s="428"/>
      <c r="BA396" s="428"/>
      <c r="BB396" s="428"/>
      <c r="BC396" s="428"/>
    </row>
    <row r="397" ht="12.75" customHeight="1">
      <c r="A397" s="428"/>
      <c r="B397" s="428"/>
      <c r="C397" s="428"/>
      <c r="D397" s="428"/>
      <c r="E397" s="428"/>
      <c r="F397" s="428"/>
      <c r="G397" s="428"/>
      <c r="H397" s="428"/>
      <c r="I397" s="428"/>
      <c r="J397" s="428"/>
      <c r="K397" s="428"/>
      <c r="L397" s="428"/>
      <c r="M397" s="428"/>
      <c r="N397" s="428"/>
      <c r="O397" s="428"/>
      <c r="P397" s="428"/>
      <c r="Q397" s="428"/>
      <c r="R397" s="428"/>
      <c r="S397" s="428"/>
      <c r="T397" s="428"/>
      <c r="U397" s="428"/>
      <c r="V397" s="428"/>
      <c r="W397" s="428"/>
      <c r="X397" s="428"/>
      <c r="Y397" s="428"/>
      <c r="Z397" s="428"/>
      <c r="AA397" s="428"/>
      <c r="AB397" s="428"/>
      <c r="AC397" s="428"/>
      <c r="AD397" s="428"/>
      <c r="AE397" s="428"/>
      <c r="AF397" s="428"/>
      <c r="AG397" s="428"/>
      <c r="AH397" s="428"/>
      <c r="AI397" s="428"/>
      <c r="AJ397" s="428"/>
      <c r="AK397" s="428"/>
      <c r="AL397" s="428"/>
      <c r="AM397" s="428"/>
      <c r="AN397" s="428"/>
      <c r="AO397" s="428"/>
      <c r="AP397" s="428"/>
      <c r="AQ397" s="428"/>
      <c r="AR397" s="428"/>
      <c r="AS397" s="428"/>
      <c r="AT397" s="428"/>
      <c r="AU397" s="428"/>
      <c r="AV397" s="428"/>
      <c r="AW397" s="428"/>
      <c r="AX397" s="428"/>
      <c r="AY397" s="428"/>
      <c r="AZ397" s="428"/>
      <c r="BA397" s="428"/>
      <c r="BB397" s="428"/>
      <c r="BC397" s="428"/>
    </row>
    <row r="398" ht="12.75" customHeight="1">
      <c r="A398" s="428"/>
      <c r="B398" s="428"/>
      <c r="C398" s="428"/>
      <c r="D398" s="428"/>
      <c r="E398" s="428"/>
      <c r="F398" s="428"/>
      <c r="G398" s="428"/>
      <c r="H398" s="428"/>
      <c r="I398" s="428"/>
      <c r="J398" s="428"/>
      <c r="K398" s="428"/>
      <c r="L398" s="428"/>
      <c r="M398" s="428"/>
      <c r="N398" s="428"/>
      <c r="O398" s="428"/>
      <c r="P398" s="428"/>
      <c r="Q398" s="428"/>
      <c r="R398" s="428"/>
      <c r="S398" s="428"/>
      <c r="T398" s="428"/>
      <c r="U398" s="428"/>
      <c r="V398" s="428"/>
      <c r="W398" s="428"/>
      <c r="X398" s="428"/>
      <c r="Y398" s="428"/>
      <c r="Z398" s="428"/>
      <c r="AA398" s="428"/>
      <c r="AB398" s="428"/>
      <c r="AC398" s="428"/>
      <c r="AD398" s="428"/>
      <c r="AE398" s="428"/>
      <c r="AF398" s="428"/>
      <c r="AG398" s="428"/>
      <c r="AH398" s="428"/>
      <c r="AI398" s="428"/>
      <c r="AJ398" s="428"/>
      <c r="AK398" s="428"/>
      <c r="AL398" s="428"/>
      <c r="AM398" s="428"/>
      <c r="AN398" s="428"/>
      <c r="AO398" s="428"/>
      <c r="AP398" s="428"/>
      <c r="AQ398" s="428"/>
      <c r="AR398" s="428"/>
      <c r="AS398" s="428"/>
      <c r="AT398" s="428"/>
      <c r="AU398" s="428"/>
      <c r="AV398" s="428"/>
      <c r="AW398" s="428"/>
      <c r="AX398" s="428"/>
      <c r="AY398" s="428"/>
      <c r="AZ398" s="428"/>
      <c r="BA398" s="428"/>
      <c r="BB398" s="428"/>
      <c r="BC398" s="428"/>
    </row>
    <row r="399" ht="12.75" customHeight="1">
      <c r="A399" s="428"/>
      <c r="B399" s="428"/>
      <c r="C399" s="428"/>
      <c r="D399" s="428"/>
      <c r="E399" s="428"/>
      <c r="F399" s="428"/>
      <c r="G399" s="428"/>
      <c r="H399" s="428"/>
      <c r="I399" s="428"/>
      <c r="J399" s="428"/>
      <c r="K399" s="428"/>
      <c r="L399" s="428"/>
      <c r="M399" s="428"/>
      <c r="N399" s="428"/>
      <c r="O399" s="428"/>
      <c r="P399" s="428"/>
      <c r="Q399" s="428"/>
      <c r="R399" s="428"/>
      <c r="S399" s="428"/>
      <c r="T399" s="428"/>
      <c r="U399" s="428"/>
      <c r="V399" s="428"/>
      <c r="W399" s="428"/>
      <c r="X399" s="428"/>
      <c r="Y399" s="428"/>
      <c r="Z399" s="428"/>
      <c r="AA399" s="428"/>
      <c r="AB399" s="428"/>
      <c r="AC399" s="428"/>
      <c r="AD399" s="428"/>
      <c r="AE399" s="428"/>
      <c r="AF399" s="428"/>
      <c r="AG399" s="428"/>
      <c r="AH399" s="428"/>
      <c r="AI399" s="428"/>
      <c r="AJ399" s="428"/>
      <c r="AK399" s="428"/>
      <c r="AL399" s="428"/>
      <c r="AM399" s="428"/>
      <c r="AN399" s="428"/>
      <c r="AO399" s="428"/>
      <c r="AP399" s="428"/>
      <c r="AQ399" s="428"/>
      <c r="AR399" s="428"/>
      <c r="AS399" s="428"/>
      <c r="AT399" s="428"/>
      <c r="AU399" s="428"/>
      <c r="AV399" s="428"/>
      <c r="AW399" s="428"/>
      <c r="AX399" s="428"/>
      <c r="AY399" s="428"/>
      <c r="AZ399" s="428"/>
      <c r="BA399" s="428"/>
      <c r="BB399" s="428"/>
      <c r="BC399" s="428"/>
    </row>
    <row r="400" ht="12.75" customHeight="1">
      <c r="A400" s="428"/>
      <c r="B400" s="428"/>
      <c r="C400" s="428"/>
      <c r="D400" s="428"/>
      <c r="E400" s="428"/>
      <c r="F400" s="428"/>
      <c r="G400" s="428"/>
      <c r="H400" s="428"/>
      <c r="I400" s="428"/>
      <c r="J400" s="428"/>
      <c r="K400" s="428"/>
      <c r="L400" s="428"/>
      <c r="M400" s="428"/>
      <c r="N400" s="428"/>
      <c r="O400" s="428"/>
      <c r="P400" s="428"/>
      <c r="Q400" s="428"/>
      <c r="R400" s="428"/>
      <c r="S400" s="428"/>
      <c r="T400" s="428"/>
      <c r="U400" s="428"/>
      <c r="V400" s="428"/>
      <c r="W400" s="428"/>
      <c r="X400" s="428"/>
      <c r="Y400" s="428"/>
      <c r="Z400" s="428"/>
      <c r="AA400" s="428"/>
      <c r="AB400" s="428"/>
      <c r="AC400" s="428"/>
      <c r="AD400" s="428"/>
      <c r="AE400" s="428"/>
      <c r="AF400" s="428"/>
      <c r="AG400" s="428"/>
      <c r="AH400" s="428"/>
      <c r="AI400" s="428"/>
      <c r="AJ400" s="428"/>
      <c r="AK400" s="428"/>
      <c r="AL400" s="428"/>
      <c r="AM400" s="428"/>
      <c r="AN400" s="428"/>
      <c r="AO400" s="428"/>
      <c r="AP400" s="428"/>
      <c r="AQ400" s="428"/>
      <c r="AR400" s="428"/>
      <c r="AS400" s="428"/>
      <c r="AT400" s="428"/>
      <c r="AU400" s="428"/>
      <c r="AV400" s="428"/>
      <c r="AW400" s="428"/>
      <c r="AX400" s="428"/>
      <c r="AY400" s="428"/>
      <c r="AZ400" s="428"/>
      <c r="BA400" s="428"/>
      <c r="BB400" s="428"/>
      <c r="BC400" s="428"/>
    </row>
    <row r="401" ht="12.75" customHeight="1">
      <c r="A401" s="428"/>
      <c r="B401" s="428"/>
      <c r="C401" s="428"/>
      <c r="D401" s="428"/>
      <c r="E401" s="428"/>
      <c r="F401" s="428"/>
      <c r="G401" s="428"/>
      <c r="H401" s="428"/>
      <c r="I401" s="428"/>
      <c r="J401" s="428"/>
      <c r="K401" s="428"/>
      <c r="L401" s="428"/>
      <c r="M401" s="428"/>
      <c r="N401" s="428"/>
      <c r="O401" s="428"/>
      <c r="P401" s="428"/>
      <c r="Q401" s="428"/>
      <c r="R401" s="428"/>
      <c r="S401" s="428"/>
      <c r="T401" s="428"/>
      <c r="U401" s="428"/>
      <c r="V401" s="428"/>
      <c r="W401" s="428"/>
      <c r="X401" s="428"/>
      <c r="Y401" s="428"/>
      <c r="Z401" s="428"/>
      <c r="AA401" s="428"/>
      <c r="AB401" s="428"/>
      <c r="AC401" s="428"/>
      <c r="AD401" s="428"/>
      <c r="AE401" s="428"/>
      <c r="AF401" s="428"/>
      <c r="AG401" s="428"/>
      <c r="AH401" s="428"/>
      <c r="AI401" s="428"/>
      <c r="AJ401" s="428"/>
      <c r="AK401" s="428"/>
      <c r="AL401" s="428"/>
      <c r="AM401" s="428"/>
      <c r="AN401" s="428"/>
      <c r="AO401" s="428"/>
      <c r="AP401" s="428"/>
      <c r="AQ401" s="428"/>
      <c r="AR401" s="428"/>
      <c r="AS401" s="428"/>
      <c r="AT401" s="428"/>
      <c r="AU401" s="428"/>
      <c r="AV401" s="428"/>
      <c r="AW401" s="428"/>
      <c r="AX401" s="428"/>
      <c r="AY401" s="428"/>
      <c r="AZ401" s="428"/>
      <c r="BA401" s="428"/>
      <c r="BB401" s="428"/>
      <c r="BC401" s="428"/>
    </row>
    <row r="402" ht="12.75" customHeight="1">
      <c r="A402" s="428"/>
      <c r="B402" s="428"/>
      <c r="C402" s="428"/>
      <c r="D402" s="428"/>
      <c r="E402" s="428"/>
      <c r="F402" s="428"/>
      <c r="G402" s="428"/>
      <c r="H402" s="428"/>
      <c r="I402" s="428"/>
      <c r="J402" s="428"/>
      <c r="K402" s="428"/>
      <c r="L402" s="428"/>
      <c r="M402" s="428"/>
      <c r="N402" s="428"/>
      <c r="O402" s="428"/>
      <c r="P402" s="428"/>
      <c r="Q402" s="428"/>
      <c r="R402" s="428"/>
      <c r="S402" s="428"/>
      <c r="T402" s="428"/>
      <c r="U402" s="428"/>
      <c r="V402" s="428"/>
      <c r="W402" s="428"/>
      <c r="X402" s="428"/>
      <c r="Y402" s="428"/>
      <c r="Z402" s="428"/>
      <c r="AA402" s="428"/>
      <c r="AB402" s="428"/>
      <c r="AC402" s="428"/>
      <c r="AD402" s="428"/>
      <c r="AE402" s="428"/>
      <c r="AF402" s="428"/>
      <c r="AG402" s="428"/>
      <c r="AH402" s="428"/>
      <c r="AI402" s="428"/>
      <c r="AJ402" s="428"/>
      <c r="AK402" s="428"/>
      <c r="AL402" s="428"/>
      <c r="AM402" s="428"/>
      <c r="AN402" s="428"/>
      <c r="AO402" s="428"/>
      <c r="AP402" s="428"/>
      <c r="AQ402" s="428"/>
      <c r="AR402" s="428"/>
      <c r="AS402" s="428"/>
      <c r="AT402" s="428"/>
      <c r="AU402" s="428"/>
      <c r="AV402" s="428"/>
      <c r="AW402" s="428"/>
      <c r="AX402" s="428"/>
      <c r="AY402" s="428"/>
      <c r="AZ402" s="428"/>
      <c r="BA402" s="428"/>
      <c r="BB402" s="428"/>
      <c r="BC402" s="428"/>
    </row>
    <row r="403" ht="12.75" customHeight="1">
      <c r="A403" s="428"/>
      <c r="B403" s="428"/>
      <c r="C403" s="428"/>
      <c r="D403" s="428"/>
      <c r="E403" s="428"/>
      <c r="F403" s="428"/>
      <c r="G403" s="428"/>
      <c r="H403" s="428"/>
      <c r="I403" s="428"/>
      <c r="J403" s="428"/>
      <c r="K403" s="428"/>
      <c r="L403" s="428"/>
      <c r="M403" s="428"/>
      <c r="N403" s="428"/>
      <c r="O403" s="428"/>
      <c r="P403" s="428"/>
      <c r="Q403" s="428"/>
      <c r="R403" s="428"/>
      <c r="S403" s="428"/>
      <c r="T403" s="428"/>
      <c r="U403" s="428"/>
      <c r="V403" s="428"/>
      <c r="W403" s="428"/>
      <c r="X403" s="428"/>
      <c r="Y403" s="428"/>
      <c r="Z403" s="428"/>
      <c r="AA403" s="428"/>
      <c r="AB403" s="428"/>
      <c r="AC403" s="428"/>
      <c r="AD403" s="428"/>
      <c r="AE403" s="428"/>
      <c r="AF403" s="428"/>
      <c r="AG403" s="428"/>
      <c r="AH403" s="428"/>
      <c r="AI403" s="428"/>
      <c r="AJ403" s="428"/>
      <c r="AK403" s="428"/>
      <c r="AL403" s="428"/>
      <c r="AM403" s="428"/>
      <c r="AN403" s="428"/>
      <c r="AO403" s="428"/>
      <c r="AP403" s="428"/>
      <c r="AQ403" s="428"/>
      <c r="AR403" s="428"/>
      <c r="AS403" s="428"/>
      <c r="AT403" s="428"/>
      <c r="AU403" s="428"/>
      <c r="AV403" s="428"/>
      <c r="AW403" s="428"/>
      <c r="AX403" s="428"/>
      <c r="AY403" s="428"/>
      <c r="AZ403" s="428"/>
      <c r="BA403" s="428"/>
      <c r="BB403" s="428"/>
      <c r="BC403" s="428"/>
    </row>
    <row r="404" ht="12.75" customHeight="1">
      <c r="A404" s="428"/>
      <c r="B404" s="428"/>
      <c r="C404" s="428"/>
      <c r="D404" s="428"/>
      <c r="E404" s="428"/>
      <c r="F404" s="428"/>
      <c r="G404" s="428"/>
      <c r="H404" s="428"/>
      <c r="I404" s="428"/>
      <c r="J404" s="428"/>
      <c r="K404" s="428"/>
      <c r="L404" s="428"/>
      <c r="M404" s="428"/>
      <c r="N404" s="428"/>
      <c r="O404" s="428"/>
      <c r="P404" s="428"/>
      <c r="Q404" s="428"/>
      <c r="R404" s="428"/>
      <c r="S404" s="428"/>
      <c r="T404" s="428"/>
      <c r="U404" s="428"/>
      <c r="V404" s="428"/>
      <c r="W404" s="428"/>
      <c r="X404" s="428"/>
      <c r="Y404" s="428"/>
      <c r="Z404" s="428"/>
      <c r="AA404" s="428"/>
      <c r="AB404" s="428"/>
      <c r="AC404" s="428"/>
      <c r="AD404" s="428"/>
      <c r="AE404" s="428"/>
      <c r="AF404" s="428"/>
      <c r="AG404" s="428"/>
      <c r="AH404" s="428"/>
      <c r="AI404" s="428"/>
      <c r="AJ404" s="428"/>
      <c r="AK404" s="428"/>
      <c r="AL404" s="428"/>
      <c r="AM404" s="428"/>
      <c r="AN404" s="428"/>
      <c r="AO404" s="428"/>
      <c r="AP404" s="428"/>
      <c r="AQ404" s="428"/>
      <c r="AR404" s="428"/>
      <c r="AS404" s="428"/>
      <c r="AT404" s="428"/>
      <c r="AU404" s="428"/>
      <c r="AV404" s="428"/>
      <c r="AW404" s="428"/>
      <c r="AX404" s="428"/>
      <c r="AY404" s="428"/>
      <c r="AZ404" s="428"/>
      <c r="BA404" s="428"/>
      <c r="BB404" s="428"/>
      <c r="BC404" s="428"/>
    </row>
    <row r="405" ht="12.75" customHeight="1">
      <c r="A405" s="428"/>
      <c r="B405" s="428"/>
      <c r="C405" s="428"/>
      <c r="D405" s="428"/>
      <c r="E405" s="428"/>
      <c r="F405" s="428"/>
      <c r="G405" s="428"/>
      <c r="H405" s="428"/>
      <c r="I405" s="428"/>
      <c r="J405" s="428"/>
      <c r="K405" s="428"/>
      <c r="L405" s="428"/>
      <c r="M405" s="428"/>
      <c r="N405" s="428"/>
      <c r="O405" s="428"/>
      <c r="P405" s="428"/>
      <c r="Q405" s="428"/>
      <c r="R405" s="428"/>
      <c r="S405" s="428"/>
      <c r="T405" s="428"/>
      <c r="U405" s="428"/>
      <c r="V405" s="428"/>
      <c r="W405" s="428"/>
      <c r="X405" s="428"/>
      <c r="Y405" s="428"/>
      <c r="Z405" s="428"/>
      <c r="AA405" s="428"/>
      <c r="AB405" s="428"/>
      <c r="AC405" s="428"/>
      <c r="AD405" s="428"/>
      <c r="AE405" s="428"/>
      <c r="AF405" s="428"/>
      <c r="AG405" s="428"/>
      <c r="AH405" s="428"/>
      <c r="AI405" s="428"/>
      <c r="AJ405" s="428"/>
      <c r="AK405" s="428"/>
      <c r="AL405" s="428"/>
      <c r="AM405" s="428"/>
      <c r="AN405" s="428"/>
      <c r="AO405" s="428"/>
      <c r="AP405" s="428"/>
      <c r="AQ405" s="428"/>
      <c r="AR405" s="428"/>
      <c r="AS405" s="428"/>
      <c r="AT405" s="428"/>
      <c r="AU405" s="428"/>
      <c r="AV405" s="428"/>
      <c r="AW405" s="428"/>
      <c r="AX405" s="428"/>
      <c r="AY405" s="428"/>
      <c r="AZ405" s="428"/>
      <c r="BA405" s="428"/>
      <c r="BB405" s="428"/>
      <c r="BC405" s="428"/>
    </row>
    <row r="406" ht="12.75" customHeight="1">
      <c r="A406" s="428"/>
      <c r="B406" s="428"/>
      <c r="C406" s="428"/>
      <c r="D406" s="428"/>
      <c r="E406" s="428"/>
      <c r="F406" s="428"/>
      <c r="G406" s="428"/>
      <c r="H406" s="428"/>
      <c r="I406" s="428"/>
      <c r="J406" s="428"/>
      <c r="K406" s="428"/>
      <c r="L406" s="428"/>
      <c r="M406" s="428"/>
      <c r="N406" s="428"/>
      <c r="O406" s="428"/>
      <c r="P406" s="428"/>
      <c r="Q406" s="428"/>
      <c r="R406" s="428"/>
      <c r="S406" s="428"/>
      <c r="T406" s="428"/>
      <c r="U406" s="428"/>
      <c r="V406" s="428"/>
      <c r="W406" s="428"/>
      <c r="X406" s="428"/>
      <c r="Y406" s="428"/>
      <c r="Z406" s="428"/>
      <c r="AA406" s="428"/>
      <c r="AB406" s="428"/>
      <c r="AC406" s="428"/>
      <c r="AD406" s="428"/>
      <c r="AE406" s="428"/>
      <c r="AF406" s="428"/>
      <c r="AG406" s="428"/>
      <c r="AH406" s="428"/>
      <c r="AI406" s="428"/>
      <c r="AJ406" s="428"/>
      <c r="AK406" s="428"/>
      <c r="AL406" s="428"/>
      <c r="AM406" s="428"/>
      <c r="AN406" s="428"/>
      <c r="AO406" s="428"/>
      <c r="AP406" s="428"/>
      <c r="AQ406" s="428"/>
      <c r="AR406" s="428"/>
      <c r="AS406" s="428"/>
      <c r="AT406" s="428"/>
      <c r="AU406" s="428"/>
      <c r="AV406" s="428"/>
      <c r="AW406" s="428"/>
      <c r="AX406" s="428"/>
      <c r="AY406" s="428"/>
      <c r="AZ406" s="428"/>
      <c r="BA406" s="428"/>
      <c r="BB406" s="428"/>
      <c r="BC406" s="428"/>
    </row>
    <row r="407" ht="12.75" customHeight="1">
      <c r="A407" s="428"/>
      <c r="B407" s="428"/>
      <c r="C407" s="428"/>
      <c r="D407" s="428"/>
      <c r="E407" s="428"/>
      <c r="F407" s="428"/>
      <c r="G407" s="428"/>
      <c r="H407" s="428"/>
      <c r="I407" s="428"/>
      <c r="J407" s="428"/>
      <c r="K407" s="428"/>
      <c r="L407" s="428"/>
      <c r="M407" s="428"/>
      <c r="N407" s="428"/>
      <c r="O407" s="428"/>
      <c r="P407" s="428"/>
      <c r="Q407" s="428"/>
      <c r="R407" s="428"/>
      <c r="S407" s="428"/>
      <c r="T407" s="428"/>
      <c r="U407" s="428"/>
      <c r="V407" s="428"/>
      <c r="W407" s="428"/>
      <c r="X407" s="428"/>
      <c r="Y407" s="428"/>
      <c r="Z407" s="428"/>
      <c r="AA407" s="428"/>
      <c r="AB407" s="428"/>
      <c r="AC407" s="428"/>
      <c r="AD407" s="428"/>
      <c r="AE407" s="428"/>
      <c r="AF407" s="428"/>
      <c r="AG407" s="428"/>
      <c r="AH407" s="428"/>
      <c r="AI407" s="428"/>
      <c r="AJ407" s="428"/>
      <c r="AK407" s="428"/>
      <c r="AL407" s="428"/>
      <c r="AM407" s="428"/>
      <c r="AN407" s="428"/>
      <c r="AO407" s="428"/>
      <c r="AP407" s="428"/>
      <c r="AQ407" s="428"/>
      <c r="AR407" s="428"/>
      <c r="AS407" s="428"/>
      <c r="AT407" s="428"/>
      <c r="AU407" s="428"/>
      <c r="AV407" s="428"/>
      <c r="AW407" s="428"/>
      <c r="AX407" s="428"/>
      <c r="AY407" s="428"/>
      <c r="AZ407" s="428"/>
      <c r="BA407" s="428"/>
      <c r="BB407" s="428"/>
      <c r="BC407" s="428"/>
    </row>
    <row r="408" ht="12.75" customHeight="1">
      <c r="A408" s="428"/>
      <c r="B408" s="428"/>
      <c r="C408" s="428"/>
      <c r="D408" s="428"/>
      <c r="E408" s="428"/>
      <c r="F408" s="428"/>
      <c r="G408" s="428"/>
      <c r="H408" s="428"/>
      <c r="I408" s="428"/>
      <c r="J408" s="428"/>
      <c r="K408" s="428"/>
      <c r="L408" s="428"/>
      <c r="M408" s="428"/>
      <c r="N408" s="428"/>
      <c r="O408" s="428"/>
      <c r="P408" s="428"/>
      <c r="Q408" s="428"/>
      <c r="R408" s="428"/>
      <c r="S408" s="428"/>
      <c r="T408" s="428"/>
      <c r="U408" s="428"/>
      <c r="V408" s="428"/>
      <c r="W408" s="428"/>
      <c r="X408" s="428"/>
      <c r="Y408" s="428"/>
      <c r="Z408" s="428"/>
      <c r="AA408" s="428"/>
      <c r="AB408" s="428"/>
      <c r="AC408" s="428"/>
      <c r="AD408" s="428"/>
      <c r="AE408" s="428"/>
      <c r="AF408" s="428"/>
      <c r="AG408" s="428"/>
      <c r="AH408" s="428"/>
      <c r="AI408" s="428"/>
      <c r="AJ408" s="428"/>
      <c r="AK408" s="428"/>
      <c r="AL408" s="428"/>
      <c r="AM408" s="428"/>
      <c r="AN408" s="428"/>
      <c r="AO408" s="428"/>
      <c r="AP408" s="428"/>
      <c r="AQ408" s="428"/>
      <c r="AR408" s="428"/>
      <c r="AS408" s="428"/>
      <c r="AT408" s="428"/>
      <c r="AU408" s="428"/>
      <c r="AV408" s="428"/>
      <c r="AW408" s="428"/>
      <c r="AX408" s="428"/>
      <c r="AY408" s="428"/>
      <c r="AZ408" s="428"/>
      <c r="BA408" s="428"/>
      <c r="BB408" s="428"/>
      <c r="BC408" s="428"/>
    </row>
    <row r="409" ht="12.75" customHeight="1">
      <c r="A409" s="428"/>
      <c r="B409" s="428"/>
      <c r="C409" s="428"/>
      <c r="D409" s="428"/>
      <c r="E409" s="428"/>
      <c r="F409" s="428"/>
      <c r="G409" s="428"/>
      <c r="H409" s="428"/>
      <c r="I409" s="428"/>
      <c r="J409" s="428"/>
      <c r="K409" s="428"/>
      <c r="L409" s="428"/>
      <c r="M409" s="428"/>
      <c r="N409" s="428"/>
      <c r="O409" s="428"/>
      <c r="P409" s="428"/>
      <c r="Q409" s="428"/>
      <c r="R409" s="428"/>
      <c r="S409" s="428"/>
      <c r="T409" s="428"/>
      <c r="U409" s="428"/>
      <c r="V409" s="428"/>
      <c r="W409" s="428"/>
      <c r="X409" s="428"/>
      <c r="Y409" s="428"/>
      <c r="Z409" s="428"/>
      <c r="AA409" s="428"/>
      <c r="AB409" s="428"/>
      <c r="AC409" s="428"/>
      <c r="AD409" s="428"/>
      <c r="AE409" s="428"/>
      <c r="AF409" s="428"/>
      <c r="AG409" s="428"/>
      <c r="AH409" s="428"/>
      <c r="AI409" s="428"/>
      <c r="AJ409" s="428"/>
      <c r="AK409" s="428"/>
      <c r="AL409" s="428"/>
      <c r="AM409" s="428"/>
      <c r="AN409" s="428"/>
      <c r="AO409" s="428"/>
      <c r="AP409" s="428"/>
      <c r="AQ409" s="428"/>
      <c r="AR409" s="428"/>
      <c r="AS409" s="428"/>
      <c r="AT409" s="428"/>
      <c r="AU409" s="428"/>
      <c r="AV409" s="428"/>
      <c r="AW409" s="428"/>
      <c r="AX409" s="428"/>
      <c r="AY409" s="428"/>
      <c r="AZ409" s="428"/>
      <c r="BA409" s="428"/>
      <c r="BB409" s="428"/>
      <c r="BC409" s="428"/>
    </row>
    <row r="410" ht="12.75" customHeight="1">
      <c r="A410" s="428"/>
      <c r="B410" s="428"/>
      <c r="C410" s="428"/>
      <c r="D410" s="428"/>
      <c r="E410" s="428"/>
      <c r="F410" s="428"/>
      <c r="G410" s="428"/>
      <c r="H410" s="428"/>
      <c r="I410" s="428"/>
      <c r="J410" s="428"/>
      <c r="K410" s="428"/>
      <c r="L410" s="428"/>
      <c r="M410" s="428"/>
      <c r="N410" s="428"/>
      <c r="O410" s="428"/>
      <c r="P410" s="428"/>
      <c r="Q410" s="428"/>
      <c r="R410" s="428"/>
      <c r="S410" s="428"/>
      <c r="T410" s="428"/>
      <c r="U410" s="428"/>
      <c r="V410" s="428"/>
      <c r="W410" s="428"/>
      <c r="X410" s="428"/>
      <c r="Y410" s="428"/>
      <c r="Z410" s="428"/>
      <c r="AA410" s="428"/>
      <c r="AB410" s="428"/>
      <c r="AC410" s="428"/>
      <c r="AD410" s="428"/>
      <c r="AE410" s="428"/>
      <c r="AF410" s="428"/>
      <c r="AG410" s="428"/>
      <c r="AH410" s="428"/>
      <c r="AI410" s="428"/>
      <c r="AJ410" s="428"/>
      <c r="AK410" s="428"/>
      <c r="AL410" s="428"/>
      <c r="AM410" s="428"/>
      <c r="AN410" s="428"/>
      <c r="AO410" s="428"/>
      <c r="AP410" s="428"/>
      <c r="AQ410" s="428"/>
      <c r="AR410" s="428"/>
      <c r="AS410" s="428"/>
      <c r="AT410" s="428"/>
      <c r="AU410" s="428"/>
      <c r="AV410" s="428"/>
      <c r="AW410" s="428"/>
      <c r="AX410" s="428"/>
      <c r="AY410" s="428"/>
      <c r="AZ410" s="428"/>
      <c r="BA410" s="428"/>
      <c r="BB410" s="428"/>
      <c r="BC410" s="428"/>
    </row>
    <row r="411" ht="12.75" customHeight="1">
      <c r="A411" s="428"/>
      <c r="B411" s="428"/>
      <c r="C411" s="428"/>
      <c r="D411" s="428"/>
      <c r="E411" s="428"/>
      <c r="F411" s="428"/>
      <c r="G411" s="428"/>
      <c r="H411" s="428"/>
      <c r="I411" s="428"/>
      <c r="J411" s="428"/>
      <c r="K411" s="428"/>
      <c r="L411" s="428"/>
      <c r="M411" s="428"/>
      <c r="N411" s="428"/>
      <c r="O411" s="428"/>
      <c r="P411" s="428"/>
      <c r="Q411" s="428"/>
      <c r="R411" s="428"/>
      <c r="S411" s="428"/>
      <c r="T411" s="428"/>
      <c r="U411" s="428"/>
      <c r="V411" s="428"/>
      <c r="W411" s="428"/>
      <c r="X411" s="428"/>
      <c r="Y411" s="428"/>
      <c r="Z411" s="428"/>
      <c r="AA411" s="428"/>
      <c r="AB411" s="428"/>
      <c r="AC411" s="428"/>
      <c r="AD411" s="428"/>
      <c r="AE411" s="428"/>
      <c r="AF411" s="428"/>
      <c r="AG411" s="428"/>
      <c r="AH411" s="428"/>
      <c r="AI411" s="428"/>
      <c r="AJ411" s="428"/>
      <c r="AK411" s="428"/>
      <c r="AL411" s="428"/>
      <c r="AM411" s="428"/>
      <c r="AN411" s="428"/>
      <c r="AO411" s="428"/>
      <c r="AP411" s="428"/>
      <c r="AQ411" s="428"/>
      <c r="AR411" s="428"/>
      <c r="AS411" s="428"/>
      <c r="AT411" s="428"/>
      <c r="AU411" s="428"/>
      <c r="AV411" s="428"/>
      <c r="AW411" s="428"/>
      <c r="AX411" s="428"/>
      <c r="AY411" s="428"/>
      <c r="AZ411" s="428"/>
      <c r="BA411" s="428"/>
      <c r="BB411" s="428"/>
      <c r="BC411" s="428"/>
    </row>
    <row r="412" ht="12.75" customHeight="1">
      <c r="A412" s="428"/>
      <c r="B412" s="428"/>
      <c r="C412" s="428"/>
      <c r="D412" s="428"/>
      <c r="E412" s="428"/>
      <c r="F412" s="428"/>
      <c r="G412" s="428"/>
      <c r="H412" s="428"/>
      <c r="I412" s="428"/>
      <c r="J412" s="428"/>
      <c r="K412" s="428"/>
      <c r="L412" s="428"/>
      <c r="M412" s="428"/>
      <c r="N412" s="428"/>
      <c r="O412" s="428"/>
      <c r="P412" s="428"/>
      <c r="Q412" s="428"/>
      <c r="R412" s="428"/>
      <c r="S412" s="428"/>
      <c r="T412" s="428"/>
      <c r="U412" s="428"/>
      <c r="V412" s="428"/>
      <c r="W412" s="428"/>
      <c r="X412" s="428"/>
      <c r="Y412" s="428"/>
      <c r="Z412" s="428"/>
      <c r="AA412" s="428"/>
      <c r="AB412" s="428"/>
      <c r="AC412" s="428"/>
      <c r="AD412" s="428"/>
      <c r="AE412" s="428"/>
      <c r="AF412" s="428"/>
      <c r="AG412" s="428"/>
      <c r="AH412" s="428"/>
      <c r="AI412" s="428"/>
      <c r="AJ412" s="428"/>
      <c r="AK412" s="428"/>
      <c r="AL412" s="428"/>
      <c r="AM412" s="428"/>
      <c r="AN412" s="428"/>
      <c r="AO412" s="428"/>
      <c r="AP412" s="428"/>
      <c r="AQ412" s="428"/>
      <c r="AR412" s="428"/>
      <c r="AS412" s="428"/>
      <c r="AT412" s="428"/>
      <c r="AU412" s="428"/>
      <c r="AV412" s="428"/>
      <c r="AW412" s="428"/>
      <c r="AX412" s="428"/>
      <c r="AY412" s="428"/>
      <c r="AZ412" s="428"/>
      <c r="BA412" s="428"/>
      <c r="BB412" s="428"/>
      <c r="BC412" s="428"/>
    </row>
    <row r="413" ht="12.75" customHeight="1">
      <c r="A413" s="428"/>
      <c r="B413" s="428"/>
      <c r="C413" s="428"/>
      <c r="D413" s="428"/>
      <c r="E413" s="428"/>
      <c r="F413" s="428"/>
      <c r="G413" s="428"/>
      <c r="H413" s="428"/>
      <c r="I413" s="428"/>
      <c r="J413" s="428"/>
      <c r="K413" s="428"/>
      <c r="L413" s="428"/>
      <c r="M413" s="428"/>
      <c r="N413" s="428"/>
      <c r="O413" s="428"/>
      <c r="P413" s="428"/>
      <c r="Q413" s="428"/>
      <c r="R413" s="428"/>
      <c r="S413" s="428"/>
      <c r="T413" s="428"/>
      <c r="U413" s="428"/>
      <c r="V413" s="428"/>
      <c r="W413" s="428"/>
      <c r="X413" s="428"/>
      <c r="Y413" s="428"/>
      <c r="Z413" s="428"/>
      <c r="AA413" s="428"/>
      <c r="AB413" s="428"/>
      <c r="AC413" s="428"/>
      <c r="AD413" s="428"/>
      <c r="AE413" s="428"/>
      <c r="AF413" s="428"/>
      <c r="AG413" s="428"/>
      <c r="AH413" s="428"/>
      <c r="AI413" s="428"/>
      <c r="AJ413" s="428"/>
      <c r="AK413" s="428"/>
      <c r="AL413" s="428"/>
      <c r="AM413" s="428"/>
      <c r="AN413" s="428"/>
      <c r="AO413" s="428"/>
      <c r="AP413" s="428"/>
      <c r="AQ413" s="428"/>
      <c r="AR413" s="428"/>
      <c r="AS413" s="428"/>
      <c r="AT413" s="428"/>
      <c r="AU413" s="428"/>
      <c r="AV413" s="428"/>
      <c r="AW413" s="428"/>
      <c r="AX413" s="428"/>
      <c r="AY413" s="428"/>
      <c r="AZ413" s="428"/>
      <c r="BA413" s="428"/>
      <c r="BB413" s="428"/>
      <c r="BC413" s="428"/>
    </row>
    <row r="414" ht="12.75" customHeight="1">
      <c r="A414" s="428"/>
      <c r="B414" s="428"/>
      <c r="C414" s="428"/>
      <c r="D414" s="428"/>
      <c r="E414" s="428"/>
      <c r="F414" s="428"/>
      <c r="G414" s="428"/>
      <c r="H414" s="428"/>
      <c r="I414" s="428"/>
      <c r="J414" s="428"/>
      <c r="K414" s="428"/>
      <c r="L414" s="428"/>
      <c r="M414" s="428"/>
      <c r="N414" s="428"/>
      <c r="O414" s="428"/>
      <c r="P414" s="428"/>
      <c r="Q414" s="428"/>
      <c r="R414" s="428"/>
      <c r="S414" s="428"/>
      <c r="T414" s="428"/>
      <c r="U414" s="428"/>
      <c r="V414" s="428"/>
      <c r="W414" s="428"/>
      <c r="X414" s="428"/>
      <c r="Y414" s="428"/>
      <c r="Z414" s="428"/>
      <c r="AA414" s="428"/>
      <c r="AB414" s="428"/>
      <c r="AC414" s="428"/>
      <c r="AD414" s="428"/>
      <c r="AE414" s="428"/>
      <c r="AF414" s="428"/>
      <c r="AG414" s="428"/>
      <c r="AH414" s="428"/>
      <c r="AI414" s="428"/>
      <c r="AJ414" s="428"/>
      <c r="AK414" s="428"/>
      <c r="AL414" s="428"/>
      <c r="AM414" s="428"/>
      <c r="AN414" s="428"/>
      <c r="AO414" s="428"/>
      <c r="AP414" s="428"/>
      <c r="AQ414" s="428"/>
      <c r="AR414" s="428"/>
      <c r="AS414" s="428"/>
      <c r="AT414" s="428"/>
      <c r="AU414" s="428"/>
      <c r="AV414" s="428"/>
      <c r="AW414" s="428"/>
      <c r="AX414" s="428"/>
      <c r="AY414" s="428"/>
      <c r="AZ414" s="428"/>
      <c r="BA414" s="428"/>
      <c r="BB414" s="428"/>
      <c r="BC414" s="428"/>
    </row>
    <row r="415" ht="12.75" customHeight="1">
      <c r="A415" s="428"/>
      <c r="B415" s="428"/>
      <c r="C415" s="428"/>
      <c r="D415" s="428"/>
      <c r="E415" s="428"/>
      <c r="F415" s="428"/>
      <c r="G415" s="428"/>
      <c r="H415" s="428"/>
      <c r="I415" s="428"/>
      <c r="J415" s="428"/>
      <c r="K415" s="428"/>
      <c r="L415" s="428"/>
      <c r="M415" s="428"/>
      <c r="N415" s="428"/>
      <c r="O415" s="428"/>
      <c r="P415" s="428"/>
      <c r="Q415" s="428"/>
      <c r="R415" s="428"/>
      <c r="S415" s="428"/>
      <c r="T415" s="428"/>
      <c r="U415" s="428"/>
      <c r="V415" s="428"/>
      <c r="W415" s="428"/>
      <c r="X415" s="428"/>
      <c r="Y415" s="428"/>
      <c r="Z415" s="428"/>
      <c r="AA415" s="428"/>
      <c r="AB415" s="428"/>
      <c r="AC415" s="428"/>
      <c r="AD415" s="428"/>
      <c r="AE415" s="428"/>
      <c r="AF415" s="428"/>
      <c r="AG415" s="428"/>
      <c r="AH415" s="428"/>
      <c r="AI415" s="428"/>
      <c r="AJ415" s="428"/>
      <c r="AK415" s="428"/>
      <c r="AL415" s="428"/>
      <c r="AM415" s="428"/>
      <c r="AN415" s="428"/>
      <c r="AO415" s="428"/>
      <c r="AP415" s="428"/>
      <c r="AQ415" s="428"/>
      <c r="AR415" s="428"/>
      <c r="AS415" s="428"/>
      <c r="AT415" s="428"/>
      <c r="AU415" s="428"/>
      <c r="AV415" s="428"/>
      <c r="AW415" s="428"/>
      <c r="AX415" s="428"/>
      <c r="AY415" s="428"/>
      <c r="AZ415" s="428"/>
      <c r="BA415" s="428"/>
      <c r="BB415" s="428"/>
      <c r="BC415" s="428"/>
    </row>
    <row r="416" ht="12.75" customHeight="1">
      <c r="A416" s="428"/>
      <c r="B416" s="428"/>
      <c r="C416" s="428"/>
      <c r="D416" s="428"/>
      <c r="E416" s="428"/>
      <c r="F416" s="428"/>
      <c r="G416" s="428"/>
      <c r="H416" s="428"/>
      <c r="I416" s="428"/>
      <c r="J416" s="428"/>
      <c r="K416" s="428"/>
      <c r="L416" s="428"/>
      <c r="M416" s="428"/>
      <c r="N416" s="428"/>
      <c r="O416" s="428"/>
      <c r="P416" s="428"/>
      <c r="Q416" s="428"/>
      <c r="R416" s="428"/>
      <c r="S416" s="428"/>
      <c r="T416" s="428"/>
      <c r="U416" s="428"/>
      <c r="V416" s="428"/>
      <c r="W416" s="428"/>
      <c r="X416" s="428"/>
      <c r="Y416" s="428"/>
      <c r="Z416" s="428"/>
      <c r="AA416" s="428"/>
      <c r="AB416" s="428"/>
      <c r="AC416" s="428"/>
      <c r="AD416" s="428"/>
      <c r="AE416" s="428"/>
      <c r="AF416" s="428"/>
      <c r="AG416" s="428"/>
      <c r="AH416" s="428"/>
      <c r="AI416" s="428"/>
      <c r="AJ416" s="428"/>
      <c r="AK416" s="428"/>
      <c r="AL416" s="428"/>
      <c r="AM416" s="428"/>
      <c r="AN416" s="428"/>
      <c r="AO416" s="428"/>
      <c r="AP416" s="428"/>
      <c r="AQ416" s="428"/>
      <c r="AR416" s="428"/>
      <c r="AS416" s="428"/>
      <c r="AT416" s="428"/>
      <c r="AU416" s="428"/>
      <c r="AV416" s="428"/>
      <c r="AW416" s="428"/>
      <c r="AX416" s="428"/>
      <c r="AY416" s="428"/>
      <c r="AZ416" s="428"/>
      <c r="BA416" s="428"/>
      <c r="BB416" s="428"/>
      <c r="BC416" s="428"/>
    </row>
    <row r="417" ht="12.75" customHeight="1">
      <c r="A417" s="428"/>
      <c r="B417" s="428"/>
      <c r="C417" s="428"/>
      <c r="D417" s="428"/>
      <c r="E417" s="428"/>
      <c r="F417" s="428"/>
      <c r="G417" s="428"/>
      <c r="H417" s="428"/>
      <c r="I417" s="428"/>
      <c r="J417" s="428"/>
      <c r="K417" s="428"/>
      <c r="L417" s="428"/>
      <c r="M417" s="428"/>
      <c r="N417" s="428"/>
      <c r="O417" s="428"/>
      <c r="P417" s="428"/>
      <c r="Q417" s="428"/>
      <c r="R417" s="428"/>
      <c r="S417" s="428"/>
      <c r="T417" s="428"/>
      <c r="U417" s="428"/>
      <c r="V417" s="428"/>
      <c r="W417" s="428"/>
      <c r="X417" s="428"/>
      <c r="Y417" s="428"/>
      <c r="Z417" s="428"/>
      <c r="AA417" s="428"/>
      <c r="AB417" s="428"/>
      <c r="AC417" s="428"/>
      <c r="AD417" s="428"/>
      <c r="AE417" s="428"/>
      <c r="AF417" s="428"/>
      <c r="AG417" s="428"/>
      <c r="AH417" s="428"/>
      <c r="AI417" s="428"/>
      <c r="AJ417" s="428"/>
      <c r="AK417" s="428"/>
      <c r="AL417" s="428"/>
      <c r="AM417" s="428"/>
      <c r="AN417" s="428"/>
      <c r="AO417" s="428"/>
      <c r="AP417" s="428"/>
      <c r="AQ417" s="428"/>
      <c r="AR417" s="428"/>
      <c r="AS417" s="428"/>
      <c r="AT417" s="428"/>
      <c r="AU417" s="428"/>
      <c r="AV417" s="428"/>
      <c r="AW417" s="428"/>
      <c r="AX417" s="428"/>
      <c r="AY417" s="428"/>
      <c r="AZ417" s="428"/>
      <c r="BA417" s="428"/>
      <c r="BB417" s="428"/>
      <c r="BC417" s="428"/>
    </row>
    <row r="418" ht="12.75" customHeight="1">
      <c r="A418" s="428"/>
      <c r="B418" s="428"/>
      <c r="C418" s="428"/>
      <c r="D418" s="428"/>
      <c r="E418" s="428"/>
      <c r="F418" s="428"/>
      <c r="G418" s="428"/>
      <c r="H418" s="428"/>
      <c r="I418" s="428"/>
      <c r="J418" s="428"/>
      <c r="K418" s="428"/>
      <c r="L418" s="428"/>
      <c r="M418" s="428"/>
      <c r="N418" s="428"/>
      <c r="O418" s="428"/>
      <c r="P418" s="428"/>
      <c r="Q418" s="428"/>
      <c r="R418" s="428"/>
      <c r="S418" s="428"/>
      <c r="T418" s="428"/>
      <c r="U418" s="428"/>
      <c r="V418" s="428"/>
      <c r="W418" s="428"/>
      <c r="X418" s="428"/>
      <c r="Y418" s="428"/>
      <c r="Z418" s="428"/>
      <c r="AA418" s="428"/>
      <c r="AB418" s="428"/>
      <c r="AC418" s="428"/>
      <c r="AD418" s="428"/>
      <c r="AE418" s="428"/>
      <c r="AF418" s="428"/>
      <c r="AG418" s="428"/>
      <c r="AH418" s="428"/>
      <c r="AI418" s="428"/>
      <c r="AJ418" s="428"/>
      <c r="AK418" s="428"/>
      <c r="AL418" s="428"/>
      <c r="AM418" s="428"/>
      <c r="AN418" s="428"/>
      <c r="AO418" s="428"/>
      <c r="AP418" s="428"/>
      <c r="AQ418" s="428"/>
      <c r="AR418" s="428"/>
      <c r="AS418" s="428"/>
      <c r="AT418" s="428"/>
      <c r="AU418" s="428"/>
      <c r="AV418" s="428"/>
      <c r="AW418" s="428"/>
      <c r="AX418" s="428"/>
      <c r="AY418" s="428"/>
      <c r="AZ418" s="428"/>
      <c r="BA418" s="428"/>
      <c r="BB418" s="428"/>
      <c r="BC418" s="428"/>
    </row>
    <row r="419" ht="12.75" customHeight="1">
      <c r="A419" s="428"/>
      <c r="B419" s="428"/>
      <c r="C419" s="428"/>
      <c r="D419" s="428"/>
      <c r="E419" s="428"/>
      <c r="F419" s="428"/>
      <c r="G419" s="428"/>
      <c r="H419" s="428"/>
      <c r="I419" s="428"/>
      <c r="J419" s="428"/>
      <c r="K419" s="428"/>
      <c r="L419" s="428"/>
      <c r="M419" s="428"/>
      <c r="N419" s="428"/>
      <c r="O419" s="428"/>
      <c r="P419" s="428"/>
      <c r="Q419" s="428"/>
      <c r="R419" s="428"/>
      <c r="S419" s="428"/>
      <c r="T419" s="428"/>
      <c r="U419" s="428"/>
      <c r="V419" s="428"/>
      <c r="W419" s="428"/>
      <c r="X419" s="428"/>
      <c r="Y419" s="428"/>
      <c r="Z419" s="428"/>
      <c r="AA419" s="428"/>
      <c r="AB419" s="428"/>
      <c r="AC419" s="428"/>
      <c r="AD419" s="428"/>
      <c r="AE419" s="428"/>
      <c r="AF419" s="428"/>
      <c r="AG419" s="428"/>
      <c r="AH419" s="428"/>
      <c r="AI419" s="428"/>
      <c r="AJ419" s="428"/>
      <c r="AK419" s="428"/>
      <c r="AL419" s="428"/>
      <c r="AM419" s="428"/>
      <c r="AN419" s="428"/>
      <c r="AO419" s="428"/>
      <c r="AP419" s="428"/>
      <c r="AQ419" s="428"/>
      <c r="AR419" s="428"/>
      <c r="AS419" s="428"/>
      <c r="AT419" s="428"/>
      <c r="AU419" s="428"/>
      <c r="AV419" s="428"/>
      <c r="AW419" s="428"/>
      <c r="AX419" s="428"/>
      <c r="AY419" s="428"/>
      <c r="AZ419" s="428"/>
      <c r="BA419" s="428"/>
      <c r="BB419" s="428"/>
      <c r="BC419" s="428"/>
    </row>
    <row r="420" ht="12.75" customHeight="1">
      <c r="A420" s="428"/>
      <c r="B420" s="428"/>
      <c r="C420" s="428"/>
      <c r="D420" s="428"/>
      <c r="E420" s="428"/>
      <c r="F420" s="428"/>
      <c r="G420" s="428"/>
      <c r="H420" s="428"/>
      <c r="I420" s="428"/>
      <c r="J420" s="428"/>
      <c r="K420" s="428"/>
      <c r="L420" s="428"/>
      <c r="M420" s="428"/>
      <c r="N420" s="428"/>
      <c r="O420" s="428"/>
      <c r="P420" s="428"/>
      <c r="Q420" s="428"/>
      <c r="R420" s="428"/>
      <c r="S420" s="428"/>
      <c r="T420" s="428"/>
      <c r="U420" s="428"/>
      <c r="V420" s="428"/>
      <c r="W420" s="428"/>
      <c r="X420" s="428"/>
      <c r="Y420" s="428"/>
      <c r="Z420" s="428"/>
      <c r="AA420" s="428"/>
      <c r="AB420" s="428"/>
      <c r="AC420" s="428"/>
      <c r="AD420" s="428"/>
      <c r="AE420" s="428"/>
      <c r="AF420" s="428"/>
      <c r="AG420" s="428"/>
      <c r="AH420" s="428"/>
      <c r="AI420" s="428"/>
      <c r="AJ420" s="428"/>
      <c r="AK420" s="428"/>
      <c r="AL420" s="428"/>
      <c r="AM420" s="428"/>
      <c r="AN420" s="428"/>
      <c r="AO420" s="428"/>
      <c r="AP420" s="428"/>
      <c r="AQ420" s="428"/>
      <c r="AR420" s="428"/>
      <c r="AS420" s="428"/>
      <c r="AT420" s="428"/>
      <c r="AU420" s="428"/>
      <c r="AV420" s="428"/>
      <c r="AW420" s="428"/>
      <c r="AX420" s="428"/>
      <c r="AY420" s="428"/>
      <c r="AZ420" s="428"/>
      <c r="BA420" s="428"/>
      <c r="BB420" s="428"/>
      <c r="BC420" s="428"/>
    </row>
    <row r="421" ht="12.75" customHeight="1">
      <c r="A421" s="428"/>
      <c r="B421" s="428"/>
      <c r="C421" s="428"/>
      <c r="D421" s="428"/>
      <c r="E421" s="428"/>
      <c r="F421" s="428"/>
      <c r="G421" s="428"/>
      <c r="H421" s="428"/>
      <c r="I421" s="428"/>
      <c r="J421" s="428"/>
      <c r="K421" s="428"/>
      <c r="L421" s="428"/>
      <c r="M421" s="428"/>
      <c r="N421" s="428"/>
      <c r="O421" s="428"/>
      <c r="P421" s="428"/>
      <c r="Q421" s="428"/>
      <c r="R421" s="428"/>
      <c r="S421" s="428"/>
      <c r="T421" s="428"/>
      <c r="U421" s="428"/>
      <c r="V421" s="428"/>
      <c r="W421" s="428"/>
      <c r="X421" s="428"/>
      <c r="Y421" s="428"/>
      <c r="Z421" s="428"/>
      <c r="AA421" s="428"/>
      <c r="AB421" s="428"/>
      <c r="AC421" s="428"/>
      <c r="AD421" s="428"/>
      <c r="AE421" s="428"/>
      <c r="AF421" s="428"/>
      <c r="AG421" s="428"/>
      <c r="AH421" s="428"/>
      <c r="AI421" s="428"/>
      <c r="AJ421" s="428"/>
      <c r="AK421" s="428"/>
      <c r="AL421" s="428"/>
      <c r="AM421" s="428"/>
      <c r="AN421" s="428"/>
      <c r="AO421" s="428"/>
      <c r="AP421" s="428"/>
      <c r="AQ421" s="428"/>
      <c r="AR421" s="428"/>
      <c r="AS421" s="428"/>
      <c r="AT421" s="428"/>
      <c r="AU421" s="428"/>
      <c r="AV421" s="428"/>
      <c r="AW421" s="428"/>
      <c r="AX421" s="428"/>
      <c r="AY421" s="428"/>
      <c r="AZ421" s="428"/>
      <c r="BA421" s="428"/>
      <c r="BB421" s="428"/>
      <c r="BC421" s="428"/>
    </row>
    <row r="422" ht="12.75" customHeight="1">
      <c r="A422" s="428"/>
      <c r="B422" s="428"/>
      <c r="C422" s="428"/>
      <c r="D422" s="428"/>
      <c r="E422" s="428"/>
      <c r="F422" s="428"/>
      <c r="G422" s="428"/>
      <c r="H422" s="428"/>
      <c r="I422" s="428"/>
      <c r="J422" s="428"/>
      <c r="K422" s="428"/>
      <c r="L422" s="428"/>
      <c r="M422" s="428"/>
      <c r="N422" s="428"/>
      <c r="O422" s="428"/>
      <c r="P422" s="428"/>
      <c r="Q422" s="428"/>
      <c r="R422" s="428"/>
      <c r="S422" s="428"/>
      <c r="T422" s="428"/>
      <c r="U422" s="428"/>
      <c r="V422" s="428"/>
      <c r="W422" s="428"/>
      <c r="X422" s="428"/>
      <c r="Y422" s="428"/>
      <c r="Z422" s="428"/>
      <c r="AA422" s="428"/>
      <c r="AB422" s="428"/>
      <c r="AC422" s="428"/>
      <c r="AD422" s="428"/>
      <c r="AE422" s="428"/>
      <c r="AF422" s="428"/>
      <c r="AG422" s="428"/>
      <c r="AH422" s="428"/>
      <c r="AI422" s="428"/>
      <c r="AJ422" s="428"/>
      <c r="AK422" s="428"/>
      <c r="AL422" s="428"/>
      <c r="AM422" s="428"/>
      <c r="AN422" s="428"/>
      <c r="AO422" s="428"/>
      <c r="AP422" s="428"/>
      <c r="AQ422" s="428"/>
      <c r="AR422" s="428"/>
      <c r="AS422" s="428"/>
      <c r="AT422" s="428"/>
      <c r="AU422" s="428"/>
      <c r="AV422" s="428"/>
      <c r="AW422" s="428"/>
      <c r="AX422" s="428"/>
      <c r="AY422" s="428"/>
      <c r="AZ422" s="428"/>
      <c r="BA422" s="428"/>
      <c r="BB422" s="428"/>
      <c r="BC422" s="428"/>
    </row>
    <row r="423" ht="12.75" customHeight="1">
      <c r="A423" s="428"/>
      <c r="B423" s="428"/>
      <c r="C423" s="428"/>
      <c r="D423" s="428"/>
      <c r="E423" s="428"/>
      <c r="F423" s="428"/>
      <c r="G423" s="428"/>
      <c r="H423" s="428"/>
      <c r="I423" s="428"/>
      <c r="J423" s="428"/>
      <c r="K423" s="428"/>
      <c r="L423" s="428"/>
      <c r="M423" s="428"/>
      <c r="N423" s="428"/>
      <c r="O423" s="428"/>
      <c r="P423" s="428"/>
      <c r="Q423" s="428"/>
      <c r="R423" s="428"/>
      <c r="S423" s="428"/>
      <c r="T423" s="428"/>
      <c r="U423" s="428"/>
      <c r="V423" s="428"/>
      <c r="W423" s="428"/>
      <c r="X423" s="428"/>
      <c r="Y423" s="428"/>
      <c r="Z423" s="428"/>
      <c r="AA423" s="428"/>
      <c r="AB423" s="428"/>
      <c r="AC423" s="428"/>
      <c r="AD423" s="428"/>
      <c r="AE423" s="428"/>
      <c r="AF423" s="428"/>
      <c r="AG423" s="428"/>
      <c r="AH423" s="428"/>
      <c r="AI423" s="428"/>
      <c r="AJ423" s="428"/>
      <c r="AK423" s="428"/>
      <c r="AL423" s="428"/>
      <c r="AM423" s="428"/>
      <c r="AN423" s="428"/>
      <c r="AO423" s="428"/>
      <c r="AP423" s="428"/>
      <c r="AQ423" s="428"/>
      <c r="AR423" s="428"/>
      <c r="AS423" s="428"/>
      <c r="AT423" s="428"/>
      <c r="AU423" s="428"/>
      <c r="AV423" s="428"/>
      <c r="AW423" s="428"/>
      <c r="AX423" s="428"/>
      <c r="AY423" s="428"/>
      <c r="AZ423" s="428"/>
      <c r="BA423" s="428"/>
      <c r="BB423" s="428"/>
      <c r="BC423" s="428"/>
    </row>
    <row r="424" ht="12.75" customHeight="1">
      <c r="A424" s="428"/>
      <c r="B424" s="428"/>
      <c r="C424" s="428"/>
      <c r="D424" s="428"/>
      <c r="E424" s="428"/>
      <c r="F424" s="428"/>
      <c r="G424" s="428"/>
      <c r="H424" s="428"/>
      <c r="I424" s="428"/>
      <c r="J424" s="428"/>
      <c r="K424" s="428"/>
      <c r="L424" s="428"/>
      <c r="M424" s="428"/>
      <c r="N424" s="428"/>
      <c r="O424" s="428"/>
      <c r="P424" s="428"/>
      <c r="Q424" s="428"/>
      <c r="R424" s="428"/>
      <c r="S424" s="428"/>
      <c r="T424" s="428"/>
      <c r="U424" s="428"/>
      <c r="V424" s="428"/>
      <c r="W424" s="428"/>
      <c r="X424" s="428"/>
      <c r="Y424" s="428"/>
      <c r="Z424" s="428"/>
      <c r="AA424" s="428"/>
      <c r="AB424" s="428"/>
      <c r="AC424" s="428"/>
      <c r="AD424" s="428"/>
      <c r="AE424" s="428"/>
      <c r="AF424" s="428"/>
      <c r="AG424" s="428"/>
      <c r="AH424" s="428"/>
      <c r="AI424" s="428"/>
      <c r="AJ424" s="428"/>
      <c r="AK424" s="428"/>
      <c r="AL424" s="428"/>
      <c r="AM424" s="428"/>
      <c r="AN424" s="428"/>
      <c r="AO424" s="428"/>
      <c r="AP424" s="428"/>
      <c r="AQ424" s="428"/>
      <c r="AR424" s="428"/>
      <c r="AS424" s="428"/>
      <c r="AT424" s="428"/>
      <c r="AU424" s="428"/>
      <c r="AV424" s="428"/>
      <c r="AW424" s="428"/>
      <c r="AX424" s="428"/>
      <c r="AY424" s="428"/>
      <c r="AZ424" s="428"/>
      <c r="BA424" s="428"/>
      <c r="BB424" s="428"/>
      <c r="BC424" s="428"/>
    </row>
    <row r="425" ht="12.75" customHeight="1">
      <c r="A425" s="428"/>
      <c r="B425" s="428"/>
      <c r="C425" s="428"/>
      <c r="D425" s="428"/>
      <c r="E425" s="428"/>
      <c r="F425" s="428"/>
      <c r="G425" s="428"/>
      <c r="H425" s="428"/>
      <c r="I425" s="428"/>
      <c r="J425" s="428"/>
      <c r="K425" s="428"/>
      <c r="L425" s="428"/>
      <c r="M425" s="428"/>
      <c r="N425" s="428"/>
      <c r="O425" s="428"/>
      <c r="P425" s="428"/>
      <c r="Q425" s="428"/>
      <c r="R425" s="428"/>
      <c r="S425" s="428"/>
      <c r="T425" s="428"/>
      <c r="U425" s="428"/>
      <c r="V425" s="428"/>
      <c r="W425" s="428"/>
      <c r="X425" s="428"/>
      <c r="Y425" s="428"/>
      <c r="Z425" s="428"/>
      <c r="AA425" s="428"/>
      <c r="AB425" s="428"/>
      <c r="AC425" s="428"/>
      <c r="AD425" s="428"/>
      <c r="AE425" s="428"/>
      <c r="AF425" s="428"/>
      <c r="AG425" s="428"/>
      <c r="AH425" s="428"/>
      <c r="AI425" s="428"/>
      <c r="AJ425" s="428"/>
      <c r="AK425" s="428"/>
      <c r="AL425" s="428"/>
      <c r="AM425" s="428"/>
      <c r="AN425" s="428"/>
      <c r="AO425" s="428"/>
      <c r="AP425" s="428"/>
      <c r="AQ425" s="428"/>
      <c r="AR425" s="428"/>
      <c r="AS425" s="428"/>
      <c r="AT425" s="428"/>
      <c r="AU425" s="428"/>
      <c r="AV425" s="428"/>
      <c r="AW425" s="428"/>
      <c r="AX425" s="428"/>
      <c r="AY425" s="428"/>
      <c r="AZ425" s="428"/>
      <c r="BA425" s="428"/>
      <c r="BB425" s="428"/>
      <c r="BC425" s="428"/>
    </row>
    <row r="426" ht="12.75" customHeight="1">
      <c r="A426" s="428"/>
      <c r="B426" s="428"/>
      <c r="C426" s="428"/>
      <c r="D426" s="428"/>
      <c r="E426" s="428"/>
      <c r="F426" s="428"/>
      <c r="G426" s="428"/>
      <c r="H426" s="428"/>
      <c r="I426" s="428"/>
      <c r="J426" s="428"/>
      <c r="K426" s="428"/>
      <c r="L426" s="428"/>
      <c r="M426" s="428"/>
      <c r="N426" s="428"/>
      <c r="O426" s="428"/>
      <c r="P426" s="428"/>
      <c r="Q426" s="428"/>
      <c r="R426" s="428"/>
      <c r="S426" s="428"/>
      <c r="T426" s="428"/>
      <c r="U426" s="428"/>
      <c r="V426" s="428"/>
      <c r="W426" s="428"/>
      <c r="X426" s="428"/>
      <c r="Y426" s="428"/>
      <c r="Z426" s="428"/>
      <c r="AA426" s="428"/>
      <c r="AB426" s="428"/>
      <c r="AC426" s="428"/>
      <c r="AD426" s="428"/>
      <c r="AE426" s="428"/>
      <c r="AF426" s="428"/>
      <c r="AG426" s="428"/>
      <c r="AH426" s="428"/>
      <c r="AI426" s="428"/>
      <c r="AJ426" s="428"/>
      <c r="AK426" s="428"/>
      <c r="AL426" s="428"/>
      <c r="AM426" s="428"/>
      <c r="AN426" s="428"/>
      <c r="AO426" s="428"/>
      <c r="AP426" s="428"/>
      <c r="AQ426" s="428"/>
      <c r="AR426" s="428"/>
      <c r="AS426" s="428"/>
      <c r="AT426" s="428"/>
      <c r="AU426" s="428"/>
      <c r="AV426" s="428"/>
      <c r="AW426" s="428"/>
      <c r="AX426" s="428"/>
      <c r="AY426" s="428"/>
      <c r="AZ426" s="428"/>
      <c r="BA426" s="428"/>
      <c r="BB426" s="428"/>
      <c r="BC426" s="428"/>
    </row>
    <row r="427" ht="12.75" customHeight="1">
      <c r="A427" s="428"/>
      <c r="B427" s="428"/>
      <c r="C427" s="428"/>
      <c r="D427" s="428"/>
      <c r="E427" s="428"/>
      <c r="F427" s="428"/>
      <c r="G427" s="428"/>
      <c r="H427" s="428"/>
      <c r="I427" s="428"/>
      <c r="J427" s="428"/>
      <c r="K427" s="428"/>
      <c r="L427" s="428"/>
      <c r="M427" s="428"/>
      <c r="N427" s="428"/>
      <c r="O427" s="428"/>
      <c r="P427" s="428"/>
      <c r="Q427" s="428"/>
      <c r="R427" s="428"/>
      <c r="S427" s="428"/>
      <c r="T427" s="428"/>
      <c r="U427" s="428"/>
      <c r="V427" s="428"/>
      <c r="W427" s="428"/>
      <c r="X427" s="428"/>
      <c r="Y427" s="428"/>
      <c r="Z427" s="428"/>
      <c r="AA427" s="428"/>
      <c r="AB427" s="428"/>
      <c r="AC427" s="428"/>
      <c r="AD427" s="428"/>
      <c r="AE427" s="428"/>
      <c r="AF427" s="428"/>
      <c r="AG427" s="428"/>
      <c r="AH427" s="428"/>
      <c r="AI427" s="428"/>
      <c r="AJ427" s="428"/>
      <c r="AK427" s="428"/>
      <c r="AL427" s="428"/>
      <c r="AM427" s="428"/>
      <c r="AN427" s="428"/>
      <c r="AO427" s="428"/>
      <c r="AP427" s="428"/>
      <c r="AQ427" s="428"/>
      <c r="AR427" s="428"/>
      <c r="AS427" s="428"/>
      <c r="AT427" s="428"/>
      <c r="AU427" s="428"/>
      <c r="AV427" s="428"/>
      <c r="AW427" s="428"/>
      <c r="AX427" s="428"/>
      <c r="AY427" s="428"/>
      <c r="AZ427" s="428"/>
      <c r="BA427" s="428"/>
      <c r="BB427" s="428"/>
      <c r="BC427" s="428"/>
    </row>
    <row r="428" ht="12.75" customHeight="1">
      <c r="A428" s="428"/>
      <c r="B428" s="428"/>
      <c r="C428" s="428"/>
      <c r="D428" s="428"/>
      <c r="E428" s="428"/>
      <c r="F428" s="428"/>
      <c r="G428" s="428"/>
      <c r="H428" s="428"/>
      <c r="I428" s="428"/>
      <c r="J428" s="428"/>
      <c r="K428" s="428"/>
      <c r="L428" s="428"/>
      <c r="M428" s="428"/>
      <c r="N428" s="428"/>
      <c r="O428" s="428"/>
      <c r="P428" s="428"/>
      <c r="Q428" s="428"/>
      <c r="R428" s="428"/>
      <c r="S428" s="428"/>
      <c r="T428" s="428"/>
      <c r="U428" s="428"/>
      <c r="V428" s="428"/>
      <c r="W428" s="428"/>
      <c r="X428" s="428"/>
      <c r="Y428" s="428"/>
      <c r="Z428" s="428"/>
      <c r="AA428" s="428"/>
      <c r="AB428" s="428"/>
      <c r="AC428" s="428"/>
      <c r="AD428" s="428"/>
      <c r="AE428" s="428"/>
      <c r="AF428" s="428"/>
      <c r="AG428" s="428"/>
      <c r="AH428" s="428"/>
      <c r="AI428" s="428"/>
      <c r="AJ428" s="428"/>
      <c r="AK428" s="428"/>
      <c r="AL428" s="428"/>
      <c r="AM428" s="428"/>
      <c r="AN428" s="428"/>
      <c r="AO428" s="428"/>
      <c r="AP428" s="428"/>
      <c r="AQ428" s="428"/>
      <c r="AR428" s="428"/>
      <c r="AS428" s="428"/>
      <c r="AT428" s="428"/>
      <c r="AU428" s="428"/>
      <c r="AV428" s="428"/>
      <c r="AW428" s="428"/>
      <c r="AX428" s="428"/>
      <c r="AY428" s="428"/>
      <c r="AZ428" s="428"/>
      <c r="BA428" s="428"/>
      <c r="BB428" s="428"/>
      <c r="BC428" s="428"/>
    </row>
    <row r="429" ht="12.75" customHeight="1">
      <c r="A429" s="428"/>
      <c r="B429" s="428"/>
      <c r="C429" s="428"/>
      <c r="D429" s="428"/>
      <c r="E429" s="428"/>
      <c r="F429" s="428"/>
      <c r="G429" s="428"/>
      <c r="H429" s="428"/>
      <c r="I429" s="428"/>
      <c r="J429" s="428"/>
      <c r="K429" s="428"/>
      <c r="L429" s="428"/>
      <c r="M429" s="428"/>
      <c r="N429" s="428"/>
      <c r="O429" s="428"/>
      <c r="P429" s="428"/>
      <c r="Q429" s="428"/>
      <c r="R429" s="428"/>
      <c r="S429" s="428"/>
      <c r="T429" s="428"/>
      <c r="U429" s="428"/>
      <c r="V429" s="428"/>
      <c r="W429" s="428"/>
      <c r="X429" s="428"/>
      <c r="Y429" s="428"/>
      <c r="Z429" s="428"/>
      <c r="AA429" s="428"/>
      <c r="AB429" s="428"/>
      <c r="AC429" s="428"/>
      <c r="AD429" s="428"/>
      <c r="AE429" s="428"/>
      <c r="AF429" s="428"/>
      <c r="AG429" s="428"/>
      <c r="AH429" s="428"/>
      <c r="AI429" s="428"/>
      <c r="AJ429" s="428"/>
      <c r="AK429" s="428"/>
      <c r="AL429" s="428"/>
      <c r="AM429" s="428"/>
      <c r="AN429" s="428"/>
      <c r="AO429" s="428"/>
      <c r="AP429" s="428"/>
      <c r="AQ429" s="428"/>
      <c r="AR429" s="428"/>
      <c r="AS429" s="428"/>
      <c r="AT429" s="428"/>
      <c r="AU429" s="428"/>
      <c r="AV429" s="428"/>
      <c r="AW429" s="428"/>
      <c r="AX429" s="428"/>
      <c r="AY429" s="428"/>
      <c r="AZ429" s="428"/>
      <c r="BA429" s="428"/>
      <c r="BB429" s="428"/>
      <c r="BC429" s="428"/>
    </row>
    <row r="430" ht="12.75" customHeight="1">
      <c r="A430" s="428"/>
      <c r="B430" s="428"/>
      <c r="C430" s="428"/>
      <c r="D430" s="428"/>
      <c r="E430" s="428"/>
      <c r="F430" s="428"/>
      <c r="G430" s="428"/>
      <c r="H430" s="428"/>
      <c r="I430" s="428"/>
      <c r="J430" s="428"/>
      <c r="K430" s="428"/>
      <c r="L430" s="428"/>
      <c r="M430" s="428"/>
      <c r="N430" s="428"/>
      <c r="O430" s="428"/>
      <c r="P430" s="428"/>
      <c r="Q430" s="428"/>
      <c r="R430" s="428"/>
      <c r="S430" s="428"/>
      <c r="T430" s="428"/>
      <c r="U430" s="428"/>
      <c r="V430" s="428"/>
      <c r="W430" s="428"/>
      <c r="X430" s="428"/>
      <c r="Y430" s="428"/>
      <c r="Z430" s="428"/>
      <c r="AA430" s="428"/>
      <c r="AB430" s="428"/>
      <c r="AC430" s="428"/>
      <c r="AD430" s="428"/>
      <c r="AE430" s="428"/>
      <c r="AF430" s="428"/>
      <c r="AG430" s="428"/>
      <c r="AH430" s="428"/>
      <c r="AI430" s="428"/>
      <c r="AJ430" s="428"/>
      <c r="AK430" s="428"/>
      <c r="AL430" s="428"/>
      <c r="AM430" s="428"/>
      <c r="AN430" s="428"/>
      <c r="AO430" s="428"/>
      <c r="AP430" s="428"/>
      <c r="AQ430" s="428"/>
      <c r="AR430" s="428"/>
      <c r="AS430" s="428"/>
      <c r="AT430" s="428"/>
      <c r="AU430" s="428"/>
      <c r="AV430" s="428"/>
      <c r="AW430" s="428"/>
      <c r="AX430" s="428"/>
      <c r="AY430" s="428"/>
      <c r="AZ430" s="428"/>
      <c r="BA430" s="428"/>
      <c r="BB430" s="428"/>
      <c r="BC430" s="428"/>
    </row>
    <row r="431" ht="12.75" customHeight="1">
      <c r="A431" s="428"/>
      <c r="B431" s="428"/>
      <c r="C431" s="428"/>
      <c r="D431" s="428"/>
      <c r="E431" s="428"/>
      <c r="F431" s="428"/>
      <c r="G431" s="428"/>
      <c r="H431" s="428"/>
      <c r="I431" s="428"/>
      <c r="J431" s="428"/>
      <c r="K431" s="428"/>
      <c r="L431" s="428"/>
      <c r="M431" s="428"/>
      <c r="N431" s="428"/>
      <c r="O431" s="428"/>
      <c r="P431" s="428"/>
      <c r="Q431" s="428"/>
      <c r="R431" s="428"/>
      <c r="S431" s="428"/>
      <c r="T431" s="428"/>
      <c r="U431" s="428"/>
      <c r="V431" s="428"/>
      <c r="W431" s="428"/>
      <c r="X431" s="428"/>
      <c r="Y431" s="428"/>
      <c r="Z431" s="428"/>
      <c r="AA431" s="428"/>
      <c r="AB431" s="428"/>
      <c r="AC431" s="428"/>
      <c r="AD431" s="428"/>
      <c r="AE431" s="428"/>
      <c r="AF431" s="428"/>
      <c r="AG431" s="428"/>
      <c r="AH431" s="428"/>
      <c r="AI431" s="428"/>
      <c r="AJ431" s="428"/>
      <c r="AK431" s="428"/>
      <c r="AL431" s="428"/>
      <c r="AM431" s="428"/>
      <c r="AN431" s="428"/>
      <c r="AO431" s="428"/>
      <c r="AP431" s="428"/>
      <c r="AQ431" s="428"/>
      <c r="AR431" s="428"/>
      <c r="AS431" s="428"/>
      <c r="AT431" s="428"/>
      <c r="AU431" s="428"/>
      <c r="AV431" s="428"/>
      <c r="AW431" s="428"/>
      <c r="AX431" s="428"/>
      <c r="AY431" s="428"/>
      <c r="AZ431" s="428"/>
      <c r="BA431" s="428"/>
      <c r="BB431" s="428"/>
      <c r="BC431" s="428"/>
    </row>
    <row r="432" ht="12.75" customHeight="1">
      <c r="A432" s="428"/>
      <c r="B432" s="428"/>
      <c r="C432" s="428"/>
      <c r="D432" s="428"/>
      <c r="E432" s="428"/>
      <c r="F432" s="428"/>
      <c r="G432" s="428"/>
      <c r="H432" s="428"/>
      <c r="I432" s="428"/>
      <c r="J432" s="428"/>
      <c r="K432" s="428"/>
      <c r="L432" s="428"/>
      <c r="M432" s="428"/>
      <c r="N432" s="428"/>
      <c r="O432" s="428"/>
      <c r="P432" s="428"/>
      <c r="Q432" s="428"/>
      <c r="R432" s="428"/>
      <c r="S432" s="428"/>
      <c r="T432" s="428"/>
      <c r="U432" s="428"/>
      <c r="V432" s="428"/>
      <c r="W432" s="428"/>
      <c r="X432" s="428"/>
      <c r="Y432" s="428"/>
      <c r="Z432" s="428"/>
      <c r="AA432" s="428"/>
      <c r="AB432" s="428"/>
      <c r="AC432" s="428"/>
      <c r="AD432" s="428"/>
      <c r="AE432" s="428"/>
      <c r="AF432" s="428"/>
      <c r="AG432" s="428"/>
      <c r="AH432" s="428"/>
      <c r="AI432" s="428"/>
      <c r="AJ432" s="428"/>
      <c r="AK432" s="428"/>
      <c r="AL432" s="428"/>
      <c r="AM432" s="428"/>
      <c r="AN432" s="428"/>
      <c r="AO432" s="428"/>
      <c r="AP432" s="428"/>
      <c r="AQ432" s="428"/>
      <c r="AR432" s="428"/>
      <c r="AS432" s="428"/>
      <c r="AT432" s="428"/>
      <c r="AU432" s="428"/>
      <c r="AV432" s="428"/>
      <c r="AW432" s="428"/>
      <c r="AX432" s="428"/>
      <c r="AY432" s="428"/>
      <c r="AZ432" s="428"/>
      <c r="BA432" s="428"/>
      <c r="BB432" s="428"/>
      <c r="BC432" s="428"/>
    </row>
    <row r="433" ht="12.75" customHeight="1">
      <c r="A433" s="428"/>
      <c r="B433" s="428"/>
      <c r="C433" s="428"/>
      <c r="D433" s="428"/>
      <c r="E433" s="428"/>
      <c r="F433" s="428"/>
      <c r="G433" s="428"/>
      <c r="H433" s="428"/>
      <c r="I433" s="428"/>
      <c r="J433" s="428"/>
      <c r="K433" s="428"/>
      <c r="L433" s="428"/>
      <c r="M433" s="428"/>
      <c r="N433" s="428"/>
      <c r="O433" s="428"/>
      <c r="P433" s="428"/>
      <c r="Q433" s="428"/>
      <c r="R433" s="428"/>
      <c r="S433" s="428"/>
      <c r="T433" s="428"/>
      <c r="U433" s="428"/>
      <c r="V433" s="428"/>
      <c r="W433" s="428"/>
      <c r="X433" s="428"/>
      <c r="Y433" s="428"/>
      <c r="Z433" s="428"/>
      <c r="AA433" s="428"/>
      <c r="AB433" s="428"/>
      <c r="AC433" s="428"/>
      <c r="AD433" s="428"/>
      <c r="AE433" s="428"/>
      <c r="AF433" s="428"/>
      <c r="AG433" s="428"/>
      <c r="AH433" s="428"/>
      <c r="AI433" s="428"/>
      <c r="AJ433" s="428"/>
      <c r="AK433" s="428"/>
      <c r="AL433" s="428"/>
      <c r="AM433" s="428"/>
      <c r="AN433" s="428"/>
      <c r="AO433" s="428"/>
      <c r="AP433" s="428"/>
      <c r="AQ433" s="428"/>
      <c r="AR433" s="428"/>
      <c r="AS433" s="428"/>
      <c r="AT433" s="428"/>
      <c r="AU433" s="428"/>
      <c r="AV433" s="428"/>
      <c r="AW433" s="428"/>
      <c r="AX433" s="428"/>
      <c r="AY433" s="428"/>
      <c r="AZ433" s="428"/>
      <c r="BA433" s="428"/>
      <c r="BB433" s="428"/>
      <c r="BC433" s="428"/>
    </row>
    <row r="434" ht="12.75" customHeight="1">
      <c r="A434" s="428"/>
      <c r="B434" s="428"/>
      <c r="C434" s="428"/>
      <c r="D434" s="428"/>
      <c r="E434" s="428"/>
      <c r="F434" s="428"/>
      <c r="G434" s="428"/>
      <c r="H434" s="428"/>
      <c r="I434" s="428"/>
      <c r="J434" s="428"/>
      <c r="K434" s="428"/>
      <c r="L434" s="428"/>
      <c r="M434" s="428"/>
      <c r="N434" s="428"/>
      <c r="O434" s="428"/>
      <c r="P434" s="428"/>
      <c r="Q434" s="428"/>
      <c r="R434" s="428"/>
      <c r="S434" s="428"/>
      <c r="T434" s="428"/>
      <c r="U434" s="428"/>
      <c r="V434" s="428"/>
      <c r="W434" s="428"/>
      <c r="X434" s="428"/>
      <c r="Y434" s="428"/>
      <c r="Z434" s="428"/>
      <c r="AA434" s="428"/>
      <c r="AB434" s="428"/>
      <c r="AC434" s="428"/>
      <c r="AD434" s="428"/>
      <c r="AE434" s="428"/>
      <c r="AF434" s="428"/>
      <c r="AG434" s="428"/>
      <c r="AH434" s="428"/>
      <c r="AI434" s="428"/>
      <c r="AJ434" s="428"/>
      <c r="AK434" s="428"/>
      <c r="AL434" s="428"/>
      <c r="AM434" s="428"/>
      <c r="AN434" s="428"/>
      <c r="AO434" s="428"/>
      <c r="AP434" s="428"/>
      <c r="AQ434" s="428"/>
      <c r="AR434" s="428"/>
      <c r="AS434" s="428"/>
      <c r="AT434" s="428"/>
      <c r="AU434" s="428"/>
      <c r="AV434" s="428"/>
      <c r="AW434" s="428"/>
      <c r="AX434" s="428"/>
      <c r="AY434" s="428"/>
      <c r="AZ434" s="428"/>
      <c r="BA434" s="428"/>
      <c r="BB434" s="428"/>
      <c r="BC434" s="428"/>
    </row>
    <row r="435" ht="12.75" customHeight="1">
      <c r="A435" s="428"/>
      <c r="B435" s="428"/>
      <c r="C435" s="428"/>
      <c r="D435" s="428"/>
      <c r="E435" s="428"/>
      <c r="F435" s="428"/>
      <c r="G435" s="428"/>
      <c r="H435" s="428"/>
      <c r="I435" s="428"/>
      <c r="J435" s="428"/>
      <c r="K435" s="428"/>
      <c r="L435" s="428"/>
      <c r="M435" s="428"/>
      <c r="N435" s="428"/>
      <c r="O435" s="428"/>
      <c r="P435" s="428"/>
      <c r="Q435" s="428"/>
      <c r="R435" s="428"/>
      <c r="S435" s="428"/>
      <c r="T435" s="428"/>
      <c r="U435" s="428"/>
      <c r="V435" s="428"/>
      <c r="W435" s="428"/>
      <c r="X435" s="428"/>
      <c r="Y435" s="428"/>
      <c r="Z435" s="428"/>
      <c r="AA435" s="428"/>
      <c r="AB435" s="428"/>
      <c r="AC435" s="428"/>
      <c r="AD435" s="428"/>
      <c r="AE435" s="428"/>
      <c r="AF435" s="428"/>
      <c r="AG435" s="428"/>
      <c r="AH435" s="428"/>
      <c r="AI435" s="428"/>
      <c r="AJ435" s="428"/>
      <c r="AK435" s="428"/>
      <c r="AL435" s="428"/>
      <c r="AM435" s="428"/>
      <c r="AN435" s="428"/>
      <c r="AO435" s="428"/>
      <c r="AP435" s="428"/>
      <c r="AQ435" s="428"/>
      <c r="AR435" s="428"/>
      <c r="AS435" s="428"/>
      <c r="AT435" s="428"/>
      <c r="AU435" s="428"/>
      <c r="AV435" s="428"/>
      <c r="AW435" s="428"/>
      <c r="AX435" s="428"/>
      <c r="AY435" s="428"/>
      <c r="AZ435" s="428"/>
      <c r="BA435" s="428"/>
      <c r="BB435" s="428"/>
      <c r="BC435" s="428"/>
    </row>
    <row r="436" ht="12.75" customHeight="1">
      <c r="A436" s="428"/>
      <c r="B436" s="428"/>
      <c r="C436" s="428"/>
      <c r="D436" s="428"/>
      <c r="E436" s="428"/>
      <c r="F436" s="428"/>
      <c r="G436" s="428"/>
      <c r="H436" s="428"/>
      <c r="I436" s="428"/>
      <c r="J436" s="428"/>
      <c r="K436" s="428"/>
      <c r="L436" s="428"/>
      <c r="M436" s="428"/>
      <c r="N436" s="428"/>
      <c r="O436" s="428"/>
      <c r="P436" s="428"/>
      <c r="Q436" s="428"/>
      <c r="R436" s="428"/>
      <c r="S436" s="428"/>
      <c r="T436" s="428"/>
      <c r="U436" s="428"/>
      <c r="V436" s="428"/>
      <c r="W436" s="428"/>
      <c r="X436" s="428"/>
      <c r="Y436" s="428"/>
      <c r="Z436" s="428"/>
      <c r="AA436" s="428"/>
      <c r="AB436" s="428"/>
      <c r="AC436" s="428"/>
      <c r="AD436" s="428"/>
      <c r="AE436" s="428"/>
      <c r="AF436" s="428"/>
      <c r="AG436" s="428"/>
      <c r="AH436" s="428"/>
      <c r="AI436" s="428"/>
      <c r="AJ436" s="428"/>
      <c r="AK436" s="428"/>
      <c r="AL436" s="428"/>
      <c r="AM436" s="428"/>
      <c r="AN436" s="428"/>
      <c r="AO436" s="428"/>
      <c r="AP436" s="428"/>
      <c r="AQ436" s="428"/>
      <c r="AR436" s="428"/>
      <c r="AS436" s="428"/>
      <c r="AT436" s="428"/>
      <c r="AU436" s="428"/>
      <c r="AV436" s="428"/>
      <c r="AW436" s="428"/>
      <c r="AX436" s="428"/>
      <c r="AY436" s="428"/>
      <c r="AZ436" s="428"/>
      <c r="BA436" s="428"/>
      <c r="BB436" s="428"/>
      <c r="BC436" s="428"/>
    </row>
    <row r="437" ht="12.75" customHeight="1">
      <c r="A437" s="428"/>
      <c r="B437" s="428"/>
      <c r="C437" s="428"/>
      <c r="D437" s="428"/>
      <c r="E437" s="428"/>
      <c r="F437" s="428"/>
      <c r="G437" s="428"/>
      <c r="H437" s="428"/>
      <c r="I437" s="428"/>
      <c r="J437" s="428"/>
      <c r="K437" s="428"/>
      <c r="L437" s="428"/>
      <c r="M437" s="428"/>
      <c r="N437" s="428"/>
      <c r="O437" s="428"/>
      <c r="P437" s="428"/>
      <c r="Q437" s="428"/>
      <c r="R437" s="428"/>
      <c r="S437" s="428"/>
      <c r="T437" s="428"/>
      <c r="U437" s="428"/>
      <c r="V437" s="428"/>
      <c r="W437" s="428"/>
      <c r="X437" s="428"/>
      <c r="Y437" s="428"/>
      <c r="Z437" s="428"/>
      <c r="AA437" s="428"/>
      <c r="AB437" s="428"/>
      <c r="AC437" s="428"/>
      <c r="AD437" s="428"/>
      <c r="AE437" s="428"/>
      <c r="AF437" s="428"/>
      <c r="AG437" s="428"/>
      <c r="AH437" s="428"/>
      <c r="AI437" s="428"/>
      <c r="AJ437" s="428"/>
      <c r="AK437" s="428"/>
      <c r="AL437" s="428"/>
      <c r="AM437" s="428"/>
      <c r="AN437" s="428"/>
      <c r="AO437" s="428"/>
      <c r="AP437" s="428"/>
      <c r="AQ437" s="428"/>
      <c r="AR437" s="428"/>
      <c r="AS437" s="428"/>
      <c r="AT437" s="428"/>
      <c r="AU437" s="428"/>
      <c r="AV437" s="428"/>
      <c r="AW437" s="428"/>
      <c r="AX437" s="428"/>
      <c r="AY437" s="428"/>
      <c r="AZ437" s="428"/>
      <c r="BA437" s="428"/>
      <c r="BB437" s="428"/>
      <c r="BC437" s="428"/>
    </row>
    <row r="438" ht="12.75" customHeight="1">
      <c r="A438" s="428"/>
      <c r="B438" s="428"/>
      <c r="C438" s="428"/>
      <c r="D438" s="428"/>
      <c r="E438" s="428"/>
      <c r="F438" s="428"/>
      <c r="G438" s="428"/>
      <c r="H438" s="428"/>
      <c r="I438" s="428"/>
      <c r="J438" s="428"/>
      <c r="K438" s="428"/>
      <c r="L438" s="428"/>
      <c r="M438" s="428"/>
      <c r="N438" s="428"/>
      <c r="O438" s="428"/>
      <c r="P438" s="428"/>
      <c r="Q438" s="428"/>
      <c r="R438" s="428"/>
      <c r="S438" s="428"/>
      <c r="T438" s="428"/>
      <c r="U438" s="428"/>
      <c r="V438" s="428"/>
      <c r="W438" s="428"/>
      <c r="X438" s="428"/>
      <c r="Y438" s="428"/>
      <c r="Z438" s="428"/>
      <c r="AA438" s="428"/>
      <c r="AB438" s="428"/>
      <c r="AC438" s="428"/>
      <c r="AD438" s="428"/>
      <c r="AE438" s="428"/>
      <c r="AF438" s="428"/>
      <c r="AG438" s="428"/>
      <c r="AH438" s="428"/>
      <c r="AI438" s="428"/>
      <c r="AJ438" s="428"/>
      <c r="AK438" s="428"/>
      <c r="AL438" s="428"/>
      <c r="AM438" s="428"/>
      <c r="AN438" s="428"/>
      <c r="AO438" s="428"/>
      <c r="AP438" s="428"/>
      <c r="AQ438" s="428"/>
      <c r="AR438" s="428"/>
      <c r="AS438" s="428"/>
      <c r="AT438" s="428"/>
      <c r="AU438" s="428"/>
      <c r="AV438" s="428"/>
      <c r="AW438" s="428"/>
      <c r="AX438" s="428"/>
      <c r="AY438" s="428"/>
      <c r="AZ438" s="428"/>
      <c r="BA438" s="428"/>
      <c r="BB438" s="428"/>
      <c r="BC438" s="428"/>
    </row>
    <row r="439" ht="12.75" customHeight="1">
      <c r="A439" s="428"/>
      <c r="B439" s="428"/>
      <c r="C439" s="428"/>
      <c r="D439" s="428"/>
      <c r="E439" s="428"/>
      <c r="F439" s="428"/>
      <c r="G439" s="428"/>
      <c r="H439" s="428"/>
      <c r="I439" s="428"/>
      <c r="J439" s="428"/>
      <c r="K439" s="428"/>
      <c r="L439" s="428"/>
      <c r="M439" s="428"/>
      <c r="N439" s="428"/>
      <c r="O439" s="428"/>
      <c r="P439" s="428"/>
      <c r="Q439" s="428"/>
      <c r="R439" s="428"/>
      <c r="S439" s="428"/>
      <c r="T439" s="428"/>
      <c r="U439" s="428"/>
      <c r="V439" s="428"/>
      <c r="W439" s="428"/>
      <c r="X439" s="428"/>
      <c r="Y439" s="428"/>
      <c r="Z439" s="428"/>
      <c r="AA439" s="428"/>
      <c r="AB439" s="428"/>
      <c r="AC439" s="428"/>
      <c r="AD439" s="428"/>
      <c r="AE439" s="428"/>
      <c r="AF439" s="428"/>
      <c r="AG439" s="428"/>
      <c r="AH439" s="428"/>
      <c r="AI439" s="428"/>
      <c r="AJ439" s="428"/>
      <c r="AK439" s="428"/>
      <c r="AL439" s="428"/>
      <c r="AM439" s="428"/>
      <c r="AN439" s="428"/>
      <c r="AO439" s="428"/>
      <c r="AP439" s="428"/>
      <c r="AQ439" s="428"/>
      <c r="AR439" s="428"/>
      <c r="AS439" s="428"/>
      <c r="AT439" s="428"/>
      <c r="AU439" s="428"/>
      <c r="AV439" s="428"/>
      <c r="AW439" s="428"/>
      <c r="AX439" s="428"/>
      <c r="AY439" s="428"/>
      <c r="AZ439" s="428"/>
      <c r="BA439" s="428"/>
      <c r="BB439" s="428"/>
      <c r="BC439" s="428"/>
    </row>
    <row r="440" ht="12.75" customHeight="1">
      <c r="A440" s="428"/>
      <c r="B440" s="428"/>
      <c r="C440" s="428"/>
      <c r="D440" s="428"/>
      <c r="E440" s="428"/>
      <c r="F440" s="428"/>
      <c r="G440" s="428"/>
      <c r="H440" s="428"/>
      <c r="I440" s="428"/>
      <c r="J440" s="428"/>
      <c r="K440" s="428"/>
      <c r="L440" s="428"/>
      <c r="M440" s="428"/>
      <c r="N440" s="428"/>
      <c r="O440" s="428"/>
      <c r="P440" s="428"/>
      <c r="Q440" s="428"/>
      <c r="R440" s="428"/>
      <c r="S440" s="428"/>
      <c r="T440" s="428"/>
      <c r="U440" s="428"/>
      <c r="V440" s="428"/>
      <c r="W440" s="428"/>
      <c r="X440" s="428"/>
      <c r="Y440" s="428"/>
      <c r="Z440" s="428"/>
      <c r="AA440" s="428"/>
      <c r="AB440" s="428"/>
      <c r="AC440" s="428"/>
      <c r="AD440" s="428"/>
      <c r="AE440" s="428"/>
      <c r="AF440" s="428"/>
      <c r="AG440" s="428"/>
      <c r="AH440" s="428"/>
      <c r="AI440" s="428"/>
      <c r="AJ440" s="428"/>
      <c r="AK440" s="428"/>
      <c r="AL440" s="428"/>
      <c r="AM440" s="428"/>
      <c r="AN440" s="428"/>
      <c r="AO440" s="428"/>
      <c r="AP440" s="428"/>
      <c r="AQ440" s="428"/>
      <c r="AR440" s="428"/>
      <c r="AS440" s="428"/>
      <c r="AT440" s="428"/>
      <c r="AU440" s="428"/>
      <c r="AV440" s="428"/>
      <c r="AW440" s="428"/>
      <c r="AX440" s="428"/>
      <c r="AY440" s="428"/>
      <c r="AZ440" s="428"/>
      <c r="BA440" s="428"/>
      <c r="BB440" s="428"/>
      <c r="BC440" s="428"/>
    </row>
    <row r="441" ht="12.75" customHeight="1">
      <c r="A441" s="428"/>
      <c r="B441" s="428"/>
      <c r="C441" s="428"/>
      <c r="D441" s="428"/>
      <c r="E441" s="428"/>
      <c r="F441" s="428"/>
      <c r="G441" s="428"/>
      <c r="H441" s="428"/>
      <c r="I441" s="428"/>
      <c r="J441" s="428"/>
      <c r="K441" s="428"/>
      <c r="L441" s="428"/>
      <c r="M441" s="428"/>
      <c r="N441" s="428"/>
      <c r="O441" s="428"/>
      <c r="P441" s="428"/>
      <c r="Q441" s="428"/>
      <c r="R441" s="428"/>
      <c r="S441" s="428"/>
      <c r="T441" s="428"/>
      <c r="U441" s="428"/>
      <c r="V441" s="428"/>
      <c r="W441" s="428"/>
      <c r="X441" s="428"/>
      <c r="Y441" s="428"/>
      <c r="Z441" s="428"/>
      <c r="AA441" s="428"/>
      <c r="AB441" s="428"/>
      <c r="AC441" s="428"/>
      <c r="AD441" s="428"/>
      <c r="AE441" s="428"/>
      <c r="AF441" s="428"/>
      <c r="AG441" s="428"/>
      <c r="AH441" s="428"/>
      <c r="AI441" s="428"/>
      <c r="AJ441" s="428"/>
      <c r="AK441" s="428"/>
      <c r="AL441" s="428"/>
      <c r="AM441" s="428"/>
      <c r="AN441" s="428"/>
      <c r="AO441" s="428"/>
      <c r="AP441" s="428"/>
      <c r="AQ441" s="428"/>
      <c r="AR441" s="428"/>
      <c r="AS441" s="428"/>
      <c r="AT441" s="428"/>
      <c r="AU441" s="428"/>
      <c r="AV441" s="428"/>
      <c r="AW441" s="428"/>
      <c r="AX441" s="428"/>
      <c r="AY441" s="428"/>
      <c r="AZ441" s="428"/>
      <c r="BA441" s="428"/>
      <c r="BB441" s="428"/>
      <c r="BC441" s="428"/>
    </row>
    <row r="442" ht="12.75" customHeight="1">
      <c r="A442" s="428"/>
      <c r="B442" s="428"/>
      <c r="C442" s="428"/>
      <c r="D442" s="428"/>
      <c r="E442" s="428"/>
      <c r="F442" s="428"/>
      <c r="G442" s="428"/>
      <c r="H442" s="428"/>
      <c r="I442" s="428"/>
      <c r="J442" s="428"/>
      <c r="K442" s="428"/>
      <c r="L442" s="428"/>
      <c r="M442" s="428"/>
      <c r="N442" s="428"/>
      <c r="O442" s="428"/>
      <c r="P442" s="428"/>
      <c r="Q442" s="428"/>
      <c r="R442" s="428"/>
      <c r="S442" s="428"/>
      <c r="T442" s="428"/>
      <c r="U442" s="428"/>
      <c r="V442" s="428"/>
      <c r="W442" s="428"/>
      <c r="X442" s="428"/>
      <c r="Y442" s="428"/>
      <c r="Z442" s="428"/>
      <c r="AA442" s="428"/>
      <c r="AB442" s="428"/>
      <c r="AC442" s="428"/>
      <c r="AD442" s="428"/>
      <c r="AE442" s="428"/>
      <c r="AF442" s="428"/>
      <c r="AG442" s="428"/>
      <c r="AH442" s="428"/>
      <c r="AI442" s="428"/>
      <c r="AJ442" s="428"/>
      <c r="AK442" s="428"/>
      <c r="AL442" s="428"/>
      <c r="AM442" s="428"/>
      <c r="AN442" s="428"/>
      <c r="AO442" s="428"/>
      <c r="AP442" s="428"/>
      <c r="AQ442" s="428"/>
      <c r="AR442" s="428"/>
      <c r="AS442" s="428"/>
      <c r="AT442" s="428"/>
      <c r="AU442" s="428"/>
      <c r="AV442" s="428"/>
      <c r="AW442" s="428"/>
      <c r="AX442" s="428"/>
      <c r="AY442" s="428"/>
      <c r="AZ442" s="428"/>
      <c r="BA442" s="428"/>
      <c r="BB442" s="428"/>
      <c r="BC442" s="428"/>
    </row>
    <row r="443" ht="12.75" customHeight="1">
      <c r="A443" s="428"/>
      <c r="B443" s="428"/>
      <c r="C443" s="428"/>
      <c r="D443" s="428"/>
      <c r="E443" s="428"/>
      <c r="F443" s="428"/>
      <c r="G443" s="428"/>
      <c r="H443" s="428"/>
      <c r="I443" s="428"/>
      <c r="J443" s="428"/>
      <c r="K443" s="428"/>
      <c r="L443" s="428"/>
      <c r="M443" s="428"/>
      <c r="N443" s="428"/>
      <c r="O443" s="428"/>
      <c r="P443" s="428"/>
      <c r="Q443" s="428"/>
      <c r="R443" s="428"/>
      <c r="S443" s="428"/>
      <c r="T443" s="428"/>
      <c r="U443" s="428"/>
      <c r="V443" s="428"/>
      <c r="W443" s="428"/>
      <c r="X443" s="428"/>
      <c r="Y443" s="428"/>
      <c r="Z443" s="428"/>
      <c r="AA443" s="428"/>
      <c r="AB443" s="428"/>
      <c r="AC443" s="428"/>
      <c r="AD443" s="428"/>
      <c r="AE443" s="428"/>
      <c r="AF443" s="428"/>
      <c r="AG443" s="428"/>
      <c r="AH443" s="428"/>
      <c r="AI443" s="428"/>
      <c r="AJ443" s="428"/>
      <c r="AK443" s="428"/>
      <c r="AL443" s="428"/>
      <c r="AM443" s="428"/>
      <c r="AN443" s="428"/>
      <c r="AO443" s="428"/>
      <c r="AP443" s="428"/>
      <c r="AQ443" s="428"/>
      <c r="AR443" s="428"/>
      <c r="AS443" s="428"/>
      <c r="AT443" s="428"/>
      <c r="AU443" s="428"/>
      <c r="AV443" s="428"/>
      <c r="AW443" s="428"/>
      <c r="AX443" s="428"/>
      <c r="AY443" s="428"/>
      <c r="AZ443" s="428"/>
      <c r="BA443" s="428"/>
      <c r="BB443" s="428"/>
      <c r="BC443" s="428"/>
    </row>
    <row r="444" ht="12.75" customHeight="1">
      <c r="A444" s="428"/>
      <c r="B444" s="428"/>
      <c r="C444" s="428"/>
      <c r="D444" s="428"/>
      <c r="E444" s="428"/>
      <c r="F444" s="428"/>
      <c r="G444" s="428"/>
      <c r="H444" s="428"/>
      <c r="I444" s="428"/>
      <c r="J444" s="428"/>
      <c r="K444" s="428"/>
      <c r="L444" s="428"/>
      <c r="M444" s="428"/>
      <c r="N444" s="428"/>
      <c r="O444" s="428"/>
      <c r="P444" s="428"/>
      <c r="Q444" s="428"/>
      <c r="R444" s="428"/>
      <c r="S444" s="428"/>
      <c r="T444" s="428"/>
      <c r="U444" s="428"/>
      <c r="V444" s="428"/>
      <c r="W444" s="428"/>
      <c r="X444" s="428"/>
      <c r="Y444" s="428"/>
      <c r="Z444" s="428"/>
      <c r="AA444" s="428"/>
      <c r="AB444" s="428"/>
      <c r="AC444" s="428"/>
      <c r="AD444" s="428"/>
      <c r="AE444" s="428"/>
      <c r="AF444" s="428"/>
      <c r="AG444" s="428"/>
      <c r="AH444" s="428"/>
      <c r="AI444" s="428"/>
      <c r="AJ444" s="428"/>
      <c r="AK444" s="428"/>
      <c r="AL444" s="428"/>
      <c r="AM444" s="428"/>
      <c r="AN444" s="428"/>
      <c r="AO444" s="428"/>
      <c r="AP444" s="428"/>
      <c r="AQ444" s="428"/>
      <c r="AR444" s="428"/>
      <c r="AS444" s="428"/>
      <c r="AT444" s="428"/>
      <c r="AU444" s="428"/>
      <c r="AV444" s="428"/>
      <c r="AW444" s="428"/>
      <c r="AX444" s="428"/>
      <c r="AY444" s="428"/>
      <c r="AZ444" s="428"/>
      <c r="BA444" s="428"/>
      <c r="BB444" s="428"/>
      <c r="BC444" s="428"/>
    </row>
    <row r="445" ht="12.75" customHeight="1">
      <c r="A445" s="428"/>
      <c r="B445" s="428"/>
      <c r="C445" s="428"/>
      <c r="D445" s="428"/>
      <c r="E445" s="428"/>
      <c r="F445" s="428"/>
      <c r="G445" s="428"/>
      <c r="H445" s="428"/>
      <c r="I445" s="428"/>
      <c r="J445" s="428"/>
      <c r="K445" s="428"/>
      <c r="L445" s="428"/>
      <c r="M445" s="428"/>
      <c r="N445" s="428"/>
      <c r="O445" s="428"/>
      <c r="P445" s="428"/>
      <c r="Q445" s="428"/>
      <c r="R445" s="428"/>
      <c r="S445" s="428"/>
      <c r="T445" s="428"/>
      <c r="U445" s="428"/>
      <c r="V445" s="428"/>
      <c r="W445" s="428"/>
      <c r="X445" s="428"/>
      <c r="Y445" s="428"/>
      <c r="Z445" s="428"/>
      <c r="AA445" s="428"/>
      <c r="AB445" s="428"/>
      <c r="AC445" s="428"/>
      <c r="AD445" s="428"/>
      <c r="AE445" s="428"/>
      <c r="AF445" s="428"/>
      <c r="AG445" s="428"/>
      <c r="AH445" s="428"/>
      <c r="AI445" s="428"/>
      <c r="AJ445" s="428"/>
      <c r="AK445" s="428"/>
      <c r="AL445" s="428"/>
      <c r="AM445" s="428"/>
      <c r="AN445" s="428"/>
      <c r="AO445" s="428"/>
      <c r="AP445" s="428"/>
      <c r="AQ445" s="428"/>
      <c r="AR445" s="428"/>
      <c r="AS445" s="428"/>
      <c r="AT445" s="428"/>
      <c r="AU445" s="428"/>
      <c r="AV445" s="428"/>
      <c r="AW445" s="428"/>
      <c r="AX445" s="428"/>
      <c r="AY445" s="428"/>
      <c r="AZ445" s="428"/>
      <c r="BA445" s="428"/>
      <c r="BB445" s="428"/>
      <c r="BC445" s="428"/>
    </row>
    <row r="446" ht="12.75" customHeight="1">
      <c r="A446" s="428"/>
      <c r="B446" s="428"/>
      <c r="C446" s="428"/>
      <c r="D446" s="428"/>
      <c r="E446" s="428"/>
      <c r="F446" s="428"/>
      <c r="G446" s="428"/>
      <c r="H446" s="428"/>
      <c r="I446" s="428"/>
      <c r="J446" s="428"/>
      <c r="K446" s="428"/>
      <c r="L446" s="428"/>
      <c r="M446" s="428"/>
      <c r="N446" s="428"/>
      <c r="O446" s="428"/>
      <c r="P446" s="428"/>
      <c r="Q446" s="428"/>
      <c r="R446" s="428"/>
      <c r="S446" s="428"/>
      <c r="T446" s="428"/>
      <c r="U446" s="428"/>
      <c r="V446" s="428"/>
      <c r="W446" s="428"/>
      <c r="X446" s="428"/>
      <c r="Y446" s="428"/>
      <c r="Z446" s="428"/>
      <c r="AA446" s="428"/>
      <c r="AB446" s="428"/>
      <c r="AC446" s="428"/>
      <c r="AD446" s="428"/>
      <c r="AE446" s="428"/>
      <c r="AF446" s="428"/>
      <c r="AG446" s="428"/>
      <c r="AH446" s="428"/>
      <c r="AI446" s="428"/>
      <c r="AJ446" s="428"/>
      <c r="AK446" s="428"/>
      <c r="AL446" s="428"/>
      <c r="AM446" s="428"/>
      <c r="AN446" s="428"/>
      <c r="AO446" s="428"/>
      <c r="AP446" s="428"/>
      <c r="AQ446" s="428"/>
      <c r="AR446" s="428"/>
      <c r="AS446" s="428"/>
      <c r="AT446" s="428"/>
      <c r="AU446" s="428"/>
      <c r="AV446" s="428"/>
      <c r="AW446" s="428"/>
      <c r="AX446" s="428"/>
      <c r="AY446" s="428"/>
      <c r="AZ446" s="428"/>
      <c r="BA446" s="428"/>
      <c r="BB446" s="428"/>
      <c r="BC446" s="428"/>
    </row>
    <row r="447" ht="12.75" customHeight="1">
      <c r="A447" s="428"/>
      <c r="B447" s="428"/>
      <c r="C447" s="428"/>
      <c r="D447" s="428"/>
      <c r="E447" s="428"/>
      <c r="F447" s="428"/>
      <c r="G447" s="428"/>
      <c r="H447" s="428"/>
      <c r="I447" s="428"/>
      <c r="J447" s="428"/>
      <c r="K447" s="428"/>
      <c r="L447" s="428"/>
      <c r="M447" s="428"/>
      <c r="N447" s="428"/>
      <c r="O447" s="428"/>
      <c r="P447" s="428"/>
      <c r="Q447" s="428"/>
      <c r="R447" s="428"/>
      <c r="S447" s="428"/>
      <c r="T447" s="428"/>
      <c r="U447" s="428"/>
      <c r="V447" s="428"/>
      <c r="W447" s="428"/>
      <c r="X447" s="428"/>
      <c r="Y447" s="428"/>
      <c r="Z447" s="428"/>
      <c r="AA447" s="428"/>
      <c r="AB447" s="428"/>
      <c r="AC447" s="428"/>
      <c r="AD447" s="428"/>
      <c r="AE447" s="428"/>
      <c r="AF447" s="428"/>
      <c r="AG447" s="428"/>
      <c r="AH447" s="428"/>
      <c r="AI447" s="428"/>
      <c r="AJ447" s="428"/>
      <c r="AK447" s="428"/>
      <c r="AL447" s="428"/>
      <c r="AM447" s="428"/>
      <c r="AN447" s="428"/>
      <c r="AO447" s="428"/>
      <c r="AP447" s="428"/>
      <c r="AQ447" s="428"/>
      <c r="AR447" s="428"/>
      <c r="AS447" s="428"/>
      <c r="AT447" s="428"/>
      <c r="AU447" s="428"/>
      <c r="AV447" s="428"/>
      <c r="AW447" s="428"/>
      <c r="AX447" s="428"/>
      <c r="AY447" s="428"/>
      <c r="AZ447" s="428"/>
      <c r="BA447" s="428"/>
      <c r="BB447" s="428"/>
      <c r="BC447" s="428"/>
    </row>
    <row r="448" ht="12.75" customHeight="1">
      <c r="A448" s="428"/>
      <c r="B448" s="428"/>
      <c r="C448" s="428"/>
      <c r="D448" s="428"/>
      <c r="E448" s="428"/>
      <c r="F448" s="428"/>
      <c r="G448" s="428"/>
      <c r="H448" s="428"/>
      <c r="I448" s="428"/>
      <c r="J448" s="428"/>
      <c r="K448" s="428"/>
      <c r="L448" s="428"/>
      <c r="M448" s="428"/>
      <c r="N448" s="428"/>
      <c r="O448" s="428"/>
      <c r="P448" s="428"/>
      <c r="Q448" s="428"/>
      <c r="R448" s="428"/>
      <c r="S448" s="428"/>
      <c r="T448" s="428"/>
      <c r="U448" s="428"/>
      <c r="V448" s="428"/>
      <c r="W448" s="428"/>
      <c r="X448" s="428"/>
      <c r="Y448" s="428"/>
      <c r="Z448" s="428"/>
      <c r="AA448" s="428"/>
      <c r="AB448" s="428"/>
      <c r="AC448" s="428"/>
      <c r="AD448" s="428"/>
      <c r="AE448" s="428"/>
      <c r="AF448" s="428"/>
      <c r="AG448" s="428"/>
      <c r="AH448" s="428"/>
      <c r="AI448" s="428"/>
      <c r="AJ448" s="428"/>
      <c r="AK448" s="428"/>
      <c r="AL448" s="428"/>
      <c r="AM448" s="428"/>
      <c r="AN448" s="428"/>
      <c r="AO448" s="428"/>
      <c r="AP448" s="428"/>
      <c r="AQ448" s="428"/>
      <c r="AR448" s="428"/>
      <c r="AS448" s="428"/>
      <c r="AT448" s="428"/>
      <c r="AU448" s="428"/>
      <c r="AV448" s="428"/>
      <c r="AW448" s="428"/>
      <c r="AX448" s="428"/>
      <c r="AY448" s="428"/>
      <c r="AZ448" s="428"/>
      <c r="BA448" s="428"/>
      <c r="BB448" s="428"/>
      <c r="BC448" s="428"/>
    </row>
    <row r="449" ht="12.75" customHeight="1">
      <c r="A449" s="428"/>
      <c r="B449" s="428"/>
      <c r="C449" s="428"/>
      <c r="D449" s="428"/>
      <c r="E449" s="428"/>
      <c r="F449" s="428"/>
      <c r="G449" s="428"/>
      <c r="H449" s="428"/>
      <c r="I449" s="428"/>
      <c r="J449" s="428"/>
      <c r="K449" s="428"/>
      <c r="L449" s="428"/>
      <c r="M449" s="428"/>
      <c r="N449" s="428"/>
      <c r="O449" s="428"/>
      <c r="P449" s="428"/>
      <c r="Q449" s="428"/>
      <c r="R449" s="428"/>
      <c r="S449" s="428"/>
      <c r="T449" s="428"/>
      <c r="U449" s="428"/>
      <c r="V449" s="428"/>
      <c r="W449" s="428"/>
      <c r="X449" s="428"/>
      <c r="Y449" s="428"/>
      <c r="Z449" s="428"/>
      <c r="AA449" s="428"/>
      <c r="AB449" s="428"/>
      <c r="AC449" s="428"/>
      <c r="AD449" s="428"/>
      <c r="AE449" s="428"/>
      <c r="AF449" s="428"/>
      <c r="AG449" s="428"/>
      <c r="AH449" s="428"/>
      <c r="AI449" s="428"/>
      <c r="AJ449" s="428"/>
      <c r="AK449" s="428"/>
      <c r="AL449" s="428"/>
      <c r="AM449" s="428"/>
      <c r="AN449" s="428"/>
      <c r="AO449" s="428"/>
      <c r="AP449" s="428"/>
      <c r="AQ449" s="428"/>
      <c r="AR449" s="428"/>
      <c r="AS449" s="428"/>
      <c r="AT449" s="428"/>
      <c r="AU449" s="428"/>
      <c r="AV449" s="428"/>
      <c r="AW449" s="428"/>
      <c r="AX449" s="428"/>
      <c r="AY449" s="428"/>
      <c r="AZ449" s="428"/>
      <c r="BA449" s="428"/>
      <c r="BB449" s="428"/>
      <c r="BC449" s="428"/>
    </row>
    <row r="450" ht="12.75" customHeight="1">
      <c r="A450" s="428"/>
      <c r="B450" s="428"/>
      <c r="C450" s="428"/>
      <c r="D450" s="428"/>
      <c r="E450" s="428"/>
      <c r="F450" s="428"/>
      <c r="G450" s="428"/>
      <c r="H450" s="428"/>
      <c r="I450" s="428"/>
      <c r="J450" s="428"/>
      <c r="K450" s="428"/>
      <c r="L450" s="428"/>
      <c r="M450" s="428"/>
      <c r="N450" s="428"/>
      <c r="O450" s="428"/>
      <c r="P450" s="428"/>
      <c r="Q450" s="428"/>
      <c r="R450" s="428"/>
      <c r="S450" s="428"/>
      <c r="T450" s="428"/>
      <c r="U450" s="428"/>
      <c r="V450" s="428"/>
      <c r="W450" s="428"/>
      <c r="X450" s="428"/>
      <c r="Y450" s="428"/>
      <c r="Z450" s="428"/>
      <c r="AA450" s="428"/>
      <c r="AB450" s="428"/>
      <c r="AC450" s="428"/>
      <c r="AD450" s="428"/>
      <c r="AE450" s="428"/>
      <c r="AF450" s="428"/>
      <c r="AG450" s="428"/>
      <c r="AH450" s="428"/>
      <c r="AI450" s="428"/>
      <c r="AJ450" s="428"/>
      <c r="AK450" s="428"/>
      <c r="AL450" s="428"/>
      <c r="AM450" s="428"/>
      <c r="AN450" s="428"/>
      <c r="AO450" s="428"/>
      <c r="AP450" s="428"/>
      <c r="AQ450" s="428"/>
      <c r="AR450" s="428"/>
      <c r="AS450" s="428"/>
      <c r="AT450" s="428"/>
      <c r="AU450" s="428"/>
      <c r="AV450" s="428"/>
      <c r="AW450" s="428"/>
      <c r="AX450" s="428"/>
      <c r="AY450" s="428"/>
      <c r="AZ450" s="428"/>
      <c r="BA450" s="428"/>
      <c r="BB450" s="428"/>
      <c r="BC450" s="428"/>
    </row>
    <row r="451" ht="12.75" customHeight="1">
      <c r="A451" s="428"/>
      <c r="B451" s="428"/>
      <c r="C451" s="428"/>
      <c r="D451" s="428"/>
      <c r="E451" s="428"/>
      <c r="F451" s="428"/>
      <c r="G451" s="428"/>
      <c r="H451" s="428"/>
      <c r="I451" s="428"/>
      <c r="J451" s="428"/>
      <c r="K451" s="428"/>
      <c r="L451" s="428"/>
      <c r="M451" s="428"/>
      <c r="N451" s="428"/>
      <c r="O451" s="428"/>
      <c r="P451" s="428"/>
      <c r="Q451" s="428"/>
      <c r="R451" s="428"/>
      <c r="S451" s="428"/>
      <c r="T451" s="428"/>
      <c r="U451" s="428"/>
      <c r="V451" s="428"/>
      <c r="W451" s="428"/>
      <c r="X451" s="428"/>
      <c r="Y451" s="428"/>
      <c r="Z451" s="428"/>
      <c r="AA451" s="428"/>
      <c r="AB451" s="428"/>
      <c r="AC451" s="428"/>
      <c r="AD451" s="428"/>
      <c r="AE451" s="428"/>
      <c r="AF451" s="428"/>
      <c r="AG451" s="428"/>
      <c r="AH451" s="428"/>
      <c r="AI451" s="428"/>
      <c r="AJ451" s="428"/>
      <c r="AK451" s="428"/>
      <c r="AL451" s="428"/>
      <c r="AM451" s="428"/>
      <c r="AN451" s="428"/>
      <c r="AO451" s="428"/>
      <c r="AP451" s="428"/>
      <c r="AQ451" s="428"/>
      <c r="AR451" s="428"/>
      <c r="AS451" s="428"/>
      <c r="AT451" s="428"/>
      <c r="AU451" s="428"/>
      <c r="AV451" s="428"/>
      <c r="AW451" s="428"/>
      <c r="AX451" s="428"/>
      <c r="AY451" s="428"/>
      <c r="AZ451" s="428"/>
      <c r="BA451" s="428"/>
      <c r="BB451" s="428"/>
      <c r="BC451" s="428"/>
    </row>
    <row r="452" ht="12.75" customHeight="1">
      <c r="A452" s="428"/>
      <c r="B452" s="428"/>
      <c r="C452" s="428"/>
      <c r="D452" s="428"/>
      <c r="E452" s="428"/>
      <c r="F452" s="428"/>
      <c r="G452" s="428"/>
      <c r="H452" s="428"/>
      <c r="I452" s="428"/>
      <c r="J452" s="428"/>
      <c r="K452" s="428"/>
      <c r="L452" s="428"/>
      <c r="M452" s="428"/>
      <c r="N452" s="428"/>
      <c r="O452" s="428"/>
      <c r="P452" s="428"/>
      <c r="Q452" s="428"/>
      <c r="R452" s="428"/>
      <c r="S452" s="428"/>
      <c r="T452" s="428"/>
      <c r="U452" s="428"/>
      <c r="V452" s="428"/>
      <c r="W452" s="428"/>
      <c r="X452" s="428"/>
      <c r="Y452" s="428"/>
      <c r="Z452" s="428"/>
      <c r="AA452" s="428"/>
      <c r="AB452" s="428"/>
      <c r="AC452" s="428"/>
      <c r="AD452" s="428"/>
      <c r="AE452" s="428"/>
      <c r="AF452" s="428"/>
      <c r="AG452" s="428"/>
      <c r="AH452" s="428"/>
      <c r="AI452" s="428"/>
      <c r="AJ452" s="428"/>
      <c r="AK452" s="428"/>
      <c r="AL452" s="428"/>
      <c r="AM452" s="428"/>
      <c r="AN452" s="428"/>
      <c r="AO452" s="428"/>
      <c r="AP452" s="428"/>
      <c r="AQ452" s="428"/>
      <c r="AR452" s="428"/>
      <c r="AS452" s="428"/>
      <c r="AT452" s="428"/>
      <c r="AU452" s="428"/>
      <c r="AV452" s="428"/>
      <c r="AW452" s="428"/>
      <c r="AX452" s="428"/>
      <c r="AY452" s="428"/>
      <c r="AZ452" s="428"/>
      <c r="BA452" s="428"/>
      <c r="BB452" s="428"/>
      <c r="BC452" s="428"/>
    </row>
    <row r="453" ht="12.75" customHeight="1">
      <c r="A453" s="428"/>
      <c r="B453" s="428"/>
      <c r="C453" s="428"/>
      <c r="D453" s="428"/>
      <c r="E453" s="428"/>
      <c r="F453" s="428"/>
      <c r="G453" s="428"/>
      <c r="H453" s="428"/>
      <c r="I453" s="428"/>
      <c r="J453" s="428"/>
      <c r="K453" s="428"/>
      <c r="L453" s="428"/>
      <c r="M453" s="428"/>
      <c r="N453" s="428"/>
      <c r="O453" s="428"/>
      <c r="P453" s="428"/>
      <c r="Q453" s="428"/>
      <c r="R453" s="428"/>
      <c r="S453" s="428"/>
      <c r="T453" s="428"/>
      <c r="U453" s="428"/>
      <c r="V453" s="428"/>
      <c r="W453" s="428"/>
      <c r="X453" s="428"/>
      <c r="Y453" s="428"/>
      <c r="Z453" s="428"/>
      <c r="AA453" s="428"/>
      <c r="AB453" s="428"/>
      <c r="AC453" s="428"/>
      <c r="AD453" s="428"/>
      <c r="AE453" s="428"/>
      <c r="AF453" s="428"/>
      <c r="AG453" s="428"/>
      <c r="AH453" s="428"/>
      <c r="AI453" s="428"/>
      <c r="AJ453" s="428"/>
      <c r="AK453" s="428"/>
      <c r="AL453" s="428"/>
      <c r="AM453" s="428"/>
      <c r="AN453" s="428"/>
      <c r="AO453" s="428"/>
      <c r="AP453" s="428"/>
      <c r="AQ453" s="428"/>
      <c r="AR453" s="428"/>
      <c r="AS453" s="428"/>
      <c r="AT453" s="428"/>
      <c r="AU453" s="428"/>
      <c r="AV453" s="428"/>
      <c r="AW453" s="428"/>
      <c r="AX453" s="428"/>
      <c r="AY453" s="428"/>
      <c r="AZ453" s="428"/>
      <c r="BA453" s="428"/>
      <c r="BB453" s="428"/>
      <c r="BC453" s="428"/>
    </row>
    <row r="454" ht="12.75" customHeight="1">
      <c r="A454" s="428"/>
      <c r="B454" s="428"/>
      <c r="C454" s="428"/>
      <c r="D454" s="428"/>
      <c r="E454" s="428"/>
      <c r="F454" s="428"/>
      <c r="G454" s="428"/>
      <c r="H454" s="428"/>
      <c r="I454" s="428"/>
      <c r="J454" s="428"/>
      <c r="K454" s="428"/>
      <c r="L454" s="428"/>
      <c r="M454" s="428"/>
      <c r="N454" s="428"/>
      <c r="O454" s="428"/>
      <c r="P454" s="428"/>
      <c r="Q454" s="428"/>
      <c r="R454" s="428"/>
      <c r="S454" s="428"/>
      <c r="T454" s="428"/>
      <c r="U454" s="428"/>
      <c r="V454" s="428"/>
      <c r="W454" s="428"/>
      <c r="X454" s="428"/>
      <c r="Y454" s="428"/>
      <c r="Z454" s="428"/>
      <c r="AA454" s="428"/>
      <c r="AB454" s="428"/>
      <c r="AC454" s="428"/>
      <c r="AD454" s="428"/>
      <c r="AE454" s="428"/>
      <c r="AF454" s="428"/>
      <c r="AG454" s="428"/>
      <c r="AH454" s="428"/>
      <c r="AI454" s="428"/>
      <c r="AJ454" s="428"/>
      <c r="AK454" s="428"/>
      <c r="AL454" s="428"/>
      <c r="AM454" s="428"/>
      <c r="AN454" s="428"/>
      <c r="AO454" s="428"/>
      <c r="AP454" s="428"/>
      <c r="AQ454" s="428"/>
      <c r="AR454" s="428"/>
      <c r="AS454" s="428"/>
      <c r="AT454" s="428"/>
      <c r="AU454" s="428"/>
      <c r="AV454" s="428"/>
      <c r="AW454" s="428"/>
      <c r="AX454" s="428"/>
      <c r="AY454" s="428"/>
      <c r="AZ454" s="428"/>
      <c r="BA454" s="428"/>
      <c r="BB454" s="428"/>
      <c r="BC454" s="428"/>
    </row>
    <row r="455" ht="12.75" customHeight="1">
      <c r="A455" s="428"/>
      <c r="B455" s="428"/>
      <c r="C455" s="428"/>
      <c r="D455" s="428"/>
      <c r="E455" s="428"/>
      <c r="F455" s="428"/>
      <c r="G455" s="428"/>
      <c r="H455" s="428"/>
      <c r="I455" s="428"/>
      <c r="J455" s="428"/>
      <c r="K455" s="428"/>
      <c r="L455" s="428"/>
      <c r="M455" s="428"/>
      <c r="N455" s="428"/>
      <c r="O455" s="428"/>
      <c r="P455" s="428"/>
      <c r="Q455" s="428"/>
      <c r="R455" s="428"/>
      <c r="S455" s="428"/>
      <c r="T455" s="428"/>
      <c r="U455" s="428"/>
      <c r="V455" s="428"/>
      <c r="W455" s="428"/>
      <c r="X455" s="428"/>
      <c r="Y455" s="428"/>
      <c r="Z455" s="428"/>
      <c r="AA455" s="428"/>
      <c r="AB455" s="428"/>
      <c r="AC455" s="428"/>
      <c r="AD455" s="428"/>
      <c r="AE455" s="428"/>
      <c r="AF455" s="428"/>
      <c r="AG455" s="428"/>
      <c r="AH455" s="428"/>
      <c r="AI455" s="428"/>
      <c r="AJ455" s="428"/>
      <c r="AK455" s="428"/>
      <c r="AL455" s="428"/>
      <c r="AM455" s="428"/>
      <c r="AN455" s="428"/>
      <c r="AO455" s="428"/>
      <c r="AP455" s="428"/>
      <c r="AQ455" s="428"/>
      <c r="AR455" s="428"/>
      <c r="AS455" s="428"/>
      <c r="AT455" s="428"/>
      <c r="AU455" s="428"/>
      <c r="AV455" s="428"/>
      <c r="AW455" s="428"/>
      <c r="AX455" s="428"/>
      <c r="AY455" s="428"/>
      <c r="AZ455" s="428"/>
      <c r="BA455" s="428"/>
      <c r="BB455" s="428"/>
      <c r="BC455" s="428"/>
    </row>
    <row r="456" ht="12.75" customHeight="1">
      <c r="A456" s="428"/>
      <c r="B456" s="428"/>
      <c r="C456" s="428"/>
      <c r="D456" s="428"/>
      <c r="E456" s="428"/>
      <c r="F456" s="428"/>
      <c r="G456" s="428"/>
      <c r="H456" s="428"/>
      <c r="I456" s="428"/>
      <c r="J456" s="428"/>
      <c r="K456" s="428"/>
      <c r="L456" s="428"/>
      <c r="M456" s="428"/>
      <c r="N456" s="428"/>
      <c r="O456" s="428"/>
      <c r="P456" s="428"/>
      <c r="Q456" s="428"/>
      <c r="R456" s="428"/>
      <c r="S456" s="428"/>
      <c r="T456" s="428"/>
      <c r="U456" s="428"/>
      <c r="V456" s="428"/>
      <c r="W456" s="428"/>
      <c r="X456" s="428"/>
      <c r="Y456" s="428"/>
      <c r="Z456" s="428"/>
      <c r="AA456" s="428"/>
      <c r="AB456" s="428"/>
      <c r="AC456" s="428"/>
      <c r="AD456" s="428"/>
      <c r="AE456" s="428"/>
      <c r="AF456" s="428"/>
      <c r="AG456" s="428"/>
      <c r="AH456" s="428"/>
      <c r="AI456" s="428"/>
      <c r="AJ456" s="428"/>
      <c r="AK456" s="428"/>
      <c r="AL456" s="428"/>
      <c r="AM456" s="428"/>
      <c r="AN456" s="428"/>
      <c r="AO456" s="428"/>
      <c r="AP456" s="428"/>
      <c r="AQ456" s="428"/>
      <c r="AR456" s="428"/>
      <c r="AS456" s="428"/>
      <c r="AT456" s="428"/>
      <c r="AU456" s="428"/>
      <c r="AV456" s="428"/>
      <c r="AW456" s="428"/>
      <c r="AX456" s="428"/>
      <c r="AY456" s="428"/>
      <c r="AZ456" s="428"/>
      <c r="BA456" s="428"/>
      <c r="BB456" s="428"/>
      <c r="BC456" s="428"/>
    </row>
    <row r="457" ht="12.75" customHeight="1">
      <c r="A457" s="428"/>
      <c r="B457" s="428"/>
      <c r="C457" s="428"/>
      <c r="D457" s="428"/>
      <c r="E457" s="428"/>
      <c r="F457" s="428"/>
      <c r="G457" s="428"/>
      <c r="H457" s="428"/>
      <c r="I457" s="428"/>
      <c r="J457" s="428"/>
      <c r="K457" s="428"/>
      <c r="L457" s="428"/>
      <c r="M457" s="428"/>
      <c r="N457" s="428"/>
      <c r="O457" s="428"/>
      <c r="P457" s="428"/>
      <c r="Q457" s="428"/>
      <c r="R457" s="428"/>
      <c r="S457" s="428"/>
      <c r="T457" s="428"/>
      <c r="U457" s="428"/>
      <c r="V457" s="428"/>
      <c r="W457" s="428"/>
      <c r="X457" s="428"/>
      <c r="Y457" s="428"/>
      <c r="Z457" s="428"/>
      <c r="AA457" s="428"/>
      <c r="AB457" s="428"/>
      <c r="AC457" s="428"/>
      <c r="AD457" s="428"/>
      <c r="AE457" s="428"/>
      <c r="AF457" s="428"/>
      <c r="AG457" s="428"/>
      <c r="AH457" s="428"/>
      <c r="AI457" s="428"/>
      <c r="AJ457" s="428"/>
      <c r="AK457" s="428"/>
      <c r="AL457" s="428"/>
      <c r="AM457" s="428"/>
      <c r="AN457" s="428"/>
      <c r="AO457" s="428"/>
      <c r="AP457" s="428"/>
      <c r="AQ457" s="428"/>
      <c r="AR457" s="428"/>
      <c r="AS457" s="428"/>
      <c r="AT457" s="428"/>
      <c r="AU457" s="428"/>
      <c r="AV457" s="428"/>
      <c r="AW457" s="428"/>
      <c r="AX457" s="428"/>
      <c r="AY457" s="428"/>
      <c r="AZ457" s="428"/>
      <c r="BA457" s="428"/>
      <c r="BB457" s="428"/>
      <c r="BC457" s="428"/>
    </row>
    <row r="458" ht="12.75" customHeight="1">
      <c r="A458" s="428"/>
      <c r="B458" s="428"/>
      <c r="C458" s="428"/>
      <c r="D458" s="428"/>
      <c r="E458" s="428"/>
      <c r="F458" s="428"/>
      <c r="G458" s="428"/>
      <c r="H458" s="428"/>
      <c r="I458" s="428"/>
      <c r="J458" s="428"/>
      <c r="K458" s="428"/>
      <c r="L458" s="428"/>
      <c r="M458" s="428"/>
      <c r="N458" s="428"/>
      <c r="O458" s="428"/>
      <c r="P458" s="428"/>
      <c r="Q458" s="428"/>
      <c r="R458" s="428"/>
      <c r="S458" s="428"/>
      <c r="T458" s="428"/>
      <c r="U458" s="428"/>
      <c r="V458" s="428"/>
      <c r="W458" s="428"/>
      <c r="X458" s="428"/>
      <c r="Y458" s="428"/>
      <c r="Z458" s="428"/>
      <c r="AA458" s="428"/>
      <c r="AB458" s="428"/>
      <c r="AC458" s="428"/>
      <c r="AD458" s="428"/>
      <c r="AE458" s="428"/>
      <c r="AF458" s="428"/>
      <c r="AG458" s="428"/>
      <c r="AH458" s="428"/>
      <c r="AI458" s="428"/>
      <c r="AJ458" s="428"/>
      <c r="AK458" s="428"/>
      <c r="AL458" s="428"/>
      <c r="AM458" s="428"/>
      <c r="AN458" s="428"/>
      <c r="AO458" s="428"/>
      <c r="AP458" s="428"/>
      <c r="AQ458" s="428"/>
      <c r="AR458" s="428"/>
      <c r="AS458" s="428"/>
      <c r="AT458" s="428"/>
      <c r="AU458" s="428"/>
      <c r="AV458" s="428"/>
      <c r="AW458" s="428"/>
      <c r="AX458" s="428"/>
      <c r="AY458" s="428"/>
      <c r="AZ458" s="428"/>
      <c r="BA458" s="428"/>
      <c r="BB458" s="428"/>
      <c r="BC458" s="428"/>
    </row>
    <row r="459" ht="12.75" customHeight="1">
      <c r="A459" s="428"/>
      <c r="B459" s="428"/>
      <c r="C459" s="428"/>
      <c r="D459" s="428"/>
      <c r="E459" s="428"/>
      <c r="F459" s="428"/>
      <c r="G459" s="428"/>
      <c r="H459" s="428"/>
      <c r="I459" s="428"/>
      <c r="J459" s="428"/>
      <c r="K459" s="428"/>
      <c r="L459" s="428"/>
      <c r="M459" s="428"/>
      <c r="N459" s="428"/>
      <c r="O459" s="428"/>
      <c r="P459" s="428"/>
      <c r="Q459" s="428"/>
      <c r="R459" s="428"/>
      <c r="S459" s="428"/>
      <c r="T459" s="428"/>
      <c r="U459" s="428"/>
      <c r="V459" s="428"/>
      <c r="W459" s="428"/>
      <c r="X459" s="428"/>
      <c r="Y459" s="428"/>
      <c r="Z459" s="428"/>
      <c r="AA459" s="428"/>
      <c r="AB459" s="428"/>
      <c r="AC459" s="428"/>
      <c r="AD459" s="428"/>
      <c r="AE459" s="428"/>
      <c r="AF459" s="428"/>
      <c r="AG459" s="428"/>
      <c r="AH459" s="428"/>
      <c r="AI459" s="428"/>
      <c r="AJ459" s="428"/>
      <c r="AK459" s="428"/>
      <c r="AL459" s="428"/>
      <c r="AM459" s="428"/>
      <c r="AN459" s="428"/>
      <c r="AO459" s="428"/>
      <c r="AP459" s="428"/>
      <c r="AQ459" s="428"/>
      <c r="AR459" s="428"/>
      <c r="AS459" s="428"/>
      <c r="AT459" s="428"/>
      <c r="AU459" s="428"/>
      <c r="AV459" s="428"/>
      <c r="AW459" s="428"/>
      <c r="AX459" s="428"/>
      <c r="AY459" s="428"/>
      <c r="AZ459" s="428"/>
      <c r="BA459" s="428"/>
      <c r="BB459" s="428"/>
      <c r="BC459" s="428"/>
    </row>
    <row r="460" ht="12.75" customHeight="1">
      <c r="A460" s="428"/>
      <c r="B460" s="428"/>
      <c r="C460" s="428"/>
      <c r="D460" s="428"/>
      <c r="E460" s="428"/>
      <c r="F460" s="428"/>
      <c r="G460" s="428"/>
      <c r="H460" s="428"/>
      <c r="I460" s="428"/>
      <c r="J460" s="428"/>
      <c r="K460" s="428"/>
      <c r="L460" s="428"/>
      <c r="M460" s="428"/>
      <c r="N460" s="428"/>
      <c r="O460" s="428"/>
      <c r="P460" s="428"/>
      <c r="Q460" s="428"/>
      <c r="R460" s="428"/>
      <c r="S460" s="428"/>
      <c r="T460" s="428"/>
      <c r="U460" s="428"/>
      <c r="V460" s="428"/>
      <c r="W460" s="428"/>
      <c r="X460" s="428"/>
      <c r="Y460" s="428"/>
      <c r="Z460" s="428"/>
      <c r="AA460" s="428"/>
      <c r="AB460" s="428"/>
      <c r="AC460" s="428"/>
      <c r="AD460" s="428"/>
      <c r="AE460" s="428"/>
      <c r="AF460" s="428"/>
      <c r="AG460" s="428"/>
      <c r="AH460" s="428"/>
      <c r="AI460" s="428"/>
      <c r="AJ460" s="428"/>
      <c r="AK460" s="428"/>
      <c r="AL460" s="428"/>
      <c r="AM460" s="428"/>
      <c r="AN460" s="428"/>
      <c r="AO460" s="428"/>
      <c r="AP460" s="428"/>
      <c r="AQ460" s="428"/>
      <c r="AR460" s="428"/>
      <c r="AS460" s="428"/>
      <c r="AT460" s="428"/>
      <c r="AU460" s="428"/>
      <c r="AV460" s="428"/>
      <c r="AW460" s="428"/>
      <c r="AX460" s="428"/>
      <c r="AY460" s="428"/>
      <c r="AZ460" s="428"/>
      <c r="BA460" s="428"/>
      <c r="BB460" s="428"/>
      <c r="BC460" s="428"/>
    </row>
    <row r="461" ht="12.75" customHeight="1">
      <c r="A461" s="428"/>
      <c r="B461" s="428"/>
      <c r="C461" s="428"/>
      <c r="D461" s="428"/>
      <c r="E461" s="428"/>
      <c r="F461" s="428"/>
      <c r="G461" s="428"/>
      <c r="H461" s="428"/>
      <c r="I461" s="428"/>
      <c r="J461" s="428"/>
      <c r="K461" s="428"/>
      <c r="L461" s="428"/>
      <c r="M461" s="428"/>
      <c r="N461" s="428"/>
      <c r="O461" s="428"/>
      <c r="P461" s="428"/>
      <c r="Q461" s="428"/>
      <c r="R461" s="428"/>
      <c r="S461" s="428"/>
      <c r="T461" s="428"/>
      <c r="U461" s="428"/>
      <c r="V461" s="428"/>
      <c r="W461" s="428"/>
      <c r="X461" s="428"/>
      <c r="Y461" s="428"/>
      <c r="Z461" s="428"/>
      <c r="AA461" s="428"/>
      <c r="AB461" s="428"/>
      <c r="AC461" s="428"/>
      <c r="AD461" s="428"/>
      <c r="AE461" s="428"/>
      <c r="AF461" s="428"/>
      <c r="AG461" s="428"/>
      <c r="AH461" s="428"/>
      <c r="AI461" s="428"/>
      <c r="AJ461" s="428"/>
      <c r="AK461" s="428"/>
      <c r="AL461" s="428"/>
      <c r="AM461" s="428"/>
      <c r="AN461" s="428"/>
      <c r="AO461" s="428"/>
      <c r="AP461" s="428"/>
      <c r="AQ461" s="428"/>
      <c r="AR461" s="428"/>
      <c r="AS461" s="428"/>
      <c r="AT461" s="428"/>
      <c r="AU461" s="428"/>
      <c r="AV461" s="428"/>
      <c r="AW461" s="428"/>
      <c r="AX461" s="428"/>
      <c r="AY461" s="428"/>
      <c r="AZ461" s="428"/>
      <c r="BA461" s="428"/>
      <c r="BB461" s="428"/>
      <c r="BC461" s="428"/>
    </row>
    <row r="462" ht="12.75" customHeight="1">
      <c r="A462" s="428"/>
      <c r="B462" s="428"/>
      <c r="C462" s="428"/>
      <c r="D462" s="428"/>
      <c r="E462" s="428"/>
      <c r="F462" s="428"/>
      <c r="G462" s="428"/>
      <c r="H462" s="428"/>
      <c r="I462" s="428"/>
      <c r="J462" s="428"/>
      <c r="K462" s="428"/>
      <c r="L462" s="428"/>
      <c r="M462" s="428"/>
      <c r="N462" s="428"/>
      <c r="O462" s="428"/>
      <c r="P462" s="428"/>
      <c r="Q462" s="428"/>
      <c r="R462" s="428"/>
      <c r="S462" s="428"/>
      <c r="T462" s="428"/>
      <c r="U462" s="428"/>
      <c r="V462" s="428"/>
      <c r="W462" s="428"/>
      <c r="X462" s="428"/>
      <c r="Y462" s="428"/>
      <c r="Z462" s="428"/>
      <c r="AA462" s="428"/>
      <c r="AB462" s="428"/>
      <c r="AC462" s="428"/>
      <c r="AD462" s="428"/>
      <c r="AE462" s="428"/>
      <c r="AF462" s="428"/>
      <c r="AG462" s="428"/>
      <c r="AH462" s="428"/>
      <c r="AI462" s="428"/>
      <c r="AJ462" s="428"/>
      <c r="AK462" s="428"/>
      <c r="AL462" s="428"/>
      <c r="AM462" s="428"/>
      <c r="AN462" s="428"/>
      <c r="AO462" s="428"/>
      <c r="AP462" s="428"/>
      <c r="AQ462" s="428"/>
      <c r="AR462" s="428"/>
      <c r="AS462" s="428"/>
      <c r="AT462" s="428"/>
      <c r="AU462" s="428"/>
      <c r="AV462" s="428"/>
      <c r="AW462" s="428"/>
      <c r="AX462" s="428"/>
      <c r="AY462" s="428"/>
      <c r="AZ462" s="428"/>
      <c r="BA462" s="428"/>
      <c r="BB462" s="428"/>
      <c r="BC462" s="428"/>
    </row>
    <row r="463" ht="12.75" customHeight="1">
      <c r="A463" s="428"/>
      <c r="B463" s="428"/>
      <c r="C463" s="428"/>
      <c r="D463" s="428"/>
      <c r="E463" s="428"/>
      <c r="F463" s="428"/>
      <c r="G463" s="428"/>
      <c r="H463" s="428"/>
      <c r="I463" s="428"/>
      <c r="J463" s="428"/>
      <c r="K463" s="428"/>
      <c r="L463" s="428"/>
      <c r="M463" s="428"/>
      <c r="N463" s="428"/>
      <c r="O463" s="428"/>
      <c r="P463" s="428"/>
      <c r="Q463" s="428"/>
      <c r="R463" s="428"/>
      <c r="S463" s="428"/>
      <c r="T463" s="428"/>
      <c r="U463" s="428"/>
      <c r="V463" s="428"/>
      <c r="W463" s="428"/>
      <c r="X463" s="428"/>
      <c r="Y463" s="428"/>
      <c r="Z463" s="428"/>
      <c r="AA463" s="428"/>
      <c r="AB463" s="428"/>
      <c r="AC463" s="428"/>
      <c r="AD463" s="428"/>
      <c r="AE463" s="428"/>
      <c r="AF463" s="428"/>
      <c r="AG463" s="428"/>
      <c r="AH463" s="428"/>
      <c r="AI463" s="428"/>
      <c r="AJ463" s="428"/>
      <c r="AK463" s="428"/>
      <c r="AL463" s="428"/>
      <c r="AM463" s="428"/>
      <c r="AN463" s="428"/>
      <c r="AO463" s="428"/>
      <c r="AP463" s="428"/>
      <c r="AQ463" s="428"/>
      <c r="AR463" s="428"/>
      <c r="AS463" s="428"/>
      <c r="AT463" s="428"/>
      <c r="AU463" s="428"/>
      <c r="AV463" s="428"/>
      <c r="AW463" s="428"/>
      <c r="AX463" s="428"/>
      <c r="AY463" s="428"/>
      <c r="AZ463" s="428"/>
      <c r="BA463" s="428"/>
      <c r="BB463" s="428"/>
      <c r="BC463" s="428"/>
    </row>
    <row r="464" ht="12.75" customHeight="1">
      <c r="A464" s="428"/>
      <c r="B464" s="428"/>
      <c r="C464" s="428"/>
      <c r="D464" s="428"/>
      <c r="E464" s="428"/>
      <c r="F464" s="428"/>
      <c r="G464" s="428"/>
      <c r="H464" s="428"/>
      <c r="I464" s="428"/>
      <c r="J464" s="428"/>
      <c r="K464" s="428"/>
      <c r="L464" s="428"/>
      <c r="M464" s="428"/>
      <c r="N464" s="428"/>
      <c r="O464" s="428"/>
      <c r="P464" s="428"/>
      <c r="Q464" s="428"/>
      <c r="R464" s="428"/>
      <c r="S464" s="428"/>
      <c r="T464" s="428"/>
      <c r="U464" s="428"/>
      <c r="V464" s="428"/>
      <c r="W464" s="428"/>
      <c r="X464" s="428"/>
      <c r="Y464" s="428"/>
      <c r="Z464" s="428"/>
      <c r="AA464" s="428"/>
      <c r="AB464" s="428"/>
      <c r="AC464" s="428"/>
      <c r="AD464" s="428"/>
      <c r="AE464" s="428"/>
      <c r="AF464" s="428"/>
      <c r="AG464" s="428"/>
      <c r="AH464" s="428"/>
      <c r="AI464" s="428"/>
      <c r="AJ464" s="428"/>
      <c r="AK464" s="428"/>
      <c r="AL464" s="428"/>
      <c r="AM464" s="428"/>
      <c r="AN464" s="428"/>
      <c r="AO464" s="428"/>
      <c r="AP464" s="428"/>
      <c r="AQ464" s="428"/>
      <c r="AR464" s="428"/>
      <c r="AS464" s="428"/>
      <c r="AT464" s="428"/>
      <c r="AU464" s="428"/>
      <c r="AV464" s="428"/>
      <c r="AW464" s="428"/>
      <c r="AX464" s="428"/>
      <c r="AY464" s="428"/>
      <c r="AZ464" s="428"/>
      <c r="BA464" s="428"/>
      <c r="BB464" s="428"/>
      <c r="BC464" s="428"/>
    </row>
    <row r="465" ht="12.75" customHeight="1">
      <c r="A465" s="428"/>
      <c r="B465" s="428"/>
      <c r="C465" s="428"/>
      <c r="D465" s="428"/>
      <c r="E465" s="428"/>
      <c r="F465" s="428"/>
      <c r="G465" s="428"/>
      <c r="H465" s="428"/>
      <c r="I465" s="428"/>
      <c r="J465" s="428"/>
      <c r="K465" s="428"/>
      <c r="L465" s="428"/>
      <c r="M465" s="428"/>
      <c r="N465" s="428"/>
      <c r="O465" s="428"/>
      <c r="P465" s="428"/>
      <c r="Q465" s="428"/>
      <c r="R465" s="428"/>
      <c r="S465" s="428"/>
      <c r="T465" s="428"/>
      <c r="U465" s="428"/>
      <c r="V465" s="428"/>
      <c r="W465" s="428"/>
      <c r="X465" s="428"/>
      <c r="Y465" s="428"/>
      <c r="Z465" s="428"/>
      <c r="AA465" s="428"/>
      <c r="AB465" s="428"/>
      <c r="AC465" s="428"/>
      <c r="AD465" s="428"/>
      <c r="AE465" s="428"/>
      <c r="AF465" s="428"/>
      <c r="AG465" s="428"/>
      <c r="AH465" s="428"/>
      <c r="AI465" s="428"/>
      <c r="AJ465" s="428"/>
      <c r="AK465" s="428"/>
      <c r="AL465" s="428"/>
      <c r="AM465" s="428"/>
      <c r="AN465" s="428"/>
      <c r="AO465" s="428"/>
      <c r="AP465" s="428"/>
      <c r="AQ465" s="428"/>
      <c r="AR465" s="428"/>
      <c r="AS465" s="428"/>
      <c r="AT465" s="428"/>
      <c r="AU465" s="428"/>
      <c r="AV465" s="428"/>
      <c r="AW465" s="428"/>
      <c r="AX465" s="428"/>
      <c r="AY465" s="428"/>
      <c r="AZ465" s="428"/>
      <c r="BA465" s="428"/>
      <c r="BB465" s="428"/>
      <c r="BC465" s="428"/>
    </row>
    <row r="466" ht="12.75" customHeight="1">
      <c r="A466" s="428"/>
      <c r="B466" s="428"/>
      <c r="C466" s="428"/>
      <c r="D466" s="428"/>
      <c r="E466" s="428"/>
      <c r="F466" s="428"/>
      <c r="G466" s="428"/>
      <c r="H466" s="428"/>
      <c r="I466" s="428"/>
      <c r="J466" s="428"/>
      <c r="K466" s="428"/>
      <c r="L466" s="428"/>
      <c r="M466" s="428"/>
      <c r="N466" s="428"/>
      <c r="O466" s="428"/>
      <c r="P466" s="428"/>
      <c r="Q466" s="428"/>
      <c r="R466" s="428"/>
      <c r="S466" s="428"/>
      <c r="T466" s="428"/>
      <c r="U466" s="428"/>
      <c r="V466" s="428"/>
      <c r="W466" s="428"/>
      <c r="X466" s="428"/>
      <c r="Y466" s="428"/>
      <c r="Z466" s="428"/>
      <c r="AA466" s="428"/>
      <c r="AB466" s="428"/>
      <c r="AC466" s="428"/>
      <c r="AD466" s="428"/>
      <c r="AE466" s="428"/>
      <c r="AF466" s="428"/>
      <c r="AG466" s="428"/>
      <c r="AH466" s="428"/>
      <c r="AI466" s="428"/>
      <c r="AJ466" s="428"/>
      <c r="AK466" s="428"/>
      <c r="AL466" s="428"/>
      <c r="AM466" s="428"/>
      <c r="AN466" s="428"/>
      <c r="AO466" s="428"/>
      <c r="AP466" s="428"/>
      <c r="AQ466" s="428"/>
      <c r="AR466" s="428"/>
      <c r="AS466" s="428"/>
      <c r="AT466" s="428"/>
      <c r="AU466" s="428"/>
      <c r="AV466" s="428"/>
      <c r="AW466" s="428"/>
      <c r="AX466" s="428"/>
      <c r="AY466" s="428"/>
      <c r="AZ466" s="428"/>
      <c r="BA466" s="428"/>
      <c r="BB466" s="428"/>
      <c r="BC466" s="428"/>
    </row>
    <row r="467" ht="12.75" customHeight="1">
      <c r="A467" s="428"/>
      <c r="B467" s="428"/>
      <c r="C467" s="428"/>
      <c r="D467" s="428"/>
      <c r="E467" s="428"/>
      <c r="F467" s="428"/>
      <c r="G467" s="428"/>
      <c r="H467" s="428"/>
      <c r="I467" s="428"/>
      <c r="J467" s="428"/>
      <c r="K467" s="428"/>
      <c r="L467" s="428"/>
      <c r="M467" s="428"/>
      <c r="N467" s="428"/>
      <c r="O467" s="428"/>
      <c r="P467" s="428"/>
      <c r="Q467" s="428"/>
      <c r="R467" s="428"/>
      <c r="S467" s="428"/>
      <c r="T467" s="428"/>
      <c r="U467" s="428"/>
      <c r="V467" s="428"/>
      <c r="W467" s="428"/>
      <c r="X467" s="428"/>
      <c r="Y467" s="428"/>
      <c r="Z467" s="428"/>
      <c r="AA467" s="428"/>
      <c r="AB467" s="428"/>
      <c r="AC467" s="428"/>
      <c r="AD467" s="428"/>
      <c r="AE467" s="428"/>
      <c r="AF467" s="428"/>
      <c r="AG467" s="428"/>
      <c r="AH467" s="428"/>
      <c r="AI467" s="428"/>
      <c r="AJ467" s="428"/>
      <c r="AK467" s="428"/>
      <c r="AL467" s="428"/>
      <c r="AM467" s="428"/>
      <c r="AN467" s="428"/>
      <c r="AO467" s="428"/>
      <c r="AP467" s="428"/>
      <c r="AQ467" s="428"/>
      <c r="AR467" s="428"/>
      <c r="AS467" s="428"/>
      <c r="AT467" s="428"/>
      <c r="AU467" s="428"/>
      <c r="AV467" s="428"/>
      <c r="AW467" s="428"/>
      <c r="AX467" s="428"/>
      <c r="AY467" s="428"/>
      <c r="AZ467" s="428"/>
      <c r="BA467" s="428"/>
      <c r="BB467" s="428"/>
      <c r="BC467" s="428"/>
    </row>
    <row r="468" ht="12.75" customHeight="1">
      <c r="A468" s="428"/>
      <c r="B468" s="428"/>
      <c r="C468" s="428"/>
      <c r="D468" s="428"/>
      <c r="E468" s="428"/>
      <c r="F468" s="428"/>
      <c r="G468" s="428"/>
      <c r="H468" s="428"/>
      <c r="I468" s="428"/>
      <c r="J468" s="428"/>
      <c r="K468" s="428"/>
      <c r="L468" s="428"/>
      <c r="M468" s="428"/>
      <c r="N468" s="428"/>
      <c r="O468" s="428"/>
      <c r="P468" s="428"/>
      <c r="Q468" s="428"/>
      <c r="R468" s="428"/>
      <c r="S468" s="428"/>
      <c r="T468" s="428"/>
      <c r="U468" s="428"/>
      <c r="V468" s="428"/>
      <c r="W468" s="428"/>
      <c r="X468" s="428"/>
      <c r="Y468" s="428"/>
      <c r="Z468" s="428"/>
      <c r="AA468" s="428"/>
      <c r="AB468" s="428"/>
      <c r="AC468" s="428"/>
      <c r="AD468" s="428"/>
      <c r="AE468" s="428"/>
      <c r="AF468" s="428"/>
      <c r="AG468" s="428"/>
      <c r="AH468" s="428"/>
      <c r="AI468" s="428"/>
      <c r="AJ468" s="428"/>
      <c r="AK468" s="428"/>
      <c r="AL468" s="428"/>
      <c r="AM468" s="428"/>
      <c r="AN468" s="428"/>
      <c r="AO468" s="428"/>
      <c r="AP468" s="428"/>
      <c r="AQ468" s="428"/>
      <c r="AR468" s="428"/>
      <c r="AS468" s="428"/>
      <c r="AT468" s="428"/>
      <c r="AU468" s="428"/>
      <c r="AV468" s="428"/>
      <c r="AW468" s="428"/>
      <c r="AX468" s="428"/>
      <c r="AY468" s="428"/>
      <c r="AZ468" s="428"/>
      <c r="BA468" s="428"/>
      <c r="BB468" s="428"/>
      <c r="BC468" s="428"/>
    </row>
    <row r="469" ht="12.75" customHeight="1">
      <c r="A469" s="428"/>
      <c r="B469" s="428"/>
      <c r="C469" s="428"/>
      <c r="D469" s="428"/>
      <c r="E469" s="428"/>
      <c r="F469" s="428"/>
      <c r="G469" s="428"/>
      <c r="H469" s="428"/>
      <c r="I469" s="428"/>
      <c r="J469" s="428"/>
      <c r="K469" s="428"/>
      <c r="L469" s="428"/>
      <c r="M469" s="428"/>
      <c r="N469" s="428"/>
      <c r="O469" s="428"/>
      <c r="P469" s="428"/>
      <c r="Q469" s="428"/>
      <c r="R469" s="428"/>
      <c r="S469" s="428"/>
      <c r="T469" s="428"/>
      <c r="U469" s="428"/>
      <c r="V469" s="428"/>
      <c r="W469" s="428"/>
      <c r="X469" s="428"/>
      <c r="Y469" s="428"/>
      <c r="Z469" s="428"/>
      <c r="AA469" s="428"/>
      <c r="AB469" s="428"/>
      <c r="AC469" s="428"/>
      <c r="AD469" s="428"/>
      <c r="AE469" s="428"/>
      <c r="AF469" s="428"/>
      <c r="AG469" s="428"/>
      <c r="AH469" s="428"/>
      <c r="AI469" s="428"/>
      <c r="AJ469" s="428"/>
      <c r="AK469" s="428"/>
      <c r="AL469" s="428"/>
      <c r="AM469" s="428"/>
      <c r="AN469" s="428"/>
      <c r="AO469" s="428"/>
      <c r="AP469" s="428"/>
      <c r="AQ469" s="428"/>
      <c r="AR469" s="428"/>
      <c r="AS469" s="428"/>
      <c r="AT469" s="428"/>
      <c r="AU469" s="428"/>
      <c r="AV469" s="428"/>
      <c r="AW469" s="428"/>
      <c r="AX469" s="428"/>
      <c r="AY469" s="428"/>
      <c r="AZ469" s="428"/>
      <c r="BA469" s="428"/>
      <c r="BB469" s="428"/>
      <c r="BC469" s="428"/>
    </row>
    <row r="470" ht="12.75" customHeight="1">
      <c r="A470" s="428"/>
      <c r="B470" s="428"/>
      <c r="C470" s="428"/>
      <c r="D470" s="428"/>
      <c r="E470" s="428"/>
      <c r="F470" s="428"/>
      <c r="G470" s="428"/>
      <c r="H470" s="428"/>
      <c r="I470" s="428"/>
      <c r="J470" s="428"/>
      <c r="K470" s="428"/>
      <c r="L470" s="428"/>
      <c r="M470" s="428"/>
      <c r="N470" s="428"/>
      <c r="O470" s="428"/>
      <c r="P470" s="428"/>
      <c r="Q470" s="428"/>
      <c r="R470" s="428"/>
      <c r="S470" s="428"/>
      <c r="T470" s="428"/>
      <c r="U470" s="428"/>
      <c r="V470" s="428"/>
      <c r="W470" s="428"/>
      <c r="X470" s="428"/>
      <c r="Y470" s="428"/>
      <c r="Z470" s="428"/>
      <c r="AA470" s="428"/>
      <c r="AB470" s="428"/>
      <c r="AC470" s="428"/>
      <c r="AD470" s="428"/>
      <c r="AE470" s="428"/>
      <c r="AF470" s="428"/>
      <c r="AG470" s="428"/>
      <c r="AH470" s="428"/>
      <c r="AI470" s="428"/>
      <c r="AJ470" s="428"/>
      <c r="AK470" s="428"/>
      <c r="AL470" s="428"/>
      <c r="AM470" s="428"/>
      <c r="AN470" s="428"/>
      <c r="AO470" s="428"/>
      <c r="AP470" s="428"/>
      <c r="AQ470" s="428"/>
      <c r="AR470" s="428"/>
      <c r="AS470" s="428"/>
      <c r="AT470" s="428"/>
      <c r="AU470" s="428"/>
      <c r="AV470" s="428"/>
      <c r="AW470" s="428"/>
      <c r="AX470" s="428"/>
      <c r="AY470" s="428"/>
      <c r="AZ470" s="428"/>
      <c r="BA470" s="428"/>
      <c r="BB470" s="428"/>
      <c r="BC470" s="428"/>
    </row>
    <row r="471" ht="12.75" customHeight="1">
      <c r="A471" s="428"/>
      <c r="B471" s="428"/>
      <c r="C471" s="428"/>
      <c r="D471" s="428"/>
      <c r="E471" s="428"/>
      <c r="F471" s="428"/>
      <c r="G471" s="428"/>
      <c r="H471" s="428"/>
      <c r="I471" s="428"/>
      <c r="J471" s="428"/>
      <c r="K471" s="428"/>
      <c r="L471" s="428"/>
      <c r="M471" s="428"/>
      <c r="N471" s="428"/>
      <c r="O471" s="428"/>
      <c r="P471" s="428"/>
      <c r="Q471" s="428"/>
      <c r="R471" s="428"/>
      <c r="S471" s="428"/>
      <c r="T471" s="428"/>
      <c r="U471" s="428"/>
      <c r="V471" s="428"/>
      <c r="W471" s="428"/>
      <c r="X471" s="428"/>
      <c r="Y471" s="428"/>
      <c r="Z471" s="428"/>
      <c r="AA471" s="428"/>
      <c r="AB471" s="428"/>
      <c r="AC471" s="428"/>
      <c r="AD471" s="428"/>
      <c r="AE471" s="428"/>
      <c r="AF471" s="428"/>
      <c r="AG471" s="428"/>
      <c r="AH471" s="428"/>
      <c r="AI471" s="428"/>
      <c r="AJ471" s="428"/>
      <c r="AK471" s="428"/>
      <c r="AL471" s="428"/>
      <c r="AM471" s="428"/>
      <c r="AN471" s="428"/>
      <c r="AO471" s="428"/>
      <c r="AP471" s="428"/>
      <c r="AQ471" s="428"/>
      <c r="AR471" s="428"/>
      <c r="AS471" s="428"/>
      <c r="AT471" s="428"/>
      <c r="AU471" s="428"/>
      <c r="AV471" s="428"/>
      <c r="AW471" s="428"/>
      <c r="AX471" s="428"/>
      <c r="AY471" s="428"/>
      <c r="AZ471" s="428"/>
      <c r="BA471" s="428"/>
      <c r="BB471" s="428"/>
      <c r="BC471" s="428"/>
    </row>
    <row r="472" ht="12.75" customHeight="1">
      <c r="A472" s="428"/>
      <c r="B472" s="428"/>
      <c r="C472" s="428"/>
      <c r="D472" s="428"/>
      <c r="E472" s="428"/>
      <c r="F472" s="428"/>
      <c r="G472" s="428"/>
      <c r="H472" s="428"/>
      <c r="I472" s="428"/>
      <c r="J472" s="428"/>
      <c r="K472" s="428"/>
      <c r="L472" s="428"/>
      <c r="M472" s="428"/>
      <c r="N472" s="428"/>
      <c r="O472" s="428"/>
      <c r="P472" s="428"/>
      <c r="Q472" s="428"/>
      <c r="R472" s="428"/>
      <c r="S472" s="428"/>
      <c r="T472" s="428"/>
      <c r="U472" s="428"/>
      <c r="V472" s="428"/>
      <c r="W472" s="428"/>
      <c r="X472" s="428"/>
      <c r="Y472" s="428"/>
      <c r="Z472" s="428"/>
      <c r="AA472" s="428"/>
      <c r="AB472" s="428"/>
      <c r="AC472" s="428"/>
      <c r="AD472" s="428"/>
      <c r="AE472" s="428"/>
      <c r="AF472" s="428"/>
      <c r="AG472" s="428"/>
      <c r="AH472" s="428"/>
      <c r="AI472" s="428"/>
      <c r="AJ472" s="428"/>
      <c r="AK472" s="428"/>
      <c r="AL472" s="428"/>
      <c r="AM472" s="428"/>
      <c r="AN472" s="428"/>
      <c r="AO472" s="428"/>
      <c r="AP472" s="428"/>
      <c r="AQ472" s="428"/>
      <c r="AR472" s="428"/>
      <c r="AS472" s="428"/>
      <c r="AT472" s="428"/>
      <c r="AU472" s="428"/>
      <c r="AV472" s="428"/>
      <c r="AW472" s="428"/>
      <c r="AX472" s="428"/>
      <c r="AY472" s="428"/>
      <c r="AZ472" s="428"/>
      <c r="BA472" s="428"/>
      <c r="BB472" s="428"/>
      <c r="BC472" s="428"/>
    </row>
    <row r="473" ht="12.75" customHeight="1">
      <c r="A473" s="428"/>
      <c r="B473" s="428"/>
      <c r="C473" s="428"/>
      <c r="D473" s="428"/>
      <c r="E473" s="428"/>
      <c r="F473" s="428"/>
      <c r="G473" s="428"/>
      <c r="H473" s="428"/>
      <c r="I473" s="428"/>
      <c r="J473" s="428"/>
      <c r="K473" s="428"/>
      <c r="L473" s="428"/>
      <c r="M473" s="428"/>
      <c r="N473" s="428"/>
      <c r="O473" s="428"/>
      <c r="P473" s="428"/>
      <c r="Q473" s="428"/>
      <c r="R473" s="428"/>
      <c r="S473" s="428"/>
      <c r="T473" s="428"/>
      <c r="U473" s="428"/>
      <c r="V473" s="428"/>
      <c r="W473" s="428"/>
      <c r="X473" s="428"/>
      <c r="Y473" s="428"/>
      <c r="Z473" s="428"/>
      <c r="AA473" s="428"/>
      <c r="AB473" s="428"/>
      <c r="AC473" s="428"/>
      <c r="AD473" s="428"/>
      <c r="AE473" s="428"/>
      <c r="AF473" s="428"/>
      <c r="AG473" s="428"/>
      <c r="AH473" s="428"/>
      <c r="AI473" s="428"/>
      <c r="AJ473" s="428"/>
      <c r="AK473" s="428"/>
      <c r="AL473" s="428"/>
      <c r="AM473" s="428"/>
      <c r="AN473" s="428"/>
      <c r="AO473" s="428"/>
      <c r="AP473" s="428"/>
      <c r="AQ473" s="428"/>
      <c r="AR473" s="428"/>
      <c r="AS473" s="428"/>
      <c r="AT473" s="428"/>
      <c r="AU473" s="428"/>
      <c r="AV473" s="428"/>
      <c r="AW473" s="428"/>
      <c r="AX473" s="428"/>
      <c r="AY473" s="428"/>
      <c r="AZ473" s="428"/>
      <c r="BA473" s="428"/>
      <c r="BB473" s="428"/>
      <c r="BC473" s="428"/>
    </row>
    <row r="474" ht="12.75" customHeight="1">
      <c r="A474" s="428"/>
      <c r="B474" s="428"/>
      <c r="C474" s="428"/>
      <c r="D474" s="428"/>
      <c r="E474" s="428"/>
      <c r="F474" s="428"/>
      <c r="G474" s="428"/>
      <c r="H474" s="428"/>
      <c r="I474" s="428"/>
      <c r="J474" s="428"/>
      <c r="K474" s="428"/>
      <c r="L474" s="428"/>
      <c r="M474" s="428"/>
      <c r="N474" s="428"/>
      <c r="O474" s="428"/>
      <c r="P474" s="428"/>
      <c r="Q474" s="428"/>
      <c r="R474" s="428"/>
      <c r="S474" s="428"/>
      <c r="T474" s="428"/>
      <c r="U474" s="428"/>
      <c r="V474" s="428"/>
      <c r="W474" s="428"/>
      <c r="X474" s="428"/>
      <c r="Y474" s="428"/>
      <c r="Z474" s="428"/>
      <c r="AA474" s="428"/>
      <c r="AB474" s="428"/>
      <c r="AC474" s="428"/>
      <c r="AD474" s="428"/>
      <c r="AE474" s="428"/>
      <c r="AF474" s="428"/>
      <c r="AG474" s="428"/>
      <c r="AH474" s="428"/>
      <c r="AI474" s="428"/>
      <c r="AJ474" s="428"/>
      <c r="AK474" s="428"/>
      <c r="AL474" s="428"/>
      <c r="AM474" s="428"/>
      <c r="AN474" s="428"/>
      <c r="AO474" s="428"/>
      <c r="AP474" s="428"/>
      <c r="AQ474" s="428"/>
      <c r="AR474" s="428"/>
      <c r="AS474" s="428"/>
      <c r="AT474" s="428"/>
      <c r="AU474" s="428"/>
      <c r="AV474" s="428"/>
      <c r="AW474" s="428"/>
      <c r="AX474" s="428"/>
      <c r="AY474" s="428"/>
      <c r="AZ474" s="428"/>
      <c r="BA474" s="428"/>
      <c r="BB474" s="428"/>
      <c r="BC474" s="428"/>
    </row>
    <row r="475" ht="12.75" customHeight="1">
      <c r="A475" s="428"/>
      <c r="B475" s="428"/>
      <c r="C475" s="428"/>
      <c r="D475" s="428"/>
      <c r="E475" s="428"/>
      <c r="F475" s="428"/>
      <c r="G475" s="428"/>
      <c r="H475" s="428"/>
      <c r="I475" s="428"/>
      <c r="J475" s="428"/>
      <c r="K475" s="428"/>
      <c r="L475" s="428"/>
      <c r="M475" s="428"/>
      <c r="N475" s="428"/>
      <c r="O475" s="428"/>
      <c r="P475" s="428"/>
      <c r="Q475" s="428"/>
      <c r="R475" s="428"/>
      <c r="S475" s="428"/>
      <c r="T475" s="428"/>
      <c r="U475" s="428"/>
      <c r="V475" s="428"/>
      <c r="W475" s="428"/>
      <c r="X475" s="428"/>
      <c r="Y475" s="428"/>
      <c r="Z475" s="428"/>
      <c r="AA475" s="428"/>
      <c r="AB475" s="428"/>
      <c r="AC475" s="428"/>
      <c r="AD475" s="428"/>
      <c r="AE475" s="428"/>
      <c r="AF475" s="428"/>
      <c r="AG475" s="428"/>
      <c r="AH475" s="428"/>
      <c r="AI475" s="428"/>
      <c r="AJ475" s="428"/>
      <c r="AK475" s="428"/>
      <c r="AL475" s="428"/>
      <c r="AM475" s="428"/>
      <c r="AN475" s="428"/>
      <c r="AO475" s="428"/>
      <c r="AP475" s="428"/>
      <c r="AQ475" s="428"/>
      <c r="AR475" s="428"/>
      <c r="AS475" s="428"/>
      <c r="AT475" s="428"/>
      <c r="AU475" s="428"/>
      <c r="AV475" s="428"/>
      <c r="AW475" s="428"/>
      <c r="AX475" s="428"/>
      <c r="AY475" s="428"/>
      <c r="AZ475" s="428"/>
      <c r="BA475" s="428"/>
      <c r="BB475" s="428"/>
      <c r="BC475" s="428"/>
    </row>
    <row r="476" ht="12.75" customHeight="1">
      <c r="A476" s="428"/>
      <c r="B476" s="428"/>
      <c r="C476" s="428"/>
      <c r="D476" s="428"/>
      <c r="E476" s="428"/>
      <c r="F476" s="428"/>
      <c r="G476" s="428"/>
      <c r="H476" s="428"/>
      <c r="I476" s="428"/>
      <c r="J476" s="428"/>
      <c r="K476" s="428"/>
      <c r="L476" s="428"/>
      <c r="M476" s="428"/>
      <c r="N476" s="428"/>
      <c r="O476" s="428"/>
      <c r="P476" s="428"/>
      <c r="Q476" s="428"/>
      <c r="R476" s="428"/>
      <c r="S476" s="428"/>
      <c r="T476" s="428"/>
      <c r="U476" s="428"/>
      <c r="V476" s="428"/>
      <c r="W476" s="428"/>
      <c r="X476" s="428"/>
      <c r="Y476" s="428"/>
      <c r="Z476" s="428"/>
      <c r="AA476" s="428"/>
      <c r="AB476" s="428"/>
      <c r="AC476" s="428"/>
      <c r="AD476" s="428"/>
      <c r="AE476" s="428"/>
      <c r="AF476" s="428"/>
      <c r="AG476" s="428"/>
      <c r="AH476" s="428"/>
      <c r="AI476" s="428"/>
      <c r="AJ476" s="428"/>
      <c r="AK476" s="428"/>
      <c r="AL476" s="428"/>
      <c r="AM476" s="428"/>
      <c r="AN476" s="428"/>
      <c r="AO476" s="428"/>
      <c r="AP476" s="428"/>
      <c r="AQ476" s="428"/>
      <c r="AR476" s="428"/>
      <c r="AS476" s="428"/>
      <c r="AT476" s="428"/>
      <c r="AU476" s="428"/>
      <c r="AV476" s="428"/>
      <c r="AW476" s="428"/>
      <c r="AX476" s="428"/>
      <c r="AY476" s="428"/>
      <c r="AZ476" s="428"/>
      <c r="BA476" s="428"/>
      <c r="BB476" s="428"/>
      <c r="BC476" s="428"/>
    </row>
    <row r="477" ht="12.75" customHeight="1">
      <c r="A477" s="428"/>
      <c r="B477" s="428"/>
      <c r="C477" s="428"/>
      <c r="D477" s="428"/>
      <c r="E477" s="428"/>
      <c r="F477" s="428"/>
      <c r="G477" s="428"/>
      <c r="H477" s="428"/>
      <c r="I477" s="428"/>
      <c r="J477" s="428"/>
      <c r="K477" s="428"/>
      <c r="L477" s="428"/>
      <c r="M477" s="428"/>
      <c r="N477" s="428"/>
      <c r="O477" s="428"/>
      <c r="P477" s="428"/>
      <c r="Q477" s="428"/>
      <c r="R477" s="428"/>
      <c r="S477" s="428"/>
      <c r="T477" s="428"/>
      <c r="U477" s="428"/>
      <c r="V477" s="428"/>
      <c r="W477" s="428"/>
      <c r="X477" s="428"/>
      <c r="Y477" s="428"/>
      <c r="Z477" s="428"/>
      <c r="AA477" s="428"/>
      <c r="AB477" s="428"/>
      <c r="AC477" s="428"/>
      <c r="AD477" s="428"/>
      <c r="AE477" s="428"/>
      <c r="AF477" s="428"/>
      <c r="AG477" s="428"/>
      <c r="AH477" s="428"/>
      <c r="AI477" s="428"/>
      <c r="AJ477" s="428"/>
      <c r="AK477" s="428"/>
      <c r="AL477" s="428"/>
      <c r="AM477" s="428"/>
      <c r="AN477" s="428"/>
      <c r="AO477" s="428"/>
      <c r="AP477" s="428"/>
      <c r="AQ477" s="428"/>
      <c r="AR477" s="428"/>
      <c r="AS477" s="428"/>
      <c r="AT477" s="428"/>
      <c r="AU477" s="428"/>
      <c r="AV477" s="428"/>
      <c r="AW477" s="428"/>
      <c r="AX477" s="428"/>
      <c r="AY477" s="428"/>
      <c r="AZ477" s="428"/>
      <c r="BA477" s="428"/>
      <c r="BB477" s="428"/>
      <c r="BC477" s="428"/>
    </row>
    <row r="478" ht="12.75" customHeight="1">
      <c r="A478" s="428"/>
      <c r="B478" s="428"/>
      <c r="C478" s="428"/>
      <c r="D478" s="428"/>
      <c r="E478" s="428"/>
      <c r="F478" s="428"/>
      <c r="G478" s="428"/>
      <c r="H478" s="428"/>
      <c r="I478" s="428"/>
      <c r="J478" s="428"/>
      <c r="K478" s="428"/>
      <c r="L478" s="428"/>
      <c r="M478" s="428"/>
      <c r="N478" s="428"/>
      <c r="O478" s="428"/>
      <c r="P478" s="428"/>
      <c r="Q478" s="428"/>
      <c r="R478" s="428"/>
      <c r="S478" s="428"/>
      <c r="T478" s="428"/>
      <c r="U478" s="428"/>
      <c r="V478" s="428"/>
      <c r="W478" s="428"/>
      <c r="X478" s="428"/>
      <c r="Y478" s="428"/>
      <c r="Z478" s="428"/>
      <c r="AA478" s="428"/>
      <c r="AB478" s="428"/>
      <c r="AC478" s="428"/>
      <c r="AD478" s="428"/>
      <c r="AE478" s="428"/>
      <c r="AF478" s="428"/>
      <c r="AG478" s="428"/>
      <c r="AH478" s="428"/>
      <c r="AI478" s="428"/>
      <c r="AJ478" s="428"/>
      <c r="AK478" s="428"/>
      <c r="AL478" s="428"/>
      <c r="AM478" s="428"/>
      <c r="AN478" s="428"/>
      <c r="AO478" s="428"/>
      <c r="AP478" s="428"/>
      <c r="AQ478" s="428"/>
      <c r="AR478" s="428"/>
      <c r="AS478" s="428"/>
      <c r="AT478" s="428"/>
      <c r="AU478" s="428"/>
      <c r="AV478" s="428"/>
      <c r="AW478" s="428"/>
      <c r="AX478" s="428"/>
      <c r="AY478" s="428"/>
      <c r="AZ478" s="428"/>
      <c r="BA478" s="428"/>
      <c r="BB478" s="428"/>
      <c r="BC478" s="428"/>
    </row>
    <row r="479" ht="12.75" customHeight="1">
      <c r="A479" s="428"/>
      <c r="B479" s="428"/>
      <c r="C479" s="428"/>
      <c r="D479" s="428"/>
      <c r="E479" s="428"/>
      <c r="F479" s="428"/>
      <c r="G479" s="428"/>
      <c r="H479" s="428"/>
      <c r="I479" s="428"/>
      <c r="J479" s="428"/>
      <c r="K479" s="428"/>
      <c r="L479" s="428"/>
      <c r="M479" s="428"/>
      <c r="N479" s="428"/>
      <c r="O479" s="428"/>
      <c r="P479" s="428"/>
      <c r="Q479" s="428"/>
      <c r="R479" s="428"/>
      <c r="S479" s="428"/>
      <c r="T479" s="428"/>
      <c r="U479" s="428"/>
      <c r="V479" s="428"/>
      <c r="W479" s="428"/>
      <c r="X479" s="428"/>
      <c r="Y479" s="428"/>
      <c r="Z479" s="428"/>
      <c r="AA479" s="428"/>
      <c r="AB479" s="428"/>
      <c r="AC479" s="428"/>
      <c r="AD479" s="428"/>
      <c r="AE479" s="428"/>
      <c r="AF479" s="428"/>
      <c r="AG479" s="428"/>
      <c r="AH479" s="428"/>
      <c r="AI479" s="428"/>
      <c r="AJ479" s="428"/>
      <c r="AK479" s="428"/>
      <c r="AL479" s="428"/>
      <c r="AM479" s="428"/>
      <c r="AN479" s="428"/>
      <c r="AO479" s="428"/>
      <c r="AP479" s="428"/>
      <c r="AQ479" s="428"/>
      <c r="AR479" s="428"/>
      <c r="AS479" s="428"/>
      <c r="AT479" s="428"/>
      <c r="AU479" s="428"/>
      <c r="AV479" s="428"/>
      <c r="AW479" s="428"/>
      <c r="AX479" s="428"/>
      <c r="AY479" s="428"/>
      <c r="AZ479" s="428"/>
      <c r="BA479" s="428"/>
      <c r="BB479" s="428"/>
      <c r="BC479" s="428"/>
    </row>
    <row r="480" ht="12.75" customHeight="1">
      <c r="A480" s="428"/>
      <c r="B480" s="428"/>
      <c r="C480" s="428"/>
      <c r="D480" s="428"/>
      <c r="E480" s="428"/>
      <c r="F480" s="428"/>
      <c r="G480" s="428"/>
      <c r="H480" s="428"/>
      <c r="I480" s="428"/>
      <c r="J480" s="428"/>
      <c r="K480" s="428"/>
      <c r="L480" s="428"/>
      <c r="M480" s="428"/>
      <c r="N480" s="428"/>
      <c r="O480" s="428"/>
      <c r="P480" s="428"/>
      <c r="Q480" s="428"/>
      <c r="R480" s="428"/>
      <c r="S480" s="428"/>
      <c r="T480" s="428"/>
      <c r="U480" s="428"/>
      <c r="V480" s="428"/>
      <c r="W480" s="428"/>
      <c r="X480" s="428"/>
      <c r="Y480" s="428"/>
      <c r="Z480" s="428"/>
      <c r="AA480" s="428"/>
      <c r="AB480" s="428"/>
      <c r="AC480" s="428"/>
      <c r="AD480" s="428"/>
      <c r="AE480" s="428"/>
      <c r="AF480" s="428"/>
      <c r="AG480" s="428"/>
      <c r="AH480" s="428"/>
      <c r="AI480" s="428"/>
      <c r="AJ480" s="428"/>
      <c r="AK480" s="428"/>
      <c r="AL480" s="428"/>
      <c r="AM480" s="428"/>
      <c r="AN480" s="428"/>
      <c r="AO480" s="428"/>
      <c r="AP480" s="428"/>
      <c r="AQ480" s="428"/>
      <c r="AR480" s="428"/>
      <c r="AS480" s="428"/>
      <c r="AT480" s="428"/>
      <c r="AU480" s="428"/>
      <c r="AV480" s="428"/>
      <c r="AW480" s="428"/>
      <c r="AX480" s="428"/>
      <c r="AY480" s="428"/>
      <c r="AZ480" s="428"/>
      <c r="BA480" s="428"/>
      <c r="BB480" s="428"/>
      <c r="BC480" s="428"/>
    </row>
    <row r="481" ht="12.75" customHeight="1">
      <c r="A481" s="428"/>
      <c r="B481" s="428"/>
      <c r="C481" s="428"/>
      <c r="D481" s="428"/>
      <c r="E481" s="428"/>
      <c r="F481" s="428"/>
      <c r="G481" s="428"/>
      <c r="H481" s="428"/>
      <c r="I481" s="428"/>
      <c r="J481" s="428"/>
      <c r="K481" s="428"/>
      <c r="L481" s="428"/>
      <c r="M481" s="428"/>
      <c r="N481" s="428"/>
      <c r="O481" s="428"/>
      <c r="P481" s="428"/>
      <c r="Q481" s="428"/>
      <c r="R481" s="428"/>
      <c r="S481" s="428"/>
      <c r="T481" s="428"/>
      <c r="U481" s="428"/>
      <c r="V481" s="428"/>
      <c r="W481" s="428"/>
      <c r="X481" s="428"/>
      <c r="Y481" s="428"/>
      <c r="Z481" s="428"/>
      <c r="AA481" s="428"/>
      <c r="AB481" s="428"/>
      <c r="AC481" s="428"/>
      <c r="AD481" s="428"/>
      <c r="AE481" s="428"/>
      <c r="AF481" s="428"/>
      <c r="AG481" s="428"/>
      <c r="AH481" s="428"/>
      <c r="AI481" s="428"/>
      <c r="AJ481" s="428"/>
      <c r="AK481" s="428"/>
      <c r="AL481" s="428"/>
      <c r="AM481" s="428"/>
      <c r="AN481" s="428"/>
      <c r="AO481" s="428"/>
      <c r="AP481" s="428"/>
      <c r="AQ481" s="428"/>
      <c r="AR481" s="428"/>
      <c r="AS481" s="428"/>
      <c r="AT481" s="428"/>
      <c r="AU481" s="428"/>
      <c r="AV481" s="428"/>
      <c r="AW481" s="428"/>
      <c r="AX481" s="428"/>
      <c r="AY481" s="428"/>
      <c r="AZ481" s="428"/>
      <c r="BA481" s="428"/>
      <c r="BB481" s="428"/>
      <c r="BC481" s="428"/>
    </row>
    <row r="482" ht="12.75" customHeight="1">
      <c r="A482" s="428"/>
      <c r="B482" s="428"/>
      <c r="C482" s="428"/>
      <c r="D482" s="428"/>
      <c r="E482" s="428"/>
      <c r="F482" s="428"/>
      <c r="G482" s="428"/>
      <c r="H482" s="428"/>
      <c r="I482" s="428"/>
      <c r="J482" s="428"/>
      <c r="K482" s="428"/>
      <c r="L482" s="428"/>
      <c r="M482" s="428"/>
      <c r="N482" s="428"/>
      <c r="O482" s="428"/>
      <c r="P482" s="428"/>
      <c r="Q482" s="428"/>
      <c r="R482" s="428"/>
      <c r="S482" s="428"/>
      <c r="T482" s="428"/>
      <c r="U482" s="428"/>
      <c r="V482" s="428"/>
      <c r="W482" s="428"/>
      <c r="X482" s="428"/>
      <c r="Y482" s="428"/>
      <c r="Z482" s="428"/>
      <c r="AA482" s="428"/>
      <c r="AB482" s="428"/>
      <c r="AC482" s="428"/>
      <c r="AD482" s="428"/>
      <c r="AE482" s="428"/>
      <c r="AF482" s="428"/>
      <c r="AG482" s="428"/>
      <c r="AH482" s="428"/>
      <c r="AI482" s="428"/>
      <c r="AJ482" s="428"/>
      <c r="AK482" s="428"/>
      <c r="AL482" s="428"/>
      <c r="AM482" s="428"/>
      <c r="AN482" s="428"/>
      <c r="AO482" s="428"/>
      <c r="AP482" s="428"/>
      <c r="AQ482" s="428"/>
      <c r="AR482" s="428"/>
      <c r="AS482" s="428"/>
      <c r="AT482" s="428"/>
      <c r="AU482" s="428"/>
      <c r="AV482" s="428"/>
      <c r="AW482" s="428"/>
      <c r="AX482" s="428"/>
      <c r="AY482" s="428"/>
      <c r="AZ482" s="428"/>
      <c r="BA482" s="428"/>
      <c r="BB482" s="428"/>
      <c r="BC482" s="428"/>
    </row>
    <row r="483" ht="12.75" customHeight="1">
      <c r="A483" s="428"/>
      <c r="B483" s="428"/>
      <c r="C483" s="428"/>
      <c r="D483" s="428"/>
      <c r="E483" s="428"/>
      <c r="F483" s="428"/>
      <c r="G483" s="428"/>
      <c r="H483" s="428"/>
      <c r="I483" s="428"/>
      <c r="J483" s="428"/>
      <c r="K483" s="428"/>
      <c r="L483" s="428"/>
      <c r="M483" s="428"/>
      <c r="N483" s="428"/>
      <c r="O483" s="428"/>
      <c r="P483" s="428"/>
      <c r="Q483" s="428"/>
      <c r="R483" s="428"/>
      <c r="S483" s="428"/>
      <c r="T483" s="428"/>
      <c r="U483" s="428"/>
      <c r="V483" s="428"/>
      <c r="W483" s="428"/>
      <c r="X483" s="428"/>
      <c r="Y483" s="428"/>
      <c r="Z483" s="428"/>
      <c r="AA483" s="428"/>
      <c r="AB483" s="428"/>
      <c r="AC483" s="428"/>
      <c r="AD483" s="428"/>
      <c r="AE483" s="428"/>
      <c r="AF483" s="428"/>
      <c r="AG483" s="428"/>
      <c r="AH483" s="428"/>
      <c r="AI483" s="428"/>
      <c r="AJ483" s="428"/>
      <c r="AK483" s="428"/>
      <c r="AL483" s="428"/>
      <c r="AM483" s="428"/>
      <c r="AN483" s="428"/>
      <c r="AO483" s="428"/>
      <c r="AP483" s="428"/>
      <c r="AQ483" s="428"/>
      <c r="AR483" s="428"/>
      <c r="AS483" s="428"/>
      <c r="AT483" s="428"/>
      <c r="AU483" s="428"/>
      <c r="AV483" s="428"/>
      <c r="AW483" s="428"/>
      <c r="AX483" s="428"/>
      <c r="AY483" s="428"/>
      <c r="AZ483" s="428"/>
      <c r="BA483" s="428"/>
      <c r="BB483" s="428"/>
      <c r="BC483" s="428"/>
    </row>
    <row r="484" ht="12.75" customHeight="1">
      <c r="A484" s="428"/>
      <c r="B484" s="428"/>
      <c r="C484" s="428"/>
      <c r="D484" s="428"/>
      <c r="E484" s="428"/>
      <c r="F484" s="428"/>
      <c r="G484" s="428"/>
      <c r="H484" s="428"/>
      <c r="I484" s="428"/>
      <c r="J484" s="428"/>
      <c r="K484" s="428"/>
      <c r="L484" s="428"/>
      <c r="M484" s="428"/>
      <c r="N484" s="428"/>
      <c r="O484" s="428"/>
      <c r="P484" s="428"/>
      <c r="Q484" s="428"/>
      <c r="R484" s="428"/>
      <c r="S484" s="428"/>
      <c r="T484" s="428"/>
      <c r="U484" s="428"/>
      <c r="V484" s="428"/>
      <c r="W484" s="428"/>
      <c r="X484" s="428"/>
      <c r="Y484" s="428"/>
      <c r="Z484" s="428"/>
      <c r="AA484" s="428"/>
      <c r="AB484" s="428"/>
      <c r="AC484" s="428"/>
      <c r="AD484" s="428"/>
      <c r="AE484" s="428"/>
      <c r="AF484" s="428"/>
      <c r="AG484" s="428"/>
      <c r="AH484" s="428"/>
      <c r="AI484" s="428"/>
      <c r="AJ484" s="428"/>
      <c r="AK484" s="428"/>
      <c r="AL484" s="428"/>
      <c r="AM484" s="428"/>
      <c r="AN484" s="428"/>
      <c r="AO484" s="428"/>
      <c r="AP484" s="428"/>
      <c r="AQ484" s="428"/>
      <c r="AR484" s="428"/>
      <c r="AS484" s="428"/>
      <c r="AT484" s="428"/>
      <c r="AU484" s="428"/>
      <c r="AV484" s="428"/>
      <c r="AW484" s="428"/>
      <c r="AX484" s="428"/>
      <c r="AY484" s="428"/>
      <c r="AZ484" s="428"/>
      <c r="BA484" s="428"/>
      <c r="BB484" s="428"/>
      <c r="BC484" s="428"/>
    </row>
    <row r="485" ht="12.75" customHeight="1">
      <c r="A485" s="428"/>
      <c r="B485" s="428"/>
      <c r="C485" s="428"/>
      <c r="D485" s="428"/>
      <c r="E485" s="428"/>
      <c r="F485" s="428"/>
      <c r="G485" s="428"/>
      <c r="H485" s="428"/>
      <c r="I485" s="428"/>
      <c r="J485" s="428"/>
      <c r="K485" s="428"/>
      <c r="L485" s="428"/>
      <c r="M485" s="428"/>
      <c r="N485" s="428"/>
      <c r="O485" s="428"/>
      <c r="P485" s="428"/>
      <c r="Q485" s="428"/>
      <c r="R485" s="428"/>
      <c r="S485" s="428"/>
      <c r="T485" s="428"/>
      <c r="U485" s="428"/>
      <c r="V485" s="428"/>
      <c r="W485" s="428"/>
      <c r="X485" s="428"/>
      <c r="Y485" s="428"/>
      <c r="Z485" s="428"/>
      <c r="AA485" s="428"/>
      <c r="AB485" s="428"/>
      <c r="AC485" s="428"/>
      <c r="AD485" s="428"/>
      <c r="AE485" s="428"/>
      <c r="AF485" s="428"/>
      <c r="AG485" s="428"/>
      <c r="AH485" s="428"/>
      <c r="AI485" s="428"/>
      <c r="AJ485" s="428"/>
      <c r="AK485" s="428"/>
      <c r="AL485" s="428"/>
      <c r="AM485" s="428"/>
      <c r="AN485" s="428"/>
      <c r="AO485" s="428"/>
      <c r="AP485" s="428"/>
      <c r="AQ485" s="428"/>
      <c r="AR485" s="428"/>
      <c r="AS485" s="428"/>
      <c r="AT485" s="428"/>
      <c r="AU485" s="428"/>
      <c r="AV485" s="428"/>
      <c r="AW485" s="428"/>
      <c r="AX485" s="428"/>
      <c r="AY485" s="428"/>
      <c r="AZ485" s="428"/>
      <c r="BA485" s="428"/>
      <c r="BB485" s="428"/>
      <c r="BC485" s="428"/>
    </row>
    <row r="486" ht="12.75" customHeight="1">
      <c r="A486" s="428"/>
      <c r="B486" s="428"/>
      <c r="C486" s="428"/>
      <c r="D486" s="428"/>
      <c r="E486" s="428"/>
      <c r="F486" s="428"/>
      <c r="G486" s="428"/>
      <c r="H486" s="428"/>
      <c r="I486" s="428"/>
      <c r="J486" s="428"/>
      <c r="K486" s="428"/>
      <c r="L486" s="428"/>
      <c r="M486" s="428"/>
      <c r="N486" s="428"/>
      <c r="O486" s="428"/>
      <c r="P486" s="428"/>
      <c r="Q486" s="428"/>
      <c r="R486" s="428"/>
      <c r="S486" s="428"/>
      <c r="T486" s="428"/>
      <c r="U486" s="428"/>
      <c r="V486" s="428"/>
      <c r="W486" s="428"/>
      <c r="X486" s="428"/>
      <c r="Y486" s="428"/>
      <c r="Z486" s="428"/>
      <c r="AA486" s="428"/>
      <c r="AB486" s="428"/>
      <c r="AC486" s="428"/>
      <c r="AD486" s="428"/>
      <c r="AE486" s="428"/>
      <c r="AF486" s="428"/>
      <c r="AG486" s="428"/>
      <c r="AH486" s="428"/>
      <c r="AI486" s="428"/>
      <c r="AJ486" s="428"/>
      <c r="AK486" s="428"/>
      <c r="AL486" s="428"/>
      <c r="AM486" s="428"/>
      <c r="AN486" s="428"/>
      <c r="AO486" s="428"/>
      <c r="AP486" s="428"/>
      <c r="AQ486" s="428"/>
      <c r="AR486" s="428"/>
      <c r="AS486" s="428"/>
      <c r="AT486" s="428"/>
      <c r="AU486" s="428"/>
      <c r="AV486" s="428"/>
      <c r="AW486" s="428"/>
      <c r="AX486" s="428"/>
      <c r="AY486" s="428"/>
      <c r="AZ486" s="428"/>
      <c r="BA486" s="428"/>
      <c r="BB486" s="428"/>
      <c r="BC486" s="428"/>
    </row>
    <row r="487" ht="12.75" customHeight="1">
      <c r="A487" s="428"/>
      <c r="B487" s="428"/>
      <c r="C487" s="428"/>
      <c r="D487" s="428"/>
      <c r="E487" s="428"/>
      <c r="F487" s="428"/>
      <c r="G487" s="428"/>
      <c r="H487" s="428"/>
      <c r="I487" s="428"/>
      <c r="J487" s="428"/>
      <c r="K487" s="428"/>
      <c r="L487" s="428"/>
      <c r="M487" s="428"/>
      <c r="N487" s="428"/>
      <c r="O487" s="428"/>
      <c r="P487" s="428"/>
      <c r="Q487" s="428"/>
      <c r="R487" s="428"/>
      <c r="S487" s="428"/>
      <c r="T487" s="428"/>
      <c r="U487" s="428"/>
      <c r="V487" s="428"/>
      <c r="W487" s="428"/>
      <c r="X487" s="428"/>
      <c r="Y487" s="428"/>
      <c r="Z487" s="428"/>
      <c r="AA487" s="428"/>
      <c r="AB487" s="428"/>
      <c r="AC487" s="428"/>
      <c r="AD487" s="428"/>
      <c r="AE487" s="428"/>
      <c r="AF487" s="428"/>
      <c r="AG487" s="428"/>
      <c r="AH487" s="428"/>
      <c r="AI487" s="428"/>
      <c r="AJ487" s="428"/>
      <c r="AK487" s="428"/>
      <c r="AL487" s="428"/>
      <c r="AM487" s="428"/>
      <c r="AN487" s="428"/>
      <c r="AO487" s="428"/>
      <c r="AP487" s="428"/>
      <c r="AQ487" s="428"/>
      <c r="AR487" s="428"/>
      <c r="AS487" s="428"/>
      <c r="AT487" s="428"/>
      <c r="AU487" s="428"/>
      <c r="AV487" s="428"/>
      <c r="AW487" s="428"/>
      <c r="AX487" s="428"/>
      <c r="AY487" s="428"/>
      <c r="AZ487" s="428"/>
      <c r="BA487" s="428"/>
      <c r="BB487" s="428"/>
      <c r="BC487" s="428"/>
    </row>
    <row r="488" ht="12.75" customHeight="1">
      <c r="A488" s="428"/>
      <c r="B488" s="428"/>
      <c r="C488" s="428"/>
      <c r="D488" s="428"/>
      <c r="E488" s="428"/>
      <c r="F488" s="428"/>
      <c r="G488" s="428"/>
      <c r="H488" s="428"/>
      <c r="I488" s="428"/>
      <c r="J488" s="428"/>
      <c r="K488" s="428"/>
      <c r="L488" s="428"/>
      <c r="M488" s="428"/>
      <c r="N488" s="428"/>
      <c r="O488" s="428"/>
      <c r="P488" s="428"/>
      <c r="Q488" s="428"/>
      <c r="R488" s="428"/>
      <c r="S488" s="428"/>
      <c r="T488" s="428"/>
      <c r="U488" s="428"/>
      <c r="V488" s="428"/>
      <c r="W488" s="428"/>
      <c r="X488" s="428"/>
      <c r="Y488" s="428"/>
      <c r="Z488" s="428"/>
      <c r="AA488" s="428"/>
      <c r="AB488" s="428"/>
      <c r="AC488" s="428"/>
      <c r="AD488" s="428"/>
      <c r="AE488" s="428"/>
      <c r="AF488" s="428"/>
      <c r="AG488" s="428"/>
      <c r="AH488" s="428"/>
      <c r="AI488" s="428"/>
      <c r="AJ488" s="428"/>
      <c r="AK488" s="428"/>
      <c r="AL488" s="428"/>
      <c r="AM488" s="428"/>
      <c r="AN488" s="428"/>
      <c r="AO488" s="428"/>
      <c r="AP488" s="428"/>
      <c r="AQ488" s="428"/>
      <c r="AR488" s="428"/>
      <c r="AS488" s="428"/>
      <c r="AT488" s="428"/>
      <c r="AU488" s="428"/>
      <c r="AV488" s="428"/>
      <c r="AW488" s="428"/>
      <c r="AX488" s="428"/>
      <c r="AY488" s="428"/>
      <c r="AZ488" s="428"/>
      <c r="BA488" s="428"/>
      <c r="BB488" s="428"/>
      <c r="BC488" s="428"/>
    </row>
    <row r="489" ht="12.75" customHeight="1">
      <c r="A489" s="428"/>
      <c r="B489" s="428"/>
      <c r="C489" s="428"/>
      <c r="D489" s="428"/>
      <c r="E489" s="428"/>
      <c r="F489" s="428"/>
      <c r="G489" s="428"/>
      <c r="H489" s="428"/>
      <c r="I489" s="428"/>
      <c r="J489" s="428"/>
      <c r="K489" s="428"/>
      <c r="L489" s="428"/>
      <c r="M489" s="428"/>
      <c r="N489" s="428"/>
      <c r="O489" s="428"/>
      <c r="P489" s="428"/>
      <c r="Q489" s="428"/>
      <c r="R489" s="428"/>
      <c r="S489" s="428"/>
      <c r="T489" s="428"/>
      <c r="U489" s="428"/>
      <c r="V489" s="428"/>
      <c r="W489" s="428"/>
      <c r="X489" s="428"/>
      <c r="Y489" s="428"/>
      <c r="Z489" s="428"/>
      <c r="AA489" s="428"/>
      <c r="AB489" s="428"/>
      <c r="AC489" s="428"/>
      <c r="AD489" s="428"/>
      <c r="AE489" s="428"/>
      <c r="AF489" s="428"/>
      <c r="AG489" s="428"/>
      <c r="AH489" s="428"/>
      <c r="AI489" s="428"/>
      <c r="AJ489" s="428"/>
      <c r="AK489" s="428"/>
      <c r="AL489" s="428"/>
      <c r="AM489" s="428"/>
      <c r="AN489" s="428"/>
      <c r="AO489" s="428"/>
      <c r="AP489" s="428"/>
      <c r="AQ489" s="428"/>
      <c r="AR489" s="428"/>
      <c r="AS489" s="428"/>
      <c r="AT489" s="428"/>
      <c r="AU489" s="428"/>
      <c r="AV489" s="428"/>
      <c r="AW489" s="428"/>
      <c r="AX489" s="428"/>
      <c r="AY489" s="428"/>
      <c r="AZ489" s="428"/>
      <c r="BA489" s="428"/>
      <c r="BB489" s="428"/>
      <c r="BC489" s="428"/>
    </row>
    <row r="490" ht="12.75" customHeight="1">
      <c r="A490" s="428"/>
      <c r="B490" s="428"/>
      <c r="C490" s="428"/>
      <c r="D490" s="428"/>
      <c r="E490" s="428"/>
      <c r="F490" s="428"/>
      <c r="G490" s="428"/>
      <c r="H490" s="428"/>
      <c r="I490" s="428"/>
      <c r="J490" s="428"/>
      <c r="K490" s="428"/>
      <c r="L490" s="428"/>
      <c r="M490" s="428"/>
      <c r="N490" s="428"/>
      <c r="O490" s="428"/>
      <c r="P490" s="428"/>
      <c r="Q490" s="428"/>
      <c r="R490" s="428"/>
      <c r="S490" s="428"/>
      <c r="T490" s="428"/>
      <c r="U490" s="428"/>
      <c r="V490" s="428"/>
      <c r="W490" s="428"/>
      <c r="X490" s="428"/>
      <c r="Y490" s="428"/>
      <c r="Z490" s="428"/>
      <c r="AA490" s="428"/>
      <c r="AB490" s="428"/>
      <c r="AC490" s="428"/>
      <c r="AD490" s="428"/>
      <c r="AE490" s="428"/>
      <c r="AF490" s="428"/>
      <c r="AG490" s="428"/>
      <c r="AH490" s="428"/>
      <c r="AI490" s="428"/>
      <c r="AJ490" s="428"/>
      <c r="AK490" s="428"/>
      <c r="AL490" s="428"/>
      <c r="AM490" s="428"/>
      <c r="AN490" s="428"/>
      <c r="AO490" s="428"/>
      <c r="AP490" s="428"/>
      <c r="AQ490" s="428"/>
      <c r="AR490" s="428"/>
      <c r="AS490" s="428"/>
      <c r="AT490" s="428"/>
      <c r="AU490" s="428"/>
      <c r="AV490" s="428"/>
      <c r="AW490" s="428"/>
      <c r="AX490" s="428"/>
      <c r="AY490" s="428"/>
      <c r="AZ490" s="428"/>
      <c r="BA490" s="428"/>
      <c r="BB490" s="428"/>
      <c r="BC490" s="428"/>
    </row>
    <row r="491" ht="12.75" customHeight="1">
      <c r="A491" s="428"/>
      <c r="B491" s="428"/>
      <c r="C491" s="428"/>
      <c r="D491" s="428"/>
      <c r="E491" s="428"/>
      <c r="F491" s="428"/>
      <c r="G491" s="428"/>
      <c r="H491" s="428"/>
      <c r="I491" s="428"/>
      <c r="J491" s="428"/>
      <c r="K491" s="428"/>
      <c r="L491" s="428"/>
      <c r="M491" s="428"/>
      <c r="N491" s="428"/>
      <c r="O491" s="428"/>
      <c r="P491" s="428"/>
      <c r="Q491" s="428"/>
      <c r="R491" s="428"/>
      <c r="S491" s="428"/>
      <c r="T491" s="428"/>
      <c r="U491" s="428"/>
      <c r="V491" s="428"/>
      <c r="W491" s="428"/>
      <c r="X491" s="428"/>
      <c r="Y491" s="428"/>
      <c r="Z491" s="428"/>
      <c r="AA491" s="428"/>
      <c r="AB491" s="428"/>
      <c r="AC491" s="428"/>
      <c r="AD491" s="428"/>
      <c r="AE491" s="428"/>
      <c r="AF491" s="428"/>
      <c r="AG491" s="428"/>
      <c r="AH491" s="428"/>
      <c r="AI491" s="428"/>
      <c r="AJ491" s="428"/>
      <c r="AK491" s="428"/>
      <c r="AL491" s="428"/>
      <c r="AM491" s="428"/>
      <c r="AN491" s="428"/>
      <c r="AO491" s="428"/>
      <c r="AP491" s="428"/>
      <c r="AQ491" s="428"/>
      <c r="AR491" s="428"/>
      <c r="AS491" s="428"/>
      <c r="AT491" s="428"/>
      <c r="AU491" s="428"/>
      <c r="AV491" s="428"/>
      <c r="AW491" s="428"/>
      <c r="AX491" s="428"/>
      <c r="AY491" s="428"/>
      <c r="AZ491" s="428"/>
      <c r="BA491" s="428"/>
      <c r="BB491" s="428"/>
      <c r="BC491" s="428"/>
    </row>
    <row r="492" ht="12.75" customHeight="1">
      <c r="A492" s="428"/>
      <c r="B492" s="428"/>
      <c r="C492" s="428"/>
      <c r="D492" s="428"/>
      <c r="E492" s="428"/>
      <c r="F492" s="428"/>
      <c r="G492" s="428"/>
      <c r="H492" s="428"/>
      <c r="I492" s="428"/>
      <c r="J492" s="428"/>
      <c r="K492" s="428"/>
      <c r="L492" s="428"/>
      <c r="M492" s="428"/>
      <c r="N492" s="428"/>
      <c r="O492" s="428"/>
      <c r="P492" s="428"/>
      <c r="Q492" s="428"/>
      <c r="R492" s="428"/>
      <c r="S492" s="428"/>
      <c r="T492" s="428"/>
      <c r="U492" s="428"/>
      <c r="V492" s="428"/>
      <c r="W492" s="428"/>
      <c r="X492" s="428"/>
      <c r="Y492" s="428"/>
      <c r="Z492" s="428"/>
      <c r="AA492" s="428"/>
      <c r="AB492" s="428"/>
      <c r="AC492" s="428"/>
      <c r="AD492" s="428"/>
      <c r="AE492" s="428"/>
      <c r="AF492" s="428"/>
      <c r="AG492" s="428"/>
      <c r="AH492" s="428"/>
      <c r="AI492" s="428"/>
      <c r="AJ492" s="428"/>
      <c r="AK492" s="428"/>
      <c r="AL492" s="428"/>
      <c r="AM492" s="428"/>
      <c r="AN492" s="428"/>
      <c r="AO492" s="428"/>
      <c r="AP492" s="428"/>
      <c r="AQ492" s="428"/>
      <c r="AR492" s="428"/>
      <c r="AS492" s="428"/>
      <c r="AT492" s="428"/>
      <c r="AU492" s="428"/>
      <c r="AV492" s="428"/>
      <c r="AW492" s="428"/>
      <c r="AX492" s="428"/>
      <c r="AY492" s="428"/>
      <c r="AZ492" s="428"/>
      <c r="BA492" s="428"/>
      <c r="BB492" s="428"/>
      <c r="BC492" s="428"/>
    </row>
    <row r="493" ht="12.75" customHeight="1">
      <c r="A493" s="428"/>
      <c r="B493" s="428"/>
      <c r="C493" s="428"/>
      <c r="D493" s="428"/>
      <c r="E493" s="428"/>
      <c r="F493" s="428"/>
      <c r="G493" s="428"/>
      <c r="H493" s="428"/>
      <c r="I493" s="428"/>
      <c r="J493" s="428"/>
      <c r="K493" s="428"/>
      <c r="L493" s="428"/>
      <c r="M493" s="428"/>
      <c r="N493" s="428"/>
      <c r="O493" s="428"/>
      <c r="P493" s="428"/>
      <c r="Q493" s="428"/>
      <c r="R493" s="428"/>
      <c r="S493" s="428"/>
      <c r="T493" s="428"/>
      <c r="U493" s="428"/>
      <c r="V493" s="428"/>
      <c r="W493" s="428"/>
      <c r="X493" s="428"/>
      <c r="Y493" s="428"/>
      <c r="Z493" s="428"/>
      <c r="AA493" s="428"/>
      <c r="AB493" s="428"/>
      <c r="AC493" s="428"/>
      <c r="AD493" s="428"/>
      <c r="AE493" s="428"/>
      <c r="AF493" s="428"/>
      <c r="AG493" s="428"/>
      <c r="AH493" s="428"/>
      <c r="AI493" s="428"/>
      <c r="AJ493" s="428"/>
      <c r="AK493" s="428"/>
      <c r="AL493" s="428"/>
      <c r="AM493" s="428"/>
      <c r="AN493" s="428"/>
      <c r="AO493" s="428"/>
      <c r="AP493" s="428"/>
      <c r="AQ493" s="428"/>
      <c r="AR493" s="428"/>
      <c r="AS493" s="428"/>
      <c r="AT493" s="428"/>
      <c r="AU493" s="428"/>
      <c r="AV493" s="428"/>
      <c r="AW493" s="428"/>
      <c r="AX493" s="428"/>
      <c r="AY493" s="428"/>
      <c r="AZ493" s="428"/>
      <c r="BA493" s="428"/>
      <c r="BB493" s="428"/>
      <c r="BC493" s="428"/>
    </row>
    <row r="494" ht="12.75" customHeight="1">
      <c r="A494" s="428"/>
      <c r="B494" s="428"/>
      <c r="C494" s="428"/>
      <c r="D494" s="428"/>
      <c r="E494" s="428"/>
      <c r="F494" s="428"/>
      <c r="G494" s="428"/>
      <c r="H494" s="428"/>
      <c r="I494" s="428"/>
      <c r="J494" s="428"/>
      <c r="K494" s="428"/>
      <c r="L494" s="428"/>
      <c r="M494" s="428"/>
      <c r="N494" s="428"/>
      <c r="O494" s="428"/>
      <c r="P494" s="428"/>
      <c r="Q494" s="428"/>
      <c r="R494" s="428"/>
      <c r="S494" s="428"/>
      <c r="T494" s="428"/>
      <c r="U494" s="428"/>
      <c r="V494" s="428"/>
      <c r="W494" s="428"/>
      <c r="X494" s="428"/>
      <c r="Y494" s="428"/>
      <c r="Z494" s="428"/>
      <c r="AA494" s="428"/>
      <c r="AB494" s="428"/>
      <c r="AC494" s="428"/>
      <c r="AD494" s="428"/>
      <c r="AE494" s="428"/>
      <c r="AF494" s="428"/>
      <c r="AG494" s="428"/>
      <c r="AH494" s="428"/>
      <c r="AI494" s="428"/>
      <c r="AJ494" s="428"/>
      <c r="AK494" s="428"/>
      <c r="AL494" s="428"/>
      <c r="AM494" s="428"/>
      <c r="AN494" s="428"/>
      <c r="AO494" s="428"/>
      <c r="AP494" s="428"/>
      <c r="AQ494" s="428"/>
      <c r="AR494" s="428"/>
      <c r="AS494" s="428"/>
      <c r="AT494" s="428"/>
      <c r="AU494" s="428"/>
      <c r="AV494" s="428"/>
      <c r="AW494" s="428"/>
      <c r="AX494" s="428"/>
      <c r="AY494" s="428"/>
      <c r="AZ494" s="428"/>
      <c r="BA494" s="428"/>
      <c r="BB494" s="428"/>
      <c r="BC494" s="428"/>
    </row>
    <row r="495" ht="12.75" customHeight="1">
      <c r="A495" s="428"/>
      <c r="B495" s="428"/>
      <c r="C495" s="428"/>
      <c r="D495" s="428"/>
      <c r="E495" s="428"/>
      <c r="F495" s="428"/>
      <c r="G495" s="428"/>
      <c r="H495" s="428"/>
      <c r="I495" s="428"/>
      <c r="J495" s="428"/>
      <c r="K495" s="428"/>
      <c r="L495" s="428"/>
      <c r="M495" s="428"/>
      <c r="N495" s="428"/>
      <c r="O495" s="428"/>
      <c r="P495" s="428"/>
      <c r="Q495" s="428"/>
      <c r="R495" s="428"/>
      <c r="S495" s="428"/>
      <c r="T495" s="428"/>
      <c r="U495" s="428"/>
      <c r="V495" s="428"/>
      <c r="W495" s="428"/>
      <c r="X495" s="428"/>
      <c r="Y495" s="428"/>
      <c r="Z495" s="428"/>
      <c r="AA495" s="428"/>
      <c r="AB495" s="428"/>
      <c r="AC495" s="428"/>
      <c r="AD495" s="428"/>
      <c r="AE495" s="428"/>
      <c r="AF495" s="428"/>
      <c r="AG495" s="428"/>
      <c r="AH495" s="428"/>
      <c r="AI495" s="428"/>
      <c r="AJ495" s="428"/>
      <c r="AK495" s="428"/>
      <c r="AL495" s="428"/>
      <c r="AM495" s="428"/>
      <c r="AN495" s="428"/>
      <c r="AO495" s="428"/>
      <c r="AP495" s="428"/>
      <c r="AQ495" s="428"/>
      <c r="AR495" s="428"/>
      <c r="AS495" s="428"/>
      <c r="AT495" s="428"/>
      <c r="AU495" s="428"/>
      <c r="AV495" s="428"/>
      <c r="AW495" s="428"/>
      <c r="AX495" s="428"/>
      <c r="AY495" s="428"/>
      <c r="AZ495" s="428"/>
      <c r="BA495" s="428"/>
      <c r="BB495" s="428"/>
      <c r="BC495" s="428"/>
    </row>
    <row r="496" ht="12.75" customHeight="1">
      <c r="A496" s="428"/>
      <c r="B496" s="428"/>
      <c r="C496" s="428"/>
      <c r="D496" s="428"/>
      <c r="E496" s="428"/>
      <c r="F496" s="428"/>
      <c r="G496" s="428"/>
      <c r="H496" s="428"/>
      <c r="I496" s="428"/>
      <c r="J496" s="428"/>
      <c r="K496" s="428"/>
      <c r="L496" s="428"/>
      <c r="M496" s="428"/>
      <c r="N496" s="428"/>
      <c r="O496" s="428"/>
      <c r="P496" s="428"/>
      <c r="Q496" s="428"/>
      <c r="R496" s="428"/>
      <c r="S496" s="428"/>
      <c r="T496" s="428"/>
      <c r="U496" s="428"/>
      <c r="V496" s="428"/>
      <c r="W496" s="428"/>
      <c r="X496" s="428"/>
      <c r="Y496" s="428"/>
      <c r="Z496" s="428"/>
      <c r="AA496" s="428"/>
      <c r="AB496" s="428"/>
      <c r="AC496" s="428"/>
      <c r="AD496" s="428"/>
      <c r="AE496" s="428"/>
      <c r="AF496" s="428"/>
      <c r="AG496" s="428"/>
      <c r="AH496" s="428"/>
      <c r="AI496" s="428"/>
      <c r="AJ496" s="428"/>
      <c r="AK496" s="428"/>
      <c r="AL496" s="428"/>
      <c r="AM496" s="428"/>
      <c r="AN496" s="428"/>
      <c r="AO496" s="428"/>
      <c r="AP496" s="428"/>
      <c r="AQ496" s="428"/>
      <c r="AR496" s="428"/>
      <c r="AS496" s="428"/>
      <c r="AT496" s="428"/>
      <c r="AU496" s="428"/>
      <c r="AV496" s="428"/>
      <c r="AW496" s="428"/>
      <c r="AX496" s="428"/>
      <c r="AY496" s="428"/>
      <c r="AZ496" s="428"/>
      <c r="BA496" s="428"/>
      <c r="BB496" s="428"/>
      <c r="BC496" s="428"/>
    </row>
    <row r="497" ht="12.75" customHeight="1">
      <c r="A497" s="428"/>
      <c r="B497" s="428"/>
      <c r="C497" s="428"/>
      <c r="D497" s="428"/>
      <c r="E497" s="428"/>
      <c r="F497" s="428"/>
      <c r="G497" s="428"/>
      <c r="H497" s="428"/>
      <c r="I497" s="428"/>
      <c r="J497" s="428"/>
      <c r="K497" s="428"/>
      <c r="L497" s="428"/>
      <c r="M497" s="428"/>
      <c r="N497" s="428"/>
      <c r="O497" s="428"/>
      <c r="P497" s="428"/>
      <c r="Q497" s="428"/>
      <c r="R497" s="428"/>
      <c r="S497" s="428"/>
      <c r="T497" s="428"/>
      <c r="U497" s="428"/>
      <c r="V497" s="428"/>
      <c r="W497" s="428"/>
      <c r="X497" s="428"/>
      <c r="Y497" s="428"/>
      <c r="Z497" s="428"/>
      <c r="AA497" s="428"/>
      <c r="AB497" s="428"/>
      <c r="AC497" s="428"/>
      <c r="AD497" s="428"/>
      <c r="AE497" s="428"/>
      <c r="AF497" s="428"/>
      <c r="AG497" s="428"/>
      <c r="AH497" s="428"/>
      <c r="AI497" s="428"/>
      <c r="AJ497" s="428"/>
      <c r="AK497" s="428"/>
      <c r="AL497" s="428"/>
      <c r="AM497" s="428"/>
      <c r="AN497" s="428"/>
      <c r="AO497" s="428"/>
      <c r="AP497" s="428"/>
      <c r="AQ497" s="428"/>
      <c r="AR497" s="428"/>
      <c r="AS497" s="428"/>
      <c r="AT497" s="428"/>
      <c r="AU497" s="428"/>
      <c r="AV497" s="428"/>
      <c r="AW497" s="428"/>
      <c r="AX497" s="428"/>
      <c r="AY497" s="428"/>
      <c r="AZ497" s="428"/>
      <c r="BA497" s="428"/>
      <c r="BB497" s="428"/>
      <c r="BC497" s="428"/>
    </row>
    <row r="498" ht="12.75" customHeight="1">
      <c r="A498" s="428"/>
      <c r="B498" s="428"/>
      <c r="C498" s="428"/>
      <c r="D498" s="428"/>
      <c r="E498" s="428"/>
      <c r="F498" s="428"/>
      <c r="G498" s="428"/>
      <c r="H498" s="428"/>
      <c r="I498" s="428"/>
      <c r="J498" s="428"/>
      <c r="K498" s="428"/>
      <c r="L498" s="428"/>
      <c r="M498" s="428"/>
      <c r="N498" s="428"/>
      <c r="O498" s="428"/>
      <c r="P498" s="428"/>
      <c r="Q498" s="428"/>
      <c r="R498" s="428"/>
      <c r="S498" s="428"/>
      <c r="T498" s="428"/>
      <c r="U498" s="428"/>
      <c r="V498" s="428"/>
      <c r="W498" s="428"/>
      <c r="X498" s="428"/>
      <c r="Y498" s="428"/>
      <c r="Z498" s="428"/>
      <c r="AA498" s="428"/>
      <c r="AB498" s="428"/>
      <c r="AC498" s="428"/>
      <c r="AD498" s="428"/>
      <c r="AE498" s="428"/>
      <c r="AF498" s="428"/>
      <c r="AG498" s="428"/>
      <c r="AH498" s="428"/>
      <c r="AI498" s="428"/>
      <c r="AJ498" s="428"/>
      <c r="AK498" s="428"/>
      <c r="AL498" s="428"/>
      <c r="AM498" s="428"/>
      <c r="AN498" s="428"/>
      <c r="AO498" s="428"/>
      <c r="AP498" s="428"/>
      <c r="AQ498" s="428"/>
      <c r="AR498" s="428"/>
      <c r="AS498" s="428"/>
      <c r="AT498" s="428"/>
      <c r="AU498" s="428"/>
      <c r="AV498" s="428"/>
      <c r="AW498" s="428"/>
      <c r="AX498" s="428"/>
      <c r="AY498" s="428"/>
      <c r="AZ498" s="428"/>
      <c r="BA498" s="428"/>
      <c r="BB498" s="428"/>
      <c r="BC498" s="428"/>
    </row>
    <row r="499" ht="12.75" customHeight="1">
      <c r="A499" s="428"/>
      <c r="B499" s="428"/>
      <c r="C499" s="428"/>
      <c r="D499" s="428"/>
      <c r="E499" s="428"/>
      <c r="F499" s="428"/>
      <c r="G499" s="428"/>
      <c r="H499" s="428"/>
      <c r="I499" s="428"/>
      <c r="J499" s="428"/>
      <c r="K499" s="428"/>
      <c r="L499" s="428"/>
      <c r="M499" s="428"/>
      <c r="N499" s="428"/>
      <c r="O499" s="428"/>
      <c r="P499" s="428"/>
      <c r="Q499" s="428"/>
      <c r="R499" s="428"/>
      <c r="S499" s="428"/>
      <c r="T499" s="428"/>
      <c r="U499" s="428"/>
      <c r="V499" s="428"/>
      <c r="W499" s="428"/>
      <c r="X499" s="428"/>
      <c r="Y499" s="428"/>
      <c r="Z499" s="428"/>
      <c r="AA499" s="428"/>
      <c r="AB499" s="428"/>
      <c r="AC499" s="428"/>
      <c r="AD499" s="428"/>
      <c r="AE499" s="428"/>
      <c r="AF499" s="428"/>
      <c r="AG499" s="428"/>
      <c r="AH499" s="428"/>
      <c r="AI499" s="428"/>
      <c r="AJ499" s="428"/>
      <c r="AK499" s="428"/>
      <c r="AL499" s="428"/>
      <c r="AM499" s="428"/>
      <c r="AN499" s="428"/>
      <c r="AO499" s="428"/>
      <c r="AP499" s="428"/>
      <c r="AQ499" s="428"/>
      <c r="AR499" s="428"/>
      <c r="AS499" s="428"/>
      <c r="AT499" s="428"/>
      <c r="AU499" s="428"/>
      <c r="AV499" s="428"/>
      <c r="AW499" s="428"/>
      <c r="AX499" s="428"/>
      <c r="AY499" s="428"/>
      <c r="AZ499" s="428"/>
      <c r="BA499" s="428"/>
      <c r="BB499" s="428"/>
      <c r="BC499" s="428"/>
    </row>
    <row r="500" ht="12.75" customHeight="1">
      <c r="A500" s="428"/>
      <c r="B500" s="428"/>
      <c r="C500" s="428"/>
      <c r="D500" s="428"/>
      <c r="E500" s="428"/>
      <c r="F500" s="428"/>
      <c r="G500" s="428"/>
      <c r="H500" s="428"/>
      <c r="I500" s="428"/>
      <c r="J500" s="428"/>
      <c r="K500" s="428"/>
      <c r="L500" s="428"/>
      <c r="M500" s="428"/>
      <c r="N500" s="428"/>
      <c r="O500" s="428"/>
      <c r="P500" s="428"/>
      <c r="Q500" s="428"/>
      <c r="R500" s="428"/>
      <c r="S500" s="428"/>
      <c r="T500" s="428"/>
      <c r="U500" s="428"/>
      <c r="V500" s="428"/>
      <c r="W500" s="428"/>
      <c r="X500" s="428"/>
      <c r="Y500" s="428"/>
      <c r="Z500" s="428"/>
      <c r="AA500" s="428"/>
      <c r="AB500" s="428"/>
      <c r="AC500" s="428"/>
      <c r="AD500" s="428"/>
      <c r="AE500" s="428"/>
      <c r="AF500" s="428"/>
      <c r="AG500" s="428"/>
      <c r="AH500" s="428"/>
      <c r="AI500" s="428"/>
      <c r="AJ500" s="428"/>
      <c r="AK500" s="428"/>
      <c r="AL500" s="428"/>
      <c r="AM500" s="428"/>
      <c r="AN500" s="428"/>
      <c r="AO500" s="428"/>
      <c r="AP500" s="428"/>
      <c r="AQ500" s="428"/>
      <c r="AR500" s="428"/>
      <c r="AS500" s="428"/>
      <c r="AT500" s="428"/>
      <c r="AU500" s="428"/>
      <c r="AV500" s="428"/>
      <c r="AW500" s="428"/>
      <c r="AX500" s="428"/>
      <c r="AY500" s="428"/>
      <c r="AZ500" s="428"/>
      <c r="BA500" s="428"/>
      <c r="BB500" s="428"/>
      <c r="BC500" s="428"/>
    </row>
    <row r="501" ht="12.75" customHeight="1">
      <c r="A501" s="428"/>
      <c r="B501" s="428"/>
      <c r="C501" s="428"/>
      <c r="D501" s="428"/>
      <c r="E501" s="428"/>
      <c r="F501" s="428"/>
      <c r="G501" s="428"/>
      <c r="H501" s="428"/>
      <c r="I501" s="428"/>
      <c r="J501" s="428"/>
      <c r="K501" s="428"/>
      <c r="L501" s="428"/>
      <c r="M501" s="428"/>
      <c r="N501" s="428"/>
      <c r="O501" s="428"/>
      <c r="P501" s="428"/>
      <c r="Q501" s="428"/>
      <c r="R501" s="428"/>
      <c r="S501" s="428"/>
      <c r="T501" s="428"/>
      <c r="U501" s="428"/>
      <c r="V501" s="428"/>
      <c r="W501" s="428"/>
      <c r="X501" s="428"/>
      <c r="Y501" s="428"/>
      <c r="Z501" s="428"/>
      <c r="AA501" s="428"/>
      <c r="AB501" s="428"/>
      <c r="AC501" s="428"/>
      <c r="AD501" s="428"/>
      <c r="AE501" s="428"/>
      <c r="AF501" s="428"/>
      <c r="AG501" s="428"/>
      <c r="AH501" s="428"/>
      <c r="AI501" s="428"/>
      <c r="AJ501" s="428"/>
      <c r="AK501" s="428"/>
      <c r="AL501" s="428"/>
      <c r="AM501" s="428"/>
      <c r="AN501" s="428"/>
      <c r="AO501" s="428"/>
      <c r="AP501" s="428"/>
      <c r="AQ501" s="428"/>
      <c r="AR501" s="428"/>
      <c r="AS501" s="428"/>
      <c r="AT501" s="428"/>
      <c r="AU501" s="428"/>
      <c r="AV501" s="428"/>
      <c r="AW501" s="428"/>
      <c r="AX501" s="428"/>
      <c r="AY501" s="428"/>
      <c r="AZ501" s="428"/>
      <c r="BA501" s="428"/>
      <c r="BB501" s="428"/>
      <c r="BC501" s="428"/>
    </row>
    <row r="502" ht="12.75" customHeight="1">
      <c r="A502" s="428"/>
      <c r="B502" s="428"/>
      <c r="C502" s="428"/>
      <c r="D502" s="428"/>
      <c r="E502" s="428"/>
      <c r="F502" s="428"/>
      <c r="G502" s="428"/>
      <c r="H502" s="428"/>
      <c r="I502" s="428"/>
      <c r="J502" s="428"/>
      <c r="K502" s="428"/>
      <c r="L502" s="428"/>
      <c r="M502" s="428"/>
      <c r="N502" s="428"/>
      <c r="O502" s="428"/>
      <c r="P502" s="428"/>
      <c r="Q502" s="428"/>
      <c r="R502" s="428"/>
      <c r="S502" s="428"/>
      <c r="T502" s="428"/>
      <c r="U502" s="428"/>
      <c r="V502" s="428"/>
      <c r="W502" s="428"/>
      <c r="X502" s="428"/>
      <c r="Y502" s="428"/>
      <c r="Z502" s="428"/>
      <c r="AA502" s="428"/>
      <c r="AB502" s="428"/>
      <c r="AC502" s="428"/>
      <c r="AD502" s="428"/>
      <c r="AE502" s="428"/>
      <c r="AF502" s="428"/>
      <c r="AG502" s="428"/>
      <c r="AH502" s="428"/>
      <c r="AI502" s="428"/>
      <c r="AJ502" s="428"/>
      <c r="AK502" s="428"/>
      <c r="AL502" s="428"/>
      <c r="AM502" s="428"/>
      <c r="AN502" s="428"/>
      <c r="AO502" s="428"/>
      <c r="AP502" s="428"/>
      <c r="AQ502" s="428"/>
      <c r="AR502" s="428"/>
      <c r="AS502" s="428"/>
      <c r="AT502" s="428"/>
      <c r="AU502" s="428"/>
      <c r="AV502" s="428"/>
      <c r="AW502" s="428"/>
      <c r="AX502" s="428"/>
      <c r="AY502" s="428"/>
      <c r="AZ502" s="428"/>
      <c r="BA502" s="428"/>
      <c r="BB502" s="428"/>
      <c r="BC502" s="428"/>
    </row>
    <row r="503" ht="12.75" customHeight="1">
      <c r="A503" s="428"/>
      <c r="B503" s="428"/>
      <c r="C503" s="428"/>
      <c r="D503" s="428"/>
      <c r="E503" s="428"/>
      <c r="F503" s="428"/>
      <c r="G503" s="428"/>
      <c r="H503" s="428"/>
      <c r="I503" s="428"/>
      <c r="J503" s="428"/>
      <c r="K503" s="428"/>
      <c r="L503" s="428"/>
      <c r="M503" s="428"/>
      <c r="N503" s="428"/>
      <c r="O503" s="428"/>
      <c r="P503" s="428"/>
      <c r="Q503" s="428"/>
      <c r="R503" s="428"/>
      <c r="S503" s="428"/>
      <c r="T503" s="428"/>
      <c r="U503" s="428"/>
      <c r="V503" s="428"/>
      <c r="W503" s="428"/>
      <c r="X503" s="428"/>
      <c r="Y503" s="428"/>
      <c r="Z503" s="428"/>
      <c r="AA503" s="428"/>
      <c r="AB503" s="428"/>
      <c r="AC503" s="428"/>
      <c r="AD503" s="428"/>
      <c r="AE503" s="428"/>
      <c r="AF503" s="428"/>
      <c r="AG503" s="428"/>
      <c r="AH503" s="428"/>
      <c r="AI503" s="428"/>
      <c r="AJ503" s="428"/>
      <c r="AK503" s="428"/>
      <c r="AL503" s="428"/>
      <c r="AM503" s="428"/>
      <c r="AN503" s="428"/>
      <c r="AO503" s="428"/>
      <c r="AP503" s="428"/>
      <c r="AQ503" s="428"/>
      <c r="AR503" s="428"/>
      <c r="AS503" s="428"/>
      <c r="AT503" s="428"/>
      <c r="AU503" s="428"/>
      <c r="AV503" s="428"/>
      <c r="AW503" s="428"/>
      <c r="AX503" s="428"/>
      <c r="AY503" s="428"/>
      <c r="AZ503" s="428"/>
      <c r="BA503" s="428"/>
      <c r="BB503" s="428"/>
      <c r="BC503" s="428"/>
    </row>
    <row r="504" ht="12.75" customHeight="1">
      <c r="A504" s="428"/>
      <c r="B504" s="428"/>
      <c r="C504" s="428"/>
      <c r="D504" s="428"/>
      <c r="E504" s="428"/>
      <c r="F504" s="428"/>
      <c r="G504" s="428"/>
      <c r="H504" s="428"/>
      <c r="I504" s="428"/>
      <c r="J504" s="428"/>
      <c r="K504" s="428"/>
      <c r="L504" s="428"/>
      <c r="M504" s="428"/>
      <c r="N504" s="428"/>
      <c r="O504" s="428"/>
      <c r="P504" s="428"/>
      <c r="Q504" s="428"/>
      <c r="R504" s="428"/>
      <c r="S504" s="428"/>
      <c r="T504" s="428"/>
      <c r="U504" s="428"/>
      <c r="V504" s="428"/>
      <c r="W504" s="428"/>
      <c r="X504" s="428"/>
      <c r="Y504" s="428"/>
      <c r="Z504" s="428"/>
      <c r="AA504" s="428"/>
      <c r="AB504" s="428"/>
      <c r="AC504" s="428"/>
      <c r="AD504" s="428"/>
      <c r="AE504" s="428"/>
      <c r="AF504" s="428"/>
      <c r="AG504" s="428"/>
      <c r="AH504" s="428"/>
      <c r="AI504" s="428"/>
      <c r="AJ504" s="428"/>
      <c r="AK504" s="428"/>
      <c r="AL504" s="428"/>
      <c r="AM504" s="428"/>
      <c r="AN504" s="428"/>
      <c r="AO504" s="428"/>
      <c r="AP504" s="428"/>
      <c r="AQ504" s="428"/>
      <c r="AR504" s="428"/>
      <c r="AS504" s="428"/>
      <c r="AT504" s="428"/>
      <c r="AU504" s="428"/>
      <c r="AV504" s="428"/>
      <c r="AW504" s="428"/>
      <c r="AX504" s="428"/>
      <c r="AY504" s="428"/>
      <c r="AZ504" s="428"/>
      <c r="BA504" s="428"/>
      <c r="BB504" s="428"/>
      <c r="BC504" s="428"/>
    </row>
    <row r="505" ht="12.75" customHeight="1">
      <c r="A505" s="428"/>
      <c r="B505" s="428"/>
      <c r="C505" s="428"/>
      <c r="D505" s="428"/>
      <c r="E505" s="428"/>
      <c r="F505" s="428"/>
      <c r="G505" s="428"/>
      <c r="H505" s="428"/>
      <c r="I505" s="428"/>
      <c r="J505" s="428"/>
      <c r="K505" s="428"/>
      <c r="L505" s="428"/>
      <c r="M505" s="428"/>
      <c r="N505" s="428"/>
      <c r="O505" s="428"/>
      <c r="P505" s="428"/>
      <c r="Q505" s="428"/>
      <c r="R505" s="428"/>
      <c r="S505" s="428"/>
      <c r="T505" s="428"/>
      <c r="U505" s="428"/>
      <c r="V505" s="428"/>
      <c r="W505" s="428"/>
      <c r="X505" s="428"/>
      <c r="Y505" s="428"/>
      <c r="Z505" s="428"/>
      <c r="AA505" s="428"/>
      <c r="AB505" s="428"/>
      <c r="AC505" s="428"/>
      <c r="AD505" s="428"/>
      <c r="AE505" s="428"/>
      <c r="AF505" s="428"/>
      <c r="AG505" s="428"/>
      <c r="AH505" s="428"/>
      <c r="AI505" s="428"/>
      <c r="AJ505" s="428"/>
      <c r="AK505" s="428"/>
      <c r="AL505" s="428"/>
      <c r="AM505" s="428"/>
      <c r="AN505" s="428"/>
      <c r="AO505" s="428"/>
      <c r="AP505" s="428"/>
      <c r="AQ505" s="428"/>
      <c r="AR505" s="428"/>
      <c r="AS505" s="428"/>
      <c r="AT505" s="428"/>
      <c r="AU505" s="428"/>
      <c r="AV505" s="428"/>
      <c r="AW505" s="428"/>
      <c r="AX505" s="428"/>
      <c r="AY505" s="428"/>
      <c r="AZ505" s="428"/>
      <c r="BA505" s="428"/>
      <c r="BB505" s="428"/>
      <c r="BC505" s="428"/>
    </row>
    <row r="506" ht="12.75" customHeight="1">
      <c r="A506" s="428"/>
      <c r="B506" s="428"/>
      <c r="C506" s="428"/>
      <c r="D506" s="428"/>
      <c r="E506" s="428"/>
      <c r="F506" s="428"/>
      <c r="G506" s="428"/>
      <c r="H506" s="428"/>
      <c r="I506" s="428"/>
      <c r="J506" s="428"/>
      <c r="K506" s="428"/>
      <c r="L506" s="428"/>
      <c r="M506" s="428"/>
      <c r="N506" s="428"/>
      <c r="O506" s="428"/>
      <c r="P506" s="428"/>
      <c r="Q506" s="428"/>
      <c r="R506" s="428"/>
      <c r="S506" s="428"/>
      <c r="T506" s="428"/>
      <c r="U506" s="428"/>
      <c r="V506" s="428"/>
      <c r="W506" s="428"/>
      <c r="X506" s="428"/>
      <c r="Y506" s="428"/>
      <c r="Z506" s="428"/>
      <c r="AA506" s="428"/>
      <c r="AB506" s="428"/>
      <c r="AC506" s="428"/>
      <c r="AD506" s="428"/>
      <c r="AE506" s="428"/>
      <c r="AF506" s="428"/>
      <c r="AG506" s="428"/>
      <c r="AH506" s="428"/>
      <c r="AI506" s="428"/>
      <c r="AJ506" s="428"/>
      <c r="AK506" s="428"/>
      <c r="AL506" s="428"/>
      <c r="AM506" s="428"/>
      <c r="AN506" s="428"/>
      <c r="AO506" s="428"/>
      <c r="AP506" s="428"/>
      <c r="AQ506" s="428"/>
      <c r="AR506" s="428"/>
      <c r="AS506" s="428"/>
      <c r="AT506" s="428"/>
      <c r="AU506" s="428"/>
      <c r="AV506" s="428"/>
      <c r="AW506" s="428"/>
      <c r="AX506" s="428"/>
      <c r="AY506" s="428"/>
      <c r="AZ506" s="428"/>
      <c r="BA506" s="428"/>
      <c r="BB506" s="428"/>
      <c r="BC506" s="428"/>
    </row>
    <row r="507" ht="12.75" customHeight="1">
      <c r="A507" s="428"/>
      <c r="B507" s="428"/>
      <c r="C507" s="428"/>
      <c r="D507" s="428"/>
      <c r="E507" s="428"/>
      <c r="F507" s="428"/>
      <c r="G507" s="428"/>
      <c r="H507" s="428"/>
      <c r="I507" s="428"/>
      <c r="J507" s="428"/>
      <c r="K507" s="428"/>
      <c r="L507" s="428"/>
      <c r="M507" s="428"/>
      <c r="N507" s="428"/>
      <c r="O507" s="428"/>
      <c r="P507" s="428"/>
      <c r="Q507" s="428"/>
      <c r="R507" s="428"/>
      <c r="S507" s="428"/>
      <c r="T507" s="428"/>
      <c r="U507" s="428"/>
      <c r="V507" s="428"/>
      <c r="W507" s="428"/>
      <c r="X507" s="428"/>
      <c r="Y507" s="428"/>
      <c r="Z507" s="428"/>
      <c r="AA507" s="428"/>
      <c r="AB507" s="428"/>
      <c r="AC507" s="428"/>
      <c r="AD507" s="428"/>
      <c r="AE507" s="428"/>
      <c r="AF507" s="428"/>
      <c r="AG507" s="428"/>
      <c r="AH507" s="428"/>
      <c r="AI507" s="428"/>
      <c r="AJ507" s="428"/>
      <c r="AK507" s="428"/>
      <c r="AL507" s="428"/>
      <c r="AM507" s="428"/>
      <c r="AN507" s="428"/>
      <c r="AO507" s="428"/>
      <c r="AP507" s="428"/>
      <c r="AQ507" s="428"/>
      <c r="AR507" s="428"/>
      <c r="AS507" s="428"/>
      <c r="AT507" s="428"/>
      <c r="AU507" s="428"/>
      <c r="AV507" s="428"/>
      <c r="AW507" s="428"/>
      <c r="AX507" s="428"/>
      <c r="AY507" s="428"/>
      <c r="AZ507" s="428"/>
      <c r="BA507" s="428"/>
      <c r="BB507" s="428"/>
      <c r="BC507" s="428"/>
    </row>
    <row r="508" ht="12.75" customHeight="1">
      <c r="A508" s="428"/>
      <c r="B508" s="428"/>
      <c r="C508" s="428"/>
      <c r="D508" s="428"/>
      <c r="E508" s="428"/>
      <c r="F508" s="428"/>
      <c r="G508" s="428"/>
      <c r="H508" s="428"/>
      <c r="I508" s="428"/>
      <c r="J508" s="428"/>
      <c r="K508" s="428"/>
      <c r="L508" s="428"/>
      <c r="M508" s="428"/>
      <c r="N508" s="428"/>
      <c r="O508" s="428"/>
      <c r="P508" s="428"/>
      <c r="Q508" s="428"/>
      <c r="R508" s="428"/>
      <c r="S508" s="428"/>
      <c r="T508" s="428"/>
      <c r="U508" s="428"/>
      <c r="V508" s="428"/>
      <c r="W508" s="428"/>
      <c r="X508" s="428"/>
      <c r="Y508" s="428"/>
      <c r="Z508" s="428"/>
      <c r="AA508" s="428"/>
      <c r="AB508" s="428"/>
      <c r="AC508" s="428"/>
      <c r="AD508" s="428"/>
      <c r="AE508" s="428"/>
      <c r="AF508" s="428"/>
      <c r="AG508" s="428"/>
      <c r="AH508" s="428"/>
      <c r="AI508" s="428"/>
      <c r="AJ508" s="428"/>
      <c r="AK508" s="428"/>
      <c r="AL508" s="428"/>
      <c r="AM508" s="428"/>
      <c r="AN508" s="428"/>
      <c r="AO508" s="428"/>
      <c r="AP508" s="428"/>
      <c r="AQ508" s="428"/>
      <c r="AR508" s="428"/>
      <c r="AS508" s="428"/>
      <c r="AT508" s="428"/>
      <c r="AU508" s="428"/>
      <c r="AV508" s="428"/>
      <c r="AW508" s="428"/>
      <c r="AX508" s="428"/>
      <c r="AY508" s="428"/>
      <c r="AZ508" s="428"/>
      <c r="BA508" s="428"/>
      <c r="BB508" s="428"/>
      <c r="BC508" s="428"/>
    </row>
    <row r="509" ht="12.75" customHeight="1">
      <c r="A509" s="428"/>
      <c r="B509" s="428"/>
      <c r="C509" s="428"/>
      <c r="D509" s="428"/>
      <c r="E509" s="428"/>
      <c r="F509" s="428"/>
      <c r="G509" s="428"/>
      <c r="H509" s="428"/>
      <c r="I509" s="428"/>
      <c r="J509" s="428"/>
      <c r="K509" s="428"/>
      <c r="L509" s="428"/>
      <c r="M509" s="428"/>
      <c r="N509" s="428"/>
      <c r="O509" s="428"/>
      <c r="P509" s="428"/>
      <c r="Q509" s="428"/>
      <c r="R509" s="428"/>
      <c r="S509" s="428"/>
      <c r="T509" s="428"/>
      <c r="U509" s="428"/>
      <c r="V509" s="428"/>
      <c r="W509" s="428"/>
      <c r="X509" s="428"/>
      <c r="Y509" s="428"/>
      <c r="Z509" s="428"/>
      <c r="AA509" s="428"/>
      <c r="AB509" s="428"/>
      <c r="AC509" s="428"/>
      <c r="AD509" s="428"/>
      <c r="AE509" s="428"/>
      <c r="AF509" s="428"/>
      <c r="AG509" s="428"/>
      <c r="AH509" s="428"/>
      <c r="AI509" s="428"/>
      <c r="AJ509" s="428"/>
      <c r="AK509" s="428"/>
      <c r="AL509" s="428"/>
      <c r="AM509" s="428"/>
      <c r="AN509" s="428"/>
      <c r="AO509" s="428"/>
      <c r="AP509" s="428"/>
      <c r="AQ509" s="428"/>
      <c r="AR509" s="428"/>
      <c r="AS509" s="428"/>
      <c r="AT509" s="428"/>
      <c r="AU509" s="428"/>
      <c r="AV509" s="428"/>
      <c r="AW509" s="428"/>
      <c r="AX509" s="428"/>
      <c r="AY509" s="428"/>
      <c r="AZ509" s="428"/>
      <c r="BA509" s="428"/>
      <c r="BB509" s="428"/>
      <c r="BC509" s="428"/>
    </row>
    <row r="510" ht="12.75" customHeight="1">
      <c r="A510" s="428"/>
      <c r="B510" s="428"/>
      <c r="C510" s="428"/>
      <c r="D510" s="428"/>
      <c r="E510" s="428"/>
      <c r="F510" s="428"/>
      <c r="G510" s="428"/>
      <c r="H510" s="428"/>
      <c r="I510" s="428"/>
      <c r="J510" s="428"/>
      <c r="K510" s="428"/>
      <c r="L510" s="428"/>
      <c r="M510" s="428"/>
      <c r="N510" s="428"/>
      <c r="O510" s="428"/>
      <c r="P510" s="428"/>
      <c r="Q510" s="428"/>
      <c r="R510" s="428"/>
      <c r="S510" s="428"/>
      <c r="T510" s="428"/>
      <c r="U510" s="428"/>
      <c r="V510" s="428"/>
      <c r="W510" s="428"/>
      <c r="X510" s="428"/>
      <c r="Y510" s="428"/>
      <c r="Z510" s="428"/>
      <c r="AA510" s="428"/>
      <c r="AB510" s="428"/>
      <c r="AC510" s="428"/>
      <c r="AD510" s="428"/>
      <c r="AE510" s="428"/>
      <c r="AF510" s="428"/>
      <c r="AG510" s="428"/>
      <c r="AH510" s="428"/>
      <c r="AI510" s="428"/>
      <c r="AJ510" s="428"/>
      <c r="AK510" s="428"/>
      <c r="AL510" s="428"/>
      <c r="AM510" s="428"/>
      <c r="AN510" s="428"/>
      <c r="AO510" s="428"/>
      <c r="AP510" s="428"/>
      <c r="AQ510" s="428"/>
      <c r="AR510" s="428"/>
      <c r="AS510" s="428"/>
      <c r="AT510" s="428"/>
      <c r="AU510" s="428"/>
      <c r="AV510" s="428"/>
      <c r="AW510" s="428"/>
      <c r="AX510" s="428"/>
      <c r="AY510" s="428"/>
      <c r="AZ510" s="428"/>
      <c r="BA510" s="428"/>
      <c r="BB510" s="428"/>
      <c r="BC510" s="428"/>
    </row>
    <row r="511" ht="12.75" customHeight="1">
      <c r="A511" s="428"/>
      <c r="B511" s="428"/>
      <c r="C511" s="428"/>
      <c r="D511" s="428"/>
      <c r="E511" s="428"/>
      <c r="F511" s="428"/>
      <c r="G511" s="428"/>
      <c r="H511" s="428"/>
      <c r="I511" s="428"/>
      <c r="J511" s="428"/>
      <c r="K511" s="428"/>
      <c r="L511" s="428"/>
      <c r="M511" s="428"/>
      <c r="N511" s="428"/>
      <c r="O511" s="428"/>
      <c r="P511" s="428"/>
      <c r="Q511" s="428"/>
      <c r="R511" s="428"/>
      <c r="S511" s="428"/>
      <c r="T511" s="428"/>
      <c r="U511" s="428"/>
      <c r="V511" s="428"/>
      <c r="W511" s="428"/>
      <c r="X511" s="428"/>
      <c r="Y511" s="428"/>
      <c r="Z511" s="428"/>
      <c r="AA511" s="428"/>
      <c r="AB511" s="428"/>
      <c r="AC511" s="428"/>
      <c r="AD511" s="428"/>
      <c r="AE511" s="428"/>
      <c r="AF511" s="428"/>
      <c r="AG511" s="428"/>
      <c r="AH511" s="428"/>
      <c r="AI511" s="428"/>
      <c r="AJ511" s="428"/>
      <c r="AK511" s="428"/>
      <c r="AL511" s="428"/>
      <c r="AM511" s="428"/>
      <c r="AN511" s="428"/>
      <c r="AO511" s="428"/>
      <c r="AP511" s="428"/>
      <c r="AQ511" s="428"/>
      <c r="AR511" s="428"/>
      <c r="AS511" s="428"/>
      <c r="AT511" s="428"/>
      <c r="AU511" s="428"/>
      <c r="AV511" s="428"/>
      <c r="AW511" s="428"/>
      <c r="AX511" s="428"/>
      <c r="AY511" s="428"/>
      <c r="AZ511" s="428"/>
      <c r="BA511" s="428"/>
      <c r="BB511" s="428"/>
      <c r="BC511" s="428"/>
    </row>
    <row r="512" ht="12.75" customHeight="1">
      <c r="A512" s="428"/>
      <c r="B512" s="428"/>
      <c r="C512" s="428"/>
      <c r="D512" s="428"/>
      <c r="E512" s="428"/>
      <c r="F512" s="428"/>
      <c r="G512" s="428"/>
      <c r="H512" s="428"/>
      <c r="I512" s="428"/>
      <c r="J512" s="428"/>
      <c r="K512" s="428"/>
      <c r="L512" s="428"/>
      <c r="M512" s="428"/>
      <c r="N512" s="428"/>
      <c r="O512" s="428"/>
      <c r="P512" s="428"/>
      <c r="Q512" s="428"/>
      <c r="R512" s="428"/>
      <c r="S512" s="428"/>
      <c r="T512" s="428"/>
      <c r="U512" s="428"/>
      <c r="V512" s="428"/>
      <c r="W512" s="428"/>
      <c r="X512" s="428"/>
      <c r="Y512" s="428"/>
      <c r="Z512" s="428"/>
      <c r="AA512" s="428"/>
      <c r="AB512" s="428"/>
      <c r="AC512" s="428"/>
      <c r="AD512" s="428"/>
      <c r="AE512" s="428"/>
      <c r="AF512" s="428"/>
      <c r="AG512" s="428"/>
      <c r="AH512" s="428"/>
      <c r="AI512" s="428"/>
      <c r="AJ512" s="428"/>
      <c r="AK512" s="428"/>
      <c r="AL512" s="428"/>
      <c r="AM512" s="428"/>
      <c r="AN512" s="428"/>
      <c r="AO512" s="428"/>
      <c r="AP512" s="428"/>
      <c r="AQ512" s="428"/>
      <c r="AR512" s="428"/>
      <c r="AS512" s="428"/>
      <c r="AT512" s="428"/>
      <c r="AU512" s="428"/>
      <c r="AV512" s="428"/>
      <c r="AW512" s="428"/>
      <c r="AX512" s="428"/>
      <c r="AY512" s="428"/>
      <c r="AZ512" s="428"/>
      <c r="BA512" s="428"/>
      <c r="BB512" s="428"/>
      <c r="BC512" s="428"/>
    </row>
    <row r="513" ht="12.75" customHeight="1">
      <c r="A513" s="428"/>
      <c r="B513" s="428"/>
      <c r="C513" s="428"/>
      <c r="D513" s="428"/>
      <c r="E513" s="428"/>
      <c r="F513" s="428"/>
      <c r="G513" s="428"/>
      <c r="H513" s="428"/>
      <c r="I513" s="428"/>
      <c r="J513" s="428"/>
      <c r="K513" s="428"/>
      <c r="L513" s="428"/>
      <c r="M513" s="428"/>
      <c r="N513" s="428"/>
      <c r="O513" s="428"/>
      <c r="P513" s="428"/>
      <c r="Q513" s="428"/>
      <c r="R513" s="428"/>
      <c r="S513" s="428"/>
      <c r="T513" s="428"/>
      <c r="U513" s="428"/>
      <c r="V513" s="428"/>
      <c r="W513" s="428"/>
      <c r="X513" s="428"/>
      <c r="Y513" s="428"/>
      <c r="Z513" s="428"/>
      <c r="AA513" s="428"/>
      <c r="AB513" s="428"/>
      <c r="AC513" s="428"/>
      <c r="AD513" s="428"/>
      <c r="AE513" s="428"/>
      <c r="AF513" s="428"/>
      <c r="AG513" s="428"/>
      <c r="AH513" s="428"/>
      <c r="AI513" s="428"/>
      <c r="AJ513" s="428"/>
      <c r="AK513" s="428"/>
      <c r="AL513" s="428"/>
      <c r="AM513" s="428"/>
      <c r="AN513" s="428"/>
      <c r="AO513" s="428"/>
      <c r="AP513" s="428"/>
      <c r="AQ513" s="428"/>
      <c r="AR513" s="428"/>
      <c r="AS513" s="428"/>
      <c r="AT513" s="428"/>
      <c r="AU513" s="428"/>
      <c r="AV513" s="428"/>
      <c r="AW513" s="428"/>
      <c r="AX513" s="428"/>
      <c r="AY513" s="428"/>
      <c r="AZ513" s="428"/>
      <c r="BA513" s="428"/>
      <c r="BB513" s="428"/>
      <c r="BC513" s="428"/>
    </row>
    <row r="514" ht="12.75" customHeight="1">
      <c r="A514" s="428"/>
      <c r="B514" s="428"/>
      <c r="C514" s="428"/>
      <c r="D514" s="428"/>
      <c r="E514" s="428"/>
      <c r="F514" s="428"/>
      <c r="G514" s="428"/>
      <c r="H514" s="428"/>
      <c r="I514" s="428"/>
      <c r="J514" s="428"/>
      <c r="K514" s="428"/>
      <c r="L514" s="428"/>
      <c r="M514" s="428"/>
      <c r="N514" s="428"/>
      <c r="O514" s="428"/>
      <c r="P514" s="428"/>
      <c r="Q514" s="428"/>
      <c r="R514" s="428"/>
      <c r="S514" s="428"/>
      <c r="T514" s="428"/>
      <c r="U514" s="428"/>
      <c r="V514" s="428"/>
      <c r="W514" s="428"/>
      <c r="X514" s="428"/>
      <c r="Y514" s="428"/>
      <c r="Z514" s="428"/>
      <c r="AA514" s="428"/>
      <c r="AB514" s="428"/>
      <c r="AC514" s="428"/>
      <c r="AD514" s="428"/>
      <c r="AE514" s="428"/>
      <c r="AF514" s="428"/>
      <c r="AG514" s="428"/>
      <c r="AH514" s="428"/>
      <c r="AI514" s="428"/>
      <c r="AJ514" s="428"/>
      <c r="AK514" s="428"/>
      <c r="AL514" s="428"/>
      <c r="AM514" s="428"/>
      <c r="AN514" s="428"/>
      <c r="AO514" s="428"/>
      <c r="AP514" s="428"/>
      <c r="AQ514" s="428"/>
      <c r="AR514" s="428"/>
      <c r="AS514" s="428"/>
      <c r="AT514" s="428"/>
      <c r="AU514" s="428"/>
      <c r="AV514" s="428"/>
      <c r="AW514" s="428"/>
      <c r="AX514" s="428"/>
      <c r="AY514" s="428"/>
      <c r="AZ514" s="428"/>
      <c r="BA514" s="428"/>
      <c r="BB514" s="428"/>
      <c r="BC514" s="428"/>
    </row>
    <row r="515" ht="12.75" customHeight="1">
      <c r="A515" s="428"/>
      <c r="B515" s="428"/>
      <c r="C515" s="428"/>
      <c r="D515" s="428"/>
      <c r="E515" s="428"/>
      <c r="F515" s="428"/>
      <c r="G515" s="428"/>
      <c r="H515" s="428"/>
      <c r="I515" s="428"/>
      <c r="J515" s="428"/>
      <c r="K515" s="428"/>
      <c r="L515" s="428"/>
      <c r="M515" s="428"/>
      <c r="N515" s="428"/>
      <c r="O515" s="428"/>
      <c r="P515" s="428"/>
      <c r="Q515" s="428"/>
      <c r="R515" s="428"/>
      <c r="S515" s="428"/>
      <c r="T515" s="428"/>
      <c r="U515" s="428"/>
      <c r="V515" s="428"/>
      <c r="W515" s="428"/>
      <c r="X515" s="428"/>
      <c r="Y515" s="428"/>
      <c r="Z515" s="428"/>
      <c r="AA515" s="428"/>
      <c r="AB515" s="428"/>
      <c r="AC515" s="428"/>
      <c r="AD515" s="428"/>
      <c r="AE515" s="428"/>
      <c r="AF515" s="428"/>
      <c r="AG515" s="428"/>
      <c r="AH515" s="428"/>
      <c r="AI515" s="428"/>
      <c r="AJ515" s="428"/>
      <c r="AK515" s="428"/>
      <c r="AL515" s="428"/>
      <c r="AM515" s="428"/>
      <c r="AN515" s="428"/>
      <c r="AO515" s="428"/>
      <c r="AP515" s="428"/>
      <c r="AQ515" s="428"/>
      <c r="AR515" s="428"/>
      <c r="AS515" s="428"/>
      <c r="AT515" s="428"/>
      <c r="AU515" s="428"/>
      <c r="AV515" s="428"/>
      <c r="AW515" s="428"/>
      <c r="AX515" s="428"/>
      <c r="AY515" s="428"/>
      <c r="AZ515" s="428"/>
      <c r="BA515" s="428"/>
      <c r="BB515" s="428"/>
      <c r="BC515" s="428"/>
    </row>
    <row r="516" ht="12.75" customHeight="1">
      <c r="A516" s="428"/>
      <c r="B516" s="428"/>
      <c r="C516" s="428"/>
      <c r="D516" s="428"/>
      <c r="E516" s="428"/>
      <c r="F516" s="428"/>
      <c r="G516" s="428"/>
      <c r="H516" s="428"/>
      <c r="I516" s="428"/>
      <c r="J516" s="428"/>
      <c r="K516" s="428"/>
      <c r="L516" s="428"/>
      <c r="M516" s="428"/>
      <c r="N516" s="428"/>
      <c r="O516" s="428"/>
      <c r="P516" s="428"/>
      <c r="Q516" s="428"/>
      <c r="R516" s="428"/>
      <c r="S516" s="428"/>
      <c r="T516" s="428"/>
      <c r="U516" s="428"/>
      <c r="V516" s="428"/>
      <c r="W516" s="428"/>
      <c r="X516" s="428"/>
      <c r="Y516" s="428"/>
      <c r="Z516" s="428"/>
      <c r="AA516" s="428"/>
      <c r="AB516" s="428"/>
      <c r="AC516" s="428"/>
      <c r="AD516" s="428"/>
      <c r="AE516" s="428"/>
      <c r="AF516" s="428"/>
      <c r="AG516" s="428"/>
      <c r="AH516" s="428"/>
      <c r="AI516" s="428"/>
      <c r="AJ516" s="428"/>
      <c r="AK516" s="428"/>
      <c r="AL516" s="428"/>
      <c r="AM516" s="428"/>
      <c r="AN516" s="428"/>
      <c r="AO516" s="428"/>
      <c r="AP516" s="428"/>
      <c r="AQ516" s="428"/>
      <c r="AR516" s="428"/>
      <c r="AS516" s="428"/>
      <c r="AT516" s="428"/>
      <c r="AU516" s="428"/>
      <c r="AV516" s="428"/>
      <c r="AW516" s="428"/>
      <c r="AX516" s="428"/>
      <c r="AY516" s="428"/>
      <c r="AZ516" s="428"/>
      <c r="BA516" s="428"/>
      <c r="BB516" s="428"/>
      <c r="BC516" s="428"/>
    </row>
    <row r="517" ht="12.75" customHeight="1">
      <c r="A517" s="428"/>
      <c r="B517" s="428"/>
      <c r="C517" s="428"/>
      <c r="D517" s="428"/>
      <c r="E517" s="428"/>
      <c r="F517" s="428"/>
      <c r="G517" s="428"/>
      <c r="H517" s="428"/>
      <c r="I517" s="428"/>
      <c r="J517" s="428"/>
      <c r="K517" s="428"/>
      <c r="L517" s="428"/>
      <c r="M517" s="428"/>
      <c r="N517" s="428"/>
      <c r="O517" s="428"/>
      <c r="P517" s="428"/>
      <c r="Q517" s="428"/>
      <c r="R517" s="428"/>
      <c r="S517" s="428"/>
      <c r="T517" s="428"/>
      <c r="U517" s="428"/>
      <c r="V517" s="428"/>
      <c r="W517" s="428"/>
      <c r="X517" s="428"/>
      <c r="Y517" s="428"/>
      <c r="Z517" s="428"/>
      <c r="AA517" s="428"/>
      <c r="AB517" s="428"/>
      <c r="AC517" s="428"/>
      <c r="AD517" s="428"/>
      <c r="AE517" s="428"/>
      <c r="AF517" s="428"/>
      <c r="AG517" s="428"/>
      <c r="AH517" s="428"/>
      <c r="AI517" s="428"/>
      <c r="AJ517" s="428"/>
      <c r="AK517" s="428"/>
      <c r="AL517" s="428"/>
      <c r="AM517" s="428"/>
      <c r="AN517" s="428"/>
      <c r="AO517" s="428"/>
      <c r="AP517" s="428"/>
      <c r="AQ517" s="428"/>
      <c r="AR517" s="428"/>
      <c r="AS517" s="428"/>
      <c r="AT517" s="428"/>
      <c r="AU517" s="428"/>
      <c r="AV517" s="428"/>
      <c r="AW517" s="428"/>
      <c r="AX517" s="428"/>
      <c r="AY517" s="428"/>
      <c r="AZ517" s="428"/>
      <c r="BA517" s="428"/>
      <c r="BB517" s="428"/>
      <c r="BC517" s="428"/>
    </row>
    <row r="518" ht="12.75" customHeight="1">
      <c r="A518" s="428"/>
      <c r="B518" s="428"/>
      <c r="C518" s="428"/>
      <c r="D518" s="428"/>
      <c r="E518" s="428"/>
      <c r="F518" s="428"/>
      <c r="G518" s="428"/>
      <c r="H518" s="428"/>
      <c r="I518" s="428"/>
      <c r="J518" s="428"/>
      <c r="K518" s="428"/>
      <c r="L518" s="428"/>
      <c r="M518" s="428"/>
      <c r="N518" s="428"/>
      <c r="O518" s="428"/>
      <c r="P518" s="428"/>
      <c r="Q518" s="428"/>
      <c r="R518" s="428"/>
      <c r="S518" s="428"/>
      <c r="T518" s="428"/>
      <c r="U518" s="428"/>
      <c r="V518" s="428"/>
      <c r="W518" s="428"/>
      <c r="X518" s="428"/>
      <c r="Y518" s="428"/>
      <c r="Z518" s="428"/>
      <c r="AA518" s="428"/>
      <c r="AB518" s="428"/>
      <c r="AC518" s="428"/>
      <c r="AD518" s="428"/>
      <c r="AE518" s="428"/>
      <c r="AF518" s="428"/>
      <c r="AG518" s="428"/>
      <c r="AH518" s="428"/>
      <c r="AI518" s="428"/>
      <c r="AJ518" s="428"/>
      <c r="AK518" s="428"/>
      <c r="AL518" s="428"/>
      <c r="AM518" s="428"/>
      <c r="AN518" s="428"/>
      <c r="AO518" s="428"/>
      <c r="AP518" s="428"/>
      <c r="AQ518" s="428"/>
      <c r="AR518" s="428"/>
      <c r="AS518" s="428"/>
      <c r="AT518" s="428"/>
      <c r="AU518" s="428"/>
      <c r="AV518" s="428"/>
      <c r="AW518" s="428"/>
      <c r="AX518" s="428"/>
      <c r="AY518" s="428"/>
      <c r="AZ518" s="428"/>
      <c r="BA518" s="428"/>
      <c r="BB518" s="428"/>
      <c r="BC518" s="428"/>
    </row>
    <row r="519" ht="12.75" customHeight="1">
      <c r="A519" s="428"/>
      <c r="B519" s="428"/>
      <c r="C519" s="428"/>
      <c r="D519" s="428"/>
      <c r="E519" s="428"/>
      <c r="F519" s="428"/>
      <c r="G519" s="428"/>
      <c r="H519" s="428"/>
      <c r="I519" s="428"/>
      <c r="J519" s="428"/>
      <c r="K519" s="428"/>
      <c r="L519" s="428"/>
      <c r="M519" s="428"/>
      <c r="N519" s="428"/>
      <c r="O519" s="428"/>
      <c r="P519" s="428"/>
      <c r="Q519" s="428"/>
      <c r="R519" s="428"/>
      <c r="S519" s="428"/>
      <c r="T519" s="428"/>
      <c r="U519" s="428"/>
      <c r="V519" s="428"/>
      <c r="W519" s="428"/>
      <c r="X519" s="428"/>
      <c r="Y519" s="428"/>
      <c r="Z519" s="428"/>
      <c r="AA519" s="428"/>
      <c r="AB519" s="428"/>
      <c r="AC519" s="428"/>
      <c r="AD519" s="428"/>
      <c r="AE519" s="428"/>
      <c r="AF519" s="428"/>
      <c r="AG519" s="428"/>
      <c r="AH519" s="428"/>
      <c r="AI519" s="428"/>
      <c r="AJ519" s="428"/>
      <c r="AK519" s="428"/>
      <c r="AL519" s="428"/>
      <c r="AM519" s="428"/>
      <c r="AN519" s="428"/>
      <c r="AO519" s="428"/>
      <c r="AP519" s="428"/>
      <c r="AQ519" s="428"/>
      <c r="AR519" s="428"/>
      <c r="AS519" s="428"/>
      <c r="AT519" s="428"/>
      <c r="AU519" s="428"/>
      <c r="AV519" s="428"/>
      <c r="AW519" s="428"/>
      <c r="AX519" s="428"/>
      <c r="AY519" s="428"/>
      <c r="AZ519" s="428"/>
      <c r="BA519" s="428"/>
      <c r="BB519" s="428"/>
      <c r="BC519" s="428"/>
    </row>
    <row r="520" ht="12.75" customHeight="1">
      <c r="A520" s="428"/>
      <c r="B520" s="428"/>
      <c r="C520" s="428"/>
      <c r="D520" s="428"/>
      <c r="E520" s="428"/>
      <c r="F520" s="428"/>
      <c r="G520" s="428"/>
      <c r="H520" s="428"/>
      <c r="I520" s="428"/>
      <c r="J520" s="428"/>
      <c r="K520" s="428"/>
      <c r="L520" s="428"/>
      <c r="M520" s="428"/>
      <c r="N520" s="428"/>
      <c r="O520" s="428"/>
      <c r="P520" s="428"/>
      <c r="Q520" s="428"/>
      <c r="R520" s="428"/>
      <c r="S520" s="428"/>
      <c r="T520" s="428"/>
      <c r="U520" s="428"/>
      <c r="V520" s="428"/>
      <c r="W520" s="428"/>
      <c r="X520" s="428"/>
      <c r="Y520" s="428"/>
      <c r="Z520" s="428"/>
      <c r="AA520" s="428"/>
      <c r="AB520" s="428"/>
      <c r="AC520" s="428"/>
      <c r="AD520" s="428"/>
      <c r="AE520" s="428"/>
      <c r="AF520" s="428"/>
      <c r="AG520" s="428"/>
      <c r="AH520" s="428"/>
      <c r="AI520" s="428"/>
      <c r="AJ520" s="428"/>
      <c r="AK520" s="428"/>
      <c r="AL520" s="428"/>
      <c r="AM520" s="428"/>
      <c r="AN520" s="428"/>
      <c r="AO520" s="428"/>
      <c r="AP520" s="428"/>
      <c r="AQ520" s="428"/>
      <c r="AR520" s="428"/>
      <c r="AS520" s="428"/>
      <c r="AT520" s="428"/>
      <c r="AU520" s="428"/>
      <c r="AV520" s="428"/>
      <c r="AW520" s="428"/>
      <c r="AX520" s="428"/>
      <c r="AY520" s="428"/>
      <c r="AZ520" s="428"/>
      <c r="BA520" s="428"/>
      <c r="BB520" s="428"/>
      <c r="BC520" s="428"/>
    </row>
    <row r="521" ht="12.75" customHeight="1">
      <c r="A521" s="428"/>
      <c r="B521" s="428"/>
      <c r="C521" s="428"/>
      <c r="D521" s="428"/>
      <c r="E521" s="428"/>
      <c r="F521" s="428"/>
      <c r="G521" s="428"/>
      <c r="H521" s="428"/>
      <c r="I521" s="428"/>
      <c r="J521" s="428"/>
      <c r="K521" s="428"/>
      <c r="L521" s="428"/>
      <c r="M521" s="428"/>
      <c r="N521" s="428"/>
      <c r="O521" s="428"/>
      <c r="P521" s="428"/>
      <c r="Q521" s="428"/>
      <c r="R521" s="428"/>
      <c r="S521" s="428"/>
      <c r="T521" s="428"/>
      <c r="U521" s="428"/>
      <c r="V521" s="428"/>
      <c r="W521" s="428"/>
      <c r="X521" s="428"/>
      <c r="Y521" s="428"/>
      <c r="Z521" s="428"/>
      <c r="AA521" s="428"/>
      <c r="AB521" s="428"/>
      <c r="AC521" s="428"/>
      <c r="AD521" s="428"/>
      <c r="AE521" s="428"/>
      <c r="AF521" s="428"/>
      <c r="AG521" s="428"/>
      <c r="AH521" s="428"/>
      <c r="AI521" s="428"/>
      <c r="AJ521" s="428"/>
      <c r="AK521" s="428"/>
      <c r="AL521" s="428"/>
      <c r="AM521" s="428"/>
      <c r="AN521" s="428"/>
      <c r="AO521" s="428"/>
      <c r="AP521" s="428"/>
      <c r="AQ521" s="428"/>
      <c r="AR521" s="428"/>
      <c r="AS521" s="428"/>
      <c r="AT521" s="428"/>
      <c r="AU521" s="428"/>
      <c r="AV521" s="428"/>
      <c r="AW521" s="428"/>
      <c r="AX521" s="428"/>
      <c r="AY521" s="428"/>
      <c r="AZ521" s="428"/>
      <c r="BA521" s="428"/>
      <c r="BB521" s="428"/>
      <c r="BC521" s="428"/>
    </row>
    <row r="522" ht="12.75" customHeight="1">
      <c r="A522" s="428"/>
      <c r="B522" s="428"/>
      <c r="C522" s="428"/>
      <c r="D522" s="428"/>
      <c r="E522" s="428"/>
      <c r="F522" s="428"/>
      <c r="G522" s="428"/>
      <c r="H522" s="428"/>
      <c r="I522" s="428"/>
      <c r="J522" s="428"/>
      <c r="K522" s="428"/>
      <c r="L522" s="428"/>
      <c r="M522" s="428"/>
      <c r="N522" s="428"/>
      <c r="O522" s="428"/>
      <c r="P522" s="428"/>
      <c r="Q522" s="428"/>
      <c r="R522" s="428"/>
      <c r="S522" s="428"/>
      <c r="T522" s="428"/>
      <c r="U522" s="428"/>
      <c r="V522" s="428"/>
      <c r="W522" s="428"/>
      <c r="X522" s="428"/>
      <c r="Y522" s="428"/>
      <c r="Z522" s="428"/>
      <c r="AA522" s="428"/>
      <c r="AB522" s="428"/>
      <c r="AC522" s="428"/>
      <c r="AD522" s="428"/>
      <c r="AE522" s="428"/>
      <c r="AF522" s="428"/>
      <c r="AG522" s="428"/>
      <c r="AH522" s="428"/>
      <c r="AI522" s="428"/>
      <c r="AJ522" s="428"/>
      <c r="AK522" s="428"/>
      <c r="AL522" s="428"/>
      <c r="AM522" s="428"/>
      <c r="AN522" s="428"/>
      <c r="AO522" s="428"/>
      <c r="AP522" s="428"/>
      <c r="AQ522" s="428"/>
      <c r="AR522" s="428"/>
      <c r="AS522" s="428"/>
      <c r="AT522" s="428"/>
      <c r="AU522" s="428"/>
      <c r="AV522" s="428"/>
      <c r="AW522" s="428"/>
      <c r="AX522" s="428"/>
      <c r="AY522" s="428"/>
      <c r="AZ522" s="428"/>
      <c r="BA522" s="428"/>
      <c r="BB522" s="428"/>
      <c r="BC522" s="428"/>
    </row>
    <row r="523" ht="12.75" customHeight="1">
      <c r="A523" s="428"/>
      <c r="B523" s="428"/>
      <c r="C523" s="428"/>
      <c r="D523" s="428"/>
      <c r="E523" s="428"/>
      <c r="F523" s="428"/>
      <c r="G523" s="428"/>
      <c r="H523" s="428"/>
      <c r="I523" s="428"/>
      <c r="J523" s="428"/>
      <c r="K523" s="428"/>
      <c r="L523" s="428"/>
      <c r="M523" s="428"/>
      <c r="N523" s="428"/>
      <c r="O523" s="428"/>
      <c r="P523" s="428"/>
      <c r="Q523" s="428"/>
      <c r="R523" s="428"/>
      <c r="S523" s="428"/>
      <c r="T523" s="428"/>
      <c r="U523" s="428"/>
      <c r="V523" s="428"/>
      <c r="W523" s="428"/>
      <c r="X523" s="428"/>
      <c r="Y523" s="428"/>
      <c r="Z523" s="428"/>
      <c r="AA523" s="428"/>
      <c r="AB523" s="428"/>
      <c r="AC523" s="428"/>
      <c r="AD523" s="428"/>
      <c r="AE523" s="428"/>
      <c r="AF523" s="428"/>
      <c r="AG523" s="428"/>
      <c r="AH523" s="428"/>
      <c r="AI523" s="428"/>
      <c r="AJ523" s="428"/>
      <c r="AK523" s="428"/>
      <c r="AL523" s="428"/>
      <c r="AM523" s="428"/>
      <c r="AN523" s="428"/>
      <c r="AO523" s="428"/>
      <c r="AP523" s="428"/>
      <c r="AQ523" s="428"/>
      <c r="AR523" s="428"/>
      <c r="AS523" s="428"/>
      <c r="AT523" s="428"/>
      <c r="AU523" s="428"/>
      <c r="AV523" s="428"/>
      <c r="AW523" s="428"/>
      <c r="AX523" s="428"/>
      <c r="AY523" s="428"/>
      <c r="AZ523" s="428"/>
      <c r="BA523" s="428"/>
      <c r="BB523" s="428"/>
      <c r="BC523" s="428"/>
    </row>
    <row r="524" ht="12.75" customHeight="1">
      <c r="A524" s="428"/>
      <c r="B524" s="428"/>
      <c r="C524" s="428"/>
      <c r="D524" s="428"/>
      <c r="E524" s="428"/>
      <c r="F524" s="428"/>
      <c r="G524" s="428"/>
      <c r="H524" s="428"/>
      <c r="I524" s="428"/>
      <c r="J524" s="428"/>
      <c r="K524" s="428"/>
      <c r="L524" s="428"/>
      <c r="M524" s="428"/>
      <c r="N524" s="428"/>
      <c r="O524" s="428"/>
      <c r="P524" s="428"/>
      <c r="Q524" s="428"/>
      <c r="R524" s="428"/>
      <c r="S524" s="428"/>
      <c r="T524" s="428"/>
      <c r="U524" s="428"/>
      <c r="V524" s="428"/>
      <c r="W524" s="428"/>
      <c r="X524" s="428"/>
      <c r="Y524" s="428"/>
      <c r="Z524" s="428"/>
      <c r="AA524" s="428"/>
      <c r="AB524" s="428"/>
      <c r="AC524" s="428"/>
      <c r="AD524" s="428"/>
      <c r="AE524" s="428"/>
      <c r="AF524" s="428"/>
      <c r="AG524" s="428"/>
      <c r="AH524" s="428"/>
      <c r="AI524" s="428"/>
      <c r="AJ524" s="428"/>
      <c r="AK524" s="428"/>
      <c r="AL524" s="428"/>
      <c r="AM524" s="428"/>
      <c r="AN524" s="428"/>
      <c r="AO524" s="428"/>
      <c r="AP524" s="428"/>
      <c r="AQ524" s="428"/>
      <c r="AR524" s="428"/>
      <c r="AS524" s="428"/>
      <c r="AT524" s="428"/>
      <c r="AU524" s="428"/>
      <c r="AV524" s="428"/>
      <c r="AW524" s="428"/>
      <c r="AX524" s="428"/>
      <c r="AY524" s="428"/>
      <c r="AZ524" s="428"/>
      <c r="BA524" s="428"/>
      <c r="BB524" s="428"/>
      <c r="BC524" s="428"/>
    </row>
    <row r="525" ht="12.75" customHeight="1">
      <c r="A525" s="428"/>
      <c r="B525" s="428"/>
      <c r="C525" s="428"/>
      <c r="D525" s="428"/>
      <c r="E525" s="428"/>
      <c r="F525" s="428"/>
      <c r="G525" s="428"/>
      <c r="H525" s="428"/>
      <c r="I525" s="428"/>
      <c r="J525" s="428"/>
      <c r="K525" s="428"/>
      <c r="L525" s="428"/>
      <c r="M525" s="428"/>
      <c r="N525" s="428"/>
      <c r="O525" s="428"/>
      <c r="P525" s="428"/>
      <c r="Q525" s="428"/>
      <c r="R525" s="428"/>
      <c r="S525" s="428"/>
      <c r="T525" s="428"/>
      <c r="U525" s="428"/>
      <c r="V525" s="428"/>
      <c r="W525" s="428"/>
      <c r="X525" s="428"/>
      <c r="Y525" s="428"/>
      <c r="Z525" s="428"/>
      <c r="AA525" s="428"/>
      <c r="AB525" s="428"/>
      <c r="AC525" s="428"/>
      <c r="AD525" s="428"/>
      <c r="AE525" s="428"/>
      <c r="AF525" s="428"/>
      <c r="AG525" s="428"/>
      <c r="AH525" s="428"/>
      <c r="AI525" s="428"/>
      <c r="AJ525" s="428"/>
      <c r="AK525" s="428"/>
      <c r="AL525" s="428"/>
      <c r="AM525" s="428"/>
      <c r="AN525" s="428"/>
      <c r="AO525" s="428"/>
      <c r="AP525" s="428"/>
      <c r="AQ525" s="428"/>
      <c r="AR525" s="428"/>
      <c r="AS525" s="428"/>
      <c r="AT525" s="428"/>
      <c r="AU525" s="428"/>
      <c r="AV525" s="428"/>
      <c r="AW525" s="428"/>
      <c r="AX525" s="428"/>
      <c r="AY525" s="428"/>
      <c r="AZ525" s="428"/>
      <c r="BA525" s="428"/>
      <c r="BB525" s="428"/>
      <c r="BC525" s="428"/>
    </row>
    <row r="526" ht="12.75" customHeight="1">
      <c r="A526" s="428"/>
      <c r="B526" s="428"/>
      <c r="C526" s="428"/>
      <c r="D526" s="428"/>
      <c r="E526" s="428"/>
      <c r="F526" s="428"/>
      <c r="G526" s="428"/>
      <c r="H526" s="428"/>
      <c r="I526" s="428"/>
      <c r="J526" s="428"/>
      <c r="K526" s="428"/>
      <c r="L526" s="428"/>
      <c r="M526" s="428"/>
      <c r="N526" s="428"/>
      <c r="O526" s="428"/>
      <c r="P526" s="428"/>
      <c r="Q526" s="428"/>
      <c r="R526" s="428"/>
      <c r="S526" s="428"/>
      <c r="T526" s="428"/>
      <c r="U526" s="428"/>
      <c r="V526" s="428"/>
      <c r="W526" s="428"/>
      <c r="X526" s="428"/>
      <c r="Y526" s="428"/>
      <c r="Z526" s="428"/>
      <c r="AA526" s="428"/>
      <c r="AB526" s="428"/>
      <c r="AC526" s="428"/>
      <c r="AD526" s="428"/>
      <c r="AE526" s="428"/>
      <c r="AF526" s="428"/>
      <c r="AG526" s="428"/>
      <c r="AH526" s="428"/>
      <c r="AI526" s="428"/>
      <c r="AJ526" s="428"/>
      <c r="AK526" s="428"/>
      <c r="AL526" s="428"/>
      <c r="AM526" s="428"/>
      <c r="AN526" s="428"/>
      <c r="AO526" s="428"/>
      <c r="AP526" s="428"/>
      <c r="AQ526" s="428"/>
      <c r="AR526" s="428"/>
      <c r="AS526" s="428"/>
      <c r="AT526" s="428"/>
      <c r="AU526" s="428"/>
      <c r="AV526" s="428"/>
      <c r="AW526" s="428"/>
      <c r="AX526" s="428"/>
      <c r="AY526" s="428"/>
      <c r="AZ526" s="428"/>
      <c r="BA526" s="428"/>
      <c r="BB526" s="428"/>
      <c r="BC526" s="428"/>
    </row>
    <row r="527" ht="12.75" customHeight="1">
      <c r="A527" s="428"/>
      <c r="B527" s="428"/>
      <c r="C527" s="428"/>
      <c r="D527" s="428"/>
      <c r="E527" s="428"/>
      <c r="F527" s="428"/>
      <c r="G527" s="428"/>
      <c r="H527" s="428"/>
      <c r="I527" s="428"/>
      <c r="J527" s="428"/>
      <c r="K527" s="428"/>
      <c r="L527" s="428"/>
      <c r="M527" s="428"/>
      <c r="N527" s="428"/>
      <c r="O527" s="428"/>
      <c r="P527" s="428"/>
      <c r="Q527" s="428"/>
      <c r="R527" s="428"/>
      <c r="S527" s="428"/>
      <c r="T527" s="428"/>
      <c r="U527" s="428"/>
      <c r="V527" s="428"/>
      <c r="W527" s="428"/>
      <c r="X527" s="428"/>
      <c r="Y527" s="428"/>
      <c r="Z527" s="428"/>
      <c r="AA527" s="428"/>
      <c r="AB527" s="428"/>
      <c r="AC527" s="428"/>
      <c r="AD527" s="428"/>
      <c r="AE527" s="428"/>
      <c r="AF527" s="428"/>
      <c r="AG527" s="428"/>
      <c r="AH527" s="428"/>
      <c r="AI527" s="428"/>
      <c r="AJ527" s="428"/>
      <c r="AK527" s="428"/>
      <c r="AL527" s="428"/>
      <c r="AM527" s="428"/>
      <c r="AN527" s="428"/>
      <c r="AO527" s="428"/>
      <c r="AP527" s="428"/>
      <c r="AQ527" s="428"/>
      <c r="AR527" s="428"/>
      <c r="AS527" s="428"/>
      <c r="AT527" s="428"/>
      <c r="AU527" s="428"/>
      <c r="AV527" s="428"/>
      <c r="AW527" s="428"/>
      <c r="AX527" s="428"/>
      <c r="AY527" s="428"/>
      <c r="AZ527" s="428"/>
      <c r="BA527" s="428"/>
      <c r="BB527" s="428"/>
      <c r="BC527" s="428"/>
    </row>
    <row r="528" ht="12.75" customHeight="1">
      <c r="A528" s="428"/>
      <c r="B528" s="428"/>
      <c r="C528" s="428"/>
      <c r="D528" s="428"/>
      <c r="E528" s="428"/>
      <c r="F528" s="428"/>
      <c r="G528" s="428"/>
      <c r="H528" s="428"/>
      <c r="I528" s="428"/>
      <c r="J528" s="428"/>
      <c r="K528" s="428"/>
      <c r="L528" s="428"/>
      <c r="M528" s="428"/>
      <c r="N528" s="428"/>
      <c r="O528" s="428"/>
      <c r="P528" s="428"/>
      <c r="Q528" s="428"/>
      <c r="R528" s="428"/>
      <c r="S528" s="428"/>
      <c r="T528" s="428"/>
      <c r="U528" s="428"/>
      <c r="V528" s="428"/>
      <c r="W528" s="428"/>
      <c r="X528" s="428"/>
      <c r="Y528" s="428"/>
      <c r="Z528" s="428"/>
      <c r="AA528" s="428"/>
      <c r="AB528" s="428"/>
      <c r="AC528" s="428"/>
      <c r="AD528" s="428"/>
      <c r="AE528" s="428"/>
      <c r="AF528" s="428"/>
      <c r="AG528" s="428"/>
      <c r="AH528" s="428"/>
      <c r="AI528" s="428"/>
      <c r="AJ528" s="428"/>
      <c r="AK528" s="428"/>
      <c r="AL528" s="428"/>
      <c r="AM528" s="428"/>
      <c r="AN528" s="428"/>
      <c r="AO528" s="428"/>
      <c r="AP528" s="428"/>
      <c r="AQ528" s="428"/>
      <c r="AR528" s="428"/>
      <c r="AS528" s="428"/>
      <c r="AT528" s="428"/>
      <c r="AU528" s="428"/>
      <c r="AV528" s="428"/>
      <c r="AW528" s="428"/>
      <c r="AX528" s="428"/>
      <c r="AY528" s="428"/>
      <c r="AZ528" s="428"/>
      <c r="BA528" s="428"/>
      <c r="BB528" s="428"/>
      <c r="BC528" s="428"/>
    </row>
    <row r="529" ht="12.75" customHeight="1">
      <c r="A529" s="428"/>
      <c r="B529" s="428"/>
      <c r="C529" s="428"/>
      <c r="D529" s="428"/>
      <c r="E529" s="428"/>
      <c r="F529" s="428"/>
      <c r="G529" s="428"/>
      <c r="H529" s="428"/>
      <c r="I529" s="428"/>
      <c r="J529" s="428"/>
      <c r="K529" s="428"/>
      <c r="L529" s="428"/>
      <c r="M529" s="428"/>
      <c r="N529" s="428"/>
      <c r="O529" s="428"/>
      <c r="P529" s="428"/>
      <c r="Q529" s="428"/>
      <c r="R529" s="428"/>
      <c r="S529" s="428"/>
      <c r="T529" s="428"/>
      <c r="U529" s="428"/>
      <c r="V529" s="428"/>
      <c r="W529" s="428"/>
      <c r="X529" s="428"/>
      <c r="Y529" s="428"/>
      <c r="Z529" s="428"/>
      <c r="AA529" s="428"/>
      <c r="AB529" s="428"/>
      <c r="AC529" s="428"/>
      <c r="AD529" s="428"/>
      <c r="AE529" s="428"/>
      <c r="AF529" s="428"/>
      <c r="AG529" s="428"/>
      <c r="AH529" s="428"/>
      <c r="AI529" s="428"/>
      <c r="AJ529" s="428"/>
      <c r="AK529" s="428"/>
      <c r="AL529" s="428"/>
      <c r="AM529" s="428"/>
      <c r="AN529" s="428"/>
      <c r="AO529" s="428"/>
      <c r="AP529" s="428"/>
      <c r="AQ529" s="428"/>
      <c r="AR529" s="428"/>
      <c r="AS529" s="428"/>
      <c r="AT529" s="428"/>
      <c r="AU529" s="428"/>
      <c r="AV529" s="428"/>
      <c r="AW529" s="428"/>
      <c r="AX529" s="428"/>
      <c r="AY529" s="428"/>
      <c r="AZ529" s="428"/>
      <c r="BA529" s="428"/>
      <c r="BB529" s="428"/>
      <c r="BC529" s="428"/>
    </row>
    <row r="530" ht="12.75" customHeight="1">
      <c r="A530" s="428"/>
      <c r="B530" s="428"/>
      <c r="C530" s="428"/>
      <c r="D530" s="428"/>
      <c r="E530" s="428"/>
      <c r="F530" s="428"/>
      <c r="G530" s="428"/>
      <c r="H530" s="428"/>
      <c r="I530" s="428"/>
      <c r="J530" s="428"/>
      <c r="K530" s="428"/>
      <c r="L530" s="428"/>
      <c r="M530" s="428"/>
      <c r="N530" s="428"/>
      <c r="O530" s="428"/>
      <c r="P530" s="428"/>
      <c r="Q530" s="428"/>
      <c r="R530" s="428"/>
      <c r="S530" s="428"/>
      <c r="T530" s="428"/>
      <c r="U530" s="428"/>
      <c r="V530" s="428"/>
      <c r="W530" s="428"/>
      <c r="X530" s="428"/>
      <c r="Y530" s="428"/>
      <c r="Z530" s="428"/>
      <c r="AA530" s="428"/>
      <c r="AB530" s="428"/>
      <c r="AC530" s="428"/>
      <c r="AD530" s="428"/>
      <c r="AE530" s="428"/>
      <c r="AF530" s="428"/>
      <c r="AG530" s="428"/>
      <c r="AH530" s="428"/>
      <c r="AI530" s="428"/>
      <c r="AJ530" s="428"/>
      <c r="AK530" s="428"/>
      <c r="AL530" s="428"/>
      <c r="AM530" s="428"/>
      <c r="AN530" s="428"/>
      <c r="AO530" s="428"/>
      <c r="AP530" s="428"/>
      <c r="AQ530" s="428"/>
      <c r="AR530" s="428"/>
      <c r="AS530" s="428"/>
      <c r="AT530" s="428"/>
      <c r="AU530" s="428"/>
      <c r="AV530" s="428"/>
      <c r="AW530" s="428"/>
      <c r="AX530" s="428"/>
      <c r="AY530" s="428"/>
      <c r="AZ530" s="428"/>
      <c r="BA530" s="428"/>
      <c r="BB530" s="428"/>
      <c r="BC530" s="428"/>
    </row>
    <row r="531" ht="12.75" customHeight="1">
      <c r="A531" s="428"/>
      <c r="B531" s="428"/>
      <c r="C531" s="428"/>
      <c r="D531" s="428"/>
      <c r="E531" s="428"/>
      <c r="F531" s="428"/>
      <c r="G531" s="428"/>
      <c r="H531" s="428"/>
      <c r="I531" s="428"/>
      <c r="J531" s="428"/>
      <c r="K531" s="428"/>
      <c r="L531" s="428"/>
      <c r="M531" s="428"/>
      <c r="N531" s="428"/>
      <c r="O531" s="428"/>
      <c r="P531" s="428"/>
      <c r="Q531" s="428"/>
      <c r="R531" s="428"/>
      <c r="S531" s="428"/>
      <c r="T531" s="428"/>
      <c r="U531" s="428"/>
      <c r="V531" s="428"/>
      <c r="W531" s="428"/>
      <c r="X531" s="428"/>
      <c r="Y531" s="428"/>
      <c r="Z531" s="428"/>
      <c r="AA531" s="428"/>
      <c r="AB531" s="428"/>
      <c r="AC531" s="428"/>
      <c r="AD531" s="428"/>
      <c r="AE531" s="428"/>
      <c r="AF531" s="428"/>
      <c r="AG531" s="428"/>
      <c r="AH531" s="428"/>
      <c r="AI531" s="428"/>
      <c r="AJ531" s="428"/>
      <c r="AK531" s="428"/>
      <c r="AL531" s="428"/>
      <c r="AM531" s="428"/>
      <c r="AN531" s="428"/>
      <c r="AO531" s="428"/>
      <c r="AP531" s="428"/>
      <c r="AQ531" s="428"/>
      <c r="AR531" s="428"/>
      <c r="AS531" s="428"/>
      <c r="AT531" s="428"/>
      <c r="AU531" s="428"/>
      <c r="AV531" s="428"/>
      <c r="AW531" s="428"/>
      <c r="AX531" s="428"/>
      <c r="AY531" s="428"/>
      <c r="AZ531" s="428"/>
      <c r="BA531" s="428"/>
      <c r="BB531" s="428"/>
      <c r="BC531" s="428"/>
    </row>
    <row r="532" ht="12.75" customHeight="1">
      <c r="A532" s="428"/>
      <c r="B532" s="428"/>
      <c r="C532" s="428"/>
      <c r="D532" s="428"/>
      <c r="E532" s="428"/>
      <c r="F532" s="428"/>
      <c r="G532" s="428"/>
      <c r="H532" s="428"/>
      <c r="I532" s="428"/>
      <c r="J532" s="428"/>
      <c r="K532" s="428"/>
      <c r="L532" s="428"/>
      <c r="M532" s="428"/>
      <c r="N532" s="428"/>
      <c r="O532" s="428"/>
      <c r="P532" s="428"/>
      <c r="Q532" s="428"/>
      <c r="R532" s="428"/>
      <c r="S532" s="428"/>
      <c r="T532" s="428"/>
      <c r="U532" s="428"/>
      <c r="V532" s="428"/>
      <c r="W532" s="428"/>
      <c r="X532" s="428"/>
      <c r="Y532" s="428"/>
      <c r="Z532" s="428"/>
      <c r="AA532" s="428"/>
      <c r="AB532" s="428"/>
      <c r="AC532" s="428"/>
      <c r="AD532" s="428"/>
      <c r="AE532" s="428"/>
      <c r="AF532" s="428"/>
      <c r="AG532" s="428"/>
      <c r="AH532" s="428"/>
      <c r="AI532" s="428"/>
      <c r="AJ532" s="428"/>
      <c r="AK532" s="428"/>
      <c r="AL532" s="428"/>
      <c r="AM532" s="428"/>
      <c r="AN532" s="428"/>
      <c r="AO532" s="428"/>
      <c r="AP532" s="428"/>
      <c r="AQ532" s="428"/>
      <c r="AR532" s="428"/>
      <c r="AS532" s="428"/>
      <c r="AT532" s="428"/>
      <c r="AU532" s="428"/>
      <c r="AV532" s="428"/>
      <c r="AW532" s="428"/>
      <c r="AX532" s="428"/>
      <c r="AY532" s="428"/>
      <c r="AZ532" s="428"/>
      <c r="BA532" s="428"/>
      <c r="BB532" s="428"/>
      <c r="BC532" s="428"/>
    </row>
    <row r="533" ht="12.75" customHeight="1">
      <c r="A533" s="428"/>
      <c r="B533" s="428"/>
      <c r="C533" s="428"/>
      <c r="D533" s="428"/>
      <c r="E533" s="428"/>
      <c r="F533" s="428"/>
      <c r="G533" s="428"/>
      <c r="H533" s="428"/>
      <c r="I533" s="428"/>
      <c r="J533" s="428"/>
      <c r="K533" s="428"/>
      <c r="L533" s="428"/>
      <c r="M533" s="428"/>
      <c r="N533" s="428"/>
      <c r="O533" s="428"/>
      <c r="P533" s="428"/>
      <c r="Q533" s="428"/>
      <c r="R533" s="428"/>
      <c r="S533" s="428"/>
      <c r="T533" s="428"/>
      <c r="U533" s="428"/>
      <c r="V533" s="428"/>
      <c r="W533" s="428"/>
      <c r="X533" s="428"/>
      <c r="Y533" s="428"/>
      <c r="Z533" s="428"/>
      <c r="AA533" s="428"/>
      <c r="AB533" s="428"/>
      <c r="AC533" s="428"/>
      <c r="AD533" s="428"/>
      <c r="AE533" s="428"/>
      <c r="AF533" s="428"/>
      <c r="AG533" s="428"/>
      <c r="AH533" s="428"/>
      <c r="AI533" s="428"/>
      <c r="AJ533" s="428"/>
      <c r="AK533" s="428"/>
      <c r="AL533" s="428"/>
      <c r="AM533" s="428"/>
      <c r="AN533" s="428"/>
      <c r="AO533" s="428"/>
      <c r="AP533" s="428"/>
      <c r="AQ533" s="428"/>
      <c r="AR533" s="428"/>
      <c r="AS533" s="428"/>
      <c r="AT533" s="428"/>
      <c r="AU533" s="428"/>
      <c r="AV533" s="428"/>
      <c r="AW533" s="428"/>
      <c r="AX533" s="428"/>
      <c r="AY533" s="428"/>
      <c r="AZ533" s="428"/>
      <c r="BA533" s="428"/>
      <c r="BB533" s="428"/>
      <c r="BC533" s="428"/>
    </row>
    <row r="534" ht="12.75" customHeight="1">
      <c r="A534" s="428"/>
      <c r="B534" s="428"/>
      <c r="C534" s="428"/>
      <c r="D534" s="428"/>
      <c r="E534" s="428"/>
      <c r="F534" s="428"/>
      <c r="G534" s="428"/>
      <c r="H534" s="428"/>
      <c r="I534" s="428"/>
      <c r="J534" s="428"/>
      <c r="K534" s="428"/>
      <c r="L534" s="428"/>
      <c r="M534" s="428"/>
      <c r="N534" s="428"/>
      <c r="O534" s="428"/>
      <c r="P534" s="428"/>
      <c r="Q534" s="428"/>
      <c r="R534" s="428"/>
      <c r="S534" s="428"/>
      <c r="T534" s="428"/>
      <c r="U534" s="428"/>
      <c r="V534" s="428"/>
      <c r="W534" s="428"/>
      <c r="X534" s="428"/>
      <c r="Y534" s="428"/>
      <c r="Z534" s="428"/>
      <c r="AA534" s="428"/>
      <c r="AB534" s="428"/>
      <c r="AC534" s="428"/>
      <c r="AD534" s="428"/>
      <c r="AE534" s="428"/>
      <c r="AF534" s="428"/>
      <c r="AG534" s="428"/>
      <c r="AH534" s="428"/>
      <c r="AI534" s="428"/>
      <c r="AJ534" s="428"/>
      <c r="AK534" s="428"/>
      <c r="AL534" s="428"/>
      <c r="AM534" s="428"/>
      <c r="AN534" s="428"/>
      <c r="AO534" s="428"/>
      <c r="AP534" s="428"/>
      <c r="AQ534" s="428"/>
      <c r="AR534" s="428"/>
      <c r="AS534" s="428"/>
      <c r="AT534" s="428"/>
      <c r="AU534" s="428"/>
      <c r="AV534" s="428"/>
      <c r="AW534" s="428"/>
      <c r="AX534" s="428"/>
      <c r="AY534" s="428"/>
      <c r="AZ534" s="428"/>
      <c r="BA534" s="428"/>
      <c r="BB534" s="428"/>
      <c r="BC534" s="428"/>
    </row>
    <row r="535" ht="12.75" customHeight="1">
      <c r="A535" s="428"/>
      <c r="B535" s="428"/>
      <c r="C535" s="428"/>
      <c r="D535" s="428"/>
      <c r="E535" s="428"/>
      <c r="F535" s="428"/>
      <c r="G535" s="428"/>
      <c r="H535" s="428"/>
      <c r="I535" s="428"/>
      <c r="J535" s="428"/>
      <c r="K535" s="428"/>
      <c r="L535" s="428"/>
      <c r="M535" s="428"/>
      <c r="N535" s="428"/>
      <c r="O535" s="428"/>
      <c r="P535" s="428"/>
      <c r="Q535" s="428"/>
      <c r="R535" s="428"/>
      <c r="S535" s="428"/>
      <c r="T535" s="428"/>
      <c r="U535" s="428"/>
      <c r="V535" s="428"/>
      <c r="W535" s="428"/>
      <c r="X535" s="428"/>
      <c r="Y535" s="428"/>
      <c r="Z535" s="428"/>
      <c r="AA535" s="428"/>
      <c r="AB535" s="428"/>
      <c r="AC535" s="428"/>
      <c r="AD535" s="428"/>
      <c r="AE535" s="428"/>
      <c r="AF535" s="428"/>
      <c r="AG535" s="428"/>
      <c r="AH535" s="428"/>
      <c r="AI535" s="428"/>
      <c r="AJ535" s="428"/>
      <c r="AK535" s="428"/>
      <c r="AL535" s="428"/>
      <c r="AM535" s="428"/>
      <c r="AN535" s="428"/>
      <c r="AO535" s="428"/>
      <c r="AP535" s="428"/>
      <c r="AQ535" s="428"/>
      <c r="AR535" s="428"/>
      <c r="AS535" s="428"/>
      <c r="AT535" s="428"/>
      <c r="AU535" s="428"/>
      <c r="AV535" s="428"/>
      <c r="AW535" s="428"/>
      <c r="AX535" s="428"/>
      <c r="AY535" s="428"/>
      <c r="AZ535" s="428"/>
      <c r="BA535" s="428"/>
      <c r="BB535" s="428"/>
      <c r="BC535" s="428"/>
    </row>
    <row r="536" ht="12.75" customHeight="1">
      <c r="A536" s="428"/>
      <c r="B536" s="428"/>
      <c r="C536" s="428"/>
      <c r="D536" s="428"/>
      <c r="E536" s="428"/>
      <c r="F536" s="428"/>
      <c r="G536" s="428"/>
      <c r="H536" s="428"/>
      <c r="I536" s="428"/>
      <c r="J536" s="428"/>
      <c r="K536" s="428"/>
      <c r="L536" s="428"/>
      <c r="M536" s="428"/>
      <c r="N536" s="428"/>
      <c r="O536" s="428"/>
      <c r="P536" s="428"/>
      <c r="Q536" s="428"/>
      <c r="R536" s="428"/>
      <c r="S536" s="428"/>
      <c r="T536" s="428"/>
      <c r="U536" s="428"/>
      <c r="V536" s="428"/>
      <c r="W536" s="428"/>
      <c r="X536" s="428"/>
      <c r="Y536" s="428"/>
      <c r="Z536" s="428"/>
      <c r="AA536" s="428"/>
      <c r="AB536" s="428"/>
      <c r="AC536" s="428"/>
      <c r="AD536" s="428"/>
      <c r="AE536" s="428"/>
      <c r="AF536" s="428"/>
      <c r="AG536" s="428"/>
      <c r="AH536" s="428"/>
      <c r="AI536" s="428"/>
      <c r="AJ536" s="428"/>
      <c r="AK536" s="428"/>
      <c r="AL536" s="428"/>
      <c r="AM536" s="428"/>
      <c r="AN536" s="428"/>
      <c r="AO536" s="428"/>
      <c r="AP536" s="428"/>
      <c r="AQ536" s="428"/>
      <c r="AR536" s="428"/>
      <c r="AS536" s="428"/>
      <c r="AT536" s="428"/>
      <c r="AU536" s="428"/>
      <c r="AV536" s="428"/>
      <c r="AW536" s="428"/>
      <c r="AX536" s="428"/>
      <c r="AY536" s="428"/>
      <c r="AZ536" s="428"/>
      <c r="BA536" s="428"/>
      <c r="BB536" s="428"/>
      <c r="BC536" s="428"/>
    </row>
    <row r="537" ht="12.75" customHeight="1">
      <c r="A537" s="428"/>
      <c r="B537" s="428"/>
      <c r="C537" s="428"/>
      <c r="D537" s="428"/>
      <c r="E537" s="428"/>
      <c r="F537" s="428"/>
      <c r="G537" s="428"/>
      <c r="H537" s="428"/>
      <c r="I537" s="428"/>
      <c r="J537" s="428"/>
      <c r="K537" s="428"/>
      <c r="L537" s="428"/>
      <c r="M537" s="428"/>
      <c r="N537" s="428"/>
      <c r="O537" s="428"/>
      <c r="P537" s="428"/>
      <c r="Q537" s="428"/>
      <c r="R537" s="428"/>
      <c r="S537" s="428"/>
      <c r="T537" s="428"/>
      <c r="U537" s="428"/>
      <c r="V537" s="428"/>
      <c r="W537" s="428"/>
      <c r="X537" s="428"/>
      <c r="Y537" s="428"/>
      <c r="Z537" s="428"/>
      <c r="AA537" s="428"/>
      <c r="AB537" s="428"/>
      <c r="AC537" s="428"/>
      <c r="AD537" s="428"/>
      <c r="AE537" s="428"/>
      <c r="AF537" s="428"/>
      <c r="AG537" s="428"/>
      <c r="AH537" s="428"/>
      <c r="AI537" s="428"/>
      <c r="AJ537" s="428"/>
      <c r="AK537" s="428"/>
      <c r="AL537" s="428"/>
      <c r="AM537" s="428"/>
      <c r="AN537" s="428"/>
      <c r="AO537" s="428"/>
      <c r="AP537" s="428"/>
      <c r="AQ537" s="428"/>
      <c r="AR537" s="428"/>
      <c r="AS537" s="428"/>
      <c r="AT537" s="428"/>
      <c r="AU537" s="428"/>
      <c r="AV537" s="428"/>
      <c r="AW537" s="428"/>
      <c r="AX537" s="428"/>
      <c r="AY537" s="428"/>
      <c r="AZ537" s="428"/>
      <c r="BA537" s="428"/>
      <c r="BB537" s="428"/>
      <c r="BC537" s="428"/>
    </row>
    <row r="538" ht="12.75" customHeight="1">
      <c r="A538" s="428"/>
      <c r="B538" s="428"/>
      <c r="C538" s="428"/>
      <c r="D538" s="428"/>
      <c r="E538" s="428"/>
      <c r="F538" s="428"/>
      <c r="G538" s="428"/>
      <c r="H538" s="428"/>
      <c r="I538" s="428"/>
      <c r="J538" s="428"/>
      <c r="K538" s="428"/>
      <c r="L538" s="428"/>
      <c r="M538" s="428"/>
      <c r="N538" s="428"/>
      <c r="O538" s="428"/>
      <c r="P538" s="428"/>
      <c r="Q538" s="428"/>
      <c r="R538" s="428"/>
      <c r="S538" s="428"/>
      <c r="T538" s="428"/>
      <c r="U538" s="428"/>
      <c r="V538" s="428"/>
      <c r="W538" s="428"/>
      <c r="X538" s="428"/>
      <c r="Y538" s="428"/>
      <c r="Z538" s="428"/>
      <c r="AA538" s="428"/>
      <c r="AB538" s="428"/>
      <c r="AC538" s="428"/>
      <c r="AD538" s="428"/>
      <c r="AE538" s="428"/>
      <c r="AF538" s="428"/>
      <c r="AG538" s="428"/>
      <c r="AH538" s="428"/>
      <c r="AI538" s="428"/>
      <c r="AJ538" s="428"/>
      <c r="AK538" s="428"/>
      <c r="AL538" s="428"/>
      <c r="AM538" s="428"/>
      <c r="AN538" s="428"/>
      <c r="AO538" s="428"/>
      <c r="AP538" s="428"/>
      <c r="AQ538" s="428"/>
      <c r="AR538" s="428"/>
      <c r="AS538" s="428"/>
      <c r="AT538" s="428"/>
      <c r="AU538" s="428"/>
      <c r="AV538" s="428"/>
      <c r="AW538" s="428"/>
      <c r="AX538" s="428"/>
      <c r="AY538" s="428"/>
      <c r="AZ538" s="428"/>
      <c r="BA538" s="428"/>
      <c r="BB538" s="428"/>
      <c r="BC538" s="428"/>
    </row>
    <row r="539" ht="12.75" customHeight="1">
      <c r="A539" s="428"/>
      <c r="B539" s="428"/>
      <c r="C539" s="428"/>
      <c r="D539" s="428"/>
      <c r="E539" s="428"/>
      <c r="F539" s="428"/>
      <c r="G539" s="428"/>
      <c r="H539" s="428"/>
      <c r="I539" s="428"/>
      <c r="J539" s="428"/>
      <c r="K539" s="428"/>
      <c r="L539" s="428"/>
      <c r="M539" s="428"/>
      <c r="N539" s="428"/>
      <c r="O539" s="428"/>
      <c r="P539" s="428"/>
      <c r="Q539" s="428"/>
      <c r="R539" s="428"/>
      <c r="S539" s="428"/>
      <c r="T539" s="428"/>
      <c r="U539" s="428"/>
      <c r="V539" s="428"/>
      <c r="W539" s="428"/>
      <c r="X539" s="428"/>
      <c r="Y539" s="428"/>
      <c r="Z539" s="428"/>
      <c r="AA539" s="428"/>
      <c r="AB539" s="428"/>
      <c r="AC539" s="428"/>
      <c r="AD539" s="428"/>
      <c r="AE539" s="428"/>
      <c r="AF539" s="428"/>
      <c r="AG539" s="428"/>
      <c r="AH539" s="428"/>
      <c r="AI539" s="428"/>
      <c r="AJ539" s="428"/>
      <c r="AK539" s="428"/>
      <c r="AL539" s="428"/>
      <c r="AM539" s="428"/>
      <c r="AN539" s="428"/>
      <c r="AO539" s="428"/>
      <c r="AP539" s="428"/>
      <c r="AQ539" s="428"/>
      <c r="AR539" s="428"/>
      <c r="AS539" s="428"/>
      <c r="AT539" s="428"/>
      <c r="AU539" s="428"/>
      <c r="AV539" s="428"/>
      <c r="AW539" s="428"/>
      <c r="AX539" s="428"/>
      <c r="AY539" s="428"/>
      <c r="AZ539" s="428"/>
      <c r="BA539" s="428"/>
      <c r="BB539" s="428"/>
      <c r="BC539" s="428"/>
    </row>
    <row r="540" ht="12.75" customHeight="1">
      <c r="A540" s="428"/>
      <c r="B540" s="428"/>
      <c r="C540" s="428"/>
      <c r="D540" s="428"/>
      <c r="E540" s="428"/>
      <c r="F540" s="428"/>
      <c r="G540" s="428"/>
      <c r="H540" s="428"/>
      <c r="I540" s="428"/>
      <c r="J540" s="428"/>
      <c r="K540" s="428"/>
      <c r="L540" s="428"/>
      <c r="M540" s="428"/>
      <c r="N540" s="428"/>
      <c r="O540" s="428"/>
      <c r="P540" s="428"/>
      <c r="Q540" s="428"/>
      <c r="R540" s="428"/>
      <c r="S540" s="428"/>
      <c r="T540" s="428"/>
      <c r="U540" s="428"/>
      <c r="V540" s="428"/>
      <c r="W540" s="428"/>
      <c r="X540" s="428"/>
      <c r="Y540" s="428"/>
      <c r="Z540" s="428"/>
      <c r="AA540" s="428"/>
      <c r="AB540" s="428"/>
      <c r="AC540" s="428"/>
      <c r="AD540" s="428"/>
      <c r="AE540" s="428"/>
      <c r="AF540" s="428"/>
      <c r="AG540" s="428"/>
      <c r="AH540" s="428"/>
      <c r="AI540" s="428"/>
      <c r="AJ540" s="428"/>
      <c r="AK540" s="428"/>
      <c r="AL540" s="428"/>
      <c r="AM540" s="428"/>
      <c r="AN540" s="428"/>
      <c r="AO540" s="428"/>
      <c r="AP540" s="428"/>
      <c r="AQ540" s="428"/>
      <c r="AR540" s="428"/>
      <c r="AS540" s="428"/>
      <c r="AT540" s="428"/>
      <c r="AU540" s="428"/>
      <c r="AV540" s="428"/>
      <c r="AW540" s="428"/>
      <c r="AX540" s="428"/>
      <c r="AY540" s="428"/>
      <c r="AZ540" s="428"/>
      <c r="BA540" s="428"/>
      <c r="BB540" s="428"/>
      <c r="BC540" s="428"/>
    </row>
    <row r="541" ht="12.75" customHeight="1">
      <c r="A541" s="428"/>
      <c r="B541" s="428"/>
      <c r="C541" s="428"/>
      <c r="D541" s="428"/>
      <c r="E541" s="428"/>
      <c r="F541" s="428"/>
      <c r="G541" s="428"/>
      <c r="H541" s="428"/>
      <c r="I541" s="428"/>
      <c r="J541" s="428"/>
      <c r="K541" s="428"/>
      <c r="L541" s="428"/>
      <c r="M541" s="428"/>
      <c r="N541" s="428"/>
      <c r="O541" s="428"/>
      <c r="P541" s="428"/>
      <c r="Q541" s="428"/>
      <c r="R541" s="428"/>
      <c r="S541" s="428"/>
      <c r="T541" s="428"/>
      <c r="U541" s="428"/>
      <c r="V541" s="428"/>
      <c r="W541" s="428"/>
      <c r="X541" s="428"/>
      <c r="Y541" s="428"/>
      <c r="Z541" s="428"/>
      <c r="AA541" s="428"/>
      <c r="AB541" s="428"/>
      <c r="AC541" s="428"/>
      <c r="AD541" s="428"/>
      <c r="AE541" s="428"/>
      <c r="AF541" s="428"/>
      <c r="AG541" s="428"/>
      <c r="AH541" s="428"/>
      <c r="AI541" s="428"/>
      <c r="AJ541" s="428"/>
      <c r="AK541" s="428"/>
      <c r="AL541" s="428"/>
      <c r="AM541" s="428"/>
      <c r="AN541" s="428"/>
      <c r="AO541" s="428"/>
      <c r="AP541" s="428"/>
      <c r="AQ541" s="428"/>
      <c r="AR541" s="428"/>
      <c r="AS541" s="428"/>
      <c r="AT541" s="428"/>
      <c r="AU541" s="428"/>
      <c r="AV541" s="428"/>
      <c r="AW541" s="428"/>
      <c r="AX541" s="428"/>
      <c r="AY541" s="428"/>
      <c r="AZ541" s="428"/>
      <c r="BA541" s="428"/>
      <c r="BB541" s="428"/>
      <c r="BC541" s="428"/>
    </row>
    <row r="542" ht="12.75" customHeight="1">
      <c r="A542" s="428"/>
      <c r="B542" s="428"/>
      <c r="C542" s="428"/>
      <c r="D542" s="428"/>
      <c r="E542" s="428"/>
      <c r="F542" s="428"/>
      <c r="G542" s="428"/>
      <c r="H542" s="428"/>
      <c r="I542" s="428"/>
      <c r="J542" s="428"/>
      <c r="K542" s="428"/>
      <c r="L542" s="428"/>
      <c r="M542" s="428"/>
      <c r="N542" s="428"/>
      <c r="O542" s="428"/>
      <c r="P542" s="428"/>
      <c r="Q542" s="428"/>
      <c r="R542" s="428"/>
      <c r="S542" s="428"/>
      <c r="T542" s="428"/>
      <c r="U542" s="428"/>
      <c r="V542" s="428"/>
      <c r="W542" s="428"/>
      <c r="X542" s="428"/>
      <c r="Y542" s="428"/>
      <c r="Z542" s="428"/>
      <c r="AA542" s="428"/>
      <c r="AB542" s="428"/>
      <c r="AC542" s="428"/>
      <c r="AD542" s="428"/>
      <c r="AE542" s="428"/>
      <c r="AF542" s="428"/>
      <c r="AG542" s="428"/>
      <c r="AH542" s="428"/>
      <c r="AI542" s="428"/>
      <c r="AJ542" s="428"/>
      <c r="AK542" s="428"/>
      <c r="AL542" s="428"/>
      <c r="AM542" s="428"/>
      <c r="AN542" s="428"/>
      <c r="AO542" s="428"/>
      <c r="AP542" s="428"/>
      <c r="AQ542" s="428"/>
      <c r="AR542" s="428"/>
      <c r="AS542" s="428"/>
      <c r="AT542" s="428"/>
      <c r="AU542" s="428"/>
      <c r="AV542" s="428"/>
      <c r="AW542" s="428"/>
      <c r="AX542" s="428"/>
      <c r="AY542" s="428"/>
      <c r="AZ542" s="428"/>
      <c r="BA542" s="428"/>
      <c r="BB542" s="428"/>
      <c r="BC542" s="428"/>
    </row>
    <row r="543" ht="12.75" customHeight="1">
      <c r="A543" s="428"/>
      <c r="B543" s="428"/>
      <c r="C543" s="428"/>
      <c r="D543" s="428"/>
      <c r="E543" s="428"/>
      <c r="F543" s="428"/>
      <c r="G543" s="428"/>
      <c r="H543" s="428"/>
      <c r="I543" s="428"/>
      <c r="J543" s="428"/>
      <c r="K543" s="428"/>
      <c r="L543" s="428"/>
      <c r="M543" s="428"/>
      <c r="N543" s="428"/>
      <c r="O543" s="428"/>
      <c r="P543" s="428"/>
      <c r="Q543" s="428"/>
      <c r="R543" s="428"/>
      <c r="S543" s="428"/>
      <c r="T543" s="428"/>
      <c r="U543" s="428"/>
      <c r="V543" s="428"/>
      <c r="W543" s="428"/>
      <c r="X543" s="428"/>
      <c r="Y543" s="428"/>
      <c r="Z543" s="428"/>
      <c r="AA543" s="428"/>
      <c r="AB543" s="428"/>
      <c r="AC543" s="428"/>
      <c r="AD543" s="428"/>
      <c r="AE543" s="428"/>
      <c r="AF543" s="428"/>
      <c r="AG543" s="428"/>
      <c r="AH543" s="428"/>
      <c r="AI543" s="428"/>
      <c r="AJ543" s="428"/>
      <c r="AK543" s="428"/>
      <c r="AL543" s="428"/>
      <c r="AM543" s="428"/>
      <c r="AN543" s="428"/>
      <c r="AO543" s="428"/>
      <c r="AP543" s="428"/>
      <c r="AQ543" s="428"/>
      <c r="AR543" s="428"/>
      <c r="AS543" s="428"/>
      <c r="AT543" s="428"/>
      <c r="AU543" s="428"/>
      <c r="AV543" s="428"/>
      <c r="AW543" s="428"/>
      <c r="AX543" s="428"/>
      <c r="AY543" s="428"/>
      <c r="AZ543" s="428"/>
      <c r="BA543" s="428"/>
      <c r="BB543" s="428"/>
      <c r="BC543" s="428"/>
    </row>
    <row r="544" ht="12.75" customHeight="1">
      <c r="A544" s="428"/>
      <c r="B544" s="428"/>
      <c r="C544" s="428"/>
      <c r="D544" s="428"/>
      <c r="E544" s="428"/>
      <c r="F544" s="428"/>
      <c r="G544" s="428"/>
      <c r="H544" s="428"/>
      <c r="I544" s="428"/>
      <c r="J544" s="428"/>
      <c r="K544" s="428"/>
      <c r="L544" s="428"/>
      <c r="M544" s="428"/>
      <c r="N544" s="428"/>
      <c r="O544" s="428"/>
      <c r="P544" s="428"/>
      <c r="Q544" s="428"/>
      <c r="R544" s="428"/>
      <c r="S544" s="428"/>
      <c r="T544" s="428"/>
      <c r="U544" s="428"/>
      <c r="V544" s="428"/>
      <c r="W544" s="428"/>
      <c r="X544" s="428"/>
      <c r="Y544" s="428"/>
      <c r="Z544" s="428"/>
      <c r="AA544" s="428"/>
      <c r="AB544" s="428"/>
      <c r="AC544" s="428"/>
      <c r="AD544" s="428"/>
      <c r="AE544" s="428"/>
      <c r="AF544" s="428"/>
      <c r="AG544" s="428"/>
      <c r="AH544" s="428"/>
      <c r="AI544" s="428"/>
      <c r="AJ544" s="428"/>
      <c r="AK544" s="428"/>
      <c r="AL544" s="428"/>
      <c r="AM544" s="428"/>
      <c r="AN544" s="428"/>
      <c r="AO544" s="428"/>
      <c r="AP544" s="428"/>
      <c r="AQ544" s="428"/>
      <c r="AR544" s="428"/>
      <c r="AS544" s="428"/>
      <c r="AT544" s="428"/>
      <c r="AU544" s="428"/>
      <c r="AV544" s="428"/>
      <c r="AW544" s="428"/>
      <c r="AX544" s="428"/>
      <c r="AY544" s="428"/>
      <c r="AZ544" s="428"/>
      <c r="BA544" s="428"/>
      <c r="BB544" s="428"/>
      <c r="BC544" s="428"/>
    </row>
    <row r="545" ht="12.75" customHeight="1">
      <c r="A545" s="428"/>
      <c r="B545" s="428"/>
      <c r="C545" s="428"/>
      <c r="D545" s="428"/>
      <c r="E545" s="428"/>
      <c r="F545" s="428"/>
      <c r="G545" s="428"/>
      <c r="H545" s="428"/>
      <c r="I545" s="428"/>
      <c r="J545" s="428"/>
      <c r="K545" s="428"/>
      <c r="L545" s="428"/>
      <c r="M545" s="428"/>
      <c r="N545" s="428"/>
      <c r="O545" s="428"/>
      <c r="P545" s="428"/>
      <c r="Q545" s="428"/>
      <c r="R545" s="428"/>
      <c r="S545" s="428"/>
      <c r="T545" s="428"/>
      <c r="U545" s="428"/>
      <c r="V545" s="428"/>
      <c r="W545" s="428"/>
      <c r="X545" s="428"/>
      <c r="Y545" s="428"/>
      <c r="Z545" s="428"/>
      <c r="AA545" s="428"/>
      <c r="AB545" s="428"/>
      <c r="AC545" s="428"/>
      <c r="AD545" s="428"/>
      <c r="AE545" s="428"/>
      <c r="AF545" s="428"/>
      <c r="AG545" s="428"/>
      <c r="AH545" s="428"/>
      <c r="AI545" s="428"/>
      <c r="AJ545" s="428"/>
      <c r="AK545" s="428"/>
      <c r="AL545" s="428"/>
      <c r="AM545" s="428"/>
      <c r="AN545" s="428"/>
      <c r="AO545" s="428"/>
      <c r="AP545" s="428"/>
      <c r="AQ545" s="428"/>
      <c r="AR545" s="428"/>
      <c r="AS545" s="428"/>
      <c r="AT545" s="428"/>
      <c r="AU545" s="428"/>
      <c r="AV545" s="428"/>
      <c r="AW545" s="428"/>
      <c r="AX545" s="428"/>
      <c r="AY545" s="428"/>
      <c r="AZ545" s="428"/>
      <c r="BA545" s="428"/>
      <c r="BB545" s="428"/>
      <c r="BC545" s="428"/>
    </row>
    <row r="546" ht="12.75" customHeight="1">
      <c r="A546" s="428"/>
      <c r="B546" s="428"/>
      <c r="C546" s="428"/>
      <c r="D546" s="428"/>
      <c r="E546" s="428"/>
      <c r="F546" s="428"/>
      <c r="G546" s="428"/>
      <c r="H546" s="428"/>
      <c r="I546" s="428"/>
      <c r="J546" s="428"/>
      <c r="K546" s="428"/>
      <c r="L546" s="428"/>
      <c r="M546" s="428"/>
      <c r="N546" s="428"/>
      <c r="O546" s="428"/>
      <c r="P546" s="428"/>
      <c r="Q546" s="428"/>
      <c r="R546" s="428"/>
      <c r="S546" s="428"/>
      <c r="T546" s="428"/>
      <c r="U546" s="428"/>
      <c r="V546" s="428"/>
      <c r="W546" s="428"/>
      <c r="X546" s="428"/>
      <c r="Y546" s="428"/>
      <c r="Z546" s="428"/>
      <c r="AA546" s="428"/>
      <c r="AB546" s="428"/>
      <c r="AC546" s="428"/>
      <c r="AD546" s="428"/>
      <c r="AE546" s="428"/>
      <c r="AF546" s="428"/>
      <c r="AG546" s="428"/>
      <c r="AH546" s="428"/>
      <c r="AI546" s="428"/>
      <c r="AJ546" s="428"/>
      <c r="AK546" s="428"/>
      <c r="AL546" s="428"/>
      <c r="AM546" s="428"/>
      <c r="AN546" s="428"/>
      <c r="AO546" s="428"/>
      <c r="AP546" s="428"/>
      <c r="AQ546" s="428"/>
      <c r="AR546" s="428"/>
      <c r="AS546" s="428"/>
      <c r="AT546" s="428"/>
      <c r="AU546" s="428"/>
      <c r="AV546" s="428"/>
      <c r="AW546" s="428"/>
      <c r="AX546" s="428"/>
      <c r="AY546" s="428"/>
      <c r="AZ546" s="428"/>
      <c r="BA546" s="428"/>
      <c r="BB546" s="428"/>
      <c r="BC546" s="428"/>
    </row>
    <row r="547" ht="12.75" customHeight="1">
      <c r="A547" s="428"/>
      <c r="B547" s="428"/>
      <c r="C547" s="428"/>
      <c r="D547" s="428"/>
      <c r="E547" s="428"/>
      <c r="F547" s="428"/>
      <c r="G547" s="428"/>
      <c r="H547" s="428"/>
      <c r="I547" s="428"/>
      <c r="J547" s="428"/>
      <c r="K547" s="428"/>
      <c r="L547" s="428"/>
      <c r="M547" s="428"/>
      <c r="N547" s="428"/>
      <c r="O547" s="428"/>
      <c r="P547" s="428"/>
      <c r="Q547" s="428"/>
      <c r="R547" s="428"/>
      <c r="S547" s="428"/>
      <c r="T547" s="428"/>
      <c r="U547" s="428"/>
      <c r="V547" s="428"/>
      <c r="W547" s="428"/>
      <c r="X547" s="428"/>
      <c r="Y547" s="428"/>
      <c r="Z547" s="428"/>
      <c r="AA547" s="428"/>
      <c r="AB547" s="428"/>
      <c r="AC547" s="428"/>
      <c r="AD547" s="428"/>
      <c r="AE547" s="428"/>
      <c r="AF547" s="428"/>
      <c r="AG547" s="428"/>
      <c r="AH547" s="428"/>
      <c r="AI547" s="428"/>
      <c r="AJ547" s="428"/>
      <c r="AK547" s="428"/>
      <c r="AL547" s="428"/>
      <c r="AM547" s="428"/>
      <c r="AN547" s="428"/>
      <c r="AO547" s="428"/>
      <c r="AP547" s="428"/>
      <c r="AQ547" s="428"/>
      <c r="AR547" s="428"/>
      <c r="AS547" s="428"/>
      <c r="AT547" s="428"/>
      <c r="AU547" s="428"/>
      <c r="AV547" s="428"/>
      <c r="AW547" s="428"/>
      <c r="AX547" s="428"/>
      <c r="AY547" s="428"/>
      <c r="AZ547" s="428"/>
      <c r="BA547" s="428"/>
      <c r="BB547" s="428"/>
      <c r="BC547" s="428"/>
    </row>
    <row r="548" ht="12.75" customHeight="1">
      <c r="A548" s="428"/>
      <c r="B548" s="428"/>
      <c r="C548" s="428"/>
      <c r="D548" s="428"/>
      <c r="E548" s="428"/>
      <c r="F548" s="428"/>
      <c r="G548" s="428"/>
      <c r="H548" s="428"/>
      <c r="I548" s="428"/>
      <c r="J548" s="428"/>
      <c r="K548" s="428"/>
      <c r="L548" s="428"/>
      <c r="M548" s="428"/>
      <c r="N548" s="428"/>
      <c r="O548" s="428"/>
      <c r="P548" s="428"/>
      <c r="Q548" s="428"/>
      <c r="R548" s="428"/>
      <c r="S548" s="428"/>
      <c r="T548" s="428"/>
      <c r="U548" s="428"/>
      <c r="V548" s="428"/>
      <c r="W548" s="428"/>
      <c r="X548" s="428"/>
      <c r="Y548" s="428"/>
      <c r="Z548" s="428"/>
      <c r="AA548" s="428"/>
      <c r="AB548" s="428"/>
      <c r="AC548" s="428"/>
      <c r="AD548" s="428"/>
      <c r="AE548" s="428"/>
      <c r="AF548" s="428"/>
      <c r="AG548" s="428"/>
      <c r="AH548" s="428"/>
      <c r="AI548" s="428"/>
      <c r="AJ548" s="428"/>
      <c r="AK548" s="428"/>
      <c r="AL548" s="428"/>
      <c r="AM548" s="428"/>
      <c r="AN548" s="428"/>
      <c r="AO548" s="428"/>
      <c r="AP548" s="428"/>
      <c r="AQ548" s="428"/>
      <c r="AR548" s="428"/>
      <c r="AS548" s="428"/>
      <c r="AT548" s="428"/>
      <c r="AU548" s="428"/>
      <c r="AV548" s="428"/>
      <c r="AW548" s="428"/>
      <c r="AX548" s="428"/>
      <c r="AY548" s="428"/>
      <c r="AZ548" s="428"/>
      <c r="BA548" s="428"/>
      <c r="BB548" s="428"/>
      <c r="BC548" s="428"/>
    </row>
    <row r="549" ht="12.75" customHeight="1">
      <c r="A549" s="428"/>
      <c r="B549" s="428"/>
      <c r="C549" s="428"/>
      <c r="D549" s="428"/>
      <c r="E549" s="428"/>
      <c r="F549" s="428"/>
      <c r="G549" s="428"/>
      <c r="H549" s="428"/>
      <c r="I549" s="428"/>
      <c r="J549" s="428"/>
      <c r="K549" s="428"/>
      <c r="L549" s="428"/>
      <c r="M549" s="428"/>
      <c r="N549" s="428"/>
      <c r="O549" s="428"/>
      <c r="P549" s="428"/>
      <c r="Q549" s="428"/>
      <c r="R549" s="428"/>
      <c r="S549" s="428"/>
      <c r="T549" s="428"/>
      <c r="U549" s="428"/>
      <c r="V549" s="428"/>
      <c r="W549" s="428"/>
      <c r="X549" s="428"/>
      <c r="Y549" s="428"/>
      <c r="Z549" s="428"/>
      <c r="AA549" s="428"/>
      <c r="AB549" s="428"/>
      <c r="AC549" s="428"/>
      <c r="AD549" s="428"/>
      <c r="AE549" s="428"/>
      <c r="AF549" s="428"/>
      <c r="AG549" s="428"/>
      <c r="AH549" s="428"/>
      <c r="AI549" s="428"/>
      <c r="AJ549" s="428"/>
      <c r="AK549" s="428"/>
      <c r="AL549" s="428"/>
      <c r="AM549" s="428"/>
      <c r="AN549" s="428"/>
      <c r="AO549" s="428"/>
      <c r="AP549" s="428"/>
      <c r="AQ549" s="428"/>
      <c r="AR549" s="428"/>
      <c r="AS549" s="428"/>
      <c r="AT549" s="428"/>
      <c r="AU549" s="428"/>
      <c r="AV549" s="428"/>
      <c r="AW549" s="428"/>
      <c r="AX549" s="428"/>
      <c r="AY549" s="428"/>
      <c r="AZ549" s="428"/>
      <c r="BA549" s="428"/>
      <c r="BB549" s="428"/>
      <c r="BC549" s="428"/>
    </row>
    <row r="550" ht="12.75" customHeight="1">
      <c r="A550" s="428"/>
      <c r="B550" s="428"/>
      <c r="C550" s="428"/>
      <c r="D550" s="428"/>
      <c r="E550" s="428"/>
      <c r="F550" s="428"/>
      <c r="G550" s="428"/>
      <c r="H550" s="428"/>
      <c r="I550" s="428"/>
      <c r="J550" s="428"/>
      <c r="K550" s="428"/>
      <c r="L550" s="428"/>
      <c r="M550" s="428"/>
      <c r="N550" s="428"/>
      <c r="O550" s="428"/>
      <c r="P550" s="428"/>
      <c r="Q550" s="428"/>
      <c r="R550" s="428"/>
      <c r="S550" s="428"/>
      <c r="T550" s="428"/>
      <c r="U550" s="428"/>
      <c r="V550" s="428"/>
      <c r="W550" s="428"/>
      <c r="X550" s="428"/>
      <c r="Y550" s="428"/>
      <c r="Z550" s="428"/>
      <c r="AA550" s="428"/>
      <c r="AB550" s="428"/>
      <c r="AC550" s="428"/>
      <c r="AD550" s="428"/>
      <c r="AE550" s="428"/>
      <c r="AF550" s="428"/>
      <c r="AG550" s="428"/>
      <c r="AH550" s="428"/>
      <c r="AI550" s="428"/>
      <c r="AJ550" s="428"/>
      <c r="AK550" s="428"/>
      <c r="AL550" s="428"/>
      <c r="AM550" s="428"/>
      <c r="AN550" s="428"/>
      <c r="AO550" s="428"/>
      <c r="AP550" s="428"/>
      <c r="AQ550" s="428"/>
      <c r="AR550" s="428"/>
      <c r="AS550" s="428"/>
      <c r="AT550" s="428"/>
      <c r="AU550" s="428"/>
      <c r="AV550" s="428"/>
      <c r="AW550" s="428"/>
      <c r="AX550" s="428"/>
      <c r="AY550" s="428"/>
      <c r="AZ550" s="428"/>
      <c r="BA550" s="428"/>
      <c r="BB550" s="428"/>
      <c r="BC550" s="428"/>
    </row>
    <row r="551" ht="12.75" customHeight="1">
      <c r="A551" s="428"/>
      <c r="B551" s="428"/>
      <c r="C551" s="428"/>
      <c r="D551" s="428"/>
      <c r="E551" s="428"/>
      <c r="F551" s="428"/>
      <c r="G551" s="428"/>
      <c r="H551" s="428"/>
      <c r="I551" s="428"/>
      <c r="J551" s="428"/>
      <c r="K551" s="428"/>
      <c r="L551" s="428"/>
      <c r="M551" s="428"/>
      <c r="N551" s="428"/>
      <c r="O551" s="428"/>
      <c r="P551" s="428"/>
      <c r="Q551" s="428"/>
      <c r="R551" s="428"/>
      <c r="S551" s="428"/>
      <c r="T551" s="428"/>
      <c r="U551" s="428"/>
      <c r="V551" s="428"/>
      <c r="W551" s="428"/>
      <c r="X551" s="428"/>
      <c r="Y551" s="428"/>
      <c r="Z551" s="428"/>
      <c r="AA551" s="428"/>
      <c r="AB551" s="428"/>
      <c r="AC551" s="428"/>
      <c r="AD551" s="428"/>
      <c r="AE551" s="428"/>
      <c r="AF551" s="428"/>
      <c r="AG551" s="428"/>
      <c r="AH551" s="428"/>
      <c r="AI551" s="428"/>
      <c r="AJ551" s="428"/>
      <c r="AK551" s="428"/>
      <c r="AL551" s="428"/>
      <c r="AM551" s="428"/>
      <c r="AN551" s="428"/>
      <c r="AO551" s="428"/>
      <c r="AP551" s="428"/>
      <c r="AQ551" s="428"/>
      <c r="AR551" s="428"/>
      <c r="AS551" s="428"/>
      <c r="AT551" s="428"/>
      <c r="AU551" s="428"/>
      <c r="AV551" s="428"/>
      <c r="AW551" s="428"/>
      <c r="AX551" s="428"/>
      <c r="AY551" s="428"/>
      <c r="AZ551" s="428"/>
      <c r="BA551" s="428"/>
      <c r="BB551" s="428"/>
      <c r="BC551" s="428"/>
    </row>
    <row r="552" ht="12.75" customHeight="1">
      <c r="A552" s="428"/>
      <c r="B552" s="428"/>
      <c r="C552" s="428"/>
      <c r="D552" s="428"/>
      <c r="E552" s="428"/>
      <c r="F552" s="428"/>
      <c r="G552" s="428"/>
      <c r="H552" s="428"/>
      <c r="I552" s="428"/>
      <c r="J552" s="428"/>
      <c r="K552" s="428"/>
      <c r="L552" s="428"/>
      <c r="M552" s="428"/>
      <c r="N552" s="428"/>
      <c r="O552" s="428"/>
      <c r="P552" s="428"/>
      <c r="Q552" s="428"/>
      <c r="R552" s="428"/>
      <c r="S552" s="428"/>
      <c r="T552" s="428"/>
      <c r="U552" s="428"/>
      <c r="V552" s="428"/>
      <c r="W552" s="428"/>
      <c r="X552" s="428"/>
      <c r="Y552" s="428"/>
      <c r="Z552" s="428"/>
      <c r="AA552" s="428"/>
      <c r="AB552" s="428"/>
      <c r="AC552" s="428"/>
      <c r="AD552" s="428"/>
      <c r="AE552" s="428"/>
      <c r="AF552" s="428"/>
      <c r="AG552" s="428"/>
      <c r="AH552" s="428"/>
      <c r="AI552" s="428"/>
      <c r="AJ552" s="428"/>
      <c r="AK552" s="428"/>
      <c r="AL552" s="428"/>
      <c r="AM552" s="428"/>
      <c r="AN552" s="428"/>
      <c r="AO552" s="428"/>
      <c r="AP552" s="428"/>
      <c r="AQ552" s="428"/>
      <c r="AR552" s="428"/>
      <c r="AS552" s="428"/>
      <c r="AT552" s="428"/>
      <c r="AU552" s="428"/>
      <c r="AV552" s="428"/>
      <c r="AW552" s="428"/>
      <c r="AX552" s="428"/>
      <c r="AY552" s="428"/>
      <c r="AZ552" s="428"/>
      <c r="BA552" s="428"/>
      <c r="BB552" s="428"/>
      <c r="BC552" s="428"/>
    </row>
    <row r="553" ht="12.75" customHeight="1">
      <c r="A553" s="428"/>
      <c r="B553" s="428"/>
      <c r="C553" s="428"/>
      <c r="D553" s="428"/>
      <c r="E553" s="428"/>
      <c r="F553" s="428"/>
      <c r="G553" s="428"/>
      <c r="H553" s="428"/>
      <c r="I553" s="428"/>
      <c r="J553" s="428"/>
      <c r="K553" s="428"/>
      <c r="L553" s="428"/>
      <c r="M553" s="428"/>
      <c r="N553" s="428"/>
      <c r="O553" s="428"/>
      <c r="P553" s="428"/>
      <c r="Q553" s="428"/>
      <c r="R553" s="428"/>
      <c r="S553" s="428"/>
      <c r="T553" s="428"/>
      <c r="U553" s="428"/>
      <c r="V553" s="428"/>
      <c r="W553" s="428"/>
      <c r="X553" s="428"/>
      <c r="Y553" s="428"/>
      <c r="Z553" s="428"/>
      <c r="AA553" s="428"/>
      <c r="AB553" s="428"/>
      <c r="AC553" s="428"/>
      <c r="AD553" s="428"/>
      <c r="AE553" s="428"/>
      <c r="AF553" s="428"/>
      <c r="AG553" s="428"/>
      <c r="AH553" s="428"/>
      <c r="AI553" s="428"/>
      <c r="AJ553" s="428"/>
      <c r="AK553" s="428"/>
      <c r="AL553" s="428"/>
      <c r="AM553" s="428"/>
      <c r="AN553" s="428"/>
      <c r="AO553" s="428"/>
      <c r="AP553" s="428"/>
      <c r="AQ553" s="428"/>
      <c r="AR553" s="428"/>
      <c r="AS553" s="428"/>
      <c r="AT553" s="428"/>
      <c r="AU553" s="428"/>
      <c r="AV553" s="428"/>
      <c r="AW553" s="428"/>
      <c r="AX553" s="428"/>
      <c r="AY553" s="428"/>
      <c r="AZ553" s="428"/>
      <c r="BA553" s="428"/>
      <c r="BB553" s="428"/>
      <c r="BC553" s="428"/>
    </row>
    <row r="554" ht="12.75" customHeight="1">
      <c r="A554" s="428"/>
      <c r="B554" s="428"/>
      <c r="C554" s="428"/>
      <c r="D554" s="428"/>
      <c r="E554" s="428"/>
      <c r="F554" s="428"/>
      <c r="G554" s="428"/>
      <c r="H554" s="428"/>
      <c r="I554" s="428"/>
      <c r="J554" s="428"/>
      <c r="K554" s="428"/>
      <c r="L554" s="428"/>
      <c r="M554" s="428"/>
      <c r="N554" s="428"/>
      <c r="O554" s="428"/>
      <c r="P554" s="428"/>
      <c r="Q554" s="428"/>
      <c r="R554" s="428"/>
      <c r="S554" s="428"/>
      <c r="T554" s="428"/>
      <c r="U554" s="428"/>
      <c r="V554" s="428"/>
      <c r="W554" s="428"/>
      <c r="X554" s="428"/>
      <c r="Y554" s="428"/>
      <c r="Z554" s="428"/>
      <c r="AA554" s="428"/>
      <c r="AB554" s="428"/>
      <c r="AC554" s="428"/>
      <c r="AD554" s="428"/>
      <c r="AE554" s="428"/>
      <c r="AF554" s="428"/>
      <c r="AG554" s="428"/>
      <c r="AH554" s="428"/>
      <c r="AI554" s="428"/>
      <c r="AJ554" s="428"/>
      <c r="AK554" s="428"/>
      <c r="AL554" s="428"/>
      <c r="AM554" s="428"/>
      <c r="AN554" s="428"/>
      <c r="AO554" s="428"/>
      <c r="AP554" s="428"/>
      <c r="AQ554" s="428"/>
      <c r="AR554" s="428"/>
      <c r="AS554" s="428"/>
      <c r="AT554" s="428"/>
      <c r="AU554" s="428"/>
      <c r="AV554" s="428"/>
      <c r="AW554" s="428"/>
      <c r="AX554" s="428"/>
      <c r="AY554" s="428"/>
      <c r="AZ554" s="428"/>
      <c r="BA554" s="428"/>
      <c r="BB554" s="428"/>
      <c r="BC554" s="428"/>
    </row>
    <row r="555" ht="12.75" customHeight="1">
      <c r="A555" s="428"/>
      <c r="B555" s="428"/>
      <c r="C555" s="428"/>
      <c r="D555" s="428"/>
      <c r="E555" s="428"/>
      <c r="F555" s="428"/>
      <c r="G555" s="428"/>
      <c r="H555" s="428"/>
      <c r="I555" s="428"/>
      <c r="J555" s="428"/>
      <c r="K555" s="428"/>
      <c r="L555" s="428"/>
      <c r="M555" s="428"/>
      <c r="N555" s="428"/>
      <c r="O555" s="428"/>
      <c r="P555" s="428"/>
      <c r="Q555" s="428"/>
      <c r="R555" s="428"/>
      <c r="S555" s="428"/>
      <c r="T555" s="428"/>
      <c r="U555" s="428"/>
      <c r="V555" s="428"/>
      <c r="W555" s="428"/>
      <c r="X555" s="428"/>
      <c r="Y555" s="428"/>
      <c r="Z555" s="428"/>
      <c r="AA555" s="428"/>
      <c r="AB555" s="428"/>
      <c r="AC555" s="428"/>
      <c r="AD555" s="428"/>
      <c r="AE555" s="428"/>
      <c r="AF555" s="428"/>
      <c r="AG555" s="428"/>
      <c r="AH555" s="428"/>
      <c r="AI555" s="428"/>
      <c r="AJ555" s="428"/>
      <c r="AK555" s="428"/>
      <c r="AL555" s="428"/>
      <c r="AM555" s="428"/>
      <c r="AN555" s="428"/>
      <c r="AO555" s="428"/>
      <c r="AP555" s="428"/>
      <c r="AQ555" s="428"/>
      <c r="AR555" s="428"/>
      <c r="AS555" s="428"/>
      <c r="AT555" s="428"/>
      <c r="AU555" s="428"/>
      <c r="AV555" s="428"/>
      <c r="AW555" s="428"/>
      <c r="AX555" s="428"/>
      <c r="AY555" s="428"/>
      <c r="AZ555" s="428"/>
      <c r="BA555" s="428"/>
      <c r="BB555" s="428"/>
      <c r="BC555" s="428"/>
    </row>
    <row r="556" ht="12.75" customHeight="1">
      <c r="A556" s="428"/>
      <c r="B556" s="428"/>
      <c r="C556" s="428"/>
      <c r="D556" s="428"/>
      <c r="E556" s="428"/>
      <c r="F556" s="428"/>
      <c r="G556" s="428"/>
      <c r="H556" s="428"/>
      <c r="I556" s="428"/>
      <c r="J556" s="428"/>
      <c r="K556" s="428"/>
      <c r="L556" s="428"/>
      <c r="M556" s="428"/>
      <c r="N556" s="428"/>
      <c r="O556" s="428"/>
      <c r="P556" s="428"/>
      <c r="Q556" s="428"/>
      <c r="R556" s="428"/>
      <c r="S556" s="428"/>
      <c r="T556" s="428"/>
      <c r="U556" s="428"/>
      <c r="V556" s="428"/>
      <c r="W556" s="428"/>
      <c r="X556" s="428"/>
      <c r="Y556" s="428"/>
      <c r="Z556" s="428"/>
      <c r="AA556" s="428"/>
      <c r="AB556" s="428"/>
      <c r="AC556" s="428"/>
      <c r="AD556" s="428"/>
      <c r="AE556" s="428"/>
      <c r="AF556" s="428"/>
      <c r="AG556" s="428"/>
      <c r="AH556" s="428"/>
      <c r="AI556" s="428"/>
      <c r="AJ556" s="428"/>
      <c r="AK556" s="428"/>
      <c r="AL556" s="428"/>
      <c r="AM556" s="428"/>
      <c r="AN556" s="428"/>
      <c r="AO556" s="428"/>
      <c r="AP556" s="428"/>
      <c r="AQ556" s="428"/>
      <c r="AR556" s="428"/>
      <c r="AS556" s="428"/>
      <c r="AT556" s="428"/>
      <c r="AU556" s="428"/>
      <c r="AV556" s="428"/>
      <c r="AW556" s="428"/>
      <c r="AX556" s="428"/>
      <c r="AY556" s="428"/>
      <c r="AZ556" s="428"/>
      <c r="BA556" s="428"/>
      <c r="BB556" s="428"/>
      <c r="BC556" s="428"/>
    </row>
    <row r="557" ht="12.75" customHeight="1">
      <c r="A557" s="428"/>
      <c r="B557" s="428"/>
      <c r="C557" s="428"/>
      <c r="D557" s="428"/>
      <c r="E557" s="428"/>
      <c r="F557" s="428"/>
      <c r="G557" s="428"/>
      <c r="H557" s="428"/>
      <c r="I557" s="428"/>
      <c r="J557" s="428"/>
      <c r="K557" s="428"/>
      <c r="L557" s="428"/>
      <c r="M557" s="428"/>
      <c r="N557" s="428"/>
      <c r="O557" s="428"/>
      <c r="P557" s="428"/>
      <c r="Q557" s="428"/>
      <c r="R557" s="428"/>
      <c r="S557" s="428"/>
      <c r="T557" s="428"/>
      <c r="U557" s="428"/>
      <c r="V557" s="428"/>
      <c r="W557" s="428"/>
      <c r="X557" s="428"/>
      <c r="Y557" s="428"/>
      <c r="Z557" s="428"/>
      <c r="AA557" s="428"/>
      <c r="AB557" s="428"/>
      <c r="AC557" s="428"/>
      <c r="AD557" s="428"/>
      <c r="AE557" s="428"/>
      <c r="AF557" s="428"/>
      <c r="AG557" s="428"/>
      <c r="AH557" s="428"/>
      <c r="AI557" s="428"/>
      <c r="AJ557" s="428"/>
      <c r="AK557" s="428"/>
      <c r="AL557" s="428"/>
      <c r="AM557" s="428"/>
      <c r="AN557" s="428"/>
      <c r="AO557" s="428"/>
      <c r="AP557" s="428"/>
      <c r="AQ557" s="428"/>
      <c r="AR557" s="428"/>
      <c r="AS557" s="428"/>
      <c r="AT557" s="428"/>
      <c r="AU557" s="428"/>
      <c r="AV557" s="428"/>
      <c r="AW557" s="428"/>
      <c r="AX557" s="428"/>
      <c r="AY557" s="428"/>
      <c r="AZ557" s="428"/>
      <c r="BA557" s="428"/>
      <c r="BB557" s="428"/>
      <c r="BC557" s="428"/>
    </row>
    <row r="558" ht="12.75" customHeight="1">
      <c r="A558" s="428"/>
      <c r="B558" s="428"/>
      <c r="C558" s="428"/>
      <c r="D558" s="428"/>
      <c r="E558" s="428"/>
      <c r="F558" s="428"/>
      <c r="G558" s="428"/>
      <c r="H558" s="428"/>
      <c r="I558" s="428"/>
      <c r="J558" s="428"/>
      <c r="K558" s="428"/>
      <c r="L558" s="428"/>
      <c r="M558" s="428"/>
      <c r="N558" s="428"/>
      <c r="O558" s="428"/>
      <c r="P558" s="428"/>
      <c r="Q558" s="428"/>
      <c r="R558" s="428"/>
      <c r="S558" s="428"/>
      <c r="T558" s="428"/>
      <c r="U558" s="428"/>
      <c r="V558" s="428"/>
      <c r="W558" s="428"/>
      <c r="X558" s="428"/>
      <c r="Y558" s="428"/>
      <c r="Z558" s="428"/>
      <c r="AA558" s="428"/>
      <c r="AB558" s="428"/>
      <c r="AC558" s="428"/>
      <c r="AD558" s="428"/>
      <c r="AE558" s="428"/>
      <c r="AF558" s="428"/>
      <c r="AG558" s="428"/>
      <c r="AH558" s="428"/>
      <c r="AI558" s="428"/>
      <c r="AJ558" s="428"/>
      <c r="AK558" s="428"/>
      <c r="AL558" s="428"/>
      <c r="AM558" s="428"/>
      <c r="AN558" s="428"/>
      <c r="AO558" s="428"/>
      <c r="AP558" s="428"/>
      <c r="AQ558" s="428"/>
      <c r="AR558" s="428"/>
      <c r="AS558" s="428"/>
      <c r="AT558" s="428"/>
      <c r="AU558" s="428"/>
      <c r="AV558" s="428"/>
      <c r="AW558" s="428"/>
      <c r="AX558" s="428"/>
      <c r="AY558" s="428"/>
      <c r="AZ558" s="428"/>
      <c r="BA558" s="428"/>
      <c r="BB558" s="428"/>
      <c r="BC558" s="428"/>
    </row>
    <row r="559" ht="12.75" customHeight="1">
      <c r="A559" s="428"/>
      <c r="B559" s="428"/>
      <c r="C559" s="428"/>
      <c r="D559" s="428"/>
      <c r="E559" s="428"/>
      <c r="F559" s="428"/>
      <c r="G559" s="428"/>
      <c r="H559" s="428"/>
      <c r="I559" s="428"/>
      <c r="J559" s="428"/>
      <c r="K559" s="428"/>
      <c r="L559" s="428"/>
      <c r="M559" s="428"/>
      <c r="N559" s="428"/>
      <c r="O559" s="428"/>
      <c r="P559" s="428"/>
      <c r="Q559" s="428"/>
      <c r="R559" s="428"/>
      <c r="S559" s="428"/>
      <c r="T559" s="428"/>
      <c r="U559" s="428"/>
      <c r="V559" s="428"/>
      <c r="W559" s="428"/>
      <c r="X559" s="428"/>
      <c r="Y559" s="428"/>
      <c r="Z559" s="428"/>
      <c r="AA559" s="428"/>
      <c r="AB559" s="428"/>
      <c r="AC559" s="428"/>
      <c r="AD559" s="428"/>
      <c r="AE559" s="428"/>
      <c r="AF559" s="428"/>
      <c r="AG559" s="428"/>
      <c r="AH559" s="428"/>
      <c r="AI559" s="428"/>
      <c r="AJ559" s="428"/>
      <c r="AK559" s="428"/>
      <c r="AL559" s="428"/>
      <c r="AM559" s="428"/>
      <c r="AN559" s="428"/>
      <c r="AO559" s="428"/>
      <c r="AP559" s="428"/>
      <c r="AQ559" s="428"/>
      <c r="AR559" s="428"/>
      <c r="AS559" s="428"/>
      <c r="AT559" s="428"/>
      <c r="AU559" s="428"/>
      <c r="AV559" s="428"/>
      <c r="AW559" s="428"/>
      <c r="AX559" s="428"/>
      <c r="AY559" s="428"/>
      <c r="AZ559" s="428"/>
      <c r="BA559" s="428"/>
      <c r="BB559" s="428"/>
      <c r="BC559" s="428"/>
    </row>
    <row r="560" ht="12.75" customHeight="1">
      <c r="A560" s="428"/>
      <c r="B560" s="428"/>
      <c r="C560" s="428"/>
      <c r="D560" s="428"/>
      <c r="E560" s="428"/>
      <c r="F560" s="428"/>
      <c r="G560" s="428"/>
      <c r="H560" s="428"/>
      <c r="I560" s="428"/>
      <c r="J560" s="428"/>
      <c r="K560" s="428"/>
      <c r="L560" s="428"/>
      <c r="M560" s="428"/>
      <c r="N560" s="428"/>
      <c r="O560" s="428"/>
      <c r="P560" s="428"/>
      <c r="Q560" s="428"/>
      <c r="R560" s="428"/>
      <c r="S560" s="428"/>
      <c r="T560" s="428"/>
      <c r="U560" s="428"/>
      <c r="V560" s="428"/>
      <c r="W560" s="428"/>
      <c r="X560" s="428"/>
      <c r="Y560" s="428"/>
      <c r="Z560" s="428"/>
      <c r="AA560" s="428"/>
      <c r="AB560" s="428"/>
      <c r="AC560" s="428"/>
      <c r="AD560" s="428"/>
      <c r="AE560" s="428"/>
      <c r="AF560" s="428"/>
      <c r="AG560" s="428"/>
      <c r="AH560" s="428"/>
      <c r="AI560" s="428"/>
      <c r="AJ560" s="428"/>
      <c r="AK560" s="428"/>
      <c r="AL560" s="428"/>
      <c r="AM560" s="428"/>
      <c r="AN560" s="428"/>
      <c r="AO560" s="428"/>
      <c r="AP560" s="428"/>
      <c r="AQ560" s="428"/>
      <c r="AR560" s="428"/>
      <c r="AS560" s="428"/>
      <c r="AT560" s="428"/>
      <c r="AU560" s="428"/>
      <c r="AV560" s="428"/>
      <c r="AW560" s="428"/>
      <c r="AX560" s="428"/>
      <c r="AY560" s="428"/>
      <c r="AZ560" s="428"/>
      <c r="BA560" s="428"/>
      <c r="BB560" s="428"/>
      <c r="BC560" s="428"/>
    </row>
    <row r="561" ht="12.75" customHeight="1">
      <c r="A561" s="428"/>
      <c r="B561" s="428"/>
      <c r="C561" s="428"/>
      <c r="D561" s="428"/>
      <c r="E561" s="428"/>
      <c r="F561" s="428"/>
      <c r="G561" s="428"/>
      <c r="H561" s="428"/>
      <c r="I561" s="428"/>
      <c r="J561" s="428"/>
      <c r="K561" s="428"/>
      <c r="L561" s="428"/>
      <c r="M561" s="428"/>
      <c r="N561" s="428"/>
      <c r="O561" s="428"/>
      <c r="P561" s="428"/>
      <c r="Q561" s="428"/>
      <c r="R561" s="428"/>
      <c r="S561" s="428"/>
      <c r="T561" s="428"/>
      <c r="U561" s="428"/>
      <c r="V561" s="428"/>
      <c r="W561" s="428"/>
      <c r="X561" s="428"/>
      <c r="Y561" s="428"/>
      <c r="Z561" s="428"/>
      <c r="AA561" s="428"/>
      <c r="AB561" s="428"/>
      <c r="AC561" s="428"/>
      <c r="AD561" s="428"/>
      <c r="AE561" s="428"/>
      <c r="AF561" s="428"/>
      <c r="AG561" s="428"/>
      <c r="AH561" s="428"/>
      <c r="AI561" s="428"/>
      <c r="AJ561" s="428"/>
      <c r="AK561" s="428"/>
      <c r="AL561" s="428"/>
      <c r="AM561" s="428"/>
      <c r="AN561" s="428"/>
      <c r="AO561" s="428"/>
      <c r="AP561" s="428"/>
      <c r="AQ561" s="428"/>
      <c r="AR561" s="428"/>
      <c r="AS561" s="428"/>
      <c r="AT561" s="428"/>
      <c r="AU561" s="428"/>
      <c r="AV561" s="428"/>
      <c r="AW561" s="428"/>
      <c r="AX561" s="428"/>
      <c r="AY561" s="428"/>
      <c r="AZ561" s="428"/>
      <c r="BA561" s="428"/>
      <c r="BB561" s="428"/>
      <c r="BC561" s="428"/>
    </row>
    <row r="562" ht="12.75" customHeight="1">
      <c r="A562" s="428"/>
      <c r="B562" s="428"/>
      <c r="C562" s="428"/>
      <c r="D562" s="428"/>
      <c r="E562" s="428"/>
      <c r="F562" s="428"/>
      <c r="G562" s="428"/>
      <c r="H562" s="428"/>
      <c r="I562" s="428"/>
      <c r="J562" s="428"/>
      <c r="K562" s="428"/>
      <c r="L562" s="428"/>
      <c r="M562" s="428"/>
      <c r="N562" s="428"/>
      <c r="O562" s="428"/>
      <c r="P562" s="428"/>
      <c r="Q562" s="428"/>
      <c r="R562" s="428"/>
      <c r="S562" s="428"/>
      <c r="T562" s="428"/>
      <c r="U562" s="428"/>
      <c r="V562" s="428"/>
      <c r="W562" s="428"/>
      <c r="X562" s="428"/>
      <c r="Y562" s="428"/>
      <c r="Z562" s="428"/>
      <c r="AA562" s="428"/>
      <c r="AB562" s="428"/>
      <c r="AC562" s="428"/>
      <c r="AD562" s="428"/>
      <c r="AE562" s="428"/>
      <c r="AF562" s="428"/>
      <c r="AG562" s="428"/>
      <c r="AH562" s="428"/>
      <c r="AI562" s="428"/>
      <c r="AJ562" s="428"/>
      <c r="AK562" s="428"/>
      <c r="AL562" s="428"/>
      <c r="AM562" s="428"/>
      <c r="AN562" s="428"/>
      <c r="AO562" s="428"/>
      <c r="AP562" s="428"/>
      <c r="AQ562" s="428"/>
      <c r="AR562" s="428"/>
      <c r="AS562" s="428"/>
      <c r="AT562" s="428"/>
      <c r="AU562" s="428"/>
      <c r="AV562" s="428"/>
      <c r="AW562" s="428"/>
      <c r="AX562" s="428"/>
      <c r="AY562" s="428"/>
      <c r="AZ562" s="428"/>
      <c r="BA562" s="428"/>
      <c r="BB562" s="428"/>
      <c r="BC562" s="428"/>
    </row>
    <row r="563" ht="12.75" customHeight="1">
      <c r="A563" s="428"/>
      <c r="B563" s="428"/>
      <c r="C563" s="428"/>
      <c r="D563" s="428"/>
      <c r="E563" s="428"/>
      <c r="F563" s="428"/>
      <c r="G563" s="428"/>
      <c r="H563" s="428"/>
      <c r="I563" s="428"/>
      <c r="J563" s="428"/>
      <c r="K563" s="428"/>
      <c r="L563" s="428"/>
      <c r="M563" s="428"/>
      <c r="N563" s="428"/>
      <c r="O563" s="428"/>
      <c r="P563" s="428"/>
      <c r="Q563" s="428"/>
      <c r="R563" s="428"/>
      <c r="S563" s="428"/>
      <c r="T563" s="428"/>
      <c r="U563" s="428"/>
      <c r="V563" s="428"/>
      <c r="W563" s="428"/>
      <c r="X563" s="428"/>
      <c r="Y563" s="428"/>
      <c r="Z563" s="428"/>
      <c r="AA563" s="428"/>
      <c r="AB563" s="428"/>
      <c r="AC563" s="428"/>
      <c r="AD563" s="428"/>
      <c r="AE563" s="428"/>
      <c r="AF563" s="428"/>
      <c r="AG563" s="428"/>
      <c r="AH563" s="428"/>
      <c r="AI563" s="428"/>
      <c r="AJ563" s="428"/>
      <c r="AK563" s="428"/>
      <c r="AL563" s="428"/>
      <c r="AM563" s="428"/>
      <c r="AN563" s="428"/>
      <c r="AO563" s="428"/>
      <c r="AP563" s="428"/>
      <c r="AQ563" s="428"/>
      <c r="AR563" s="428"/>
      <c r="AS563" s="428"/>
      <c r="AT563" s="428"/>
      <c r="AU563" s="428"/>
      <c r="AV563" s="428"/>
      <c r="AW563" s="428"/>
      <c r="AX563" s="428"/>
      <c r="AY563" s="428"/>
      <c r="AZ563" s="428"/>
      <c r="BA563" s="428"/>
      <c r="BB563" s="428"/>
      <c r="BC563" s="428"/>
    </row>
    <row r="564" ht="12.75" customHeight="1">
      <c r="A564" s="428"/>
      <c r="B564" s="428"/>
      <c r="C564" s="428"/>
      <c r="D564" s="428"/>
      <c r="E564" s="428"/>
      <c r="F564" s="428"/>
      <c r="G564" s="428"/>
      <c r="H564" s="428"/>
      <c r="I564" s="428"/>
      <c r="J564" s="428"/>
      <c r="K564" s="428"/>
      <c r="L564" s="428"/>
      <c r="M564" s="428"/>
      <c r="N564" s="428"/>
      <c r="O564" s="428"/>
      <c r="P564" s="428"/>
      <c r="Q564" s="428"/>
      <c r="R564" s="428"/>
      <c r="S564" s="428"/>
      <c r="T564" s="428"/>
      <c r="U564" s="428"/>
      <c r="V564" s="428"/>
      <c r="W564" s="428"/>
      <c r="X564" s="428"/>
      <c r="Y564" s="428"/>
      <c r="Z564" s="428"/>
      <c r="AA564" s="428"/>
      <c r="AB564" s="428"/>
      <c r="AC564" s="428"/>
      <c r="AD564" s="428"/>
      <c r="AE564" s="428"/>
      <c r="AF564" s="428"/>
      <c r="AG564" s="428"/>
      <c r="AH564" s="428"/>
      <c r="AI564" s="428"/>
      <c r="AJ564" s="428"/>
      <c r="AK564" s="428"/>
      <c r="AL564" s="428"/>
      <c r="AM564" s="428"/>
      <c r="AN564" s="428"/>
      <c r="AO564" s="428"/>
      <c r="AP564" s="428"/>
      <c r="AQ564" s="428"/>
      <c r="AR564" s="428"/>
      <c r="AS564" s="428"/>
      <c r="AT564" s="428"/>
      <c r="AU564" s="428"/>
      <c r="AV564" s="428"/>
      <c r="AW564" s="428"/>
      <c r="AX564" s="428"/>
      <c r="AY564" s="428"/>
      <c r="AZ564" s="428"/>
      <c r="BA564" s="428"/>
      <c r="BB564" s="428"/>
      <c r="BC564" s="428"/>
    </row>
    <row r="565" ht="12.75" customHeight="1">
      <c r="A565" s="428"/>
      <c r="B565" s="428"/>
      <c r="C565" s="428"/>
      <c r="D565" s="428"/>
      <c r="E565" s="428"/>
      <c r="F565" s="428"/>
      <c r="G565" s="428"/>
      <c r="H565" s="428"/>
      <c r="I565" s="428"/>
      <c r="J565" s="428"/>
      <c r="K565" s="428"/>
      <c r="L565" s="428"/>
      <c r="M565" s="428"/>
      <c r="N565" s="428"/>
      <c r="O565" s="428"/>
      <c r="P565" s="428"/>
      <c r="Q565" s="428"/>
      <c r="R565" s="428"/>
      <c r="S565" s="428"/>
      <c r="T565" s="428"/>
      <c r="U565" s="428"/>
      <c r="V565" s="428"/>
      <c r="W565" s="428"/>
      <c r="X565" s="428"/>
      <c r="Y565" s="428"/>
      <c r="Z565" s="428"/>
      <c r="AA565" s="428"/>
      <c r="AB565" s="428"/>
      <c r="AC565" s="428"/>
      <c r="AD565" s="428"/>
      <c r="AE565" s="428"/>
      <c r="AF565" s="428"/>
      <c r="AG565" s="428"/>
      <c r="AH565" s="428"/>
      <c r="AI565" s="428"/>
      <c r="AJ565" s="428"/>
      <c r="AK565" s="428"/>
      <c r="AL565" s="428"/>
      <c r="AM565" s="428"/>
      <c r="AN565" s="428"/>
      <c r="AO565" s="428"/>
      <c r="AP565" s="428"/>
      <c r="AQ565" s="428"/>
      <c r="AR565" s="428"/>
      <c r="AS565" s="428"/>
      <c r="AT565" s="428"/>
      <c r="AU565" s="428"/>
      <c r="AV565" s="428"/>
      <c r="AW565" s="428"/>
      <c r="AX565" s="428"/>
      <c r="AY565" s="428"/>
      <c r="AZ565" s="428"/>
      <c r="BA565" s="428"/>
      <c r="BB565" s="428"/>
      <c r="BC565" s="428"/>
    </row>
    <row r="566" ht="12.75" customHeight="1">
      <c r="A566" s="428"/>
      <c r="B566" s="428"/>
      <c r="C566" s="428"/>
      <c r="D566" s="428"/>
      <c r="E566" s="428"/>
      <c r="F566" s="428"/>
      <c r="G566" s="428"/>
      <c r="H566" s="428"/>
      <c r="I566" s="428"/>
      <c r="J566" s="428"/>
      <c r="K566" s="428"/>
      <c r="L566" s="428"/>
      <c r="M566" s="428"/>
      <c r="N566" s="428"/>
      <c r="O566" s="428"/>
      <c r="P566" s="428"/>
      <c r="Q566" s="428"/>
      <c r="R566" s="428"/>
      <c r="S566" s="428"/>
      <c r="T566" s="428"/>
      <c r="U566" s="428"/>
      <c r="V566" s="428"/>
      <c r="W566" s="428"/>
      <c r="X566" s="428"/>
      <c r="Y566" s="428"/>
      <c r="Z566" s="428"/>
      <c r="AA566" s="428"/>
      <c r="AB566" s="428"/>
      <c r="AC566" s="428"/>
      <c r="AD566" s="428"/>
      <c r="AE566" s="428"/>
      <c r="AF566" s="428"/>
      <c r="AG566" s="428"/>
      <c r="AH566" s="428"/>
      <c r="AI566" s="428"/>
      <c r="AJ566" s="428"/>
      <c r="AK566" s="428"/>
      <c r="AL566" s="428"/>
      <c r="AM566" s="428"/>
      <c r="AN566" s="428"/>
      <c r="AO566" s="428"/>
      <c r="AP566" s="428"/>
      <c r="AQ566" s="428"/>
      <c r="AR566" s="428"/>
      <c r="AS566" s="428"/>
      <c r="AT566" s="428"/>
      <c r="AU566" s="428"/>
      <c r="AV566" s="428"/>
      <c r="AW566" s="428"/>
      <c r="AX566" s="428"/>
      <c r="AY566" s="428"/>
      <c r="AZ566" s="428"/>
      <c r="BA566" s="428"/>
      <c r="BB566" s="428"/>
      <c r="BC566" s="428"/>
    </row>
    <row r="567" ht="12.75" customHeight="1">
      <c r="A567" s="428"/>
      <c r="B567" s="428"/>
      <c r="C567" s="428"/>
      <c r="D567" s="428"/>
      <c r="E567" s="428"/>
      <c r="F567" s="428"/>
      <c r="G567" s="428"/>
      <c r="H567" s="428"/>
      <c r="I567" s="428"/>
      <c r="J567" s="428"/>
      <c r="K567" s="428"/>
      <c r="L567" s="428"/>
      <c r="M567" s="428"/>
      <c r="N567" s="428"/>
      <c r="O567" s="428"/>
      <c r="P567" s="428"/>
      <c r="Q567" s="428"/>
      <c r="R567" s="428"/>
      <c r="S567" s="428"/>
      <c r="T567" s="428"/>
      <c r="U567" s="428"/>
      <c r="V567" s="428"/>
      <c r="W567" s="428"/>
      <c r="X567" s="428"/>
      <c r="Y567" s="428"/>
      <c r="Z567" s="428"/>
      <c r="AA567" s="428"/>
      <c r="AB567" s="428"/>
      <c r="AC567" s="428"/>
      <c r="AD567" s="428"/>
      <c r="AE567" s="428"/>
      <c r="AF567" s="428"/>
      <c r="AG567" s="428"/>
      <c r="AH567" s="428"/>
      <c r="AI567" s="428"/>
      <c r="AJ567" s="428"/>
      <c r="AK567" s="428"/>
      <c r="AL567" s="428"/>
      <c r="AM567" s="428"/>
      <c r="AN567" s="428"/>
      <c r="AO567" s="428"/>
      <c r="AP567" s="428"/>
      <c r="AQ567" s="428"/>
      <c r="AR567" s="428"/>
      <c r="AS567" s="428"/>
      <c r="AT567" s="428"/>
      <c r="AU567" s="428"/>
      <c r="AV567" s="428"/>
      <c r="AW567" s="428"/>
      <c r="AX567" s="428"/>
      <c r="AY567" s="428"/>
      <c r="AZ567" s="428"/>
      <c r="BA567" s="428"/>
      <c r="BB567" s="428"/>
      <c r="BC567" s="428"/>
    </row>
    <row r="568" ht="12.75" customHeight="1">
      <c r="A568" s="428"/>
      <c r="B568" s="428"/>
      <c r="C568" s="428"/>
      <c r="D568" s="428"/>
      <c r="E568" s="428"/>
      <c r="F568" s="428"/>
      <c r="G568" s="428"/>
      <c r="H568" s="428"/>
      <c r="I568" s="428"/>
      <c r="J568" s="428"/>
      <c r="K568" s="428"/>
      <c r="L568" s="428"/>
      <c r="M568" s="428"/>
      <c r="N568" s="428"/>
      <c r="O568" s="428"/>
      <c r="P568" s="428"/>
      <c r="Q568" s="428"/>
      <c r="R568" s="428"/>
      <c r="S568" s="428"/>
      <c r="T568" s="428"/>
      <c r="U568" s="428"/>
      <c r="V568" s="428"/>
      <c r="W568" s="428"/>
      <c r="X568" s="428"/>
      <c r="Y568" s="428"/>
      <c r="Z568" s="428"/>
      <c r="AA568" s="428"/>
      <c r="AB568" s="428"/>
      <c r="AC568" s="428"/>
      <c r="AD568" s="428"/>
      <c r="AE568" s="428"/>
      <c r="AF568" s="428"/>
      <c r="AG568" s="428"/>
      <c r="AH568" s="428"/>
      <c r="AI568" s="428"/>
      <c r="AJ568" s="428"/>
      <c r="AK568" s="428"/>
      <c r="AL568" s="428"/>
      <c r="AM568" s="428"/>
      <c r="AN568" s="428"/>
      <c r="AO568" s="428"/>
      <c r="AP568" s="428"/>
      <c r="AQ568" s="428"/>
      <c r="AR568" s="428"/>
      <c r="AS568" s="428"/>
      <c r="AT568" s="428"/>
      <c r="AU568" s="428"/>
      <c r="AV568" s="428"/>
      <c r="AW568" s="428"/>
      <c r="AX568" s="428"/>
      <c r="AY568" s="428"/>
      <c r="AZ568" s="428"/>
      <c r="BA568" s="428"/>
      <c r="BB568" s="428"/>
      <c r="BC568" s="428"/>
    </row>
    <row r="569" ht="12.75" customHeight="1">
      <c r="A569" s="428"/>
      <c r="B569" s="428"/>
      <c r="C569" s="428"/>
      <c r="D569" s="428"/>
      <c r="E569" s="428"/>
      <c r="F569" s="428"/>
      <c r="G569" s="428"/>
      <c r="H569" s="428"/>
      <c r="I569" s="428"/>
      <c r="J569" s="428"/>
      <c r="K569" s="428"/>
      <c r="L569" s="428"/>
      <c r="M569" s="428"/>
      <c r="N569" s="428"/>
      <c r="O569" s="428"/>
      <c r="P569" s="428"/>
      <c r="Q569" s="428"/>
      <c r="R569" s="428"/>
      <c r="S569" s="428"/>
      <c r="T569" s="428"/>
      <c r="U569" s="428"/>
      <c r="V569" s="428"/>
      <c r="W569" s="428"/>
      <c r="X569" s="428"/>
      <c r="Y569" s="428"/>
      <c r="Z569" s="428"/>
      <c r="AA569" s="428"/>
      <c r="AB569" s="428"/>
      <c r="AC569" s="428"/>
      <c r="AD569" s="428"/>
      <c r="AE569" s="428"/>
      <c r="AF569" s="428"/>
      <c r="AG569" s="428"/>
      <c r="AH569" s="428"/>
      <c r="AI569" s="428"/>
      <c r="AJ569" s="428"/>
      <c r="AK569" s="428"/>
      <c r="AL569" s="428"/>
      <c r="AM569" s="428"/>
      <c r="AN569" s="428"/>
      <c r="AO569" s="428"/>
      <c r="AP569" s="428"/>
      <c r="AQ569" s="428"/>
      <c r="AR569" s="428"/>
      <c r="AS569" s="428"/>
      <c r="AT569" s="428"/>
      <c r="AU569" s="428"/>
      <c r="AV569" s="428"/>
      <c r="AW569" s="428"/>
      <c r="AX569" s="428"/>
      <c r="AY569" s="428"/>
      <c r="AZ569" s="428"/>
      <c r="BA569" s="428"/>
      <c r="BB569" s="428"/>
      <c r="BC569" s="428"/>
    </row>
    <row r="570" ht="12.75" customHeight="1">
      <c r="A570" s="428"/>
      <c r="B570" s="428"/>
      <c r="C570" s="428"/>
      <c r="D570" s="428"/>
      <c r="E570" s="428"/>
      <c r="F570" s="428"/>
      <c r="G570" s="428"/>
      <c r="H570" s="428"/>
      <c r="I570" s="428"/>
      <c r="J570" s="428"/>
      <c r="K570" s="428"/>
      <c r="L570" s="428"/>
      <c r="M570" s="428"/>
      <c r="N570" s="428"/>
      <c r="O570" s="428"/>
      <c r="P570" s="428"/>
      <c r="Q570" s="428"/>
      <c r="R570" s="428"/>
      <c r="S570" s="428"/>
      <c r="T570" s="428"/>
      <c r="U570" s="428"/>
      <c r="V570" s="428"/>
      <c r="W570" s="428"/>
      <c r="X570" s="428"/>
      <c r="Y570" s="428"/>
      <c r="Z570" s="428"/>
      <c r="AA570" s="428"/>
      <c r="AB570" s="428"/>
      <c r="AC570" s="428"/>
      <c r="AD570" s="428"/>
      <c r="AE570" s="428"/>
      <c r="AF570" s="428"/>
      <c r="AG570" s="428"/>
      <c r="AH570" s="428"/>
      <c r="AI570" s="428"/>
      <c r="AJ570" s="428"/>
      <c r="AK570" s="428"/>
      <c r="AL570" s="428"/>
      <c r="AM570" s="428"/>
      <c r="AN570" s="428"/>
      <c r="AO570" s="428"/>
      <c r="AP570" s="428"/>
      <c r="AQ570" s="428"/>
      <c r="AR570" s="428"/>
      <c r="AS570" s="428"/>
      <c r="AT570" s="428"/>
      <c r="AU570" s="428"/>
      <c r="AV570" s="428"/>
      <c r="AW570" s="428"/>
      <c r="AX570" s="428"/>
      <c r="AY570" s="428"/>
      <c r="AZ570" s="428"/>
      <c r="BA570" s="428"/>
      <c r="BB570" s="428"/>
      <c r="BC570" s="428"/>
    </row>
    <row r="571" ht="12.75" customHeight="1">
      <c r="A571" s="428"/>
      <c r="B571" s="428"/>
      <c r="C571" s="428"/>
      <c r="D571" s="428"/>
      <c r="E571" s="428"/>
      <c r="F571" s="428"/>
      <c r="G571" s="428"/>
      <c r="H571" s="428"/>
      <c r="I571" s="428"/>
      <c r="J571" s="428"/>
      <c r="K571" s="428"/>
      <c r="L571" s="428"/>
      <c r="M571" s="428"/>
      <c r="N571" s="428"/>
      <c r="O571" s="428"/>
      <c r="P571" s="428"/>
      <c r="Q571" s="428"/>
      <c r="R571" s="428"/>
      <c r="S571" s="428"/>
      <c r="T571" s="428"/>
      <c r="U571" s="428"/>
      <c r="V571" s="428"/>
      <c r="W571" s="428"/>
      <c r="X571" s="428"/>
      <c r="Y571" s="428"/>
      <c r="Z571" s="428"/>
      <c r="AA571" s="428"/>
      <c r="AB571" s="428"/>
      <c r="AC571" s="428"/>
      <c r="AD571" s="428"/>
      <c r="AE571" s="428"/>
      <c r="AF571" s="428"/>
      <c r="AG571" s="428"/>
      <c r="AH571" s="428"/>
      <c r="AI571" s="428"/>
      <c r="AJ571" s="428"/>
      <c r="AK571" s="428"/>
      <c r="AL571" s="428"/>
      <c r="AM571" s="428"/>
      <c r="AN571" s="428"/>
      <c r="AO571" s="428"/>
      <c r="AP571" s="428"/>
      <c r="AQ571" s="428"/>
      <c r="AR571" s="428"/>
      <c r="AS571" s="428"/>
      <c r="AT571" s="428"/>
      <c r="AU571" s="428"/>
      <c r="AV571" s="428"/>
      <c r="AW571" s="428"/>
      <c r="AX571" s="428"/>
      <c r="AY571" s="428"/>
      <c r="AZ571" s="428"/>
      <c r="BA571" s="428"/>
      <c r="BB571" s="428"/>
      <c r="BC571" s="428"/>
    </row>
    <row r="572" ht="12.75" customHeight="1">
      <c r="A572" s="428"/>
      <c r="B572" s="428"/>
      <c r="C572" s="428"/>
      <c r="D572" s="428"/>
      <c r="E572" s="428"/>
      <c r="F572" s="428"/>
      <c r="G572" s="428"/>
      <c r="H572" s="428"/>
      <c r="I572" s="428"/>
      <c r="J572" s="428"/>
      <c r="K572" s="428"/>
      <c r="L572" s="428"/>
      <c r="M572" s="428"/>
      <c r="N572" s="428"/>
      <c r="O572" s="428"/>
      <c r="P572" s="428"/>
      <c r="Q572" s="428"/>
      <c r="R572" s="428"/>
      <c r="S572" s="428"/>
      <c r="T572" s="428"/>
      <c r="U572" s="428"/>
      <c r="V572" s="428"/>
      <c r="W572" s="428"/>
      <c r="X572" s="428"/>
      <c r="Y572" s="428"/>
      <c r="Z572" s="428"/>
      <c r="AA572" s="428"/>
      <c r="AB572" s="428"/>
      <c r="AC572" s="428"/>
      <c r="AD572" s="428"/>
      <c r="AE572" s="428"/>
      <c r="AF572" s="428"/>
      <c r="AG572" s="428"/>
      <c r="AH572" s="428"/>
      <c r="AI572" s="428"/>
      <c r="AJ572" s="428"/>
      <c r="AK572" s="428"/>
      <c r="AL572" s="428"/>
      <c r="AM572" s="428"/>
      <c r="AN572" s="428"/>
      <c r="AO572" s="428"/>
      <c r="AP572" s="428"/>
      <c r="AQ572" s="428"/>
      <c r="AR572" s="428"/>
      <c r="AS572" s="428"/>
      <c r="AT572" s="428"/>
      <c r="AU572" s="428"/>
      <c r="AV572" s="428"/>
      <c r="AW572" s="428"/>
      <c r="AX572" s="428"/>
      <c r="AY572" s="428"/>
      <c r="AZ572" s="428"/>
      <c r="BA572" s="428"/>
      <c r="BB572" s="428"/>
      <c r="BC572" s="428"/>
    </row>
    <row r="573" ht="12.75" customHeight="1">
      <c r="A573" s="428"/>
      <c r="B573" s="428"/>
      <c r="C573" s="428"/>
      <c r="D573" s="428"/>
      <c r="E573" s="428"/>
      <c r="F573" s="428"/>
      <c r="G573" s="428"/>
      <c r="H573" s="428"/>
      <c r="I573" s="428"/>
      <c r="J573" s="428"/>
      <c r="K573" s="428"/>
      <c r="L573" s="428"/>
      <c r="M573" s="428"/>
      <c r="N573" s="428"/>
      <c r="O573" s="428"/>
      <c r="P573" s="428"/>
      <c r="Q573" s="428"/>
      <c r="R573" s="428"/>
      <c r="S573" s="428"/>
      <c r="T573" s="428"/>
      <c r="U573" s="428"/>
      <c r="V573" s="428"/>
      <c r="W573" s="428"/>
      <c r="X573" s="428"/>
      <c r="Y573" s="428"/>
      <c r="Z573" s="428"/>
      <c r="AA573" s="428"/>
      <c r="AB573" s="428"/>
      <c r="AC573" s="428"/>
      <c r="AD573" s="428"/>
      <c r="AE573" s="428"/>
      <c r="AF573" s="428"/>
      <c r="AG573" s="428"/>
      <c r="AH573" s="428"/>
      <c r="AI573" s="428"/>
      <c r="AJ573" s="428"/>
      <c r="AK573" s="428"/>
      <c r="AL573" s="428"/>
      <c r="AM573" s="428"/>
      <c r="AN573" s="428"/>
      <c r="AO573" s="428"/>
      <c r="AP573" s="428"/>
      <c r="AQ573" s="428"/>
      <c r="AR573" s="428"/>
      <c r="AS573" s="428"/>
      <c r="AT573" s="428"/>
      <c r="AU573" s="428"/>
      <c r="AV573" s="428"/>
      <c r="AW573" s="428"/>
      <c r="AX573" s="428"/>
      <c r="AY573" s="428"/>
      <c r="AZ573" s="428"/>
      <c r="BA573" s="428"/>
      <c r="BB573" s="428"/>
      <c r="BC573" s="428"/>
    </row>
    <row r="574" ht="12.75" customHeight="1">
      <c r="A574" s="428"/>
      <c r="B574" s="428"/>
      <c r="C574" s="428"/>
      <c r="D574" s="428"/>
      <c r="E574" s="428"/>
      <c r="F574" s="428"/>
      <c r="G574" s="428"/>
      <c r="H574" s="428"/>
      <c r="I574" s="428"/>
      <c r="J574" s="428"/>
      <c r="K574" s="428"/>
      <c r="L574" s="428"/>
      <c r="M574" s="428"/>
      <c r="N574" s="428"/>
      <c r="O574" s="428"/>
      <c r="P574" s="428"/>
      <c r="Q574" s="428"/>
      <c r="R574" s="428"/>
      <c r="S574" s="428"/>
      <c r="T574" s="428"/>
      <c r="U574" s="428"/>
      <c r="V574" s="428"/>
      <c r="W574" s="428"/>
      <c r="X574" s="428"/>
      <c r="Y574" s="428"/>
      <c r="Z574" s="428"/>
      <c r="AA574" s="428"/>
      <c r="AB574" s="428"/>
      <c r="AC574" s="428"/>
      <c r="AD574" s="428"/>
      <c r="AE574" s="428"/>
      <c r="AF574" s="428"/>
      <c r="AG574" s="428"/>
      <c r="AH574" s="428"/>
      <c r="AI574" s="428"/>
      <c r="AJ574" s="428"/>
      <c r="AK574" s="428"/>
      <c r="AL574" s="428"/>
      <c r="AM574" s="428"/>
      <c r="AN574" s="428"/>
      <c r="AO574" s="428"/>
      <c r="AP574" s="428"/>
      <c r="AQ574" s="428"/>
      <c r="AR574" s="428"/>
      <c r="AS574" s="428"/>
      <c r="AT574" s="428"/>
      <c r="AU574" s="428"/>
      <c r="AV574" s="428"/>
      <c r="AW574" s="428"/>
      <c r="AX574" s="428"/>
      <c r="AY574" s="428"/>
      <c r="AZ574" s="428"/>
      <c r="BA574" s="428"/>
      <c r="BB574" s="428"/>
      <c r="BC574" s="428"/>
    </row>
    <row r="575" ht="12.75" customHeight="1">
      <c r="A575" s="428"/>
      <c r="B575" s="428"/>
      <c r="C575" s="428"/>
      <c r="D575" s="428"/>
      <c r="E575" s="428"/>
      <c r="F575" s="428"/>
      <c r="G575" s="428"/>
      <c r="H575" s="428"/>
      <c r="I575" s="428"/>
      <c r="J575" s="428"/>
      <c r="K575" s="428"/>
      <c r="L575" s="428"/>
      <c r="M575" s="428"/>
      <c r="N575" s="428"/>
      <c r="O575" s="428"/>
      <c r="P575" s="428"/>
      <c r="Q575" s="428"/>
      <c r="R575" s="428"/>
      <c r="S575" s="428"/>
      <c r="T575" s="428"/>
      <c r="U575" s="428"/>
      <c r="V575" s="428"/>
      <c r="W575" s="428"/>
      <c r="X575" s="428"/>
      <c r="Y575" s="428"/>
      <c r="Z575" s="428"/>
      <c r="AA575" s="428"/>
      <c r="AB575" s="428"/>
      <c r="AC575" s="428"/>
      <c r="AD575" s="428"/>
      <c r="AE575" s="428"/>
      <c r="AF575" s="428"/>
      <c r="AG575" s="428"/>
      <c r="AH575" s="428"/>
      <c r="AI575" s="428"/>
      <c r="AJ575" s="428"/>
      <c r="AK575" s="428"/>
      <c r="AL575" s="428"/>
      <c r="AM575" s="428"/>
      <c r="AN575" s="428"/>
      <c r="AO575" s="428"/>
      <c r="AP575" s="428"/>
      <c r="AQ575" s="428"/>
      <c r="AR575" s="428"/>
      <c r="AS575" s="428"/>
      <c r="AT575" s="428"/>
      <c r="AU575" s="428"/>
      <c r="AV575" s="428"/>
      <c r="AW575" s="428"/>
      <c r="AX575" s="428"/>
      <c r="AY575" s="428"/>
      <c r="AZ575" s="428"/>
      <c r="BA575" s="428"/>
      <c r="BB575" s="428"/>
      <c r="BC575" s="428"/>
    </row>
    <row r="576" ht="12.75" customHeight="1">
      <c r="A576" s="428"/>
      <c r="B576" s="428"/>
      <c r="C576" s="428"/>
      <c r="D576" s="428"/>
      <c r="E576" s="428"/>
      <c r="F576" s="428"/>
      <c r="G576" s="428"/>
      <c r="H576" s="428"/>
      <c r="I576" s="428"/>
      <c r="J576" s="428"/>
      <c r="K576" s="428"/>
      <c r="L576" s="428"/>
      <c r="M576" s="428"/>
      <c r="N576" s="428"/>
      <c r="O576" s="428"/>
      <c r="P576" s="428"/>
      <c r="Q576" s="428"/>
      <c r="R576" s="428"/>
      <c r="S576" s="428"/>
      <c r="T576" s="428"/>
      <c r="U576" s="428"/>
      <c r="V576" s="428"/>
      <c r="W576" s="428"/>
      <c r="X576" s="428"/>
      <c r="Y576" s="428"/>
      <c r="Z576" s="428"/>
      <c r="AA576" s="428"/>
      <c r="AB576" s="428"/>
      <c r="AC576" s="428"/>
      <c r="AD576" s="428"/>
      <c r="AE576" s="428"/>
      <c r="AF576" s="428"/>
      <c r="AG576" s="428"/>
      <c r="AH576" s="428"/>
      <c r="AI576" s="428"/>
      <c r="AJ576" s="428"/>
      <c r="AK576" s="428"/>
      <c r="AL576" s="428"/>
      <c r="AM576" s="428"/>
      <c r="AN576" s="428"/>
      <c r="AO576" s="428"/>
      <c r="AP576" s="428"/>
      <c r="AQ576" s="428"/>
      <c r="AR576" s="428"/>
      <c r="AS576" s="428"/>
      <c r="AT576" s="428"/>
      <c r="AU576" s="428"/>
      <c r="AV576" s="428"/>
      <c r="AW576" s="428"/>
      <c r="AX576" s="428"/>
      <c r="AY576" s="428"/>
      <c r="AZ576" s="428"/>
      <c r="BA576" s="428"/>
      <c r="BB576" s="428"/>
      <c r="BC576" s="428"/>
    </row>
    <row r="577" ht="12.75" customHeight="1">
      <c r="A577" s="428"/>
      <c r="B577" s="428"/>
      <c r="C577" s="428"/>
      <c r="D577" s="428"/>
      <c r="E577" s="428"/>
      <c r="F577" s="428"/>
      <c r="G577" s="428"/>
      <c r="H577" s="428"/>
      <c r="I577" s="428"/>
      <c r="J577" s="428"/>
      <c r="K577" s="428"/>
      <c r="L577" s="428"/>
      <c r="M577" s="428"/>
      <c r="N577" s="428"/>
      <c r="O577" s="428"/>
      <c r="P577" s="428"/>
      <c r="Q577" s="428"/>
      <c r="R577" s="428"/>
      <c r="S577" s="428"/>
      <c r="T577" s="428"/>
      <c r="U577" s="428"/>
      <c r="V577" s="428"/>
      <c r="W577" s="428"/>
      <c r="X577" s="428"/>
      <c r="Y577" s="428"/>
      <c r="Z577" s="428"/>
      <c r="AA577" s="428"/>
      <c r="AB577" s="428"/>
      <c r="AC577" s="428"/>
      <c r="AD577" s="428"/>
      <c r="AE577" s="428"/>
      <c r="AF577" s="428"/>
      <c r="AG577" s="428"/>
      <c r="AH577" s="428"/>
      <c r="AI577" s="428"/>
      <c r="AJ577" s="428"/>
      <c r="AK577" s="428"/>
      <c r="AL577" s="428"/>
      <c r="AM577" s="428"/>
      <c r="AN577" s="428"/>
      <c r="AO577" s="428"/>
      <c r="AP577" s="428"/>
      <c r="AQ577" s="428"/>
      <c r="AR577" s="428"/>
      <c r="AS577" s="428"/>
      <c r="AT577" s="428"/>
      <c r="AU577" s="428"/>
      <c r="AV577" s="428"/>
      <c r="AW577" s="428"/>
      <c r="AX577" s="428"/>
      <c r="AY577" s="428"/>
      <c r="AZ577" s="428"/>
      <c r="BA577" s="428"/>
      <c r="BB577" s="428"/>
      <c r="BC577" s="428"/>
    </row>
    <row r="578" ht="12.75" customHeight="1">
      <c r="A578" s="428"/>
      <c r="B578" s="428"/>
      <c r="C578" s="428"/>
      <c r="D578" s="428"/>
      <c r="E578" s="428"/>
      <c r="F578" s="428"/>
      <c r="G578" s="428"/>
      <c r="H578" s="428"/>
      <c r="I578" s="428"/>
      <c r="J578" s="428"/>
      <c r="K578" s="428"/>
      <c r="L578" s="428"/>
      <c r="M578" s="428"/>
      <c r="N578" s="428"/>
      <c r="O578" s="428"/>
      <c r="P578" s="428"/>
      <c r="Q578" s="428"/>
      <c r="R578" s="428"/>
      <c r="S578" s="428"/>
      <c r="T578" s="428"/>
      <c r="U578" s="428"/>
      <c r="V578" s="428"/>
      <c r="W578" s="428"/>
      <c r="X578" s="428"/>
      <c r="Y578" s="428"/>
      <c r="Z578" s="428"/>
      <c r="AA578" s="428"/>
      <c r="AB578" s="428"/>
      <c r="AC578" s="428"/>
      <c r="AD578" s="428"/>
      <c r="AE578" s="428"/>
      <c r="AF578" s="428"/>
      <c r="AG578" s="428"/>
      <c r="AH578" s="428"/>
      <c r="AI578" s="428"/>
      <c r="AJ578" s="428"/>
      <c r="AK578" s="428"/>
      <c r="AL578" s="428"/>
      <c r="AM578" s="428"/>
      <c r="AN578" s="428"/>
      <c r="AO578" s="428"/>
      <c r="AP578" s="428"/>
      <c r="AQ578" s="428"/>
      <c r="AR578" s="428"/>
      <c r="AS578" s="428"/>
      <c r="AT578" s="428"/>
      <c r="AU578" s="428"/>
      <c r="AV578" s="428"/>
      <c r="AW578" s="428"/>
      <c r="AX578" s="428"/>
      <c r="AY578" s="428"/>
      <c r="AZ578" s="428"/>
      <c r="BA578" s="428"/>
      <c r="BB578" s="428"/>
      <c r="BC578" s="428"/>
    </row>
    <row r="579" ht="12.75" customHeight="1">
      <c r="A579" s="428"/>
      <c r="B579" s="428"/>
      <c r="C579" s="428"/>
      <c r="D579" s="428"/>
      <c r="E579" s="428"/>
      <c r="F579" s="428"/>
      <c r="G579" s="428"/>
      <c r="H579" s="428"/>
      <c r="I579" s="428"/>
      <c r="J579" s="428"/>
      <c r="K579" s="428"/>
      <c r="L579" s="428"/>
      <c r="M579" s="428"/>
      <c r="N579" s="428"/>
      <c r="O579" s="428"/>
      <c r="P579" s="428"/>
      <c r="Q579" s="428"/>
      <c r="R579" s="428"/>
      <c r="S579" s="428"/>
      <c r="T579" s="428"/>
      <c r="U579" s="428"/>
      <c r="V579" s="428"/>
      <c r="W579" s="428"/>
      <c r="X579" s="428"/>
      <c r="Y579" s="428"/>
      <c r="Z579" s="428"/>
      <c r="AA579" s="428"/>
      <c r="AB579" s="428"/>
      <c r="AC579" s="428"/>
      <c r="AD579" s="428"/>
      <c r="AE579" s="428"/>
      <c r="AF579" s="428"/>
      <c r="AG579" s="428"/>
      <c r="AH579" s="428"/>
      <c r="AI579" s="428"/>
      <c r="AJ579" s="428"/>
      <c r="AK579" s="428"/>
      <c r="AL579" s="428"/>
      <c r="AM579" s="428"/>
      <c r="AN579" s="428"/>
      <c r="AO579" s="428"/>
      <c r="AP579" s="428"/>
      <c r="AQ579" s="428"/>
      <c r="AR579" s="428"/>
      <c r="AS579" s="428"/>
      <c r="AT579" s="428"/>
      <c r="AU579" s="428"/>
      <c r="AV579" s="428"/>
      <c r="AW579" s="428"/>
      <c r="AX579" s="428"/>
      <c r="AY579" s="428"/>
      <c r="AZ579" s="428"/>
      <c r="BA579" s="428"/>
      <c r="BB579" s="428"/>
      <c r="BC579" s="428"/>
    </row>
    <row r="580" ht="12.75" customHeight="1">
      <c r="A580" s="428"/>
      <c r="B580" s="428"/>
      <c r="C580" s="428"/>
      <c r="D580" s="428"/>
      <c r="E580" s="428"/>
      <c r="F580" s="428"/>
      <c r="G580" s="428"/>
      <c r="H580" s="428"/>
      <c r="I580" s="428"/>
      <c r="J580" s="428"/>
      <c r="K580" s="428"/>
      <c r="L580" s="428"/>
      <c r="M580" s="428"/>
      <c r="N580" s="428"/>
      <c r="O580" s="428"/>
      <c r="P580" s="428"/>
      <c r="Q580" s="428"/>
      <c r="R580" s="428"/>
      <c r="S580" s="428"/>
      <c r="T580" s="428"/>
      <c r="U580" s="428"/>
      <c r="V580" s="428"/>
      <c r="W580" s="428"/>
      <c r="X580" s="428"/>
      <c r="Y580" s="428"/>
      <c r="Z580" s="428"/>
      <c r="AA580" s="428"/>
      <c r="AB580" s="428"/>
      <c r="AC580" s="428"/>
      <c r="AD580" s="428"/>
      <c r="AE580" s="428"/>
      <c r="AF580" s="428"/>
      <c r="AG580" s="428"/>
      <c r="AH580" s="428"/>
      <c r="AI580" s="428"/>
      <c r="AJ580" s="428"/>
      <c r="AK580" s="428"/>
      <c r="AL580" s="428"/>
      <c r="AM580" s="428"/>
      <c r="AN580" s="428"/>
      <c r="AO580" s="428"/>
      <c r="AP580" s="428"/>
      <c r="AQ580" s="428"/>
      <c r="AR580" s="428"/>
      <c r="AS580" s="428"/>
      <c r="AT580" s="428"/>
      <c r="AU580" s="428"/>
      <c r="AV580" s="428"/>
      <c r="AW580" s="428"/>
      <c r="AX580" s="428"/>
      <c r="AY580" s="428"/>
      <c r="AZ580" s="428"/>
      <c r="BA580" s="428"/>
      <c r="BB580" s="428"/>
      <c r="BC580" s="428"/>
    </row>
    <row r="581" ht="12.75" customHeight="1">
      <c r="A581" s="428"/>
      <c r="B581" s="428"/>
      <c r="C581" s="428"/>
      <c r="D581" s="428"/>
      <c r="E581" s="428"/>
      <c r="F581" s="428"/>
      <c r="G581" s="428"/>
      <c r="H581" s="428"/>
      <c r="I581" s="428"/>
      <c r="J581" s="428"/>
      <c r="K581" s="428"/>
      <c r="L581" s="428"/>
      <c r="M581" s="428"/>
      <c r="N581" s="428"/>
      <c r="O581" s="428"/>
      <c r="P581" s="428"/>
      <c r="Q581" s="428"/>
      <c r="R581" s="428"/>
      <c r="S581" s="428"/>
      <c r="T581" s="428"/>
      <c r="U581" s="428"/>
      <c r="V581" s="428"/>
      <c r="W581" s="428"/>
      <c r="X581" s="428"/>
      <c r="Y581" s="428"/>
      <c r="Z581" s="428"/>
      <c r="AA581" s="428"/>
      <c r="AB581" s="428"/>
      <c r="AC581" s="428"/>
      <c r="AD581" s="428"/>
      <c r="AE581" s="428"/>
      <c r="AF581" s="428"/>
      <c r="AG581" s="428"/>
      <c r="AH581" s="428"/>
      <c r="AI581" s="428"/>
      <c r="AJ581" s="428"/>
      <c r="AK581" s="428"/>
      <c r="AL581" s="428"/>
      <c r="AM581" s="428"/>
      <c r="AN581" s="428"/>
      <c r="AO581" s="428"/>
      <c r="AP581" s="428"/>
      <c r="AQ581" s="428"/>
      <c r="AR581" s="428"/>
      <c r="AS581" s="428"/>
      <c r="AT581" s="428"/>
      <c r="AU581" s="428"/>
      <c r="AV581" s="428"/>
      <c r="AW581" s="428"/>
      <c r="AX581" s="428"/>
      <c r="AY581" s="428"/>
      <c r="AZ581" s="428"/>
      <c r="BA581" s="428"/>
      <c r="BB581" s="428"/>
      <c r="BC581" s="428"/>
    </row>
    <row r="582" ht="12.75" customHeight="1">
      <c r="A582" s="428"/>
      <c r="B582" s="428"/>
      <c r="C582" s="428"/>
      <c r="D582" s="428"/>
      <c r="E582" s="428"/>
      <c r="F582" s="428"/>
      <c r="G582" s="428"/>
      <c r="H582" s="428"/>
      <c r="I582" s="428"/>
      <c r="J582" s="428"/>
      <c r="K582" s="428"/>
      <c r="L582" s="428"/>
      <c r="M582" s="428"/>
      <c r="N582" s="428"/>
      <c r="O582" s="428"/>
      <c r="P582" s="428"/>
      <c r="Q582" s="428"/>
      <c r="R582" s="428"/>
      <c r="S582" s="428"/>
      <c r="T582" s="428"/>
      <c r="U582" s="428"/>
      <c r="V582" s="428"/>
      <c r="W582" s="428"/>
      <c r="X582" s="428"/>
      <c r="Y582" s="428"/>
      <c r="Z582" s="428"/>
      <c r="AA582" s="428"/>
      <c r="AB582" s="428"/>
      <c r="AC582" s="428"/>
      <c r="AD582" s="428"/>
      <c r="AE582" s="428"/>
      <c r="AF582" s="428"/>
      <c r="AG582" s="428"/>
      <c r="AH582" s="428"/>
      <c r="AI582" s="428"/>
      <c r="AJ582" s="428"/>
      <c r="AK582" s="428"/>
      <c r="AL582" s="428"/>
      <c r="AM582" s="428"/>
      <c r="AN582" s="428"/>
      <c r="AO582" s="428"/>
      <c r="AP582" s="428"/>
      <c r="AQ582" s="428"/>
      <c r="AR582" s="428"/>
      <c r="AS582" s="428"/>
      <c r="AT582" s="428"/>
      <c r="AU582" s="428"/>
      <c r="AV582" s="428"/>
      <c r="AW582" s="428"/>
      <c r="AX582" s="428"/>
      <c r="AY582" s="428"/>
      <c r="AZ582" s="428"/>
      <c r="BA582" s="428"/>
      <c r="BB582" s="428"/>
      <c r="BC582" s="428"/>
    </row>
    <row r="583" ht="12.75" customHeight="1">
      <c r="A583" s="428"/>
      <c r="B583" s="428"/>
      <c r="C583" s="428"/>
      <c r="D583" s="428"/>
      <c r="E583" s="428"/>
      <c r="F583" s="428"/>
      <c r="G583" s="428"/>
      <c r="H583" s="428"/>
      <c r="I583" s="428"/>
      <c r="J583" s="428"/>
      <c r="K583" s="428"/>
      <c r="L583" s="428"/>
      <c r="M583" s="428"/>
      <c r="N583" s="428"/>
      <c r="O583" s="428"/>
      <c r="P583" s="428"/>
      <c r="Q583" s="428"/>
      <c r="R583" s="428"/>
      <c r="S583" s="428"/>
      <c r="T583" s="428"/>
      <c r="U583" s="428"/>
      <c r="V583" s="428"/>
      <c r="W583" s="428"/>
      <c r="X583" s="428"/>
      <c r="Y583" s="428"/>
      <c r="Z583" s="428"/>
      <c r="AA583" s="428"/>
      <c r="AB583" s="428"/>
      <c r="AC583" s="428"/>
      <c r="AD583" s="428"/>
      <c r="AE583" s="428"/>
      <c r="AF583" s="428"/>
      <c r="AG583" s="428"/>
      <c r="AH583" s="428"/>
      <c r="AI583" s="428"/>
      <c r="AJ583" s="428"/>
      <c r="AK583" s="428"/>
      <c r="AL583" s="428"/>
      <c r="AM583" s="428"/>
      <c r="AN583" s="428"/>
      <c r="AO583" s="428"/>
      <c r="AP583" s="428"/>
      <c r="AQ583" s="428"/>
      <c r="AR583" s="428"/>
      <c r="AS583" s="428"/>
      <c r="AT583" s="428"/>
      <c r="AU583" s="428"/>
      <c r="AV583" s="428"/>
      <c r="AW583" s="428"/>
      <c r="AX583" s="428"/>
      <c r="AY583" s="428"/>
      <c r="AZ583" s="428"/>
      <c r="BA583" s="428"/>
      <c r="BB583" s="428"/>
      <c r="BC583" s="428"/>
    </row>
    <row r="584" ht="12.75" customHeight="1">
      <c r="A584" s="428"/>
      <c r="B584" s="428"/>
      <c r="C584" s="428"/>
      <c r="D584" s="428"/>
      <c r="E584" s="428"/>
      <c r="F584" s="428"/>
      <c r="G584" s="428"/>
      <c r="H584" s="428"/>
      <c r="I584" s="428"/>
      <c r="J584" s="428"/>
      <c r="K584" s="428"/>
      <c r="L584" s="428"/>
      <c r="M584" s="428"/>
      <c r="N584" s="428"/>
      <c r="O584" s="428"/>
      <c r="P584" s="428"/>
      <c r="Q584" s="428"/>
      <c r="R584" s="428"/>
      <c r="S584" s="428"/>
      <c r="T584" s="428"/>
      <c r="U584" s="428"/>
      <c r="V584" s="428"/>
      <c r="W584" s="428"/>
      <c r="X584" s="428"/>
      <c r="Y584" s="428"/>
      <c r="Z584" s="428"/>
      <c r="AA584" s="428"/>
      <c r="AB584" s="428"/>
      <c r="AC584" s="428"/>
      <c r="AD584" s="428"/>
      <c r="AE584" s="428"/>
      <c r="AF584" s="428"/>
      <c r="AG584" s="428"/>
      <c r="AH584" s="428"/>
      <c r="AI584" s="428"/>
      <c r="AJ584" s="428"/>
      <c r="AK584" s="428"/>
      <c r="AL584" s="428"/>
      <c r="AM584" s="428"/>
      <c r="AN584" s="428"/>
      <c r="AO584" s="428"/>
      <c r="AP584" s="428"/>
      <c r="AQ584" s="428"/>
      <c r="AR584" s="428"/>
      <c r="AS584" s="428"/>
      <c r="AT584" s="428"/>
      <c r="AU584" s="428"/>
      <c r="AV584" s="428"/>
      <c r="AW584" s="428"/>
      <c r="AX584" s="428"/>
      <c r="AY584" s="428"/>
      <c r="AZ584" s="428"/>
      <c r="BA584" s="428"/>
      <c r="BB584" s="428"/>
      <c r="BC584" s="428"/>
    </row>
    <row r="585" ht="12.75" customHeight="1">
      <c r="A585" s="428"/>
      <c r="B585" s="428"/>
      <c r="C585" s="428"/>
      <c r="D585" s="428"/>
      <c r="E585" s="428"/>
      <c r="F585" s="428"/>
      <c r="G585" s="428"/>
      <c r="H585" s="428"/>
      <c r="I585" s="428"/>
      <c r="J585" s="428"/>
      <c r="K585" s="428"/>
      <c r="L585" s="428"/>
      <c r="M585" s="428"/>
      <c r="N585" s="428"/>
      <c r="O585" s="428"/>
      <c r="P585" s="428"/>
      <c r="Q585" s="428"/>
      <c r="R585" s="428"/>
      <c r="S585" s="428"/>
      <c r="T585" s="428"/>
      <c r="U585" s="428"/>
      <c r="V585" s="428"/>
      <c r="W585" s="428"/>
      <c r="X585" s="428"/>
      <c r="Y585" s="428"/>
      <c r="Z585" s="428"/>
      <c r="AA585" s="428"/>
      <c r="AB585" s="428"/>
      <c r="AC585" s="428"/>
      <c r="AD585" s="428"/>
      <c r="AE585" s="428"/>
      <c r="AF585" s="428"/>
      <c r="AG585" s="428"/>
      <c r="AH585" s="428"/>
      <c r="AI585" s="428"/>
      <c r="AJ585" s="428"/>
      <c r="AK585" s="428"/>
      <c r="AL585" s="428"/>
      <c r="AM585" s="428"/>
      <c r="AN585" s="428"/>
      <c r="AO585" s="428"/>
      <c r="AP585" s="428"/>
      <c r="AQ585" s="428"/>
      <c r="AR585" s="428"/>
      <c r="AS585" s="428"/>
      <c r="AT585" s="428"/>
      <c r="AU585" s="428"/>
      <c r="AV585" s="428"/>
      <c r="AW585" s="428"/>
      <c r="AX585" s="428"/>
      <c r="AY585" s="428"/>
      <c r="AZ585" s="428"/>
      <c r="BA585" s="428"/>
      <c r="BB585" s="428"/>
      <c r="BC585" s="428"/>
    </row>
    <row r="586" ht="12.75" customHeight="1">
      <c r="A586" s="428"/>
      <c r="B586" s="428"/>
      <c r="C586" s="428"/>
      <c r="D586" s="428"/>
      <c r="E586" s="428"/>
      <c r="F586" s="428"/>
      <c r="G586" s="428"/>
      <c r="H586" s="428"/>
      <c r="I586" s="428"/>
      <c r="J586" s="428"/>
      <c r="K586" s="428"/>
      <c r="L586" s="428"/>
      <c r="M586" s="428"/>
      <c r="N586" s="428"/>
      <c r="O586" s="428"/>
      <c r="P586" s="428"/>
      <c r="Q586" s="428"/>
      <c r="R586" s="428"/>
      <c r="S586" s="428"/>
      <c r="T586" s="428"/>
      <c r="U586" s="428"/>
      <c r="V586" s="428"/>
      <c r="W586" s="428"/>
      <c r="X586" s="428"/>
      <c r="Y586" s="428"/>
      <c r="Z586" s="428"/>
      <c r="AA586" s="428"/>
      <c r="AB586" s="428"/>
      <c r="AC586" s="428"/>
      <c r="AD586" s="428"/>
      <c r="AE586" s="428"/>
      <c r="AF586" s="428"/>
      <c r="AG586" s="428"/>
      <c r="AH586" s="428"/>
      <c r="AI586" s="428"/>
      <c r="AJ586" s="428"/>
      <c r="AK586" s="428"/>
      <c r="AL586" s="428"/>
      <c r="AM586" s="428"/>
      <c r="AN586" s="428"/>
      <c r="AO586" s="428"/>
      <c r="AP586" s="428"/>
      <c r="AQ586" s="428"/>
      <c r="AR586" s="428"/>
      <c r="AS586" s="428"/>
      <c r="AT586" s="428"/>
      <c r="AU586" s="428"/>
      <c r="AV586" s="428"/>
      <c r="AW586" s="428"/>
      <c r="AX586" s="428"/>
      <c r="AY586" s="428"/>
      <c r="AZ586" s="428"/>
      <c r="BA586" s="428"/>
      <c r="BB586" s="428"/>
      <c r="BC586" s="428"/>
    </row>
    <row r="587" ht="12.75" customHeight="1">
      <c r="A587" s="428"/>
      <c r="B587" s="428"/>
      <c r="C587" s="428"/>
      <c r="D587" s="428"/>
      <c r="E587" s="428"/>
      <c r="F587" s="428"/>
      <c r="G587" s="428"/>
      <c r="H587" s="428"/>
      <c r="I587" s="428"/>
      <c r="J587" s="428"/>
      <c r="K587" s="428"/>
      <c r="L587" s="428"/>
      <c r="M587" s="428"/>
      <c r="N587" s="428"/>
      <c r="O587" s="428"/>
      <c r="P587" s="428"/>
      <c r="Q587" s="428"/>
      <c r="R587" s="428"/>
      <c r="S587" s="428"/>
      <c r="T587" s="428"/>
      <c r="U587" s="428"/>
      <c r="V587" s="428"/>
      <c r="W587" s="428"/>
      <c r="X587" s="428"/>
      <c r="Y587" s="428"/>
      <c r="Z587" s="428"/>
      <c r="AA587" s="428"/>
      <c r="AB587" s="428"/>
      <c r="AC587" s="428"/>
      <c r="AD587" s="428"/>
      <c r="AE587" s="428"/>
      <c r="AF587" s="428"/>
      <c r="AG587" s="428"/>
      <c r="AH587" s="428"/>
      <c r="AI587" s="428"/>
      <c r="AJ587" s="428"/>
      <c r="AK587" s="428"/>
      <c r="AL587" s="428"/>
      <c r="AM587" s="428"/>
      <c r="AN587" s="428"/>
      <c r="AO587" s="428"/>
      <c r="AP587" s="428"/>
      <c r="AQ587" s="428"/>
      <c r="AR587" s="428"/>
      <c r="AS587" s="428"/>
      <c r="AT587" s="428"/>
      <c r="AU587" s="428"/>
      <c r="AV587" s="428"/>
      <c r="AW587" s="428"/>
      <c r="AX587" s="428"/>
      <c r="AY587" s="428"/>
      <c r="AZ587" s="428"/>
      <c r="BA587" s="428"/>
      <c r="BB587" s="428"/>
      <c r="BC587" s="428"/>
    </row>
    <row r="588" ht="12.75" customHeight="1">
      <c r="A588" s="428"/>
      <c r="B588" s="428"/>
      <c r="C588" s="428"/>
      <c r="D588" s="428"/>
      <c r="E588" s="428"/>
      <c r="F588" s="428"/>
      <c r="G588" s="428"/>
      <c r="H588" s="428"/>
      <c r="I588" s="428"/>
      <c r="J588" s="428"/>
      <c r="K588" s="428"/>
      <c r="L588" s="428"/>
      <c r="M588" s="428"/>
      <c r="N588" s="428"/>
      <c r="O588" s="428"/>
      <c r="P588" s="428"/>
      <c r="Q588" s="428"/>
      <c r="R588" s="428"/>
      <c r="S588" s="428"/>
      <c r="T588" s="428"/>
      <c r="U588" s="428"/>
      <c r="V588" s="428"/>
      <c r="W588" s="428"/>
      <c r="X588" s="428"/>
      <c r="Y588" s="428"/>
      <c r="Z588" s="428"/>
      <c r="AA588" s="428"/>
      <c r="AB588" s="428"/>
      <c r="AC588" s="428"/>
      <c r="AD588" s="428"/>
      <c r="AE588" s="428"/>
      <c r="AF588" s="428"/>
      <c r="AG588" s="428"/>
      <c r="AH588" s="428"/>
      <c r="AI588" s="428"/>
      <c r="AJ588" s="428"/>
      <c r="AK588" s="428"/>
      <c r="AL588" s="428"/>
      <c r="AM588" s="428"/>
      <c r="AN588" s="428"/>
      <c r="AO588" s="428"/>
      <c r="AP588" s="428"/>
      <c r="AQ588" s="428"/>
      <c r="AR588" s="428"/>
      <c r="AS588" s="428"/>
      <c r="AT588" s="428"/>
      <c r="AU588" s="428"/>
      <c r="AV588" s="428"/>
      <c r="AW588" s="428"/>
      <c r="AX588" s="428"/>
      <c r="AY588" s="428"/>
      <c r="AZ588" s="428"/>
      <c r="BA588" s="428"/>
      <c r="BB588" s="428"/>
      <c r="BC588" s="428"/>
    </row>
    <row r="589" ht="12.75" customHeight="1">
      <c r="A589" s="428"/>
      <c r="B589" s="428"/>
      <c r="C589" s="428"/>
      <c r="D589" s="428"/>
      <c r="E589" s="428"/>
      <c r="F589" s="428"/>
      <c r="G589" s="428"/>
      <c r="H589" s="428"/>
      <c r="I589" s="428"/>
      <c r="J589" s="428"/>
      <c r="K589" s="428"/>
      <c r="L589" s="428"/>
      <c r="M589" s="428"/>
      <c r="N589" s="428"/>
      <c r="O589" s="428"/>
      <c r="P589" s="428"/>
      <c r="Q589" s="428"/>
      <c r="R589" s="428"/>
      <c r="S589" s="428"/>
      <c r="T589" s="428"/>
      <c r="U589" s="428"/>
      <c r="V589" s="428"/>
      <c r="W589" s="428"/>
      <c r="X589" s="428"/>
      <c r="Y589" s="428"/>
      <c r="Z589" s="428"/>
      <c r="AA589" s="428"/>
      <c r="AB589" s="428"/>
      <c r="AC589" s="428"/>
      <c r="AD589" s="428"/>
      <c r="AE589" s="428"/>
      <c r="AF589" s="428"/>
      <c r="AG589" s="428"/>
      <c r="AH589" s="428"/>
      <c r="AI589" s="428"/>
      <c r="AJ589" s="428"/>
      <c r="AK589" s="428"/>
      <c r="AL589" s="428"/>
      <c r="AM589" s="428"/>
      <c r="AN589" s="428"/>
      <c r="AO589" s="428"/>
      <c r="AP589" s="428"/>
      <c r="AQ589" s="428"/>
      <c r="AR589" s="428"/>
      <c r="AS589" s="428"/>
      <c r="AT589" s="428"/>
      <c r="AU589" s="428"/>
      <c r="AV589" s="428"/>
      <c r="AW589" s="428"/>
      <c r="AX589" s="428"/>
      <c r="AY589" s="428"/>
      <c r="AZ589" s="428"/>
      <c r="BA589" s="428"/>
      <c r="BB589" s="428"/>
      <c r="BC589" s="428"/>
    </row>
    <row r="590" ht="12.75" customHeight="1">
      <c r="A590" s="428"/>
      <c r="B590" s="428"/>
      <c r="C590" s="428"/>
      <c r="D590" s="428"/>
      <c r="E590" s="428"/>
      <c r="F590" s="428"/>
      <c r="G590" s="428"/>
      <c r="H590" s="428"/>
      <c r="I590" s="428"/>
      <c r="J590" s="428"/>
      <c r="K590" s="428"/>
      <c r="L590" s="428"/>
      <c r="M590" s="428"/>
      <c r="N590" s="428"/>
      <c r="O590" s="428"/>
      <c r="P590" s="428"/>
      <c r="Q590" s="428"/>
      <c r="R590" s="428"/>
      <c r="S590" s="428"/>
      <c r="T590" s="428"/>
      <c r="U590" s="428"/>
      <c r="V590" s="428"/>
      <c r="W590" s="428"/>
      <c r="X590" s="428"/>
      <c r="Y590" s="428"/>
      <c r="Z590" s="428"/>
      <c r="AA590" s="428"/>
      <c r="AB590" s="428"/>
      <c r="AC590" s="428"/>
      <c r="AD590" s="428"/>
      <c r="AE590" s="428"/>
      <c r="AF590" s="428"/>
      <c r="AG590" s="428"/>
      <c r="AH590" s="428"/>
      <c r="AI590" s="428"/>
      <c r="AJ590" s="428"/>
      <c r="AK590" s="428"/>
      <c r="AL590" s="428"/>
      <c r="AM590" s="428"/>
      <c r="AN590" s="428"/>
      <c r="AO590" s="428"/>
      <c r="AP590" s="428"/>
      <c r="AQ590" s="428"/>
      <c r="AR590" s="428"/>
      <c r="AS590" s="428"/>
      <c r="AT590" s="428"/>
      <c r="AU590" s="428"/>
      <c r="AV590" s="428"/>
      <c r="AW590" s="428"/>
      <c r="AX590" s="428"/>
      <c r="AY590" s="428"/>
      <c r="AZ590" s="428"/>
      <c r="BA590" s="428"/>
      <c r="BB590" s="428"/>
      <c r="BC590" s="428"/>
    </row>
    <row r="591" ht="12.75" customHeight="1">
      <c r="A591" s="428"/>
      <c r="B591" s="428"/>
      <c r="C591" s="428"/>
      <c r="D591" s="428"/>
      <c r="E591" s="428"/>
      <c r="F591" s="428"/>
      <c r="G591" s="428"/>
      <c r="H591" s="428"/>
      <c r="I591" s="428"/>
      <c r="J591" s="428"/>
      <c r="K591" s="428"/>
      <c r="L591" s="428"/>
      <c r="M591" s="428"/>
      <c r="N591" s="428"/>
      <c r="O591" s="428"/>
      <c r="P591" s="428"/>
      <c r="Q591" s="428"/>
      <c r="R591" s="428"/>
      <c r="S591" s="428"/>
      <c r="T591" s="428"/>
      <c r="U591" s="428"/>
      <c r="V591" s="428"/>
      <c r="W591" s="428"/>
      <c r="X591" s="428"/>
      <c r="Y591" s="428"/>
      <c r="Z591" s="428"/>
      <c r="AA591" s="428"/>
      <c r="AB591" s="428"/>
      <c r="AC591" s="428"/>
      <c r="AD591" s="428"/>
      <c r="AE591" s="428"/>
      <c r="AF591" s="428"/>
      <c r="AG591" s="428"/>
      <c r="AH591" s="428"/>
      <c r="AI591" s="428"/>
      <c r="AJ591" s="428"/>
      <c r="AK591" s="428"/>
      <c r="AL591" s="428"/>
      <c r="AM591" s="428"/>
      <c r="AN591" s="428"/>
      <c r="AO591" s="428"/>
      <c r="AP591" s="428"/>
      <c r="AQ591" s="428"/>
      <c r="AR591" s="428"/>
      <c r="AS591" s="428"/>
      <c r="AT591" s="428"/>
      <c r="AU591" s="428"/>
      <c r="AV591" s="428"/>
      <c r="AW591" s="428"/>
      <c r="AX591" s="428"/>
      <c r="AY591" s="428"/>
      <c r="AZ591" s="428"/>
      <c r="BA591" s="428"/>
      <c r="BB591" s="428"/>
      <c r="BC591" s="428"/>
    </row>
    <row r="592" ht="12.75" customHeight="1">
      <c r="A592" s="428"/>
      <c r="B592" s="428"/>
      <c r="C592" s="428"/>
      <c r="D592" s="428"/>
      <c r="E592" s="428"/>
      <c r="F592" s="428"/>
      <c r="G592" s="428"/>
      <c r="H592" s="428"/>
      <c r="I592" s="428"/>
      <c r="J592" s="428"/>
      <c r="K592" s="428"/>
      <c r="L592" s="428"/>
      <c r="M592" s="428"/>
      <c r="N592" s="428"/>
      <c r="O592" s="428"/>
      <c r="P592" s="428"/>
      <c r="Q592" s="428"/>
      <c r="R592" s="428"/>
      <c r="S592" s="428"/>
      <c r="T592" s="428"/>
      <c r="U592" s="428"/>
      <c r="V592" s="428"/>
      <c r="W592" s="428"/>
      <c r="X592" s="428"/>
      <c r="Y592" s="428"/>
      <c r="Z592" s="428"/>
      <c r="AA592" s="428"/>
      <c r="AB592" s="428"/>
      <c r="AC592" s="428"/>
      <c r="AD592" s="428"/>
      <c r="AE592" s="428"/>
      <c r="AF592" s="428"/>
      <c r="AG592" s="428"/>
      <c r="AH592" s="428"/>
      <c r="AI592" s="428"/>
      <c r="AJ592" s="428"/>
      <c r="AK592" s="428"/>
      <c r="AL592" s="428"/>
      <c r="AM592" s="428"/>
      <c r="AN592" s="428"/>
      <c r="AO592" s="428"/>
      <c r="AP592" s="428"/>
      <c r="AQ592" s="428"/>
      <c r="AR592" s="428"/>
      <c r="AS592" s="428"/>
      <c r="AT592" s="428"/>
      <c r="AU592" s="428"/>
      <c r="AV592" s="428"/>
      <c r="AW592" s="428"/>
      <c r="AX592" s="428"/>
      <c r="AY592" s="428"/>
      <c r="AZ592" s="428"/>
      <c r="BA592" s="428"/>
      <c r="BB592" s="428"/>
      <c r="BC592" s="428"/>
    </row>
    <row r="593" ht="12.75" customHeight="1">
      <c r="A593" s="428"/>
      <c r="B593" s="428"/>
      <c r="C593" s="428"/>
      <c r="D593" s="428"/>
      <c r="E593" s="428"/>
      <c r="F593" s="428"/>
      <c r="G593" s="428"/>
      <c r="H593" s="428"/>
      <c r="I593" s="428"/>
      <c r="J593" s="428"/>
      <c r="K593" s="428"/>
      <c r="L593" s="428"/>
      <c r="M593" s="428"/>
      <c r="N593" s="428"/>
      <c r="O593" s="428"/>
      <c r="P593" s="428"/>
      <c r="Q593" s="428"/>
      <c r="R593" s="428"/>
      <c r="S593" s="428"/>
      <c r="T593" s="428"/>
      <c r="U593" s="428"/>
      <c r="V593" s="428"/>
      <c r="W593" s="428"/>
      <c r="X593" s="428"/>
      <c r="Y593" s="428"/>
      <c r="Z593" s="428"/>
      <c r="AA593" s="428"/>
      <c r="AB593" s="428"/>
      <c r="AC593" s="428"/>
      <c r="AD593" s="428"/>
      <c r="AE593" s="428"/>
      <c r="AF593" s="428"/>
      <c r="AG593" s="428"/>
      <c r="AH593" s="428"/>
      <c r="AI593" s="428"/>
      <c r="AJ593" s="428"/>
      <c r="AK593" s="428"/>
      <c r="AL593" s="428"/>
      <c r="AM593" s="428"/>
      <c r="AN593" s="428"/>
      <c r="AO593" s="428"/>
      <c r="AP593" s="428"/>
      <c r="AQ593" s="428"/>
      <c r="AR593" s="428"/>
      <c r="AS593" s="428"/>
      <c r="AT593" s="428"/>
      <c r="AU593" s="428"/>
      <c r="AV593" s="428"/>
      <c r="AW593" s="428"/>
      <c r="AX593" s="428"/>
      <c r="AY593" s="428"/>
      <c r="AZ593" s="428"/>
      <c r="BA593" s="428"/>
      <c r="BB593" s="428"/>
      <c r="BC593" s="428"/>
    </row>
    <row r="594" ht="12.75" customHeight="1">
      <c r="A594" s="428"/>
      <c r="B594" s="428"/>
      <c r="C594" s="428"/>
      <c r="D594" s="428"/>
      <c r="E594" s="428"/>
      <c r="F594" s="428"/>
      <c r="G594" s="428"/>
      <c r="H594" s="428"/>
      <c r="I594" s="428"/>
      <c r="J594" s="428"/>
      <c r="K594" s="428"/>
      <c r="L594" s="428"/>
      <c r="M594" s="428"/>
      <c r="N594" s="428"/>
      <c r="O594" s="428"/>
      <c r="P594" s="428"/>
      <c r="Q594" s="428"/>
      <c r="R594" s="428"/>
      <c r="S594" s="428"/>
      <c r="T594" s="428"/>
      <c r="U594" s="428"/>
      <c r="V594" s="428"/>
      <c r="W594" s="428"/>
      <c r="X594" s="428"/>
      <c r="Y594" s="428"/>
      <c r="Z594" s="428"/>
      <c r="AA594" s="428"/>
      <c r="AB594" s="428"/>
      <c r="AC594" s="428"/>
      <c r="AD594" s="428"/>
      <c r="AE594" s="428"/>
      <c r="AF594" s="428"/>
      <c r="AG594" s="428"/>
      <c r="AH594" s="428"/>
      <c r="AI594" s="428"/>
      <c r="AJ594" s="428"/>
      <c r="AK594" s="428"/>
      <c r="AL594" s="428"/>
      <c r="AM594" s="428"/>
      <c r="AN594" s="428"/>
      <c r="AO594" s="428"/>
      <c r="AP594" s="428"/>
      <c r="AQ594" s="428"/>
      <c r="AR594" s="428"/>
      <c r="AS594" s="428"/>
      <c r="AT594" s="428"/>
      <c r="AU594" s="428"/>
      <c r="AV594" s="428"/>
      <c r="AW594" s="428"/>
      <c r="AX594" s="428"/>
      <c r="AY594" s="428"/>
      <c r="AZ594" s="428"/>
      <c r="BA594" s="428"/>
      <c r="BB594" s="428"/>
      <c r="BC594" s="428"/>
    </row>
    <row r="595" ht="12.75" customHeight="1">
      <c r="A595" s="428"/>
      <c r="B595" s="428"/>
      <c r="C595" s="428"/>
      <c r="D595" s="428"/>
      <c r="E595" s="428"/>
      <c r="F595" s="428"/>
      <c r="G595" s="428"/>
      <c r="H595" s="428"/>
      <c r="I595" s="428"/>
      <c r="J595" s="428"/>
      <c r="K595" s="428"/>
      <c r="L595" s="428"/>
      <c r="M595" s="428"/>
      <c r="N595" s="428"/>
      <c r="O595" s="428"/>
      <c r="P595" s="428"/>
      <c r="Q595" s="428"/>
      <c r="R595" s="428"/>
      <c r="S595" s="428"/>
      <c r="T595" s="428"/>
      <c r="U595" s="428"/>
      <c r="V595" s="428"/>
      <c r="W595" s="428"/>
      <c r="X595" s="428"/>
      <c r="Y595" s="428"/>
      <c r="Z595" s="428"/>
      <c r="AA595" s="428"/>
      <c r="AB595" s="428"/>
      <c r="AC595" s="428"/>
      <c r="AD595" s="428"/>
      <c r="AE595" s="428"/>
      <c r="AF595" s="428"/>
      <c r="AG595" s="428"/>
      <c r="AH595" s="428"/>
      <c r="AI595" s="428"/>
      <c r="AJ595" s="428"/>
      <c r="AK595" s="428"/>
      <c r="AL595" s="428"/>
      <c r="AM595" s="428"/>
      <c r="AN595" s="428"/>
      <c r="AO595" s="428"/>
      <c r="AP595" s="428"/>
      <c r="AQ595" s="428"/>
      <c r="AR595" s="428"/>
      <c r="AS595" s="428"/>
      <c r="AT595" s="428"/>
      <c r="AU595" s="428"/>
      <c r="AV595" s="428"/>
      <c r="AW595" s="428"/>
      <c r="AX595" s="428"/>
      <c r="AY595" s="428"/>
      <c r="AZ595" s="428"/>
      <c r="BA595" s="428"/>
      <c r="BB595" s="428"/>
      <c r="BC595" s="428"/>
    </row>
    <row r="596" ht="12.75" customHeight="1">
      <c r="A596" s="428"/>
      <c r="B596" s="428"/>
      <c r="C596" s="428"/>
      <c r="D596" s="428"/>
      <c r="E596" s="428"/>
      <c r="F596" s="428"/>
      <c r="G596" s="428"/>
      <c r="H596" s="428"/>
      <c r="I596" s="428"/>
      <c r="J596" s="428"/>
      <c r="K596" s="428"/>
      <c r="L596" s="428"/>
      <c r="M596" s="428"/>
      <c r="N596" s="428"/>
      <c r="O596" s="428"/>
      <c r="P596" s="428"/>
      <c r="Q596" s="428"/>
      <c r="R596" s="428"/>
      <c r="S596" s="428"/>
      <c r="T596" s="428"/>
      <c r="U596" s="428"/>
      <c r="V596" s="428"/>
      <c r="W596" s="428"/>
      <c r="X596" s="428"/>
      <c r="Y596" s="428"/>
      <c r="Z596" s="428"/>
      <c r="AA596" s="428"/>
      <c r="AB596" s="428"/>
      <c r="AC596" s="428"/>
      <c r="AD596" s="428"/>
      <c r="AE596" s="428"/>
      <c r="AF596" s="428"/>
      <c r="AG596" s="428"/>
      <c r="AH596" s="428"/>
      <c r="AI596" s="428"/>
      <c r="AJ596" s="428"/>
      <c r="AK596" s="428"/>
      <c r="AL596" s="428"/>
      <c r="AM596" s="428"/>
      <c r="AN596" s="428"/>
      <c r="AO596" s="428"/>
      <c r="AP596" s="428"/>
      <c r="AQ596" s="428"/>
      <c r="AR596" s="428"/>
      <c r="AS596" s="428"/>
      <c r="AT596" s="428"/>
      <c r="AU596" s="428"/>
      <c r="AV596" s="428"/>
      <c r="AW596" s="428"/>
      <c r="AX596" s="428"/>
      <c r="AY596" s="428"/>
      <c r="AZ596" s="428"/>
      <c r="BA596" s="428"/>
      <c r="BB596" s="428"/>
      <c r="BC596" s="428"/>
    </row>
    <row r="597" ht="12.75" customHeight="1">
      <c r="A597" s="428"/>
      <c r="B597" s="428"/>
      <c r="C597" s="428"/>
      <c r="D597" s="428"/>
      <c r="E597" s="428"/>
      <c r="F597" s="428"/>
      <c r="G597" s="428"/>
      <c r="H597" s="428"/>
      <c r="I597" s="428"/>
      <c r="J597" s="428"/>
      <c r="K597" s="428"/>
      <c r="L597" s="428"/>
      <c r="M597" s="428"/>
      <c r="N597" s="428"/>
      <c r="O597" s="428"/>
      <c r="P597" s="428"/>
      <c r="Q597" s="428"/>
      <c r="R597" s="428"/>
      <c r="S597" s="428"/>
      <c r="T597" s="428"/>
      <c r="U597" s="428"/>
      <c r="V597" s="428"/>
      <c r="W597" s="428"/>
      <c r="X597" s="428"/>
      <c r="Y597" s="428"/>
      <c r="Z597" s="428"/>
      <c r="AA597" s="428"/>
      <c r="AB597" s="428"/>
      <c r="AC597" s="428"/>
      <c r="AD597" s="428"/>
      <c r="AE597" s="428"/>
      <c r="AF597" s="428"/>
      <c r="AG597" s="428"/>
      <c r="AH597" s="428"/>
      <c r="AI597" s="428"/>
      <c r="AJ597" s="428"/>
      <c r="AK597" s="428"/>
      <c r="AL597" s="428"/>
      <c r="AM597" s="428"/>
      <c r="AN597" s="428"/>
      <c r="AO597" s="428"/>
      <c r="AP597" s="428"/>
      <c r="AQ597" s="428"/>
      <c r="AR597" s="428"/>
      <c r="AS597" s="428"/>
      <c r="AT597" s="428"/>
      <c r="AU597" s="428"/>
      <c r="AV597" s="428"/>
      <c r="AW597" s="428"/>
      <c r="AX597" s="428"/>
      <c r="AY597" s="428"/>
      <c r="AZ597" s="428"/>
      <c r="BA597" s="428"/>
      <c r="BB597" s="428"/>
      <c r="BC597" s="428"/>
    </row>
    <row r="598" ht="12.75" customHeight="1">
      <c r="A598" s="428"/>
      <c r="B598" s="428"/>
      <c r="C598" s="428"/>
      <c r="D598" s="428"/>
      <c r="E598" s="428"/>
      <c r="F598" s="428"/>
      <c r="G598" s="428"/>
      <c r="H598" s="428"/>
      <c r="I598" s="428"/>
      <c r="J598" s="428"/>
      <c r="K598" s="428"/>
      <c r="L598" s="428"/>
      <c r="M598" s="428"/>
      <c r="N598" s="428"/>
      <c r="O598" s="428"/>
      <c r="P598" s="428"/>
      <c r="Q598" s="428"/>
      <c r="R598" s="428"/>
      <c r="S598" s="428"/>
      <c r="T598" s="428"/>
      <c r="U598" s="428"/>
      <c r="V598" s="428"/>
      <c r="W598" s="428"/>
      <c r="X598" s="428"/>
      <c r="Y598" s="428"/>
      <c r="Z598" s="428"/>
      <c r="AA598" s="428"/>
      <c r="AB598" s="428"/>
      <c r="AC598" s="428"/>
      <c r="AD598" s="428"/>
      <c r="AE598" s="428"/>
      <c r="AF598" s="428"/>
      <c r="AG598" s="428"/>
      <c r="AH598" s="428"/>
      <c r="AI598" s="428"/>
      <c r="AJ598" s="428"/>
      <c r="AK598" s="428"/>
      <c r="AL598" s="428"/>
      <c r="AM598" s="428"/>
      <c r="AN598" s="428"/>
      <c r="AO598" s="428"/>
      <c r="AP598" s="428"/>
      <c r="AQ598" s="428"/>
      <c r="AR598" s="428"/>
      <c r="AS598" s="428"/>
      <c r="AT598" s="428"/>
      <c r="AU598" s="428"/>
      <c r="AV598" s="428"/>
      <c r="AW598" s="428"/>
      <c r="AX598" s="428"/>
      <c r="AY598" s="428"/>
      <c r="AZ598" s="428"/>
      <c r="BA598" s="428"/>
      <c r="BB598" s="428"/>
      <c r="BC598" s="428"/>
    </row>
    <row r="599" ht="12.75" customHeight="1">
      <c r="A599" s="428"/>
      <c r="B599" s="428"/>
      <c r="C599" s="428"/>
      <c r="D599" s="428"/>
      <c r="E599" s="428"/>
      <c r="F599" s="428"/>
      <c r="G599" s="428"/>
      <c r="H599" s="428"/>
      <c r="I599" s="428"/>
      <c r="J599" s="428"/>
      <c r="K599" s="428"/>
      <c r="L599" s="428"/>
      <c r="M599" s="428"/>
      <c r="N599" s="428"/>
      <c r="O599" s="428"/>
      <c r="P599" s="428"/>
      <c r="Q599" s="428"/>
      <c r="R599" s="428"/>
      <c r="S599" s="428"/>
      <c r="T599" s="428"/>
      <c r="U599" s="428"/>
      <c r="V599" s="428"/>
      <c r="W599" s="428"/>
      <c r="X599" s="428"/>
      <c r="Y599" s="428"/>
      <c r="Z599" s="428"/>
      <c r="AA599" s="428"/>
      <c r="AB599" s="428"/>
      <c r="AC599" s="428"/>
      <c r="AD599" s="428"/>
      <c r="AE599" s="428"/>
      <c r="AF599" s="428"/>
      <c r="AG599" s="428"/>
      <c r="AH599" s="428"/>
      <c r="AI599" s="428"/>
      <c r="AJ599" s="428"/>
      <c r="AK599" s="428"/>
      <c r="AL599" s="428"/>
      <c r="AM599" s="428"/>
      <c r="AN599" s="428"/>
      <c r="AO599" s="428"/>
      <c r="AP599" s="428"/>
      <c r="AQ599" s="428"/>
      <c r="AR599" s="428"/>
      <c r="AS599" s="428"/>
      <c r="AT599" s="428"/>
      <c r="AU599" s="428"/>
      <c r="AV599" s="428"/>
      <c r="AW599" s="428"/>
      <c r="AX599" s="428"/>
      <c r="AY599" s="428"/>
      <c r="AZ599" s="428"/>
      <c r="BA599" s="428"/>
      <c r="BB599" s="428"/>
      <c r="BC599" s="428"/>
    </row>
    <row r="600" ht="12.75" customHeight="1">
      <c r="A600" s="428"/>
      <c r="B600" s="428"/>
      <c r="C600" s="428"/>
      <c r="D600" s="428"/>
      <c r="E600" s="428"/>
      <c r="F600" s="428"/>
      <c r="G600" s="428"/>
      <c r="H600" s="428"/>
      <c r="I600" s="428"/>
      <c r="J600" s="428"/>
      <c r="K600" s="428"/>
      <c r="L600" s="428"/>
      <c r="M600" s="428"/>
      <c r="N600" s="428"/>
      <c r="O600" s="428"/>
      <c r="P600" s="428"/>
      <c r="Q600" s="428"/>
      <c r="R600" s="428"/>
      <c r="S600" s="428"/>
      <c r="T600" s="428"/>
      <c r="U600" s="428"/>
      <c r="V600" s="428"/>
      <c r="W600" s="428"/>
      <c r="X600" s="428"/>
      <c r="Y600" s="428"/>
      <c r="Z600" s="428"/>
      <c r="AA600" s="428"/>
      <c r="AB600" s="428"/>
      <c r="AC600" s="428"/>
      <c r="AD600" s="428"/>
      <c r="AE600" s="428"/>
      <c r="AF600" s="428"/>
      <c r="AG600" s="428"/>
      <c r="AH600" s="428"/>
      <c r="AI600" s="428"/>
      <c r="AJ600" s="428"/>
      <c r="AK600" s="428"/>
      <c r="AL600" s="428"/>
      <c r="AM600" s="428"/>
      <c r="AN600" s="428"/>
      <c r="AO600" s="428"/>
      <c r="AP600" s="428"/>
      <c r="AQ600" s="428"/>
      <c r="AR600" s="428"/>
      <c r="AS600" s="428"/>
      <c r="AT600" s="428"/>
      <c r="AU600" s="428"/>
      <c r="AV600" s="428"/>
      <c r="AW600" s="428"/>
      <c r="AX600" s="428"/>
      <c r="AY600" s="428"/>
      <c r="AZ600" s="428"/>
      <c r="BA600" s="428"/>
      <c r="BB600" s="428"/>
      <c r="BC600" s="428"/>
    </row>
    <row r="601" ht="12.75" customHeight="1">
      <c r="A601" s="428"/>
      <c r="B601" s="428"/>
      <c r="C601" s="428"/>
      <c r="D601" s="428"/>
      <c r="E601" s="428"/>
      <c r="F601" s="428"/>
      <c r="G601" s="428"/>
      <c r="H601" s="428"/>
      <c r="I601" s="428"/>
      <c r="J601" s="428"/>
      <c r="K601" s="428"/>
      <c r="L601" s="428"/>
      <c r="M601" s="428"/>
      <c r="N601" s="428"/>
      <c r="O601" s="428"/>
      <c r="P601" s="428"/>
      <c r="Q601" s="428"/>
      <c r="R601" s="428"/>
      <c r="S601" s="428"/>
      <c r="T601" s="428"/>
      <c r="U601" s="428"/>
      <c r="V601" s="428"/>
      <c r="W601" s="428"/>
      <c r="X601" s="428"/>
      <c r="Y601" s="428"/>
      <c r="Z601" s="428"/>
      <c r="AA601" s="428"/>
      <c r="AB601" s="428"/>
      <c r="AC601" s="428"/>
      <c r="AD601" s="428"/>
      <c r="AE601" s="428"/>
      <c r="AF601" s="428"/>
      <c r="AG601" s="428"/>
      <c r="AH601" s="428"/>
      <c r="AI601" s="428"/>
      <c r="AJ601" s="428"/>
      <c r="AK601" s="428"/>
      <c r="AL601" s="428"/>
      <c r="AM601" s="428"/>
      <c r="AN601" s="428"/>
      <c r="AO601" s="428"/>
      <c r="AP601" s="428"/>
      <c r="AQ601" s="428"/>
      <c r="AR601" s="428"/>
      <c r="AS601" s="428"/>
      <c r="AT601" s="428"/>
      <c r="AU601" s="428"/>
      <c r="AV601" s="428"/>
      <c r="AW601" s="428"/>
      <c r="AX601" s="428"/>
      <c r="AY601" s="428"/>
      <c r="AZ601" s="428"/>
      <c r="BA601" s="428"/>
      <c r="BB601" s="428"/>
      <c r="BC601" s="428"/>
    </row>
    <row r="602" ht="12.75" customHeight="1">
      <c r="A602" s="428"/>
      <c r="B602" s="428"/>
      <c r="C602" s="428"/>
      <c r="D602" s="428"/>
      <c r="E602" s="428"/>
      <c r="F602" s="428"/>
      <c r="G602" s="428"/>
      <c r="H602" s="428"/>
      <c r="I602" s="428"/>
      <c r="J602" s="428"/>
      <c r="K602" s="428"/>
      <c r="L602" s="428"/>
      <c r="M602" s="428"/>
      <c r="N602" s="428"/>
      <c r="O602" s="428"/>
      <c r="P602" s="428"/>
      <c r="Q602" s="428"/>
      <c r="R602" s="428"/>
      <c r="S602" s="428"/>
      <c r="T602" s="428"/>
      <c r="U602" s="428"/>
      <c r="V602" s="428"/>
      <c r="W602" s="428"/>
      <c r="X602" s="428"/>
      <c r="Y602" s="428"/>
      <c r="Z602" s="428"/>
      <c r="AA602" s="428"/>
      <c r="AB602" s="428"/>
      <c r="AC602" s="428"/>
      <c r="AD602" s="428"/>
      <c r="AE602" s="428"/>
      <c r="AF602" s="428"/>
      <c r="AG602" s="428"/>
      <c r="AH602" s="428"/>
      <c r="AI602" s="428"/>
      <c r="AJ602" s="428"/>
      <c r="AK602" s="428"/>
      <c r="AL602" s="428"/>
      <c r="AM602" s="428"/>
      <c r="AN602" s="428"/>
      <c r="AO602" s="428"/>
      <c r="AP602" s="428"/>
      <c r="AQ602" s="428"/>
      <c r="AR602" s="428"/>
      <c r="AS602" s="428"/>
      <c r="AT602" s="428"/>
      <c r="AU602" s="428"/>
      <c r="AV602" s="428"/>
      <c r="AW602" s="428"/>
      <c r="AX602" s="428"/>
      <c r="AY602" s="428"/>
      <c r="AZ602" s="428"/>
      <c r="BA602" s="428"/>
      <c r="BB602" s="428"/>
      <c r="BC602" s="428"/>
    </row>
    <row r="603" ht="12.75" customHeight="1">
      <c r="A603" s="428"/>
      <c r="B603" s="428"/>
      <c r="C603" s="428"/>
      <c r="D603" s="428"/>
      <c r="E603" s="428"/>
      <c r="F603" s="428"/>
      <c r="G603" s="428"/>
      <c r="H603" s="428"/>
      <c r="I603" s="428"/>
      <c r="J603" s="428"/>
      <c r="K603" s="428"/>
      <c r="L603" s="428"/>
      <c r="M603" s="428"/>
      <c r="N603" s="428"/>
      <c r="O603" s="428"/>
      <c r="P603" s="428"/>
      <c r="Q603" s="428"/>
      <c r="R603" s="428"/>
      <c r="S603" s="428"/>
      <c r="T603" s="428"/>
      <c r="U603" s="428"/>
      <c r="V603" s="428"/>
      <c r="W603" s="428"/>
      <c r="X603" s="428"/>
      <c r="Y603" s="428"/>
      <c r="Z603" s="428"/>
      <c r="AA603" s="428"/>
      <c r="AB603" s="428"/>
      <c r="AC603" s="428"/>
      <c r="AD603" s="428"/>
      <c r="AE603" s="428"/>
      <c r="AF603" s="428"/>
      <c r="AG603" s="428"/>
      <c r="AH603" s="428"/>
      <c r="AI603" s="428"/>
      <c r="AJ603" s="428"/>
      <c r="AK603" s="428"/>
      <c r="AL603" s="428"/>
      <c r="AM603" s="428"/>
      <c r="AN603" s="428"/>
      <c r="AO603" s="428"/>
      <c r="AP603" s="428"/>
      <c r="AQ603" s="428"/>
      <c r="AR603" s="428"/>
      <c r="AS603" s="428"/>
      <c r="AT603" s="428"/>
      <c r="AU603" s="428"/>
      <c r="AV603" s="428"/>
      <c r="AW603" s="428"/>
      <c r="AX603" s="428"/>
      <c r="AY603" s="428"/>
      <c r="AZ603" s="428"/>
      <c r="BA603" s="428"/>
      <c r="BB603" s="428"/>
      <c r="BC603" s="428"/>
    </row>
    <row r="604" ht="12.75" customHeight="1">
      <c r="A604" s="428"/>
      <c r="B604" s="428"/>
      <c r="C604" s="428"/>
      <c r="D604" s="428"/>
      <c r="E604" s="428"/>
      <c r="F604" s="428"/>
      <c r="G604" s="428"/>
      <c r="H604" s="428"/>
      <c r="I604" s="428"/>
      <c r="J604" s="428"/>
      <c r="K604" s="428"/>
      <c r="L604" s="428"/>
      <c r="M604" s="428"/>
      <c r="N604" s="428"/>
      <c r="O604" s="428"/>
      <c r="P604" s="428"/>
      <c r="Q604" s="428"/>
      <c r="R604" s="428"/>
      <c r="S604" s="428"/>
      <c r="T604" s="428"/>
      <c r="U604" s="428"/>
      <c r="V604" s="428"/>
      <c r="W604" s="428"/>
      <c r="X604" s="428"/>
      <c r="Y604" s="428"/>
      <c r="Z604" s="428"/>
      <c r="AA604" s="428"/>
      <c r="AB604" s="428"/>
      <c r="AC604" s="428"/>
      <c r="AD604" s="428"/>
      <c r="AE604" s="428"/>
      <c r="AF604" s="428"/>
      <c r="AG604" s="428"/>
      <c r="AH604" s="428"/>
      <c r="AI604" s="428"/>
      <c r="AJ604" s="428"/>
      <c r="AK604" s="428"/>
      <c r="AL604" s="428"/>
      <c r="AM604" s="428"/>
      <c r="AN604" s="428"/>
      <c r="AO604" s="428"/>
      <c r="AP604" s="428"/>
      <c r="AQ604" s="428"/>
      <c r="AR604" s="428"/>
      <c r="AS604" s="428"/>
      <c r="AT604" s="428"/>
      <c r="AU604" s="428"/>
      <c r="AV604" s="428"/>
      <c r="AW604" s="428"/>
      <c r="AX604" s="428"/>
      <c r="AY604" s="428"/>
      <c r="AZ604" s="428"/>
      <c r="BA604" s="428"/>
      <c r="BB604" s="428"/>
      <c r="BC604" s="428"/>
    </row>
    <row r="605" ht="12.75" customHeight="1">
      <c r="A605" s="428"/>
      <c r="B605" s="428"/>
      <c r="C605" s="428"/>
      <c r="D605" s="428"/>
      <c r="E605" s="428"/>
      <c r="F605" s="428"/>
      <c r="G605" s="428"/>
      <c r="H605" s="428"/>
      <c r="I605" s="428"/>
      <c r="J605" s="428"/>
      <c r="K605" s="428"/>
      <c r="L605" s="428"/>
      <c r="M605" s="428"/>
      <c r="N605" s="428"/>
      <c r="O605" s="428"/>
      <c r="P605" s="428"/>
      <c r="Q605" s="428"/>
      <c r="R605" s="428"/>
      <c r="S605" s="428"/>
      <c r="T605" s="428"/>
      <c r="U605" s="428"/>
      <c r="V605" s="428"/>
      <c r="W605" s="428"/>
      <c r="X605" s="428"/>
      <c r="Y605" s="428"/>
      <c r="Z605" s="428"/>
      <c r="AA605" s="428"/>
      <c r="AB605" s="428"/>
      <c r="AC605" s="428"/>
      <c r="AD605" s="428"/>
      <c r="AE605" s="428"/>
      <c r="AF605" s="428"/>
      <c r="AG605" s="428"/>
      <c r="AH605" s="428"/>
      <c r="AI605" s="428"/>
      <c r="AJ605" s="428"/>
      <c r="AK605" s="428"/>
      <c r="AL605" s="428"/>
      <c r="AM605" s="428"/>
      <c r="AN605" s="428"/>
      <c r="AO605" s="428"/>
      <c r="AP605" s="428"/>
      <c r="AQ605" s="428"/>
      <c r="AR605" s="428"/>
      <c r="AS605" s="428"/>
      <c r="AT605" s="428"/>
      <c r="AU605" s="428"/>
      <c r="AV605" s="428"/>
      <c r="AW605" s="428"/>
      <c r="AX605" s="428"/>
      <c r="AY605" s="428"/>
      <c r="AZ605" s="428"/>
      <c r="BA605" s="428"/>
      <c r="BB605" s="428"/>
      <c r="BC605" s="428"/>
    </row>
    <row r="606" ht="12.75" customHeight="1">
      <c r="A606" s="428"/>
      <c r="B606" s="428"/>
      <c r="C606" s="428"/>
      <c r="D606" s="428"/>
      <c r="E606" s="428"/>
      <c r="F606" s="428"/>
      <c r="G606" s="428"/>
      <c r="H606" s="428"/>
      <c r="I606" s="428"/>
      <c r="J606" s="428"/>
      <c r="K606" s="428"/>
      <c r="L606" s="428"/>
      <c r="M606" s="428"/>
      <c r="N606" s="428"/>
      <c r="O606" s="428"/>
      <c r="P606" s="428"/>
      <c r="Q606" s="428"/>
      <c r="R606" s="428"/>
      <c r="S606" s="428"/>
      <c r="T606" s="428"/>
      <c r="U606" s="428"/>
      <c r="V606" s="428"/>
      <c r="W606" s="428"/>
      <c r="X606" s="428"/>
      <c r="Y606" s="428"/>
      <c r="Z606" s="428"/>
      <c r="AA606" s="428"/>
      <c r="AB606" s="428"/>
      <c r="AC606" s="428"/>
      <c r="AD606" s="428"/>
      <c r="AE606" s="428"/>
      <c r="AF606" s="428"/>
      <c r="AG606" s="428"/>
      <c r="AH606" s="428"/>
      <c r="AI606" s="428"/>
      <c r="AJ606" s="428"/>
      <c r="AK606" s="428"/>
      <c r="AL606" s="428"/>
      <c r="AM606" s="428"/>
      <c r="AN606" s="428"/>
      <c r="AO606" s="428"/>
      <c r="AP606" s="428"/>
      <c r="AQ606" s="428"/>
      <c r="AR606" s="428"/>
      <c r="AS606" s="428"/>
      <c r="AT606" s="428"/>
      <c r="AU606" s="428"/>
      <c r="AV606" s="428"/>
      <c r="AW606" s="428"/>
      <c r="AX606" s="428"/>
      <c r="AY606" s="428"/>
      <c r="AZ606" s="428"/>
      <c r="BA606" s="428"/>
      <c r="BB606" s="428"/>
      <c r="BC606" s="428"/>
    </row>
    <row r="607" ht="12.75" customHeight="1">
      <c r="A607" s="428"/>
      <c r="B607" s="428"/>
      <c r="C607" s="428"/>
      <c r="D607" s="428"/>
      <c r="E607" s="428"/>
      <c r="F607" s="428"/>
      <c r="G607" s="428"/>
      <c r="H607" s="428"/>
      <c r="I607" s="428"/>
      <c r="J607" s="428"/>
      <c r="K607" s="428"/>
      <c r="L607" s="428"/>
      <c r="M607" s="428"/>
      <c r="N607" s="428"/>
      <c r="O607" s="428"/>
      <c r="P607" s="428"/>
      <c r="Q607" s="428"/>
      <c r="R607" s="428"/>
      <c r="S607" s="428"/>
      <c r="T607" s="428"/>
      <c r="U607" s="428"/>
      <c r="V607" s="428"/>
      <c r="W607" s="428"/>
      <c r="X607" s="428"/>
      <c r="Y607" s="428"/>
      <c r="Z607" s="428"/>
      <c r="AA607" s="428"/>
      <c r="AB607" s="428"/>
      <c r="AC607" s="428"/>
      <c r="AD607" s="428"/>
      <c r="AE607" s="428"/>
      <c r="AF607" s="428"/>
      <c r="AG607" s="428"/>
      <c r="AH607" s="428"/>
      <c r="AI607" s="428"/>
      <c r="AJ607" s="428"/>
      <c r="AK607" s="428"/>
      <c r="AL607" s="428"/>
      <c r="AM607" s="428"/>
      <c r="AN607" s="428"/>
      <c r="AO607" s="428"/>
      <c r="AP607" s="428"/>
      <c r="AQ607" s="428"/>
      <c r="AR607" s="428"/>
      <c r="AS607" s="428"/>
      <c r="AT607" s="428"/>
      <c r="AU607" s="428"/>
      <c r="AV607" s="428"/>
      <c r="AW607" s="428"/>
      <c r="AX607" s="428"/>
      <c r="AY607" s="428"/>
      <c r="AZ607" s="428"/>
      <c r="BA607" s="428"/>
      <c r="BB607" s="428"/>
      <c r="BC607" s="428"/>
    </row>
    <row r="608" ht="12.75" customHeight="1">
      <c r="A608" s="428"/>
      <c r="B608" s="428"/>
      <c r="C608" s="428"/>
      <c r="D608" s="428"/>
      <c r="E608" s="428"/>
      <c r="F608" s="428"/>
      <c r="G608" s="428"/>
      <c r="H608" s="428"/>
      <c r="I608" s="428"/>
      <c r="J608" s="428"/>
      <c r="K608" s="428"/>
      <c r="L608" s="428"/>
      <c r="M608" s="428"/>
      <c r="N608" s="428"/>
      <c r="O608" s="428"/>
      <c r="P608" s="428"/>
      <c r="Q608" s="428"/>
      <c r="R608" s="428"/>
      <c r="S608" s="428"/>
      <c r="T608" s="428"/>
      <c r="U608" s="428"/>
      <c r="V608" s="428"/>
      <c r="W608" s="428"/>
      <c r="X608" s="428"/>
      <c r="Y608" s="428"/>
      <c r="Z608" s="428"/>
      <c r="AA608" s="428"/>
      <c r="AB608" s="428"/>
      <c r="AC608" s="428"/>
      <c r="AD608" s="428"/>
      <c r="AE608" s="428"/>
      <c r="AF608" s="428"/>
      <c r="AG608" s="428"/>
      <c r="AH608" s="428"/>
      <c r="AI608" s="428"/>
      <c r="AJ608" s="428"/>
      <c r="AK608" s="428"/>
      <c r="AL608" s="428"/>
      <c r="AM608" s="428"/>
      <c r="AN608" s="428"/>
      <c r="AO608" s="428"/>
      <c r="AP608" s="428"/>
      <c r="AQ608" s="428"/>
      <c r="AR608" s="428"/>
      <c r="AS608" s="428"/>
      <c r="AT608" s="428"/>
      <c r="AU608" s="428"/>
      <c r="AV608" s="428"/>
      <c r="AW608" s="428"/>
      <c r="AX608" s="428"/>
      <c r="AY608" s="428"/>
      <c r="AZ608" s="428"/>
      <c r="BA608" s="428"/>
      <c r="BB608" s="428"/>
      <c r="BC608" s="428"/>
    </row>
    <row r="609" ht="12.75" customHeight="1">
      <c r="A609" s="428"/>
      <c r="B609" s="428"/>
      <c r="C609" s="428"/>
      <c r="D609" s="428"/>
      <c r="E609" s="428"/>
      <c r="F609" s="428"/>
      <c r="G609" s="428"/>
      <c r="H609" s="428"/>
      <c r="I609" s="428"/>
      <c r="J609" s="428"/>
      <c r="K609" s="428"/>
      <c r="L609" s="428"/>
      <c r="M609" s="428"/>
      <c r="N609" s="428"/>
      <c r="O609" s="428"/>
      <c r="P609" s="428"/>
      <c r="Q609" s="428"/>
      <c r="R609" s="428"/>
      <c r="S609" s="428"/>
      <c r="T609" s="428"/>
      <c r="U609" s="428"/>
      <c r="V609" s="428"/>
      <c r="W609" s="428"/>
      <c r="X609" s="428"/>
      <c r="Y609" s="428"/>
      <c r="Z609" s="428"/>
      <c r="AA609" s="428"/>
      <c r="AB609" s="428"/>
      <c r="AC609" s="428"/>
      <c r="AD609" s="428"/>
      <c r="AE609" s="428"/>
      <c r="AF609" s="428"/>
      <c r="AG609" s="428"/>
      <c r="AH609" s="428"/>
      <c r="AI609" s="428"/>
      <c r="AJ609" s="428"/>
      <c r="AK609" s="428"/>
      <c r="AL609" s="428"/>
      <c r="AM609" s="428"/>
      <c r="AN609" s="428"/>
      <c r="AO609" s="428"/>
      <c r="AP609" s="428"/>
      <c r="AQ609" s="428"/>
      <c r="AR609" s="428"/>
      <c r="AS609" s="428"/>
      <c r="AT609" s="428"/>
      <c r="AU609" s="428"/>
      <c r="AV609" s="428"/>
      <c r="AW609" s="428"/>
      <c r="AX609" s="428"/>
      <c r="AY609" s="428"/>
      <c r="AZ609" s="428"/>
      <c r="BA609" s="428"/>
      <c r="BB609" s="428"/>
      <c r="BC609" s="428"/>
    </row>
    <row r="610" ht="12.75" customHeight="1">
      <c r="A610" s="428"/>
      <c r="B610" s="428"/>
      <c r="C610" s="428"/>
      <c r="D610" s="428"/>
      <c r="E610" s="428"/>
      <c r="F610" s="428"/>
      <c r="G610" s="428"/>
      <c r="H610" s="428"/>
      <c r="I610" s="428"/>
      <c r="J610" s="428"/>
      <c r="K610" s="428"/>
      <c r="L610" s="428"/>
      <c r="M610" s="428"/>
      <c r="N610" s="428"/>
      <c r="O610" s="428"/>
      <c r="P610" s="428"/>
      <c r="Q610" s="428"/>
      <c r="R610" s="428"/>
      <c r="S610" s="428"/>
      <c r="T610" s="428"/>
      <c r="U610" s="428"/>
      <c r="V610" s="428"/>
      <c r="W610" s="428"/>
      <c r="X610" s="428"/>
      <c r="Y610" s="428"/>
      <c r="Z610" s="428"/>
      <c r="AA610" s="428"/>
      <c r="AB610" s="428"/>
      <c r="AC610" s="428"/>
      <c r="AD610" s="428"/>
      <c r="AE610" s="428"/>
      <c r="AF610" s="428"/>
      <c r="AG610" s="428"/>
      <c r="AH610" s="428"/>
      <c r="AI610" s="428"/>
      <c r="AJ610" s="428"/>
      <c r="AK610" s="428"/>
      <c r="AL610" s="428"/>
      <c r="AM610" s="428"/>
      <c r="AN610" s="428"/>
      <c r="AO610" s="428"/>
      <c r="AP610" s="428"/>
      <c r="AQ610" s="428"/>
      <c r="AR610" s="428"/>
      <c r="AS610" s="428"/>
      <c r="AT610" s="428"/>
      <c r="AU610" s="428"/>
      <c r="AV610" s="428"/>
      <c r="AW610" s="428"/>
      <c r="AX610" s="428"/>
      <c r="AY610" s="428"/>
      <c r="AZ610" s="428"/>
      <c r="BA610" s="428"/>
      <c r="BB610" s="428"/>
      <c r="BC610" s="428"/>
    </row>
    <row r="611" ht="12.75" customHeight="1">
      <c r="A611" s="428"/>
      <c r="B611" s="428"/>
      <c r="C611" s="428"/>
      <c r="D611" s="428"/>
      <c r="E611" s="428"/>
      <c r="F611" s="428"/>
      <c r="G611" s="428"/>
      <c r="H611" s="428"/>
      <c r="I611" s="428"/>
      <c r="J611" s="428"/>
      <c r="K611" s="428"/>
      <c r="L611" s="428"/>
      <c r="M611" s="428"/>
      <c r="N611" s="428"/>
      <c r="O611" s="428"/>
      <c r="P611" s="428"/>
      <c r="Q611" s="428"/>
      <c r="R611" s="428"/>
      <c r="S611" s="428"/>
      <c r="T611" s="428"/>
      <c r="U611" s="428"/>
      <c r="V611" s="428"/>
      <c r="W611" s="428"/>
      <c r="X611" s="428"/>
      <c r="Y611" s="428"/>
      <c r="Z611" s="428"/>
      <c r="AA611" s="428"/>
      <c r="AB611" s="428"/>
      <c r="AC611" s="428"/>
      <c r="AD611" s="428"/>
      <c r="AE611" s="428"/>
      <c r="AF611" s="428"/>
      <c r="AG611" s="428"/>
      <c r="AH611" s="428"/>
      <c r="AI611" s="428"/>
      <c r="AJ611" s="428"/>
      <c r="AK611" s="428"/>
      <c r="AL611" s="428"/>
      <c r="AM611" s="428"/>
      <c r="AN611" s="428"/>
      <c r="AO611" s="428"/>
      <c r="AP611" s="428"/>
      <c r="AQ611" s="428"/>
      <c r="AR611" s="428"/>
      <c r="AS611" s="428"/>
      <c r="AT611" s="428"/>
      <c r="AU611" s="428"/>
      <c r="AV611" s="428"/>
      <c r="AW611" s="428"/>
      <c r="AX611" s="428"/>
      <c r="AY611" s="428"/>
      <c r="AZ611" s="428"/>
      <c r="BA611" s="428"/>
      <c r="BB611" s="428"/>
      <c r="BC611" s="428"/>
    </row>
    <row r="612" ht="12.75" customHeight="1">
      <c r="A612" s="428"/>
      <c r="B612" s="428"/>
      <c r="C612" s="428"/>
      <c r="D612" s="428"/>
      <c r="E612" s="428"/>
      <c r="F612" s="428"/>
      <c r="G612" s="428"/>
      <c r="H612" s="428"/>
      <c r="I612" s="428"/>
      <c r="J612" s="428"/>
      <c r="K612" s="428"/>
      <c r="L612" s="428"/>
      <c r="M612" s="428"/>
      <c r="N612" s="428"/>
      <c r="O612" s="428"/>
      <c r="P612" s="428"/>
      <c r="Q612" s="428"/>
      <c r="R612" s="428"/>
      <c r="S612" s="428"/>
      <c r="T612" s="428"/>
      <c r="U612" s="428"/>
      <c r="V612" s="428"/>
      <c r="W612" s="428"/>
      <c r="X612" s="428"/>
      <c r="Y612" s="428"/>
      <c r="Z612" s="428"/>
      <c r="AA612" s="428"/>
      <c r="AB612" s="428"/>
      <c r="AC612" s="428"/>
      <c r="AD612" s="428"/>
      <c r="AE612" s="428"/>
      <c r="AF612" s="428"/>
      <c r="AG612" s="428"/>
      <c r="AH612" s="428"/>
      <c r="AI612" s="428"/>
      <c r="AJ612" s="428"/>
      <c r="AK612" s="428"/>
      <c r="AL612" s="428"/>
      <c r="AM612" s="428"/>
      <c r="AN612" s="428"/>
      <c r="AO612" s="428"/>
      <c r="AP612" s="428"/>
      <c r="AQ612" s="428"/>
      <c r="AR612" s="428"/>
      <c r="AS612" s="428"/>
      <c r="AT612" s="428"/>
      <c r="AU612" s="428"/>
      <c r="AV612" s="428"/>
      <c r="AW612" s="428"/>
      <c r="AX612" s="428"/>
      <c r="AY612" s="428"/>
      <c r="AZ612" s="428"/>
      <c r="BA612" s="428"/>
      <c r="BB612" s="428"/>
      <c r="BC612" s="428"/>
    </row>
    <row r="613" ht="12.75" customHeight="1">
      <c r="A613" s="428"/>
      <c r="B613" s="428"/>
      <c r="C613" s="428"/>
      <c r="D613" s="428"/>
      <c r="E613" s="428"/>
      <c r="F613" s="428"/>
      <c r="G613" s="428"/>
      <c r="H613" s="428"/>
      <c r="I613" s="428"/>
      <c r="J613" s="428"/>
      <c r="K613" s="428"/>
      <c r="L613" s="428"/>
      <c r="M613" s="428"/>
      <c r="N613" s="428"/>
      <c r="O613" s="428"/>
      <c r="P613" s="428"/>
      <c r="Q613" s="428"/>
      <c r="R613" s="428"/>
      <c r="S613" s="428"/>
      <c r="T613" s="428"/>
      <c r="U613" s="428"/>
      <c r="V613" s="428"/>
      <c r="W613" s="428"/>
      <c r="X613" s="428"/>
      <c r="Y613" s="428"/>
      <c r="Z613" s="428"/>
      <c r="AA613" s="428"/>
      <c r="AB613" s="428"/>
      <c r="AC613" s="428"/>
      <c r="AD613" s="428"/>
      <c r="AE613" s="428"/>
      <c r="AF613" s="428"/>
      <c r="AG613" s="428"/>
      <c r="AH613" s="428"/>
      <c r="AI613" s="428"/>
      <c r="AJ613" s="428"/>
      <c r="AK613" s="428"/>
      <c r="AL613" s="428"/>
      <c r="AM613" s="428"/>
      <c r="AN613" s="428"/>
      <c r="AO613" s="428"/>
      <c r="AP613" s="428"/>
      <c r="AQ613" s="428"/>
      <c r="AR613" s="428"/>
      <c r="AS613" s="428"/>
      <c r="AT613" s="428"/>
      <c r="AU613" s="428"/>
      <c r="AV613" s="428"/>
      <c r="AW613" s="428"/>
      <c r="AX613" s="428"/>
      <c r="AY613" s="428"/>
      <c r="AZ613" s="428"/>
      <c r="BA613" s="428"/>
      <c r="BB613" s="428"/>
      <c r="BC613" s="428"/>
    </row>
    <row r="614" ht="12.75" customHeight="1">
      <c r="A614" s="428"/>
      <c r="B614" s="428"/>
      <c r="C614" s="428"/>
      <c r="D614" s="428"/>
      <c r="E614" s="428"/>
      <c r="F614" s="428"/>
      <c r="G614" s="428"/>
      <c r="H614" s="428"/>
      <c r="I614" s="428"/>
      <c r="J614" s="428"/>
      <c r="K614" s="428"/>
      <c r="L614" s="428"/>
      <c r="M614" s="428"/>
      <c r="N614" s="428"/>
      <c r="O614" s="428"/>
      <c r="P614" s="428"/>
      <c r="Q614" s="428"/>
      <c r="R614" s="428"/>
      <c r="S614" s="428"/>
      <c r="T614" s="428"/>
      <c r="U614" s="428"/>
      <c r="V614" s="428"/>
      <c r="W614" s="428"/>
      <c r="X614" s="428"/>
      <c r="Y614" s="428"/>
      <c r="Z614" s="428"/>
      <c r="AA614" s="428"/>
      <c r="AB614" s="428"/>
      <c r="AC614" s="428"/>
      <c r="AD614" s="428"/>
      <c r="AE614" s="428"/>
      <c r="AF614" s="428"/>
      <c r="AG614" s="428"/>
      <c r="AH614" s="428"/>
      <c r="AI614" s="428"/>
      <c r="AJ614" s="428"/>
      <c r="AK614" s="428"/>
      <c r="AL614" s="428"/>
      <c r="AM614" s="428"/>
      <c r="AN614" s="428"/>
      <c r="AO614" s="428"/>
      <c r="AP614" s="428"/>
      <c r="AQ614" s="428"/>
      <c r="AR614" s="428"/>
      <c r="AS614" s="428"/>
      <c r="AT614" s="428"/>
      <c r="AU614" s="428"/>
      <c r="AV614" s="428"/>
      <c r="AW614" s="428"/>
      <c r="AX614" s="428"/>
      <c r="AY614" s="428"/>
      <c r="AZ614" s="428"/>
      <c r="BA614" s="428"/>
      <c r="BB614" s="428"/>
      <c r="BC614" s="428"/>
    </row>
    <row r="615" ht="12.75" customHeight="1">
      <c r="A615" s="428"/>
      <c r="B615" s="428"/>
      <c r="C615" s="428"/>
      <c r="D615" s="428"/>
      <c r="E615" s="428"/>
      <c r="F615" s="428"/>
      <c r="G615" s="428"/>
      <c r="H615" s="428"/>
      <c r="I615" s="428"/>
      <c r="J615" s="428"/>
      <c r="K615" s="428"/>
      <c r="L615" s="428"/>
      <c r="M615" s="428"/>
      <c r="N615" s="428"/>
      <c r="O615" s="428"/>
      <c r="P615" s="428"/>
      <c r="Q615" s="428"/>
      <c r="R615" s="428"/>
      <c r="S615" s="428"/>
      <c r="T615" s="428"/>
      <c r="U615" s="428"/>
      <c r="V615" s="428"/>
      <c r="W615" s="428"/>
      <c r="X615" s="428"/>
      <c r="Y615" s="428"/>
      <c r="Z615" s="428"/>
      <c r="AA615" s="428"/>
      <c r="AB615" s="428"/>
      <c r="AC615" s="428"/>
      <c r="AD615" s="428"/>
      <c r="AE615" s="428"/>
      <c r="AF615" s="428"/>
      <c r="AG615" s="428"/>
      <c r="AH615" s="428"/>
      <c r="AI615" s="428"/>
      <c r="AJ615" s="428"/>
      <c r="AK615" s="428"/>
      <c r="AL615" s="428"/>
      <c r="AM615" s="428"/>
      <c r="AN615" s="428"/>
      <c r="AO615" s="428"/>
      <c r="AP615" s="428"/>
      <c r="AQ615" s="428"/>
      <c r="AR615" s="428"/>
      <c r="AS615" s="428"/>
      <c r="AT615" s="428"/>
      <c r="AU615" s="428"/>
      <c r="AV615" s="428"/>
      <c r="AW615" s="428"/>
      <c r="AX615" s="428"/>
      <c r="AY615" s="428"/>
      <c r="AZ615" s="428"/>
      <c r="BA615" s="428"/>
      <c r="BB615" s="428"/>
      <c r="BC615" s="428"/>
    </row>
    <row r="616" ht="12.75" customHeight="1">
      <c r="A616" s="428"/>
      <c r="B616" s="428"/>
      <c r="C616" s="428"/>
      <c r="D616" s="428"/>
      <c r="E616" s="428"/>
      <c r="F616" s="428"/>
      <c r="G616" s="428"/>
      <c r="H616" s="428"/>
      <c r="I616" s="428"/>
      <c r="J616" s="428"/>
      <c r="K616" s="428"/>
      <c r="L616" s="428"/>
      <c r="M616" s="428"/>
      <c r="N616" s="428"/>
      <c r="O616" s="428"/>
      <c r="P616" s="428"/>
      <c r="Q616" s="428"/>
      <c r="R616" s="428"/>
      <c r="S616" s="428"/>
      <c r="T616" s="428"/>
      <c r="U616" s="428"/>
      <c r="V616" s="428"/>
      <c r="W616" s="428"/>
      <c r="X616" s="428"/>
      <c r="Y616" s="428"/>
      <c r="Z616" s="428"/>
      <c r="AA616" s="428"/>
      <c r="AB616" s="428"/>
      <c r="AC616" s="428"/>
      <c r="AD616" s="428"/>
      <c r="AE616" s="428"/>
      <c r="AF616" s="428"/>
      <c r="AG616" s="428"/>
      <c r="AH616" s="428"/>
      <c r="AI616" s="428"/>
      <c r="AJ616" s="428"/>
      <c r="AK616" s="428"/>
      <c r="AL616" s="428"/>
      <c r="AM616" s="428"/>
      <c r="AN616" s="428"/>
      <c r="AO616" s="428"/>
      <c r="AP616" s="428"/>
      <c r="AQ616" s="428"/>
      <c r="AR616" s="428"/>
      <c r="AS616" s="428"/>
      <c r="AT616" s="428"/>
      <c r="AU616" s="428"/>
      <c r="AV616" s="428"/>
      <c r="AW616" s="428"/>
      <c r="AX616" s="428"/>
      <c r="AY616" s="428"/>
      <c r="AZ616" s="428"/>
      <c r="BA616" s="428"/>
      <c r="BB616" s="428"/>
      <c r="BC616" s="428"/>
    </row>
    <row r="617" ht="12.75" customHeight="1">
      <c r="A617" s="428"/>
      <c r="B617" s="428"/>
      <c r="C617" s="428"/>
      <c r="D617" s="428"/>
      <c r="E617" s="428"/>
      <c r="F617" s="428"/>
      <c r="G617" s="428"/>
      <c r="H617" s="428"/>
      <c r="I617" s="428"/>
      <c r="J617" s="428"/>
      <c r="K617" s="428"/>
      <c r="L617" s="428"/>
      <c r="M617" s="428"/>
      <c r="N617" s="428"/>
      <c r="O617" s="428"/>
      <c r="P617" s="428"/>
      <c r="Q617" s="428"/>
      <c r="R617" s="428"/>
      <c r="S617" s="428"/>
      <c r="T617" s="428"/>
      <c r="U617" s="428"/>
      <c r="V617" s="428"/>
      <c r="W617" s="428"/>
      <c r="X617" s="428"/>
      <c r="Y617" s="428"/>
      <c r="Z617" s="428"/>
      <c r="AA617" s="428"/>
      <c r="AB617" s="428"/>
      <c r="AC617" s="428"/>
      <c r="AD617" s="428"/>
      <c r="AE617" s="428"/>
      <c r="AF617" s="428"/>
      <c r="AG617" s="428"/>
      <c r="AH617" s="428"/>
      <c r="AI617" s="428"/>
      <c r="AJ617" s="428"/>
      <c r="AK617" s="428"/>
      <c r="AL617" s="428"/>
      <c r="AM617" s="428"/>
      <c r="AN617" s="428"/>
      <c r="AO617" s="428"/>
      <c r="AP617" s="428"/>
      <c r="AQ617" s="428"/>
      <c r="AR617" s="428"/>
      <c r="AS617" s="428"/>
      <c r="AT617" s="428"/>
      <c r="AU617" s="428"/>
      <c r="AV617" s="428"/>
      <c r="AW617" s="428"/>
      <c r="AX617" s="428"/>
      <c r="AY617" s="428"/>
      <c r="AZ617" s="428"/>
      <c r="BA617" s="428"/>
      <c r="BB617" s="428"/>
      <c r="BC617" s="428"/>
    </row>
    <row r="618" ht="12.75" customHeight="1">
      <c r="A618" s="428"/>
      <c r="B618" s="428"/>
      <c r="C618" s="428"/>
      <c r="D618" s="428"/>
      <c r="E618" s="428"/>
      <c r="F618" s="428"/>
      <c r="G618" s="428"/>
      <c r="H618" s="428"/>
      <c r="I618" s="428"/>
      <c r="J618" s="428"/>
      <c r="K618" s="428"/>
      <c r="L618" s="428"/>
      <c r="M618" s="428"/>
      <c r="N618" s="428"/>
      <c r="O618" s="428"/>
      <c r="P618" s="428"/>
      <c r="Q618" s="428"/>
      <c r="R618" s="428"/>
      <c r="S618" s="428"/>
      <c r="T618" s="428"/>
      <c r="U618" s="428"/>
      <c r="V618" s="428"/>
      <c r="W618" s="428"/>
      <c r="X618" s="428"/>
      <c r="Y618" s="428"/>
      <c r="Z618" s="428"/>
      <c r="AA618" s="428"/>
      <c r="AB618" s="428"/>
      <c r="AC618" s="428"/>
      <c r="AD618" s="428"/>
      <c r="AE618" s="428"/>
      <c r="AF618" s="428"/>
      <c r="AG618" s="428"/>
      <c r="AH618" s="428"/>
      <c r="AI618" s="428"/>
      <c r="AJ618" s="428"/>
      <c r="AK618" s="428"/>
      <c r="AL618" s="428"/>
      <c r="AM618" s="428"/>
      <c r="AN618" s="428"/>
      <c r="AO618" s="428"/>
      <c r="AP618" s="428"/>
      <c r="AQ618" s="428"/>
      <c r="AR618" s="428"/>
      <c r="AS618" s="428"/>
      <c r="AT618" s="428"/>
      <c r="AU618" s="428"/>
      <c r="AV618" s="428"/>
      <c r="AW618" s="428"/>
      <c r="AX618" s="428"/>
      <c r="AY618" s="428"/>
      <c r="AZ618" s="428"/>
      <c r="BA618" s="428"/>
      <c r="BB618" s="428"/>
      <c r="BC618" s="428"/>
    </row>
    <row r="619" ht="12.75" customHeight="1">
      <c r="A619" s="428"/>
      <c r="B619" s="428"/>
      <c r="C619" s="428"/>
      <c r="D619" s="428"/>
      <c r="E619" s="428"/>
      <c r="F619" s="428"/>
      <c r="G619" s="428"/>
      <c r="H619" s="428"/>
      <c r="I619" s="428"/>
      <c r="J619" s="428"/>
      <c r="K619" s="428"/>
      <c r="L619" s="428"/>
      <c r="M619" s="428"/>
      <c r="N619" s="428"/>
      <c r="O619" s="428"/>
      <c r="P619" s="428"/>
      <c r="Q619" s="428"/>
      <c r="R619" s="428"/>
      <c r="S619" s="428"/>
      <c r="T619" s="428"/>
      <c r="U619" s="428"/>
      <c r="V619" s="428"/>
      <c r="W619" s="428"/>
      <c r="X619" s="428"/>
      <c r="Y619" s="428"/>
      <c r="Z619" s="428"/>
      <c r="AA619" s="428"/>
      <c r="AB619" s="428"/>
      <c r="AC619" s="428"/>
      <c r="AD619" s="428"/>
      <c r="AE619" s="428"/>
      <c r="AF619" s="428"/>
      <c r="AG619" s="428"/>
      <c r="AH619" s="428"/>
      <c r="AI619" s="428"/>
      <c r="AJ619" s="428"/>
      <c r="AK619" s="428"/>
      <c r="AL619" s="428"/>
      <c r="AM619" s="428"/>
      <c r="AN619" s="428"/>
      <c r="AO619" s="428"/>
      <c r="AP619" s="428"/>
      <c r="AQ619" s="428"/>
      <c r="AR619" s="428"/>
      <c r="AS619" s="428"/>
      <c r="AT619" s="428"/>
      <c r="AU619" s="428"/>
      <c r="AV619" s="428"/>
      <c r="AW619" s="428"/>
      <c r="AX619" s="428"/>
      <c r="AY619" s="428"/>
      <c r="AZ619" s="428"/>
      <c r="BA619" s="428"/>
      <c r="BB619" s="428"/>
      <c r="BC619" s="428"/>
    </row>
    <row r="620" ht="12.75" customHeight="1">
      <c r="A620" s="428"/>
      <c r="B620" s="428"/>
      <c r="C620" s="428"/>
      <c r="D620" s="428"/>
      <c r="E620" s="428"/>
      <c r="F620" s="428"/>
      <c r="G620" s="428"/>
      <c r="H620" s="428"/>
      <c r="I620" s="428"/>
      <c r="J620" s="428"/>
      <c r="K620" s="428"/>
      <c r="L620" s="428"/>
      <c r="M620" s="428"/>
      <c r="N620" s="428"/>
      <c r="O620" s="428"/>
      <c r="P620" s="428"/>
      <c r="Q620" s="428"/>
      <c r="R620" s="428"/>
      <c r="S620" s="428"/>
      <c r="T620" s="428"/>
      <c r="U620" s="428"/>
      <c r="V620" s="428"/>
      <c r="W620" s="428"/>
      <c r="X620" s="428"/>
      <c r="Y620" s="428"/>
      <c r="Z620" s="428"/>
      <c r="AA620" s="428"/>
      <c r="AB620" s="428"/>
      <c r="AC620" s="428"/>
      <c r="AD620" s="428"/>
      <c r="AE620" s="428"/>
      <c r="AF620" s="428"/>
      <c r="AG620" s="428"/>
      <c r="AH620" s="428"/>
      <c r="AI620" s="428"/>
      <c r="AJ620" s="428"/>
      <c r="AK620" s="428"/>
      <c r="AL620" s="428"/>
      <c r="AM620" s="428"/>
      <c r="AN620" s="428"/>
      <c r="AO620" s="428"/>
      <c r="AP620" s="428"/>
      <c r="AQ620" s="428"/>
      <c r="AR620" s="428"/>
      <c r="AS620" s="428"/>
      <c r="AT620" s="428"/>
      <c r="AU620" s="428"/>
      <c r="AV620" s="428"/>
      <c r="AW620" s="428"/>
      <c r="AX620" s="428"/>
      <c r="AY620" s="428"/>
      <c r="AZ620" s="428"/>
      <c r="BA620" s="428"/>
      <c r="BB620" s="428"/>
      <c r="BC620" s="428"/>
    </row>
    <row r="621" ht="12.75" customHeight="1">
      <c r="A621" s="428"/>
      <c r="B621" s="428"/>
      <c r="C621" s="428"/>
      <c r="D621" s="428"/>
      <c r="E621" s="428"/>
      <c r="F621" s="428"/>
      <c r="G621" s="428"/>
      <c r="H621" s="428"/>
      <c r="I621" s="428"/>
      <c r="J621" s="428"/>
      <c r="K621" s="428"/>
      <c r="L621" s="428"/>
      <c r="M621" s="428"/>
      <c r="N621" s="428"/>
      <c r="O621" s="428"/>
      <c r="P621" s="428"/>
      <c r="Q621" s="428"/>
      <c r="R621" s="428"/>
      <c r="S621" s="428"/>
      <c r="T621" s="428"/>
      <c r="U621" s="428"/>
      <c r="V621" s="428"/>
      <c r="W621" s="428"/>
      <c r="X621" s="428"/>
      <c r="Y621" s="428"/>
      <c r="Z621" s="428"/>
      <c r="AA621" s="428"/>
      <c r="AB621" s="428"/>
      <c r="AC621" s="428"/>
      <c r="AD621" s="428"/>
      <c r="AE621" s="428"/>
      <c r="AF621" s="428"/>
      <c r="AG621" s="428"/>
      <c r="AH621" s="428"/>
      <c r="AI621" s="428"/>
      <c r="AJ621" s="428"/>
      <c r="AK621" s="428"/>
      <c r="AL621" s="428"/>
      <c r="AM621" s="428"/>
      <c r="AN621" s="428"/>
      <c r="AO621" s="428"/>
      <c r="AP621" s="428"/>
      <c r="AQ621" s="428"/>
      <c r="AR621" s="428"/>
      <c r="AS621" s="428"/>
      <c r="AT621" s="428"/>
      <c r="AU621" s="428"/>
      <c r="AV621" s="428"/>
      <c r="AW621" s="428"/>
      <c r="AX621" s="428"/>
      <c r="AY621" s="428"/>
      <c r="AZ621" s="428"/>
      <c r="BA621" s="428"/>
      <c r="BB621" s="428"/>
      <c r="BC621" s="428"/>
    </row>
    <row r="622" ht="12.75" customHeight="1">
      <c r="A622" s="428"/>
      <c r="B622" s="428"/>
      <c r="C622" s="428"/>
      <c r="D622" s="428"/>
      <c r="E622" s="428"/>
      <c r="F622" s="428"/>
      <c r="G622" s="428"/>
      <c r="H622" s="428"/>
      <c r="I622" s="428"/>
      <c r="J622" s="428"/>
      <c r="K622" s="428"/>
      <c r="L622" s="428"/>
      <c r="M622" s="428"/>
      <c r="N622" s="428"/>
      <c r="O622" s="428"/>
      <c r="P622" s="428"/>
      <c r="Q622" s="428"/>
      <c r="R622" s="428"/>
      <c r="S622" s="428"/>
      <c r="T622" s="428"/>
      <c r="U622" s="428"/>
      <c r="V622" s="428"/>
      <c r="W622" s="428"/>
      <c r="X622" s="428"/>
      <c r="Y622" s="428"/>
      <c r="Z622" s="428"/>
      <c r="AA622" s="428"/>
      <c r="AB622" s="428"/>
      <c r="AC622" s="428"/>
      <c r="AD622" s="428"/>
      <c r="AE622" s="428"/>
      <c r="AF622" s="428"/>
      <c r="AG622" s="428"/>
      <c r="AH622" s="428"/>
      <c r="AI622" s="428"/>
      <c r="AJ622" s="428"/>
      <c r="AK622" s="428"/>
      <c r="AL622" s="428"/>
      <c r="AM622" s="428"/>
      <c r="AN622" s="428"/>
      <c r="AO622" s="428"/>
      <c r="AP622" s="428"/>
      <c r="AQ622" s="428"/>
      <c r="AR622" s="428"/>
      <c r="AS622" s="428"/>
      <c r="AT622" s="428"/>
      <c r="AU622" s="428"/>
      <c r="AV622" s="428"/>
      <c r="AW622" s="428"/>
      <c r="AX622" s="428"/>
      <c r="AY622" s="428"/>
      <c r="AZ622" s="428"/>
      <c r="BA622" s="428"/>
      <c r="BB622" s="428"/>
      <c r="BC622" s="428"/>
    </row>
    <row r="623" ht="12.75" customHeight="1">
      <c r="A623" s="428"/>
      <c r="B623" s="428"/>
      <c r="C623" s="428"/>
      <c r="D623" s="428"/>
      <c r="E623" s="428"/>
      <c r="F623" s="428"/>
      <c r="G623" s="428"/>
      <c r="H623" s="428"/>
      <c r="I623" s="428"/>
      <c r="J623" s="428"/>
      <c r="K623" s="428"/>
      <c r="L623" s="428"/>
      <c r="M623" s="428"/>
      <c r="N623" s="428"/>
      <c r="O623" s="428"/>
      <c r="P623" s="428"/>
      <c r="Q623" s="428"/>
      <c r="R623" s="428"/>
      <c r="S623" s="428"/>
      <c r="T623" s="428"/>
      <c r="U623" s="428"/>
      <c r="V623" s="428"/>
      <c r="W623" s="428"/>
      <c r="X623" s="428"/>
      <c r="Y623" s="428"/>
      <c r="Z623" s="428"/>
      <c r="AA623" s="428"/>
      <c r="AB623" s="428"/>
      <c r="AC623" s="428"/>
      <c r="AD623" s="428"/>
      <c r="AE623" s="428"/>
      <c r="AF623" s="428"/>
      <c r="AG623" s="428"/>
      <c r="AH623" s="428"/>
      <c r="AI623" s="428"/>
      <c r="AJ623" s="428"/>
      <c r="AK623" s="428"/>
      <c r="AL623" s="428"/>
      <c r="AM623" s="428"/>
      <c r="AN623" s="428"/>
      <c r="AO623" s="428"/>
      <c r="AP623" s="428"/>
      <c r="AQ623" s="428"/>
      <c r="AR623" s="428"/>
      <c r="AS623" s="428"/>
      <c r="AT623" s="428"/>
      <c r="AU623" s="428"/>
      <c r="AV623" s="428"/>
      <c r="AW623" s="428"/>
      <c r="AX623" s="428"/>
      <c r="AY623" s="428"/>
      <c r="AZ623" s="428"/>
      <c r="BA623" s="428"/>
      <c r="BB623" s="428"/>
      <c r="BC623" s="428"/>
    </row>
    <row r="624" ht="12.75" customHeight="1">
      <c r="A624" s="428"/>
      <c r="B624" s="428"/>
      <c r="C624" s="428"/>
      <c r="D624" s="428"/>
      <c r="E624" s="428"/>
      <c r="F624" s="428"/>
      <c r="G624" s="428"/>
      <c r="H624" s="428"/>
      <c r="I624" s="428"/>
      <c r="J624" s="428"/>
      <c r="K624" s="428"/>
      <c r="L624" s="428"/>
      <c r="M624" s="428"/>
      <c r="N624" s="428"/>
      <c r="O624" s="428"/>
      <c r="P624" s="428"/>
      <c r="Q624" s="428"/>
      <c r="R624" s="428"/>
      <c r="S624" s="428"/>
      <c r="T624" s="428"/>
      <c r="U624" s="428"/>
      <c r="V624" s="428"/>
      <c r="W624" s="428"/>
      <c r="X624" s="428"/>
      <c r="Y624" s="428"/>
      <c r="Z624" s="428"/>
      <c r="AA624" s="428"/>
      <c r="AB624" s="428"/>
      <c r="AC624" s="428"/>
      <c r="AD624" s="428"/>
      <c r="AE624" s="428"/>
      <c r="AF624" s="428"/>
      <c r="AG624" s="428"/>
      <c r="AH624" s="428"/>
      <c r="AI624" s="428"/>
      <c r="AJ624" s="428"/>
      <c r="AK624" s="428"/>
      <c r="AL624" s="428"/>
      <c r="AM624" s="428"/>
      <c r="AN624" s="428"/>
      <c r="AO624" s="428"/>
      <c r="AP624" s="428"/>
      <c r="AQ624" s="428"/>
      <c r="AR624" s="428"/>
      <c r="AS624" s="428"/>
      <c r="AT624" s="428"/>
      <c r="AU624" s="428"/>
      <c r="AV624" s="428"/>
      <c r="AW624" s="428"/>
      <c r="AX624" s="428"/>
      <c r="AY624" s="428"/>
      <c r="AZ624" s="428"/>
      <c r="BA624" s="428"/>
      <c r="BB624" s="428"/>
      <c r="BC624" s="428"/>
    </row>
    <row r="625" ht="12.75" customHeight="1">
      <c r="A625" s="428"/>
      <c r="B625" s="428"/>
      <c r="C625" s="428"/>
      <c r="D625" s="428"/>
      <c r="E625" s="428"/>
      <c r="F625" s="428"/>
      <c r="G625" s="428"/>
      <c r="H625" s="428"/>
      <c r="I625" s="428"/>
      <c r="J625" s="428"/>
      <c r="K625" s="428"/>
      <c r="L625" s="428"/>
      <c r="M625" s="428"/>
      <c r="N625" s="428"/>
      <c r="O625" s="428"/>
      <c r="P625" s="428"/>
      <c r="Q625" s="428"/>
      <c r="R625" s="428"/>
      <c r="S625" s="428"/>
      <c r="T625" s="428"/>
      <c r="U625" s="428"/>
      <c r="V625" s="428"/>
      <c r="W625" s="428"/>
      <c r="X625" s="428"/>
      <c r="Y625" s="428"/>
      <c r="Z625" s="428"/>
      <c r="AA625" s="428"/>
      <c r="AB625" s="428"/>
      <c r="AC625" s="428"/>
      <c r="AD625" s="428"/>
      <c r="AE625" s="428"/>
      <c r="AF625" s="428"/>
      <c r="AG625" s="428"/>
      <c r="AH625" s="428"/>
      <c r="AI625" s="428"/>
      <c r="AJ625" s="428"/>
      <c r="AK625" s="428"/>
      <c r="AL625" s="428"/>
      <c r="AM625" s="428"/>
      <c r="AN625" s="428"/>
      <c r="AO625" s="428"/>
      <c r="AP625" s="428"/>
      <c r="AQ625" s="428"/>
      <c r="AR625" s="428"/>
      <c r="AS625" s="428"/>
      <c r="AT625" s="428"/>
      <c r="AU625" s="428"/>
      <c r="AV625" s="428"/>
      <c r="AW625" s="428"/>
      <c r="AX625" s="428"/>
      <c r="AY625" s="428"/>
      <c r="AZ625" s="428"/>
      <c r="BA625" s="428"/>
      <c r="BB625" s="428"/>
      <c r="BC625" s="428"/>
    </row>
    <row r="626" ht="12.75" customHeight="1">
      <c r="A626" s="428"/>
      <c r="B626" s="428"/>
      <c r="C626" s="428"/>
      <c r="D626" s="428"/>
      <c r="E626" s="428"/>
      <c r="F626" s="428"/>
      <c r="G626" s="428"/>
      <c r="H626" s="428"/>
      <c r="I626" s="428"/>
      <c r="J626" s="428"/>
      <c r="K626" s="428"/>
      <c r="L626" s="428"/>
      <c r="M626" s="428"/>
      <c r="N626" s="428"/>
      <c r="O626" s="428"/>
      <c r="P626" s="428"/>
      <c r="Q626" s="428"/>
      <c r="R626" s="428"/>
      <c r="S626" s="428"/>
      <c r="T626" s="428"/>
      <c r="U626" s="428"/>
      <c r="V626" s="428"/>
      <c r="W626" s="428"/>
      <c r="X626" s="428"/>
      <c r="Y626" s="428"/>
      <c r="Z626" s="428"/>
      <c r="AA626" s="428"/>
      <c r="AB626" s="428"/>
      <c r="AC626" s="428"/>
      <c r="AD626" s="428"/>
      <c r="AE626" s="428"/>
      <c r="AF626" s="428"/>
      <c r="AG626" s="428"/>
      <c r="AH626" s="428"/>
      <c r="AI626" s="428"/>
      <c r="AJ626" s="428"/>
      <c r="AK626" s="428"/>
      <c r="AL626" s="428"/>
      <c r="AM626" s="428"/>
      <c r="AN626" s="428"/>
      <c r="AO626" s="428"/>
      <c r="AP626" s="428"/>
      <c r="AQ626" s="428"/>
      <c r="AR626" s="428"/>
      <c r="AS626" s="428"/>
      <c r="AT626" s="428"/>
      <c r="AU626" s="428"/>
      <c r="AV626" s="428"/>
      <c r="AW626" s="428"/>
      <c r="AX626" s="428"/>
      <c r="AY626" s="428"/>
      <c r="AZ626" s="428"/>
      <c r="BA626" s="428"/>
      <c r="BB626" s="428"/>
      <c r="BC626" s="428"/>
    </row>
    <row r="627" ht="12.75" customHeight="1">
      <c r="A627" s="428"/>
      <c r="B627" s="428"/>
      <c r="C627" s="428"/>
      <c r="D627" s="428"/>
      <c r="E627" s="428"/>
      <c r="F627" s="428"/>
      <c r="G627" s="428"/>
      <c r="H627" s="428"/>
      <c r="I627" s="428"/>
      <c r="J627" s="428"/>
      <c r="K627" s="428"/>
      <c r="L627" s="428"/>
      <c r="M627" s="428"/>
      <c r="N627" s="428"/>
      <c r="O627" s="428"/>
      <c r="P627" s="428"/>
      <c r="Q627" s="428"/>
      <c r="R627" s="428"/>
      <c r="S627" s="428"/>
      <c r="T627" s="428"/>
      <c r="U627" s="428"/>
      <c r="V627" s="428"/>
      <c r="W627" s="428"/>
      <c r="X627" s="428"/>
      <c r="Y627" s="428"/>
      <c r="Z627" s="428"/>
      <c r="AA627" s="428"/>
      <c r="AB627" s="428"/>
      <c r="AC627" s="428"/>
      <c r="AD627" s="428"/>
      <c r="AE627" s="428"/>
      <c r="AF627" s="428"/>
      <c r="AG627" s="428"/>
      <c r="AH627" s="428"/>
      <c r="AI627" s="428"/>
      <c r="AJ627" s="428"/>
      <c r="AK627" s="428"/>
      <c r="AL627" s="428"/>
      <c r="AM627" s="428"/>
      <c r="AN627" s="428"/>
      <c r="AO627" s="428"/>
      <c r="AP627" s="428"/>
      <c r="AQ627" s="428"/>
      <c r="AR627" s="428"/>
      <c r="AS627" s="428"/>
      <c r="AT627" s="428"/>
      <c r="AU627" s="428"/>
      <c r="AV627" s="428"/>
      <c r="AW627" s="428"/>
      <c r="AX627" s="428"/>
      <c r="AY627" s="428"/>
      <c r="AZ627" s="428"/>
      <c r="BA627" s="428"/>
      <c r="BB627" s="428"/>
      <c r="BC627" s="428"/>
    </row>
    <row r="628" ht="12.75" customHeight="1">
      <c r="A628" s="428"/>
      <c r="B628" s="428"/>
      <c r="C628" s="428"/>
      <c r="D628" s="428"/>
      <c r="E628" s="428"/>
      <c r="F628" s="428"/>
      <c r="G628" s="428"/>
      <c r="H628" s="428"/>
      <c r="I628" s="428"/>
      <c r="J628" s="428"/>
      <c r="K628" s="428"/>
      <c r="L628" s="428"/>
      <c r="M628" s="428"/>
      <c r="N628" s="428"/>
      <c r="O628" s="428"/>
      <c r="P628" s="428"/>
      <c r="Q628" s="428"/>
      <c r="R628" s="428"/>
      <c r="S628" s="428"/>
      <c r="T628" s="428"/>
      <c r="U628" s="428"/>
      <c r="V628" s="428"/>
      <c r="W628" s="428"/>
      <c r="X628" s="428"/>
      <c r="Y628" s="428"/>
      <c r="Z628" s="428"/>
      <c r="AA628" s="428"/>
      <c r="AB628" s="428"/>
      <c r="AC628" s="428"/>
      <c r="AD628" s="428"/>
      <c r="AE628" s="428"/>
      <c r="AF628" s="428"/>
      <c r="AG628" s="428"/>
      <c r="AH628" s="428"/>
      <c r="AI628" s="428"/>
      <c r="AJ628" s="428"/>
      <c r="AK628" s="428"/>
      <c r="AL628" s="428"/>
      <c r="AM628" s="428"/>
      <c r="AN628" s="428"/>
      <c r="AO628" s="428"/>
      <c r="AP628" s="428"/>
      <c r="AQ628" s="428"/>
      <c r="AR628" s="428"/>
      <c r="AS628" s="428"/>
      <c r="AT628" s="428"/>
      <c r="AU628" s="428"/>
      <c r="AV628" s="428"/>
      <c r="AW628" s="428"/>
      <c r="AX628" s="428"/>
      <c r="AY628" s="428"/>
      <c r="AZ628" s="428"/>
      <c r="BA628" s="428"/>
      <c r="BB628" s="428"/>
      <c r="BC628" s="428"/>
    </row>
    <row r="629" ht="12.75" customHeight="1">
      <c r="A629" s="428"/>
      <c r="B629" s="428"/>
      <c r="C629" s="428"/>
      <c r="D629" s="428"/>
      <c r="E629" s="428"/>
      <c r="F629" s="428"/>
      <c r="G629" s="428"/>
      <c r="H629" s="428"/>
      <c r="I629" s="428"/>
      <c r="J629" s="428"/>
      <c r="K629" s="428"/>
      <c r="L629" s="428"/>
      <c r="M629" s="428"/>
      <c r="N629" s="428"/>
      <c r="O629" s="428"/>
      <c r="P629" s="428"/>
      <c r="Q629" s="428"/>
      <c r="R629" s="428"/>
      <c r="S629" s="428"/>
      <c r="T629" s="428"/>
      <c r="U629" s="428"/>
      <c r="V629" s="428"/>
      <c r="W629" s="428"/>
      <c r="X629" s="428"/>
      <c r="Y629" s="428"/>
      <c r="Z629" s="428"/>
      <c r="AA629" s="428"/>
      <c r="AB629" s="428"/>
      <c r="AC629" s="428"/>
      <c r="AD629" s="428"/>
      <c r="AE629" s="428"/>
      <c r="AF629" s="428"/>
      <c r="AG629" s="428"/>
      <c r="AH629" s="428"/>
      <c r="AI629" s="428"/>
      <c r="AJ629" s="428"/>
      <c r="AK629" s="428"/>
      <c r="AL629" s="428"/>
      <c r="AM629" s="428"/>
      <c r="AN629" s="428"/>
      <c r="AO629" s="428"/>
      <c r="AP629" s="428"/>
      <c r="AQ629" s="428"/>
      <c r="AR629" s="428"/>
      <c r="AS629" s="428"/>
      <c r="AT629" s="428"/>
      <c r="AU629" s="428"/>
      <c r="AV629" s="428"/>
      <c r="AW629" s="428"/>
      <c r="AX629" s="428"/>
      <c r="AY629" s="428"/>
      <c r="AZ629" s="428"/>
      <c r="BA629" s="428"/>
      <c r="BB629" s="428"/>
      <c r="BC629" s="428"/>
    </row>
    <row r="630" ht="12.75" customHeight="1">
      <c r="A630" s="428"/>
      <c r="B630" s="428"/>
      <c r="C630" s="428"/>
      <c r="D630" s="428"/>
      <c r="E630" s="428"/>
      <c r="F630" s="428"/>
      <c r="G630" s="428"/>
      <c r="H630" s="428"/>
      <c r="I630" s="428"/>
      <c r="J630" s="428"/>
      <c r="K630" s="428"/>
      <c r="L630" s="428"/>
      <c r="M630" s="428"/>
      <c r="N630" s="428"/>
      <c r="O630" s="428"/>
      <c r="P630" s="428"/>
      <c r="Q630" s="428"/>
      <c r="R630" s="428"/>
      <c r="S630" s="428"/>
      <c r="T630" s="428"/>
      <c r="U630" s="428"/>
      <c r="V630" s="428"/>
      <c r="W630" s="428"/>
      <c r="X630" s="428"/>
      <c r="Y630" s="428"/>
      <c r="Z630" s="428"/>
      <c r="AA630" s="428"/>
      <c r="AB630" s="428"/>
      <c r="AC630" s="428"/>
      <c r="AD630" s="428"/>
      <c r="AE630" s="428"/>
      <c r="AF630" s="428"/>
      <c r="AG630" s="428"/>
      <c r="AH630" s="428"/>
      <c r="AI630" s="428"/>
      <c r="AJ630" s="428"/>
      <c r="AK630" s="428"/>
      <c r="AL630" s="428"/>
      <c r="AM630" s="428"/>
      <c r="AN630" s="428"/>
      <c r="AO630" s="428"/>
      <c r="AP630" s="428"/>
      <c r="AQ630" s="428"/>
      <c r="AR630" s="428"/>
      <c r="AS630" s="428"/>
      <c r="AT630" s="428"/>
      <c r="AU630" s="428"/>
      <c r="AV630" s="428"/>
      <c r="AW630" s="428"/>
      <c r="AX630" s="428"/>
      <c r="AY630" s="428"/>
      <c r="AZ630" s="428"/>
      <c r="BA630" s="428"/>
      <c r="BB630" s="428"/>
      <c r="BC630" s="428"/>
    </row>
    <row r="631" ht="12.75" customHeight="1">
      <c r="A631" s="428"/>
      <c r="B631" s="428"/>
      <c r="C631" s="428"/>
      <c r="D631" s="428"/>
      <c r="E631" s="428"/>
      <c r="F631" s="428"/>
      <c r="G631" s="428"/>
      <c r="H631" s="428"/>
      <c r="I631" s="428"/>
      <c r="J631" s="428"/>
      <c r="K631" s="428"/>
      <c r="L631" s="428"/>
      <c r="M631" s="428"/>
      <c r="N631" s="428"/>
      <c r="O631" s="428"/>
      <c r="P631" s="428"/>
      <c r="Q631" s="428"/>
      <c r="R631" s="428"/>
      <c r="S631" s="428"/>
      <c r="T631" s="428"/>
      <c r="U631" s="428"/>
      <c r="V631" s="428"/>
      <c r="W631" s="428"/>
      <c r="X631" s="428"/>
      <c r="Y631" s="428"/>
      <c r="Z631" s="428"/>
      <c r="AA631" s="428"/>
      <c r="AB631" s="428"/>
      <c r="AC631" s="428"/>
      <c r="AD631" s="428"/>
      <c r="AE631" s="428"/>
      <c r="AF631" s="428"/>
      <c r="AG631" s="428"/>
      <c r="AH631" s="428"/>
      <c r="AI631" s="428"/>
      <c r="AJ631" s="428"/>
      <c r="AK631" s="428"/>
      <c r="AL631" s="428"/>
      <c r="AM631" s="428"/>
      <c r="AN631" s="428"/>
      <c r="AO631" s="428"/>
      <c r="AP631" s="428"/>
      <c r="AQ631" s="428"/>
      <c r="AR631" s="428"/>
      <c r="AS631" s="428"/>
      <c r="AT631" s="428"/>
      <c r="AU631" s="428"/>
      <c r="AV631" s="428"/>
      <c r="AW631" s="428"/>
      <c r="AX631" s="428"/>
      <c r="AY631" s="428"/>
      <c r="AZ631" s="428"/>
      <c r="BA631" s="428"/>
      <c r="BB631" s="428"/>
      <c r="BC631" s="428"/>
    </row>
    <row r="632" ht="12.75" customHeight="1">
      <c r="A632" s="428"/>
      <c r="B632" s="428"/>
      <c r="C632" s="428"/>
      <c r="D632" s="428"/>
      <c r="E632" s="428"/>
      <c r="F632" s="428"/>
      <c r="G632" s="428"/>
      <c r="H632" s="428"/>
      <c r="I632" s="428"/>
      <c r="J632" s="428"/>
      <c r="K632" s="428"/>
      <c r="L632" s="428"/>
      <c r="M632" s="428"/>
      <c r="N632" s="428"/>
      <c r="O632" s="428"/>
      <c r="P632" s="428"/>
      <c r="Q632" s="428"/>
      <c r="R632" s="428"/>
      <c r="S632" s="428"/>
      <c r="T632" s="428"/>
      <c r="U632" s="428"/>
      <c r="V632" s="428"/>
      <c r="W632" s="428"/>
      <c r="X632" s="428"/>
      <c r="Y632" s="428"/>
      <c r="Z632" s="428"/>
      <c r="AA632" s="428"/>
      <c r="AB632" s="428"/>
      <c r="AC632" s="428"/>
      <c r="AD632" s="428"/>
      <c r="AE632" s="428"/>
      <c r="AF632" s="428"/>
      <c r="AG632" s="428"/>
      <c r="AH632" s="428"/>
      <c r="AI632" s="428"/>
      <c r="AJ632" s="428"/>
      <c r="AK632" s="428"/>
      <c r="AL632" s="428"/>
      <c r="AM632" s="428"/>
      <c r="AN632" s="428"/>
      <c r="AO632" s="428"/>
      <c r="AP632" s="428"/>
      <c r="AQ632" s="428"/>
      <c r="AR632" s="428"/>
      <c r="AS632" s="428"/>
      <c r="AT632" s="428"/>
      <c r="AU632" s="428"/>
      <c r="AV632" s="428"/>
      <c r="AW632" s="428"/>
      <c r="AX632" s="428"/>
      <c r="AY632" s="428"/>
      <c r="AZ632" s="428"/>
      <c r="BA632" s="428"/>
      <c r="BB632" s="428"/>
      <c r="BC632" s="428"/>
    </row>
    <row r="633" ht="12.75" customHeight="1">
      <c r="A633" s="428"/>
      <c r="B633" s="428"/>
      <c r="C633" s="428"/>
      <c r="D633" s="428"/>
      <c r="E633" s="428"/>
      <c r="F633" s="428"/>
      <c r="G633" s="428"/>
      <c r="H633" s="428"/>
      <c r="I633" s="428"/>
      <c r="J633" s="428"/>
      <c r="K633" s="428"/>
      <c r="L633" s="428"/>
      <c r="M633" s="428"/>
      <c r="N633" s="428"/>
      <c r="O633" s="428"/>
      <c r="P633" s="428"/>
      <c r="Q633" s="428"/>
      <c r="R633" s="428"/>
      <c r="S633" s="428"/>
      <c r="T633" s="428"/>
      <c r="U633" s="428"/>
      <c r="V633" s="428"/>
      <c r="W633" s="428"/>
      <c r="X633" s="428"/>
      <c r="Y633" s="428"/>
      <c r="Z633" s="428"/>
      <c r="AA633" s="428"/>
      <c r="AB633" s="428"/>
      <c r="AC633" s="428"/>
      <c r="AD633" s="428"/>
      <c r="AE633" s="428"/>
      <c r="AF633" s="428"/>
      <c r="AG633" s="428"/>
      <c r="AH633" s="428"/>
      <c r="AI633" s="428"/>
      <c r="AJ633" s="428"/>
      <c r="AK633" s="428"/>
      <c r="AL633" s="428"/>
      <c r="AM633" s="428"/>
      <c r="AN633" s="428"/>
      <c r="AO633" s="428"/>
      <c r="AP633" s="428"/>
      <c r="AQ633" s="428"/>
      <c r="AR633" s="428"/>
      <c r="AS633" s="428"/>
      <c r="AT633" s="428"/>
      <c r="AU633" s="428"/>
      <c r="AV633" s="428"/>
      <c r="AW633" s="428"/>
      <c r="AX633" s="428"/>
      <c r="AY633" s="428"/>
      <c r="AZ633" s="428"/>
      <c r="BA633" s="428"/>
      <c r="BB633" s="428"/>
      <c r="BC633" s="428"/>
    </row>
    <row r="634" ht="12.75" customHeight="1">
      <c r="A634" s="428"/>
      <c r="B634" s="428"/>
      <c r="C634" s="428"/>
      <c r="D634" s="428"/>
      <c r="E634" s="428"/>
      <c r="F634" s="428"/>
      <c r="G634" s="428"/>
      <c r="H634" s="428"/>
      <c r="I634" s="428"/>
      <c r="J634" s="428"/>
      <c r="K634" s="428"/>
      <c r="L634" s="428"/>
      <c r="M634" s="428"/>
      <c r="N634" s="428"/>
      <c r="O634" s="428"/>
      <c r="P634" s="428"/>
      <c r="Q634" s="428"/>
      <c r="R634" s="428"/>
      <c r="S634" s="428"/>
      <c r="T634" s="428"/>
      <c r="U634" s="428"/>
      <c r="V634" s="428"/>
      <c r="W634" s="428"/>
      <c r="X634" s="428"/>
      <c r="Y634" s="428"/>
      <c r="Z634" s="428"/>
      <c r="AA634" s="428"/>
      <c r="AB634" s="428"/>
      <c r="AC634" s="428"/>
      <c r="AD634" s="428"/>
      <c r="AE634" s="428"/>
      <c r="AF634" s="428"/>
      <c r="AG634" s="428"/>
      <c r="AH634" s="428"/>
      <c r="AI634" s="428"/>
      <c r="AJ634" s="428"/>
      <c r="AK634" s="428"/>
      <c r="AL634" s="428"/>
      <c r="AM634" s="428"/>
      <c r="AN634" s="428"/>
      <c r="AO634" s="428"/>
      <c r="AP634" s="428"/>
      <c r="AQ634" s="428"/>
      <c r="AR634" s="428"/>
      <c r="AS634" s="428"/>
      <c r="AT634" s="428"/>
      <c r="AU634" s="428"/>
      <c r="AV634" s="428"/>
      <c r="AW634" s="428"/>
      <c r="AX634" s="428"/>
      <c r="AY634" s="428"/>
      <c r="AZ634" s="428"/>
      <c r="BA634" s="428"/>
      <c r="BB634" s="428"/>
      <c r="BC634" s="428"/>
    </row>
    <row r="635" ht="12.75" customHeight="1">
      <c r="A635" s="428"/>
      <c r="B635" s="428"/>
      <c r="C635" s="428"/>
      <c r="D635" s="428"/>
      <c r="E635" s="428"/>
      <c r="F635" s="428"/>
      <c r="G635" s="428"/>
      <c r="H635" s="428"/>
      <c r="I635" s="428"/>
      <c r="J635" s="428"/>
      <c r="K635" s="428"/>
      <c r="L635" s="428"/>
      <c r="M635" s="428"/>
      <c r="N635" s="428"/>
      <c r="O635" s="428"/>
      <c r="P635" s="428"/>
      <c r="Q635" s="428"/>
      <c r="R635" s="428"/>
      <c r="S635" s="428"/>
      <c r="T635" s="428"/>
      <c r="U635" s="428"/>
      <c r="V635" s="428"/>
      <c r="W635" s="428"/>
      <c r="X635" s="428"/>
      <c r="Y635" s="428"/>
      <c r="Z635" s="428"/>
      <c r="AA635" s="428"/>
      <c r="AB635" s="428"/>
      <c r="AC635" s="428"/>
      <c r="AD635" s="428"/>
      <c r="AE635" s="428"/>
      <c r="AF635" s="428"/>
      <c r="AG635" s="428"/>
      <c r="AH635" s="428"/>
      <c r="AI635" s="428"/>
      <c r="AJ635" s="428"/>
      <c r="AK635" s="428"/>
      <c r="AL635" s="428"/>
      <c r="AM635" s="428"/>
      <c r="AN635" s="428"/>
      <c r="AO635" s="428"/>
      <c r="AP635" s="428"/>
      <c r="AQ635" s="428"/>
      <c r="AR635" s="428"/>
      <c r="AS635" s="428"/>
      <c r="AT635" s="428"/>
      <c r="AU635" s="428"/>
      <c r="AV635" s="428"/>
      <c r="AW635" s="428"/>
      <c r="AX635" s="428"/>
      <c r="AY635" s="428"/>
      <c r="AZ635" s="428"/>
      <c r="BA635" s="428"/>
      <c r="BB635" s="428"/>
      <c r="BC635" s="428"/>
    </row>
    <row r="636" ht="12.75" customHeight="1">
      <c r="A636" s="428"/>
      <c r="B636" s="428"/>
      <c r="C636" s="428"/>
      <c r="D636" s="428"/>
      <c r="E636" s="428"/>
      <c r="F636" s="428"/>
      <c r="G636" s="428"/>
      <c r="H636" s="428"/>
      <c r="I636" s="428"/>
      <c r="J636" s="428"/>
      <c r="K636" s="428"/>
      <c r="L636" s="428"/>
      <c r="M636" s="428"/>
      <c r="N636" s="428"/>
      <c r="O636" s="428"/>
      <c r="P636" s="428"/>
      <c r="Q636" s="428"/>
      <c r="R636" s="428"/>
      <c r="S636" s="428"/>
      <c r="T636" s="428"/>
      <c r="U636" s="428"/>
      <c r="V636" s="428"/>
      <c r="W636" s="428"/>
      <c r="X636" s="428"/>
      <c r="Y636" s="428"/>
      <c r="Z636" s="428"/>
      <c r="AA636" s="428"/>
      <c r="AB636" s="428"/>
      <c r="AC636" s="428"/>
      <c r="AD636" s="428"/>
      <c r="AE636" s="428"/>
      <c r="AF636" s="428"/>
      <c r="AG636" s="428"/>
      <c r="AH636" s="428"/>
      <c r="AI636" s="428"/>
      <c r="AJ636" s="428"/>
      <c r="AK636" s="428"/>
      <c r="AL636" s="428"/>
      <c r="AM636" s="428"/>
      <c r="AN636" s="428"/>
      <c r="AO636" s="428"/>
      <c r="AP636" s="428"/>
      <c r="AQ636" s="428"/>
      <c r="AR636" s="428"/>
      <c r="AS636" s="428"/>
      <c r="AT636" s="428"/>
      <c r="AU636" s="428"/>
      <c r="AV636" s="428"/>
      <c r="AW636" s="428"/>
      <c r="AX636" s="428"/>
      <c r="AY636" s="428"/>
      <c r="AZ636" s="428"/>
      <c r="BA636" s="428"/>
      <c r="BB636" s="428"/>
      <c r="BC636" s="428"/>
    </row>
    <row r="637" ht="12.75" customHeight="1">
      <c r="A637" s="428"/>
      <c r="B637" s="428"/>
      <c r="C637" s="428"/>
      <c r="D637" s="428"/>
      <c r="E637" s="428"/>
      <c r="F637" s="428"/>
      <c r="G637" s="428"/>
      <c r="H637" s="428"/>
      <c r="I637" s="428"/>
      <c r="J637" s="428"/>
      <c r="K637" s="428"/>
      <c r="L637" s="428"/>
      <c r="M637" s="428"/>
      <c r="N637" s="428"/>
      <c r="O637" s="428"/>
      <c r="P637" s="428"/>
      <c r="Q637" s="428"/>
      <c r="R637" s="428"/>
      <c r="S637" s="428"/>
      <c r="T637" s="428"/>
      <c r="U637" s="428"/>
      <c r="V637" s="428"/>
      <c r="W637" s="428"/>
      <c r="X637" s="428"/>
      <c r="Y637" s="428"/>
      <c r="Z637" s="428"/>
      <c r="AA637" s="428"/>
      <c r="AB637" s="428"/>
      <c r="AC637" s="428"/>
      <c r="AD637" s="428"/>
      <c r="AE637" s="428"/>
      <c r="AF637" s="428"/>
      <c r="AG637" s="428"/>
      <c r="AH637" s="428"/>
      <c r="AI637" s="428"/>
      <c r="AJ637" s="428"/>
      <c r="AK637" s="428"/>
      <c r="AL637" s="428"/>
      <c r="AM637" s="428"/>
      <c r="AN637" s="428"/>
      <c r="AO637" s="428"/>
      <c r="AP637" s="428"/>
      <c r="AQ637" s="428"/>
      <c r="AR637" s="428"/>
      <c r="AS637" s="428"/>
      <c r="AT637" s="428"/>
      <c r="AU637" s="428"/>
      <c r="AV637" s="428"/>
      <c r="AW637" s="428"/>
      <c r="AX637" s="428"/>
      <c r="AY637" s="428"/>
      <c r="AZ637" s="428"/>
      <c r="BA637" s="428"/>
      <c r="BB637" s="428"/>
      <c r="BC637" s="428"/>
    </row>
    <row r="638" ht="12.75" customHeight="1">
      <c r="A638" s="428"/>
      <c r="B638" s="428"/>
      <c r="C638" s="428"/>
      <c r="D638" s="428"/>
      <c r="E638" s="428"/>
      <c r="F638" s="428"/>
      <c r="G638" s="428"/>
      <c r="H638" s="428"/>
      <c r="I638" s="428"/>
      <c r="J638" s="428"/>
      <c r="K638" s="428"/>
      <c r="L638" s="428"/>
      <c r="M638" s="428"/>
      <c r="N638" s="428"/>
      <c r="O638" s="428"/>
      <c r="P638" s="428"/>
      <c r="Q638" s="428"/>
      <c r="R638" s="428"/>
      <c r="S638" s="428"/>
      <c r="T638" s="428"/>
      <c r="U638" s="428"/>
      <c r="V638" s="428"/>
      <c r="W638" s="428"/>
      <c r="X638" s="428"/>
      <c r="Y638" s="428"/>
      <c r="Z638" s="428"/>
      <c r="AA638" s="428"/>
      <c r="AB638" s="428"/>
      <c r="AC638" s="428"/>
      <c r="AD638" s="428"/>
      <c r="AE638" s="428"/>
      <c r="AF638" s="428"/>
      <c r="AG638" s="428"/>
      <c r="AH638" s="428"/>
      <c r="AI638" s="428"/>
      <c r="AJ638" s="428"/>
      <c r="AK638" s="428"/>
      <c r="AL638" s="428"/>
      <c r="AM638" s="428"/>
      <c r="AN638" s="428"/>
      <c r="AO638" s="428"/>
      <c r="AP638" s="428"/>
      <c r="AQ638" s="428"/>
      <c r="AR638" s="428"/>
      <c r="AS638" s="428"/>
      <c r="AT638" s="428"/>
      <c r="AU638" s="428"/>
      <c r="AV638" s="428"/>
      <c r="AW638" s="428"/>
      <c r="AX638" s="428"/>
      <c r="AY638" s="428"/>
      <c r="AZ638" s="428"/>
      <c r="BA638" s="428"/>
      <c r="BB638" s="428"/>
      <c r="BC638" s="428"/>
    </row>
    <row r="639" ht="12.75" customHeight="1">
      <c r="A639" s="428"/>
      <c r="B639" s="428"/>
      <c r="C639" s="428"/>
      <c r="D639" s="428"/>
      <c r="E639" s="428"/>
      <c r="F639" s="428"/>
      <c r="G639" s="428"/>
      <c r="H639" s="428"/>
      <c r="I639" s="428"/>
      <c r="J639" s="428"/>
      <c r="K639" s="428"/>
      <c r="L639" s="428"/>
      <c r="M639" s="428"/>
      <c r="N639" s="428"/>
      <c r="O639" s="428"/>
      <c r="P639" s="428"/>
      <c r="Q639" s="428"/>
      <c r="R639" s="428"/>
      <c r="S639" s="428"/>
      <c r="T639" s="428"/>
      <c r="U639" s="428"/>
      <c r="V639" s="428"/>
      <c r="W639" s="428"/>
      <c r="X639" s="428"/>
      <c r="Y639" s="428"/>
      <c r="Z639" s="428"/>
      <c r="AA639" s="428"/>
      <c r="AB639" s="428"/>
      <c r="AC639" s="428"/>
      <c r="AD639" s="428"/>
      <c r="AE639" s="428"/>
      <c r="AF639" s="428"/>
      <c r="AG639" s="428"/>
      <c r="AH639" s="428"/>
      <c r="AI639" s="428"/>
      <c r="AJ639" s="428"/>
      <c r="AK639" s="428"/>
      <c r="AL639" s="428"/>
      <c r="AM639" s="428"/>
      <c r="AN639" s="428"/>
      <c r="AO639" s="428"/>
      <c r="AP639" s="428"/>
      <c r="AQ639" s="428"/>
      <c r="AR639" s="428"/>
      <c r="AS639" s="428"/>
      <c r="AT639" s="428"/>
      <c r="AU639" s="428"/>
      <c r="AV639" s="428"/>
      <c r="AW639" s="428"/>
      <c r="AX639" s="428"/>
      <c r="AY639" s="428"/>
      <c r="AZ639" s="428"/>
      <c r="BA639" s="428"/>
      <c r="BB639" s="428"/>
      <c r="BC639" s="428"/>
    </row>
    <row r="640" ht="12.75" customHeight="1">
      <c r="A640" s="428"/>
      <c r="B640" s="428"/>
      <c r="C640" s="428"/>
      <c r="D640" s="428"/>
      <c r="E640" s="428"/>
      <c r="F640" s="428"/>
      <c r="G640" s="428"/>
      <c r="H640" s="428"/>
      <c r="I640" s="428"/>
      <c r="J640" s="428"/>
      <c r="K640" s="428"/>
      <c r="L640" s="428"/>
      <c r="M640" s="428"/>
      <c r="N640" s="428"/>
      <c r="O640" s="428"/>
      <c r="P640" s="428"/>
      <c r="Q640" s="428"/>
      <c r="R640" s="428"/>
      <c r="S640" s="428"/>
      <c r="T640" s="428"/>
      <c r="U640" s="428"/>
      <c r="V640" s="428"/>
      <c r="W640" s="428"/>
      <c r="X640" s="428"/>
      <c r="Y640" s="428"/>
      <c r="Z640" s="428"/>
      <c r="AA640" s="428"/>
      <c r="AB640" s="428"/>
      <c r="AC640" s="428"/>
      <c r="AD640" s="428"/>
      <c r="AE640" s="428"/>
      <c r="AF640" s="428"/>
      <c r="AG640" s="428"/>
      <c r="AH640" s="428"/>
      <c r="AI640" s="428"/>
      <c r="AJ640" s="428"/>
      <c r="AK640" s="428"/>
      <c r="AL640" s="428"/>
      <c r="AM640" s="428"/>
      <c r="AN640" s="428"/>
      <c r="AO640" s="428"/>
      <c r="AP640" s="428"/>
      <c r="AQ640" s="428"/>
      <c r="AR640" s="428"/>
      <c r="AS640" s="428"/>
      <c r="AT640" s="428"/>
      <c r="AU640" s="428"/>
      <c r="AV640" s="428"/>
      <c r="AW640" s="428"/>
      <c r="AX640" s="428"/>
      <c r="AY640" s="428"/>
      <c r="AZ640" s="428"/>
      <c r="BA640" s="428"/>
      <c r="BB640" s="428"/>
      <c r="BC640" s="428"/>
    </row>
    <row r="641" ht="12.75" customHeight="1">
      <c r="A641" s="428"/>
      <c r="B641" s="428"/>
      <c r="C641" s="428"/>
      <c r="D641" s="428"/>
      <c r="E641" s="428"/>
      <c r="F641" s="428"/>
      <c r="G641" s="428"/>
      <c r="H641" s="428"/>
      <c r="I641" s="428"/>
      <c r="J641" s="428"/>
      <c r="K641" s="428"/>
      <c r="L641" s="428"/>
      <c r="M641" s="428"/>
      <c r="N641" s="428"/>
      <c r="O641" s="428"/>
      <c r="P641" s="428"/>
      <c r="Q641" s="428"/>
      <c r="R641" s="428"/>
      <c r="S641" s="428"/>
      <c r="T641" s="428"/>
      <c r="U641" s="428"/>
      <c r="V641" s="428"/>
      <c r="W641" s="428"/>
      <c r="X641" s="428"/>
      <c r="Y641" s="428"/>
      <c r="Z641" s="428"/>
      <c r="AA641" s="428"/>
      <c r="AB641" s="428"/>
      <c r="AC641" s="428"/>
      <c r="AD641" s="428"/>
      <c r="AE641" s="428"/>
      <c r="AF641" s="428"/>
      <c r="AG641" s="428"/>
      <c r="AH641" s="428"/>
      <c r="AI641" s="428"/>
      <c r="AJ641" s="428"/>
      <c r="AK641" s="428"/>
      <c r="AL641" s="428"/>
      <c r="AM641" s="428"/>
      <c r="AN641" s="428"/>
      <c r="AO641" s="428"/>
      <c r="AP641" s="428"/>
      <c r="AQ641" s="428"/>
      <c r="AR641" s="428"/>
      <c r="AS641" s="428"/>
      <c r="AT641" s="428"/>
      <c r="AU641" s="428"/>
      <c r="AV641" s="428"/>
      <c r="AW641" s="428"/>
      <c r="AX641" s="428"/>
      <c r="AY641" s="428"/>
      <c r="AZ641" s="428"/>
      <c r="BA641" s="428"/>
      <c r="BB641" s="428"/>
      <c r="BC641" s="428"/>
    </row>
    <row r="642" ht="12.75" customHeight="1">
      <c r="A642" s="428"/>
      <c r="B642" s="428"/>
      <c r="C642" s="428"/>
      <c r="D642" s="428"/>
      <c r="E642" s="428"/>
      <c r="F642" s="428"/>
      <c r="G642" s="428"/>
      <c r="H642" s="428"/>
      <c r="I642" s="428"/>
      <c r="J642" s="428"/>
      <c r="K642" s="428"/>
      <c r="L642" s="428"/>
      <c r="M642" s="428"/>
      <c r="N642" s="428"/>
      <c r="O642" s="428"/>
      <c r="P642" s="428"/>
      <c r="Q642" s="428"/>
      <c r="R642" s="428"/>
      <c r="S642" s="428"/>
      <c r="T642" s="428"/>
      <c r="U642" s="428"/>
      <c r="V642" s="428"/>
      <c r="W642" s="428"/>
      <c r="X642" s="428"/>
      <c r="Y642" s="428"/>
      <c r="Z642" s="428"/>
      <c r="AA642" s="428"/>
      <c r="AB642" s="428"/>
      <c r="AC642" s="428"/>
      <c r="AD642" s="428"/>
      <c r="AE642" s="428"/>
      <c r="AF642" s="428"/>
      <c r="AG642" s="428"/>
      <c r="AH642" s="428"/>
      <c r="AI642" s="428"/>
      <c r="AJ642" s="428"/>
      <c r="AK642" s="428"/>
      <c r="AL642" s="428"/>
      <c r="AM642" s="428"/>
      <c r="AN642" s="428"/>
      <c r="AO642" s="428"/>
      <c r="AP642" s="428"/>
      <c r="AQ642" s="428"/>
      <c r="AR642" s="428"/>
      <c r="AS642" s="428"/>
      <c r="AT642" s="428"/>
      <c r="AU642" s="428"/>
      <c r="AV642" s="428"/>
      <c r="AW642" s="428"/>
      <c r="AX642" s="428"/>
      <c r="AY642" s="428"/>
      <c r="AZ642" s="428"/>
      <c r="BA642" s="428"/>
      <c r="BB642" s="428"/>
      <c r="BC642" s="428"/>
    </row>
    <row r="643" ht="12.75" customHeight="1">
      <c r="A643" s="428"/>
      <c r="B643" s="428"/>
      <c r="C643" s="428"/>
      <c r="D643" s="428"/>
      <c r="E643" s="428"/>
      <c r="F643" s="428"/>
      <c r="G643" s="428"/>
      <c r="H643" s="428"/>
      <c r="I643" s="428"/>
      <c r="J643" s="428"/>
      <c r="K643" s="428"/>
      <c r="L643" s="428"/>
      <c r="M643" s="428"/>
      <c r="N643" s="428"/>
      <c r="O643" s="428"/>
      <c r="P643" s="428"/>
      <c r="Q643" s="428"/>
      <c r="R643" s="428"/>
      <c r="S643" s="428"/>
      <c r="T643" s="428"/>
      <c r="U643" s="428"/>
      <c r="V643" s="428"/>
      <c r="W643" s="428"/>
      <c r="X643" s="428"/>
      <c r="Y643" s="428"/>
      <c r="Z643" s="428"/>
      <c r="AA643" s="428"/>
      <c r="AB643" s="428"/>
      <c r="AC643" s="428"/>
      <c r="AD643" s="428"/>
      <c r="AE643" s="428"/>
      <c r="AF643" s="428"/>
      <c r="AG643" s="428"/>
      <c r="AH643" s="428"/>
      <c r="AI643" s="428"/>
      <c r="AJ643" s="428"/>
      <c r="AK643" s="428"/>
      <c r="AL643" s="428"/>
      <c r="AM643" s="428"/>
      <c r="AN643" s="428"/>
      <c r="AO643" s="428"/>
      <c r="AP643" s="428"/>
      <c r="AQ643" s="428"/>
      <c r="AR643" s="428"/>
      <c r="AS643" s="428"/>
      <c r="AT643" s="428"/>
      <c r="AU643" s="428"/>
      <c r="AV643" s="428"/>
      <c r="AW643" s="428"/>
      <c r="AX643" s="428"/>
      <c r="AY643" s="428"/>
      <c r="AZ643" s="428"/>
      <c r="BA643" s="428"/>
      <c r="BB643" s="428"/>
      <c r="BC643" s="428"/>
    </row>
    <row r="644" ht="12.75" customHeight="1">
      <c r="A644" s="428"/>
      <c r="B644" s="428"/>
      <c r="C644" s="428"/>
      <c r="D644" s="428"/>
      <c r="E644" s="428"/>
      <c r="F644" s="428"/>
      <c r="G644" s="428"/>
      <c r="H644" s="428"/>
      <c r="I644" s="428"/>
      <c r="J644" s="428"/>
      <c r="K644" s="428"/>
      <c r="L644" s="428"/>
      <c r="M644" s="428"/>
      <c r="N644" s="428"/>
      <c r="O644" s="428"/>
      <c r="P644" s="428"/>
      <c r="Q644" s="428"/>
      <c r="R644" s="428"/>
      <c r="S644" s="428"/>
      <c r="T644" s="428"/>
      <c r="U644" s="428"/>
      <c r="V644" s="428"/>
      <c r="W644" s="428"/>
      <c r="X644" s="428"/>
      <c r="Y644" s="428"/>
      <c r="Z644" s="428"/>
      <c r="AA644" s="428"/>
      <c r="AB644" s="428"/>
      <c r="AC644" s="428"/>
      <c r="AD644" s="428"/>
      <c r="AE644" s="428"/>
      <c r="AF644" s="428"/>
      <c r="AG644" s="428"/>
      <c r="AH644" s="428"/>
      <c r="AI644" s="428"/>
      <c r="AJ644" s="428"/>
      <c r="AK644" s="428"/>
      <c r="AL644" s="428"/>
      <c r="AM644" s="428"/>
      <c r="AN644" s="428"/>
      <c r="AO644" s="428"/>
      <c r="AP644" s="428"/>
      <c r="AQ644" s="428"/>
      <c r="AR644" s="428"/>
      <c r="AS644" s="428"/>
      <c r="AT644" s="428"/>
      <c r="AU644" s="428"/>
      <c r="AV644" s="428"/>
      <c r="AW644" s="428"/>
      <c r="AX644" s="428"/>
      <c r="AY644" s="428"/>
      <c r="AZ644" s="428"/>
      <c r="BA644" s="428"/>
      <c r="BB644" s="428"/>
      <c r="BC644" s="428"/>
    </row>
    <row r="645" ht="12.75" customHeight="1">
      <c r="A645" s="428"/>
      <c r="B645" s="428"/>
      <c r="C645" s="428"/>
      <c r="D645" s="428"/>
      <c r="E645" s="428"/>
      <c r="F645" s="428"/>
      <c r="G645" s="428"/>
      <c r="H645" s="428"/>
      <c r="I645" s="428"/>
      <c r="J645" s="428"/>
      <c r="K645" s="428"/>
      <c r="L645" s="428"/>
      <c r="M645" s="428"/>
      <c r="N645" s="428"/>
      <c r="O645" s="428"/>
      <c r="P645" s="428"/>
      <c r="Q645" s="428"/>
      <c r="R645" s="428"/>
      <c r="S645" s="428"/>
      <c r="T645" s="428"/>
      <c r="U645" s="428"/>
      <c r="V645" s="428"/>
      <c r="W645" s="428"/>
      <c r="X645" s="428"/>
      <c r="Y645" s="428"/>
      <c r="Z645" s="428"/>
      <c r="AA645" s="428"/>
      <c r="AB645" s="428"/>
      <c r="AC645" s="428"/>
      <c r="AD645" s="428"/>
      <c r="AE645" s="428"/>
      <c r="AF645" s="428"/>
      <c r="AG645" s="428"/>
      <c r="AH645" s="428"/>
      <c r="AI645" s="428"/>
      <c r="AJ645" s="428"/>
      <c r="AK645" s="428"/>
      <c r="AL645" s="428"/>
      <c r="AM645" s="428"/>
      <c r="AN645" s="428"/>
      <c r="AO645" s="428"/>
      <c r="AP645" s="428"/>
      <c r="AQ645" s="428"/>
      <c r="AR645" s="428"/>
      <c r="AS645" s="428"/>
      <c r="AT645" s="428"/>
      <c r="AU645" s="428"/>
      <c r="AV645" s="428"/>
      <c r="AW645" s="428"/>
      <c r="AX645" s="428"/>
      <c r="AY645" s="428"/>
      <c r="AZ645" s="428"/>
      <c r="BA645" s="428"/>
      <c r="BB645" s="428"/>
      <c r="BC645" s="428"/>
    </row>
    <row r="646" ht="12.75" customHeight="1">
      <c r="A646" s="428"/>
      <c r="B646" s="428"/>
      <c r="C646" s="428"/>
      <c r="D646" s="428"/>
      <c r="E646" s="428"/>
      <c r="F646" s="428"/>
      <c r="G646" s="428"/>
      <c r="H646" s="428"/>
      <c r="I646" s="428"/>
      <c r="J646" s="428"/>
      <c r="K646" s="428"/>
      <c r="L646" s="428"/>
      <c r="M646" s="428"/>
      <c r="N646" s="428"/>
      <c r="O646" s="428"/>
      <c r="P646" s="428"/>
      <c r="Q646" s="428"/>
      <c r="R646" s="428"/>
      <c r="S646" s="428"/>
      <c r="T646" s="428"/>
      <c r="U646" s="428"/>
      <c r="V646" s="428"/>
      <c r="W646" s="428"/>
      <c r="X646" s="428"/>
      <c r="Y646" s="428"/>
      <c r="Z646" s="428"/>
      <c r="AA646" s="428"/>
      <c r="AB646" s="428"/>
      <c r="AC646" s="428"/>
      <c r="AD646" s="428"/>
      <c r="AE646" s="428"/>
      <c r="AF646" s="428"/>
      <c r="AG646" s="428"/>
      <c r="AH646" s="428"/>
      <c r="AI646" s="428"/>
      <c r="AJ646" s="428"/>
      <c r="AK646" s="428"/>
      <c r="AL646" s="428"/>
      <c r="AM646" s="428"/>
      <c r="AN646" s="428"/>
      <c r="AO646" s="428"/>
      <c r="AP646" s="428"/>
      <c r="AQ646" s="428"/>
      <c r="AR646" s="428"/>
      <c r="AS646" s="428"/>
      <c r="AT646" s="428"/>
      <c r="AU646" s="428"/>
      <c r="AV646" s="428"/>
      <c r="AW646" s="428"/>
      <c r="AX646" s="428"/>
      <c r="AY646" s="428"/>
      <c r="AZ646" s="428"/>
      <c r="BA646" s="428"/>
      <c r="BB646" s="428"/>
      <c r="BC646" s="428"/>
    </row>
    <row r="647" ht="12.75" customHeight="1">
      <c r="A647" s="428"/>
      <c r="B647" s="428"/>
      <c r="C647" s="428"/>
      <c r="D647" s="428"/>
      <c r="E647" s="428"/>
      <c r="F647" s="428"/>
      <c r="G647" s="428"/>
      <c r="H647" s="428"/>
      <c r="I647" s="428"/>
      <c r="J647" s="428"/>
      <c r="K647" s="428"/>
      <c r="L647" s="428"/>
      <c r="M647" s="428"/>
      <c r="N647" s="428"/>
      <c r="O647" s="428"/>
      <c r="P647" s="428"/>
      <c r="Q647" s="428"/>
      <c r="R647" s="428"/>
      <c r="S647" s="428"/>
      <c r="T647" s="428"/>
      <c r="U647" s="428"/>
      <c r="V647" s="428"/>
      <c r="W647" s="428"/>
      <c r="X647" s="428"/>
      <c r="Y647" s="428"/>
      <c r="Z647" s="428"/>
      <c r="AA647" s="428"/>
      <c r="AB647" s="428"/>
      <c r="AC647" s="428"/>
      <c r="AD647" s="428"/>
      <c r="AE647" s="428"/>
      <c r="AF647" s="428"/>
      <c r="AG647" s="428"/>
      <c r="AH647" s="428"/>
      <c r="AI647" s="428"/>
      <c r="AJ647" s="428"/>
      <c r="AK647" s="428"/>
      <c r="AL647" s="428"/>
      <c r="AM647" s="428"/>
      <c r="AN647" s="428"/>
      <c r="AO647" s="428"/>
      <c r="AP647" s="428"/>
      <c r="AQ647" s="428"/>
      <c r="AR647" s="428"/>
      <c r="AS647" s="428"/>
      <c r="AT647" s="428"/>
      <c r="AU647" s="428"/>
      <c r="AV647" s="428"/>
      <c r="AW647" s="428"/>
      <c r="AX647" s="428"/>
      <c r="AY647" s="428"/>
      <c r="AZ647" s="428"/>
      <c r="BA647" s="428"/>
      <c r="BB647" s="428"/>
      <c r="BC647" s="428"/>
    </row>
    <row r="648" ht="12.75" customHeight="1">
      <c r="A648" s="428"/>
      <c r="B648" s="428"/>
      <c r="C648" s="428"/>
      <c r="D648" s="428"/>
      <c r="E648" s="428"/>
      <c r="F648" s="428"/>
      <c r="G648" s="428"/>
      <c r="H648" s="428"/>
      <c r="I648" s="428"/>
      <c r="J648" s="428"/>
      <c r="K648" s="428"/>
      <c r="L648" s="428"/>
      <c r="M648" s="428"/>
      <c r="N648" s="428"/>
      <c r="O648" s="428"/>
      <c r="P648" s="428"/>
      <c r="Q648" s="428"/>
      <c r="R648" s="428"/>
      <c r="S648" s="428"/>
      <c r="T648" s="428"/>
      <c r="U648" s="428"/>
      <c r="V648" s="428"/>
      <c r="W648" s="428"/>
      <c r="X648" s="428"/>
      <c r="Y648" s="428"/>
      <c r="Z648" s="428"/>
      <c r="AA648" s="428"/>
      <c r="AB648" s="428"/>
      <c r="AC648" s="428"/>
      <c r="AD648" s="428"/>
      <c r="AE648" s="428"/>
      <c r="AF648" s="428"/>
      <c r="AG648" s="428"/>
      <c r="AH648" s="428"/>
      <c r="AI648" s="428"/>
      <c r="AJ648" s="428"/>
      <c r="AK648" s="428"/>
      <c r="AL648" s="428"/>
      <c r="AM648" s="428"/>
      <c r="AN648" s="428"/>
      <c r="AO648" s="428"/>
      <c r="AP648" s="428"/>
      <c r="AQ648" s="428"/>
      <c r="AR648" s="428"/>
      <c r="AS648" s="428"/>
      <c r="AT648" s="428"/>
      <c r="AU648" s="428"/>
      <c r="AV648" s="428"/>
      <c r="AW648" s="428"/>
      <c r="AX648" s="428"/>
      <c r="AY648" s="428"/>
      <c r="AZ648" s="428"/>
      <c r="BA648" s="428"/>
      <c r="BB648" s="428"/>
      <c r="BC648" s="428"/>
    </row>
    <row r="649" ht="12.75" customHeight="1">
      <c r="A649" s="428"/>
      <c r="B649" s="428"/>
      <c r="C649" s="428"/>
      <c r="D649" s="428"/>
      <c r="E649" s="428"/>
      <c r="F649" s="428"/>
      <c r="G649" s="428"/>
      <c r="H649" s="428"/>
      <c r="I649" s="428"/>
      <c r="J649" s="428"/>
      <c r="K649" s="428"/>
      <c r="L649" s="428"/>
      <c r="M649" s="428"/>
      <c r="N649" s="428"/>
      <c r="O649" s="428"/>
      <c r="P649" s="428"/>
      <c r="Q649" s="428"/>
      <c r="R649" s="428"/>
      <c r="S649" s="428"/>
      <c r="T649" s="428"/>
      <c r="U649" s="428"/>
      <c r="V649" s="428"/>
      <c r="W649" s="428"/>
      <c r="X649" s="428"/>
      <c r="Y649" s="428"/>
      <c r="Z649" s="428"/>
      <c r="AA649" s="428"/>
      <c r="AB649" s="428"/>
      <c r="AC649" s="428"/>
      <c r="AD649" s="428"/>
      <c r="AE649" s="428"/>
      <c r="AF649" s="428"/>
      <c r="AG649" s="428"/>
      <c r="AH649" s="428"/>
      <c r="AI649" s="428"/>
      <c r="AJ649" s="428"/>
      <c r="AK649" s="428"/>
      <c r="AL649" s="428"/>
      <c r="AM649" s="428"/>
      <c r="AN649" s="428"/>
      <c r="AO649" s="428"/>
      <c r="AP649" s="428"/>
      <c r="AQ649" s="428"/>
      <c r="AR649" s="428"/>
      <c r="AS649" s="428"/>
      <c r="AT649" s="428"/>
      <c r="AU649" s="428"/>
      <c r="AV649" s="428"/>
      <c r="AW649" s="428"/>
      <c r="AX649" s="428"/>
      <c r="AY649" s="428"/>
      <c r="AZ649" s="428"/>
      <c r="BA649" s="428"/>
      <c r="BB649" s="428"/>
      <c r="BC649" s="428"/>
    </row>
    <row r="650" ht="12.75" customHeight="1">
      <c r="A650" s="428"/>
      <c r="B650" s="428"/>
      <c r="C650" s="428"/>
      <c r="D650" s="428"/>
      <c r="E650" s="428"/>
      <c r="F650" s="428"/>
      <c r="G650" s="428"/>
      <c r="H650" s="428"/>
      <c r="I650" s="428"/>
      <c r="J650" s="428"/>
      <c r="K650" s="428"/>
      <c r="L650" s="428"/>
      <c r="M650" s="428"/>
      <c r="N650" s="428"/>
      <c r="O650" s="428"/>
      <c r="P650" s="428"/>
      <c r="Q650" s="428"/>
      <c r="R650" s="428"/>
      <c r="S650" s="428"/>
      <c r="T650" s="428"/>
      <c r="U650" s="428"/>
      <c r="V650" s="428"/>
      <c r="W650" s="428"/>
      <c r="X650" s="428"/>
      <c r="Y650" s="428"/>
      <c r="Z650" s="428"/>
      <c r="AA650" s="428"/>
      <c r="AB650" s="428"/>
      <c r="AC650" s="428"/>
      <c r="AD650" s="428"/>
      <c r="AE650" s="428"/>
      <c r="AF650" s="428"/>
      <c r="AG650" s="428"/>
      <c r="AH650" s="428"/>
      <c r="AI650" s="428"/>
      <c r="AJ650" s="428"/>
      <c r="AK650" s="428"/>
      <c r="AL650" s="428"/>
      <c r="AM650" s="428"/>
      <c r="AN650" s="428"/>
      <c r="AO650" s="428"/>
      <c r="AP650" s="428"/>
      <c r="AQ650" s="428"/>
      <c r="AR650" s="428"/>
      <c r="AS650" s="428"/>
      <c r="AT650" s="428"/>
      <c r="AU650" s="428"/>
      <c r="AV650" s="428"/>
      <c r="AW650" s="428"/>
      <c r="AX650" s="428"/>
      <c r="AY650" s="428"/>
      <c r="AZ650" s="428"/>
      <c r="BA650" s="428"/>
      <c r="BB650" s="428"/>
      <c r="BC650" s="428"/>
    </row>
    <row r="651" ht="12.75" customHeight="1">
      <c r="A651" s="428"/>
      <c r="B651" s="428"/>
      <c r="C651" s="428"/>
      <c r="D651" s="428"/>
      <c r="E651" s="428"/>
      <c r="F651" s="428"/>
      <c r="G651" s="428"/>
      <c r="H651" s="428"/>
      <c r="I651" s="428"/>
      <c r="J651" s="428"/>
      <c r="K651" s="428"/>
      <c r="L651" s="428"/>
      <c r="M651" s="428"/>
      <c r="N651" s="428"/>
      <c r="O651" s="428"/>
      <c r="P651" s="428"/>
      <c r="Q651" s="428"/>
      <c r="R651" s="428"/>
      <c r="S651" s="428"/>
      <c r="T651" s="428"/>
      <c r="U651" s="428"/>
      <c r="V651" s="428"/>
      <c r="W651" s="428"/>
      <c r="X651" s="428"/>
      <c r="Y651" s="428"/>
      <c r="Z651" s="428"/>
      <c r="AA651" s="428"/>
      <c r="AB651" s="428"/>
      <c r="AC651" s="428"/>
      <c r="AD651" s="428"/>
      <c r="AE651" s="428"/>
      <c r="AF651" s="428"/>
      <c r="AG651" s="428"/>
      <c r="AH651" s="428"/>
      <c r="AI651" s="428"/>
      <c r="AJ651" s="428"/>
      <c r="AK651" s="428"/>
      <c r="AL651" s="428"/>
      <c r="AM651" s="428"/>
      <c r="AN651" s="428"/>
      <c r="AO651" s="428"/>
      <c r="AP651" s="428"/>
      <c r="AQ651" s="428"/>
      <c r="AR651" s="428"/>
      <c r="AS651" s="428"/>
      <c r="AT651" s="428"/>
      <c r="AU651" s="428"/>
      <c r="AV651" s="428"/>
      <c r="AW651" s="428"/>
      <c r="AX651" s="428"/>
      <c r="AY651" s="428"/>
      <c r="AZ651" s="428"/>
      <c r="BA651" s="428"/>
      <c r="BB651" s="428"/>
      <c r="BC651" s="428"/>
    </row>
    <row r="652" ht="12.75" customHeight="1">
      <c r="A652" s="428"/>
      <c r="B652" s="428"/>
      <c r="C652" s="428"/>
      <c r="D652" s="428"/>
      <c r="E652" s="428"/>
      <c r="F652" s="428"/>
      <c r="G652" s="428"/>
      <c r="H652" s="428"/>
      <c r="I652" s="428"/>
      <c r="J652" s="428"/>
      <c r="K652" s="428"/>
      <c r="L652" s="428"/>
      <c r="M652" s="428"/>
      <c r="N652" s="428"/>
      <c r="O652" s="428"/>
      <c r="P652" s="428"/>
      <c r="Q652" s="428"/>
      <c r="R652" s="428"/>
      <c r="S652" s="428"/>
      <c r="T652" s="428"/>
      <c r="U652" s="428"/>
      <c r="V652" s="428"/>
      <c r="W652" s="428"/>
      <c r="X652" s="428"/>
      <c r="Y652" s="428"/>
      <c r="Z652" s="428"/>
      <c r="AA652" s="428"/>
      <c r="AB652" s="428"/>
      <c r="AC652" s="428"/>
      <c r="AD652" s="428"/>
      <c r="AE652" s="428"/>
      <c r="AF652" s="428"/>
      <c r="AG652" s="428"/>
      <c r="AH652" s="428"/>
      <c r="AI652" s="428"/>
      <c r="AJ652" s="428"/>
      <c r="AK652" s="428"/>
      <c r="AL652" s="428"/>
      <c r="AM652" s="428"/>
      <c r="AN652" s="428"/>
      <c r="AO652" s="428"/>
      <c r="AP652" s="428"/>
      <c r="AQ652" s="428"/>
      <c r="AR652" s="428"/>
      <c r="AS652" s="428"/>
      <c r="AT652" s="428"/>
      <c r="AU652" s="428"/>
      <c r="AV652" s="428"/>
      <c r="AW652" s="428"/>
      <c r="AX652" s="428"/>
      <c r="AY652" s="428"/>
      <c r="AZ652" s="428"/>
      <c r="BA652" s="428"/>
      <c r="BB652" s="428"/>
      <c r="BC652" s="428"/>
    </row>
    <row r="653" ht="12.75" customHeight="1">
      <c r="A653" s="428"/>
      <c r="B653" s="428"/>
      <c r="C653" s="428"/>
      <c r="D653" s="428"/>
      <c r="E653" s="428"/>
      <c r="F653" s="428"/>
      <c r="G653" s="428"/>
      <c r="H653" s="428"/>
      <c r="I653" s="428"/>
      <c r="J653" s="428"/>
      <c r="K653" s="428"/>
      <c r="L653" s="428"/>
      <c r="M653" s="428"/>
      <c r="N653" s="428"/>
      <c r="O653" s="428"/>
      <c r="P653" s="428"/>
      <c r="Q653" s="428"/>
      <c r="R653" s="428"/>
      <c r="S653" s="428"/>
      <c r="T653" s="428"/>
      <c r="U653" s="428"/>
      <c r="V653" s="428"/>
      <c r="W653" s="428"/>
      <c r="X653" s="428"/>
      <c r="Y653" s="428"/>
      <c r="Z653" s="428"/>
      <c r="AA653" s="428"/>
      <c r="AB653" s="428"/>
      <c r="AC653" s="428"/>
      <c r="AD653" s="428"/>
      <c r="AE653" s="428"/>
      <c r="AF653" s="428"/>
      <c r="AG653" s="428"/>
      <c r="AH653" s="428"/>
      <c r="AI653" s="428"/>
      <c r="AJ653" s="428"/>
      <c r="AK653" s="428"/>
      <c r="AL653" s="428"/>
      <c r="AM653" s="428"/>
      <c r="AN653" s="428"/>
      <c r="AO653" s="428"/>
      <c r="AP653" s="428"/>
      <c r="AQ653" s="428"/>
      <c r="AR653" s="428"/>
      <c r="AS653" s="428"/>
      <c r="AT653" s="428"/>
      <c r="AU653" s="428"/>
      <c r="AV653" s="428"/>
      <c r="AW653" s="428"/>
      <c r="AX653" s="428"/>
      <c r="AY653" s="428"/>
      <c r="AZ653" s="428"/>
      <c r="BA653" s="428"/>
      <c r="BB653" s="428"/>
      <c r="BC653" s="428"/>
    </row>
    <row r="654" ht="12.75" customHeight="1">
      <c r="A654" s="428"/>
      <c r="B654" s="428"/>
      <c r="C654" s="428"/>
      <c r="D654" s="428"/>
      <c r="E654" s="428"/>
      <c r="F654" s="428"/>
      <c r="G654" s="428"/>
      <c r="H654" s="428"/>
      <c r="I654" s="428"/>
      <c r="J654" s="428"/>
      <c r="K654" s="428"/>
      <c r="L654" s="428"/>
      <c r="M654" s="428"/>
      <c r="N654" s="428"/>
      <c r="O654" s="428"/>
      <c r="P654" s="428"/>
      <c r="Q654" s="428"/>
      <c r="R654" s="428"/>
      <c r="S654" s="428"/>
      <c r="T654" s="428"/>
      <c r="U654" s="428"/>
      <c r="V654" s="428"/>
      <c r="W654" s="428"/>
      <c r="X654" s="428"/>
      <c r="Y654" s="428"/>
      <c r="Z654" s="428"/>
      <c r="AA654" s="428"/>
      <c r="AB654" s="428"/>
      <c r="AC654" s="428"/>
      <c r="AD654" s="428"/>
      <c r="AE654" s="428"/>
      <c r="AF654" s="428"/>
      <c r="AG654" s="428"/>
      <c r="AH654" s="428"/>
      <c r="AI654" s="428"/>
      <c r="AJ654" s="428"/>
      <c r="AK654" s="428"/>
      <c r="AL654" s="428"/>
      <c r="AM654" s="428"/>
      <c r="AN654" s="428"/>
      <c r="AO654" s="428"/>
      <c r="AP654" s="428"/>
      <c r="AQ654" s="428"/>
      <c r="AR654" s="428"/>
      <c r="AS654" s="428"/>
      <c r="AT654" s="428"/>
      <c r="AU654" s="428"/>
      <c r="AV654" s="428"/>
      <c r="AW654" s="428"/>
      <c r="AX654" s="428"/>
      <c r="AY654" s="428"/>
      <c r="AZ654" s="428"/>
      <c r="BA654" s="428"/>
      <c r="BB654" s="428"/>
      <c r="BC654" s="428"/>
    </row>
    <row r="655" ht="12.75" customHeight="1">
      <c r="A655" s="428"/>
      <c r="B655" s="428"/>
      <c r="C655" s="428"/>
      <c r="D655" s="428"/>
      <c r="E655" s="428"/>
      <c r="F655" s="428"/>
      <c r="G655" s="428"/>
      <c r="H655" s="428"/>
      <c r="I655" s="428"/>
      <c r="J655" s="428"/>
      <c r="K655" s="428"/>
      <c r="L655" s="428"/>
      <c r="M655" s="428"/>
      <c r="N655" s="428"/>
      <c r="O655" s="428"/>
      <c r="P655" s="428"/>
      <c r="Q655" s="428"/>
      <c r="R655" s="428"/>
      <c r="S655" s="428"/>
      <c r="T655" s="428"/>
      <c r="U655" s="428"/>
      <c r="V655" s="428"/>
      <c r="W655" s="428"/>
      <c r="X655" s="428"/>
      <c r="Y655" s="428"/>
      <c r="Z655" s="428"/>
      <c r="AA655" s="428"/>
      <c r="AB655" s="428"/>
      <c r="AC655" s="428"/>
      <c r="AD655" s="428"/>
      <c r="AE655" s="428"/>
      <c r="AF655" s="428"/>
      <c r="AG655" s="428"/>
      <c r="AH655" s="428"/>
      <c r="AI655" s="428"/>
      <c r="AJ655" s="428"/>
      <c r="AK655" s="428"/>
      <c r="AL655" s="428"/>
      <c r="AM655" s="428"/>
      <c r="AN655" s="428"/>
      <c r="AO655" s="428"/>
      <c r="AP655" s="428"/>
      <c r="AQ655" s="428"/>
      <c r="AR655" s="428"/>
      <c r="AS655" s="428"/>
      <c r="AT655" s="428"/>
      <c r="AU655" s="428"/>
      <c r="AV655" s="428"/>
      <c r="AW655" s="428"/>
      <c r="AX655" s="428"/>
      <c r="AY655" s="428"/>
      <c r="AZ655" s="428"/>
      <c r="BA655" s="428"/>
      <c r="BB655" s="428"/>
      <c r="BC655" s="428"/>
    </row>
    <row r="656" ht="12.75" customHeight="1">
      <c r="A656" s="428"/>
      <c r="B656" s="428"/>
      <c r="C656" s="428"/>
      <c r="D656" s="428"/>
      <c r="E656" s="428"/>
      <c r="F656" s="428"/>
      <c r="G656" s="428"/>
      <c r="H656" s="428"/>
      <c r="I656" s="428"/>
      <c r="J656" s="428"/>
      <c r="K656" s="428"/>
      <c r="L656" s="428"/>
      <c r="M656" s="428"/>
      <c r="N656" s="428"/>
      <c r="O656" s="428"/>
      <c r="P656" s="428"/>
      <c r="Q656" s="428"/>
      <c r="R656" s="428"/>
      <c r="S656" s="428"/>
      <c r="T656" s="428"/>
      <c r="U656" s="428"/>
      <c r="V656" s="428"/>
      <c r="W656" s="428"/>
      <c r="X656" s="428"/>
      <c r="Y656" s="428"/>
      <c r="Z656" s="428"/>
      <c r="AA656" s="428"/>
      <c r="AB656" s="428"/>
      <c r="AC656" s="428"/>
      <c r="AD656" s="428"/>
      <c r="AE656" s="428"/>
      <c r="AF656" s="428"/>
      <c r="AG656" s="428"/>
      <c r="AH656" s="428"/>
      <c r="AI656" s="428"/>
      <c r="AJ656" s="428"/>
      <c r="AK656" s="428"/>
      <c r="AL656" s="428"/>
      <c r="AM656" s="428"/>
      <c r="AN656" s="428"/>
      <c r="AO656" s="428"/>
      <c r="AP656" s="428"/>
      <c r="AQ656" s="428"/>
      <c r="AR656" s="428"/>
      <c r="AS656" s="428"/>
      <c r="AT656" s="428"/>
      <c r="AU656" s="428"/>
      <c r="AV656" s="428"/>
      <c r="AW656" s="428"/>
      <c r="AX656" s="428"/>
      <c r="AY656" s="428"/>
      <c r="AZ656" s="428"/>
      <c r="BA656" s="428"/>
      <c r="BB656" s="428"/>
      <c r="BC656" s="428"/>
    </row>
    <row r="657" ht="12.75" customHeight="1">
      <c r="A657" s="428"/>
      <c r="B657" s="428"/>
      <c r="C657" s="428"/>
      <c r="D657" s="428"/>
      <c r="E657" s="428"/>
      <c r="F657" s="428"/>
      <c r="G657" s="428"/>
      <c r="H657" s="428"/>
      <c r="I657" s="428"/>
      <c r="J657" s="428"/>
      <c r="K657" s="428"/>
      <c r="L657" s="428"/>
      <c r="M657" s="428"/>
      <c r="N657" s="428"/>
      <c r="O657" s="428"/>
      <c r="P657" s="428"/>
      <c r="Q657" s="428"/>
      <c r="R657" s="428"/>
      <c r="S657" s="428"/>
      <c r="T657" s="428"/>
      <c r="U657" s="428"/>
      <c r="V657" s="428"/>
      <c r="W657" s="428"/>
      <c r="X657" s="428"/>
      <c r="Y657" s="428"/>
      <c r="Z657" s="428"/>
      <c r="AA657" s="428"/>
      <c r="AB657" s="428"/>
      <c r="AC657" s="428"/>
      <c r="AD657" s="428"/>
      <c r="AE657" s="428"/>
      <c r="AF657" s="428"/>
      <c r="AG657" s="428"/>
      <c r="AH657" s="428"/>
      <c r="AI657" s="428"/>
      <c r="AJ657" s="428"/>
      <c r="AK657" s="428"/>
      <c r="AL657" s="428"/>
      <c r="AM657" s="428"/>
      <c r="AN657" s="428"/>
      <c r="AO657" s="428"/>
      <c r="AP657" s="428"/>
      <c r="AQ657" s="428"/>
      <c r="AR657" s="428"/>
      <c r="AS657" s="428"/>
      <c r="AT657" s="428"/>
      <c r="AU657" s="428"/>
      <c r="AV657" s="428"/>
      <c r="AW657" s="428"/>
      <c r="AX657" s="428"/>
      <c r="AY657" s="428"/>
      <c r="AZ657" s="428"/>
      <c r="BA657" s="428"/>
      <c r="BB657" s="428"/>
      <c r="BC657" s="428"/>
    </row>
    <row r="658" ht="12.75" customHeight="1">
      <c r="A658" s="428"/>
      <c r="B658" s="428"/>
      <c r="C658" s="428"/>
      <c r="D658" s="428"/>
      <c r="E658" s="428"/>
      <c r="F658" s="428"/>
      <c r="G658" s="428"/>
      <c r="H658" s="428"/>
      <c r="I658" s="428"/>
      <c r="J658" s="428"/>
      <c r="K658" s="428"/>
      <c r="L658" s="428"/>
      <c r="M658" s="428"/>
      <c r="N658" s="428"/>
      <c r="O658" s="428"/>
      <c r="P658" s="428"/>
      <c r="Q658" s="428"/>
      <c r="R658" s="428"/>
      <c r="S658" s="428"/>
      <c r="T658" s="428"/>
      <c r="U658" s="428"/>
      <c r="V658" s="428"/>
      <c r="W658" s="428"/>
      <c r="X658" s="428"/>
      <c r="Y658" s="428"/>
      <c r="Z658" s="428"/>
      <c r="AA658" s="428"/>
      <c r="AB658" s="428"/>
      <c r="AC658" s="428"/>
      <c r="AD658" s="428"/>
      <c r="AE658" s="428"/>
      <c r="AF658" s="428"/>
      <c r="AG658" s="428"/>
      <c r="AH658" s="428"/>
      <c r="AI658" s="428"/>
      <c r="AJ658" s="428"/>
      <c r="AK658" s="428"/>
      <c r="AL658" s="428"/>
      <c r="AM658" s="428"/>
      <c r="AN658" s="428"/>
      <c r="AO658" s="428"/>
      <c r="AP658" s="428"/>
      <c r="AQ658" s="428"/>
      <c r="AR658" s="428"/>
      <c r="AS658" s="428"/>
      <c r="AT658" s="428"/>
      <c r="AU658" s="428"/>
      <c r="AV658" s="428"/>
      <c r="AW658" s="428"/>
      <c r="AX658" s="428"/>
      <c r="AY658" s="428"/>
      <c r="AZ658" s="428"/>
      <c r="BA658" s="428"/>
      <c r="BB658" s="428"/>
      <c r="BC658" s="428"/>
    </row>
    <row r="659" ht="12.75" customHeight="1">
      <c r="A659" s="428"/>
      <c r="B659" s="428"/>
      <c r="C659" s="428"/>
      <c r="D659" s="428"/>
      <c r="E659" s="428"/>
      <c r="F659" s="428"/>
      <c r="G659" s="428"/>
      <c r="H659" s="428"/>
      <c r="I659" s="428"/>
      <c r="J659" s="428"/>
      <c r="K659" s="428"/>
      <c r="L659" s="428"/>
      <c r="M659" s="428"/>
      <c r="N659" s="428"/>
      <c r="O659" s="428"/>
      <c r="P659" s="428"/>
      <c r="Q659" s="428"/>
      <c r="R659" s="428"/>
      <c r="S659" s="428"/>
      <c r="T659" s="428"/>
      <c r="U659" s="428"/>
      <c r="V659" s="428"/>
      <c r="W659" s="428"/>
      <c r="X659" s="428"/>
      <c r="Y659" s="428"/>
      <c r="Z659" s="428"/>
      <c r="AA659" s="428"/>
      <c r="AB659" s="428"/>
      <c r="AC659" s="428"/>
      <c r="AD659" s="428"/>
      <c r="AE659" s="428"/>
      <c r="AF659" s="428"/>
      <c r="AG659" s="428"/>
      <c r="AH659" s="428"/>
      <c r="AI659" s="428"/>
      <c r="AJ659" s="428"/>
      <c r="AK659" s="428"/>
      <c r="AL659" s="428"/>
      <c r="AM659" s="428"/>
      <c r="AN659" s="428"/>
      <c r="AO659" s="428"/>
      <c r="AP659" s="428"/>
      <c r="AQ659" s="428"/>
      <c r="AR659" s="428"/>
      <c r="AS659" s="428"/>
      <c r="AT659" s="428"/>
      <c r="AU659" s="428"/>
      <c r="AV659" s="428"/>
      <c r="AW659" s="428"/>
      <c r="AX659" s="428"/>
      <c r="AY659" s="428"/>
      <c r="AZ659" s="428"/>
      <c r="BA659" s="428"/>
      <c r="BB659" s="428"/>
      <c r="BC659" s="428"/>
    </row>
    <row r="660" ht="12.75" customHeight="1">
      <c r="A660" s="428"/>
      <c r="B660" s="428"/>
      <c r="C660" s="428"/>
      <c r="D660" s="428"/>
      <c r="E660" s="428"/>
      <c r="F660" s="428"/>
      <c r="G660" s="428"/>
      <c r="H660" s="428"/>
      <c r="I660" s="428"/>
      <c r="J660" s="428"/>
      <c r="K660" s="428"/>
      <c r="L660" s="428"/>
      <c r="M660" s="428"/>
      <c r="N660" s="428"/>
      <c r="O660" s="428"/>
      <c r="P660" s="428"/>
      <c r="Q660" s="428"/>
      <c r="R660" s="428"/>
      <c r="S660" s="428"/>
      <c r="T660" s="428"/>
      <c r="U660" s="428"/>
      <c r="V660" s="428"/>
      <c r="W660" s="428"/>
      <c r="X660" s="428"/>
      <c r="Y660" s="428"/>
      <c r="Z660" s="428"/>
      <c r="AA660" s="428"/>
      <c r="AB660" s="428"/>
      <c r="AC660" s="428"/>
      <c r="AD660" s="428"/>
      <c r="AE660" s="428"/>
      <c r="AF660" s="428"/>
      <c r="AG660" s="428"/>
      <c r="AH660" s="428"/>
      <c r="AI660" s="428"/>
      <c r="AJ660" s="428"/>
      <c r="AK660" s="428"/>
      <c r="AL660" s="428"/>
      <c r="AM660" s="428"/>
      <c r="AN660" s="428"/>
      <c r="AO660" s="428"/>
      <c r="AP660" s="428"/>
      <c r="AQ660" s="428"/>
      <c r="AR660" s="428"/>
      <c r="AS660" s="428"/>
      <c r="AT660" s="428"/>
      <c r="AU660" s="428"/>
      <c r="AV660" s="428"/>
      <c r="AW660" s="428"/>
      <c r="AX660" s="428"/>
      <c r="AY660" s="428"/>
      <c r="AZ660" s="428"/>
      <c r="BA660" s="428"/>
      <c r="BB660" s="428"/>
      <c r="BC660" s="428"/>
    </row>
    <row r="661" ht="12.75" customHeight="1">
      <c r="A661" s="428"/>
      <c r="B661" s="428"/>
      <c r="C661" s="428"/>
      <c r="D661" s="428"/>
      <c r="E661" s="428"/>
      <c r="F661" s="428"/>
      <c r="G661" s="428"/>
      <c r="H661" s="428"/>
      <c r="I661" s="428"/>
      <c r="J661" s="428"/>
      <c r="K661" s="428"/>
      <c r="L661" s="428"/>
      <c r="M661" s="428"/>
      <c r="N661" s="428"/>
      <c r="O661" s="428"/>
      <c r="P661" s="428"/>
      <c r="Q661" s="428"/>
      <c r="R661" s="428"/>
      <c r="S661" s="428"/>
      <c r="T661" s="428"/>
      <c r="U661" s="428"/>
      <c r="V661" s="428"/>
      <c r="W661" s="428"/>
      <c r="X661" s="428"/>
      <c r="Y661" s="428"/>
      <c r="Z661" s="428"/>
      <c r="AA661" s="428"/>
      <c r="AB661" s="428"/>
      <c r="AC661" s="428"/>
      <c r="AD661" s="428"/>
      <c r="AE661" s="428"/>
      <c r="AF661" s="428"/>
      <c r="AG661" s="428"/>
      <c r="AH661" s="428"/>
      <c r="AI661" s="428"/>
      <c r="AJ661" s="428"/>
      <c r="AK661" s="428"/>
      <c r="AL661" s="428"/>
      <c r="AM661" s="428"/>
      <c r="AN661" s="428"/>
      <c r="AO661" s="428"/>
      <c r="AP661" s="428"/>
      <c r="AQ661" s="428"/>
      <c r="AR661" s="428"/>
      <c r="AS661" s="428"/>
      <c r="AT661" s="428"/>
      <c r="AU661" s="428"/>
      <c r="AV661" s="428"/>
      <c r="AW661" s="428"/>
      <c r="AX661" s="428"/>
      <c r="AY661" s="428"/>
      <c r="AZ661" s="428"/>
      <c r="BA661" s="428"/>
      <c r="BB661" s="428"/>
      <c r="BC661" s="428"/>
    </row>
    <row r="662" ht="12.75" customHeight="1">
      <c r="A662" s="428"/>
      <c r="B662" s="428"/>
      <c r="C662" s="428"/>
      <c r="D662" s="428"/>
      <c r="E662" s="428"/>
      <c r="F662" s="428"/>
      <c r="G662" s="428"/>
      <c r="H662" s="428"/>
      <c r="I662" s="428"/>
      <c r="J662" s="428"/>
      <c r="K662" s="428"/>
      <c r="L662" s="428"/>
      <c r="M662" s="428"/>
      <c r="N662" s="428"/>
      <c r="O662" s="428"/>
      <c r="P662" s="428"/>
      <c r="Q662" s="428"/>
      <c r="R662" s="428"/>
      <c r="S662" s="428"/>
      <c r="T662" s="428"/>
      <c r="U662" s="428"/>
      <c r="V662" s="428"/>
      <c r="W662" s="428"/>
      <c r="X662" s="428"/>
      <c r="Y662" s="428"/>
      <c r="Z662" s="428"/>
      <c r="AA662" s="428"/>
      <c r="AB662" s="428"/>
      <c r="AC662" s="428"/>
      <c r="AD662" s="428"/>
      <c r="AE662" s="428"/>
      <c r="AF662" s="428"/>
      <c r="AG662" s="428"/>
      <c r="AH662" s="428"/>
      <c r="AI662" s="428"/>
      <c r="AJ662" s="428"/>
      <c r="AK662" s="428"/>
      <c r="AL662" s="428"/>
      <c r="AM662" s="428"/>
      <c r="AN662" s="428"/>
      <c r="AO662" s="428"/>
      <c r="AP662" s="428"/>
      <c r="AQ662" s="428"/>
      <c r="AR662" s="428"/>
      <c r="AS662" s="428"/>
      <c r="AT662" s="428"/>
      <c r="AU662" s="428"/>
      <c r="AV662" s="428"/>
      <c r="AW662" s="428"/>
      <c r="AX662" s="428"/>
      <c r="AY662" s="428"/>
      <c r="AZ662" s="428"/>
      <c r="BA662" s="428"/>
      <c r="BB662" s="428"/>
      <c r="BC662" s="428"/>
    </row>
    <row r="663" ht="12.75" customHeight="1">
      <c r="A663" s="428"/>
      <c r="B663" s="428"/>
      <c r="C663" s="428"/>
      <c r="D663" s="428"/>
      <c r="E663" s="428"/>
      <c r="F663" s="428"/>
      <c r="G663" s="428"/>
      <c r="H663" s="428"/>
      <c r="I663" s="428"/>
      <c r="J663" s="428"/>
      <c r="K663" s="428"/>
      <c r="L663" s="428"/>
      <c r="M663" s="428"/>
      <c r="N663" s="428"/>
      <c r="O663" s="428"/>
      <c r="P663" s="428"/>
      <c r="Q663" s="428"/>
      <c r="R663" s="428"/>
      <c r="S663" s="428"/>
      <c r="T663" s="428"/>
      <c r="U663" s="428"/>
      <c r="V663" s="428"/>
      <c r="W663" s="428"/>
      <c r="X663" s="428"/>
      <c r="Y663" s="428"/>
      <c r="Z663" s="428"/>
      <c r="AA663" s="428"/>
      <c r="AB663" s="428"/>
      <c r="AC663" s="428"/>
      <c r="AD663" s="428"/>
      <c r="AE663" s="428"/>
      <c r="AF663" s="428"/>
      <c r="AG663" s="428"/>
      <c r="AH663" s="428"/>
      <c r="AI663" s="428"/>
      <c r="AJ663" s="428"/>
      <c r="AK663" s="428"/>
      <c r="AL663" s="428"/>
      <c r="AM663" s="428"/>
      <c r="AN663" s="428"/>
      <c r="AO663" s="428"/>
      <c r="AP663" s="428"/>
      <c r="AQ663" s="428"/>
      <c r="AR663" s="428"/>
      <c r="AS663" s="428"/>
      <c r="AT663" s="428"/>
      <c r="AU663" s="428"/>
      <c r="AV663" s="428"/>
      <c r="AW663" s="428"/>
      <c r="AX663" s="428"/>
      <c r="AY663" s="428"/>
      <c r="AZ663" s="428"/>
      <c r="BA663" s="428"/>
      <c r="BB663" s="428"/>
      <c r="BC663" s="428"/>
    </row>
    <row r="664" ht="12.75" customHeight="1">
      <c r="A664" s="428"/>
      <c r="B664" s="428"/>
      <c r="C664" s="428"/>
      <c r="D664" s="428"/>
      <c r="E664" s="428"/>
      <c r="F664" s="428"/>
      <c r="G664" s="428"/>
      <c r="H664" s="428"/>
      <c r="I664" s="428"/>
      <c r="J664" s="428"/>
      <c r="K664" s="428"/>
      <c r="L664" s="428"/>
      <c r="M664" s="428"/>
      <c r="N664" s="428"/>
      <c r="O664" s="428"/>
      <c r="P664" s="428"/>
      <c r="Q664" s="428"/>
      <c r="R664" s="428"/>
      <c r="S664" s="428"/>
      <c r="T664" s="428"/>
      <c r="U664" s="428"/>
      <c r="V664" s="428"/>
      <c r="W664" s="428"/>
      <c r="X664" s="428"/>
      <c r="Y664" s="428"/>
      <c r="Z664" s="428"/>
      <c r="AA664" s="428"/>
      <c r="AB664" s="428"/>
      <c r="AC664" s="428"/>
      <c r="AD664" s="428"/>
      <c r="AE664" s="428"/>
      <c r="AF664" s="428"/>
      <c r="AG664" s="428"/>
      <c r="AH664" s="428"/>
      <c r="AI664" s="428"/>
      <c r="AJ664" s="428"/>
      <c r="AK664" s="428"/>
      <c r="AL664" s="428"/>
      <c r="AM664" s="428"/>
      <c r="AN664" s="428"/>
      <c r="AO664" s="428"/>
      <c r="AP664" s="428"/>
      <c r="AQ664" s="428"/>
      <c r="AR664" s="428"/>
      <c r="AS664" s="428"/>
      <c r="AT664" s="428"/>
      <c r="AU664" s="428"/>
      <c r="AV664" s="428"/>
      <c r="AW664" s="428"/>
      <c r="AX664" s="428"/>
      <c r="AY664" s="428"/>
      <c r="AZ664" s="428"/>
      <c r="BA664" s="428"/>
      <c r="BB664" s="428"/>
      <c r="BC664" s="428"/>
    </row>
    <row r="665" ht="12.75" customHeight="1">
      <c r="A665" s="428"/>
      <c r="B665" s="428"/>
      <c r="C665" s="428"/>
      <c r="D665" s="428"/>
      <c r="E665" s="428"/>
      <c r="F665" s="428"/>
      <c r="G665" s="428"/>
      <c r="H665" s="428"/>
      <c r="I665" s="428"/>
      <c r="J665" s="428"/>
      <c r="K665" s="428"/>
      <c r="L665" s="428"/>
      <c r="M665" s="428"/>
      <c r="N665" s="428"/>
      <c r="O665" s="428"/>
      <c r="P665" s="428"/>
      <c r="Q665" s="428"/>
      <c r="R665" s="428"/>
      <c r="S665" s="428"/>
      <c r="T665" s="428"/>
      <c r="U665" s="428"/>
      <c r="V665" s="428"/>
      <c r="W665" s="428"/>
      <c r="X665" s="428"/>
      <c r="Y665" s="428"/>
      <c r="Z665" s="428"/>
      <c r="AA665" s="428"/>
      <c r="AB665" s="428"/>
      <c r="AC665" s="428"/>
      <c r="AD665" s="428"/>
      <c r="AE665" s="428"/>
      <c r="AF665" s="428"/>
      <c r="AG665" s="428"/>
      <c r="AH665" s="428"/>
      <c r="AI665" s="428"/>
      <c r="AJ665" s="428"/>
      <c r="AK665" s="428"/>
      <c r="AL665" s="428"/>
      <c r="AM665" s="428"/>
      <c r="AN665" s="428"/>
      <c r="AO665" s="428"/>
      <c r="AP665" s="428"/>
      <c r="AQ665" s="428"/>
      <c r="AR665" s="428"/>
      <c r="AS665" s="428"/>
      <c r="AT665" s="428"/>
      <c r="AU665" s="428"/>
      <c r="AV665" s="428"/>
      <c r="AW665" s="428"/>
      <c r="AX665" s="428"/>
      <c r="AY665" s="428"/>
      <c r="AZ665" s="428"/>
      <c r="BA665" s="428"/>
      <c r="BB665" s="428"/>
      <c r="BC665" s="428"/>
    </row>
    <row r="666" ht="12.75" customHeight="1">
      <c r="A666" s="428"/>
      <c r="B666" s="428"/>
      <c r="C666" s="428"/>
      <c r="D666" s="428"/>
      <c r="E666" s="428"/>
      <c r="F666" s="428"/>
      <c r="G666" s="428"/>
      <c r="H666" s="428"/>
      <c r="I666" s="428"/>
      <c r="J666" s="428"/>
      <c r="K666" s="428"/>
      <c r="L666" s="428"/>
      <c r="M666" s="428"/>
      <c r="N666" s="428"/>
      <c r="O666" s="428"/>
      <c r="P666" s="428"/>
      <c r="Q666" s="428"/>
      <c r="R666" s="428"/>
      <c r="S666" s="428"/>
      <c r="T666" s="428"/>
      <c r="U666" s="428"/>
      <c r="V666" s="428"/>
      <c r="W666" s="428"/>
      <c r="X666" s="428"/>
      <c r="Y666" s="428"/>
      <c r="Z666" s="428"/>
      <c r="AA666" s="428"/>
      <c r="AB666" s="428"/>
      <c r="AC666" s="428"/>
      <c r="AD666" s="428"/>
      <c r="AE666" s="428"/>
      <c r="AF666" s="428"/>
      <c r="AG666" s="428"/>
      <c r="AH666" s="428"/>
      <c r="AI666" s="428"/>
      <c r="AJ666" s="428"/>
      <c r="AK666" s="428"/>
      <c r="AL666" s="428"/>
      <c r="AM666" s="428"/>
      <c r="AN666" s="428"/>
      <c r="AO666" s="428"/>
      <c r="AP666" s="428"/>
      <c r="AQ666" s="428"/>
      <c r="AR666" s="428"/>
      <c r="AS666" s="428"/>
      <c r="AT666" s="428"/>
      <c r="AU666" s="428"/>
      <c r="AV666" s="428"/>
      <c r="AW666" s="428"/>
      <c r="AX666" s="428"/>
      <c r="AY666" s="428"/>
      <c r="AZ666" s="428"/>
      <c r="BA666" s="428"/>
      <c r="BB666" s="428"/>
      <c r="BC666" s="428"/>
    </row>
    <row r="667" ht="12.75" customHeight="1">
      <c r="A667" s="428"/>
      <c r="B667" s="428"/>
      <c r="C667" s="428"/>
      <c r="D667" s="428"/>
      <c r="E667" s="428"/>
      <c r="F667" s="428"/>
      <c r="G667" s="428"/>
      <c r="H667" s="428"/>
      <c r="I667" s="428"/>
      <c r="J667" s="428"/>
      <c r="K667" s="428"/>
      <c r="L667" s="428"/>
      <c r="M667" s="428"/>
      <c r="N667" s="428"/>
      <c r="O667" s="428"/>
      <c r="P667" s="428"/>
      <c r="Q667" s="428"/>
      <c r="R667" s="428"/>
      <c r="S667" s="428"/>
      <c r="T667" s="428"/>
      <c r="U667" s="428"/>
      <c r="V667" s="428"/>
      <c r="W667" s="428"/>
      <c r="X667" s="428"/>
      <c r="Y667" s="428"/>
      <c r="Z667" s="428"/>
      <c r="AA667" s="428"/>
      <c r="AB667" s="428"/>
      <c r="AC667" s="428"/>
      <c r="AD667" s="428"/>
      <c r="AE667" s="428"/>
      <c r="AF667" s="428"/>
      <c r="AG667" s="428"/>
      <c r="AH667" s="428"/>
      <c r="AI667" s="428"/>
      <c r="AJ667" s="428"/>
      <c r="AK667" s="428"/>
      <c r="AL667" s="428"/>
      <c r="AM667" s="428"/>
      <c r="AN667" s="428"/>
      <c r="AO667" s="428"/>
      <c r="AP667" s="428"/>
      <c r="AQ667" s="428"/>
      <c r="AR667" s="428"/>
      <c r="AS667" s="428"/>
      <c r="AT667" s="428"/>
      <c r="AU667" s="428"/>
      <c r="AV667" s="428"/>
      <c r="AW667" s="428"/>
      <c r="AX667" s="428"/>
      <c r="AY667" s="428"/>
      <c r="AZ667" s="428"/>
      <c r="BA667" s="428"/>
      <c r="BB667" s="428"/>
      <c r="BC667" s="428"/>
    </row>
    <row r="668" ht="12.75" customHeight="1">
      <c r="A668" s="428"/>
      <c r="B668" s="428"/>
      <c r="C668" s="428"/>
      <c r="D668" s="428"/>
      <c r="E668" s="428"/>
      <c r="F668" s="428"/>
      <c r="G668" s="428"/>
      <c r="H668" s="428"/>
      <c r="I668" s="428"/>
      <c r="J668" s="428"/>
      <c r="K668" s="428"/>
      <c r="L668" s="428"/>
      <c r="M668" s="428"/>
      <c r="N668" s="428"/>
      <c r="O668" s="428"/>
      <c r="P668" s="428"/>
      <c r="Q668" s="428"/>
      <c r="R668" s="428"/>
      <c r="S668" s="428"/>
      <c r="T668" s="428"/>
      <c r="U668" s="428"/>
      <c r="V668" s="428"/>
      <c r="W668" s="428"/>
      <c r="X668" s="428"/>
      <c r="Y668" s="428"/>
      <c r="Z668" s="428"/>
      <c r="AA668" s="428"/>
      <c r="AB668" s="428"/>
      <c r="AC668" s="428"/>
      <c r="AD668" s="428"/>
      <c r="AE668" s="428"/>
      <c r="AF668" s="428"/>
      <c r="AG668" s="428"/>
      <c r="AH668" s="428"/>
      <c r="AI668" s="428"/>
      <c r="AJ668" s="428"/>
      <c r="AK668" s="428"/>
      <c r="AL668" s="428"/>
      <c r="AM668" s="428"/>
      <c r="AN668" s="428"/>
      <c r="AO668" s="428"/>
      <c r="AP668" s="428"/>
      <c r="AQ668" s="428"/>
      <c r="AR668" s="428"/>
      <c r="AS668" s="428"/>
      <c r="AT668" s="428"/>
      <c r="AU668" s="428"/>
      <c r="AV668" s="428"/>
      <c r="AW668" s="428"/>
      <c r="AX668" s="428"/>
      <c r="AY668" s="428"/>
      <c r="AZ668" s="428"/>
      <c r="BA668" s="428"/>
      <c r="BB668" s="428"/>
      <c r="BC668" s="428"/>
    </row>
    <row r="669" ht="12.75" customHeight="1">
      <c r="A669" s="428"/>
      <c r="B669" s="428"/>
      <c r="C669" s="428"/>
      <c r="D669" s="428"/>
      <c r="E669" s="428"/>
      <c r="F669" s="428"/>
      <c r="G669" s="428"/>
      <c r="H669" s="428"/>
      <c r="I669" s="428"/>
      <c r="J669" s="428"/>
      <c r="K669" s="428"/>
      <c r="L669" s="428"/>
      <c r="M669" s="428"/>
      <c r="N669" s="428"/>
      <c r="O669" s="428"/>
      <c r="P669" s="428"/>
      <c r="Q669" s="428"/>
      <c r="R669" s="428"/>
      <c r="S669" s="428"/>
      <c r="T669" s="428"/>
      <c r="U669" s="428"/>
      <c r="V669" s="428"/>
      <c r="W669" s="428"/>
      <c r="X669" s="428"/>
      <c r="Y669" s="428"/>
      <c r="Z669" s="428"/>
      <c r="AA669" s="428"/>
      <c r="AB669" s="428"/>
      <c r="AC669" s="428"/>
      <c r="AD669" s="428"/>
      <c r="AE669" s="428"/>
      <c r="AF669" s="428"/>
      <c r="AG669" s="428"/>
      <c r="AH669" s="428"/>
      <c r="AI669" s="428"/>
      <c r="AJ669" s="428"/>
      <c r="AK669" s="428"/>
      <c r="AL669" s="428"/>
      <c r="AM669" s="428"/>
      <c r="AN669" s="428"/>
      <c r="AO669" s="428"/>
      <c r="AP669" s="428"/>
      <c r="AQ669" s="428"/>
      <c r="AR669" s="428"/>
      <c r="AS669" s="428"/>
      <c r="AT669" s="428"/>
      <c r="AU669" s="428"/>
      <c r="AV669" s="428"/>
      <c r="AW669" s="428"/>
      <c r="AX669" s="428"/>
      <c r="AY669" s="428"/>
      <c r="AZ669" s="428"/>
      <c r="BA669" s="428"/>
      <c r="BB669" s="428"/>
      <c r="BC669" s="428"/>
    </row>
    <row r="670" ht="12.75" customHeight="1">
      <c r="A670" s="428"/>
      <c r="B670" s="428"/>
      <c r="C670" s="428"/>
      <c r="D670" s="428"/>
      <c r="E670" s="428"/>
      <c r="F670" s="428"/>
      <c r="G670" s="428"/>
      <c r="H670" s="428"/>
      <c r="I670" s="428"/>
      <c r="J670" s="428"/>
      <c r="K670" s="428"/>
      <c r="L670" s="428"/>
      <c r="M670" s="428"/>
      <c r="N670" s="428"/>
      <c r="O670" s="428"/>
      <c r="P670" s="428"/>
      <c r="Q670" s="428"/>
      <c r="R670" s="428"/>
      <c r="S670" s="428"/>
      <c r="T670" s="428"/>
      <c r="U670" s="428"/>
      <c r="V670" s="428"/>
      <c r="W670" s="428"/>
      <c r="X670" s="428"/>
      <c r="Y670" s="428"/>
      <c r="Z670" s="428"/>
      <c r="AA670" s="428"/>
      <c r="AB670" s="428"/>
      <c r="AC670" s="428"/>
      <c r="AD670" s="428"/>
      <c r="AE670" s="428"/>
      <c r="AF670" s="428"/>
      <c r="AG670" s="428"/>
      <c r="AH670" s="428"/>
      <c r="AI670" s="428"/>
      <c r="AJ670" s="428"/>
      <c r="AK670" s="428"/>
      <c r="AL670" s="428"/>
      <c r="AM670" s="428"/>
      <c r="AN670" s="428"/>
      <c r="AO670" s="428"/>
      <c r="AP670" s="428"/>
      <c r="AQ670" s="428"/>
      <c r="AR670" s="428"/>
      <c r="AS670" s="428"/>
      <c r="AT670" s="428"/>
      <c r="AU670" s="428"/>
      <c r="AV670" s="428"/>
      <c r="AW670" s="428"/>
      <c r="AX670" s="428"/>
      <c r="AY670" s="428"/>
      <c r="AZ670" s="428"/>
      <c r="BA670" s="428"/>
      <c r="BB670" s="428"/>
      <c r="BC670" s="428"/>
    </row>
    <row r="671" ht="12.75" customHeight="1">
      <c r="A671" s="428"/>
      <c r="B671" s="428"/>
      <c r="C671" s="428"/>
      <c r="D671" s="428"/>
      <c r="E671" s="428"/>
      <c r="F671" s="428"/>
      <c r="G671" s="428"/>
      <c r="H671" s="428"/>
      <c r="I671" s="428"/>
      <c r="J671" s="428"/>
      <c r="K671" s="428"/>
      <c r="L671" s="428"/>
      <c r="M671" s="428"/>
      <c r="N671" s="428"/>
      <c r="O671" s="428"/>
      <c r="P671" s="428"/>
      <c r="Q671" s="428"/>
      <c r="R671" s="428"/>
      <c r="S671" s="428"/>
      <c r="T671" s="428"/>
      <c r="U671" s="428"/>
      <c r="V671" s="428"/>
      <c r="W671" s="428"/>
      <c r="X671" s="428"/>
      <c r="Y671" s="428"/>
      <c r="Z671" s="428"/>
      <c r="AA671" s="428"/>
      <c r="AB671" s="428"/>
      <c r="AC671" s="428"/>
      <c r="AD671" s="428"/>
      <c r="AE671" s="428"/>
      <c r="AF671" s="428"/>
      <c r="AG671" s="428"/>
      <c r="AH671" s="428"/>
      <c r="AI671" s="428"/>
      <c r="AJ671" s="428"/>
      <c r="AK671" s="428"/>
      <c r="AL671" s="428"/>
      <c r="AM671" s="428"/>
      <c r="AN671" s="428"/>
      <c r="AO671" s="428"/>
      <c r="AP671" s="428"/>
      <c r="AQ671" s="428"/>
      <c r="AR671" s="428"/>
      <c r="AS671" s="428"/>
      <c r="AT671" s="428"/>
      <c r="AU671" s="428"/>
      <c r="AV671" s="428"/>
      <c r="AW671" s="428"/>
      <c r="AX671" s="428"/>
      <c r="AY671" s="428"/>
      <c r="AZ671" s="428"/>
      <c r="BA671" s="428"/>
      <c r="BB671" s="428"/>
      <c r="BC671" s="428"/>
    </row>
    <row r="672" ht="12.75" customHeight="1">
      <c r="A672" s="428"/>
      <c r="B672" s="428"/>
      <c r="C672" s="428"/>
      <c r="D672" s="428"/>
      <c r="E672" s="428"/>
      <c r="F672" s="428"/>
      <c r="G672" s="428"/>
      <c r="H672" s="428"/>
      <c r="I672" s="428"/>
      <c r="J672" s="428"/>
      <c r="K672" s="428"/>
      <c r="L672" s="428"/>
      <c r="M672" s="428"/>
      <c r="N672" s="428"/>
      <c r="O672" s="428"/>
      <c r="P672" s="428"/>
      <c r="Q672" s="428"/>
      <c r="R672" s="428"/>
      <c r="S672" s="428"/>
      <c r="T672" s="428"/>
      <c r="U672" s="428"/>
      <c r="V672" s="428"/>
      <c r="W672" s="428"/>
      <c r="X672" s="428"/>
      <c r="Y672" s="428"/>
      <c r="Z672" s="428"/>
      <c r="AA672" s="428"/>
      <c r="AB672" s="428"/>
      <c r="AC672" s="428"/>
      <c r="AD672" s="428"/>
      <c r="AE672" s="428"/>
      <c r="AF672" s="428"/>
      <c r="AG672" s="428"/>
      <c r="AH672" s="428"/>
      <c r="AI672" s="428"/>
      <c r="AJ672" s="428"/>
      <c r="AK672" s="428"/>
      <c r="AL672" s="428"/>
      <c r="AM672" s="428"/>
      <c r="AN672" s="428"/>
      <c r="AO672" s="428"/>
      <c r="AP672" s="428"/>
      <c r="AQ672" s="428"/>
      <c r="AR672" s="428"/>
      <c r="AS672" s="428"/>
      <c r="AT672" s="428"/>
      <c r="AU672" s="428"/>
      <c r="AV672" s="428"/>
      <c r="AW672" s="428"/>
      <c r="AX672" s="428"/>
      <c r="AY672" s="428"/>
      <c r="AZ672" s="428"/>
      <c r="BA672" s="428"/>
      <c r="BB672" s="428"/>
      <c r="BC672" s="428"/>
    </row>
    <row r="673" ht="12.75" customHeight="1">
      <c r="A673" s="428"/>
      <c r="B673" s="428"/>
      <c r="C673" s="428"/>
      <c r="D673" s="428"/>
      <c r="E673" s="428"/>
      <c r="F673" s="428"/>
      <c r="G673" s="428"/>
      <c r="H673" s="428"/>
      <c r="I673" s="428"/>
      <c r="J673" s="428"/>
      <c r="K673" s="428"/>
      <c r="L673" s="428"/>
      <c r="M673" s="428"/>
      <c r="N673" s="428"/>
      <c r="O673" s="428"/>
      <c r="P673" s="428"/>
      <c r="Q673" s="428"/>
      <c r="R673" s="428"/>
      <c r="S673" s="428"/>
      <c r="T673" s="428"/>
      <c r="U673" s="428"/>
      <c r="V673" s="428"/>
      <c r="W673" s="428"/>
      <c r="X673" s="428"/>
      <c r="Y673" s="428"/>
      <c r="Z673" s="428"/>
      <c r="AA673" s="428"/>
      <c r="AB673" s="428"/>
      <c r="AC673" s="428"/>
      <c r="AD673" s="428"/>
      <c r="AE673" s="428"/>
      <c r="AF673" s="428"/>
      <c r="AG673" s="428"/>
      <c r="AH673" s="428"/>
      <c r="AI673" s="428"/>
      <c r="AJ673" s="428"/>
      <c r="AK673" s="428"/>
      <c r="AL673" s="428"/>
      <c r="AM673" s="428"/>
      <c r="AN673" s="428"/>
      <c r="AO673" s="428"/>
      <c r="AP673" s="428"/>
      <c r="AQ673" s="428"/>
      <c r="AR673" s="428"/>
      <c r="AS673" s="428"/>
      <c r="AT673" s="428"/>
      <c r="AU673" s="428"/>
      <c r="AV673" s="428"/>
      <c r="AW673" s="428"/>
      <c r="AX673" s="428"/>
      <c r="AY673" s="428"/>
      <c r="AZ673" s="428"/>
      <c r="BA673" s="428"/>
      <c r="BB673" s="428"/>
      <c r="BC673" s="428"/>
    </row>
    <row r="674" ht="12.75" customHeight="1">
      <c r="A674" s="428"/>
      <c r="B674" s="428"/>
      <c r="C674" s="428"/>
      <c r="D674" s="428"/>
      <c r="E674" s="428"/>
      <c r="F674" s="428"/>
      <c r="G674" s="428"/>
      <c r="H674" s="428"/>
      <c r="I674" s="428"/>
      <c r="J674" s="428"/>
      <c r="K674" s="428"/>
      <c r="L674" s="428"/>
      <c r="M674" s="428"/>
      <c r="N674" s="428"/>
      <c r="O674" s="428"/>
      <c r="P674" s="428"/>
      <c r="Q674" s="428"/>
      <c r="R674" s="428"/>
      <c r="S674" s="428"/>
      <c r="T674" s="428"/>
      <c r="U674" s="428"/>
      <c r="V674" s="428"/>
      <c r="W674" s="428"/>
      <c r="X674" s="428"/>
      <c r="Y674" s="428"/>
      <c r="Z674" s="428"/>
      <c r="AA674" s="428"/>
      <c r="AB674" s="428"/>
      <c r="AC674" s="428"/>
      <c r="AD674" s="428"/>
      <c r="AE674" s="428"/>
      <c r="AF674" s="428"/>
      <c r="AG674" s="428"/>
      <c r="AH674" s="428"/>
      <c r="AI674" s="428"/>
      <c r="AJ674" s="428"/>
      <c r="AK674" s="428"/>
      <c r="AL674" s="428"/>
      <c r="AM674" s="428"/>
      <c r="AN674" s="428"/>
      <c r="AO674" s="428"/>
      <c r="AP674" s="428"/>
      <c r="AQ674" s="428"/>
      <c r="AR674" s="428"/>
      <c r="AS674" s="428"/>
      <c r="AT674" s="428"/>
      <c r="AU674" s="428"/>
      <c r="AV674" s="428"/>
      <c r="AW674" s="428"/>
      <c r="AX674" s="428"/>
      <c r="AY674" s="428"/>
      <c r="AZ674" s="428"/>
      <c r="BA674" s="428"/>
      <c r="BB674" s="428"/>
      <c r="BC674" s="428"/>
    </row>
    <row r="675" ht="12.75" customHeight="1">
      <c r="A675" s="428"/>
      <c r="B675" s="428"/>
      <c r="C675" s="428"/>
      <c r="D675" s="428"/>
      <c r="E675" s="428"/>
      <c r="F675" s="428"/>
      <c r="G675" s="428"/>
      <c r="H675" s="428"/>
      <c r="I675" s="428"/>
      <c r="J675" s="428"/>
      <c r="K675" s="428"/>
      <c r="L675" s="428"/>
      <c r="M675" s="428"/>
      <c r="N675" s="428"/>
      <c r="O675" s="428"/>
      <c r="P675" s="428"/>
      <c r="Q675" s="428"/>
      <c r="R675" s="428"/>
      <c r="S675" s="428"/>
      <c r="T675" s="428"/>
      <c r="U675" s="428"/>
      <c r="V675" s="428"/>
      <c r="W675" s="428"/>
      <c r="X675" s="428"/>
      <c r="Y675" s="428"/>
      <c r="Z675" s="428"/>
      <c r="AA675" s="428"/>
      <c r="AB675" s="428"/>
      <c r="AC675" s="428"/>
      <c r="AD675" s="428"/>
      <c r="AE675" s="428"/>
      <c r="AF675" s="428"/>
      <c r="AG675" s="428"/>
      <c r="AH675" s="428"/>
      <c r="AI675" s="428"/>
      <c r="AJ675" s="428"/>
      <c r="AK675" s="428"/>
      <c r="AL675" s="428"/>
      <c r="AM675" s="428"/>
      <c r="AN675" s="428"/>
      <c r="AO675" s="428"/>
      <c r="AP675" s="428"/>
      <c r="AQ675" s="428"/>
      <c r="AR675" s="428"/>
      <c r="AS675" s="428"/>
      <c r="AT675" s="428"/>
      <c r="AU675" s="428"/>
      <c r="AV675" s="428"/>
      <c r="AW675" s="428"/>
      <c r="AX675" s="428"/>
      <c r="AY675" s="428"/>
      <c r="AZ675" s="428"/>
      <c r="BA675" s="428"/>
      <c r="BB675" s="428"/>
      <c r="BC675" s="428"/>
    </row>
    <row r="676" ht="12.75" customHeight="1">
      <c r="A676" s="428"/>
      <c r="B676" s="428"/>
      <c r="C676" s="428"/>
      <c r="D676" s="428"/>
      <c r="E676" s="428"/>
      <c r="F676" s="428"/>
      <c r="G676" s="428"/>
      <c r="H676" s="428"/>
      <c r="I676" s="428"/>
      <c r="J676" s="428"/>
      <c r="K676" s="428"/>
      <c r="L676" s="428"/>
      <c r="M676" s="428"/>
      <c r="N676" s="428"/>
      <c r="O676" s="428"/>
      <c r="P676" s="428"/>
      <c r="Q676" s="428"/>
      <c r="R676" s="428"/>
      <c r="S676" s="428"/>
      <c r="T676" s="428"/>
      <c r="U676" s="428"/>
      <c r="V676" s="428"/>
      <c r="W676" s="428"/>
      <c r="X676" s="428"/>
      <c r="Y676" s="428"/>
      <c r="Z676" s="428"/>
      <c r="AA676" s="428"/>
      <c r="AB676" s="428"/>
      <c r="AC676" s="428"/>
      <c r="AD676" s="428"/>
      <c r="AE676" s="428"/>
      <c r="AF676" s="428"/>
      <c r="AG676" s="428"/>
      <c r="AH676" s="428"/>
      <c r="AI676" s="428"/>
      <c r="AJ676" s="428"/>
      <c r="AK676" s="428"/>
      <c r="AL676" s="428"/>
      <c r="AM676" s="428"/>
      <c r="AN676" s="428"/>
      <c r="AO676" s="428"/>
      <c r="AP676" s="428"/>
      <c r="AQ676" s="428"/>
      <c r="AR676" s="428"/>
      <c r="AS676" s="428"/>
      <c r="AT676" s="428"/>
      <c r="AU676" s="428"/>
      <c r="AV676" s="428"/>
      <c r="AW676" s="428"/>
      <c r="AX676" s="428"/>
      <c r="AY676" s="428"/>
      <c r="AZ676" s="428"/>
      <c r="BA676" s="428"/>
      <c r="BB676" s="428"/>
      <c r="BC676" s="428"/>
    </row>
    <row r="677" ht="12.75" customHeight="1">
      <c r="A677" s="428"/>
      <c r="B677" s="428"/>
      <c r="C677" s="428"/>
      <c r="D677" s="428"/>
      <c r="E677" s="428"/>
      <c r="F677" s="428"/>
      <c r="G677" s="428"/>
      <c r="H677" s="428"/>
      <c r="I677" s="428"/>
      <c r="J677" s="428"/>
      <c r="K677" s="428"/>
      <c r="L677" s="428"/>
      <c r="M677" s="428"/>
      <c r="N677" s="428"/>
      <c r="O677" s="428"/>
      <c r="P677" s="428"/>
      <c r="Q677" s="428"/>
      <c r="R677" s="428"/>
      <c r="S677" s="428"/>
      <c r="T677" s="428"/>
      <c r="U677" s="428"/>
      <c r="V677" s="428"/>
      <c r="W677" s="428"/>
      <c r="X677" s="428"/>
      <c r="Y677" s="428"/>
      <c r="Z677" s="428"/>
      <c r="AA677" s="428"/>
      <c r="AB677" s="428"/>
      <c r="AC677" s="428"/>
      <c r="AD677" s="428"/>
      <c r="AE677" s="428"/>
      <c r="AF677" s="428"/>
      <c r="AG677" s="428"/>
      <c r="AH677" s="428"/>
      <c r="AI677" s="428"/>
      <c r="AJ677" s="428"/>
      <c r="AK677" s="428"/>
      <c r="AL677" s="428"/>
      <c r="AM677" s="428"/>
      <c r="AN677" s="428"/>
      <c r="AO677" s="428"/>
      <c r="AP677" s="428"/>
      <c r="AQ677" s="428"/>
      <c r="AR677" s="428"/>
      <c r="AS677" s="428"/>
      <c r="AT677" s="428"/>
      <c r="AU677" s="428"/>
      <c r="AV677" s="428"/>
      <c r="AW677" s="428"/>
      <c r="AX677" s="428"/>
      <c r="AY677" s="428"/>
      <c r="AZ677" s="428"/>
      <c r="BA677" s="428"/>
      <c r="BB677" s="428"/>
      <c r="BC677" s="428"/>
    </row>
    <row r="678" ht="12.75" customHeight="1">
      <c r="A678" s="428"/>
      <c r="B678" s="428"/>
      <c r="C678" s="428"/>
      <c r="D678" s="428"/>
      <c r="E678" s="428"/>
      <c r="F678" s="428"/>
      <c r="G678" s="428"/>
      <c r="H678" s="428"/>
      <c r="I678" s="428"/>
      <c r="J678" s="428"/>
      <c r="K678" s="428"/>
      <c r="L678" s="428"/>
      <c r="M678" s="428"/>
      <c r="N678" s="428"/>
      <c r="O678" s="428"/>
      <c r="P678" s="428"/>
      <c r="Q678" s="428"/>
      <c r="R678" s="428"/>
      <c r="S678" s="428"/>
      <c r="T678" s="428"/>
      <c r="U678" s="428"/>
      <c r="V678" s="428"/>
      <c r="W678" s="428"/>
      <c r="X678" s="428"/>
      <c r="Y678" s="428"/>
      <c r="Z678" s="428"/>
      <c r="AA678" s="428"/>
      <c r="AB678" s="428"/>
      <c r="AC678" s="428"/>
      <c r="AD678" s="428"/>
      <c r="AE678" s="428"/>
      <c r="AF678" s="428"/>
      <c r="AG678" s="428"/>
      <c r="AH678" s="428"/>
      <c r="AI678" s="428"/>
      <c r="AJ678" s="428"/>
      <c r="AK678" s="428"/>
      <c r="AL678" s="428"/>
      <c r="AM678" s="428"/>
      <c r="AN678" s="428"/>
      <c r="AO678" s="428"/>
      <c r="AP678" s="428"/>
      <c r="AQ678" s="428"/>
      <c r="AR678" s="428"/>
      <c r="AS678" s="428"/>
      <c r="AT678" s="428"/>
      <c r="AU678" s="428"/>
      <c r="AV678" s="428"/>
      <c r="AW678" s="428"/>
      <c r="AX678" s="428"/>
      <c r="AY678" s="428"/>
      <c r="AZ678" s="428"/>
      <c r="BA678" s="428"/>
      <c r="BB678" s="428"/>
      <c r="BC678" s="428"/>
    </row>
    <row r="679" ht="12.75" customHeight="1">
      <c r="A679" s="428"/>
      <c r="B679" s="428"/>
      <c r="C679" s="428"/>
      <c r="D679" s="428"/>
      <c r="E679" s="428"/>
      <c r="F679" s="428"/>
      <c r="G679" s="428"/>
      <c r="H679" s="428"/>
      <c r="I679" s="428"/>
      <c r="J679" s="428"/>
      <c r="K679" s="428"/>
      <c r="L679" s="428"/>
      <c r="M679" s="428"/>
      <c r="N679" s="428"/>
      <c r="O679" s="428"/>
      <c r="P679" s="428"/>
      <c r="Q679" s="428"/>
      <c r="R679" s="428"/>
      <c r="S679" s="428"/>
      <c r="T679" s="428"/>
      <c r="U679" s="428"/>
      <c r="V679" s="428"/>
      <c r="W679" s="428"/>
      <c r="X679" s="428"/>
      <c r="Y679" s="428"/>
      <c r="Z679" s="428"/>
      <c r="AA679" s="428"/>
      <c r="AB679" s="428"/>
      <c r="AC679" s="428"/>
      <c r="AD679" s="428"/>
      <c r="AE679" s="428"/>
      <c r="AF679" s="428"/>
      <c r="AG679" s="428"/>
      <c r="AH679" s="428"/>
      <c r="AI679" s="428"/>
      <c r="AJ679" s="428"/>
      <c r="AK679" s="428"/>
      <c r="AL679" s="428"/>
      <c r="AM679" s="428"/>
      <c r="AN679" s="428"/>
      <c r="AO679" s="428"/>
      <c r="AP679" s="428"/>
      <c r="AQ679" s="428"/>
      <c r="AR679" s="428"/>
      <c r="AS679" s="428"/>
      <c r="AT679" s="428"/>
      <c r="AU679" s="428"/>
      <c r="AV679" s="428"/>
      <c r="AW679" s="428"/>
      <c r="AX679" s="428"/>
      <c r="AY679" s="428"/>
      <c r="AZ679" s="428"/>
      <c r="BA679" s="428"/>
      <c r="BB679" s="428"/>
      <c r="BC679" s="428"/>
    </row>
    <row r="680" ht="12.75" customHeight="1">
      <c r="A680" s="428"/>
      <c r="B680" s="428"/>
      <c r="C680" s="428"/>
      <c r="D680" s="428"/>
      <c r="E680" s="428"/>
      <c r="F680" s="428"/>
      <c r="G680" s="428"/>
      <c r="H680" s="428"/>
      <c r="I680" s="428"/>
      <c r="J680" s="428"/>
      <c r="K680" s="428"/>
      <c r="L680" s="428"/>
      <c r="M680" s="428"/>
      <c r="N680" s="428"/>
      <c r="O680" s="428"/>
      <c r="P680" s="428"/>
      <c r="Q680" s="428"/>
      <c r="R680" s="428"/>
      <c r="S680" s="428"/>
      <c r="T680" s="428"/>
      <c r="U680" s="428"/>
      <c r="V680" s="428"/>
      <c r="W680" s="428"/>
      <c r="X680" s="428"/>
      <c r="Y680" s="428"/>
      <c r="Z680" s="428"/>
      <c r="AA680" s="428"/>
      <c r="AB680" s="428"/>
      <c r="AC680" s="428"/>
      <c r="AD680" s="428"/>
      <c r="AE680" s="428"/>
      <c r="AF680" s="428"/>
      <c r="AG680" s="428"/>
      <c r="AH680" s="428"/>
      <c r="AI680" s="428"/>
      <c r="AJ680" s="428"/>
      <c r="AK680" s="428"/>
      <c r="AL680" s="428"/>
      <c r="AM680" s="428"/>
      <c r="AN680" s="428"/>
      <c r="AO680" s="428"/>
      <c r="AP680" s="428"/>
      <c r="AQ680" s="428"/>
      <c r="AR680" s="428"/>
      <c r="AS680" s="428"/>
      <c r="AT680" s="428"/>
      <c r="AU680" s="428"/>
      <c r="AV680" s="428"/>
      <c r="AW680" s="428"/>
      <c r="AX680" s="428"/>
      <c r="AY680" s="428"/>
      <c r="AZ680" s="428"/>
      <c r="BA680" s="428"/>
      <c r="BB680" s="428"/>
      <c r="BC680" s="428"/>
    </row>
    <row r="681" ht="12.75" customHeight="1">
      <c r="A681" s="428"/>
      <c r="B681" s="428"/>
      <c r="C681" s="428"/>
      <c r="D681" s="428"/>
      <c r="E681" s="428"/>
      <c r="F681" s="428"/>
      <c r="G681" s="428"/>
      <c r="H681" s="428"/>
      <c r="I681" s="428"/>
      <c r="J681" s="428"/>
      <c r="K681" s="428"/>
      <c r="L681" s="428"/>
      <c r="M681" s="428"/>
      <c r="N681" s="428"/>
      <c r="O681" s="428"/>
      <c r="P681" s="428"/>
      <c r="Q681" s="428"/>
      <c r="R681" s="428"/>
      <c r="S681" s="428"/>
      <c r="T681" s="428"/>
      <c r="U681" s="428"/>
      <c r="V681" s="428"/>
      <c r="W681" s="428"/>
      <c r="X681" s="428"/>
      <c r="Y681" s="428"/>
      <c r="Z681" s="428"/>
      <c r="AA681" s="428"/>
      <c r="AB681" s="428"/>
      <c r="AC681" s="428"/>
      <c r="AD681" s="428"/>
      <c r="AE681" s="428"/>
      <c r="AF681" s="428"/>
      <c r="AG681" s="428"/>
      <c r="AH681" s="428"/>
      <c r="AI681" s="428"/>
      <c r="AJ681" s="428"/>
      <c r="AK681" s="428"/>
      <c r="AL681" s="428"/>
      <c r="AM681" s="428"/>
      <c r="AN681" s="428"/>
      <c r="AO681" s="428"/>
      <c r="AP681" s="428"/>
      <c r="AQ681" s="428"/>
      <c r="AR681" s="428"/>
      <c r="AS681" s="428"/>
      <c r="AT681" s="428"/>
      <c r="AU681" s="428"/>
      <c r="AV681" s="428"/>
      <c r="AW681" s="428"/>
      <c r="AX681" s="428"/>
      <c r="AY681" s="428"/>
      <c r="AZ681" s="428"/>
      <c r="BA681" s="428"/>
      <c r="BB681" s="428"/>
      <c r="BC681" s="428"/>
    </row>
    <row r="682" ht="12.75" customHeight="1">
      <c r="A682" s="428"/>
      <c r="B682" s="428"/>
      <c r="C682" s="428"/>
      <c r="D682" s="428"/>
      <c r="E682" s="428"/>
      <c r="F682" s="428"/>
      <c r="G682" s="428"/>
      <c r="H682" s="428"/>
      <c r="I682" s="428"/>
      <c r="J682" s="428"/>
      <c r="K682" s="428"/>
      <c r="L682" s="428"/>
      <c r="M682" s="428"/>
      <c r="N682" s="428"/>
      <c r="O682" s="428"/>
      <c r="P682" s="428"/>
      <c r="Q682" s="428"/>
      <c r="R682" s="428"/>
      <c r="S682" s="428"/>
      <c r="T682" s="428"/>
      <c r="U682" s="428"/>
      <c r="V682" s="428"/>
      <c r="W682" s="428"/>
      <c r="X682" s="428"/>
      <c r="Y682" s="428"/>
      <c r="Z682" s="428"/>
      <c r="AA682" s="428"/>
      <c r="AB682" s="428"/>
      <c r="AC682" s="428"/>
      <c r="AD682" s="428"/>
      <c r="AE682" s="428"/>
      <c r="AF682" s="428"/>
      <c r="AG682" s="428"/>
      <c r="AH682" s="428"/>
      <c r="AI682" s="428"/>
      <c r="AJ682" s="428"/>
      <c r="AK682" s="428"/>
      <c r="AL682" s="428"/>
      <c r="AM682" s="428"/>
      <c r="AN682" s="428"/>
      <c r="AO682" s="428"/>
      <c r="AP682" s="428"/>
      <c r="AQ682" s="428"/>
      <c r="AR682" s="428"/>
      <c r="AS682" s="428"/>
      <c r="AT682" s="428"/>
      <c r="AU682" s="428"/>
      <c r="AV682" s="428"/>
      <c r="AW682" s="428"/>
      <c r="AX682" s="428"/>
      <c r="AY682" s="428"/>
      <c r="AZ682" s="428"/>
      <c r="BA682" s="428"/>
      <c r="BB682" s="428"/>
      <c r="BC682" s="428"/>
    </row>
    <row r="683" ht="12.75" customHeight="1">
      <c r="A683" s="428"/>
      <c r="B683" s="428"/>
      <c r="C683" s="428"/>
      <c r="D683" s="428"/>
      <c r="E683" s="428"/>
      <c r="F683" s="428"/>
      <c r="G683" s="428"/>
      <c r="H683" s="428"/>
      <c r="I683" s="428"/>
      <c r="J683" s="428"/>
      <c r="K683" s="428"/>
      <c r="L683" s="428"/>
      <c r="M683" s="428"/>
      <c r="N683" s="428"/>
      <c r="O683" s="428"/>
      <c r="P683" s="428"/>
      <c r="Q683" s="428"/>
      <c r="R683" s="428"/>
      <c r="S683" s="428"/>
      <c r="T683" s="428"/>
      <c r="U683" s="428"/>
      <c r="V683" s="428"/>
      <c r="W683" s="428"/>
      <c r="X683" s="428"/>
      <c r="Y683" s="428"/>
      <c r="Z683" s="428"/>
      <c r="AA683" s="428"/>
      <c r="AB683" s="428"/>
      <c r="AC683" s="428"/>
      <c r="AD683" s="428"/>
      <c r="AE683" s="428"/>
      <c r="AF683" s="428"/>
      <c r="AG683" s="428"/>
      <c r="AH683" s="428"/>
      <c r="AI683" s="428"/>
      <c r="AJ683" s="428"/>
      <c r="AK683" s="428"/>
      <c r="AL683" s="428"/>
      <c r="AM683" s="428"/>
      <c r="AN683" s="428"/>
      <c r="AO683" s="428"/>
      <c r="AP683" s="428"/>
      <c r="AQ683" s="428"/>
      <c r="AR683" s="428"/>
      <c r="AS683" s="428"/>
      <c r="AT683" s="428"/>
      <c r="AU683" s="428"/>
      <c r="AV683" s="428"/>
      <c r="AW683" s="428"/>
      <c r="AX683" s="428"/>
      <c r="AY683" s="428"/>
      <c r="AZ683" s="428"/>
      <c r="BA683" s="428"/>
      <c r="BB683" s="428"/>
      <c r="BC683" s="428"/>
    </row>
    <row r="684" ht="12.75" customHeight="1">
      <c r="A684" s="428"/>
      <c r="B684" s="428"/>
      <c r="C684" s="428"/>
      <c r="D684" s="428"/>
      <c r="E684" s="428"/>
      <c r="F684" s="428"/>
      <c r="G684" s="428"/>
      <c r="H684" s="428"/>
      <c r="I684" s="428"/>
      <c r="J684" s="428"/>
      <c r="K684" s="428"/>
      <c r="L684" s="428"/>
      <c r="M684" s="428"/>
      <c r="N684" s="428"/>
      <c r="O684" s="428"/>
      <c r="P684" s="428"/>
      <c r="Q684" s="428"/>
      <c r="R684" s="428"/>
      <c r="S684" s="428"/>
      <c r="T684" s="428"/>
      <c r="U684" s="428"/>
      <c r="V684" s="428"/>
      <c r="W684" s="428"/>
      <c r="X684" s="428"/>
      <c r="Y684" s="428"/>
      <c r="Z684" s="428"/>
      <c r="AA684" s="428"/>
      <c r="AB684" s="428"/>
      <c r="AC684" s="428"/>
      <c r="AD684" s="428"/>
      <c r="AE684" s="428"/>
      <c r="AF684" s="428"/>
      <c r="AG684" s="428"/>
      <c r="AH684" s="428"/>
      <c r="AI684" s="428"/>
      <c r="AJ684" s="428"/>
      <c r="AK684" s="428"/>
      <c r="AL684" s="428"/>
      <c r="AM684" s="428"/>
      <c r="AN684" s="428"/>
      <c r="AO684" s="428"/>
      <c r="AP684" s="428"/>
      <c r="AQ684" s="428"/>
      <c r="AR684" s="428"/>
      <c r="AS684" s="428"/>
      <c r="AT684" s="428"/>
      <c r="AU684" s="428"/>
      <c r="AV684" s="428"/>
      <c r="AW684" s="428"/>
      <c r="AX684" s="428"/>
      <c r="AY684" s="428"/>
      <c r="AZ684" s="428"/>
      <c r="BA684" s="428"/>
      <c r="BB684" s="428"/>
      <c r="BC684" s="428"/>
    </row>
    <row r="685" ht="12.75" customHeight="1">
      <c r="A685" s="428"/>
      <c r="B685" s="428"/>
      <c r="C685" s="428"/>
      <c r="D685" s="428"/>
      <c r="E685" s="428"/>
      <c r="F685" s="428"/>
      <c r="G685" s="428"/>
      <c r="H685" s="428"/>
      <c r="I685" s="428"/>
      <c r="J685" s="428"/>
      <c r="K685" s="428"/>
      <c r="L685" s="428"/>
      <c r="M685" s="428"/>
      <c r="N685" s="428"/>
      <c r="O685" s="428"/>
      <c r="P685" s="428"/>
      <c r="Q685" s="428"/>
      <c r="R685" s="428"/>
      <c r="S685" s="428"/>
      <c r="T685" s="428"/>
      <c r="U685" s="428"/>
      <c r="V685" s="428"/>
      <c r="W685" s="428"/>
      <c r="X685" s="428"/>
      <c r="Y685" s="428"/>
      <c r="Z685" s="428"/>
      <c r="AA685" s="428"/>
      <c r="AB685" s="428"/>
      <c r="AC685" s="428"/>
      <c r="AD685" s="428"/>
      <c r="AE685" s="428"/>
      <c r="AF685" s="428"/>
      <c r="AG685" s="428"/>
      <c r="AH685" s="428"/>
      <c r="AI685" s="428"/>
      <c r="AJ685" s="428"/>
      <c r="AK685" s="428"/>
      <c r="AL685" s="428"/>
      <c r="AM685" s="428"/>
      <c r="AN685" s="428"/>
      <c r="AO685" s="428"/>
      <c r="AP685" s="428"/>
      <c r="AQ685" s="428"/>
      <c r="AR685" s="428"/>
      <c r="AS685" s="428"/>
      <c r="AT685" s="428"/>
      <c r="AU685" s="428"/>
      <c r="AV685" s="428"/>
      <c r="AW685" s="428"/>
      <c r="AX685" s="428"/>
      <c r="AY685" s="428"/>
      <c r="AZ685" s="428"/>
      <c r="BA685" s="428"/>
      <c r="BB685" s="428"/>
      <c r="BC685" s="428"/>
    </row>
    <row r="686" ht="12.75" customHeight="1">
      <c r="A686" s="428"/>
      <c r="B686" s="428"/>
      <c r="C686" s="428"/>
      <c r="D686" s="428"/>
      <c r="E686" s="428"/>
      <c r="F686" s="428"/>
      <c r="G686" s="428"/>
      <c r="H686" s="428"/>
      <c r="I686" s="428"/>
      <c r="J686" s="428"/>
      <c r="K686" s="428"/>
      <c r="L686" s="428"/>
      <c r="M686" s="428"/>
      <c r="N686" s="428"/>
      <c r="O686" s="428"/>
      <c r="P686" s="428"/>
      <c r="Q686" s="428"/>
      <c r="R686" s="428"/>
      <c r="S686" s="428"/>
      <c r="T686" s="428"/>
      <c r="U686" s="428"/>
      <c r="V686" s="428"/>
      <c r="W686" s="428"/>
      <c r="X686" s="428"/>
      <c r="Y686" s="428"/>
      <c r="Z686" s="428"/>
      <c r="AA686" s="428"/>
      <c r="AB686" s="428"/>
      <c r="AC686" s="428"/>
      <c r="AD686" s="428"/>
      <c r="AE686" s="428"/>
      <c r="AF686" s="428"/>
      <c r="AG686" s="428"/>
      <c r="AH686" s="428"/>
      <c r="AI686" s="428"/>
      <c r="AJ686" s="428"/>
      <c r="AK686" s="428"/>
      <c r="AL686" s="428"/>
      <c r="AM686" s="428"/>
      <c r="AN686" s="428"/>
      <c r="AO686" s="428"/>
      <c r="AP686" s="428"/>
      <c r="AQ686" s="428"/>
      <c r="AR686" s="428"/>
      <c r="AS686" s="428"/>
      <c r="AT686" s="428"/>
      <c r="AU686" s="428"/>
      <c r="AV686" s="428"/>
      <c r="AW686" s="428"/>
      <c r="AX686" s="428"/>
      <c r="AY686" s="428"/>
      <c r="AZ686" s="428"/>
      <c r="BA686" s="428"/>
      <c r="BB686" s="428"/>
      <c r="BC686" s="428"/>
    </row>
    <row r="687" ht="12.75" customHeight="1">
      <c r="A687" s="428"/>
      <c r="B687" s="428"/>
      <c r="C687" s="428"/>
      <c r="D687" s="428"/>
      <c r="E687" s="428"/>
      <c r="F687" s="428"/>
      <c r="G687" s="428"/>
      <c r="H687" s="428"/>
      <c r="I687" s="428"/>
      <c r="J687" s="428"/>
      <c r="K687" s="428"/>
      <c r="L687" s="428"/>
      <c r="M687" s="428"/>
      <c r="N687" s="428"/>
      <c r="O687" s="428"/>
      <c r="P687" s="428"/>
      <c r="Q687" s="428"/>
      <c r="R687" s="428"/>
      <c r="S687" s="428"/>
      <c r="T687" s="428"/>
      <c r="U687" s="428"/>
      <c r="V687" s="428"/>
      <c r="W687" s="428"/>
      <c r="X687" s="428"/>
      <c r="Y687" s="428"/>
      <c r="Z687" s="428"/>
      <c r="AA687" s="428"/>
      <c r="AB687" s="428"/>
      <c r="AC687" s="428"/>
      <c r="AD687" s="428"/>
      <c r="AE687" s="428"/>
      <c r="AF687" s="428"/>
      <c r="AG687" s="428"/>
      <c r="AH687" s="428"/>
      <c r="AI687" s="428"/>
      <c r="AJ687" s="428"/>
      <c r="AK687" s="428"/>
      <c r="AL687" s="428"/>
      <c r="AM687" s="428"/>
      <c r="AN687" s="428"/>
      <c r="AO687" s="428"/>
      <c r="AP687" s="428"/>
      <c r="AQ687" s="428"/>
      <c r="AR687" s="428"/>
      <c r="AS687" s="428"/>
      <c r="AT687" s="428"/>
      <c r="AU687" s="428"/>
      <c r="AV687" s="428"/>
      <c r="AW687" s="428"/>
      <c r="AX687" s="428"/>
      <c r="AY687" s="428"/>
      <c r="AZ687" s="428"/>
      <c r="BA687" s="428"/>
      <c r="BB687" s="428"/>
      <c r="BC687" s="428"/>
    </row>
    <row r="688" ht="12.75" customHeight="1">
      <c r="A688" s="428"/>
      <c r="B688" s="428"/>
      <c r="C688" s="428"/>
      <c r="D688" s="428"/>
      <c r="E688" s="428"/>
      <c r="F688" s="428"/>
      <c r="G688" s="428"/>
      <c r="H688" s="428"/>
      <c r="I688" s="428"/>
      <c r="J688" s="428"/>
      <c r="K688" s="428"/>
      <c r="L688" s="428"/>
      <c r="M688" s="428"/>
      <c r="N688" s="428"/>
      <c r="O688" s="428"/>
      <c r="P688" s="428"/>
      <c r="Q688" s="428"/>
      <c r="R688" s="428"/>
      <c r="S688" s="428"/>
      <c r="T688" s="428"/>
      <c r="U688" s="428"/>
      <c r="V688" s="428"/>
      <c r="W688" s="428"/>
      <c r="X688" s="428"/>
      <c r="Y688" s="428"/>
      <c r="Z688" s="428"/>
      <c r="AA688" s="428"/>
      <c r="AB688" s="428"/>
      <c r="AC688" s="428"/>
      <c r="AD688" s="428"/>
      <c r="AE688" s="428"/>
      <c r="AF688" s="428"/>
      <c r="AG688" s="428"/>
      <c r="AH688" s="428"/>
      <c r="AI688" s="428"/>
      <c r="AJ688" s="428"/>
      <c r="AK688" s="428"/>
      <c r="AL688" s="428"/>
      <c r="AM688" s="428"/>
      <c r="AN688" s="428"/>
      <c r="AO688" s="428"/>
      <c r="AP688" s="428"/>
      <c r="AQ688" s="428"/>
      <c r="AR688" s="428"/>
      <c r="AS688" s="428"/>
      <c r="AT688" s="428"/>
      <c r="AU688" s="428"/>
      <c r="AV688" s="428"/>
      <c r="AW688" s="428"/>
      <c r="AX688" s="428"/>
      <c r="AY688" s="428"/>
      <c r="AZ688" s="428"/>
      <c r="BA688" s="428"/>
      <c r="BB688" s="428"/>
      <c r="BC688" s="428"/>
    </row>
    <row r="689" ht="12.75" customHeight="1">
      <c r="A689" s="428"/>
      <c r="B689" s="428"/>
      <c r="C689" s="428"/>
      <c r="D689" s="428"/>
      <c r="E689" s="428"/>
      <c r="F689" s="428"/>
      <c r="G689" s="428"/>
      <c r="H689" s="428"/>
      <c r="I689" s="428"/>
      <c r="J689" s="428"/>
      <c r="K689" s="428"/>
      <c r="L689" s="428"/>
      <c r="M689" s="428"/>
      <c r="N689" s="428"/>
      <c r="O689" s="428"/>
      <c r="P689" s="428"/>
      <c r="Q689" s="428"/>
      <c r="R689" s="428"/>
      <c r="S689" s="428"/>
      <c r="T689" s="428"/>
      <c r="U689" s="428"/>
      <c r="V689" s="428"/>
      <c r="W689" s="428"/>
      <c r="X689" s="428"/>
      <c r="Y689" s="428"/>
      <c r="Z689" s="428"/>
      <c r="AA689" s="428"/>
      <c r="AB689" s="428"/>
      <c r="AC689" s="428"/>
      <c r="AD689" s="428"/>
      <c r="AE689" s="428"/>
      <c r="AF689" s="428"/>
      <c r="AG689" s="428"/>
      <c r="AH689" s="428"/>
      <c r="AI689" s="428"/>
      <c r="AJ689" s="428"/>
      <c r="AK689" s="428"/>
      <c r="AL689" s="428"/>
      <c r="AM689" s="428"/>
      <c r="AN689" s="428"/>
      <c r="AO689" s="428"/>
      <c r="AP689" s="428"/>
      <c r="AQ689" s="428"/>
      <c r="AR689" s="428"/>
      <c r="AS689" s="428"/>
      <c r="AT689" s="428"/>
      <c r="AU689" s="428"/>
      <c r="AV689" s="428"/>
      <c r="AW689" s="428"/>
      <c r="AX689" s="428"/>
      <c r="AY689" s="428"/>
      <c r="AZ689" s="428"/>
      <c r="BA689" s="428"/>
      <c r="BB689" s="428"/>
      <c r="BC689" s="428"/>
    </row>
    <row r="690" ht="12.75" customHeight="1">
      <c r="A690" s="428"/>
      <c r="B690" s="428"/>
      <c r="C690" s="428"/>
      <c r="D690" s="428"/>
      <c r="E690" s="428"/>
      <c r="F690" s="428"/>
      <c r="G690" s="428"/>
      <c r="H690" s="428"/>
      <c r="I690" s="428"/>
      <c r="J690" s="428"/>
      <c r="K690" s="428"/>
      <c r="L690" s="428"/>
      <c r="M690" s="428"/>
      <c r="N690" s="428"/>
      <c r="O690" s="428"/>
      <c r="P690" s="428"/>
      <c r="Q690" s="428"/>
      <c r="R690" s="428"/>
      <c r="S690" s="428"/>
      <c r="T690" s="428"/>
      <c r="U690" s="428"/>
      <c r="V690" s="428"/>
      <c r="W690" s="428"/>
      <c r="X690" s="428"/>
      <c r="Y690" s="428"/>
      <c r="Z690" s="428"/>
      <c r="AA690" s="428"/>
      <c r="AB690" s="428"/>
      <c r="AC690" s="428"/>
      <c r="AD690" s="428"/>
      <c r="AE690" s="428"/>
      <c r="AF690" s="428"/>
      <c r="AG690" s="428"/>
      <c r="AH690" s="428"/>
      <c r="AI690" s="428"/>
      <c r="AJ690" s="428"/>
      <c r="AK690" s="428"/>
      <c r="AL690" s="428"/>
      <c r="AM690" s="428"/>
      <c r="AN690" s="428"/>
      <c r="AO690" s="428"/>
      <c r="AP690" s="428"/>
      <c r="AQ690" s="428"/>
      <c r="AR690" s="428"/>
      <c r="AS690" s="428"/>
      <c r="AT690" s="428"/>
      <c r="AU690" s="428"/>
      <c r="AV690" s="428"/>
      <c r="AW690" s="428"/>
      <c r="AX690" s="428"/>
      <c r="AY690" s="428"/>
      <c r="AZ690" s="428"/>
      <c r="BA690" s="428"/>
      <c r="BB690" s="428"/>
      <c r="BC690" s="428"/>
    </row>
    <row r="691" ht="12.75" customHeight="1">
      <c r="A691" s="428"/>
      <c r="B691" s="428"/>
      <c r="C691" s="428"/>
      <c r="D691" s="428"/>
      <c r="E691" s="428"/>
      <c r="F691" s="428"/>
      <c r="G691" s="428"/>
      <c r="H691" s="428"/>
      <c r="I691" s="428"/>
      <c r="J691" s="428"/>
      <c r="K691" s="428"/>
      <c r="L691" s="428"/>
      <c r="M691" s="428"/>
      <c r="N691" s="428"/>
      <c r="O691" s="428"/>
      <c r="P691" s="428"/>
      <c r="Q691" s="428"/>
      <c r="R691" s="428"/>
      <c r="S691" s="428"/>
      <c r="T691" s="428"/>
      <c r="U691" s="428"/>
      <c r="V691" s="428"/>
      <c r="W691" s="428"/>
      <c r="X691" s="428"/>
      <c r="Y691" s="428"/>
      <c r="Z691" s="428"/>
      <c r="AA691" s="428"/>
      <c r="AB691" s="428"/>
      <c r="AC691" s="428"/>
      <c r="AD691" s="428"/>
      <c r="AE691" s="428"/>
      <c r="AF691" s="428"/>
      <c r="AG691" s="428"/>
      <c r="AH691" s="428"/>
      <c r="AI691" s="428"/>
      <c r="AJ691" s="428"/>
      <c r="AK691" s="428"/>
      <c r="AL691" s="428"/>
      <c r="AM691" s="428"/>
      <c r="AN691" s="428"/>
      <c r="AO691" s="428"/>
      <c r="AP691" s="428"/>
      <c r="AQ691" s="428"/>
      <c r="AR691" s="428"/>
      <c r="AS691" s="428"/>
      <c r="AT691" s="428"/>
      <c r="AU691" s="428"/>
      <c r="AV691" s="428"/>
      <c r="AW691" s="428"/>
      <c r="AX691" s="428"/>
      <c r="AY691" s="428"/>
      <c r="AZ691" s="428"/>
      <c r="BA691" s="428"/>
      <c r="BB691" s="428"/>
      <c r="BC691" s="428"/>
    </row>
    <row r="692" ht="12.75" customHeight="1">
      <c r="A692" s="428"/>
      <c r="B692" s="428"/>
      <c r="C692" s="428"/>
      <c r="D692" s="428"/>
      <c r="E692" s="428"/>
      <c r="F692" s="428"/>
      <c r="G692" s="428"/>
      <c r="H692" s="428"/>
      <c r="I692" s="428"/>
      <c r="J692" s="428"/>
      <c r="K692" s="428"/>
      <c r="L692" s="428"/>
      <c r="M692" s="428"/>
      <c r="N692" s="428"/>
      <c r="O692" s="428"/>
      <c r="P692" s="428"/>
      <c r="Q692" s="428"/>
      <c r="R692" s="428"/>
      <c r="S692" s="428"/>
      <c r="T692" s="428"/>
      <c r="U692" s="428"/>
      <c r="V692" s="428"/>
      <c r="W692" s="428"/>
      <c r="X692" s="428"/>
      <c r="Y692" s="428"/>
      <c r="Z692" s="428"/>
      <c r="AA692" s="428"/>
      <c r="AB692" s="428"/>
      <c r="AC692" s="428"/>
      <c r="AD692" s="428"/>
      <c r="AE692" s="428"/>
      <c r="AF692" s="428"/>
      <c r="AG692" s="428"/>
      <c r="AH692" s="428"/>
      <c r="AI692" s="428"/>
      <c r="AJ692" s="428"/>
      <c r="AK692" s="428"/>
      <c r="AL692" s="428"/>
      <c r="AM692" s="428"/>
      <c r="AN692" s="428"/>
      <c r="AO692" s="428"/>
      <c r="AP692" s="428"/>
      <c r="AQ692" s="428"/>
      <c r="AR692" s="428"/>
      <c r="AS692" s="428"/>
      <c r="AT692" s="428"/>
      <c r="AU692" s="428"/>
      <c r="AV692" s="428"/>
      <c r="AW692" s="428"/>
      <c r="AX692" s="428"/>
      <c r="AY692" s="428"/>
      <c r="AZ692" s="428"/>
      <c r="BA692" s="428"/>
      <c r="BB692" s="428"/>
      <c r="BC692" s="428"/>
    </row>
    <row r="693" ht="12.75" customHeight="1">
      <c r="A693" s="428"/>
      <c r="B693" s="428"/>
      <c r="C693" s="428"/>
      <c r="D693" s="428"/>
      <c r="E693" s="428"/>
      <c r="F693" s="428"/>
      <c r="G693" s="428"/>
      <c r="H693" s="428"/>
      <c r="I693" s="428"/>
      <c r="J693" s="428"/>
      <c r="K693" s="428"/>
      <c r="L693" s="428"/>
      <c r="M693" s="428"/>
      <c r="N693" s="428"/>
      <c r="O693" s="428"/>
      <c r="P693" s="428"/>
      <c r="Q693" s="428"/>
      <c r="R693" s="428"/>
      <c r="S693" s="428"/>
      <c r="T693" s="428"/>
      <c r="U693" s="428"/>
      <c r="V693" s="428"/>
      <c r="W693" s="428"/>
      <c r="X693" s="428"/>
      <c r="Y693" s="428"/>
      <c r="Z693" s="428"/>
      <c r="AA693" s="428"/>
      <c r="AB693" s="428"/>
      <c r="AC693" s="428"/>
      <c r="AD693" s="428"/>
      <c r="AE693" s="428"/>
      <c r="AF693" s="428"/>
      <c r="AG693" s="428"/>
      <c r="AH693" s="428"/>
      <c r="AI693" s="428"/>
      <c r="AJ693" s="428"/>
      <c r="AK693" s="428"/>
      <c r="AL693" s="428"/>
      <c r="AM693" s="428"/>
      <c r="AN693" s="428"/>
      <c r="AO693" s="428"/>
      <c r="AP693" s="428"/>
      <c r="AQ693" s="428"/>
      <c r="AR693" s="428"/>
      <c r="AS693" s="428"/>
      <c r="AT693" s="428"/>
      <c r="AU693" s="428"/>
      <c r="AV693" s="428"/>
      <c r="AW693" s="428"/>
      <c r="AX693" s="428"/>
      <c r="AY693" s="428"/>
      <c r="AZ693" s="428"/>
      <c r="BA693" s="428"/>
      <c r="BB693" s="428"/>
      <c r="BC693" s="428"/>
    </row>
    <row r="694" ht="12.75" customHeight="1">
      <c r="A694" s="428"/>
      <c r="B694" s="428"/>
      <c r="C694" s="428"/>
      <c r="D694" s="428"/>
      <c r="E694" s="428"/>
      <c r="F694" s="428"/>
      <c r="G694" s="428"/>
      <c r="H694" s="428"/>
      <c r="I694" s="428"/>
      <c r="J694" s="428"/>
      <c r="K694" s="428"/>
      <c r="L694" s="428"/>
      <c r="M694" s="428"/>
      <c r="N694" s="428"/>
      <c r="O694" s="428"/>
      <c r="P694" s="428"/>
      <c r="Q694" s="428"/>
      <c r="R694" s="428"/>
      <c r="S694" s="428"/>
      <c r="T694" s="428"/>
      <c r="U694" s="428"/>
      <c r="V694" s="428"/>
      <c r="W694" s="428"/>
      <c r="X694" s="428"/>
      <c r="Y694" s="428"/>
      <c r="Z694" s="428"/>
      <c r="AA694" s="428"/>
      <c r="AB694" s="428"/>
      <c r="AC694" s="428"/>
      <c r="AD694" s="428"/>
      <c r="AE694" s="428"/>
      <c r="AF694" s="428"/>
      <c r="AG694" s="428"/>
      <c r="AH694" s="428"/>
      <c r="AI694" s="428"/>
      <c r="AJ694" s="428"/>
      <c r="AK694" s="428"/>
      <c r="AL694" s="428"/>
      <c r="AM694" s="428"/>
      <c r="AN694" s="428"/>
      <c r="AO694" s="428"/>
      <c r="AP694" s="428"/>
      <c r="AQ694" s="428"/>
      <c r="AR694" s="428"/>
      <c r="AS694" s="428"/>
      <c r="AT694" s="428"/>
      <c r="AU694" s="428"/>
      <c r="AV694" s="428"/>
      <c r="AW694" s="428"/>
      <c r="AX694" s="428"/>
      <c r="AY694" s="428"/>
      <c r="AZ694" s="428"/>
      <c r="BA694" s="428"/>
      <c r="BB694" s="428"/>
      <c r="BC694" s="428"/>
    </row>
    <row r="695" ht="12.75" customHeight="1">
      <c r="A695" s="428"/>
      <c r="B695" s="428"/>
      <c r="C695" s="428"/>
      <c r="D695" s="428"/>
      <c r="E695" s="428"/>
      <c r="F695" s="428"/>
      <c r="G695" s="428"/>
      <c r="H695" s="428"/>
      <c r="I695" s="428"/>
      <c r="J695" s="428"/>
      <c r="K695" s="428"/>
      <c r="L695" s="428"/>
      <c r="M695" s="428"/>
      <c r="N695" s="428"/>
      <c r="O695" s="428"/>
      <c r="P695" s="428"/>
      <c r="Q695" s="428"/>
      <c r="R695" s="428"/>
      <c r="S695" s="428"/>
      <c r="T695" s="428"/>
      <c r="U695" s="428"/>
      <c r="V695" s="428"/>
      <c r="W695" s="428"/>
      <c r="X695" s="428"/>
      <c r="Y695" s="428"/>
      <c r="Z695" s="428"/>
      <c r="AA695" s="428"/>
      <c r="AB695" s="428"/>
      <c r="AC695" s="428"/>
      <c r="AD695" s="428"/>
      <c r="AE695" s="428"/>
      <c r="AF695" s="428"/>
      <c r="AG695" s="428"/>
      <c r="AH695" s="428"/>
      <c r="AI695" s="428"/>
      <c r="AJ695" s="428"/>
      <c r="AK695" s="428"/>
      <c r="AL695" s="428"/>
      <c r="AM695" s="428"/>
      <c r="AN695" s="428"/>
      <c r="AO695" s="428"/>
      <c r="AP695" s="428"/>
      <c r="AQ695" s="428"/>
      <c r="AR695" s="428"/>
      <c r="AS695" s="428"/>
      <c r="AT695" s="428"/>
      <c r="AU695" s="428"/>
      <c r="AV695" s="428"/>
      <c r="AW695" s="428"/>
      <c r="AX695" s="428"/>
      <c r="AY695" s="428"/>
      <c r="AZ695" s="428"/>
      <c r="BA695" s="428"/>
      <c r="BB695" s="428"/>
      <c r="BC695" s="428"/>
    </row>
    <row r="696" ht="12.75" customHeight="1">
      <c r="A696" s="428"/>
      <c r="B696" s="428"/>
      <c r="C696" s="428"/>
      <c r="D696" s="428"/>
      <c r="E696" s="428"/>
      <c r="F696" s="428"/>
      <c r="G696" s="428"/>
      <c r="H696" s="428"/>
      <c r="I696" s="428"/>
      <c r="J696" s="428"/>
      <c r="K696" s="428"/>
      <c r="L696" s="428"/>
      <c r="M696" s="428"/>
      <c r="N696" s="428"/>
      <c r="O696" s="428"/>
      <c r="P696" s="428"/>
      <c r="Q696" s="428"/>
      <c r="R696" s="428"/>
      <c r="S696" s="428"/>
      <c r="T696" s="428"/>
      <c r="U696" s="428"/>
      <c r="V696" s="428"/>
      <c r="W696" s="428"/>
      <c r="X696" s="428"/>
      <c r="Y696" s="428"/>
      <c r="Z696" s="428"/>
      <c r="AA696" s="428"/>
      <c r="AB696" s="428"/>
      <c r="AC696" s="428"/>
      <c r="AD696" s="428"/>
      <c r="AE696" s="428"/>
      <c r="AF696" s="428"/>
      <c r="AG696" s="428"/>
      <c r="AH696" s="428"/>
      <c r="AI696" s="428"/>
      <c r="AJ696" s="428"/>
      <c r="AK696" s="428"/>
      <c r="AL696" s="428"/>
      <c r="AM696" s="428"/>
      <c r="AN696" s="428"/>
      <c r="AO696" s="428"/>
      <c r="AP696" s="428"/>
      <c r="AQ696" s="428"/>
      <c r="AR696" s="428"/>
      <c r="AS696" s="428"/>
      <c r="AT696" s="428"/>
      <c r="AU696" s="428"/>
      <c r="AV696" s="428"/>
      <c r="AW696" s="428"/>
      <c r="AX696" s="428"/>
      <c r="AY696" s="428"/>
      <c r="AZ696" s="428"/>
      <c r="BA696" s="428"/>
      <c r="BB696" s="428"/>
      <c r="BC696" s="428"/>
    </row>
    <row r="697" ht="12.75" customHeight="1">
      <c r="A697" s="428"/>
      <c r="B697" s="428"/>
      <c r="C697" s="428"/>
      <c r="D697" s="428"/>
      <c r="E697" s="428"/>
      <c r="F697" s="428"/>
      <c r="G697" s="428"/>
      <c r="H697" s="428"/>
      <c r="I697" s="428"/>
      <c r="J697" s="428"/>
      <c r="K697" s="428"/>
      <c r="L697" s="428"/>
      <c r="M697" s="428"/>
      <c r="N697" s="428"/>
      <c r="O697" s="428"/>
      <c r="P697" s="428"/>
      <c r="Q697" s="428"/>
      <c r="R697" s="428"/>
      <c r="S697" s="428"/>
      <c r="T697" s="428"/>
      <c r="U697" s="428"/>
      <c r="V697" s="428"/>
      <c r="W697" s="428"/>
      <c r="X697" s="428"/>
      <c r="Y697" s="428"/>
      <c r="Z697" s="428"/>
      <c r="AA697" s="428"/>
      <c r="AB697" s="428"/>
      <c r="AC697" s="428"/>
      <c r="AD697" s="428"/>
      <c r="AE697" s="428"/>
      <c r="AF697" s="428"/>
      <c r="AG697" s="428"/>
      <c r="AH697" s="428"/>
      <c r="AI697" s="428"/>
      <c r="AJ697" s="428"/>
      <c r="AK697" s="428"/>
      <c r="AL697" s="428"/>
      <c r="AM697" s="428"/>
      <c r="AN697" s="428"/>
      <c r="AO697" s="428"/>
      <c r="AP697" s="428"/>
      <c r="AQ697" s="428"/>
      <c r="AR697" s="428"/>
      <c r="AS697" s="428"/>
      <c r="AT697" s="428"/>
      <c r="AU697" s="428"/>
      <c r="AV697" s="428"/>
      <c r="AW697" s="428"/>
      <c r="AX697" s="428"/>
      <c r="AY697" s="428"/>
      <c r="AZ697" s="428"/>
      <c r="BA697" s="428"/>
      <c r="BB697" s="428"/>
      <c r="BC697" s="428"/>
    </row>
    <row r="698" ht="12.75" customHeight="1">
      <c r="A698" s="428"/>
      <c r="B698" s="428"/>
      <c r="C698" s="428"/>
      <c r="D698" s="428"/>
      <c r="E698" s="428"/>
      <c r="F698" s="428"/>
      <c r="G698" s="428"/>
      <c r="H698" s="428"/>
      <c r="I698" s="428"/>
      <c r="J698" s="428"/>
      <c r="K698" s="428"/>
      <c r="L698" s="428"/>
      <c r="M698" s="428"/>
      <c r="N698" s="428"/>
      <c r="O698" s="428"/>
      <c r="P698" s="428"/>
      <c r="Q698" s="428"/>
      <c r="R698" s="428"/>
      <c r="S698" s="428"/>
      <c r="T698" s="428"/>
      <c r="U698" s="428"/>
      <c r="V698" s="428"/>
      <c r="W698" s="428"/>
      <c r="X698" s="428"/>
      <c r="Y698" s="428"/>
      <c r="Z698" s="428"/>
      <c r="AA698" s="428"/>
      <c r="AB698" s="428"/>
      <c r="AC698" s="428"/>
      <c r="AD698" s="428"/>
      <c r="AE698" s="428"/>
      <c r="AF698" s="428"/>
      <c r="AG698" s="428"/>
      <c r="AH698" s="428"/>
      <c r="AI698" s="428"/>
      <c r="AJ698" s="428"/>
      <c r="AK698" s="428"/>
      <c r="AL698" s="428"/>
      <c r="AM698" s="428"/>
      <c r="AN698" s="428"/>
      <c r="AO698" s="428"/>
      <c r="AP698" s="428"/>
      <c r="AQ698" s="428"/>
      <c r="AR698" s="428"/>
      <c r="AS698" s="428"/>
      <c r="AT698" s="428"/>
      <c r="AU698" s="428"/>
      <c r="AV698" s="428"/>
      <c r="AW698" s="428"/>
      <c r="AX698" s="428"/>
      <c r="AY698" s="428"/>
      <c r="AZ698" s="428"/>
      <c r="BA698" s="428"/>
      <c r="BB698" s="428"/>
      <c r="BC698" s="428"/>
    </row>
    <row r="699" ht="12.75" customHeight="1">
      <c r="A699" s="428"/>
      <c r="B699" s="428"/>
      <c r="C699" s="428"/>
      <c r="D699" s="428"/>
      <c r="E699" s="428"/>
      <c r="F699" s="428"/>
      <c r="G699" s="428"/>
      <c r="H699" s="428"/>
      <c r="I699" s="428"/>
      <c r="J699" s="428"/>
      <c r="K699" s="428"/>
      <c r="L699" s="428"/>
      <c r="M699" s="428"/>
      <c r="N699" s="428"/>
      <c r="O699" s="428"/>
      <c r="P699" s="428"/>
      <c r="Q699" s="428"/>
      <c r="R699" s="428"/>
      <c r="S699" s="428"/>
      <c r="T699" s="428"/>
      <c r="U699" s="428"/>
      <c r="V699" s="428"/>
      <c r="W699" s="428"/>
      <c r="X699" s="428"/>
      <c r="Y699" s="428"/>
      <c r="Z699" s="428"/>
      <c r="AA699" s="428"/>
      <c r="AB699" s="428"/>
      <c r="AC699" s="428"/>
      <c r="AD699" s="428"/>
      <c r="AE699" s="428"/>
      <c r="AF699" s="428"/>
      <c r="AG699" s="428"/>
      <c r="AH699" s="428"/>
      <c r="AI699" s="428"/>
      <c r="AJ699" s="428"/>
      <c r="AK699" s="428"/>
      <c r="AL699" s="428"/>
      <c r="AM699" s="428"/>
      <c r="AN699" s="428"/>
      <c r="AO699" s="428"/>
      <c r="AP699" s="428"/>
      <c r="AQ699" s="428"/>
      <c r="AR699" s="428"/>
      <c r="AS699" s="428"/>
      <c r="AT699" s="428"/>
      <c r="AU699" s="428"/>
      <c r="AV699" s="428"/>
      <c r="AW699" s="428"/>
      <c r="AX699" s="428"/>
      <c r="AY699" s="428"/>
      <c r="AZ699" s="428"/>
      <c r="BA699" s="428"/>
      <c r="BB699" s="428"/>
      <c r="BC699" s="428"/>
    </row>
    <row r="700" ht="12.75" customHeight="1">
      <c r="A700" s="428"/>
      <c r="B700" s="428"/>
      <c r="C700" s="428"/>
      <c r="D700" s="428"/>
      <c r="E700" s="428"/>
      <c r="F700" s="428"/>
      <c r="G700" s="428"/>
      <c r="H700" s="428"/>
      <c r="I700" s="428"/>
      <c r="J700" s="428"/>
      <c r="K700" s="428"/>
      <c r="L700" s="428"/>
      <c r="M700" s="428"/>
      <c r="N700" s="428"/>
      <c r="O700" s="428"/>
      <c r="P700" s="428"/>
      <c r="Q700" s="428"/>
      <c r="R700" s="428"/>
      <c r="S700" s="428"/>
      <c r="T700" s="428"/>
      <c r="U700" s="428"/>
      <c r="V700" s="428"/>
      <c r="W700" s="428"/>
      <c r="X700" s="428"/>
      <c r="Y700" s="428"/>
      <c r="Z700" s="428"/>
      <c r="AA700" s="428"/>
      <c r="AB700" s="428"/>
      <c r="AC700" s="428"/>
      <c r="AD700" s="428"/>
      <c r="AE700" s="428"/>
      <c r="AF700" s="428"/>
      <c r="AG700" s="428"/>
      <c r="AH700" s="428"/>
      <c r="AI700" s="428"/>
      <c r="AJ700" s="428"/>
      <c r="AK700" s="428"/>
      <c r="AL700" s="428"/>
      <c r="AM700" s="428"/>
      <c r="AN700" s="428"/>
      <c r="AO700" s="428"/>
      <c r="AP700" s="428"/>
      <c r="AQ700" s="428"/>
      <c r="AR700" s="428"/>
      <c r="AS700" s="428"/>
      <c r="AT700" s="428"/>
      <c r="AU700" s="428"/>
      <c r="AV700" s="428"/>
      <c r="AW700" s="428"/>
      <c r="AX700" s="428"/>
      <c r="AY700" s="428"/>
      <c r="AZ700" s="428"/>
      <c r="BA700" s="428"/>
      <c r="BB700" s="428"/>
      <c r="BC700" s="428"/>
    </row>
    <row r="701" ht="12.75" customHeight="1">
      <c r="A701" s="428"/>
      <c r="B701" s="428"/>
      <c r="C701" s="428"/>
      <c r="D701" s="428"/>
      <c r="E701" s="428"/>
      <c r="F701" s="428"/>
      <c r="G701" s="428"/>
      <c r="H701" s="428"/>
      <c r="I701" s="428"/>
      <c r="J701" s="428"/>
      <c r="K701" s="428"/>
      <c r="L701" s="428"/>
      <c r="M701" s="428"/>
      <c r="N701" s="428"/>
      <c r="O701" s="428"/>
      <c r="P701" s="428"/>
      <c r="Q701" s="428"/>
      <c r="R701" s="428"/>
      <c r="S701" s="428"/>
      <c r="T701" s="428"/>
      <c r="U701" s="428"/>
      <c r="V701" s="428"/>
      <c r="W701" s="428"/>
      <c r="X701" s="428"/>
      <c r="Y701" s="428"/>
      <c r="Z701" s="428"/>
      <c r="AA701" s="428"/>
      <c r="AB701" s="428"/>
      <c r="AC701" s="428"/>
      <c r="AD701" s="428"/>
      <c r="AE701" s="428"/>
      <c r="AF701" s="428"/>
      <c r="AG701" s="428"/>
      <c r="AH701" s="428"/>
      <c r="AI701" s="428"/>
      <c r="AJ701" s="428"/>
      <c r="AK701" s="428"/>
      <c r="AL701" s="428"/>
      <c r="AM701" s="428"/>
      <c r="AN701" s="428"/>
      <c r="AO701" s="428"/>
      <c r="AP701" s="428"/>
      <c r="AQ701" s="428"/>
      <c r="AR701" s="428"/>
      <c r="AS701" s="428"/>
      <c r="AT701" s="428"/>
      <c r="AU701" s="428"/>
      <c r="AV701" s="428"/>
      <c r="AW701" s="428"/>
      <c r="AX701" s="428"/>
      <c r="AY701" s="428"/>
      <c r="AZ701" s="428"/>
      <c r="BA701" s="428"/>
      <c r="BB701" s="428"/>
      <c r="BC701" s="428"/>
    </row>
    <row r="702" ht="12.75" customHeight="1">
      <c r="A702" s="428"/>
      <c r="B702" s="428"/>
      <c r="C702" s="428"/>
      <c r="D702" s="428"/>
      <c r="E702" s="428"/>
      <c r="F702" s="428"/>
      <c r="G702" s="428"/>
      <c r="H702" s="428"/>
      <c r="I702" s="428"/>
      <c r="J702" s="428"/>
      <c r="K702" s="428"/>
      <c r="L702" s="428"/>
      <c r="M702" s="428"/>
      <c r="N702" s="428"/>
      <c r="O702" s="428"/>
      <c r="P702" s="428"/>
      <c r="Q702" s="428"/>
      <c r="R702" s="428"/>
      <c r="S702" s="428"/>
      <c r="T702" s="428"/>
      <c r="U702" s="428"/>
      <c r="V702" s="428"/>
      <c r="W702" s="428"/>
      <c r="X702" s="428"/>
      <c r="Y702" s="428"/>
      <c r="Z702" s="428"/>
      <c r="AA702" s="428"/>
      <c r="AB702" s="428"/>
      <c r="AC702" s="428"/>
      <c r="AD702" s="428"/>
      <c r="AE702" s="428"/>
      <c r="AF702" s="428"/>
      <c r="AG702" s="428"/>
      <c r="AH702" s="428"/>
      <c r="AI702" s="428"/>
      <c r="AJ702" s="428"/>
      <c r="AK702" s="428"/>
      <c r="AL702" s="428"/>
      <c r="AM702" s="428"/>
      <c r="AN702" s="428"/>
      <c r="AO702" s="428"/>
      <c r="AP702" s="428"/>
      <c r="AQ702" s="428"/>
      <c r="AR702" s="428"/>
      <c r="AS702" s="428"/>
      <c r="AT702" s="428"/>
      <c r="AU702" s="428"/>
      <c r="AV702" s="428"/>
      <c r="AW702" s="428"/>
      <c r="AX702" s="428"/>
      <c r="AY702" s="428"/>
      <c r="AZ702" s="428"/>
      <c r="BA702" s="428"/>
      <c r="BB702" s="428"/>
      <c r="BC702" s="428"/>
    </row>
    <row r="703" ht="12.75" customHeight="1">
      <c r="A703" s="428"/>
      <c r="B703" s="428"/>
      <c r="C703" s="428"/>
      <c r="D703" s="428"/>
      <c r="E703" s="428"/>
      <c r="F703" s="428"/>
      <c r="G703" s="428"/>
      <c r="H703" s="428"/>
      <c r="I703" s="428"/>
      <c r="J703" s="428"/>
      <c r="K703" s="428"/>
      <c r="L703" s="428"/>
      <c r="M703" s="428"/>
      <c r="N703" s="428"/>
      <c r="O703" s="428"/>
      <c r="P703" s="428"/>
      <c r="Q703" s="428"/>
      <c r="R703" s="428"/>
      <c r="S703" s="428"/>
      <c r="T703" s="428"/>
      <c r="U703" s="428"/>
      <c r="V703" s="428"/>
      <c r="W703" s="428"/>
      <c r="X703" s="428"/>
      <c r="Y703" s="428"/>
      <c r="Z703" s="428"/>
      <c r="AA703" s="428"/>
      <c r="AB703" s="428"/>
      <c r="AC703" s="428"/>
      <c r="AD703" s="428"/>
      <c r="AE703" s="428"/>
      <c r="AF703" s="428"/>
      <c r="AG703" s="428"/>
      <c r="AH703" s="428"/>
      <c r="AI703" s="428"/>
      <c r="AJ703" s="428"/>
      <c r="AK703" s="428"/>
      <c r="AL703" s="428"/>
      <c r="AM703" s="428"/>
      <c r="AN703" s="428"/>
      <c r="AO703" s="428"/>
      <c r="AP703" s="428"/>
      <c r="AQ703" s="428"/>
      <c r="AR703" s="428"/>
      <c r="AS703" s="428"/>
      <c r="AT703" s="428"/>
      <c r="AU703" s="428"/>
      <c r="AV703" s="428"/>
      <c r="AW703" s="428"/>
      <c r="AX703" s="428"/>
      <c r="AY703" s="428"/>
      <c r="AZ703" s="428"/>
      <c r="BA703" s="428"/>
      <c r="BB703" s="428"/>
      <c r="BC703" s="428"/>
    </row>
    <row r="704" ht="12.75" customHeight="1">
      <c r="A704" s="428"/>
      <c r="B704" s="428"/>
      <c r="C704" s="428"/>
      <c r="D704" s="428"/>
      <c r="E704" s="428"/>
      <c r="F704" s="428"/>
      <c r="G704" s="428"/>
      <c r="H704" s="428"/>
      <c r="I704" s="428"/>
      <c r="J704" s="428"/>
      <c r="K704" s="428"/>
      <c r="L704" s="428"/>
      <c r="M704" s="428"/>
      <c r="N704" s="428"/>
      <c r="O704" s="428"/>
      <c r="P704" s="428"/>
      <c r="Q704" s="428"/>
      <c r="R704" s="428"/>
      <c r="S704" s="428"/>
      <c r="T704" s="428"/>
      <c r="U704" s="428"/>
      <c r="V704" s="428"/>
      <c r="W704" s="428"/>
      <c r="X704" s="428"/>
      <c r="Y704" s="428"/>
      <c r="Z704" s="428"/>
      <c r="AA704" s="428"/>
      <c r="AB704" s="428"/>
      <c r="AC704" s="428"/>
      <c r="AD704" s="428"/>
      <c r="AE704" s="428"/>
      <c r="AF704" s="428"/>
      <c r="AG704" s="428"/>
      <c r="AH704" s="428"/>
      <c r="AI704" s="428"/>
      <c r="AJ704" s="428"/>
      <c r="AK704" s="428"/>
      <c r="AL704" s="428"/>
      <c r="AM704" s="428"/>
      <c r="AN704" s="428"/>
      <c r="AO704" s="428"/>
      <c r="AP704" s="428"/>
      <c r="AQ704" s="428"/>
      <c r="AR704" s="428"/>
      <c r="AS704" s="428"/>
      <c r="AT704" s="428"/>
      <c r="AU704" s="428"/>
      <c r="AV704" s="428"/>
      <c r="AW704" s="428"/>
      <c r="AX704" s="428"/>
      <c r="AY704" s="428"/>
      <c r="AZ704" s="428"/>
      <c r="BA704" s="428"/>
      <c r="BB704" s="428"/>
      <c r="BC704" s="428"/>
    </row>
    <row r="705" ht="12.75" customHeight="1">
      <c r="A705" s="428"/>
      <c r="B705" s="428"/>
      <c r="C705" s="428"/>
      <c r="D705" s="428"/>
      <c r="E705" s="428"/>
      <c r="F705" s="428"/>
      <c r="G705" s="428"/>
      <c r="H705" s="428"/>
      <c r="I705" s="428"/>
      <c r="J705" s="428"/>
      <c r="K705" s="428"/>
      <c r="L705" s="428"/>
      <c r="M705" s="428"/>
      <c r="N705" s="428"/>
      <c r="O705" s="428"/>
      <c r="P705" s="428"/>
      <c r="Q705" s="428"/>
      <c r="R705" s="428"/>
      <c r="S705" s="428"/>
      <c r="T705" s="428"/>
      <c r="U705" s="428"/>
      <c r="V705" s="428"/>
      <c r="W705" s="428"/>
      <c r="X705" s="428"/>
      <c r="Y705" s="428"/>
      <c r="Z705" s="428"/>
      <c r="AA705" s="428"/>
      <c r="AB705" s="428"/>
      <c r="AC705" s="428"/>
      <c r="AD705" s="428"/>
      <c r="AE705" s="428"/>
      <c r="AF705" s="428"/>
      <c r="AG705" s="428"/>
      <c r="AH705" s="428"/>
      <c r="AI705" s="428"/>
      <c r="AJ705" s="428"/>
      <c r="AK705" s="428"/>
      <c r="AL705" s="428"/>
      <c r="AM705" s="428"/>
      <c r="AN705" s="428"/>
      <c r="AO705" s="428"/>
      <c r="AP705" s="428"/>
      <c r="AQ705" s="428"/>
      <c r="AR705" s="428"/>
      <c r="AS705" s="428"/>
      <c r="AT705" s="428"/>
      <c r="AU705" s="428"/>
      <c r="AV705" s="428"/>
      <c r="AW705" s="428"/>
      <c r="AX705" s="428"/>
      <c r="AY705" s="428"/>
      <c r="AZ705" s="428"/>
      <c r="BA705" s="428"/>
      <c r="BB705" s="428"/>
      <c r="BC705" s="428"/>
    </row>
    <row r="706" ht="12.75" customHeight="1">
      <c r="A706" s="428"/>
      <c r="B706" s="428"/>
      <c r="C706" s="428"/>
      <c r="D706" s="428"/>
      <c r="E706" s="428"/>
      <c r="F706" s="428"/>
      <c r="G706" s="428"/>
      <c r="H706" s="428"/>
      <c r="I706" s="428"/>
      <c r="J706" s="428"/>
      <c r="K706" s="428"/>
      <c r="L706" s="428"/>
      <c r="M706" s="428"/>
      <c r="N706" s="428"/>
      <c r="O706" s="428"/>
      <c r="P706" s="428"/>
      <c r="Q706" s="428"/>
      <c r="R706" s="428"/>
      <c r="S706" s="428"/>
      <c r="T706" s="428"/>
      <c r="U706" s="428"/>
      <c r="V706" s="428"/>
      <c r="W706" s="428"/>
      <c r="X706" s="428"/>
      <c r="Y706" s="428"/>
      <c r="Z706" s="428"/>
      <c r="AA706" s="428"/>
      <c r="AB706" s="428"/>
      <c r="AC706" s="428"/>
      <c r="AD706" s="428"/>
      <c r="AE706" s="428"/>
      <c r="AF706" s="428"/>
      <c r="AG706" s="428"/>
      <c r="AH706" s="428"/>
      <c r="AI706" s="428"/>
      <c r="AJ706" s="428"/>
      <c r="AK706" s="428"/>
      <c r="AL706" s="428"/>
      <c r="AM706" s="428"/>
      <c r="AN706" s="428"/>
      <c r="AO706" s="428"/>
      <c r="AP706" s="428"/>
      <c r="AQ706" s="428"/>
      <c r="AR706" s="428"/>
      <c r="AS706" s="428"/>
      <c r="AT706" s="428"/>
      <c r="AU706" s="428"/>
      <c r="AV706" s="428"/>
      <c r="AW706" s="428"/>
      <c r="AX706" s="428"/>
      <c r="AY706" s="428"/>
      <c r="AZ706" s="428"/>
      <c r="BA706" s="428"/>
      <c r="BB706" s="428"/>
      <c r="BC706" s="428"/>
    </row>
    <row r="707" ht="12.75" customHeight="1">
      <c r="A707" s="428"/>
      <c r="B707" s="428"/>
      <c r="C707" s="428"/>
      <c r="D707" s="428"/>
      <c r="E707" s="428"/>
      <c r="F707" s="428"/>
      <c r="G707" s="428"/>
      <c r="H707" s="428"/>
      <c r="I707" s="428"/>
      <c r="J707" s="428"/>
      <c r="K707" s="428"/>
      <c r="L707" s="428"/>
      <c r="M707" s="428"/>
      <c r="N707" s="428"/>
      <c r="O707" s="428"/>
      <c r="P707" s="428"/>
      <c r="Q707" s="428"/>
      <c r="R707" s="428"/>
      <c r="S707" s="428"/>
      <c r="T707" s="428"/>
      <c r="U707" s="428"/>
      <c r="V707" s="428"/>
      <c r="W707" s="428"/>
      <c r="X707" s="428"/>
      <c r="Y707" s="428"/>
      <c r="Z707" s="428"/>
      <c r="AA707" s="428"/>
      <c r="AB707" s="428"/>
      <c r="AC707" s="428"/>
      <c r="AD707" s="428"/>
      <c r="AE707" s="428"/>
      <c r="AF707" s="428"/>
      <c r="AG707" s="428"/>
      <c r="AH707" s="428"/>
      <c r="AI707" s="428"/>
      <c r="AJ707" s="428"/>
      <c r="AK707" s="428"/>
      <c r="AL707" s="428"/>
      <c r="AM707" s="428"/>
      <c r="AN707" s="428"/>
      <c r="AO707" s="428"/>
      <c r="AP707" s="428"/>
      <c r="AQ707" s="428"/>
      <c r="AR707" s="428"/>
      <c r="AS707" s="428"/>
      <c r="AT707" s="428"/>
      <c r="AU707" s="428"/>
      <c r="AV707" s="428"/>
      <c r="AW707" s="428"/>
      <c r="AX707" s="428"/>
      <c r="AY707" s="428"/>
      <c r="AZ707" s="428"/>
      <c r="BA707" s="428"/>
      <c r="BB707" s="428"/>
      <c r="BC707" s="428"/>
    </row>
    <row r="708" ht="12.75" customHeight="1">
      <c r="A708" s="428"/>
      <c r="B708" s="428"/>
      <c r="C708" s="428"/>
      <c r="D708" s="428"/>
      <c r="E708" s="428"/>
      <c r="F708" s="428"/>
      <c r="G708" s="428"/>
      <c r="H708" s="428"/>
      <c r="I708" s="428"/>
      <c r="J708" s="428"/>
      <c r="K708" s="428"/>
      <c r="L708" s="428"/>
      <c r="M708" s="428"/>
      <c r="N708" s="428"/>
      <c r="O708" s="428"/>
      <c r="P708" s="428"/>
      <c r="Q708" s="428"/>
      <c r="R708" s="428"/>
      <c r="S708" s="428"/>
      <c r="T708" s="428"/>
      <c r="U708" s="428"/>
      <c r="V708" s="428"/>
      <c r="W708" s="428"/>
      <c r="X708" s="428"/>
      <c r="Y708" s="428"/>
      <c r="Z708" s="428"/>
      <c r="AA708" s="428"/>
      <c r="AB708" s="428"/>
      <c r="AC708" s="428"/>
      <c r="AD708" s="428"/>
      <c r="AE708" s="428"/>
      <c r="AF708" s="428"/>
      <c r="AG708" s="428"/>
      <c r="AH708" s="428"/>
      <c r="AI708" s="428"/>
      <c r="AJ708" s="428"/>
      <c r="AK708" s="428"/>
      <c r="AL708" s="428"/>
      <c r="AM708" s="428"/>
      <c r="AN708" s="428"/>
      <c r="AO708" s="428"/>
      <c r="AP708" s="428"/>
      <c r="AQ708" s="428"/>
      <c r="AR708" s="428"/>
      <c r="AS708" s="428"/>
      <c r="AT708" s="428"/>
      <c r="AU708" s="428"/>
      <c r="AV708" s="428"/>
      <c r="AW708" s="428"/>
      <c r="AX708" s="428"/>
      <c r="AY708" s="428"/>
      <c r="AZ708" s="428"/>
      <c r="BA708" s="428"/>
      <c r="BB708" s="428"/>
      <c r="BC708" s="428"/>
    </row>
    <row r="709" ht="12.75" customHeight="1">
      <c r="A709" s="428"/>
      <c r="B709" s="428"/>
      <c r="C709" s="428"/>
      <c r="D709" s="428"/>
      <c r="E709" s="428"/>
      <c r="F709" s="428"/>
      <c r="G709" s="428"/>
      <c r="H709" s="428"/>
      <c r="I709" s="428"/>
      <c r="J709" s="428"/>
      <c r="K709" s="428"/>
      <c r="L709" s="428"/>
      <c r="M709" s="428"/>
      <c r="N709" s="428"/>
      <c r="O709" s="428"/>
      <c r="P709" s="428"/>
      <c r="Q709" s="428"/>
      <c r="R709" s="428"/>
      <c r="S709" s="428"/>
      <c r="T709" s="428"/>
      <c r="U709" s="428"/>
      <c r="V709" s="428"/>
      <c r="W709" s="428"/>
      <c r="X709" s="428"/>
      <c r="Y709" s="428"/>
      <c r="Z709" s="428"/>
      <c r="AA709" s="428"/>
      <c r="AB709" s="428"/>
      <c r="AC709" s="428"/>
      <c r="AD709" s="428"/>
      <c r="AE709" s="428"/>
      <c r="AF709" s="428"/>
      <c r="AG709" s="428"/>
      <c r="AH709" s="428"/>
      <c r="AI709" s="428"/>
      <c r="AJ709" s="428"/>
      <c r="AK709" s="428"/>
      <c r="AL709" s="428"/>
      <c r="AM709" s="428"/>
      <c r="AN709" s="428"/>
      <c r="AO709" s="428"/>
      <c r="AP709" s="428"/>
      <c r="AQ709" s="428"/>
      <c r="AR709" s="428"/>
      <c r="AS709" s="428"/>
      <c r="AT709" s="428"/>
      <c r="AU709" s="428"/>
      <c r="AV709" s="428"/>
      <c r="AW709" s="428"/>
      <c r="AX709" s="428"/>
      <c r="AY709" s="428"/>
      <c r="AZ709" s="428"/>
      <c r="BA709" s="428"/>
      <c r="BB709" s="428"/>
      <c r="BC709" s="428"/>
    </row>
    <row r="710" ht="12.75" customHeight="1">
      <c r="A710" s="428"/>
      <c r="B710" s="428"/>
      <c r="C710" s="428"/>
      <c r="D710" s="428"/>
      <c r="E710" s="428"/>
      <c r="F710" s="428"/>
      <c r="G710" s="428"/>
      <c r="H710" s="428"/>
      <c r="I710" s="428"/>
      <c r="J710" s="428"/>
      <c r="K710" s="428"/>
      <c r="L710" s="428"/>
      <c r="M710" s="428"/>
      <c r="N710" s="428"/>
      <c r="O710" s="428"/>
      <c r="P710" s="428"/>
      <c r="Q710" s="428"/>
      <c r="R710" s="428"/>
      <c r="S710" s="428"/>
      <c r="T710" s="428"/>
      <c r="U710" s="428"/>
      <c r="V710" s="428"/>
      <c r="W710" s="428"/>
      <c r="X710" s="428"/>
      <c r="Y710" s="428"/>
      <c r="Z710" s="428"/>
      <c r="AA710" s="428"/>
      <c r="AB710" s="428"/>
      <c r="AC710" s="428"/>
      <c r="AD710" s="428"/>
      <c r="AE710" s="428"/>
      <c r="AF710" s="428"/>
      <c r="AG710" s="428"/>
      <c r="AH710" s="428"/>
      <c r="AI710" s="428"/>
      <c r="AJ710" s="428"/>
      <c r="AK710" s="428"/>
      <c r="AL710" s="428"/>
      <c r="AM710" s="428"/>
      <c r="AN710" s="428"/>
      <c r="AO710" s="428"/>
      <c r="AP710" s="428"/>
      <c r="AQ710" s="428"/>
      <c r="AR710" s="428"/>
      <c r="AS710" s="428"/>
      <c r="AT710" s="428"/>
      <c r="AU710" s="428"/>
      <c r="AV710" s="428"/>
      <c r="AW710" s="428"/>
      <c r="AX710" s="428"/>
      <c r="AY710" s="428"/>
      <c r="AZ710" s="428"/>
      <c r="BA710" s="428"/>
      <c r="BB710" s="428"/>
      <c r="BC710" s="428"/>
    </row>
    <row r="711" ht="12.75" customHeight="1">
      <c r="A711" s="428"/>
      <c r="B711" s="428"/>
      <c r="C711" s="428"/>
      <c r="D711" s="428"/>
      <c r="E711" s="428"/>
      <c r="F711" s="428"/>
      <c r="G711" s="428"/>
      <c r="H711" s="428"/>
      <c r="I711" s="428"/>
      <c r="J711" s="428"/>
      <c r="K711" s="428"/>
      <c r="L711" s="428"/>
      <c r="M711" s="428"/>
      <c r="N711" s="428"/>
      <c r="O711" s="428"/>
      <c r="P711" s="428"/>
      <c r="Q711" s="428"/>
      <c r="R711" s="428"/>
      <c r="S711" s="428"/>
      <c r="T711" s="428"/>
      <c r="U711" s="428"/>
      <c r="V711" s="428"/>
      <c r="W711" s="428"/>
      <c r="X711" s="428"/>
      <c r="Y711" s="428"/>
      <c r="Z711" s="428"/>
      <c r="AA711" s="428"/>
      <c r="AB711" s="428"/>
      <c r="AC711" s="428"/>
      <c r="AD711" s="428"/>
      <c r="AE711" s="428"/>
      <c r="AF711" s="428"/>
      <c r="AG711" s="428"/>
      <c r="AH711" s="428"/>
      <c r="AI711" s="428"/>
      <c r="AJ711" s="428"/>
      <c r="AK711" s="428"/>
      <c r="AL711" s="428"/>
      <c r="AM711" s="428"/>
      <c r="AN711" s="428"/>
      <c r="AO711" s="428"/>
      <c r="AP711" s="428"/>
      <c r="AQ711" s="428"/>
      <c r="AR711" s="428"/>
      <c r="AS711" s="428"/>
      <c r="AT711" s="428"/>
      <c r="AU711" s="428"/>
      <c r="AV711" s="428"/>
      <c r="AW711" s="428"/>
      <c r="AX711" s="428"/>
      <c r="AY711" s="428"/>
      <c r="AZ711" s="428"/>
      <c r="BA711" s="428"/>
      <c r="BB711" s="428"/>
      <c r="BC711" s="428"/>
    </row>
    <row r="712" ht="12.75" customHeight="1">
      <c r="A712" s="428"/>
      <c r="B712" s="428"/>
      <c r="C712" s="428"/>
      <c r="D712" s="428"/>
      <c r="E712" s="428"/>
      <c r="F712" s="428"/>
      <c r="G712" s="428"/>
      <c r="H712" s="428"/>
      <c r="I712" s="428"/>
      <c r="J712" s="428"/>
      <c r="K712" s="428"/>
      <c r="L712" s="428"/>
      <c r="M712" s="428"/>
      <c r="N712" s="428"/>
      <c r="O712" s="428"/>
      <c r="P712" s="428"/>
      <c r="Q712" s="428"/>
      <c r="R712" s="428"/>
      <c r="S712" s="428"/>
      <c r="T712" s="428"/>
      <c r="U712" s="428"/>
      <c r="V712" s="428"/>
      <c r="W712" s="428"/>
      <c r="X712" s="428"/>
      <c r="Y712" s="428"/>
      <c r="Z712" s="428"/>
      <c r="AA712" s="428"/>
      <c r="AB712" s="428"/>
      <c r="AC712" s="428"/>
      <c r="AD712" s="428"/>
      <c r="AE712" s="428"/>
      <c r="AF712" s="428"/>
      <c r="AG712" s="428"/>
      <c r="AH712" s="428"/>
      <c r="AI712" s="428"/>
      <c r="AJ712" s="428"/>
      <c r="AK712" s="428"/>
      <c r="AL712" s="428"/>
      <c r="AM712" s="428"/>
      <c r="AN712" s="428"/>
      <c r="AO712" s="428"/>
      <c r="AP712" s="428"/>
      <c r="AQ712" s="428"/>
      <c r="AR712" s="428"/>
      <c r="AS712" s="428"/>
      <c r="AT712" s="428"/>
      <c r="AU712" s="428"/>
      <c r="AV712" s="428"/>
      <c r="AW712" s="428"/>
      <c r="AX712" s="428"/>
      <c r="AY712" s="428"/>
      <c r="AZ712" s="428"/>
      <c r="BA712" s="428"/>
      <c r="BB712" s="428"/>
      <c r="BC712" s="428"/>
    </row>
    <row r="713" ht="12.75" customHeight="1">
      <c r="A713" s="428"/>
      <c r="B713" s="428"/>
      <c r="C713" s="428"/>
      <c r="D713" s="428"/>
      <c r="E713" s="428"/>
      <c r="F713" s="428"/>
      <c r="G713" s="428"/>
      <c r="H713" s="428"/>
      <c r="I713" s="428"/>
      <c r="J713" s="428"/>
      <c r="K713" s="428"/>
      <c r="L713" s="428"/>
      <c r="M713" s="428"/>
      <c r="N713" s="428"/>
      <c r="O713" s="428"/>
      <c r="P713" s="428"/>
      <c r="Q713" s="428"/>
      <c r="R713" s="428"/>
      <c r="S713" s="428"/>
      <c r="T713" s="428"/>
      <c r="U713" s="428"/>
      <c r="V713" s="428"/>
      <c r="W713" s="428"/>
      <c r="X713" s="428"/>
      <c r="Y713" s="428"/>
      <c r="Z713" s="428"/>
      <c r="AA713" s="428"/>
      <c r="AB713" s="428"/>
      <c r="AC713" s="428"/>
      <c r="AD713" s="428"/>
      <c r="AE713" s="428"/>
      <c r="AF713" s="428"/>
      <c r="AG713" s="428"/>
      <c r="AH713" s="428"/>
      <c r="AI713" s="428"/>
      <c r="AJ713" s="428"/>
      <c r="AK713" s="428"/>
      <c r="AL713" s="428"/>
      <c r="AM713" s="428"/>
      <c r="AN713" s="428"/>
      <c r="AO713" s="428"/>
      <c r="AP713" s="428"/>
      <c r="AQ713" s="428"/>
      <c r="AR713" s="428"/>
      <c r="AS713" s="428"/>
      <c r="AT713" s="428"/>
      <c r="AU713" s="428"/>
      <c r="AV713" s="428"/>
      <c r="AW713" s="428"/>
      <c r="AX713" s="428"/>
      <c r="AY713" s="428"/>
      <c r="AZ713" s="428"/>
      <c r="BA713" s="428"/>
      <c r="BB713" s="428"/>
      <c r="BC713" s="428"/>
    </row>
    <row r="714" ht="12.75" customHeight="1">
      <c r="A714" s="428"/>
      <c r="B714" s="428"/>
      <c r="C714" s="428"/>
      <c r="D714" s="428"/>
      <c r="E714" s="428"/>
      <c r="F714" s="428"/>
      <c r="G714" s="428"/>
      <c r="H714" s="428"/>
      <c r="I714" s="428"/>
      <c r="J714" s="428"/>
      <c r="K714" s="428"/>
      <c r="L714" s="428"/>
      <c r="M714" s="428"/>
      <c r="N714" s="428"/>
      <c r="O714" s="428"/>
      <c r="P714" s="428"/>
      <c r="Q714" s="428"/>
      <c r="R714" s="428"/>
      <c r="S714" s="428"/>
      <c r="T714" s="428"/>
      <c r="U714" s="428"/>
      <c r="V714" s="428"/>
      <c r="W714" s="428"/>
      <c r="X714" s="428"/>
      <c r="Y714" s="428"/>
      <c r="Z714" s="428"/>
      <c r="AA714" s="428"/>
      <c r="AB714" s="428"/>
      <c r="AC714" s="428"/>
      <c r="AD714" s="428"/>
      <c r="AE714" s="428"/>
      <c r="AF714" s="428"/>
      <c r="AG714" s="428"/>
      <c r="AH714" s="428"/>
      <c r="AI714" s="428"/>
      <c r="AJ714" s="428"/>
      <c r="AK714" s="428"/>
      <c r="AL714" s="428"/>
      <c r="AM714" s="428"/>
      <c r="AN714" s="428"/>
      <c r="AO714" s="428"/>
      <c r="AP714" s="428"/>
      <c r="AQ714" s="428"/>
      <c r="AR714" s="428"/>
      <c r="AS714" s="428"/>
      <c r="AT714" s="428"/>
      <c r="AU714" s="428"/>
      <c r="AV714" s="428"/>
      <c r="AW714" s="428"/>
      <c r="AX714" s="428"/>
      <c r="AY714" s="428"/>
      <c r="AZ714" s="428"/>
      <c r="BA714" s="428"/>
      <c r="BB714" s="428"/>
      <c r="BC714" s="428"/>
    </row>
    <row r="715" ht="12.75" customHeight="1">
      <c r="A715" s="428"/>
      <c r="B715" s="428"/>
      <c r="C715" s="428"/>
      <c r="D715" s="428"/>
      <c r="E715" s="428"/>
      <c r="F715" s="428"/>
      <c r="G715" s="428"/>
      <c r="H715" s="428"/>
      <c r="I715" s="428"/>
      <c r="J715" s="428"/>
      <c r="K715" s="428"/>
      <c r="L715" s="428"/>
      <c r="M715" s="428"/>
      <c r="N715" s="428"/>
      <c r="O715" s="428"/>
      <c r="P715" s="428"/>
      <c r="Q715" s="428"/>
      <c r="R715" s="428"/>
      <c r="S715" s="428"/>
      <c r="T715" s="428"/>
      <c r="U715" s="428"/>
      <c r="V715" s="428"/>
      <c r="W715" s="428"/>
      <c r="X715" s="428"/>
      <c r="Y715" s="428"/>
      <c r="Z715" s="428"/>
      <c r="AA715" s="428"/>
      <c r="AB715" s="428"/>
      <c r="AC715" s="428"/>
      <c r="AD715" s="428"/>
      <c r="AE715" s="428"/>
      <c r="AF715" s="428"/>
      <c r="AG715" s="428"/>
      <c r="AH715" s="428"/>
      <c r="AI715" s="428"/>
      <c r="AJ715" s="428"/>
      <c r="AK715" s="428"/>
      <c r="AL715" s="428"/>
      <c r="AM715" s="428"/>
      <c r="AN715" s="428"/>
      <c r="AO715" s="428"/>
      <c r="AP715" s="428"/>
      <c r="AQ715" s="428"/>
      <c r="AR715" s="428"/>
      <c r="AS715" s="428"/>
      <c r="AT715" s="428"/>
      <c r="AU715" s="428"/>
      <c r="AV715" s="428"/>
      <c r="AW715" s="428"/>
      <c r="AX715" s="428"/>
      <c r="AY715" s="428"/>
      <c r="AZ715" s="428"/>
      <c r="BA715" s="428"/>
      <c r="BB715" s="428"/>
      <c r="BC715" s="428"/>
    </row>
    <row r="716" ht="12.75" customHeight="1">
      <c r="A716" s="428"/>
      <c r="B716" s="428"/>
      <c r="C716" s="428"/>
      <c r="D716" s="428"/>
      <c r="E716" s="428"/>
      <c r="F716" s="428"/>
      <c r="G716" s="428"/>
      <c r="H716" s="428"/>
      <c r="I716" s="428"/>
      <c r="J716" s="428"/>
      <c r="K716" s="428"/>
      <c r="L716" s="428"/>
      <c r="M716" s="428"/>
      <c r="N716" s="428"/>
      <c r="O716" s="428"/>
      <c r="P716" s="428"/>
      <c r="Q716" s="428"/>
      <c r="R716" s="428"/>
      <c r="S716" s="428"/>
      <c r="T716" s="428"/>
      <c r="U716" s="428"/>
      <c r="V716" s="428"/>
      <c r="W716" s="428"/>
      <c r="X716" s="428"/>
      <c r="Y716" s="428"/>
      <c r="Z716" s="428"/>
      <c r="AA716" s="428"/>
      <c r="AB716" s="428"/>
      <c r="AC716" s="428"/>
      <c r="AD716" s="428"/>
      <c r="AE716" s="428"/>
      <c r="AF716" s="428"/>
      <c r="AG716" s="428"/>
      <c r="AH716" s="428"/>
      <c r="AI716" s="428"/>
      <c r="AJ716" s="428"/>
      <c r="AK716" s="428"/>
      <c r="AL716" s="428"/>
      <c r="AM716" s="428"/>
      <c r="AN716" s="428"/>
      <c r="AO716" s="428"/>
      <c r="AP716" s="428"/>
      <c r="AQ716" s="428"/>
      <c r="AR716" s="428"/>
      <c r="AS716" s="428"/>
      <c r="AT716" s="428"/>
      <c r="AU716" s="428"/>
      <c r="AV716" s="428"/>
      <c r="AW716" s="428"/>
      <c r="AX716" s="428"/>
      <c r="AY716" s="428"/>
      <c r="AZ716" s="428"/>
      <c r="BA716" s="428"/>
      <c r="BB716" s="428"/>
      <c r="BC716" s="428"/>
    </row>
    <row r="717" ht="12.75" customHeight="1">
      <c r="A717" s="428"/>
      <c r="B717" s="428"/>
      <c r="C717" s="428"/>
      <c r="D717" s="428"/>
      <c r="E717" s="428"/>
      <c r="F717" s="428"/>
      <c r="G717" s="428"/>
      <c r="H717" s="428"/>
      <c r="I717" s="428"/>
      <c r="J717" s="428"/>
      <c r="K717" s="428"/>
      <c r="L717" s="428"/>
      <c r="M717" s="428"/>
      <c r="N717" s="428"/>
      <c r="O717" s="428"/>
      <c r="P717" s="428"/>
      <c r="Q717" s="428"/>
      <c r="R717" s="428"/>
      <c r="S717" s="428"/>
      <c r="T717" s="428"/>
      <c r="U717" s="428"/>
      <c r="V717" s="428"/>
      <c r="W717" s="428"/>
      <c r="X717" s="428"/>
      <c r="Y717" s="428"/>
      <c r="Z717" s="428"/>
      <c r="AA717" s="428"/>
      <c r="AB717" s="428"/>
      <c r="AC717" s="428"/>
      <c r="AD717" s="428"/>
      <c r="AE717" s="428"/>
      <c r="AF717" s="428"/>
      <c r="AG717" s="428"/>
      <c r="AH717" s="428"/>
      <c r="AI717" s="428"/>
      <c r="AJ717" s="428"/>
      <c r="AK717" s="428"/>
      <c r="AL717" s="428"/>
      <c r="AM717" s="428"/>
      <c r="AN717" s="428"/>
      <c r="AO717" s="428"/>
      <c r="AP717" s="428"/>
      <c r="AQ717" s="428"/>
      <c r="AR717" s="428"/>
      <c r="AS717" s="428"/>
      <c r="AT717" s="428"/>
      <c r="AU717" s="428"/>
      <c r="AV717" s="428"/>
      <c r="AW717" s="428"/>
      <c r="AX717" s="428"/>
      <c r="AY717" s="428"/>
      <c r="AZ717" s="428"/>
      <c r="BA717" s="428"/>
      <c r="BB717" s="428"/>
      <c r="BC717" s="428"/>
    </row>
    <row r="718" ht="12.75" customHeight="1">
      <c r="A718" s="428"/>
      <c r="B718" s="428"/>
      <c r="C718" s="428"/>
      <c r="D718" s="428"/>
      <c r="E718" s="428"/>
      <c r="F718" s="428"/>
      <c r="G718" s="428"/>
      <c r="H718" s="428"/>
      <c r="I718" s="428"/>
      <c r="J718" s="428"/>
      <c r="K718" s="428"/>
      <c r="L718" s="428"/>
      <c r="M718" s="428"/>
      <c r="N718" s="428"/>
      <c r="O718" s="428"/>
      <c r="P718" s="428"/>
      <c r="Q718" s="428"/>
      <c r="R718" s="428"/>
      <c r="S718" s="428"/>
      <c r="T718" s="428"/>
      <c r="U718" s="428"/>
      <c r="V718" s="428"/>
      <c r="W718" s="428"/>
      <c r="X718" s="428"/>
      <c r="Y718" s="428"/>
      <c r="Z718" s="428"/>
      <c r="AA718" s="428"/>
      <c r="AB718" s="428"/>
      <c r="AC718" s="428"/>
      <c r="AD718" s="428"/>
      <c r="AE718" s="428"/>
      <c r="AF718" s="428"/>
      <c r="AG718" s="428"/>
      <c r="AH718" s="428"/>
      <c r="AI718" s="428"/>
      <c r="AJ718" s="428"/>
      <c r="AK718" s="428"/>
      <c r="AL718" s="428"/>
      <c r="AM718" s="428"/>
      <c r="AN718" s="428"/>
      <c r="AO718" s="428"/>
      <c r="AP718" s="428"/>
      <c r="AQ718" s="428"/>
      <c r="AR718" s="428"/>
      <c r="AS718" s="428"/>
      <c r="AT718" s="428"/>
      <c r="AU718" s="428"/>
      <c r="AV718" s="428"/>
      <c r="AW718" s="428"/>
      <c r="AX718" s="428"/>
      <c r="AY718" s="428"/>
      <c r="AZ718" s="428"/>
      <c r="BA718" s="428"/>
      <c r="BB718" s="428"/>
      <c r="BC718" s="428"/>
    </row>
    <row r="719" ht="12.75" customHeight="1">
      <c r="A719" s="428"/>
      <c r="B719" s="428"/>
      <c r="C719" s="428"/>
      <c r="D719" s="428"/>
      <c r="E719" s="428"/>
      <c r="F719" s="428"/>
      <c r="G719" s="428"/>
      <c r="H719" s="428"/>
      <c r="I719" s="428"/>
      <c r="J719" s="428"/>
      <c r="K719" s="428"/>
      <c r="L719" s="428"/>
      <c r="M719" s="428"/>
      <c r="N719" s="428"/>
      <c r="O719" s="428"/>
      <c r="P719" s="428"/>
      <c r="Q719" s="428"/>
      <c r="R719" s="428"/>
      <c r="S719" s="428"/>
      <c r="T719" s="428"/>
      <c r="U719" s="428"/>
      <c r="V719" s="428"/>
      <c r="W719" s="428"/>
      <c r="X719" s="428"/>
      <c r="Y719" s="428"/>
      <c r="Z719" s="428"/>
      <c r="AA719" s="428"/>
      <c r="AB719" s="428"/>
      <c r="AC719" s="428"/>
      <c r="AD719" s="428"/>
      <c r="AE719" s="428"/>
      <c r="AF719" s="428"/>
      <c r="AG719" s="428"/>
      <c r="AH719" s="428"/>
      <c r="AI719" s="428"/>
      <c r="AJ719" s="428"/>
      <c r="AK719" s="428"/>
      <c r="AL719" s="428"/>
      <c r="AM719" s="428"/>
      <c r="AN719" s="428"/>
      <c r="AO719" s="428"/>
      <c r="AP719" s="428"/>
      <c r="AQ719" s="428"/>
      <c r="AR719" s="428"/>
      <c r="AS719" s="428"/>
      <c r="AT719" s="428"/>
      <c r="AU719" s="428"/>
      <c r="AV719" s="428"/>
      <c r="AW719" s="428"/>
      <c r="AX719" s="428"/>
      <c r="AY719" s="428"/>
      <c r="AZ719" s="428"/>
      <c r="BA719" s="428"/>
      <c r="BB719" s="428"/>
      <c r="BC719" s="428"/>
    </row>
    <row r="720" ht="12.75" customHeight="1">
      <c r="A720" s="428"/>
      <c r="B720" s="428"/>
      <c r="C720" s="428"/>
      <c r="D720" s="428"/>
      <c r="E720" s="428"/>
      <c r="F720" s="428"/>
      <c r="G720" s="428"/>
      <c r="H720" s="428"/>
      <c r="I720" s="428"/>
      <c r="J720" s="428"/>
      <c r="K720" s="428"/>
      <c r="L720" s="428"/>
      <c r="M720" s="428"/>
      <c r="N720" s="428"/>
      <c r="O720" s="428"/>
      <c r="P720" s="428"/>
      <c r="Q720" s="428"/>
      <c r="R720" s="428"/>
      <c r="S720" s="428"/>
      <c r="T720" s="428"/>
      <c r="U720" s="428"/>
      <c r="V720" s="428"/>
      <c r="W720" s="428"/>
      <c r="X720" s="428"/>
      <c r="Y720" s="428"/>
      <c r="Z720" s="428"/>
      <c r="AA720" s="428"/>
      <c r="AB720" s="428"/>
      <c r="AC720" s="428"/>
      <c r="AD720" s="428"/>
      <c r="AE720" s="428"/>
      <c r="AF720" s="428"/>
      <c r="AG720" s="428"/>
      <c r="AH720" s="428"/>
      <c r="AI720" s="428"/>
      <c r="AJ720" s="428"/>
      <c r="AK720" s="428"/>
      <c r="AL720" s="428"/>
      <c r="AM720" s="428"/>
      <c r="AN720" s="428"/>
      <c r="AO720" s="428"/>
      <c r="AP720" s="428"/>
      <c r="AQ720" s="428"/>
      <c r="AR720" s="428"/>
      <c r="AS720" s="428"/>
      <c r="AT720" s="428"/>
      <c r="AU720" s="428"/>
      <c r="AV720" s="428"/>
      <c r="AW720" s="428"/>
      <c r="AX720" s="428"/>
      <c r="AY720" s="428"/>
      <c r="AZ720" s="428"/>
      <c r="BA720" s="428"/>
      <c r="BB720" s="428"/>
      <c r="BC720" s="428"/>
    </row>
    <row r="721" ht="12.75" customHeight="1">
      <c r="A721" s="428"/>
      <c r="B721" s="428"/>
      <c r="C721" s="428"/>
      <c r="D721" s="428"/>
      <c r="E721" s="428"/>
      <c r="F721" s="428"/>
      <c r="G721" s="428"/>
      <c r="H721" s="428"/>
      <c r="I721" s="428"/>
      <c r="J721" s="428"/>
      <c r="K721" s="428"/>
      <c r="L721" s="428"/>
      <c r="M721" s="428"/>
      <c r="N721" s="428"/>
      <c r="O721" s="428"/>
      <c r="P721" s="428"/>
      <c r="Q721" s="428"/>
      <c r="R721" s="428"/>
      <c r="S721" s="428"/>
      <c r="T721" s="428"/>
      <c r="U721" s="428"/>
      <c r="V721" s="428"/>
      <c r="W721" s="428"/>
      <c r="X721" s="428"/>
      <c r="Y721" s="428"/>
      <c r="Z721" s="428"/>
      <c r="AA721" s="428"/>
      <c r="AB721" s="428"/>
      <c r="AC721" s="428"/>
      <c r="AD721" s="428"/>
      <c r="AE721" s="428"/>
      <c r="AF721" s="428"/>
      <c r="AG721" s="428"/>
      <c r="AH721" s="428"/>
      <c r="AI721" s="428"/>
      <c r="AJ721" s="428"/>
      <c r="AK721" s="428"/>
      <c r="AL721" s="428"/>
      <c r="AM721" s="428"/>
      <c r="AN721" s="428"/>
      <c r="AO721" s="428"/>
      <c r="AP721" s="428"/>
      <c r="AQ721" s="428"/>
      <c r="AR721" s="428"/>
      <c r="AS721" s="428"/>
      <c r="AT721" s="428"/>
      <c r="AU721" s="428"/>
      <c r="AV721" s="428"/>
      <c r="AW721" s="428"/>
      <c r="AX721" s="428"/>
      <c r="AY721" s="428"/>
      <c r="AZ721" s="428"/>
      <c r="BA721" s="428"/>
      <c r="BB721" s="428"/>
      <c r="BC721" s="428"/>
    </row>
    <row r="722" ht="12.75" customHeight="1">
      <c r="A722" s="428"/>
      <c r="B722" s="428"/>
      <c r="C722" s="428"/>
      <c r="D722" s="428"/>
      <c r="E722" s="428"/>
      <c r="F722" s="428"/>
      <c r="G722" s="428"/>
      <c r="H722" s="428"/>
      <c r="I722" s="428"/>
      <c r="J722" s="428"/>
      <c r="K722" s="428"/>
      <c r="L722" s="428"/>
      <c r="M722" s="428"/>
      <c r="N722" s="428"/>
      <c r="O722" s="428"/>
      <c r="P722" s="428"/>
      <c r="Q722" s="428"/>
      <c r="R722" s="428"/>
      <c r="S722" s="428"/>
      <c r="T722" s="428"/>
      <c r="U722" s="428"/>
      <c r="V722" s="428"/>
      <c r="W722" s="428"/>
      <c r="X722" s="428"/>
      <c r="Y722" s="428"/>
      <c r="Z722" s="428"/>
      <c r="AA722" s="428"/>
      <c r="AB722" s="428"/>
      <c r="AC722" s="428"/>
      <c r="AD722" s="428"/>
      <c r="AE722" s="428"/>
      <c r="AF722" s="428"/>
      <c r="AG722" s="428"/>
      <c r="AH722" s="428"/>
      <c r="AI722" s="428"/>
      <c r="AJ722" s="428"/>
      <c r="AK722" s="428"/>
      <c r="AL722" s="428"/>
      <c r="AM722" s="428"/>
      <c r="AN722" s="428"/>
      <c r="AO722" s="428"/>
      <c r="AP722" s="428"/>
      <c r="AQ722" s="428"/>
      <c r="AR722" s="428"/>
      <c r="AS722" s="428"/>
      <c r="AT722" s="428"/>
      <c r="AU722" s="428"/>
      <c r="AV722" s="428"/>
      <c r="AW722" s="428"/>
      <c r="AX722" s="428"/>
      <c r="AY722" s="428"/>
      <c r="AZ722" s="428"/>
      <c r="BA722" s="428"/>
      <c r="BB722" s="428"/>
      <c r="BC722" s="428"/>
    </row>
    <row r="723" ht="12.75" customHeight="1">
      <c r="A723" s="428"/>
      <c r="B723" s="428"/>
      <c r="C723" s="428"/>
      <c r="D723" s="428"/>
      <c r="E723" s="428"/>
      <c r="F723" s="428"/>
      <c r="G723" s="428"/>
      <c r="H723" s="428"/>
      <c r="I723" s="428"/>
      <c r="J723" s="428"/>
      <c r="K723" s="428"/>
      <c r="L723" s="428"/>
      <c r="M723" s="428"/>
      <c r="N723" s="428"/>
      <c r="O723" s="428"/>
      <c r="P723" s="428"/>
      <c r="Q723" s="428"/>
      <c r="R723" s="428"/>
      <c r="S723" s="428"/>
      <c r="T723" s="428"/>
      <c r="U723" s="428"/>
      <c r="V723" s="428"/>
      <c r="W723" s="428"/>
      <c r="X723" s="428"/>
      <c r="Y723" s="428"/>
      <c r="Z723" s="428"/>
      <c r="AA723" s="428"/>
      <c r="AB723" s="428"/>
      <c r="AC723" s="428"/>
      <c r="AD723" s="428"/>
      <c r="AE723" s="428"/>
      <c r="AF723" s="428"/>
      <c r="AG723" s="428"/>
      <c r="AH723" s="428"/>
      <c r="AI723" s="428"/>
      <c r="AJ723" s="428"/>
      <c r="AK723" s="428"/>
      <c r="AL723" s="428"/>
      <c r="AM723" s="428"/>
      <c r="AN723" s="428"/>
      <c r="AO723" s="428"/>
      <c r="AP723" s="428"/>
      <c r="AQ723" s="428"/>
      <c r="AR723" s="428"/>
      <c r="AS723" s="428"/>
      <c r="AT723" s="428"/>
      <c r="AU723" s="428"/>
      <c r="AV723" s="428"/>
      <c r="AW723" s="428"/>
      <c r="AX723" s="428"/>
      <c r="AY723" s="428"/>
      <c r="AZ723" s="428"/>
      <c r="BA723" s="428"/>
      <c r="BB723" s="428"/>
      <c r="BC723" s="428"/>
    </row>
    <row r="724" ht="12.75" customHeight="1">
      <c r="A724" s="428"/>
      <c r="B724" s="428"/>
      <c r="C724" s="428"/>
      <c r="D724" s="428"/>
      <c r="E724" s="428"/>
      <c r="F724" s="428"/>
      <c r="G724" s="428"/>
      <c r="H724" s="428"/>
      <c r="I724" s="428"/>
      <c r="J724" s="428"/>
      <c r="K724" s="428"/>
      <c r="L724" s="428"/>
      <c r="M724" s="428"/>
      <c r="N724" s="428"/>
      <c r="O724" s="428"/>
      <c r="P724" s="428"/>
      <c r="Q724" s="428"/>
      <c r="R724" s="428"/>
      <c r="S724" s="428"/>
      <c r="T724" s="428"/>
      <c r="U724" s="428"/>
      <c r="V724" s="428"/>
      <c r="W724" s="428"/>
      <c r="X724" s="428"/>
      <c r="Y724" s="428"/>
      <c r="Z724" s="428"/>
      <c r="AA724" s="428"/>
      <c r="AB724" s="428"/>
      <c r="AC724" s="428"/>
      <c r="AD724" s="428"/>
      <c r="AE724" s="428"/>
      <c r="AF724" s="428"/>
      <c r="AG724" s="428"/>
      <c r="AH724" s="428"/>
      <c r="AI724" s="428"/>
      <c r="AJ724" s="428"/>
      <c r="AK724" s="428"/>
      <c r="AL724" s="428"/>
      <c r="AM724" s="428"/>
      <c r="AN724" s="428"/>
      <c r="AO724" s="428"/>
      <c r="AP724" s="428"/>
      <c r="AQ724" s="428"/>
      <c r="AR724" s="428"/>
      <c r="AS724" s="428"/>
      <c r="AT724" s="428"/>
      <c r="AU724" s="428"/>
      <c r="AV724" s="428"/>
      <c r="AW724" s="428"/>
      <c r="AX724" s="428"/>
      <c r="AY724" s="428"/>
      <c r="AZ724" s="428"/>
      <c r="BA724" s="428"/>
      <c r="BB724" s="428"/>
      <c r="BC724" s="428"/>
    </row>
    <row r="725" ht="12.75" customHeight="1">
      <c r="A725" s="428"/>
      <c r="B725" s="428"/>
      <c r="C725" s="428"/>
      <c r="D725" s="428"/>
      <c r="E725" s="428"/>
      <c r="F725" s="428"/>
      <c r="G725" s="428"/>
      <c r="H725" s="428"/>
      <c r="I725" s="428"/>
      <c r="J725" s="428"/>
      <c r="K725" s="428"/>
      <c r="L725" s="428"/>
      <c r="M725" s="428"/>
      <c r="N725" s="428"/>
      <c r="O725" s="428"/>
      <c r="P725" s="428"/>
      <c r="Q725" s="428"/>
      <c r="R725" s="428"/>
      <c r="S725" s="428"/>
      <c r="T725" s="428"/>
      <c r="U725" s="428"/>
      <c r="V725" s="428"/>
      <c r="W725" s="428"/>
      <c r="X725" s="428"/>
      <c r="Y725" s="428"/>
      <c r="Z725" s="428"/>
      <c r="AA725" s="428"/>
      <c r="AB725" s="428"/>
      <c r="AC725" s="428"/>
      <c r="AD725" s="428"/>
      <c r="AE725" s="428"/>
      <c r="AF725" s="428"/>
      <c r="AG725" s="428"/>
      <c r="AH725" s="428"/>
      <c r="AI725" s="428"/>
      <c r="AJ725" s="428"/>
      <c r="AK725" s="428"/>
      <c r="AL725" s="428"/>
      <c r="AM725" s="428"/>
      <c r="AN725" s="428"/>
      <c r="AO725" s="428"/>
      <c r="AP725" s="428"/>
      <c r="AQ725" s="428"/>
      <c r="AR725" s="428"/>
      <c r="AS725" s="428"/>
      <c r="AT725" s="428"/>
      <c r="AU725" s="428"/>
      <c r="AV725" s="428"/>
      <c r="AW725" s="428"/>
      <c r="AX725" s="428"/>
      <c r="AY725" s="428"/>
      <c r="AZ725" s="428"/>
      <c r="BA725" s="428"/>
      <c r="BB725" s="428"/>
      <c r="BC725" s="428"/>
    </row>
    <row r="726" ht="12.75" customHeight="1">
      <c r="A726" s="428"/>
      <c r="B726" s="428"/>
      <c r="C726" s="428"/>
      <c r="D726" s="428"/>
      <c r="E726" s="428"/>
      <c r="F726" s="428"/>
      <c r="G726" s="428"/>
      <c r="H726" s="428"/>
      <c r="I726" s="428"/>
      <c r="J726" s="428"/>
      <c r="K726" s="428"/>
      <c r="L726" s="428"/>
      <c r="M726" s="428"/>
      <c r="N726" s="428"/>
      <c r="O726" s="428"/>
      <c r="P726" s="428"/>
      <c r="Q726" s="428"/>
      <c r="R726" s="428"/>
      <c r="S726" s="428"/>
      <c r="T726" s="428"/>
      <c r="U726" s="428"/>
      <c r="V726" s="428"/>
      <c r="W726" s="428"/>
      <c r="X726" s="428"/>
      <c r="Y726" s="428"/>
      <c r="Z726" s="428"/>
      <c r="AA726" s="428"/>
      <c r="AB726" s="428"/>
      <c r="AC726" s="428"/>
      <c r="AD726" s="428"/>
      <c r="AE726" s="428"/>
      <c r="AF726" s="428"/>
      <c r="AG726" s="428"/>
      <c r="AH726" s="428"/>
      <c r="AI726" s="428"/>
      <c r="AJ726" s="428"/>
      <c r="AK726" s="428"/>
      <c r="AL726" s="428"/>
      <c r="AM726" s="428"/>
      <c r="AN726" s="428"/>
      <c r="AO726" s="428"/>
      <c r="AP726" s="428"/>
      <c r="AQ726" s="428"/>
      <c r="AR726" s="428"/>
      <c r="AS726" s="428"/>
      <c r="AT726" s="428"/>
      <c r="AU726" s="428"/>
      <c r="AV726" s="428"/>
      <c r="AW726" s="428"/>
      <c r="AX726" s="428"/>
      <c r="AY726" s="428"/>
      <c r="AZ726" s="428"/>
      <c r="BA726" s="428"/>
      <c r="BB726" s="428"/>
      <c r="BC726" s="428"/>
    </row>
    <row r="727" ht="12.75" customHeight="1">
      <c r="A727" s="428"/>
      <c r="B727" s="428"/>
      <c r="C727" s="428"/>
      <c r="D727" s="428"/>
      <c r="E727" s="428"/>
      <c r="F727" s="428"/>
      <c r="G727" s="428"/>
      <c r="H727" s="428"/>
      <c r="I727" s="428"/>
      <c r="J727" s="428"/>
      <c r="K727" s="428"/>
      <c r="L727" s="428"/>
      <c r="M727" s="428"/>
      <c r="N727" s="428"/>
      <c r="O727" s="428"/>
      <c r="P727" s="428"/>
      <c r="Q727" s="428"/>
      <c r="R727" s="428"/>
      <c r="S727" s="428"/>
      <c r="T727" s="428"/>
      <c r="U727" s="428"/>
      <c r="V727" s="428"/>
      <c r="W727" s="428"/>
      <c r="X727" s="428"/>
      <c r="Y727" s="428"/>
      <c r="Z727" s="428"/>
      <c r="AA727" s="428"/>
      <c r="AB727" s="428"/>
      <c r="AC727" s="428"/>
      <c r="AD727" s="428"/>
      <c r="AE727" s="428"/>
      <c r="AF727" s="428"/>
      <c r="AG727" s="428"/>
      <c r="AH727" s="428"/>
      <c r="AI727" s="428"/>
      <c r="AJ727" s="428"/>
      <c r="AK727" s="428"/>
      <c r="AL727" s="428"/>
      <c r="AM727" s="428"/>
      <c r="AN727" s="428"/>
      <c r="AO727" s="428"/>
      <c r="AP727" s="428"/>
      <c r="AQ727" s="428"/>
      <c r="AR727" s="428"/>
      <c r="AS727" s="428"/>
      <c r="AT727" s="428"/>
      <c r="AU727" s="428"/>
      <c r="AV727" s="428"/>
      <c r="AW727" s="428"/>
      <c r="AX727" s="428"/>
      <c r="AY727" s="428"/>
      <c r="AZ727" s="428"/>
      <c r="BA727" s="428"/>
      <c r="BB727" s="428"/>
      <c r="BC727" s="428"/>
    </row>
    <row r="728" ht="12.75" customHeight="1">
      <c r="A728" s="428"/>
      <c r="B728" s="428"/>
      <c r="C728" s="428"/>
      <c r="D728" s="428"/>
      <c r="E728" s="428"/>
      <c r="F728" s="428"/>
      <c r="G728" s="428"/>
      <c r="H728" s="428"/>
      <c r="I728" s="428"/>
      <c r="J728" s="428"/>
      <c r="K728" s="428"/>
      <c r="L728" s="428"/>
      <c r="M728" s="428"/>
      <c r="N728" s="428"/>
      <c r="O728" s="428"/>
      <c r="P728" s="428"/>
      <c r="Q728" s="428"/>
      <c r="R728" s="428"/>
      <c r="S728" s="428"/>
      <c r="T728" s="428"/>
      <c r="U728" s="428"/>
      <c r="V728" s="428"/>
      <c r="W728" s="428"/>
      <c r="X728" s="428"/>
      <c r="Y728" s="428"/>
      <c r="Z728" s="428"/>
      <c r="AA728" s="428"/>
      <c r="AB728" s="428"/>
      <c r="AC728" s="428"/>
      <c r="AD728" s="428"/>
      <c r="AE728" s="428"/>
      <c r="AF728" s="428"/>
      <c r="AG728" s="428"/>
      <c r="AH728" s="428"/>
      <c r="AI728" s="428"/>
      <c r="AJ728" s="428"/>
      <c r="AK728" s="428"/>
      <c r="AL728" s="428"/>
      <c r="AM728" s="428"/>
      <c r="AN728" s="428"/>
      <c r="AO728" s="428"/>
      <c r="AP728" s="428"/>
      <c r="AQ728" s="428"/>
      <c r="AR728" s="428"/>
      <c r="AS728" s="428"/>
      <c r="AT728" s="428"/>
      <c r="AU728" s="428"/>
      <c r="AV728" s="428"/>
      <c r="AW728" s="428"/>
      <c r="AX728" s="428"/>
      <c r="AY728" s="428"/>
      <c r="AZ728" s="428"/>
      <c r="BA728" s="428"/>
      <c r="BB728" s="428"/>
      <c r="BC728" s="428"/>
    </row>
    <row r="729" ht="12.75" customHeight="1">
      <c r="A729" s="428"/>
      <c r="B729" s="428"/>
      <c r="C729" s="428"/>
      <c r="D729" s="428"/>
      <c r="E729" s="428"/>
      <c r="F729" s="428"/>
      <c r="G729" s="428"/>
      <c r="H729" s="428"/>
      <c r="I729" s="428"/>
      <c r="J729" s="428"/>
      <c r="K729" s="428"/>
      <c r="L729" s="428"/>
      <c r="M729" s="428"/>
      <c r="N729" s="428"/>
      <c r="O729" s="428"/>
      <c r="P729" s="428"/>
      <c r="Q729" s="428"/>
      <c r="R729" s="428"/>
      <c r="S729" s="428"/>
      <c r="T729" s="428"/>
      <c r="U729" s="428"/>
      <c r="V729" s="428"/>
      <c r="W729" s="428"/>
      <c r="X729" s="428"/>
      <c r="Y729" s="428"/>
      <c r="Z729" s="428"/>
      <c r="AA729" s="428"/>
      <c r="AB729" s="428"/>
      <c r="AC729" s="428"/>
      <c r="AD729" s="428"/>
      <c r="AE729" s="428"/>
      <c r="AF729" s="428"/>
      <c r="AG729" s="428"/>
      <c r="AH729" s="428"/>
      <c r="AI729" s="428"/>
      <c r="AJ729" s="428"/>
      <c r="AK729" s="428"/>
      <c r="AL729" s="428"/>
      <c r="AM729" s="428"/>
      <c r="AN729" s="428"/>
      <c r="AO729" s="428"/>
      <c r="AP729" s="428"/>
      <c r="AQ729" s="428"/>
      <c r="AR729" s="428"/>
      <c r="AS729" s="428"/>
      <c r="AT729" s="428"/>
      <c r="AU729" s="428"/>
      <c r="AV729" s="428"/>
      <c r="AW729" s="428"/>
      <c r="AX729" s="428"/>
      <c r="AY729" s="428"/>
      <c r="AZ729" s="428"/>
      <c r="BA729" s="428"/>
      <c r="BB729" s="428"/>
      <c r="BC729" s="428"/>
    </row>
    <row r="730" ht="12.75" customHeight="1">
      <c r="A730" s="428"/>
      <c r="B730" s="428"/>
      <c r="C730" s="428"/>
      <c r="D730" s="428"/>
      <c r="E730" s="428"/>
      <c r="F730" s="428"/>
      <c r="G730" s="428"/>
      <c r="H730" s="428"/>
      <c r="I730" s="428"/>
      <c r="J730" s="428"/>
      <c r="K730" s="428"/>
      <c r="L730" s="428"/>
      <c r="M730" s="428"/>
      <c r="N730" s="428"/>
      <c r="O730" s="428"/>
      <c r="P730" s="428"/>
      <c r="Q730" s="428"/>
      <c r="R730" s="428"/>
      <c r="S730" s="428"/>
      <c r="T730" s="428"/>
      <c r="U730" s="428"/>
      <c r="V730" s="428"/>
      <c r="W730" s="428"/>
      <c r="X730" s="428"/>
      <c r="Y730" s="428"/>
      <c r="Z730" s="428"/>
      <c r="AA730" s="428"/>
      <c r="AB730" s="428"/>
      <c r="AC730" s="428"/>
      <c r="AD730" s="428"/>
      <c r="AE730" s="428"/>
      <c r="AF730" s="428"/>
      <c r="AG730" s="428"/>
      <c r="AH730" s="428"/>
      <c r="AI730" s="428"/>
      <c r="AJ730" s="428"/>
      <c r="AK730" s="428"/>
      <c r="AL730" s="428"/>
      <c r="AM730" s="428"/>
      <c r="AN730" s="428"/>
      <c r="AO730" s="428"/>
      <c r="AP730" s="428"/>
      <c r="AQ730" s="428"/>
      <c r="AR730" s="428"/>
      <c r="AS730" s="428"/>
      <c r="AT730" s="428"/>
      <c r="AU730" s="428"/>
      <c r="AV730" s="428"/>
      <c r="AW730" s="428"/>
      <c r="AX730" s="428"/>
      <c r="AY730" s="428"/>
      <c r="AZ730" s="428"/>
      <c r="BA730" s="428"/>
      <c r="BB730" s="428"/>
      <c r="BC730" s="428"/>
    </row>
    <row r="731" ht="12.75" customHeight="1">
      <c r="A731" s="428"/>
      <c r="B731" s="428"/>
      <c r="C731" s="428"/>
      <c r="D731" s="428"/>
      <c r="E731" s="428"/>
      <c r="F731" s="428"/>
      <c r="G731" s="428"/>
      <c r="H731" s="428"/>
      <c r="I731" s="428"/>
      <c r="J731" s="428"/>
      <c r="K731" s="428"/>
      <c r="L731" s="428"/>
      <c r="M731" s="428"/>
      <c r="N731" s="428"/>
      <c r="O731" s="428"/>
      <c r="P731" s="428"/>
      <c r="Q731" s="428"/>
      <c r="R731" s="428"/>
      <c r="S731" s="428"/>
      <c r="T731" s="428"/>
      <c r="U731" s="428"/>
      <c r="V731" s="428"/>
      <c r="W731" s="428"/>
      <c r="X731" s="428"/>
      <c r="Y731" s="428"/>
      <c r="Z731" s="428"/>
      <c r="AA731" s="428"/>
      <c r="AB731" s="428"/>
      <c r="AC731" s="428"/>
      <c r="AD731" s="428"/>
      <c r="AE731" s="428"/>
      <c r="AF731" s="428"/>
      <c r="AG731" s="428"/>
      <c r="AH731" s="428"/>
      <c r="AI731" s="428"/>
      <c r="AJ731" s="428"/>
      <c r="AK731" s="428"/>
      <c r="AL731" s="428"/>
      <c r="AM731" s="428"/>
      <c r="AN731" s="428"/>
      <c r="AO731" s="428"/>
      <c r="AP731" s="428"/>
      <c r="AQ731" s="428"/>
      <c r="AR731" s="428"/>
      <c r="AS731" s="428"/>
      <c r="AT731" s="428"/>
      <c r="AU731" s="428"/>
      <c r="AV731" s="428"/>
      <c r="AW731" s="428"/>
      <c r="AX731" s="428"/>
      <c r="AY731" s="428"/>
      <c r="AZ731" s="428"/>
      <c r="BA731" s="428"/>
      <c r="BB731" s="428"/>
      <c r="BC731" s="428"/>
    </row>
    <row r="732" ht="12.75" customHeight="1">
      <c r="A732" s="428"/>
      <c r="B732" s="428"/>
      <c r="C732" s="428"/>
      <c r="D732" s="428"/>
      <c r="E732" s="428"/>
      <c r="F732" s="428"/>
      <c r="G732" s="428"/>
      <c r="H732" s="428"/>
      <c r="I732" s="428"/>
      <c r="J732" s="428"/>
      <c r="K732" s="428"/>
      <c r="L732" s="428"/>
      <c r="M732" s="428"/>
      <c r="N732" s="428"/>
      <c r="O732" s="428"/>
      <c r="P732" s="428"/>
      <c r="Q732" s="428"/>
      <c r="R732" s="428"/>
      <c r="S732" s="428"/>
      <c r="T732" s="428"/>
      <c r="U732" s="428"/>
      <c r="V732" s="428"/>
      <c r="W732" s="428"/>
      <c r="X732" s="428"/>
      <c r="Y732" s="428"/>
      <c r="Z732" s="428"/>
      <c r="AA732" s="428"/>
      <c r="AB732" s="428"/>
      <c r="AC732" s="428"/>
      <c r="AD732" s="428"/>
      <c r="AE732" s="428"/>
      <c r="AF732" s="428"/>
      <c r="AG732" s="428"/>
      <c r="AH732" s="428"/>
      <c r="AI732" s="428"/>
      <c r="AJ732" s="428"/>
      <c r="AK732" s="428"/>
      <c r="AL732" s="428"/>
      <c r="AM732" s="428"/>
      <c r="AN732" s="428"/>
      <c r="AO732" s="428"/>
      <c r="AP732" s="428"/>
      <c r="AQ732" s="428"/>
      <c r="AR732" s="428"/>
      <c r="AS732" s="428"/>
      <c r="AT732" s="428"/>
      <c r="AU732" s="428"/>
      <c r="AV732" s="428"/>
      <c r="AW732" s="428"/>
      <c r="AX732" s="428"/>
      <c r="AY732" s="428"/>
      <c r="AZ732" s="428"/>
      <c r="BA732" s="428"/>
      <c r="BB732" s="428"/>
      <c r="BC732" s="428"/>
    </row>
    <row r="733" ht="12.75" customHeight="1">
      <c r="A733" s="428"/>
      <c r="B733" s="428"/>
      <c r="C733" s="428"/>
      <c r="D733" s="428"/>
      <c r="E733" s="428"/>
      <c r="F733" s="428"/>
      <c r="G733" s="428"/>
      <c r="H733" s="428"/>
      <c r="I733" s="428"/>
      <c r="J733" s="428"/>
      <c r="K733" s="428"/>
      <c r="L733" s="428"/>
      <c r="M733" s="428"/>
      <c r="N733" s="428"/>
      <c r="O733" s="428"/>
      <c r="P733" s="428"/>
      <c r="Q733" s="428"/>
      <c r="R733" s="428"/>
      <c r="S733" s="428"/>
      <c r="T733" s="428"/>
      <c r="U733" s="428"/>
      <c r="V733" s="428"/>
      <c r="W733" s="428"/>
      <c r="X733" s="428"/>
      <c r="Y733" s="428"/>
      <c r="Z733" s="428"/>
      <c r="AA733" s="428"/>
      <c r="AB733" s="428"/>
      <c r="AC733" s="428"/>
      <c r="AD733" s="428"/>
      <c r="AE733" s="428"/>
      <c r="AF733" s="428"/>
      <c r="AG733" s="428"/>
      <c r="AH733" s="428"/>
      <c r="AI733" s="428"/>
      <c r="AJ733" s="428"/>
      <c r="AK733" s="428"/>
      <c r="AL733" s="428"/>
      <c r="AM733" s="428"/>
      <c r="AN733" s="428"/>
      <c r="AO733" s="428"/>
      <c r="AP733" s="428"/>
      <c r="AQ733" s="428"/>
      <c r="AR733" s="428"/>
      <c r="AS733" s="428"/>
      <c r="AT733" s="428"/>
      <c r="AU733" s="428"/>
      <c r="AV733" s="428"/>
      <c r="AW733" s="428"/>
      <c r="AX733" s="428"/>
      <c r="AY733" s="428"/>
      <c r="AZ733" s="428"/>
      <c r="BA733" s="428"/>
      <c r="BB733" s="428"/>
      <c r="BC733" s="428"/>
    </row>
    <row r="734" ht="12.75" customHeight="1">
      <c r="A734" s="428"/>
      <c r="B734" s="428"/>
      <c r="C734" s="428"/>
      <c r="D734" s="428"/>
      <c r="E734" s="428"/>
      <c r="F734" s="428"/>
      <c r="G734" s="428"/>
      <c r="H734" s="428"/>
      <c r="I734" s="428"/>
      <c r="J734" s="428"/>
      <c r="K734" s="428"/>
      <c r="L734" s="428"/>
      <c r="M734" s="428"/>
      <c r="N734" s="428"/>
      <c r="O734" s="428"/>
      <c r="P734" s="428"/>
      <c r="Q734" s="428"/>
      <c r="R734" s="428"/>
      <c r="S734" s="428"/>
      <c r="T734" s="428"/>
      <c r="U734" s="428"/>
      <c r="V734" s="428"/>
      <c r="W734" s="428"/>
      <c r="X734" s="428"/>
      <c r="Y734" s="428"/>
      <c r="Z734" s="428"/>
      <c r="AA734" s="428"/>
      <c r="AB734" s="428"/>
      <c r="AC734" s="428"/>
      <c r="AD734" s="428"/>
      <c r="AE734" s="428"/>
      <c r="AF734" s="428"/>
      <c r="AG734" s="428"/>
      <c r="AH734" s="428"/>
      <c r="AI734" s="428"/>
      <c r="AJ734" s="428"/>
      <c r="AK734" s="428"/>
      <c r="AL734" s="428"/>
      <c r="AM734" s="428"/>
      <c r="AN734" s="428"/>
      <c r="AO734" s="428"/>
      <c r="AP734" s="428"/>
      <c r="AQ734" s="428"/>
      <c r="AR734" s="428"/>
      <c r="AS734" s="428"/>
      <c r="AT734" s="428"/>
      <c r="AU734" s="428"/>
      <c r="AV734" s="428"/>
      <c r="AW734" s="428"/>
      <c r="AX734" s="428"/>
      <c r="AY734" s="428"/>
      <c r="AZ734" s="428"/>
      <c r="BA734" s="428"/>
      <c r="BB734" s="428"/>
      <c r="BC734" s="428"/>
    </row>
    <row r="735" ht="12.75" customHeight="1">
      <c r="A735" s="428"/>
      <c r="B735" s="428"/>
      <c r="C735" s="428"/>
      <c r="D735" s="428"/>
      <c r="E735" s="428"/>
      <c r="F735" s="428"/>
      <c r="G735" s="428"/>
      <c r="H735" s="428"/>
      <c r="I735" s="428"/>
      <c r="J735" s="428"/>
      <c r="K735" s="428"/>
      <c r="L735" s="428"/>
      <c r="M735" s="428"/>
      <c r="N735" s="428"/>
      <c r="O735" s="428"/>
      <c r="P735" s="428"/>
      <c r="Q735" s="428"/>
      <c r="R735" s="428"/>
      <c r="S735" s="428"/>
      <c r="T735" s="428"/>
      <c r="U735" s="428"/>
      <c r="V735" s="428"/>
      <c r="W735" s="428"/>
      <c r="X735" s="428"/>
      <c r="Y735" s="428"/>
      <c r="Z735" s="428"/>
      <c r="AA735" s="428"/>
      <c r="AB735" s="428"/>
      <c r="AC735" s="428"/>
      <c r="AD735" s="428"/>
      <c r="AE735" s="428"/>
      <c r="AF735" s="428"/>
      <c r="AG735" s="428"/>
      <c r="AH735" s="428"/>
      <c r="AI735" s="428"/>
      <c r="AJ735" s="428"/>
      <c r="AK735" s="428"/>
      <c r="AL735" s="428"/>
      <c r="AM735" s="428"/>
      <c r="AN735" s="428"/>
      <c r="AO735" s="428"/>
      <c r="AP735" s="428"/>
      <c r="AQ735" s="428"/>
      <c r="AR735" s="428"/>
      <c r="AS735" s="428"/>
      <c r="AT735" s="428"/>
      <c r="AU735" s="428"/>
      <c r="AV735" s="428"/>
      <c r="AW735" s="428"/>
      <c r="AX735" s="428"/>
      <c r="AY735" s="428"/>
      <c r="AZ735" s="428"/>
      <c r="BA735" s="428"/>
      <c r="BB735" s="428"/>
      <c r="BC735" s="428"/>
    </row>
    <row r="736" ht="12.75" customHeight="1">
      <c r="A736" s="428"/>
      <c r="B736" s="428"/>
      <c r="C736" s="428"/>
      <c r="D736" s="428"/>
      <c r="E736" s="428"/>
      <c r="F736" s="428"/>
      <c r="G736" s="428"/>
      <c r="H736" s="428"/>
      <c r="I736" s="428"/>
      <c r="J736" s="428"/>
      <c r="K736" s="428"/>
      <c r="L736" s="428"/>
      <c r="M736" s="428"/>
      <c r="N736" s="428"/>
      <c r="O736" s="428"/>
      <c r="P736" s="428"/>
      <c r="Q736" s="428"/>
      <c r="R736" s="428"/>
      <c r="S736" s="428"/>
      <c r="T736" s="428"/>
      <c r="U736" s="428"/>
      <c r="V736" s="428"/>
      <c r="W736" s="428"/>
      <c r="X736" s="428"/>
      <c r="Y736" s="428"/>
      <c r="Z736" s="428"/>
      <c r="AA736" s="428"/>
      <c r="AB736" s="428"/>
      <c r="AC736" s="428"/>
      <c r="AD736" s="428"/>
      <c r="AE736" s="428"/>
      <c r="AF736" s="428"/>
      <c r="AG736" s="428"/>
      <c r="AH736" s="428"/>
      <c r="AI736" s="428"/>
      <c r="AJ736" s="428"/>
      <c r="AK736" s="428"/>
      <c r="AL736" s="428"/>
      <c r="AM736" s="428"/>
      <c r="AN736" s="428"/>
      <c r="AO736" s="428"/>
      <c r="AP736" s="428"/>
      <c r="AQ736" s="428"/>
      <c r="AR736" s="428"/>
      <c r="AS736" s="428"/>
      <c r="AT736" s="428"/>
      <c r="AU736" s="428"/>
      <c r="AV736" s="428"/>
      <c r="AW736" s="428"/>
      <c r="AX736" s="428"/>
      <c r="AY736" s="428"/>
      <c r="AZ736" s="428"/>
      <c r="BA736" s="428"/>
      <c r="BB736" s="428"/>
      <c r="BC736" s="428"/>
    </row>
    <row r="737" ht="12.75" customHeight="1">
      <c r="A737" s="428"/>
      <c r="B737" s="428"/>
      <c r="C737" s="428"/>
      <c r="D737" s="428"/>
      <c r="E737" s="428"/>
      <c r="F737" s="428"/>
      <c r="G737" s="428"/>
      <c r="H737" s="428"/>
      <c r="I737" s="428"/>
      <c r="J737" s="428"/>
      <c r="K737" s="428"/>
      <c r="L737" s="428"/>
      <c r="M737" s="428"/>
      <c r="N737" s="428"/>
      <c r="O737" s="428"/>
      <c r="P737" s="428"/>
      <c r="Q737" s="428"/>
      <c r="R737" s="428"/>
      <c r="S737" s="428"/>
      <c r="T737" s="428"/>
      <c r="U737" s="428"/>
      <c r="V737" s="428"/>
      <c r="W737" s="428"/>
      <c r="X737" s="428"/>
      <c r="Y737" s="428"/>
      <c r="Z737" s="428"/>
      <c r="AA737" s="428"/>
      <c r="AB737" s="428"/>
      <c r="AC737" s="428"/>
      <c r="AD737" s="428"/>
      <c r="AE737" s="428"/>
      <c r="AF737" s="428"/>
      <c r="AG737" s="428"/>
      <c r="AH737" s="428"/>
      <c r="AI737" s="428"/>
      <c r="AJ737" s="428"/>
      <c r="AK737" s="428"/>
      <c r="AL737" s="428"/>
      <c r="AM737" s="428"/>
      <c r="AN737" s="428"/>
      <c r="AO737" s="428"/>
      <c r="AP737" s="428"/>
      <c r="AQ737" s="428"/>
      <c r="AR737" s="428"/>
      <c r="AS737" s="428"/>
      <c r="AT737" s="428"/>
      <c r="AU737" s="428"/>
      <c r="AV737" s="428"/>
      <c r="AW737" s="428"/>
      <c r="AX737" s="428"/>
      <c r="AY737" s="428"/>
      <c r="AZ737" s="428"/>
      <c r="BA737" s="428"/>
      <c r="BB737" s="428"/>
      <c r="BC737" s="428"/>
    </row>
    <row r="738" ht="12.75" customHeight="1">
      <c r="A738" s="428"/>
      <c r="B738" s="428"/>
      <c r="C738" s="428"/>
      <c r="D738" s="428"/>
      <c r="E738" s="428"/>
      <c r="F738" s="428"/>
      <c r="G738" s="428"/>
      <c r="H738" s="428"/>
      <c r="I738" s="428"/>
      <c r="J738" s="428"/>
      <c r="K738" s="428"/>
      <c r="L738" s="428"/>
      <c r="M738" s="428"/>
      <c r="N738" s="428"/>
      <c r="O738" s="428"/>
      <c r="P738" s="428"/>
      <c r="Q738" s="428"/>
      <c r="R738" s="428"/>
      <c r="S738" s="428"/>
      <c r="T738" s="428"/>
      <c r="U738" s="428"/>
      <c r="V738" s="428"/>
      <c r="W738" s="428"/>
      <c r="X738" s="428"/>
      <c r="Y738" s="428"/>
      <c r="Z738" s="428"/>
      <c r="AA738" s="428"/>
      <c r="AB738" s="428"/>
      <c r="AC738" s="428"/>
      <c r="AD738" s="428"/>
      <c r="AE738" s="428"/>
      <c r="AF738" s="428"/>
      <c r="AG738" s="428"/>
      <c r="AH738" s="428"/>
      <c r="AI738" s="428"/>
      <c r="AJ738" s="428"/>
      <c r="AK738" s="428"/>
      <c r="AL738" s="428"/>
      <c r="AM738" s="428"/>
      <c r="AN738" s="428"/>
      <c r="AO738" s="428"/>
      <c r="AP738" s="428"/>
      <c r="AQ738" s="428"/>
      <c r="AR738" s="428"/>
      <c r="AS738" s="428"/>
      <c r="AT738" s="428"/>
      <c r="AU738" s="428"/>
      <c r="AV738" s="428"/>
      <c r="AW738" s="428"/>
      <c r="AX738" s="428"/>
      <c r="AY738" s="428"/>
      <c r="AZ738" s="428"/>
      <c r="BA738" s="428"/>
      <c r="BB738" s="428"/>
      <c r="BC738" s="428"/>
    </row>
    <row r="739" ht="12.75" customHeight="1">
      <c r="A739" s="428"/>
      <c r="B739" s="428"/>
      <c r="C739" s="428"/>
      <c r="D739" s="428"/>
      <c r="E739" s="428"/>
      <c r="F739" s="428"/>
      <c r="G739" s="428"/>
      <c r="H739" s="428"/>
      <c r="I739" s="428"/>
      <c r="J739" s="428"/>
      <c r="K739" s="428"/>
      <c r="L739" s="428"/>
      <c r="M739" s="428"/>
      <c r="N739" s="428"/>
      <c r="O739" s="428"/>
      <c r="P739" s="428"/>
      <c r="Q739" s="428"/>
      <c r="R739" s="428"/>
      <c r="S739" s="428"/>
      <c r="T739" s="428"/>
      <c r="U739" s="428"/>
      <c r="V739" s="428"/>
      <c r="W739" s="428"/>
      <c r="X739" s="428"/>
      <c r="Y739" s="428"/>
      <c r="Z739" s="428"/>
      <c r="AA739" s="428"/>
      <c r="AB739" s="428"/>
      <c r="AC739" s="428"/>
      <c r="AD739" s="428"/>
      <c r="AE739" s="428"/>
      <c r="AF739" s="428"/>
      <c r="AG739" s="428"/>
      <c r="AH739" s="428"/>
      <c r="AI739" s="428"/>
      <c r="AJ739" s="428"/>
      <c r="AK739" s="428"/>
      <c r="AL739" s="428"/>
      <c r="AM739" s="428"/>
      <c r="AN739" s="428"/>
      <c r="AO739" s="428"/>
      <c r="AP739" s="428"/>
      <c r="AQ739" s="428"/>
      <c r="AR739" s="428"/>
      <c r="AS739" s="428"/>
      <c r="AT739" s="428"/>
      <c r="AU739" s="428"/>
      <c r="AV739" s="428"/>
      <c r="AW739" s="428"/>
      <c r="AX739" s="428"/>
      <c r="AY739" s="428"/>
      <c r="AZ739" s="428"/>
      <c r="BA739" s="428"/>
      <c r="BB739" s="428"/>
      <c r="BC739" s="428"/>
    </row>
    <row r="740" ht="12.75" customHeight="1">
      <c r="A740" s="428"/>
      <c r="B740" s="428"/>
      <c r="C740" s="428"/>
      <c r="D740" s="428"/>
      <c r="E740" s="428"/>
      <c r="F740" s="428"/>
      <c r="G740" s="428"/>
      <c r="H740" s="428"/>
      <c r="I740" s="428"/>
      <c r="J740" s="428"/>
      <c r="K740" s="428"/>
      <c r="L740" s="428"/>
      <c r="M740" s="428"/>
      <c r="N740" s="428"/>
      <c r="O740" s="428"/>
      <c r="P740" s="428"/>
      <c r="Q740" s="428"/>
      <c r="R740" s="428"/>
      <c r="S740" s="428"/>
      <c r="T740" s="428"/>
      <c r="U740" s="428"/>
      <c r="V740" s="428"/>
      <c r="W740" s="428"/>
      <c r="X740" s="428"/>
      <c r="Y740" s="428"/>
      <c r="Z740" s="428"/>
      <c r="AA740" s="428"/>
      <c r="AB740" s="428"/>
      <c r="AC740" s="428"/>
      <c r="AD740" s="428"/>
      <c r="AE740" s="428"/>
      <c r="AF740" s="428"/>
      <c r="AG740" s="428"/>
      <c r="AH740" s="428"/>
      <c r="AI740" s="428"/>
      <c r="AJ740" s="428"/>
      <c r="AK740" s="428"/>
      <c r="AL740" s="428"/>
      <c r="AM740" s="428"/>
      <c r="AN740" s="428"/>
      <c r="AO740" s="428"/>
      <c r="AP740" s="428"/>
      <c r="AQ740" s="428"/>
      <c r="AR740" s="428"/>
      <c r="AS740" s="428"/>
      <c r="AT740" s="428"/>
      <c r="AU740" s="428"/>
      <c r="AV740" s="428"/>
      <c r="AW740" s="428"/>
      <c r="AX740" s="428"/>
      <c r="AY740" s="428"/>
      <c r="AZ740" s="428"/>
      <c r="BA740" s="428"/>
      <c r="BB740" s="428"/>
      <c r="BC740" s="428"/>
    </row>
    <row r="741" ht="12.75" customHeight="1">
      <c r="A741" s="428"/>
      <c r="B741" s="428"/>
      <c r="C741" s="428"/>
      <c r="D741" s="428"/>
      <c r="E741" s="428"/>
      <c r="F741" s="428"/>
      <c r="G741" s="428"/>
      <c r="H741" s="428"/>
      <c r="I741" s="428"/>
      <c r="J741" s="428"/>
      <c r="K741" s="428"/>
      <c r="L741" s="428"/>
      <c r="M741" s="428"/>
      <c r="N741" s="428"/>
      <c r="O741" s="428"/>
      <c r="P741" s="428"/>
      <c r="Q741" s="428"/>
      <c r="R741" s="428"/>
      <c r="S741" s="428"/>
      <c r="T741" s="428"/>
      <c r="U741" s="428"/>
      <c r="V741" s="428"/>
      <c r="W741" s="428"/>
      <c r="X741" s="428"/>
      <c r="Y741" s="428"/>
      <c r="Z741" s="428"/>
      <c r="AA741" s="428"/>
      <c r="AB741" s="428"/>
      <c r="AC741" s="428"/>
      <c r="AD741" s="428"/>
      <c r="AE741" s="428"/>
      <c r="AF741" s="428"/>
      <c r="AG741" s="428"/>
      <c r="AH741" s="428"/>
      <c r="AI741" s="428"/>
      <c r="AJ741" s="428"/>
      <c r="AK741" s="428"/>
      <c r="AL741" s="428"/>
      <c r="AM741" s="428"/>
      <c r="AN741" s="428"/>
      <c r="AO741" s="428"/>
      <c r="AP741" s="428"/>
      <c r="AQ741" s="428"/>
      <c r="AR741" s="428"/>
      <c r="AS741" s="428"/>
      <c r="AT741" s="428"/>
      <c r="AU741" s="428"/>
      <c r="AV741" s="428"/>
      <c r="AW741" s="428"/>
      <c r="AX741" s="428"/>
      <c r="AY741" s="428"/>
      <c r="AZ741" s="428"/>
      <c r="BA741" s="428"/>
      <c r="BB741" s="428"/>
      <c r="BC741" s="428"/>
    </row>
    <row r="742" ht="12.75" customHeight="1">
      <c r="A742" s="428"/>
      <c r="B742" s="428"/>
      <c r="C742" s="428"/>
      <c r="D742" s="428"/>
      <c r="E742" s="428"/>
      <c r="F742" s="428"/>
      <c r="G742" s="428"/>
      <c r="H742" s="428"/>
      <c r="I742" s="428"/>
      <c r="J742" s="428"/>
      <c r="K742" s="428"/>
      <c r="L742" s="428"/>
      <c r="M742" s="428"/>
      <c r="N742" s="428"/>
      <c r="O742" s="428"/>
      <c r="P742" s="428"/>
      <c r="Q742" s="428"/>
      <c r="R742" s="428"/>
      <c r="S742" s="428"/>
      <c r="T742" s="428"/>
      <c r="U742" s="428"/>
      <c r="V742" s="428"/>
      <c r="W742" s="428"/>
      <c r="X742" s="428"/>
      <c r="Y742" s="428"/>
      <c r="Z742" s="428"/>
      <c r="AA742" s="428"/>
      <c r="AB742" s="428"/>
      <c r="AC742" s="428"/>
      <c r="AD742" s="428"/>
      <c r="AE742" s="428"/>
      <c r="AF742" s="428"/>
      <c r="AG742" s="428"/>
      <c r="AH742" s="428"/>
      <c r="AI742" s="428"/>
      <c r="AJ742" s="428"/>
      <c r="AK742" s="428"/>
      <c r="AL742" s="428"/>
      <c r="AM742" s="428"/>
      <c r="AN742" s="428"/>
      <c r="AO742" s="428"/>
      <c r="AP742" s="428"/>
      <c r="AQ742" s="428"/>
      <c r="AR742" s="428"/>
      <c r="AS742" s="428"/>
      <c r="AT742" s="428"/>
      <c r="AU742" s="428"/>
      <c r="AV742" s="428"/>
      <c r="AW742" s="428"/>
      <c r="AX742" s="428"/>
      <c r="AY742" s="428"/>
      <c r="AZ742" s="428"/>
      <c r="BA742" s="428"/>
      <c r="BB742" s="428"/>
      <c r="BC742" s="428"/>
    </row>
    <row r="743" ht="12.75" customHeight="1">
      <c r="A743" s="428"/>
      <c r="B743" s="428"/>
      <c r="C743" s="428"/>
      <c r="D743" s="428"/>
      <c r="E743" s="428"/>
      <c r="F743" s="428"/>
      <c r="G743" s="428"/>
      <c r="H743" s="428"/>
      <c r="I743" s="428"/>
      <c r="J743" s="428"/>
      <c r="K743" s="428"/>
      <c r="L743" s="428"/>
      <c r="M743" s="428"/>
      <c r="N743" s="428"/>
      <c r="O743" s="428"/>
      <c r="P743" s="428"/>
      <c r="Q743" s="428"/>
      <c r="R743" s="428"/>
      <c r="S743" s="428"/>
      <c r="T743" s="428"/>
      <c r="U743" s="428"/>
      <c r="V743" s="428"/>
      <c r="W743" s="428"/>
      <c r="X743" s="428"/>
      <c r="Y743" s="428"/>
      <c r="Z743" s="428"/>
      <c r="AA743" s="428"/>
      <c r="AB743" s="428"/>
      <c r="AC743" s="428"/>
      <c r="AD743" s="428"/>
      <c r="AE743" s="428"/>
      <c r="AF743" s="428"/>
      <c r="AG743" s="428"/>
      <c r="AH743" s="428"/>
      <c r="AI743" s="428"/>
      <c r="AJ743" s="428"/>
      <c r="AK743" s="428"/>
      <c r="AL743" s="428"/>
      <c r="AM743" s="428"/>
      <c r="AN743" s="428"/>
      <c r="AO743" s="428"/>
      <c r="AP743" s="428"/>
      <c r="AQ743" s="428"/>
      <c r="AR743" s="428"/>
      <c r="AS743" s="428"/>
      <c r="AT743" s="428"/>
      <c r="AU743" s="428"/>
      <c r="AV743" s="428"/>
      <c r="AW743" s="428"/>
      <c r="AX743" s="428"/>
      <c r="AY743" s="428"/>
      <c r="AZ743" s="428"/>
      <c r="BA743" s="428"/>
      <c r="BB743" s="428"/>
      <c r="BC743" s="428"/>
    </row>
    <row r="744" ht="12.75" customHeight="1">
      <c r="A744" s="428"/>
      <c r="B744" s="428"/>
      <c r="C744" s="428"/>
      <c r="D744" s="428"/>
      <c r="E744" s="428"/>
      <c r="F744" s="428"/>
      <c r="G744" s="428"/>
      <c r="H744" s="428"/>
      <c r="I744" s="428"/>
      <c r="J744" s="428"/>
      <c r="K744" s="428"/>
      <c r="L744" s="428"/>
      <c r="M744" s="428"/>
      <c r="N744" s="428"/>
      <c r="O744" s="428"/>
      <c r="P744" s="428"/>
      <c r="Q744" s="428"/>
      <c r="R744" s="428"/>
      <c r="S744" s="428"/>
      <c r="T744" s="428"/>
      <c r="U744" s="428"/>
      <c r="V744" s="428"/>
      <c r="W744" s="428"/>
      <c r="X744" s="428"/>
      <c r="Y744" s="428"/>
      <c r="Z744" s="428"/>
      <c r="AA744" s="428"/>
      <c r="AB744" s="428"/>
      <c r="AC744" s="428"/>
      <c r="AD744" s="428"/>
      <c r="AE744" s="428"/>
      <c r="AF744" s="428"/>
      <c r="AG744" s="428"/>
      <c r="AH744" s="428"/>
      <c r="AI744" s="428"/>
      <c r="AJ744" s="428"/>
      <c r="AK744" s="428"/>
      <c r="AL744" s="428"/>
      <c r="AM744" s="428"/>
      <c r="AN744" s="428"/>
      <c r="AO744" s="428"/>
      <c r="AP744" s="428"/>
      <c r="AQ744" s="428"/>
      <c r="AR744" s="428"/>
      <c r="AS744" s="428"/>
      <c r="AT744" s="428"/>
      <c r="AU744" s="428"/>
      <c r="AV744" s="428"/>
      <c r="AW744" s="428"/>
      <c r="AX744" s="428"/>
      <c r="AY744" s="428"/>
      <c r="AZ744" s="428"/>
      <c r="BA744" s="428"/>
      <c r="BB744" s="428"/>
      <c r="BC744" s="428"/>
    </row>
    <row r="745" ht="12.75" customHeight="1">
      <c r="A745" s="428"/>
      <c r="B745" s="428"/>
      <c r="C745" s="428"/>
      <c r="D745" s="428"/>
      <c r="E745" s="428"/>
      <c r="F745" s="428"/>
      <c r="G745" s="428"/>
      <c r="H745" s="428"/>
      <c r="I745" s="428"/>
      <c r="J745" s="428"/>
      <c r="K745" s="428"/>
      <c r="L745" s="428"/>
      <c r="M745" s="428"/>
      <c r="N745" s="428"/>
      <c r="O745" s="428"/>
      <c r="P745" s="428"/>
      <c r="Q745" s="428"/>
      <c r="R745" s="428"/>
      <c r="S745" s="428"/>
      <c r="T745" s="428"/>
      <c r="U745" s="428"/>
      <c r="V745" s="428"/>
      <c r="W745" s="428"/>
      <c r="X745" s="428"/>
      <c r="Y745" s="428"/>
      <c r="Z745" s="428"/>
      <c r="AA745" s="428"/>
      <c r="AB745" s="428"/>
      <c r="AC745" s="428"/>
      <c r="AD745" s="428"/>
      <c r="AE745" s="428"/>
      <c r="AF745" s="428"/>
      <c r="AG745" s="428"/>
      <c r="AH745" s="428"/>
      <c r="AI745" s="428"/>
      <c r="AJ745" s="428"/>
      <c r="AK745" s="428"/>
      <c r="AL745" s="428"/>
      <c r="AM745" s="428"/>
      <c r="AN745" s="428"/>
      <c r="AO745" s="428"/>
      <c r="AP745" s="428"/>
      <c r="AQ745" s="428"/>
      <c r="AR745" s="428"/>
      <c r="AS745" s="428"/>
      <c r="AT745" s="428"/>
      <c r="AU745" s="428"/>
      <c r="AV745" s="428"/>
      <c r="AW745" s="428"/>
      <c r="AX745" s="428"/>
      <c r="AY745" s="428"/>
      <c r="AZ745" s="428"/>
      <c r="BA745" s="428"/>
      <c r="BB745" s="428"/>
      <c r="BC745" s="428"/>
    </row>
    <row r="746" ht="12.75" customHeight="1">
      <c r="A746" s="428"/>
      <c r="B746" s="428"/>
      <c r="C746" s="428"/>
      <c r="D746" s="428"/>
      <c r="E746" s="428"/>
      <c r="F746" s="428"/>
      <c r="G746" s="428"/>
      <c r="H746" s="428"/>
      <c r="I746" s="428"/>
      <c r="J746" s="428"/>
      <c r="K746" s="428"/>
      <c r="L746" s="428"/>
      <c r="M746" s="428"/>
      <c r="N746" s="428"/>
      <c r="O746" s="428"/>
      <c r="P746" s="428"/>
      <c r="Q746" s="428"/>
      <c r="R746" s="428"/>
      <c r="S746" s="428"/>
      <c r="T746" s="428"/>
      <c r="U746" s="428"/>
      <c r="V746" s="428"/>
      <c r="W746" s="428"/>
      <c r="X746" s="428"/>
      <c r="Y746" s="428"/>
      <c r="Z746" s="428"/>
      <c r="AA746" s="428"/>
      <c r="AB746" s="428"/>
      <c r="AC746" s="428"/>
      <c r="AD746" s="428"/>
      <c r="AE746" s="428"/>
      <c r="AF746" s="428"/>
      <c r="AG746" s="428"/>
      <c r="AH746" s="428"/>
      <c r="AI746" s="428"/>
      <c r="AJ746" s="428"/>
      <c r="AK746" s="428"/>
      <c r="AL746" s="428"/>
      <c r="AM746" s="428"/>
      <c r="AN746" s="428"/>
      <c r="AO746" s="428"/>
      <c r="AP746" s="428"/>
      <c r="AQ746" s="428"/>
      <c r="AR746" s="428"/>
      <c r="AS746" s="428"/>
      <c r="AT746" s="428"/>
      <c r="AU746" s="428"/>
      <c r="AV746" s="428"/>
      <c r="AW746" s="428"/>
      <c r="AX746" s="428"/>
      <c r="AY746" s="428"/>
      <c r="AZ746" s="428"/>
      <c r="BA746" s="428"/>
      <c r="BB746" s="428"/>
      <c r="BC746" s="428"/>
    </row>
    <row r="747" ht="12.75" customHeight="1">
      <c r="A747" s="428"/>
      <c r="B747" s="428"/>
      <c r="C747" s="428"/>
      <c r="D747" s="428"/>
      <c r="E747" s="428"/>
      <c r="F747" s="428"/>
      <c r="G747" s="428"/>
      <c r="H747" s="428"/>
      <c r="I747" s="428"/>
      <c r="J747" s="428"/>
      <c r="K747" s="428"/>
      <c r="L747" s="428"/>
      <c r="M747" s="428"/>
      <c r="N747" s="428"/>
      <c r="O747" s="428"/>
      <c r="P747" s="428"/>
      <c r="Q747" s="428"/>
      <c r="R747" s="428"/>
      <c r="S747" s="428"/>
      <c r="T747" s="428"/>
      <c r="U747" s="428"/>
      <c r="V747" s="428"/>
      <c r="W747" s="428"/>
      <c r="X747" s="428"/>
      <c r="Y747" s="428"/>
      <c r="Z747" s="428"/>
      <c r="AA747" s="428"/>
      <c r="AB747" s="428"/>
      <c r="AC747" s="428"/>
      <c r="AD747" s="428"/>
      <c r="AE747" s="428"/>
      <c r="AF747" s="428"/>
      <c r="AG747" s="428"/>
      <c r="AH747" s="428"/>
      <c r="AI747" s="428"/>
      <c r="AJ747" s="428"/>
      <c r="AK747" s="428"/>
      <c r="AL747" s="428"/>
      <c r="AM747" s="428"/>
      <c r="AN747" s="428"/>
      <c r="AO747" s="428"/>
      <c r="AP747" s="428"/>
      <c r="AQ747" s="428"/>
      <c r="AR747" s="428"/>
      <c r="AS747" s="428"/>
      <c r="AT747" s="428"/>
      <c r="AU747" s="428"/>
      <c r="AV747" s="428"/>
      <c r="AW747" s="428"/>
      <c r="AX747" s="428"/>
      <c r="AY747" s="428"/>
      <c r="AZ747" s="428"/>
      <c r="BA747" s="428"/>
      <c r="BB747" s="428"/>
      <c r="BC747" s="428"/>
    </row>
    <row r="748" ht="12.75" customHeight="1">
      <c r="A748" s="428"/>
      <c r="B748" s="428"/>
      <c r="C748" s="428"/>
      <c r="D748" s="428"/>
      <c r="E748" s="428"/>
      <c r="F748" s="428"/>
      <c r="G748" s="428"/>
      <c r="H748" s="428"/>
      <c r="I748" s="428"/>
      <c r="J748" s="428"/>
      <c r="K748" s="428"/>
      <c r="L748" s="428"/>
      <c r="M748" s="428"/>
      <c r="N748" s="428"/>
      <c r="O748" s="428"/>
      <c r="P748" s="428"/>
      <c r="Q748" s="428"/>
      <c r="R748" s="428"/>
      <c r="S748" s="428"/>
      <c r="T748" s="428"/>
      <c r="U748" s="428"/>
      <c r="V748" s="428"/>
      <c r="W748" s="428"/>
      <c r="X748" s="428"/>
      <c r="Y748" s="428"/>
      <c r="Z748" s="428"/>
      <c r="AA748" s="428"/>
      <c r="AB748" s="428"/>
      <c r="AC748" s="428"/>
      <c r="AD748" s="428"/>
      <c r="AE748" s="428"/>
      <c r="AF748" s="428"/>
      <c r="AG748" s="428"/>
      <c r="AH748" s="428"/>
      <c r="AI748" s="428"/>
      <c r="AJ748" s="428"/>
      <c r="AK748" s="428"/>
      <c r="AL748" s="428"/>
      <c r="AM748" s="428"/>
      <c r="AN748" s="428"/>
      <c r="AO748" s="428"/>
      <c r="AP748" s="428"/>
      <c r="AQ748" s="428"/>
      <c r="AR748" s="428"/>
      <c r="AS748" s="428"/>
      <c r="AT748" s="428"/>
      <c r="AU748" s="428"/>
      <c r="AV748" s="428"/>
      <c r="AW748" s="428"/>
      <c r="AX748" s="428"/>
      <c r="AY748" s="428"/>
      <c r="AZ748" s="428"/>
      <c r="BA748" s="428"/>
      <c r="BB748" s="428"/>
      <c r="BC748" s="428"/>
    </row>
    <row r="749" ht="12.75" customHeight="1">
      <c r="A749" s="428"/>
      <c r="B749" s="428"/>
      <c r="C749" s="428"/>
      <c r="D749" s="428"/>
      <c r="E749" s="428"/>
      <c r="F749" s="428"/>
      <c r="G749" s="428"/>
      <c r="H749" s="428"/>
      <c r="I749" s="428"/>
      <c r="J749" s="428"/>
      <c r="K749" s="428"/>
      <c r="L749" s="428"/>
      <c r="M749" s="428"/>
      <c r="N749" s="428"/>
      <c r="O749" s="428"/>
      <c r="P749" s="428"/>
      <c r="Q749" s="428"/>
      <c r="R749" s="428"/>
      <c r="S749" s="428"/>
      <c r="T749" s="428"/>
      <c r="U749" s="428"/>
      <c r="V749" s="428"/>
      <c r="W749" s="428"/>
      <c r="X749" s="428"/>
      <c r="Y749" s="428"/>
      <c r="Z749" s="428"/>
      <c r="AA749" s="428"/>
      <c r="AB749" s="428"/>
      <c r="AC749" s="428"/>
      <c r="AD749" s="428"/>
      <c r="AE749" s="428"/>
      <c r="AF749" s="428"/>
      <c r="AG749" s="428"/>
      <c r="AH749" s="428"/>
      <c r="AI749" s="428"/>
      <c r="AJ749" s="428"/>
      <c r="AK749" s="428"/>
      <c r="AL749" s="428"/>
      <c r="AM749" s="428"/>
      <c r="AN749" s="428"/>
      <c r="AO749" s="428"/>
      <c r="AP749" s="428"/>
      <c r="AQ749" s="428"/>
      <c r="AR749" s="428"/>
      <c r="AS749" s="428"/>
      <c r="AT749" s="428"/>
      <c r="AU749" s="428"/>
      <c r="AV749" s="428"/>
      <c r="AW749" s="428"/>
      <c r="AX749" s="428"/>
      <c r="AY749" s="428"/>
      <c r="AZ749" s="428"/>
      <c r="BA749" s="428"/>
      <c r="BB749" s="428"/>
      <c r="BC749" s="428"/>
    </row>
    <row r="750" ht="12.75" customHeight="1">
      <c r="A750" s="428"/>
      <c r="B750" s="428"/>
      <c r="C750" s="428"/>
      <c r="D750" s="428"/>
      <c r="E750" s="428"/>
      <c r="F750" s="428"/>
      <c r="G750" s="428"/>
      <c r="H750" s="428"/>
      <c r="I750" s="428"/>
      <c r="J750" s="428"/>
      <c r="K750" s="428"/>
      <c r="L750" s="428"/>
      <c r="M750" s="428"/>
      <c r="N750" s="428"/>
      <c r="O750" s="428"/>
      <c r="P750" s="428"/>
      <c r="Q750" s="428"/>
      <c r="R750" s="428"/>
      <c r="S750" s="428"/>
      <c r="T750" s="428"/>
      <c r="U750" s="428"/>
      <c r="V750" s="428"/>
      <c r="W750" s="428"/>
      <c r="X750" s="428"/>
      <c r="Y750" s="428"/>
      <c r="Z750" s="428"/>
      <c r="AA750" s="428"/>
      <c r="AB750" s="428"/>
      <c r="AC750" s="428"/>
      <c r="AD750" s="428"/>
      <c r="AE750" s="428"/>
      <c r="AF750" s="428"/>
      <c r="AG750" s="428"/>
      <c r="AH750" s="428"/>
      <c r="AI750" s="428"/>
      <c r="AJ750" s="428"/>
      <c r="AK750" s="428"/>
      <c r="AL750" s="428"/>
      <c r="AM750" s="428"/>
      <c r="AN750" s="428"/>
      <c r="AO750" s="428"/>
      <c r="AP750" s="428"/>
      <c r="AQ750" s="428"/>
      <c r="AR750" s="428"/>
      <c r="AS750" s="428"/>
      <c r="AT750" s="428"/>
      <c r="AU750" s="428"/>
      <c r="AV750" s="428"/>
      <c r="AW750" s="428"/>
      <c r="AX750" s="428"/>
      <c r="AY750" s="428"/>
      <c r="AZ750" s="428"/>
      <c r="BA750" s="428"/>
      <c r="BB750" s="428"/>
      <c r="BC750" s="428"/>
    </row>
    <row r="751" ht="12.75" customHeight="1">
      <c r="A751" s="428"/>
      <c r="B751" s="428"/>
      <c r="C751" s="428"/>
      <c r="D751" s="428"/>
      <c r="E751" s="428"/>
      <c r="F751" s="428"/>
      <c r="G751" s="428"/>
      <c r="H751" s="428"/>
      <c r="I751" s="428"/>
      <c r="J751" s="428"/>
      <c r="K751" s="428"/>
      <c r="L751" s="428"/>
      <c r="M751" s="428"/>
      <c r="N751" s="428"/>
      <c r="O751" s="428"/>
      <c r="P751" s="428"/>
      <c r="Q751" s="428"/>
      <c r="R751" s="428"/>
      <c r="S751" s="428"/>
      <c r="T751" s="428"/>
      <c r="U751" s="428"/>
      <c r="V751" s="428"/>
      <c r="W751" s="428"/>
      <c r="X751" s="428"/>
      <c r="Y751" s="428"/>
      <c r="Z751" s="428"/>
      <c r="AA751" s="428"/>
      <c r="AB751" s="428"/>
      <c r="AC751" s="428"/>
      <c r="AD751" s="428"/>
      <c r="AE751" s="428"/>
      <c r="AF751" s="428"/>
      <c r="AG751" s="428"/>
      <c r="AH751" s="428"/>
      <c r="AI751" s="428"/>
      <c r="AJ751" s="428"/>
      <c r="AK751" s="428"/>
      <c r="AL751" s="428"/>
      <c r="AM751" s="428"/>
      <c r="AN751" s="428"/>
      <c r="AO751" s="428"/>
      <c r="AP751" s="428"/>
      <c r="AQ751" s="428"/>
      <c r="AR751" s="428"/>
      <c r="AS751" s="428"/>
      <c r="AT751" s="428"/>
      <c r="AU751" s="428"/>
      <c r="AV751" s="428"/>
      <c r="AW751" s="428"/>
      <c r="AX751" s="428"/>
      <c r="AY751" s="428"/>
      <c r="AZ751" s="428"/>
      <c r="BA751" s="428"/>
      <c r="BB751" s="428"/>
      <c r="BC751" s="428"/>
    </row>
    <row r="752" ht="12.75" customHeight="1">
      <c r="A752" s="428"/>
      <c r="B752" s="428"/>
      <c r="C752" s="428"/>
      <c r="D752" s="428"/>
      <c r="E752" s="428"/>
      <c r="F752" s="428"/>
      <c r="G752" s="428"/>
      <c r="H752" s="428"/>
      <c r="I752" s="428"/>
      <c r="J752" s="428"/>
      <c r="K752" s="428"/>
      <c r="L752" s="428"/>
      <c r="M752" s="428"/>
      <c r="N752" s="428"/>
      <c r="O752" s="428"/>
      <c r="P752" s="428"/>
      <c r="Q752" s="428"/>
      <c r="R752" s="428"/>
      <c r="S752" s="428"/>
      <c r="T752" s="428"/>
      <c r="U752" s="428"/>
      <c r="V752" s="428"/>
      <c r="W752" s="428"/>
      <c r="X752" s="428"/>
      <c r="Y752" s="428"/>
      <c r="Z752" s="428"/>
      <c r="AA752" s="428"/>
      <c r="AB752" s="428"/>
      <c r="AC752" s="428"/>
      <c r="AD752" s="428"/>
      <c r="AE752" s="428"/>
      <c r="AF752" s="428"/>
      <c r="AG752" s="428"/>
      <c r="AH752" s="428"/>
      <c r="AI752" s="428"/>
      <c r="AJ752" s="428"/>
      <c r="AK752" s="428"/>
      <c r="AL752" s="428"/>
      <c r="AM752" s="428"/>
      <c r="AN752" s="428"/>
      <c r="AO752" s="428"/>
      <c r="AP752" s="428"/>
      <c r="AQ752" s="428"/>
      <c r="AR752" s="428"/>
      <c r="AS752" s="428"/>
      <c r="AT752" s="428"/>
      <c r="AU752" s="428"/>
      <c r="AV752" s="428"/>
      <c r="AW752" s="428"/>
      <c r="AX752" s="428"/>
      <c r="AY752" s="428"/>
      <c r="AZ752" s="428"/>
      <c r="BA752" s="428"/>
      <c r="BB752" s="428"/>
      <c r="BC752" s="428"/>
    </row>
    <row r="753" ht="12.75" customHeight="1">
      <c r="A753" s="428"/>
      <c r="B753" s="428"/>
      <c r="C753" s="428"/>
      <c r="D753" s="428"/>
      <c r="E753" s="428"/>
      <c r="F753" s="428"/>
      <c r="G753" s="428"/>
      <c r="H753" s="428"/>
      <c r="I753" s="428"/>
      <c r="J753" s="428"/>
      <c r="K753" s="428"/>
      <c r="L753" s="428"/>
      <c r="M753" s="428"/>
      <c r="N753" s="428"/>
      <c r="O753" s="428"/>
      <c r="P753" s="428"/>
      <c r="Q753" s="428"/>
      <c r="R753" s="428"/>
      <c r="S753" s="428"/>
      <c r="T753" s="428"/>
      <c r="U753" s="428"/>
      <c r="V753" s="428"/>
      <c r="W753" s="428"/>
      <c r="X753" s="428"/>
      <c r="Y753" s="428"/>
      <c r="Z753" s="428"/>
      <c r="AA753" s="428"/>
      <c r="AB753" s="428"/>
      <c r="AC753" s="428"/>
      <c r="AD753" s="428"/>
      <c r="AE753" s="428"/>
      <c r="AF753" s="428"/>
      <c r="AG753" s="428"/>
      <c r="AH753" s="428"/>
      <c r="AI753" s="428"/>
      <c r="AJ753" s="428"/>
      <c r="AK753" s="428"/>
      <c r="AL753" s="428"/>
      <c r="AM753" s="428"/>
      <c r="AN753" s="428"/>
      <c r="AO753" s="428"/>
      <c r="AP753" s="428"/>
      <c r="AQ753" s="428"/>
      <c r="AR753" s="428"/>
      <c r="AS753" s="428"/>
      <c r="AT753" s="428"/>
      <c r="AU753" s="428"/>
      <c r="AV753" s="428"/>
      <c r="AW753" s="428"/>
      <c r="AX753" s="428"/>
      <c r="AY753" s="428"/>
      <c r="AZ753" s="428"/>
      <c r="BA753" s="428"/>
      <c r="BB753" s="428"/>
      <c r="BC753" s="428"/>
    </row>
    <row r="754" ht="12.75" customHeight="1">
      <c r="A754" s="428"/>
      <c r="B754" s="428"/>
      <c r="C754" s="428"/>
      <c r="D754" s="428"/>
      <c r="E754" s="428"/>
      <c r="F754" s="428"/>
      <c r="G754" s="428"/>
      <c r="H754" s="428"/>
      <c r="I754" s="428"/>
      <c r="J754" s="428"/>
      <c r="K754" s="428"/>
      <c r="L754" s="428"/>
      <c r="M754" s="428"/>
      <c r="N754" s="428"/>
      <c r="O754" s="428"/>
      <c r="P754" s="428"/>
      <c r="Q754" s="428"/>
      <c r="R754" s="428"/>
      <c r="S754" s="428"/>
      <c r="T754" s="428"/>
      <c r="U754" s="428"/>
      <c r="V754" s="428"/>
      <c r="W754" s="428"/>
      <c r="X754" s="428"/>
      <c r="Y754" s="428"/>
      <c r="Z754" s="428"/>
      <c r="AA754" s="428"/>
      <c r="AB754" s="428"/>
      <c r="AC754" s="428"/>
      <c r="AD754" s="428"/>
      <c r="AE754" s="428"/>
      <c r="AF754" s="428"/>
      <c r="AG754" s="428"/>
      <c r="AH754" s="428"/>
      <c r="AI754" s="428"/>
      <c r="AJ754" s="428"/>
      <c r="AK754" s="428"/>
      <c r="AL754" s="428"/>
      <c r="AM754" s="428"/>
      <c r="AN754" s="428"/>
      <c r="AO754" s="428"/>
      <c r="AP754" s="428"/>
      <c r="AQ754" s="428"/>
      <c r="AR754" s="428"/>
      <c r="AS754" s="428"/>
      <c r="AT754" s="428"/>
      <c r="AU754" s="428"/>
      <c r="AV754" s="428"/>
      <c r="AW754" s="428"/>
      <c r="AX754" s="428"/>
      <c r="AY754" s="428"/>
      <c r="AZ754" s="428"/>
      <c r="BA754" s="428"/>
      <c r="BB754" s="428"/>
      <c r="BC754" s="428"/>
    </row>
    <row r="755" ht="12.75" customHeight="1">
      <c r="A755" s="428"/>
      <c r="B755" s="428"/>
      <c r="C755" s="428"/>
      <c r="D755" s="428"/>
      <c r="E755" s="428"/>
      <c r="F755" s="428"/>
      <c r="G755" s="428"/>
      <c r="H755" s="428"/>
      <c r="I755" s="428"/>
      <c r="J755" s="428"/>
      <c r="K755" s="428"/>
      <c r="L755" s="428"/>
      <c r="M755" s="428"/>
      <c r="N755" s="428"/>
      <c r="O755" s="428"/>
      <c r="P755" s="428"/>
      <c r="Q755" s="428"/>
      <c r="R755" s="428"/>
      <c r="S755" s="428"/>
      <c r="T755" s="428"/>
      <c r="U755" s="428"/>
      <c r="V755" s="428"/>
      <c r="W755" s="428"/>
      <c r="X755" s="428"/>
      <c r="Y755" s="428"/>
      <c r="Z755" s="428"/>
      <c r="AA755" s="428"/>
      <c r="AB755" s="428"/>
      <c r="AC755" s="428"/>
      <c r="AD755" s="428"/>
      <c r="AE755" s="428"/>
      <c r="AF755" s="428"/>
      <c r="AG755" s="428"/>
      <c r="AH755" s="428"/>
      <c r="AI755" s="428"/>
      <c r="AJ755" s="428"/>
      <c r="AK755" s="428"/>
      <c r="AL755" s="428"/>
      <c r="AM755" s="428"/>
      <c r="AN755" s="428"/>
      <c r="AO755" s="428"/>
      <c r="AP755" s="428"/>
      <c r="AQ755" s="428"/>
      <c r="AR755" s="428"/>
      <c r="AS755" s="428"/>
      <c r="AT755" s="428"/>
      <c r="AU755" s="428"/>
      <c r="AV755" s="428"/>
      <c r="AW755" s="428"/>
      <c r="AX755" s="428"/>
      <c r="AY755" s="428"/>
      <c r="AZ755" s="428"/>
      <c r="BA755" s="428"/>
      <c r="BB755" s="428"/>
      <c r="BC755" s="428"/>
    </row>
    <row r="756" ht="12.75" customHeight="1">
      <c r="A756" s="428"/>
      <c r="B756" s="428"/>
      <c r="C756" s="428"/>
      <c r="D756" s="428"/>
      <c r="E756" s="428"/>
      <c r="F756" s="428"/>
      <c r="G756" s="428"/>
      <c r="H756" s="428"/>
      <c r="I756" s="428"/>
      <c r="J756" s="428"/>
      <c r="K756" s="428"/>
      <c r="L756" s="428"/>
      <c r="M756" s="428"/>
      <c r="N756" s="428"/>
      <c r="O756" s="428"/>
      <c r="P756" s="428"/>
      <c r="Q756" s="428"/>
      <c r="R756" s="428"/>
      <c r="S756" s="428"/>
      <c r="T756" s="428"/>
      <c r="U756" s="428"/>
      <c r="V756" s="428"/>
      <c r="W756" s="428"/>
      <c r="X756" s="428"/>
      <c r="Y756" s="428"/>
      <c r="Z756" s="428"/>
      <c r="AA756" s="428"/>
      <c r="AB756" s="428"/>
      <c r="AC756" s="428"/>
      <c r="AD756" s="428"/>
      <c r="AE756" s="428"/>
      <c r="AF756" s="428"/>
      <c r="AG756" s="428"/>
      <c r="AH756" s="428"/>
      <c r="AI756" s="428"/>
      <c r="AJ756" s="428"/>
      <c r="AK756" s="428"/>
      <c r="AL756" s="428"/>
      <c r="AM756" s="428"/>
      <c r="AN756" s="428"/>
      <c r="AO756" s="428"/>
      <c r="AP756" s="428"/>
      <c r="AQ756" s="428"/>
      <c r="AR756" s="428"/>
      <c r="AS756" s="428"/>
      <c r="AT756" s="428"/>
      <c r="AU756" s="428"/>
      <c r="AV756" s="428"/>
      <c r="AW756" s="428"/>
      <c r="AX756" s="428"/>
      <c r="AY756" s="428"/>
      <c r="AZ756" s="428"/>
      <c r="BA756" s="428"/>
      <c r="BB756" s="428"/>
      <c r="BC756" s="428"/>
    </row>
    <row r="757" ht="12.75" customHeight="1">
      <c r="A757" s="428"/>
      <c r="B757" s="428"/>
      <c r="C757" s="428"/>
      <c r="D757" s="428"/>
      <c r="E757" s="428"/>
      <c r="F757" s="428"/>
      <c r="G757" s="428"/>
      <c r="H757" s="428"/>
      <c r="I757" s="428"/>
      <c r="J757" s="428"/>
      <c r="K757" s="428"/>
      <c r="L757" s="428"/>
      <c r="M757" s="428"/>
      <c r="N757" s="428"/>
      <c r="O757" s="428"/>
      <c r="P757" s="428"/>
      <c r="Q757" s="428"/>
      <c r="R757" s="428"/>
      <c r="S757" s="428"/>
      <c r="T757" s="428"/>
      <c r="U757" s="428"/>
      <c r="V757" s="428"/>
      <c r="W757" s="428"/>
      <c r="X757" s="428"/>
      <c r="Y757" s="428"/>
      <c r="Z757" s="428"/>
      <c r="AA757" s="428"/>
      <c r="AB757" s="428"/>
      <c r="AC757" s="428"/>
      <c r="AD757" s="428"/>
      <c r="AE757" s="428"/>
      <c r="AF757" s="428"/>
      <c r="AG757" s="428"/>
      <c r="AH757" s="428"/>
      <c r="AI757" s="428"/>
      <c r="AJ757" s="428"/>
      <c r="AK757" s="428"/>
      <c r="AL757" s="428"/>
      <c r="AM757" s="428"/>
      <c r="AN757" s="428"/>
      <c r="AO757" s="428"/>
      <c r="AP757" s="428"/>
      <c r="AQ757" s="428"/>
      <c r="AR757" s="428"/>
      <c r="AS757" s="428"/>
      <c r="AT757" s="428"/>
      <c r="AU757" s="428"/>
      <c r="AV757" s="428"/>
      <c r="AW757" s="428"/>
      <c r="AX757" s="428"/>
      <c r="AY757" s="428"/>
      <c r="AZ757" s="428"/>
      <c r="BA757" s="428"/>
      <c r="BB757" s="428"/>
      <c r="BC757" s="428"/>
    </row>
    <row r="758" ht="12.75" customHeight="1">
      <c r="A758" s="428"/>
      <c r="B758" s="428"/>
      <c r="C758" s="428"/>
      <c r="D758" s="428"/>
      <c r="E758" s="428"/>
      <c r="F758" s="428"/>
      <c r="G758" s="428"/>
      <c r="H758" s="428"/>
      <c r="I758" s="428"/>
      <c r="J758" s="428"/>
      <c r="K758" s="428"/>
      <c r="L758" s="428"/>
      <c r="M758" s="428"/>
      <c r="N758" s="428"/>
      <c r="O758" s="428"/>
      <c r="P758" s="428"/>
      <c r="Q758" s="428"/>
      <c r="R758" s="428"/>
      <c r="S758" s="428"/>
      <c r="T758" s="428"/>
      <c r="U758" s="428"/>
      <c r="V758" s="428"/>
      <c r="W758" s="428"/>
      <c r="X758" s="428"/>
      <c r="Y758" s="428"/>
      <c r="Z758" s="428"/>
      <c r="AA758" s="428"/>
      <c r="AB758" s="428"/>
      <c r="AC758" s="428"/>
      <c r="AD758" s="428"/>
      <c r="AE758" s="428"/>
      <c r="AF758" s="428"/>
      <c r="AG758" s="428"/>
      <c r="AH758" s="428"/>
      <c r="AI758" s="428"/>
      <c r="AJ758" s="428"/>
      <c r="AK758" s="428"/>
      <c r="AL758" s="428"/>
      <c r="AM758" s="428"/>
      <c r="AN758" s="428"/>
      <c r="AO758" s="428"/>
      <c r="AP758" s="428"/>
      <c r="AQ758" s="428"/>
      <c r="AR758" s="428"/>
      <c r="AS758" s="428"/>
      <c r="AT758" s="428"/>
      <c r="AU758" s="428"/>
      <c r="AV758" s="428"/>
      <c r="AW758" s="428"/>
      <c r="AX758" s="428"/>
      <c r="AY758" s="428"/>
      <c r="AZ758" s="428"/>
      <c r="BA758" s="428"/>
      <c r="BB758" s="428"/>
      <c r="BC758" s="428"/>
    </row>
    <row r="759" ht="12.75" customHeight="1">
      <c r="A759" s="428"/>
      <c r="B759" s="428"/>
      <c r="C759" s="428"/>
      <c r="D759" s="428"/>
      <c r="E759" s="428"/>
      <c r="F759" s="428"/>
      <c r="G759" s="428"/>
      <c r="H759" s="428"/>
      <c r="I759" s="428"/>
      <c r="J759" s="428"/>
      <c r="K759" s="428"/>
      <c r="L759" s="428"/>
      <c r="M759" s="428"/>
      <c r="N759" s="428"/>
      <c r="O759" s="428"/>
      <c r="P759" s="428"/>
      <c r="Q759" s="428"/>
      <c r="R759" s="428"/>
      <c r="S759" s="428"/>
      <c r="T759" s="428"/>
      <c r="U759" s="428"/>
      <c r="V759" s="428"/>
      <c r="W759" s="428"/>
      <c r="X759" s="428"/>
      <c r="Y759" s="428"/>
      <c r="Z759" s="428"/>
      <c r="AA759" s="428"/>
      <c r="AB759" s="428"/>
      <c r="AC759" s="428"/>
      <c r="AD759" s="428"/>
      <c r="AE759" s="428"/>
      <c r="AF759" s="428"/>
      <c r="AG759" s="428"/>
      <c r="AH759" s="428"/>
      <c r="AI759" s="428"/>
      <c r="AJ759" s="428"/>
      <c r="AK759" s="428"/>
      <c r="AL759" s="428"/>
      <c r="AM759" s="428"/>
      <c r="AN759" s="428"/>
      <c r="AO759" s="428"/>
      <c r="AP759" s="428"/>
      <c r="AQ759" s="428"/>
      <c r="AR759" s="428"/>
      <c r="AS759" s="428"/>
      <c r="AT759" s="428"/>
      <c r="AU759" s="428"/>
      <c r="AV759" s="428"/>
      <c r="AW759" s="428"/>
      <c r="AX759" s="428"/>
      <c r="AY759" s="428"/>
      <c r="AZ759" s="428"/>
      <c r="BA759" s="428"/>
      <c r="BB759" s="428"/>
      <c r="BC759" s="428"/>
    </row>
    <row r="760" ht="12.75" customHeight="1">
      <c r="A760" s="428"/>
      <c r="B760" s="428"/>
      <c r="C760" s="428"/>
      <c r="D760" s="428"/>
      <c r="E760" s="428"/>
      <c r="F760" s="428"/>
      <c r="G760" s="428"/>
      <c r="H760" s="428"/>
      <c r="I760" s="428"/>
      <c r="J760" s="428"/>
      <c r="K760" s="428"/>
      <c r="L760" s="428"/>
      <c r="M760" s="428"/>
      <c r="N760" s="428"/>
      <c r="O760" s="428"/>
      <c r="P760" s="428"/>
      <c r="Q760" s="428"/>
      <c r="R760" s="428"/>
      <c r="S760" s="428"/>
      <c r="T760" s="428"/>
      <c r="U760" s="428"/>
      <c r="V760" s="428"/>
      <c r="W760" s="428"/>
      <c r="X760" s="428"/>
      <c r="Y760" s="428"/>
      <c r="Z760" s="428"/>
      <c r="AA760" s="428"/>
      <c r="AB760" s="428"/>
      <c r="AC760" s="428"/>
      <c r="AD760" s="428"/>
      <c r="AE760" s="428"/>
      <c r="AF760" s="428"/>
      <c r="AG760" s="428"/>
      <c r="AH760" s="428"/>
      <c r="AI760" s="428"/>
      <c r="AJ760" s="428"/>
      <c r="AK760" s="428"/>
      <c r="AL760" s="428"/>
      <c r="AM760" s="428"/>
      <c r="AN760" s="428"/>
      <c r="AO760" s="428"/>
      <c r="AP760" s="428"/>
      <c r="AQ760" s="428"/>
      <c r="AR760" s="428"/>
      <c r="AS760" s="428"/>
      <c r="AT760" s="428"/>
      <c r="AU760" s="428"/>
      <c r="AV760" s="428"/>
      <c r="AW760" s="428"/>
      <c r="AX760" s="428"/>
      <c r="AY760" s="428"/>
      <c r="AZ760" s="428"/>
      <c r="BA760" s="428"/>
      <c r="BB760" s="428"/>
      <c r="BC760" s="428"/>
    </row>
    <row r="761" ht="12.75" customHeight="1">
      <c r="A761" s="428"/>
      <c r="B761" s="428"/>
      <c r="C761" s="428"/>
      <c r="D761" s="428"/>
      <c r="E761" s="428"/>
      <c r="F761" s="428"/>
      <c r="G761" s="428"/>
      <c r="H761" s="428"/>
      <c r="I761" s="428"/>
      <c r="J761" s="428"/>
      <c r="K761" s="428"/>
      <c r="L761" s="428"/>
      <c r="M761" s="428"/>
      <c r="N761" s="428"/>
      <c r="O761" s="428"/>
      <c r="P761" s="428"/>
      <c r="Q761" s="428"/>
      <c r="R761" s="428"/>
      <c r="S761" s="428"/>
      <c r="T761" s="428"/>
      <c r="U761" s="428"/>
      <c r="V761" s="428"/>
      <c r="W761" s="428"/>
      <c r="X761" s="428"/>
      <c r="Y761" s="428"/>
      <c r="Z761" s="428"/>
      <c r="AA761" s="428"/>
      <c r="AB761" s="428"/>
      <c r="AC761" s="428"/>
      <c r="AD761" s="428"/>
      <c r="AE761" s="428"/>
      <c r="AF761" s="428"/>
      <c r="AG761" s="428"/>
      <c r="AH761" s="428"/>
      <c r="AI761" s="428"/>
      <c r="AJ761" s="428"/>
      <c r="AK761" s="428"/>
      <c r="AL761" s="428"/>
      <c r="AM761" s="428"/>
      <c r="AN761" s="428"/>
      <c r="AO761" s="428"/>
      <c r="AP761" s="428"/>
      <c r="AQ761" s="428"/>
      <c r="AR761" s="428"/>
      <c r="AS761" s="428"/>
      <c r="AT761" s="428"/>
      <c r="AU761" s="428"/>
      <c r="AV761" s="428"/>
      <c r="AW761" s="428"/>
      <c r="AX761" s="428"/>
      <c r="AY761" s="428"/>
      <c r="AZ761" s="428"/>
      <c r="BA761" s="428"/>
      <c r="BB761" s="428"/>
      <c r="BC761" s="428"/>
    </row>
    <row r="762" ht="12.75" customHeight="1">
      <c r="A762" s="428"/>
      <c r="B762" s="428"/>
      <c r="C762" s="428"/>
      <c r="D762" s="428"/>
      <c r="E762" s="428"/>
      <c r="F762" s="428"/>
      <c r="G762" s="428"/>
      <c r="H762" s="428"/>
      <c r="I762" s="428"/>
      <c r="J762" s="428"/>
      <c r="K762" s="428"/>
      <c r="L762" s="428"/>
      <c r="M762" s="428"/>
      <c r="N762" s="428"/>
      <c r="O762" s="428"/>
      <c r="P762" s="428"/>
      <c r="Q762" s="428"/>
      <c r="R762" s="428"/>
      <c r="S762" s="428"/>
      <c r="T762" s="428"/>
      <c r="U762" s="428"/>
      <c r="V762" s="428"/>
      <c r="W762" s="428"/>
      <c r="X762" s="428"/>
      <c r="Y762" s="428"/>
      <c r="Z762" s="428"/>
      <c r="AA762" s="428"/>
      <c r="AB762" s="428"/>
      <c r="AC762" s="428"/>
      <c r="AD762" s="428"/>
      <c r="AE762" s="428"/>
      <c r="AF762" s="428"/>
      <c r="AG762" s="428"/>
      <c r="AH762" s="428"/>
      <c r="AI762" s="428"/>
      <c r="AJ762" s="428"/>
      <c r="AK762" s="428"/>
      <c r="AL762" s="428"/>
      <c r="AM762" s="428"/>
      <c r="AN762" s="428"/>
      <c r="AO762" s="428"/>
      <c r="AP762" s="428"/>
      <c r="AQ762" s="428"/>
      <c r="AR762" s="428"/>
      <c r="AS762" s="428"/>
      <c r="AT762" s="428"/>
      <c r="AU762" s="428"/>
      <c r="AV762" s="428"/>
      <c r="AW762" s="428"/>
      <c r="AX762" s="428"/>
      <c r="AY762" s="428"/>
      <c r="AZ762" s="428"/>
      <c r="BA762" s="428"/>
      <c r="BB762" s="428"/>
      <c r="BC762" s="428"/>
    </row>
    <row r="763" ht="12.75" customHeight="1">
      <c r="A763" s="428"/>
      <c r="B763" s="428"/>
      <c r="C763" s="428"/>
      <c r="D763" s="428"/>
      <c r="E763" s="428"/>
      <c r="F763" s="428"/>
      <c r="G763" s="428"/>
      <c r="H763" s="428"/>
      <c r="I763" s="428"/>
      <c r="J763" s="428"/>
      <c r="K763" s="428"/>
      <c r="L763" s="428"/>
      <c r="M763" s="428"/>
      <c r="N763" s="428"/>
      <c r="O763" s="428"/>
      <c r="P763" s="428"/>
      <c r="Q763" s="428"/>
      <c r="R763" s="428"/>
      <c r="S763" s="428"/>
      <c r="T763" s="428"/>
      <c r="U763" s="428"/>
      <c r="V763" s="428"/>
      <c r="W763" s="428"/>
      <c r="X763" s="428"/>
      <c r="Y763" s="428"/>
      <c r="Z763" s="428"/>
      <c r="AA763" s="428"/>
      <c r="AB763" s="428"/>
      <c r="AC763" s="428"/>
      <c r="AD763" s="428"/>
      <c r="AE763" s="428"/>
      <c r="AF763" s="428"/>
      <c r="AG763" s="428"/>
      <c r="AH763" s="428"/>
      <c r="AI763" s="428"/>
      <c r="AJ763" s="428"/>
      <c r="AK763" s="428"/>
      <c r="AL763" s="428"/>
      <c r="AM763" s="428"/>
      <c r="AN763" s="428"/>
      <c r="AO763" s="428"/>
      <c r="AP763" s="428"/>
      <c r="AQ763" s="428"/>
      <c r="AR763" s="428"/>
      <c r="AS763" s="428"/>
      <c r="AT763" s="428"/>
      <c r="AU763" s="428"/>
      <c r="AV763" s="428"/>
      <c r="AW763" s="428"/>
      <c r="AX763" s="428"/>
      <c r="AY763" s="428"/>
      <c r="AZ763" s="428"/>
      <c r="BA763" s="428"/>
      <c r="BB763" s="428"/>
      <c r="BC763" s="428"/>
    </row>
    <row r="764" ht="12.75" customHeight="1">
      <c r="A764" s="428"/>
      <c r="B764" s="428"/>
      <c r="C764" s="428"/>
      <c r="D764" s="428"/>
      <c r="E764" s="428"/>
      <c r="F764" s="428"/>
      <c r="G764" s="428"/>
      <c r="H764" s="428"/>
      <c r="I764" s="428"/>
      <c r="J764" s="428"/>
      <c r="K764" s="428"/>
      <c r="L764" s="428"/>
      <c r="M764" s="428"/>
      <c r="N764" s="428"/>
      <c r="O764" s="428"/>
      <c r="P764" s="428"/>
      <c r="Q764" s="428"/>
      <c r="R764" s="428"/>
      <c r="S764" s="428"/>
      <c r="T764" s="428"/>
      <c r="U764" s="428"/>
      <c r="V764" s="428"/>
      <c r="W764" s="428"/>
      <c r="X764" s="428"/>
      <c r="Y764" s="428"/>
      <c r="Z764" s="428"/>
      <c r="AA764" s="428"/>
      <c r="AB764" s="428"/>
      <c r="AC764" s="428"/>
      <c r="AD764" s="428"/>
      <c r="AE764" s="428"/>
      <c r="AF764" s="428"/>
      <c r="AG764" s="428"/>
      <c r="AH764" s="428"/>
      <c r="AI764" s="428"/>
      <c r="AJ764" s="428"/>
      <c r="AK764" s="428"/>
      <c r="AL764" s="428"/>
      <c r="AM764" s="428"/>
      <c r="AN764" s="428"/>
      <c r="AO764" s="428"/>
      <c r="AP764" s="428"/>
      <c r="AQ764" s="428"/>
      <c r="AR764" s="428"/>
      <c r="AS764" s="428"/>
      <c r="AT764" s="428"/>
      <c r="AU764" s="428"/>
      <c r="AV764" s="428"/>
      <c r="AW764" s="428"/>
      <c r="AX764" s="428"/>
      <c r="AY764" s="428"/>
      <c r="AZ764" s="428"/>
      <c r="BA764" s="428"/>
      <c r="BB764" s="428"/>
      <c r="BC764" s="428"/>
    </row>
    <row r="765" ht="12.75" customHeight="1">
      <c r="A765" s="428"/>
      <c r="B765" s="428"/>
      <c r="C765" s="428"/>
      <c r="D765" s="428"/>
      <c r="E765" s="428"/>
      <c r="F765" s="428"/>
      <c r="G765" s="428"/>
      <c r="H765" s="428"/>
      <c r="I765" s="428"/>
      <c r="J765" s="428"/>
      <c r="K765" s="428"/>
      <c r="L765" s="428"/>
      <c r="M765" s="428"/>
      <c r="N765" s="428"/>
      <c r="O765" s="428"/>
      <c r="P765" s="428"/>
      <c r="Q765" s="428"/>
      <c r="R765" s="428"/>
      <c r="S765" s="428"/>
      <c r="T765" s="428"/>
      <c r="U765" s="428"/>
      <c r="V765" s="428"/>
      <c r="W765" s="428"/>
      <c r="X765" s="428"/>
      <c r="Y765" s="428"/>
      <c r="Z765" s="428"/>
      <c r="AA765" s="428"/>
      <c r="AB765" s="428"/>
      <c r="AC765" s="428"/>
      <c r="AD765" s="428"/>
      <c r="AE765" s="428"/>
      <c r="AF765" s="428"/>
      <c r="AG765" s="428"/>
      <c r="AH765" s="428"/>
      <c r="AI765" s="428"/>
      <c r="AJ765" s="428"/>
      <c r="AK765" s="428"/>
      <c r="AL765" s="428"/>
      <c r="AM765" s="428"/>
      <c r="AN765" s="428"/>
      <c r="AO765" s="428"/>
      <c r="AP765" s="428"/>
      <c r="AQ765" s="428"/>
      <c r="AR765" s="428"/>
      <c r="AS765" s="428"/>
      <c r="AT765" s="428"/>
      <c r="AU765" s="428"/>
      <c r="AV765" s="428"/>
      <c r="AW765" s="428"/>
      <c r="AX765" s="428"/>
      <c r="AY765" s="428"/>
      <c r="AZ765" s="428"/>
      <c r="BA765" s="428"/>
      <c r="BB765" s="428"/>
      <c r="BC765" s="428"/>
    </row>
    <row r="766" ht="12.75" customHeight="1">
      <c r="A766" s="428"/>
      <c r="B766" s="428"/>
      <c r="C766" s="428"/>
      <c r="D766" s="428"/>
      <c r="E766" s="428"/>
      <c r="F766" s="428"/>
      <c r="G766" s="428"/>
      <c r="H766" s="428"/>
      <c r="I766" s="428"/>
      <c r="J766" s="428"/>
      <c r="K766" s="428"/>
      <c r="L766" s="428"/>
      <c r="M766" s="428"/>
      <c r="N766" s="428"/>
      <c r="O766" s="428"/>
      <c r="P766" s="428"/>
      <c r="Q766" s="428"/>
      <c r="R766" s="428"/>
      <c r="S766" s="428"/>
      <c r="T766" s="428"/>
      <c r="U766" s="428"/>
      <c r="V766" s="428"/>
      <c r="W766" s="428"/>
      <c r="X766" s="428"/>
      <c r="Y766" s="428"/>
      <c r="Z766" s="428"/>
      <c r="AA766" s="428"/>
      <c r="AB766" s="428"/>
      <c r="AC766" s="428"/>
      <c r="AD766" s="428"/>
      <c r="AE766" s="428"/>
      <c r="AF766" s="428"/>
      <c r="AG766" s="428"/>
      <c r="AH766" s="428"/>
      <c r="AI766" s="428"/>
      <c r="AJ766" s="428"/>
      <c r="AK766" s="428"/>
      <c r="AL766" s="428"/>
      <c r="AM766" s="428"/>
      <c r="AN766" s="428"/>
      <c r="AO766" s="428"/>
      <c r="AP766" s="428"/>
      <c r="AQ766" s="428"/>
      <c r="AR766" s="428"/>
      <c r="AS766" s="428"/>
      <c r="AT766" s="428"/>
      <c r="AU766" s="428"/>
      <c r="AV766" s="428"/>
      <c r="AW766" s="428"/>
      <c r="AX766" s="428"/>
      <c r="AY766" s="428"/>
      <c r="AZ766" s="428"/>
      <c r="BA766" s="428"/>
      <c r="BB766" s="428"/>
      <c r="BC766" s="428"/>
    </row>
    <row r="767" ht="12.75" customHeight="1">
      <c r="A767" s="428"/>
      <c r="B767" s="428"/>
      <c r="C767" s="428"/>
      <c r="D767" s="428"/>
      <c r="E767" s="428"/>
      <c r="F767" s="428"/>
      <c r="G767" s="428"/>
      <c r="H767" s="428"/>
      <c r="I767" s="428"/>
      <c r="J767" s="428"/>
      <c r="K767" s="428"/>
      <c r="L767" s="428"/>
      <c r="M767" s="428"/>
      <c r="N767" s="428"/>
      <c r="O767" s="428"/>
      <c r="P767" s="428"/>
      <c r="Q767" s="428"/>
      <c r="R767" s="428"/>
      <c r="S767" s="428"/>
      <c r="T767" s="428"/>
      <c r="U767" s="428"/>
      <c r="V767" s="428"/>
      <c r="W767" s="428"/>
      <c r="X767" s="428"/>
      <c r="Y767" s="428"/>
      <c r="Z767" s="428"/>
      <c r="AA767" s="428"/>
      <c r="AB767" s="428"/>
      <c r="AC767" s="428"/>
      <c r="AD767" s="428"/>
      <c r="AE767" s="428"/>
      <c r="AF767" s="428"/>
      <c r="AG767" s="428"/>
      <c r="AH767" s="428"/>
      <c r="AI767" s="428"/>
      <c r="AJ767" s="428"/>
      <c r="AK767" s="428"/>
      <c r="AL767" s="428"/>
      <c r="AM767" s="428"/>
      <c r="AN767" s="428"/>
      <c r="AO767" s="428"/>
      <c r="AP767" s="428"/>
      <c r="AQ767" s="428"/>
      <c r="AR767" s="428"/>
      <c r="AS767" s="428"/>
      <c r="AT767" s="428"/>
      <c r="AU767" s="428"/>
      <c r="AV767" s="428"/>
      <c r="AW767" s="428"/>
      <c r="AX767" s="428"/>
      <c r="AY767" s="428"/>
      <c r="AZ767" s="428"/>
      <c r="BA767" s="428"/>
      <c r="BB767" s="428"/>
      <c r="BC767" s="428"/>
    </row>
    <row r="768" ht="12.75" customHeight="1">
      <c r="A768" s="428"/>
      <c r="B768" s="428"/>
      <c r="C768" s="428"/>
      <c r="D768" s="428"/>
      <c r="E768" s="428"/>
      <c r="F768" s="428"/>
      <c r="G768" s="428"/>
      <c r="H768" s="428"/>
      <c r="I768" s="428"/>
      <c r="J768" s="428"/>
      <c r="K768" s="428"/>
      <c r="L768" s="428"/>
      <c r="M768" s="428"/>
      <c r="N768" s="428"/>
      <c r="O768" s="428"/>
      <c r="P768" s="428"/>
      <c r="Q768" s="428"/>
      <c r="R768" s="428"/>
      <c r="S768" s="428"/>
      <c r="T768" s="428"/>
      <c r="U768" s="428"/>
      <c r="V768" s="428"/>
      <c r="W768" s="428"/>
      <c r="X768" s="428"/>
      <c r="Y768" s="428"/>
      <c r="Z768" s="428"/>
      <c r="AA768" s="428"/>
      <c r="AB768" s="428"/>
      <c r="AC768" s="428"/>
      <c r="AD768" s="428"/>
      <c r="AE768" s="428"/>
      <c r="AF768" s="428"/>
      <c r="AG768" s="428"/>
      <c r="AH768" s="428"/>
      <c r="AI768" s="428"/>
      <c r="AJ768" s="428"/>
      <c r="AK768" s="428"/>
      <c r="AL768" s="428"/>
      <c r="AM768" s="428"/>
      <c r="AN768" s="428"/>
      <c r="AO768" s="428"/>
      <c r="AP768" s="428"/>
      <c r="AQ768" s="428"/>
      <c r="AR768" s="428"/>
      <c r="AS768" s="428"/>
      <c r="AT768" s="428"/>
      <c r="AU768" s="428"/>
      <c r="AV768" s="428"/>
      <c r="AW768" s="428"/>
      <c r="AX768" s="428"/>
      <c r="AY768" s="428"/>
      <c r="AZ768" s="428"/>
      <c r="BA768" s="428"/>
      <c r="BB768" s="428"/>
      <c r="BC768" s="428"/>
    </row>
    <row r="769" ht="12.75" customHeight="1">
      <c r="A769" s="428"/>
      <c r="B769" s="428"/>
      <c r="C769" s="428"/>
      <c r="D769" s="428"/>
      <c r="E769" s="428"/>
      <c r="F769" s="428"/>
      <c r="G769" s="428"/>
      <c r="H769" s="428"/>
      <c r="I769" s="428"/>
      <c r="J769" s="428"/>
      <c r="K769" s="428"/>
      <c r="L769" s="428"/>
      <c r="M769" s="428"/>
      <c r="N769" s="428"/>
      <c r="O769" s="428"/>
      <c r="P769" s="428"/>
      <c r="Q769" s="428"/>
      <c r="R769" s="428"/>
      <c r="S769" s="428"/>
      <c r="T769" s="428"/>
      <c r="U769" s="428"/>
      <c r="V769" s="428"/>
      <c r="W769" s="428"/>
      <c r="X769" s="428"/>
      <c r="Y769" s="428"/>
      <c r="Z769" s="428"/>
      <c r="AA769" s="428"/>
      <c r="AB769" s="428"/>
      <c r="AC769" s="428"/>
      <c r="AD769" s="428"/>
      <c r="AE769" s="428"/>
      <c r="AF769" s="428"/>
      <c r="AG769" s="428"/>
      <c r="AH769" s="428"/>
      <c r="AI769" s="428"/>
      <c r="AJ769" s="428"/>
      <c r="AK769" s="428"/>
      <c r="AL769" s="428"/>
      <c r="AM769" s="428"/>
      <c r="AN769" s="428"/>
      <c r="AO769" s="428"/>
      <c r="AP769" s="428"/>
      <c r="AQ769" s="428"/>
      <c r="AR769" s="428"/>
      <c r="AS769" s="428"/>
      <c r="AT769" s="428"/>
      <c r="AU769" s="428"/>
      <c r="AV769" s="428"/>
      <c r="AW769" s="428"/>
      <c r="AX769" s="428"/>
      <c r="AY769" s="428"/>
      <c r="AZ769" s="428"/>
      <c r="BA769" s="428"/>
      <c r="BB769" s="428"/>
      <c r="BC769" s="428"/>
    </row>
    <row r="770" ht="12.75" customHeight="1">
      <c r="A770" s="428"/>
      <c r="B770" s="428"/>
      <c r="C770" s="428"/>
      <c r="D770" s="428"/>
      <c r="E770" s="428"/>
      <c r="F770" s="428"/>
      <c r="G770" s="428"/>
      <c r="H770" s="428"/>
      <c r="I770" s="428"/>
      <c r="J770" s="428"/>
      <c r="K770" s="428"/>
      <c r="L770" s="428"/>
      <c r="M770" s="428"/>
      <c r="N770" s="428"/>
      <c r="O770" s="428"/>
      <c r="P770" s="428"/>
      <c r="Q770" s="428"/>
      <c r="R770" s="428"/>
      <c r="S770" s="428"/>
      <c r="T770" s="428"/>
      <c r="U770" s="428"/>
      <c r="V770" s="428"/>
      <c r="W770" s="428"/>
      <c r="X770" s="428"/>
      <c r="Y770" s="428"/>
      <c r="Z770" s="428"/>
      <c r="AA770" s="428"/>
      <c r="AB770" s="428"/>
      <c r="AC770" s="428"/>
      <c r="AD770" s="428"/>
      <c r="AE770" s="428"/>
      <c r="AF770" s="428"/>
      <c r="AG770" s="428"/>
      <c r="AH770" s="428"/>
      <c r="AI770" s="428"/>
      <c r="AJ770" s="428"/>
      <c r="AK770" s="428"/>
      <c r="AL770" s="428"/>
      <c r="AM770" s="428"/>
      <c r="AN770" s="428"/>
      <c r="AO770" s="428"/>
      <c r="AP770" s="428"/>
      <c r="AQ770" s="428"/>
      <c r="AR770" s="428"/>
      <c r="AS770" s="428"/>
      <c r="AT770" s="428"/>
      <c r="AU770" s="428"/>
      <c r="AV770" s="428"/>
      <c r="AW770" s="428"/>
      <c r="AX770" s="428"/>
      <c r="AY770" s="428"/>
      <c r="AZ770" s="428"/>
      <c r="BA770" s="428"/>
      <c r="BB770" s="428"/>
      <c r="BC770" s="428"/>
    </row>
    <row r="771" ht="12.75" customHeight="1">
      <c r="A771" s="428"/>
      <c r="B771" s="428"/>
      <c r="C771" s="428"/>
      <c r="D771" s="428"/>
      <c r="E771" s="428"/>
      <c r="F771" s="428"/>
      <c r="G771" s="428"/>
      <c r="H771" s="428"/>
      <c r="I771" s="428"/>
      <c r="J771" s="428"/>
      <c r="K771" s="428"/>
      <c r="L771" s="428"/>
      <c r="M771" s="428"/>
      <c r="N771" s="428"/>
      <c r="O771" s="428"/>
      <c r="P771" s="428"/>
      <c r="Q771" s="428"/>
      <c r="R771" s="428"/>
      <c r="S771" s="428"/>
      <c r="T771" s="428"/>
      <c r="U771" s="428"/>
      <c r="V771" s="428"/>
      <c r="W771" s="428"/>
      <c r="X771" s="428"/>
      <c r="Y771" s="428"/>
      <c r="Z771" s="428"/>
      <c r="AA771" s="428"/>
      <c r="AB771" s="428"/>
      <c r="AC771" s="428"/>
      <c r="AD771" s="428"/>
      <c r="AE771" s="428"/>
      <c r="AF771" s="428"/>
      <c r="AG771" s="428"/>
      <c r="AH771" s="428"/>
      <c r="AI771" s="428"/>
      <c r="AJ771" s="428"/>
      <c r="AK771" s="428"/>
      <c r="AL771" s="428"/>
      <c r="AM771" s="428"/>
      <c r="AN771" s="428"/>
      <c r="AO771" s="428"/>
      <c r="AP771" s="428"/>
      <c r="AQ771" s="428"/>
      <c r="AR771" s="428"/>
      <c r="AS771" s="428"/>
      <c r="AT771" s="428"/>
      <c r="AU771" s="428"/>
      <c r="AV771" s="428"/>
      <c r="AW771" s="428"/>
      <c r="AX771" s="428"/>
      <c r="AY771" s="428"/>
      <c r="AZ771" s="428"/>
      <c r="BA771" s="428"/>
      <c r="BB771" s="428"/>
      <c r="BC771" s="428"/>
    </row>
    <row r="772" ht="12.75" customHeight="1">
      <c r="A772" s="428"/>
      <c r="B772" s="428"/>
      <c r="C772" s="428"/>
      <c r="D772" s="428"/>
      <c r="E772" s="428"/>
      <c r="F772" s="428"/>
      <c r="G772" s="428"/>
      <c r="H772" s="428"/>
      <c r="I772" s="428"/>
      <c r="J772" s="428"/>
      <c r="K772" s="428"/>
      <c r="L772" s="428"/>
      <c r="M772" s="428"/>
      <c r="N772" s="428"/>
      <c r="O772" s="428"/>
      <c r="P772" s="428"/>
      <c r="Q772" s="428"/>
      <c r="R772" s="428"/>
      <c r="S772" s="428"/>
      <c r="T772" s="428"/>
      <c r="U772" s="428"/>
      <c r="V772" s="428"/>
      <c r="W772" s="428"/>
      <c r="X772" s="428"/>
      <c r="Y772" s="428"/>
      <c r="Z772" s="428"/>
      <c r="AA772" s="428"/>
      <c r="AB772" s="428"/>
      <c r="AC772" s="428"/>
      <c r="AD772" s="428"/>
      <c r="AE772" s="428"/>
      <c r="AF772" s="428"/>
      <c r="AG772" s="428"/>
      <c r="AH772" s="428"/>
      <c r="AI772" s="428"/>
      <c r="AJ772" s="428"/>
      <c r="AK772" s="428"/>
      <c r="AL772" s="428"/>
      <c r="AM772" s="428"/>
      <c r="AN772" s="428"/>
      <c r="AO772" s="428"/>
      <c r="AP772" s="428"/>
      <c r="AQ772" s="428"/>
      <c r="AR772" s="428"/>
      <c r="AS772" s="428"/>
      <c r="AT772" s="428"/>
      <c r="AU772" s="428"/>
      <c r="AV772" s="428"/>
      <c r="AW772" s="428"/>
      <c r="AX772" s="428"/>
      <c r="AY772" s="428"/>
      <c r="AZ772" s="428"/>
      <c r="BA772" s="428"/>
      <c r="BB772" s="428"/>
      <c r="BC772" s="428"/>
    </row>
    <row r="773" ht="12.75" customHeight="1">
      <c r="A773" s="428"/>
      <c r="B773" s="428"/>
      <c r="C773" s="428"/>
      <c r="D773" s="428"/>
      <c r="E773" s="428"/>
      <c r="F773" s="428"/>
      <c r="G773" s="428"/>
      <c r="H773" s="428"/>
      <c r="I773" s="428"/>
      <c r="J773" s="428"/>
      <c r="K773" s="428"/>
      <c r="L773" s="428"/>
      <c r="M773" s="428"/>
      <c r="N773" s="428"/>
      <c r="O773" s="428"/>
      <c r="P773" s="428"/>
      <c r="Q773" s="428"/>
      <c r="R773" s="428"/>
      <c r="S773" s="428"/>
      <c r="T773" s="428"/>
      <c r="U773" s="428"/>
      <c r="V773" s="428"/>
      <c r="W773" s="428"/>
      <c r="X773" s="428"/>
      <c r="Y773" s="428"/>
      <c r="Z773" s="428"/>
      <c r="AA773" s="428"/>
      <c r="AB773" s="428"/>
      <c r="AC773" s="428"/>
      <c r="AD773" s="428"/>
      <c r="AE773" s="428"/>
      <c r="AF773" s="428"/>
      <c r="AG773" s="428"/>
      <c r="AH773" s="428"/>
      <c r="AI773" s="428"/>
      <c r="AJ773" s="428"/>
      <c r="AK773" s="428"/>
      <c r="AL773" s="428"/>
      <c r="AM773" s="428"/>
      <c r="AN773" s="428"/>
      <c r="AO773" s="428"/>
      <c r="AP773" s="428"/>
      <c r="AQ773" s="428"/>
      <c r="AR773" s="428"/>
      <c r="AS773" s="428"/>
      <c r="AT773" s="428"/>
      <c r="AU773" s="428"/>
      <c r="AV773" s="428"/>
      <c r="AW773" s="428"/>
      <c r="AX773" s="428"/>
      <c r="AY773" s="428"/>
      <c r="AZ773" s="428"/>
      <c r="BA773" s="428"/>
      <c r="BB773" s="428"/>
      <c r="BC773" s="428"/>
    </row>
    <row r="774" ht="12.75" customHeight="1">
      <c r="A774" s="428"/>
      <c r="B774" s="428"/>
      <c r="C774" s="428"/>
      <c r="D774" s="428"/>
      <c r="E774" s="428"/>
      <c r="F774" s="428"/>
      <c r="G774" s="428"/>
      <c r="H774" s="428"/>
      <c r="I774" s="428"/>
      <c r="J774" s="428"/>
      <c r="K774" s="428"/>
      <c r="L774" s="428"/>
      <c r="M774" s="428"/>
      <c r="N774" s="428"/>
      <c r="O774" s="428"/>
      <c r="P774" s="428"/>
      <c r="Q774" s="428"/>
      <c r="R774" s="428"/>
      <c r="S774" s="428"/>
      <c r="T774" s="428"/>
      <c r="U774" s="428"/>
      <c r="V774" s="428"/>
      <c r="W774" s="428"/>
      <c r="X774" s="428"/>
      <c r="Y774" s="428"/>
      <c r="Z774" s="428"/>
      <c r="AA774" s="428"/>
      <c r="AB774" s="428"/>
      <c r="AC774" s="428"/>
      <c r="AD774" s="428"/>
      <c r="AE774" s="428"/>
      <c r="AF774" s="428"/>
      <c r="AG774" s="428"/>
      <c r="AH774" s="428"/>
      <c r="AI774" s="428"/>
      <c r="AJ774" s="428"/>
      <c r="AK774" s="428"/>
      <c r="AL774" s="428"/>
      <c r="AM774" s="428"/>
      <c r="AN774" s="428"/>
      <c r="AO774" s="428"/>
      <c r="AP774" s="428"/>
      <c r="AQ774" s="428"/>
      <c r="AR774" s="428"/>
      <c r="AS774" s="428"/>
      <c r="AT774" s="428"/>
      <c r="AU774" s="428"/>
      <c r="AV774" s="428"/>
      <c r="AW774" s="428"/>
      <c r="AX774" s="428"/>
      <c r="AY774" s="428"/>
      <c r="AZ774" s="428"/>
      <c r="BA774" s="428"/>
      <c r="BB774" s="428"/>
      <c r="BC774" s="428"/>
    </row>
    <row r="775" ht="12.75" customHeight="1">
      <c r="A775" s="428"/>
      <c r="B775" s="428"/>
      <c r="C775" s="428"/>
      <c r="D775" s="428"/>
      <c r="E775" s="428"/>
      <c r="F775" s="428"/>
      <c r="G775" s="428"/>
      <c r="H775" s="428"/>
      <c r="I775" s="428"/>
      <c r="J775" s="428"/>
      <c r="K775" s="428"/>
      <c r="L775" s="428"/>
      <c r="M775" s="428"/>
      <c r="N775" s="428"/>
      <c r="O775" s="428"/>
      <c r="P775" s="428"/>
      <c r="Q775" s="428"/>
      <c r="R775" s="428"/>
      <c r="S775" s="428"/>
      <c r="T775" s="428"/>
      <c r="U775" s="428"/>
      <c r="V775" s="428"/>
      <c r="W775" s="428"/>
      <c r="X775" s="428"/>
      <c r="Y775" s="428"/>
      <c r="Z775" s="428"/>
      <c r="AA775" s="428"/>
      <c r="AB775" s="428"/>
      <c r="AC775" s="428"/>
      <c r="AD775" s="428"/>
      <c r="AE775" s="428"/>
      <c r="AF775" s="428"/>
      <c r="AG775" s="428"/>
      <c r="AH775" s="428"/>
      <c r="AI775" s="428"/>
      <c r="AJ775" s="428"/>
      <c r="AK775" s="428"/>
      <c r="AL775" s="428"/>
      <c r="AM775" s="428"/>
      <c r="AN775" s="428"/>
      <c r="AO775" s="428"/>
      <c r="AP775" s="428"/>
      <c r="AQ775" s="428"/>
      <c r="AR775" s="428"/>
      <c r="AS775" s="428"/>
      <c r="AT775" s="428"/>
      <c r="AU775" s="428"/>
      <c r="AV775" s="428"/>
      <c r="AW775" s="428"/>
      <c r="AX775" s="428"/>
      <c r="AY775" s="428"/>
      <c r="AZ775" s="428"/>
      <c r="BA775" s="428"/>
      <c r="BB775" s="428"/>
      <c r="BC775" s="428"/>
    </row>
    <row r="776" ht="12.75" customHeight="1">
      <c r="A776" s="428"/>
      <c r="B776" s="428"/>
      <c r="C776" s="428"/>
      <c r="D776" s="428"/>
      <c r="E776" s="428"/>
      <c r="F776" s="428"/>
      <c r="G776" s="428"/>
      <c r="H776" s="428"/>
      <c r="I776" s="428"/>
      <c r="J776" s="428"/>
      <c r="K776" s="428"/>
      <c r="L776" s="428"/>
      <c r="M776" s="428"/>
      <c r="N776" s="428"/>
      <c r="O776" s="428"/>
      <c r="P776" s="428"/>
      <c r="Q776" s="428"/>
      <c r="R776" s="428"/>
      <c r="S776" s="428"/>
      <c r="T776" s="428"/>
      <c r="U776" s="428"/>
      <c r="V776" s="428"/>
      <c r="W776" s="428"/>
      <c r="X776" s="428"/>
      <c r="Y776" s="428"/>
      <c r="Z776" s="428"/>
      <c r="AA776" s="428"/>
      <c r="AB776" s="428"/>
      <c r="AC776" s="428"/>
      <c r="AD776" s="428"/>
      <c r="AE776" s="428"/>
      <c r="AF776" s="428"/>
      <c r="AG776" s="428"/>
      <c r="AH776" s="428"/>
      <c r="AI776" s="428"/>
      <c r="AJ776" s="428"/>
      <c r="AK776" s="428"/>
      <c r="AL776" s="428"/>
      <c r="AM776" s="428"/>
      <c r="AN776" s="428"/>
      <c r="AO776" s="428"/>
      <c r="AP776" s="428"/>
      <c r="AQ776" s="428"/>
      <c r="AR776" s="428"/>
      <c r="AS776" s="428"/>
      <c r="AT776" s="428"/>
      <c r="AU776" s="428"/>
      <c r="AV776" s="428"/>
      <c r="AW776" s="428"/>
      <c r="AX776" s="428"/>
      <c r="AY776" s="428"/>
      <c r="AZ776" s="428"/>
      <c r="BA776" s="428"/>
      <c r="BB776" s="428"/>
      <c r="BC776" s="428"/>
    </row>
    <row r="777" ht="12.75" customHeight="1">
      <c r="A777" s="428"/>
      <c r="B777" s="428"/>
      <c r="C777" s="428"/>
      <c r="D777" s="428"/>
      <c r="E777" s="428"/>
      <c r="F777" s="428"/>
      <c r="G777" s="428"/>
      <c r="H777" s="428"/>
      <c r="I777" s="428"/>
      <c r="J777" s="428"/>
      <c r="K777" s="428"/>
      <c r="L777" s="428"/>
      <c r="M777" s="428"/>
      <c r="N777" s="428"/>
      <c r="O777" s="428"/>
      <c r="P777" s="428"/>
      <c r="Q777" s="428"/>
      <c r="R777" s="428"/>
      <c r="S777" s="428"/>
      <c r="T777" s="428"/>
      <c r="U777" s="428"/>
      <c r="V777" s="428"/>
      <c r="W777" s="428"/>
      <c r="X777" s="428"/>
      <c r="Y777" s="428"/>
      <c r="Z777" s="428"/>
      <c r="AA777" s="428"/>
      <c r="AB777" s="428"/>
      <c r="AC777" s="428"/>
      <c r="AD777" s="428"/>
      <c r="AE777" s="428"/>
      <c r="AF777" s="428"/>
      <c r="AG777" s="428"/>
      <c r="AH777" s="428"/>
      <c r="AI777" s="428"/>
      <c r="AJ777" s="428"/>
      <c r="AK777" s="428"/>
      <c r="AL777" s="428"/>
      <c r="AM777" s="428"/>
      <c r="AN777" s="428"/>
      <c r="AO777" s="428"/>
      <c r="AP777" s="428"/>
      <c r="AQ777" s="428"/>
      <c r="AR777" s="428"/>
      <c r="AS777" s="428"/>
      <c r="AT777" s="428"/>
      <c r="AU777" s="428"/>
      <c r="AV777" s="428"/>
      <c r="AW777" s="428"/>
      <c r="AX777" s="428"/>
      <c r="AY777" s="428"/>
      <c r="AZ777" s="428"/>
      <c r="BA777" s="428"/>
      <c r="BB777" s="428"/>
      <c r="BC777" s="428"/>
    </row>
    <row r="778" ht="12.75" customHeight="1">
      <c r="A778" s="428"/>
      <c r="B778" s="428"/>
      <c r="C778" s="428"/>
      <c r="D778" s="428"/>
      <c r="E778" s="428"/>
      <c r="F778" s="428"/>
      <c r="G778" s="428"/>
      <c r="H778" s="428"/>
      <c r="I778" s="428"/>
      <c r="J778" s="428"/>
      <c r="K778" s="428"/>
      <c r="L778" s="428"/>
      <c r="M778" s="428"/>
      <c r="N778" s="428"/>
      <c r="O778" s="428"/>
      <c r="P778" s="428"/>
      <c r="Q778" s="428"/>
      <c r="R778" s="428"/>
      <c r="S778" s="428"/>
      <c r="T778" s="428"/>
      <c r="U778" s="428"/>
      <c r="V778" s="428"/>
      <c r="W778" s="428"/>
      <c r="X778" s="428"/>
      <c r="Y778" s="428"/>
      <c r="Z778" s="428"/>
      <c r="AA778" s="428"/>
      <c r="AB778" s="428"/>
      <c r="AC778" s="428"/>
      <c r="AD778" s="428"/>
      <c r="AE778" s="428"/>
      <c r="AF778" s="428"/>
      <c r="AG778" s="428"/>
      <c r="AH778" s="428"/>
      <c r="AI778" s="428"/>
      <c r="AJ778" s="428"/>
      <c r="AK778" s="428"/>
      <c r="AL778" s="428"/>
      <c r="AM778" s="428"/>
      <c r="AN778" s="428"/>
      <c r="AO778" s="428"/>
      <c r="AP778" s="428"/>
      <c r="AQ778" s="428"/>
      <c r="AR778" s="428"/>
      <c r="AS778" s="428"/>
      <c r="AT778" s="428"/>
      <c r="AU778" s="428"/>
      <c r="AV778" s="428"/>
      <c r="AW778" s="428"/>
      <c r="AX778" s="428"/>
      <c r="AY778" s="428"/>
      <c r="AZ778" s="428"/>
      <c r="BA778" s="428"/>
      <c r="BB778" s="428"/>
      <c r="BC778" s="428"/>
    </row>
    <row r="779" ht="12.75" customHeight="1">
      <c r="A779" s="428"/>
      <c r="B779" s="428"/>
      <c r="C779" s="428"/>
      <c r="D779" s="428"/>
      <c r="E779" s="428"/>
      <c r="F779" s="428"/>
      <c r="G779" s="428"/>
      <c r="H779" s="428"/>
      <c r="I779" s="428"/>
      <c r="J779" s="428"/>
      <c r="K779" s="428"/>
      <c r="L779" s="428"/>
      <c r="M779" s="428"/>
      <c r="N779" s="428"/>
      <c r="O779" s="428"/>
      <c r="P779" s="428"/>
      <c r="Q779" s="428"/>
      <c r="R779" s="428"/>
      <c r="S779" s="428"/>
      <c r="T779" s="428"/>
      <c r="U779" s="428"/>
      <c r="V779" s="428"/>
      <c r="W779" s="428"/>
      <c r="X779" s="428"/>
      <c r="Y779" s="428"/>
      <c r="Z779" s="428"/>
      <c r="AA779" s="428"/>
      <c r="AB779" s="428"/>
      <c r="AC779" s="428"/>
      <c r="AD779" s="428"/>
      <c r="AE779" s="428"/>
      <c r="AF779" s="428"/>
      <c r="AG779" s="428"/>
      <c r="AH779" s="428"/>
      <c r="AI779" s="428"/>
      <c r="AJ779" s="428"/>
      <c r="AK779" s="428"/>
      <c r="AL779" s="428"/>
      <c r="AM779" s="428"/>
      <c r="AN779" s="428"/>
      <c r="AO779" s="428"/>
      <c r="AP779" s="428"/>
      <c r="AQ779" s="428"/>
      <c r="AR779" s="428"/>
      <c r="AS779" s="428"/>
      <c r="AT779" s="428"/>
      <c r="AU779" s="428"/>
      <c r="AV779" s="428"/>
      <c r="AW779" s="428"/>
      <c r="AX779" s="428"/>
      <c r="AY779" s="428"/>
      <c r="AZ779" s="428"/>
      <c r="BA779" s="428"/>
      <c r="BB779" s="428"/>
      <c r="BC779" s="428"/>
    </row>
    <row r="780" ht="12.75" customHeight="1">
      <c r="A780" s="428"/>
      <c r="B780" s="428"/>
      <c r="C780" s="428"/>
      <c r="D780" s="428"/>
      <c r="E780" s="428"/>
      <c r="F780" s="428"/>
      <c r="G780" s="428"/>
      <c r="H780" s="428"/>
      <c r="I780" s="428"/>
      <c r="J780" s="428"/>
      <c r="K780" s="428"/>
      <c r="L780" s="428"/>
      <c r="M780" s="428"/>
      <c r="N780" s="428"/>
      <c r="O780" s="428"/>
      <c r="P780" s="428"/>
      <c r="Q780" s="428"/>
      <c r="R780" s="428"/>
      <c r="S780" s="428"/>
      <c r="T780" s="428"/>
      <c r="U780" s="428"/>
      <c r="V780" s="428"/>
      <c r="W780" s="428"/>
      <c r="X780" s="428"/>
      <c r="Y780" s="428"/>
      <c r="Z780" s="428"/>
      <c r="AA780" s="428"/>
      <c r="AB780" s="428"/>
      <c r="AC780" s="428"/>
      <c r="AD780" s="428"/>
      <c r="AE780" s="428"/>
      <c r="AF780" s="428"/>
      <c r="AG780" s="428"/>
      <c r="AH780" s="428"/>
      <c r="AI780" s="428"/>
      <c r="AJ780" s="428"/>
      <c r="AK780" s="428"/>
      <c r="AL780" s="428"/>
      <c r="AM780" s="428"/>
      <c r="AN780" s="428"/>
      <c r="AO780" s="428"/>
      <c r="AP780" s="428"/>
      <c r="AQ780" s="428"/>
      <c r="AR780" s="428"/>
      <c r="AS780" s="428"/>
      <c r="AT780" s="428"/>
      <c r="AU780" s="428"/>
      <c r="AV780" s="428"/>
      <c r="AW780" s="428"/>
      <c r="AX780" s="428"/>
      <c r="AY780" s="428"/>
      <c r="AZ780" s="428"/>
      <c r="BA780" s="428"/>
      <c r="BB780" s="428"/>
      <c r="BC780" s="428"/>
    </row>
    <row r="781" ht="12.75" customHeight="1">
      <c r="A781" s="428"/>
      <c r="B781" s="428"/>
      <c r="C781" s="428"/>
      <c r="D781" s="428"/>
      <c r="E781" s="428"/>
      <c r="F781" s="428"/>
      <c r="G781" s="428"/>
      <c r="H781" s="428"/>
      <c r="I781" s="428"/>
      <c r="J781" s="428"/>
      <c r="K781" s="428"/>
      <c r="L781" s="428"/>
      <c r="M781" s="428"/>
      <c r="N781" s="428"/>
      <c r="O781" s="428"/>
      <c r="P781" s="428"/>
      <c r="Q781" s="428"/>
      <c r="R781" s="428"/>
      <c r="S781" s="428"/>
      <c r="T781" s="428"/>
      <c r="U781" s="428"/>
      <c r="V781" s="428"/>
      <c r="W781" s="428"/>
      <c r="X781" s="428"/>
      <c r="Y781" s="428"/>
      <c r="Z781" s="428"/>
      <c r="AA781" s="428"/>
      <c r="AB781" s="428"/>
      <c r="AC781" s="428"/>
      <c r="AD781" s="428"/>
      <c r="AE781" s="428"/>
      <c r="AF781" s="428"/>
      <c r="AG781" s="428"/>
      <c r="AH781" s="428"/>
      <c r="AI781" s="428"/>
      <c r="AJ781" s="428"/>
      <c r="AK781" s="428"/>
      <c r="AL781" s="428"/>
      <c r="AM781" s="428"/>
      <c r="AN781" s="428"/>
      <c r="AO781" s="428"/>
      <c r="AP781" s="428"/>
      <c r="AQ781" s="428"/>
      <c r="AR781" s="428"/>
      <c r="AS781" s="428"/>
      <c r="AT781" s="428"/>
      <c r="AU781" s="428"/>
      <c r="AV781" s="428"/>
      <c r="AW781" s="428"/>
      <c r="AX781" s="428"/>
      <c r="AY781" s="428"/>
      <c r="AZ781" s="428"/>
      <c r="BA781" s="428"/>
      <c r="BB781" s="428"/>
      <c r="BC781" s="428"/>
    </row>
    <row r="782" ht="12.75" customHeight="1">
      <c r="A782" s="428"/>
      <c r="B782" s="428"/>
      <c r="C782" s="428"/>
      <c r="D782" s="428"/>
      <c r="E782" s="428"/>
      <c r="F782" s="428"/>
      <c r="G782" s="428"/>
      <c r="H782" s="428"/>
      <c r="I782" s="428"/>
      <c r="J782" s="428"/>
      <c r="K782" s="428"/>
      <c r="L782" s="428"/>
      <c r="M782" s="428"/>
      <c r="N782" s="428"/>
      <c r="O782" s="428"/>
      <c r="P782" s="428"/>
      <c r="Q782" s="428"/>
      <c r="R782" s="428"/>
      <c r="S782" s="428"/>
      <c r="T782" s="428"/>
      <c r="U782" s="428"/>
      <c r="V782" s="428"/>
      <c r="W782" s="428"/>
      <c r="X782" s="428"/>
      <c r="Y782" s="428"/>
      <c r="Z782" s="428"/>
      <c r="AA782" s="428"/>
      <c r="AB782" s="428"/>
      <c r="AC782" s="428"/>
      <c r="AD782" s="428"/>
      <c r="AE782" s="428"/>
      <c r="AF782" s="428"/>
      <c r="AG782" s="428"/>
      <c r="AH782" s="428"/>
      <c r="AI782" s="428"/>
      <c r="AJ782" s="428"/>
      <c r="AK782" s="428"/>
      <c r="AL782" s="428"/>
      <c r="AM782" s="428"/>
      <c r="AN782" s="428"/>
      <c r="AO782" s="428"/>
      <c r="AP782" s="428"/>
      <c r="AQ782" s="428"/>
      <c r="AR782" s="428"/>
      <c r="AS782" s="428"/>
      <c r="AT782" s="428"/>
      <c r="AU782" s="428"/>
      <c r="AV782" s="428"/>
      <c r="AW782" s="428"/>
      <c r="AX782" s="428"/>
      <c r="AY782" s="428"/>
      <c r="AZ782" s="428"/>
      <c r="BA782" s="428"/>
      <c r="BB782" s="428"/>
      <c r="BC782" s="428"/>
    </row>
    <row r="783" ht="12.75" customHeight="1">
      <c r="A783" s="428"/>
      <c r="B783" s="428"/>
      <c r="C783" s="428"/>
      <c r="D783" s="428"/>
      <c r="E783" s="428"/>
      <c r="F783" s="428"/>
      <c r="G783" s="428"/>
      <c r="H783" s="428"/>
      <c r="I783" s="428"/>
      <c r="J783" s="428"/>
      <c r="K783" s="428"/>
      <c r="L783" s="428"/>
      <c r="M783" s="428"/>
      <c r="N783" s="428"/>
      <c r="O783" s="428"/>
      <c r="P783" s="428"/>
      <c r="Q783" s="428"/>
      <c r="R783" s="428"/>
      <c r="S783" s="428"/>
      <c r="T783" s="428"/>
      <c r="U783" s="428"/>
      <c r="V783" s="428"/>
      <c r="W783" s="428"/>
      <c r="X783" s="428"/>
      <c r="Y783" s="428"/>
      <c r="Z783" s="428"/>
      <c r="AA783" s="428"/>
      <c r="AB783" s="428"/>
      <c r="AC783" s="428"/>
      <c r="AD783" s="428"/>
      <c r="AE783" s="428"/>
      <c r="AF783" s="428"/>
      <c r="AG783" s="428"/>
      <c r="AH783" s="428"/>
      <c r="AI783" s="428"/>
      <c r="AJ783" s="428"/>
      <c r="AK783" s="428"/>
      <c r="AL783" s="428"/>
      <c r="AM783" s="428"/>
      <c r="AN783" s="428"/>
      <c r="AO783" s="428"/>
      <c r="AP783" s="428"/>
      <c r="AQ783" s="428"/>
      <c r="AR783" s="428"/>
      <c r="AS783" s="428"/>
      <c r="AT783" s="428"/>
      <c r="AU783" s="428"/>
      <c r="AV783" s="428"/>
      <c r="AW783" s="428"/>
      <c r="AX783" s="428"/>
      <c r="AY783" s="428"/>
      <c r="AZ783" s="428"/>
      <c r="BA783" s="428"/>
      <c r="BB783" s="428"/>
      <c r="BC783" s="428"/>
    </row>
    <row r="784" ht="12.75" customHeight="1">
      <c r="A784" s="428"/>
      <c r="B784" s="428"/>
      <c r="C784" s="428"/>
      <c r="D784" s="428"/>
      <c r="E784" s="428"/>
      <c r="F784" s="428"/>
      <c r="G784" s="428"/>
      <c r="H784" s="428"/>
      <c r="I784" s="428"/>
      <c r="J784" s="428"/>
      <c r="K784" s="428"/>
      <c r="L784" s="428"/>
      <c r="M784" s="428"/>
      <c r="N784" s="428"/>
      <c r="O784" s="428"/>
      <c r="P784" s="428"/>
      <c r="Q784" s="428"/>
      <c r="R784" s="428"/>
      <c r="S784" s="428"/>
      <c r="T784" s="428"/>
      <c r="U784" s="428"/>
      <c r="V784" s="428"/>
      <c r="W784" s="428"/>
      <c r="X784" s="428"/>
      <c r="Y784" s="428"/>
      <c r="Z784" s="428"/>
      <c r="AA784" s="428"/>
      <c r="AB784" s="428"/>
      <c r="AC784" s="428"/>
      <c r="AD784" s="428"/>
      <c r="AE784" s="428"/>
      <c r="AF784" s="428"/>
      <c r="AG784" s="428"/>
      <c r="AH784" s="428"/>
      <c r="AI784" s="428"/>
      <c r="AJ784" s="428"/>
      <c r="AK784" s="428"/>
      <c r="AL784" s="428"/>
      <c r="AM784" s="428"/>
      <c r="AN784" s="428"/>
      <c r="AO784" s="428"/>
      <c r="AP784" s="428"/>
      <c r="AQ784" s="428"/>
      <c r="AR784" s="428"/>
      <c r="AS784" s="428"/>
      <c r="AT784" s="428"/>
      <c r="AU784" s="428"/>
      <c r="AV784" s="428"/>
      <c r="AW784" s="428"/>
      <c r="AX784" s="428"/>
      <c r="AY784" s="428"/>
      <c r="AZ784" s="428"/>
      <c r="BA784" s="428"/>
      <c r="BB784" s="428"/>
      <c r="BC784" s="428"/>
    </row>
    <row r="785" ht="12.75" customHeight="1">
      <c r="A785" s="428"/>
      <c r="B785" s="428"/>
      <c r="C785" s="428"/>
      <c r="D785" s="428"/>
      <c r="E785" s="428"/>
      <c r="F785" s="428"/>
      <c r="G785" s="428"/>
      <c r="H785" s="428"/>
      <c r="I785" s="428"/>
      <c r="J785" s="428"/>
      <c r="K785" s="428"/>
      <c r="L785" s="428"/>
      <c r="M785" s="428"/>
      <c r="N785" s="428"/>
      <c r="O785" s="428"/>
      <c r="P785" s="428"/>
      <c r="Q785" s="428"/>
      <c r="R785" s="428"/>
      <c r="S785" s="428"/>
      <c r="T785" s="428"/>
      <c r="U785" s="428"/>
      <c r="V785" s="428"/>
      <c r="W785" s="428"/>
      <c r="X785" s="428"/>
      <c r="Y785" s="428"/>
      <c r="Z785" s="428"/>
      <c r="AA785" s="428"/>
      <c r="AB785" s="428"/>
      <c r="AC785" s="428"/>
      <c r="AD785" s="428"/>
      <c r="AE785" s="428"/>
      <c r="AF785" s="428"/>
      <c r="AG785" s="428"/>
      <c r="AH785" s="428"/>
      <c r="AI785" s="428"/>
      <c r="AJ785" s="428"/>
      <c r="AK785" s="428"/>
      <c r="AL785" s="428"/>
      <c r="AM785" s="428"/>
      <c r="AN785" s="428"/>
      <c r="AO785" s="428"/>
      <c r="AP785" s="428"/>
      <c r="AQ785" s="428"/>
      <c r="AR785" s="428"/>
      <c r="AS785" s="428"/>
      <c r="AT785" s="428"/>
      <c r="AU785" s="428"/>
      <c r="AV785" s="428"/>
      <c r="AW785" s="428"/>
      <c r="AX785" s="428"/>
      <c r="AY785" s="428"/>
      <c r="AZ785" s="428"/>
      <c r="BA785" s="428"/>
      <c r="BB785" s="428"/>
      <c r="BC785" s="428"/>
    </row>
    <row r="786" ht="12.75" customHeight="1">
      <c r="A786" s="428"/>
      <c r="B786" s="428"/>
      <c r="C786" s="428"/>
      <c r="D786" s="428"/>
      <c r="E786" s="428"/>
      <c r="F786" s="428"/>
      <c r="G786" s="428"/>
      <c r="H786" s="428"/>
      <c r="I786" s="428"/>
      <c r="J786" s="428"/>
      <c r="K786" s="428"/>
      <c r="L786" s="428"/>
      <c r="M786" s="428"/>
      <c r="N786" s="428"/>
      <c r="O786" s="428"/>
      <c r="P786" s="428"/>
      <c r="Q786" s="428"/>
      <c r="R786" s="428"/>
      <c r="S786" s="428"/>
      <c r="T786" s="428"/>
      <c r="U786" s="428"/>
      <c r="V786" s="428"/>
      <c r="W786" s="428"/>
      <c r="X786" s="428"/>
      <c r="Y786" s="428"/>
      <c r="Z786" s="428"/>
      <c r="AA786" s="428"/>
      <c r="AB786" s="428"/>
      <c r="AC786" s="428"/>
      <c r="AD786" s="428"/>
      <c r="AE786" s="428"/>
      <c r="AF786" s="428"/>
      <c r="AG786" s="428"/>
      <c r="AH786" s="428"/>
      <c r="AI786" s="428"/>
      <c r="AJ786" s="428"/>
      <c r="AK786" s="428"/>
      <c r="AL786" s="428"/>
      <c r="AM786" s="428"/>
      <c r="AN786" s="428"/>
      <c r="AO786" s="428"/>
      <c r="AP786" s="428"/>
      <c r="AQ786" s="428"/>
      <c r="AR786" s="428"/>
      <c r="AS786" s="428"/>
      <c r="AT786" s="428"/>
      <c r="AU786" s="428"/>
      <c r="AV786" s="428"/>
      <c r="AW786" s="428"/>
      <c r="AX786" s="428"/>
      <c r="AY786" s="428"/>
      <c r="AZ786" s="428"/>
      <c r="BA786" s="428"/>
      <c r="BB786" s="428"/>
      <c r="BC786" s="428"/>
    </row>
    <row r="787" ht="12.75" customHeight="1">
      <c r="A787" s="428"/>
      <c r="B787" s="428"/>
      <c r="C787" s="428"/>
      <c r="D787" s="428"/>
      <c r="E787" s="428"/>
      <c r="F787" s="428"/>
      <c r="G787" s="428"/>
      <c r="H787" s="428"/>
      <c r="I787" s="428"/>
      <c r="J787" s="428"/>
      <c r="K787" s="428"/>
      <c r="L787" s="428"/>
      <c r="M787" s="428"/>
      <c r="N787" s="428"/>
      <c r="O787" s="428"/>
      <c r="P787" s="428"/>
      <c r="Q787" s="428"/>
      <c r="R787" s="428"/>
      <c r="S787" s="428"/>
      <c r="T787" s="428"/>
      <c r="U787" s="428"/>
      <c r="V787" s="428"/>
      <c r="W787" s="428"/>
      <c r="X787" s="428"/>
      <c r="Y787" s="428"/>
      <c r="Z787" s="428"/>
      <c r="AA787" s="428"/>
      <c r="AB787" s="428"/>
      <c r="AC787" s="428"/>
      <c r="AD787" s="428"/>
      <c r="AE787" s="428"/>
      <c r="AF787" s="428"/>
      <c r="AG787" s="428"/>
      <c r="AH787" s="428"/>
      <c r="AI787" s="428"/>
      <c r="AJ787" s="428"/>
      <c r="AK787" s="428"/>
      <c r="AL787" s="428"/>
      <c r="AM787" s="428"/>
      <c r="AN787" s="428"/>
      <c r="AO787" s="428"/>
      <c r="AP787" s="428"/>
      <c r="AQ787" s="428"/>
      <c r="AR787" s="428"/>
      <c r="AS787" s="428"/>
      <c r="AT787" s="428"/>
      <c r="AU787" s="428"/>
      <c r="AV787" s="428"/>
      <c r="AW787" s="428"/>
      <c r="AX787" s="428"/>
      <c r="AY787" s="428"/>
      <c r="AZ787" s="428"/>
      <c r="BA787" s="428"/>
      <c r="BB787" s="428"/>
      <c r="BC787" s="428"/>
    </row>
    <row r="788" ht="12.75" customHeight="1">
      <c r="A788" s="428"/>
      <c r="B788" s="428"/>
      <c r="C788" s="428"/>
      <c r="D788" s="428"/>
      <c r="E788" s="428"/>
      <c r="F788" s="428"/>
      <c r="G788" s="428"/>
      <c r="H788" s="428"/>
      <c r="I788" s="428"/>
      <c r="J788" s="428"/>
      <c r="K788" s="428"/>
      <c r="L788" s="428"/>
      <c r="M788" s="428"/>
      <c r="N788" s="428"/>
      <c r="O788" s="428"/>
      <c r="P788" s="428"/>
      <c r="Q788" s="428"/>
      <c r="R788" s="428"/>
      <c r="S788" s="428"/>
      <c r="T788" s="428"/>
      <c r="U788" s="428"/>
      <c r="V788" s="428"/>
      <c r="W788" s="428"/>
      <c r="X788" s="428"/>
      <c r="Y788" s="428"/>
      <c r="Z788" s="428"/>
      <c r="AA788" s="428"/>
      <c r="AB788" s="428"/>
      <c r="AC788" s="428"/>
      <c r="AD788" s="428"/>
      <c r="AE788" s="428"/>
      <c r="AF788" s="428"/>
      <c r="AG788" s="428"/>
      <c r="AH788" s="428"/>
      <c r="AI788" s="428"/>
      <c r="AJ788" s="428"/>
      <c r="AK788" s="428"/>
      <c r="AL788" s="428"/>
      <c r="AM788" s="428"/>
      <c r="AN788" s="428"/>
      <c r="AO788" s="428"/>
      <c r="AP788" s="428"/>
      <c r="AQ788" s="428"/>
      <c r="AR788" s="428"/>
      <c r="AS788" s="428"/>
      <c r="AT788" s="428"/>
      <c r="AU788" s="428"/>
      <c r="AV788" s="428"/>
      <c r="AW788" s="428"/>
      <c r="AX788" s="428"/>
      <c r="AY788" s="428"/>
      <c r="AZ788" s="428"/>
      <c r="BA788" s="428"/>
      <c r="BB788" s="428"/>
      <c r="BC788" s="428"/>
    </row>
    <row r="789" ht="12.75" customHeight="1">
      <c r="A789" s="428"/>
      <c r="B789" s="428"/>
      <c r="C789" s="428"/>
      <c r="D789" s="428"/>
      <c r="E789" s="428"/>
      <c r="F789" s="428"/>
      <c r="G789" s="428"/>
      <c r="H789" s="428"/>
      <c r="I789" s="428"/>
      <c r="J789" s="428"/>
      <c r="K789" s="428"/>
      <c r="L789" s="428"/>
      <c r="M789" s="428"/>
      <c r="N789" s="428"/>
      <c r="O789" s="428"/>
      <c r="P789" s="428"/>
      <c r="Q789" s="428"/>
      <c r="R789" s="428"/>
      <c r="S789" s="428"/>
      <c r="T789" s="428"/>
      <c r="U789" s="428"/>
      <c r="V789" s="428"/>
      <c r="W789" s="428"/>
      <c r="X789" s="428"/>
      <c r="Y789" s="428"/>
      <c r="Z789" s="428"/>
      <c r="AA789" s="428"/>
      <c r="AB789" s="428"/>
      <c r="AC789" s="428"/>
      <c r="AD789" s="428"/>
      <c r="AE789" s="428"/>
      <c r="AF789" s="428"/>
      <c r="AG789" s="428"/>
      <c r="AH789" s="428"/>
      <c r="AI789" s="428"/>
      <c r="AJ789" s="428"/>
      <c r="AK789" s="428"/>
      <c r="AL789" s="428"/>
      <c r="AM789" s="428"/>
      <c r="AN789" s="428"/>
      <c r="AO789" s="428"/>
      <c r="AP789" s="428"/>
      <c r="AQ789" s="428"/>
      <c r="AR789" s="428"/>
      <c r="AS789" s="428"/>
      <c r="AT789" s="428"/>
      <c r="AU789" s="428"/>
      <c r="AV789" s="428"/>
      <c r="AW789" s="428"/>
      <c r="AX789" s="428"/>
      <c r="AY789" s="428"/>
      <c r="AZ789" s="428"/>
      <c r="BA789" s="428"/>
      <c r="BB789" s="428"/>
      <c r="BC789" s="428"/>
    </row>
    <row r="790" ht="12.75" customHeight="1">
      <c r="A790" s="428"/>
      <c r="B790" s="428"/>
      <c r="C790" s="428"/>
      <c r="D790" s="428"/>
      <c r="E790" s="428"/>
      <c r="F790" s="428"/>
      <c r="G790" s="428"/>
      <c r="H790" s="428"/>
      <c r="I790" s="428"/>
      <c r="J790" s="428"/>
      <c r="K790" s="428"/>
      <c r="L790" s="428"/>
      <c r="M790" s="428"/>
      <c r="N790" s="428"/>
      <c r="O790" s="428"/>
      <c r="P790" s="428"/>
      <c r="Q790" s="428"/>
      <c r="R790" s="428"/>
      <c r="S790" s="428"/>
      <c r="T790" s="428"/>
      <c r="U790" s="428"/>
      <c r="V790" s="428"/>
      <c r="W790" s="428"/>
      <c r="X790" s="428"/>
      <c r="Y790" s="428"/>
      <c r="Z790" s="428"/>
      <c r="AA790" s="428"/>
      <c r="AB790" s="428"/>
      <c r="AC790" s="428"/>
      <c r="AD790" s="428"/>
      <c r="AE790" s="428"/>
      <c r="AF790" s="428"/>
      <c r="AG790" s="428"/>
      <c r="AH790" s="428"/>
      <c r="AI790" s="428"/>
      <c r="AJ790" s="428"/>
      <c r="AK790" s="428"/>
      <c r="AL790" s="428"/>
      <c r="AM790" s="428"/>
      <c r="AN790" s="428"/>
      <c r="AO790" s="428"/>
      <c r="AP790" s="428"/>
      <c r="AQ790" s="428"/>
      <c r="AR790" s="428"/>
      <c r="AS790" s="428"/>
      <c r="AT790" s="428"/>
      <c r="AU790" s="428"/>
      <c r="AV790" s="428"/>
      <c r="AW790" s="428"/>
      <c r="AX790" s="428"/>
      <c r="AY790" s="428"/>
      <c r="AZ790" s="428"/>
      <c r="BA790" s="428"/>
      <c r="BB790" s="428"/>
      <c r="BC790" s="428"/>
    </row>
    <row r="791" ht="12.75" customHeight="1">
      <c r="A791" s="428"/>
      <c r="B791" s="428"/>
      <c r="C791" s="428"/>
      <c r="D791" s="428"/>
      <c r="E791" s="428"/>
      <c r="F791" s="428"/>
      <c r="G791" s="428"/>
      <c r="H791" s="428"/>
      <c r="I791" s="428"/>
      <c r="J791" s="428"/>
      <c r="K791" s="428"/>
      <c r="L791" s="428"/>
      <c r="M791" s="428"/>
      <c r="N791" s="428"/>
      <c r="O791" s="428"/>
      <c r="P791" s="428"/>
      <c r="Q791" s="428"/>
      <c r="R791" s="428"/>
      <c r="S791" s="428"/>
      <c r="T791" s="428"/>
      <c r="U791" s="428"/>
      <c r="V791" s="428"/>
      <c r="W791" s="428"/>
      <c r="X791" s="428"/>
      <c r="Y791" s="428"/>
      <c r="Z791" s="428"/>
      <c r="AA791" s="428"/>
      <c r="AB791" s="428"/>
      <c r="AC791" s="428"/>
      <c r="AD791" s="428"/>
      <c r="AE791" s="428"/>
      <c r="AF791" s="428"/>
      <c r="AG791" s="428"/>
      <c r="AH791" s="428"/>
      <c r="AI791" s="428"/>
      <c r="AJ791" s="428"/>
      <c r="AK791" s="428"/>
      <c r="AL791" s="428"/>
      <c r="AM791" s="428"/>
      <c r="AN791" s="428"/>
      <c r="AO791" s="428"/>
      <c r="AP791" s="428"/>
      <c r="AQ791" s="428"/>
      <c r="AR791" s="428"/>
      <c r="AS791" s="428"/>
      <c r="AT791" s="428"/>
      <c r="AU791" s="428"/>
      <c r="AV791" s="428"/>
      <c r="AW791" s="428"/>
      <c r="AX791" s="428"/>
      <c r="AY791" s="428"/>
      <c r="AZ791" s="428"/>
      <c r="BA791" s="428"/>
      <c r="BB791" s="428"/>
      <c r="BC791" s="428"/>
    </row>
    <row r="792" ht="12.75" customHeight="1">
      <c r="A792" s="428"/>
      <c r="B792" s="428"/>
      <c r="C792" s="428"/>
      <c r="D792" s="428"/>
      <c r="E792" s="428"/>
      <c r="F792" s="428"/>
      <c r="G792" s="428"/>
      <c r="H792" s="428"/>
      <c r="I792" s="428"/>
      <c r="J792" s="428"/>
      <c r="K792" s="428"/>
      <c r="L792" s="428"/>
      <c r="M792" s="428"/>
      <c r="N792" s="428"/>
      <c r="O792" s="428"/>
      <c r="P792" s="428"/>
      <c r="Q792" s="428"/>
      <c r="R792" s="428"/>
      <c r="S792" s="428"/>
      <c r="T792" s="428"/>
      <c r="U792" s="428"/>
      <c r="V792" s="428"/>
      <c r="W792" s="428"/>
      <c r="X792" s="428"/>
      <c r="Y792" s="428"/>
      <c r="Z792" s="428"/>
      <c r="AA792" s="428"/>
      <c r="AB792" s="428"/>
      <c r="AC792" s="428"/>
      <c r="AD792" s="428"/>
      <c r="AE792" s="428"/>
      <c r="AF792" s="428"/>
      <c r="AG792" s="428"/>
      <c r="AH792" s="428"/>
      <c r="AI792" s="428"/>
      <c r="AJ792" s="428"/>
      <c r="AK792" s="428"/>
      <c r="AL792" s="428"/>
      <c r="AM792" s="428"/>
      <c r="AN792" s="428"/>
      <c r="AO792" s="428"/>
      <c r="AP792" s="428"/>
      <c r="AQ792" s="428"/>
      <c r="AR792" s="428"/>
      <c r="AS792" s="428"/>
      <c r="AT792" s="428"/>
      <c r="AU792" s="428"/>
      <c r="AV792" s="428"/>
      <c r="AW792" s="428"/>
      <c r="AX792" s="428"/>
      <c r="AY792" s="428"/>
      <c r="AZ792" s="428"/>
      <c r="BA792" s="428"/>
      <c r="BB792" s="428"/>
      <c r="BC792" s="428"/>
    </row>
    <row r="793" ht="12.75" customHeight="1">
      <c r="A793" s="428"/>
      <c r="B793" s="428"/>
      <c r="C793" s="428"/>
      <c r="D793" s="428"/>
      <c r="E793" s="428"/>
      <c r="F793" s="428"/>
      <c r="G793" s="428"/>
      <c r="H793" s="428"/>
      <c r="I793" s="428"/>
      <c r="J793" s="428"/>
      <c r="K793" s="428"/>
      <c r="L793" s="428"/>
      <c r="M793" s="428"/>
      <c r="N793" s="428"/>
      <c r="O793" s="428"/>
      <c r="P793" s="428"/>
      <c r="Q793" s="428"/>
      <c r="R793" s="428"/>
      <c r="S793" s="428"/>
      <c r="T793" s="428"/>
      <c r="U793" s="428"/>
      <c r="V793" s="428"/>
      <c r="W793" s="428"/>
      <c r="X793" s="428"/>
      <c r="Y793" s="428"/>
      <c r="Z793" s="428"/>
      <c r="AA793" s="428"/>
      <c r="AB793" s="428"/>
      <c r="AC793" s="428"/>
      <c r="AD793" s="428"/>
      <c r="AE793" s="428"/>
      <c r="AF793" s="428"/>
      <c r="AG793" s="428"/>
      <c r="AH793" s="428"/>
      <c r="AI793" s="428"/>
      <c r="AJ793" s="428"/>
      <c r="AK793" s="428"/>
      <c r="AL793" s="428"/>
      <c r="AM793" s="428"/>
      <c r="AN793" s="428"/>
      <c r="AO793" s="428"/>
      <c r="AP793" s="428"/>
      <c r="AQ793" s="428"/>
      <c r="AR793" s="428"/>
      <c r="AS793" s="428"/>
      <c r="AT793" s="428"/>
      <c r="AU793" s="428"/>
      <c r="AV793" s="428"/>
      <c r="AW793" s="428"/>
      <c r="AX793" s="428"/>
      <c r="AY793" s="428"/>
      <c r="AZ793" s="428"/>
      <c r="BA793" s="428"/>
      <c r="BB793" s="428"/>
      <c r="BC793" s="428"/>
    </row>
    <row r="794" ht="12.75" customHeight="1">
      <c r="A794" s="428"/>
      <c r="B794" s="428"/>
      <c r="C794" s="428"/>
      <c r="D794" s="428"/>
      <c r="E794" s="428"/>
      <c r="F794" s="428"/>
      <c r="G794" s="428"/>
      <c r="H794" s="428"/>
      <c r="I794" s="428"/>
      <c r="J794" s="428"/>
      <c r="K794" s="428"/>
      <c r="L794" s="428"/>
      <c r="M794" s="428"/>
      <c r="N794" s="428"/>
      <c r="O794" s="428"/>
      <c r="P794" s="428"/>
      <c r="Q794" s="428"/>
      <c r="R794" s="428"/>
      <c r="S794" s="428"/>
      <c r="T794" s="428"/>
      <c r="U794" s="428"/>
      <c r="V794" s="428"/>
      <c r="W794" s="428"/>
      <c r="X794" s="428"/>
      <c r="Y794" s="428"/>
      <c r="Z794" s="428"/>
      <c r="AA794" s="428"/>
      <c r="AB794" s="428"/>
      <c r="AC794" s="428"/>
      <c r="AD794" s="428"/>
      <c r="AE794" s="428"/>
      <c r="AF794" s="428"/>
      <c r="AG794" s="428"/>
      <c r="AH794" s="428"/>
      <c r="AI794" s="428"/>
      <c r="AJ794" s="428"/>
      <c r="AK794" s="428"/>
      <c r="AL794" s="428"/>
      <c r="AM794" s="428"/>
      <c r="AN794" s="428"/>
      <c r="AO794" s="428"/>
      <c r="AP794" s="428"/>
      <c r="AQ794" s="428"/>
      <c r="AR794" s="428"/>
      <c r="AS794" s="428"/>
      <c r="AT794" s="428"/>
      <c r="AU794" s="428"/>
      <c r="AV794" s="428"/>
      <c r="AW794" s="428"/>
      <c r="AX794" s="428"/>
      <c r="AY794" s="428"/>
      <c r="AZ794" s="428"/>
      <c r="BA794" s="428"/>
      <c r="BB794" s="428"/>
      <c r="BC794" s="428"/>
    </row>
    <row r="795" ht="12.75" customHeight="1">
      <c r="A795" s="428"/>
      <c r="B795" s="428"/>
      <c r="C795" s="428"/>
      <c r="D795" s="428"/>
      <c r="E795" s="428"/>
      <c r="F795" s="428"/>
      <c r="G795" s="428"/>
      <c r="H795" s="428"/>
      <c r="I795" s="428"/>
      <c r="J795" s="428"/>
      <c r="K795" s="428"/>
      <c r="L795" s="428"/>
      <c r="M795" s="428"/>
      <c r="N795" s="428"/>
      <c r="O795" s="428"/>
      <c r="P795" s="428"/>
      <c r="Q795" s="428"/>
      <c r="R795" s="428"/>
      <c r="S795" s="428"/>
      <c r="T795" s="428"/>
      <c r="U795" s="428"/>
      <c r="V795" s="428"/>
      <c r="W795" s="428"/>
      <c r="X795" s="428"/>
      <c r="Y795" s="428"/>
      <c r="Z795" s="428"/>
      <c r="AA795" s="428"/>
      <c r="AB795" s="428"/>
      <c r="AC795" s="428"/>
      <c r="AD795" s="428"/>
      <c r="AE795" s="428"/>
      <c r="AF795" s="428"/>
      <c r="AG795" s="428"/>
      <c r="AH795" s="428"/>
      <c r="AI795" s="428"/>
      <c r="AJ795" s="428"/>
      <c r="AK795" s="428"/>
      <c r="AL795" s="428"/>
      <c r="AM795" s="428"/>
      <c r="AN795" s="428"/>
      <c r="AO795" s="428"/>
      <c r="AP795" s="428"/>
      <c r="AQ795" s="428"/>
      <c r="AR795" s="428"/>
      <c r="AS795" s="428"/>
      <c r="AT795" s="428"/>
      <c r="AU795" s="428"/>
      <c r="AV795" s="428"/>
      <c r="AW795" s="428"/>
      <c r="AX795" s="428"/>
      <c r="AY795" s="428"/>
      <c r="AZ795" s="428"/>
      <c r="BA795" s="428"/>
      <c r="BB795" s="428"/>
      <c r="BC795" s="428"/>
    </row>
    <row r="796" ht="12.75" customHeight="1">
      <c r="A796" s="428"/>
      <c r="B796" s="428"/>
      <c r="C796" s="428"/>
      <c r="D796" s="428"/>
      <c r="E796" s="428"/>
      <c r="F796" s="428"/>
      <c r="G796" s="428"/>
      <c r="H796" s="428"/>
      <c r="I796" s="428"/>
      <c r="J796" s="428"/>
      <c r="K796" s="428"/>
      <c r="L796" s="428"/>
      <c r="M796" s="428"/>
      <c r="N796" s="428"/>
      <c r="O796" s="428"/>
      <c r="P796" s="428"/>
      <c r="Q796" s="428"/>
      <c r="R796" s="428"/>
      <c r="S796" s="428"/>
      <c r="T796" s="428"/>
      <c r="U796" s="428"/>
      <c r="V796" s="428"/>
      <c r="W796" s="428"/>
      <c r="X796" s="428"/>
      <c r="Y796" s="428"/>
      <c r="Z796" s="428"/>
      <c r="AA796" s="428"/>
      <c r="AB796" s="428"/>
      <c r="AC796" s="428"/>
      <c r="AD796" s="428"/>
      <c r="AE796" s="428"/>
      <c r="AF796" s="428"/>
      <c r="AG796" s="428"/>
      <c r="AH796" s="428"/>
      <c r="AI796" s="428"/>
      <c r="AJ796" s="428"/>
      <c r="AK796" s="428"/>
      <c r="AL796" s="428"/>
      <c r="AM796" s="428"/>
      <c r="AN796" s="428"/>
      <c r="AO796" s="428"/>
      <c r="AP796" s="428"/>
      <c r="AQ796" s="428"/>
      <c r="AR796" s="428"/>
      <c r="AS796" s="428"/>
      <c r="AT796" s="428"/>
      <c r="AU796" s="428"/>
      <c r="AV796" s="428"/>
      <c r="AW796" s="428"/>
      <c r="AX796" s="428"/>
      <c r="AY796" s="428"/>
      <c r="AZ796" s="428"/>
      <c r="BA796" s="428"/>
      <c r="BB796" s="428"/>
      <c r="BC796" s="428"/>
    </row>
    <row r="797" ht="12.75" customHeight="1">
      <c r="A797" s="428"/>
      <c r="B797" s="428"/>
      <c r="C797" s="428"/>
      <c r="D797" s="428"/>
      <c r="E797" s="428"/>
      <c r="F797" s="428"/>
      <c r="G797" s="428"/>
      <c r="H797" s="428"/>
      <c r="I797" s="428"/>
      <c r="J797" s="428"/>
      <c r="K797" s="428"/>
      <c r="L797" s="428"/>
      <c r="M797" s="428"/>
      <c r="N797" s="428"/>
      <c r="O797" s="428"/>
      <c r="P797" s="428"/>
      <c r="Q797" s="428"/>
      <c r="R797" s="428"/>
      <c r="S797" s="428"/>
      <c r="T797" s="428"/>
      <c r="U797" s="428"/>
      <c r="V797" s="428"/>
      <c r="W797" s="428"/>
      <c r="X797" s="428"/>
      <c r="Y797" s="428"/>
      <c r="Z797" s="428"/>
      <c r="AA797" s="428"/>
      <c r="AB797" s="428"/>
      <c r="AC797" s="428"/>
      <c r="AD797" s="428"/>
      <c r="AE797" s="428"/>
      <c r="AF797" s="428"/>
      <c r="AG797" s="428"/>
      <c r="AH797" s="428"/>
      <c r="AI797" s="428"/>
      <c r="AJ797" s="428"/>
      <c r="AK797" s="428"/>
      <c r="AL797" s="428"/>
      <c r="AM797" s="428"/>
      <c r="AN797" s="428"/>
      <c r="AO797" s="428"/>
      <c r="AP797" s="428"/>
      <c r="AQ797" s="428"/>
      <c r="AR797" s="428"/>
      <c r="AS797" s="428"/>
      <c r="AT797" s="428"/>
      <c r="AU797" s="428"/>
      <c r="AV797" s="428"/>
      <c r="AW797" s="428"/>
      <c r="AX797" s="428"/>
      <c r="AY797" s="428"/>
      <c r="AZ797" s="428"/>
      <c r="BA797" s="428"/>
      <c r="BB797" s="428"/>
      <c r="BC797" s="428"/>
    </row>
    <row r="798" ht="12.75" customHeight="1">
      <c r="A798" s="428"/>
      <c r="B798" s="428"/>
      <c r="C798" s="428"/>
      <c r="D798" s="428"/>
      <c r="E798" s="428"/>
      <c r="F798" s="428"/>
      <c r="G798" s="428"/>
      <c r="H798" s="428"/>
      <c r="I798" s="428"/>
      <c r="J798" s="428"/>
      <c r="K798" s="428"/>
      <c r="L798" s="428"/>
      <c r="M798" s="428"/>
      <c r="N798" s="428"/>
      <c r="O798" s="428"/>
      <c r="P798" s="428"/>
      <c r="Q798" s="428"/>
      <c r="R798" s="428"/>
      <c r="S798" s="428"/>
      <c r="T798" s="428"/>
      <c r="U798" s="428"/>
      <c r="V798" s="428"/>
      <c r="W798" s="428"/>
      <c r="X798" s="428"/>
      <c r="Y798" s="428"/>
      <c r="Z798" s="428"/>
      <c r="AA798" s="428"/>
      <c r="AB798" s="428"/>
      <c r="AC798" s="428"/>
      <c r="AD798" s="428"/>
      <c r="AE798" s="428"/>
      <c r="AF798" s="428"/>
      <c r="AG798" s="428"/>
      <c r="AH798" s="428"/>
      <c r="AI798" s="428"/>
      <c r="AJ798" s="428"/>
      <c r="AK798" s="428"/>
      <c r="AL798" s="428"/>
      <c r="AM798" s="428"/>
      <c r="AN798" s="428"/>
      <c r="AO798" s="428"/>
      <c r="AP798" s="428"/>
      <c r="AQ798" s="428"/>
      <c r="AR798" s="428"/>
      <c r="AS798" s="428"/>
      <c r="AT798" s="428"/>
      <c r="AU798" s="428"/>
      <c r="AV798" s="428"/>
      <c r="AW798" s="428"/>
      <c r="AX798" s="428"/>
      <c r="AY798" s="428"/>
      <c r="AZ798" s="428"/>
      <c r="BA798" s="428"/>
      <c r="BB798" s="428"/>
      <c r="BC798" s="428"/>
    </row>
    <row r="799" ht="12.75" customHeight="1">
      <c r="A799" s="428"/>
      <c r="B799" s="428"/>
      <c r="C799" s="428"/>
      <c r="D799" s="428"/>
      <c r="E799" s="428"/>
      <c r="F799" s="428"/>
      <c r="G799" s="428"/>
      <c r="H799" s="428"/>
      <c r="I799" s="428"/>
      <c r="J799" s="428"/>
      <c r="K799" s="428"/>
      <c r="L799" s="428"/>
      <c r="M799" s="428"/>
      <c r="N799" s="428"/>
      <c r="O799" s="428"/>
      <c r="P799" s="428"/>
      <c r="Q799" s="428"/>
      <c r="R799" s="428"/>
      <c r="S799" s="428"/>
      <c r="T799" s="428"/>
      <c r="U799" s="428"/>
      <c r="V799" s="428"/>
      <c r="W799" s="428"/>
      <c r="X799" s="428"/>
      <c r="Y799" s="428"/>
      <c r="Z799" s="428"/>
      <c r="AA799" s="428"/>
      <c r="AB799" s="428"/>
      <c r="AC799" s="428"/>
      <c r="AD799" s="428"/>
      <c r="AE799" s="428"/>
      <c r="AF799" s="428"/>
      <c r="AG799" s="428"/>
      <c r="AH799" s="428"/>
      <c r="AI799" s="428"/>
      <c r="AJ799" s="428"/>
      <c r="AK799" s="428"/>
      <c r="AL799" s="428"/>
      <c r="AM799" s="428"/>
      <c r="AN799" s="428"/>
      <c r="AO799" s="428"/>
      <c r="AP799" s="428"/>
      <c r="AQ799" s="428"/>
      <c r="AR799" s="428"/>
      <c r="AS799" s="428"/>
      <c r="AT799" s="428"/>
      <c r="AU799" s="428"/>
      <c r="AV799" s="428"/>
      <c r="AW799" s="428"/>
      <c r="AX799" s="428"/>
      <c r="AY799" s="428"/>
      <c r="AZ799" s="428"/>
      <c r="BA799" s="428"/>
      <c r="BB799" s="428"/>
      <c r="BC799" s="428"/>
    </row>
    <row r="800" ht="12.75" customHeight="1">
      <c r="A800" s="428"/>
      <c r="B800" s="428"/>
      <c r="C800" s="428"/>
      <c r="D800" s="428"/>
      <c r="E800" s="428"/>
      <c r="F800" s="428"/>
      <c r="G800" s="428"/>
      <c r="H800" s="428"/>
      <c r="I800" s="428"/>
      <c r="J800" s="428"/>
      <c r="K800" s="428"/>
      <c r="L800" s="428"/>
      <c r="M800" s="428"/>
      <c r="N800" s="428"/>
      <c r="O800" s="428"/>
      <c r="P800" s="428"/>
      <c r="Q800" s="428"/>
      <c r="R800" s="428"/>
      <c r="S800" s="428"/>
      <c r="T800" s="428"/>
      <c r="U800" s="428"/>
      <c r="V800" s="428"/>
      <c r="W800" s="428"/>
      <c r="X800" s="428"/>
      <c r="Y800" s="428"/>
      <c r="Z800" s="428"/>
      <c r="AA800" s="428"/>
      <c r="AB800" s="428"/>
      <c r="AC800" s="428"/>
      <c r="AD800" s="428"/>
      <c r="AE800" s="428"/>
      <c r="AF800" s="428"/>
      <c r="AG800" s="428"/>
      <c r="AH800" s="428"/>
      <c r="AI800" s="428"/>
      <c r="AJ800" s="428"/>
      <c r="AK800" s="428"/>
      <c r="AL800" s="428"/>
      <c r="AM800" s="428"/>
      <c r="AN800" s="428"/>
      <c r="AO800" s="428"/>
      <c r="AP800" s="428"/>
      <c r="AQ800" s="428"/>
      <c r="AR800" s="428"/>
      <c r="AS800" s="428"/>
      <c r="AT800" s="428"/>
      <c r="AU800" s="428"/>
      <c r="AV800" s="428"/>
      <c r="AW800" s="428"/>
      <c r="AX800" s="428"/>
      <c r="AY800" s="428"/>
      <c r="AZ800" s="428"/>
      <c r="BA800" s="428"/>
      <c r="BB800" s="428"/>
      <c r="BC800" s="428"/>
    </row>
    <row r="801" ht="12.75" customHeight="1">
      <c r="A801" s="428"/>
      <c r="B801" s="428"/>
      <c r="C801" s="428"/>
      <c r="D801" s="428"/>
      <c r="E801" s="428"/>
      <c r="F801" s="428"/>
      <c r="G801" s="428"/>
      <c r="H801" s="428"/>
      <c r="I801" s="428"/>
      <c r="J801" s="428"/>
      <c r="K801" s="428"/>
      <c r="L801" s="428"/>
      <c r="M801" s="428"/>
      <c r="N801" s="428"/>
      <c r="O801" s="428"/>
      <c r="P801" s="428"/>
      <c r="Q801" s="428"/>
      <c r="R801" s="428"/>
      <c r="S801" s="428"/>
      <c r="T801" s="428"/>
      <c r="U801" s="428"/>
      <c r="V801" s="428"/>
      <c r="W801" s="428"/>
      <c r="X801" s="428"/>
      <c r="Y801" s="428"/>
      <c r="Z801" s="428"/>
      <c r="AA801" s="428"/>
      <c r="AB801" s="428"/>
      <c r="AC801" s="428"/>
      <c r="AD801" s="428"/>
      <c r="AE801" s="428"/>
      <c r="AF801" s="428"/>
      <c r="AG801" s="428"/>
      <c r="AH801" s="428"/>
      <c r="AI801" s="428"/>
      <c r="AJ801" s="428"/>
      <c r="AK801" s="428"/>
      <c r="AL801" s="428"/>
      <c r="AM801" s="428"/>
      <c r="AN801" s="428"/>
      <c r="AO801" s="428"/>
      <c r="AP801" s="428"/>
      <c r="AQ801" s="428"/>
      <c r="AR801" s="428"/>
      <c r="AS801" s="428"/>
      <c r="AT801" s="428"/>
      <c r="AU801" s="428"/>
      <c r="AV801" s="428"/>
      <c r="AW801" s="428"/>
      <c r="AX801" s="428"/>
      <c r="AY801" s="428"/>
      <c r="AZ801" s="428"/>
      <c r="BA801" s="428"/>
      <c r="BB801" s="428"/>
      <c r="BC801" s="428"/>
    </row>
    <row r="802" ht="12.75" customHeight="1">
      <c r="A802" s="428"/>
      <c r="B802" s="428"/>
      <c r="C802" s="428"/>
      <c r="D802" s="428"/>
      <c r="E802" s="428"/>
      <c r="F802" s="428"/>
      <c r="G802" s="428"/>
      <c r="H802" s="428"/>
      <c r="I802" s="428"/>
      <c r="J802" s="428"/>
      <c r="K802" s="428"/>
      <c r="L802" s="428"/>
      <c r="M802" s="428"/>
      <c r="N802" s="428"/>
      <c r="O802" s="428"/>
      <c r="P802" s="428"/>
      <c r="Q802" s="428"/>
      <c r="R802" s="428"/>
      <c r="S802" s="428"/>
      <c r="T802" s="428"/>
      <c r="U802" s="428"/>
      <c r="V802" s="428"/>
      <c r="W802" s="428"/>
      <c r="X802" s="428"/>
      <c r="Y802" s="428"/>
      <c r="Z802" s="428"/>
      <c r="AA802" s="428"/>
      <c r="AB802" s="428"/>
      <c r="AC802" s="428"/>
      <c r="AD802" s="428"/>
      <c r="AE802" s="428"/>
      <c r="AF802" s="428"/>
      <c r="AG802" s="428"/>
      <c r="AH802" s="428"/>
      <c r="AI802" s="428"/>
      <c r="AJ802" s="428"/>
      <c r="AK802" s="428"/>
      <c r="AL802" s="428"/>
      <c r="AM802" s="428"/>
      <c r="AN802" s="428"/>
      <c r="AO802" s="428"/>
      <c r="AP802" s="428"/>
      <c r="AQ802" s="428"/>
      <c r="AR802" s="428"/>
      <c r="AS802" s="428"/>
      <c r="AT802" s="428"/>
      <c r="AU802" s="428"/>
      <c r="AV802" s="428"/>
      <c r="AW802" s="428"/>
      <c r="AX802" s="428"/>
      <c r="AY802" s="428"/>
      <c r="AZ802" s="428"/>
      <c r="BA802" s="428"/>
      <c r="BB802" s="428"/>
      <c r="BC802" s="428"/>
    </row>
    <row r="803" ht="12.75" customHeight="1">
      <c r="A803" s="428"/>
      <c r="B803" s="428"/>
      <c r="C803" s="428"/>
      <c r="D803" s="428"/>
      <c r="E803" s="428"/>
      <c r="F803" s="428"/>
      <c r="G803" s="428"/>
      <c r="H803" s="428"/>
      <c r="I803" s="428"/>
      <c r="J803" s="428"/>
      <c r="K803" s="428"/>
      <c r="L803" s="428"/>
      <c r="M803" s="428"/>
      <c r="N803" s="428"/>
      <c r="O803" s="428"/>
      <c r="P803" s="428"/>
      <c r="Q803" s="428"/>
      <c r="R803" s="428"/>
      <c r="S803" s="428"/>
      <c r="T803" s="428"/>
      <c r="U803" s="428"/>
      <c r="V803" s="428"/>
      <c r="W803" s="428"/>
      <c r="X803" s="428"/>
      <c r="Y803" s="428"/>
      <c r="Z803" s="428"/>
      <c r="AA803" s="428"/>
      <c r="AB803" s="428"/>
      <c r="AC803" s="428"/>
      <c r="AD803" s="428"/>
      <c r="AE803" s="428"/>
      <c r="AF803" s="428"/>
      <c r="AG803" s="428"/>
      <c r="AH803" s="428"/>
      <c r="AI803" s="428"/>
      <c r="AJ803" s="428"/>
      <c r="AK803" s="428"/>
      <c r="AL803" s="428"/>
      <c r="AM803" s="428"/>
      <c r="AN803" s="428"/>
      <c r="AO803" s="428"/>
      <c r="AP803" s="428"/>
      <c r="AQ803" s="428"/>
      <c r="AR803" s="428"/>
      <c r="AS803" s="428"/>
      <c r="AT803" s="428"/>
      <c r="AU803" s="428"/>
      <c r="AV803" s="428"/>
      <c r="AW803" s="428"/>
      <c r="AX803" s="428"/>
      <c r="AY803" s="428"/>
      <c r="AZ803" s="428"/>
      <c r="BA803" s="428"/>
      <c r="BB803" s="428"/>
      <c r="BC803" s="428"/>
    </row>
    <row r="804" ht="12.75" customHeight="1">
      <c r="A804" s="428"/>
      <c r="B804" s="428"/>
      <c r="C804" s="428"/>
      <c r="D804" s="428"/>
      <c r="E804" s="428"/>
      <c r="F804" s="428"/>
      <c r="G804" s="428"/>
      <c r="H804" s="428"/>
      <c r="I804" s="428"/>
      <c r="J804" s="428"/>
      <c r="K804" s="428"/>
      <c r="L804" s="428"/>
      <c r="M804" s="428"/>
      <c r="N804" s="428"/>
      <c r="O804" s="428"/>
      <c r="P804" s="428"/>
      <c r="Q804" s="428"/>
      <c r="R804" s="428"/>
      <c r="S804" s="428"/>
      <c r="T804" s="428"/>
      <c r="U804" s="428"/>
      <c r="V804" s="428"/>
      <c r="W804" s="428"/>
      <c r="X804" s="428"/>
      <c r="Y804" s="428"/>
      <c r="Z804" s="428"/>
      <c r="AA804" s="428"/>
      <c r="AB804" s="428"/>
      <c r="AC804" s="428"/>
      <c r="AD804" s="428"/>
      <c r="AE804" s="428"/>
      <c r="AF804" s="428"/>
      <c r="AG804" s="428"/>
      <c r="AH804" s="428"/>
      <c r="AI804" s="428"/>
      <c r="AJ804" s="428"/>
      <c r="AK804" s="428"/>
      <c r="AL804" s="428"/>
      <c r="AM804" s="428"/>
      <c r="AN804" s="428"/>
      <c r="AO804" s="428"/>
      <c r="AP804" s="428"/>
      <c r="AQ804" s="428"/>
      <c r="AR804" s="428"/>
      <c r="AS804" s="428"/>
      <c r="AT804" s="428"/>
      <c r="AU804" s="428"/>
      <c r="AV804" s="428"/>
      <c r="AW804" s="428"/>
      <c r="AX804" s="428"/>
      <c r="AY804" s="428"/>
      <c r="AZ804" s="428"/>
      <c r="BA804" s="428"/>
      <c r="BB804" s="428"/>
      <c r="BC804" s="428"/>
    </row>
    <row r="805" ht="12.75" customHeight="1">
      <c r="A805" s="428"/>
      <c r="B805" s="428"/>
      <c r="C805" s="428"/>
      <c r="D805" s="428"/>
      <c r="E805" s="428"/>
      <c r="F805" s="428"/>
      <c r="G805" s="428"/>
      <c r="H805" s="428"/>
      <c r="I805" s="428"/>
      <c r="J805" s="428"/>
      <c r="K805" s="428"/>
      <c r="L805" s="428"/>
      <c r="M805" s="428"/>
      <c r="N805" s="428"/>
      <c r="O805" s="428"/>
      <c r="P805" s="428"/>
      <c r="Q805" s="428"/>
      <c r="R805" s="428"/>
      <c r="S805" s="428"/>
      <c r="T805" s="428"/>
      <c r="U805" s="428"/>
      <c r="V805" s="428"/>
      <c r="W805" s="428"/>
      <c r="X805" s="428"/>
      <c r="Y805" s="428"/>
      <c r="Z805" s="428"/>
      <c r="AA805" s="428"/>
      <c r="AB805" s="428"/>
      <c r="AC805" s="428"/>
      <c r="AD805" s="428"/>
      <c r="AE805" s="428"/>
      <c r="AF805" s="428"/>
      <c r="AG805" s="428"/>
      <c r="AH805" s="428"/>
      <c r="AI805" s="428"/>
      <c r="AJ805" s="428"/>
      <c r="AK805" s="428"/>
      <c r="AL805" s="428"/>
      <c r="AM805" s="428"/>
      <c r="AN805" s="428"/>
      <c r="AO805" s="428"/>
      <c r="AP805" s="428"/>
      <c r="AQ805" s="428"/>
      <c r="AR805" s="428"/>
      <c r="AS805" s="428"/>
      <c r="AT805" s="428"/>
      <c r="AU805" s="428"/>
      <c r="AV805" s="428"/>
      <c r="AW805" s="428"/>
      <c r="AX805" s="428"/>
      <c r="AY805" s="428"/>
      <c r="AZ805" s="428"/>
      <c r="BA805" s="428"/>
      <c r="BB805" s="428"/>
      <c r="BC805" s="428"/>
    </row>
    <row r="806" ht="12.75" customHeight="1">
      <c r="A806" s="428"/>
      <c r="B806" s="428"/>
      <c r="C806" s="428"/>
      <c r="D806" s="428"/>
      <c r="E806" s="428"/>
      <c r="F806" s="428"/>
      <c r="G806" s="428"/>
      <c r="H806" s="428"/>
      <c r="I806" s="428"/>
      <c r="J806" s="428"/>
      <c r="K806" s="428"/>
      <c r="L806" s="428"/>
      <c r="M806" s="428"/>
      <c r="N806" s="428"/>
      <c r="O806" s="428"/>
      <c r="P806" s="428"/>
      <c r="Q806" s="428"/>
      <c r="R806" s="428"/>
      <c r="S806" s="428"/>
      <c r="T806" s="428"/>
      <c r="U806" s="428"/>
      <c r="V806" s="428"/>
      <c r="W806" s="428"/>
      <c r="X806" s="428"/>
      <c r="Y806" s="428"/>
      <c r="Z806" s="428"/>
      <c r="AA806" s="428"/>
      <c r="AB806" s="428"/>
      <c r="AC806" s="428"/>
      <c r="AD806" s="428"/>
      <c r="AE806" s="428"/>
      <c r="AF806" s="428"/>
      <c r="AG806" s="428"/>
      <c r="AH806" s="428"/>
      <c r="AI806" s="428"/>
      <c r="AJ806" s="428"/>
      <c r="AK806" s="428"/>
      <c r="AL806" s="428"/>
      <c r="AM806" s="428"/>
      <c r="AN806" s="428"/>
      <c r="AO806" s="428"/>
      <c r="AP806" s="428"/>
      <c r="AQ806" s="428"/>
      <c r="AR806" s="428"/>
      <c r="AS806" s="428"/>
      <c r="AT806" s="428"/>
      <c r="AU806" s="428"/>
      <c r="AV806" s="428"/>
      <c r="AW806" s="428"/>
      <c r="AX806" s="428"/>
      <c r="AY806" s="428"/>
      <c r="AZ806" s="428"/>
      <c r="BA806" s="428"/>
      <c r="BB806" s="428"/>
      <c r="BC806" s="428"/>
    </row>
    <row r="807" ht="12.75" customHeight="1">
      <c r="A807" s="428"/>
      <c r="B807" s="428"/>
      <c r="C807" s="428"/>
      <c r="D807" s="428"/>
      <c r="E807" s="428"/>
      <c r="F807" s="428"/>
      <c r="G807" s="428"/>
      <c r="H807" s="428"/>
      <c r="I807" s="428"/>
      <c r="J807" s="428"/>
      <c r="K807" s="428"/>
      <c r="L807" s="428"/>
      <c r="M807" s="428"/>
      <c r="N807" s="428"/>
      <c r="O807" s="428"/>
      <c r="P807" s="428"/>
      <c r="Q807" s="428"/>
      <c r="R807" s="428"/>
      <c r="S807" s="428"/>
      <c r="T807" s="428"/>
      <c r="U807" s="428"/>
      <c r="V807" s="428"/>
      <c r="W807" s="428"/>
      <c r="X807" s="428"/>
      <c r="Y807" s="428"/>
      <c r="Z807" s="428"/>
      <c r="AA807" s="428"/>
      <c r="AB807" s="428"/>
      <c r="AC807" s="428"/>
      <c r="AD807" s="428"/>
      <c r="AE807" s="428"/>
      <c r="AF807" s="428"/>
      <c r="AG807" s="428"/>
      <c r="AH807" s="428"/>
      <c r="AI807" s="428"/>
      <c r="AJ807" s="428"/>
      <c r="AK807" s="428"/>
      <c r="AL807" s="428"/>
      <c r="AM807" s="428"/>
      <c r="AN807" s="428"/>
      <c r="AO807" s="428"/>
      <c r="AP807" s="428"/>
      <c r="AQ807" s="428"/>
      <c r="AR807" s="428"/>
      <c r="AS807" s="428"/>
      <c r="AT807" s="428"/>
      <c r="AU807" s="428"/>
      <c r="AV807" s="428"/>
      <c r="AW807" s="428"/>
      <c r="AX807" s="428"/>
      <c r="AY807" s="428"/>
      <c r="AZ807" s="428"/>
      <c r="BA807" s="428"/>
      <c r="BB807" s="428"/>
      <c r="BC807" s="428"/>
    </row>
    <row r="808" ht="12.75" customHeight="1">
      <c r="A808" s="428"/>
      <c r="B808" s="428"/>
      <c r="C808" s="428"/>
      <c r="D808" s="428"/>
      <c r="E808" s="428"/>
      <c r="F808" s="428"/>
      <c r="G808" s="428"/>
      <c r="H808" s="428"/>
      <c r="I808" s="428"/>
      <c r="J808" s="428"/>
      <c r="K808" s="428"/>
      <c r="L808" s="428"/>
      <c r="M808" s="428"/>
      <c r="N808" s="428"/>
      <c r="O808" s="428"/>
      <c r="P808" s="428"/>
      <c r="Q808" s="428"/>
      <c r="R808" s="428"/>
      <c r="S808" s="428"/>
      <c r="T808" s="428"/>
      <c r="U808" s="428"/>
      <c r="V808" s="428"/>
      <c r="W808" s="428"/>
      <c r="X808" s="428"/>
      <c r="Y808" s="428"/>
      <c r="Z808" s="428"/>
      <c r="AA808" s="428"/>
      <c r="AB808" s="428"/>
      <c r="AC808" s="428"/>
      <c r="AD808" s="428"/>
      <c r="AE808" s="428"/>
      <c r="AF808" s="428"/>
      <c r="AG808" s="428"/>
      <c r="AH808" s="428"/>
      <c r="AI808" s="428"/>
      <c r="AJ808" s="428"/>
      <c r="AK808" s="428"/>
      <c r="AL808" s="428"/>
      <c r="AM808" s="428"/>
      <c r="AN808" s="428"/>
      <c r="AO808" s="428"/>
      <c r="AP808" s="428"/>
      <c r="AQ808" s="428"/>
      <c r="AR808" s="428"/>
      <c r="AS808" s="428"/>
      <c r="AT808" s="428"/>
      <c r="AU808" s="428"/>
      <c r="AV808" s="428"/>
      <c r="AW808" s="428"/>
      <c r="AX808" s="428"/>
      <c r="AY808" s="428"/>
      <c r="AZ808" s="428"/>
      <c r="BA808" s="428"/>
      <c r="BB808" s="428"/>
      <c r="BC808" s="428"/>
    </row>
    <row r="809" ht="12.75" customHeight="1">
      <c r="A809" s="428"/>
      <c r="B809" s="428"/>
      <c r="C809" s="428"/>
      <c r="D809" s="428"/>
      <c r="E809" s="428"/>
      <c r="F809" s="428"/>
      <c r="G809" s="428"/>
      <c r="H809" s="428"/>
      <c r="I809" s="428"/>
      <c r="J809" s="428"/>
      <c r="K809" s="428"/>
      <c r="L809" s="428"/>
      <c r="M809" s="428"/>
      <c r="N809" s="428"/>
      <c r="O809" s="428"/>
      <c r="P809" s="428"/>
      <c r="Q809" s="428"/>
      <c r="R809" s="428"/>
      <c r="S809" s="428"/>
      <c r="T809" s="428"/>
      <c r="U809" s="428"/>
      <c r="V809" s="428"/>
      <c r="W809" s="428"/>
      <c r="X809" s="428"/>
      <c r="Y809" s="428"/>
      <c r="Z809" s="428"/>
      <c r="AA809" s="428"/>
      <c r="AB809" s="428"/>
      <c r="AC809" s="428"/>
      <c r="AD809" s="428"/>
      <c r="AE809" s="428"/>
      <c r="AF809" s="428"/>
      <c r="AG809" s="428"/>
      <c r="AH809" s="428"/>
      <c r="AI809" s="428"/>
      <c r="AJ809" s="428"/>
      <c r="AK809" s="428"/>
      <c r="AL809" s="428"/>
      <c r="AM809" s="428"/>
      <c r="AN809" s="428"/>
      <c r="AO809" s="428"/>
      <c r="AP809" s="428"/>
      <c r="AQ809" s="428"/>
      <c r="AR809" s="428"/>
      <c r="AS809" s="428"/>
      <c r="AT809" s="428"/>
      <c r="AU809" s="428"/>
      <c r="AV809" s="428"/>
      <c r="AW809" s="428"/>
      <c r="AX809" s="428"/>
      <c r="AY809" s="428"/>
      <c r="AZ809" s="428"/>
      <c r="BA809" s="428"/>
      <c r="BB809" s="428"/>
      <c r="BC809" s="428"/>
    </row>
    <row r="810" ht="12.75" customHeight="1">
      <c r="A810" s="428"/>
      <c r="B810" s="428"/>
      <c r="C810" s="428"/>
      <c r="D810" s="428"/>
      <c r="E810" s="428"/>
      <c r="F810" s="428"/>
      <c r="G810" s="428"/>
      <c r="H810" s="428"/>
      <c r="I810" s="428"/>
      <c r="J810" s="428"/>
      <c r="K810" s="428"/>
      <c r="L810" s="428"/>
      <c r="M810" s="428"/>
      <c r="N810" s="428"/>
      <c r="O810" s="428"/>
      <c r="P810" s="428"/>
      <c r="Q810" s="428"/>
      <c r="R810" s="428"/>
      <c r="S810" s="428"/>
      <c r="T810" s="428"/>
      <c r="U810" s="428"/>
      <c r="V810" s="428"/>
      <c r="W810" s="428"/>
      <c r="X810" s="428"/>
      <c r="Y810" s="428"/>
      <c r="Z810" s="428"/>
      <c r="AA810" s="428"/>
      <c r="AB810" s="428"/>
      <c r="AC810" s="428"/>
      <c r="AD810" s="428"/>
      <c r="AE810" s="428"/>
      <c r="AF810" s="428"/>
      <c r="AG810" s="428"/>
      <c r="AH810" s="428"/>
      <c r="AI810" s="428"/>
      <c r="AJ810" s="428"/>
      <c r="AK810" s="428"/>
      <c r="AL810" s="428"/>
      <c r="AM810" s="428"/>
      <c r="AN810" s="428"/>
      <c r="AO810" s="428"/>
      <c r="AP810" s="428"/>
      <c r="AQ810" s="428"/>
      <c r="AR810" s="428"/>
      <c r="AS810" s="428"/>
      <c r="AT810" s="428"/>
      <c r="AU810" s="428"/>
      <c r="AV810" s="428"/>
      <c r="AW810" s="428"/>
      <c r="AX810" s="428"/>
      <c r="AY810" s="428"/>
      <c r="AZ810" s="428"/>
      <c r="BA810" s="428"/>
      <c r="BB810" s="428"/>
      <c r="BC810" s="428"/>
    </row>
    <row r="811" ht="12.75" customHeight="1">
      <c r="A811" s="428"/>
      <c r="B811" s="428"/>
      <c r="C811" s="428"/>
      <c r="D811" s="428"/>
      <c r="E811" s="428"/>
      <c r="F811" s="428"/>
      <c r="G811" s="428"/>
      <c r="H811" s="428"/>
      <c r="I811" s="428"/>
      <c r="J811" s="428"/>
      <c r="K811" s="428"/>
      <c r="L811" s="428"/>
      <c r="M811" s="428"/>
      <c r="N811" s="428"/>
      <c r="O811" s="428"/>
      <c r="P811" s="428"/>
      <c r="Q811" s="428"/>
      <c r="R811" s="428"/>
      <c r="S811" s="428"/>
      <c r="T811" s="428"/>
      <c r="U811" s="428"/>
      <c r="V811" s="428"/>
      <c r="W811" s="428"/>
      <c r="X811" s="428"/>
      <c r="Y811" s="428"/>
      <c r="Z811" s="428"/>
      <c r="AA811" s="428"/>
      <c r="AB811" s="428"/>
      <c r="AC811" s="428"/>
      <c r="AD811" s="428"/>
      <c r="AE811" s="428"/>
      <c r="AF811" s="428"/>
      <c r="AG811" s="428"/>
      <c r="AH811" s="428"/>
      <c r="AI811" s="428"/>
      <c r="AJ811" s="428"/>
      <c r="AK811" s="428"/>
      <c r="AL811" s="428"/>
      <c r="AM811" s="428"/>
      <c r="AN811" s="428"/>
      <c r="AO811" s="428"/>
      <c r="AP811" s="428"/>
      <c r="AQ811" s="428"/>
      <c r="AR811" s="428"/>
      <c r="AS811" s="428"/>
      <c r="AT811" s="428"/>
      <c r="AU811" s="428"/>
      <c r="AV811" s="428"/>
      <c r="AW811" s="428"/>
      <c r="AX811" s="428"/>
      <c r="AY811" s="428"/>
      <c r="AZ811" s="428"/>
      <c r="BA811" s="428"/>
      <c r="BB811" s="428"/>
      <c r="BC811" s="428"/>
    </row>
    <row r="812" ht="12.75" customHeight="1">
      <c r="A812" s="428"/>
      <c r="B812" s="428"/>
      <c r="C812" s="428"/>
      <c r="D812" s="428"/>
      <c r="E812" s="428"/>
      <c r="F812" s="428"/>
      <c r="G812" s="428"/>
      <c r="H812" s="428"/>
      <c r="I812" s="428"/>
      <c r="J812" s="428"/>
      <c r="K812" s="428"/>
      <c r="L812" s="428"/>
      <c r="M812" s="428"/>
      <c r="N812" s="428"/>
      <c r="O812" s="428"/>
      <c r="P812" s="428"/>
      <c r="Q812" s="428"/>
      <c r="R812" s="428"/>
      <c r="S812" s="428"/>
      <c r="T812" s="428"/>
      <c r="U812" s="428"/>
      <c r="V812" s="428"/>
      <c r="W812" s="428"/>
      <c r="X812" s="428"/>
      <c r="Y812" s="428"/>
      <c r="Z812" s="428"/>
      <c r="AA812" s="428"/>
      <c r="AB812" s="428"/>
      <c r="AC812" s="428"/>
      <c r="AD812" s="428"/>
      <c r="AE812" s="428"/>
      <c r="AF812" s="428"/>
      <c r="AG812" s="428"/>
      <c r="AH812" s="428"/>
      <c r="AI812" s="428"/>
      <c r="AJ812" s="428"/>
      <c r="AK812" s="428"/>
      <c r="AL812" s="428"/>
      <c r="AM812" s="428"/>
      <c r="AN812" s="428"/>
      <c r="AO812" s="428"/>
      <c r="AP812" s="428"/>
      <c r="AQ812" s="428"/>
      <c r="AR812" s="428"/>
      <c r="AS812" s="428"/>
      <c r="AT812" s="428"/>
      <c r="AU812" s="428"/>
      <c r="AV812" s="428"/>
      <c r="AW812" s="428"/>
      <c r="AX812" s="428"/>
      <c r="AY812" s="428"/>
      <c r="AZ812" s="428"/>
      <c r="BA812" s="428"/>
      <c r="BB812" s="428"/>
      <c r="BC812" s="428"/>
    </row>
    <row r="813" ht="12.75" customHeight="1">
      <c r="A813" s="428"/>
      <c r="B813" s="428"/>
      <c r="C813" s="428"/>
      <c r="D813" s="428"/>
      <c r="E813" s="428"/>
      <c r="F813" s="428"/>
      <c r="G813" s="428"/>
      <c r="H813" s="428"/>
      <c r="I813" s="428"/>
      <c r="J813" s="428"/>
      <c r="K813" s="428"/>
      <c r="L813" s="428"/>
      <c r="M813" s="428"/>
      <c r="N813" s="428"/>
      <c r="O813" s="428"/>
      <c r="P813" s="428"/>
      <c r="Q813" s="428"/>
      <c r="R813" s="428"/>
      <c r="S813" s="428"/>
      <c r="T813" s="428"/>
      <c r="U813" s="428"/>
      <c r="V813" s="428"/>
      <c r="W813" s="428"/>
      <c r="X813" s="428"/>
      <c r="Y813" s="428"/>
      <c r="Z813" s="428"/>
      <c r="AA813" s="428"/>
      <c r="AB813" s="428"/>
      <c r="AC813" s="428"/>
      <c r="AD813" s="428"/>
      <c r="AE813" s="428"/>
      <c r="AF813" s="428"/>
      <c r="AG813" s="428"/>
      <c r="AH813" s="428"/>
      <c r="AI813" s="428"/>
      <c r="AJ813" s="428"/>
      <c r="AK813" s="428"/>
      <c r="AL813" s="428"/>
      <c r="AM813" s="428"/>
      <c r="AN813" s="428"/>
      <c r="AO813" s="428"/>
      <c r="AP813" s="428"/>
      <c r="AQ813" s="428"/>
      <c r="AR813" s="428"/>
      <c r="AS813" s="428"/>
      <c r="AT813" s="428"/>
      <c r="AU813" s="428"/>
      <c r="AV813" s="428"/>
      <c r="AW813" s="428"/>
      <c r="AX813" s="428"/>
      <c r="AY813" s="428"/>
      <c r="AZ813" s="428"/>
      <c r="BA813" s="428"/>
      <c r="BB813" s="428"/>
      <c r="BC813" s="428"/>
    </row>
    <row r="814" ht="12.75" customHeight="1">
      <c r="A814" s="428"/>
      <c r="B814" s="428"/>
      <c r="C814" s="428"/>
      <c r="D814" s="428"/>
      <c r="E814" s="428"/>
      <c r="F814" s="428"/>
      <c r="G814" s="428"/>
      <c r="H814" s="428"/>
      <c r="I814" s="428"/>
      <c r="J814" s="428"/>
      <c r="K814" s="428"/>
      <c r="L814" s="428"/>
      <c r="M814" s="428"/>
      <c r="N814" s="428"/>
      <c r="O814" s="428"/>
      <c r="P814" s="428"/>
      <c r="Q814" s="428"/>
      <c r="R814" s="428"/>
      <c r="S814" s="428"/>
      <c r="T814" s="428"/>
      <c r="U814" s="428"/>
      <c r="V814" s="428"/>
      <c r="W814" s="428"/>
      <c r="X814" s="428"/>
      <c r="Y814" s="428"/>
      <c r="Z814" s="428"/>
      <c r="AA814" s="428"/>
      <c r="AB814" s="428"/>
      <c r="AC814" s="428"/>
      <c r="AD814" s="428"/>
      <c r="AE814" s="428"/>
      <c r="AF814" s="428"/>
      <c r="AG814" s="428"/>
      <c r="AH814" s="428"/>
      <c r="AI814" s="428"/>
      <c r="AJ814" s="428"/>
      <c r="AK814" s="428"/>
      <c r="AL814" s="428"/>
      <c r="AM814" s="428"/>
      <c r="AN814" s="428"/>
      <c r="AO814" s="428"/>
      <c r="AP814" s="428"/>
      <c r="AQ814" s="428"/>
      <c r="AR814" s="428"/>
      <c r="AS814" s="428"/>
      <c r="AT814" s="428"/>
      <c r="AU814" s="428"/>
      <c r="AV814" s="428"/>
      <c r="AW814" s="428"/>
      <c r="AX814" s="428"/>
      <c r="AY814" s="428"/>
      <c r="AZ814" s="428"/>
      <c r="BA814" s="428"/>
      <c r="BB814" s="428"/>
      <c r="BC814" s="428"/>
    </row>
    <row r="815" ht="12.75" customHeight="1">
      <c r="A815" s="428"/>
      <c r="B815" s="428"/>
      <c r="C815" s="428"/>
      <c r="D815" s="428"/>
      <c r="E815" s="428"/>
      <c r="F815" s="428"/>
      <c r="G815" s="428"/>
      <c r="H815" s="428"/>
      <c r="I815" s="428"/>
      <c r="J815" s="428"/>
      <c r="K815" s="428"/>
      <c r="L815" s="428"/>
      <c r="M815" s="428"/>
      <c r="N815" s="428"/>
      <c r="O815" s="428"/>
      <c r="P815" s="428"/>
      <c r="Q815" s="428"/>
      <c r="R815" s="428"/>
      <c r="S815" s="428"/>
      <c r="T815" s="428"/>
      <c r="U815" s="428"/>
      <c r="V815" s="428"/>
      <c r="W815" s="428"/>
      <c r="X815" s="428"/>
      <c r="Y815" s="428"/>
      <c r="Z815" s="428"/>
      <c r="AA815" s="428"/>
      <c r="AB815" s="428"/>
      <c r="AC815" s="428"/>
      <c r="AD815" s="428"/>
      <c r="AE815" s="428"/>
      <c r="AF815" s="428"/>
      <c r="AG815" s="428"/>
      <c r="AH815" s="428"/>
      <c r="AI815" s="428"/>
      <c r="AJ815" s="428"/>
      <c r="AK815" s="428"/>
      <c r="AL815" s="428"/>
      <c r="AM815" s="428"/>
      <c r="AN815" s="428"/>
      <c r="AO815" s="428"/>
      <c r="AP815" s="428"/>
      <c r="AQ815" s="428"/>
      <c r="AR815" s="428"/>
      <c r="AS815" s="428"/>
      <c r="AT815" s="428"/>
      <c r="AU815" s="428"/>
      <c r="AV815" s="428"/>
      <c r="AW815" s="428"/>
      <c r="AX815" s="428"/>
      <c r="AY815" s="428"/>
      <c r="AZ815" s="428"/>
      <c r="BA815" s="428"/>
      <c r="BB815" s="428"/>
      <c r="BC815" s="428"/>
    </row>
    <row r="816" ht="12.75" customHeight="1">
      <c r="A816" s="428"/>
      <c r="B816" s="428"/>
      <c r="C816" s="428"/>
      <c r="D816" s="428"/>
      <c r="E816" s="428"/>
      <c r="F816" s="428"/>
      <c r="G816" s="428"/>
      <c r="H816" s="428"/>
      <c r="I816" s="428"/>
      <c r="J816" s="428"/>
      <c r="K816" s="428"/>
      <c r="L816" s="428"/>
      <c r="M816" s="428"/>
      <c r="N816" s="428"/>
      <c r="O816" s="428"/>
      <c r="P816" s="428"/>
      <c r="Q816" s="428"/>
      <c r="R816" s="428"/>
      <c r="S816" s="428"/>
      <c r="T816" s="428"/>
      <c r="U816" s="428"/>
      <c r="V816" s="428"/>
      <c r="W816" s="428"/>
      <c r="X816" s="428"/>
      <c r="Y816" s="428"/>
      <c r="Z816" s="428"/>
      <c r="AA816" s="428"/>
      <c r="AB816" s="428"/>
      <c r="AC816" s="428"/>
      <c r="AD816" s="428"/>
      <c r="AE816" s="428"/>
      <c r="AF816" s="428"/>
      <c r="AG816" s="428"/>
      <c r="AH816" s="428"/>
      <c r="AI816" s="428"/>
      <c r="AJ816" s="428"/>
      <c r="AK816" s="428"/>
      <c r="AL816" s="428"/>
      <c r="AM816" s="428"/>
      <c r="AN816" s="428"/>
      <c r="AO816" s="428"/>
      <c r="AP816" s="428"/>
      <c r="AQ816" s="428"/>
      <c r="AR816" s="428"/>
      <c r="AS816" s="428"/>
      <c r="AT816" s="428"/>
      <c r="AU816" s="428"/>
      <c r="AV816" s="428"/>
      <c r="AW816" s="428"/>
      <c r="AX816" s="428"/>
      <c r="AY816" s="428"/>
      <c r="AZ816" s="428"/>
      <c r="BA816" s="428"/>
      <c r="BB816" s="428"/>
      <c r="BC816" s="428"/>
    </row>
    <row r="817" ht="12.75" customHeight="1">
      <c r="A817" s="428"/>
      <c r="B817" s="428"/>
      <c r="C817" s="428"/>
      <c r="D817" s="428"/>
      <c r="E817" s="428"/>
      <c r="F817" s="428"/>
      <c r="G817" s="428"/>
      <c r="H817" s="428"/>
      <c r="I817" s="428"/>
      <c r="J817" s="428"/>
      <c r="K817" s="428"/>
      <c r="L817" s="428"/>
      <c r="M817" s="428"/>
      <c r="N817" s="428"/>
      <c r="O817" s="428"/>
      <c r="P817" s="428"/>
      <c r="Q817" s="428"/>
      <c r="R817" s="428"/>
      <c r="S817" s="428"/>
      <c r="T817" s="428"/>
      <c r="U817" s="428"/>
      <c r="V817" s="428"/>
      <c r="W817" s="428"/>
      <c r="X817" s="428"/>
      <c r="Y817" s="428"/>
      <c r="Z817" s="428"/>
      <c r="AA817" s="428"/>
      <c r="AB817" s="428"/>
      <c r="AC817" s="428"/>
      <c r="AD817" s="428"/>
      <c r="AE817" s="428"/>
      <c r="AF817" s="428"/>
      <c r="AG817" s="428"/>
      <c r="AH817" s="428"/>
      <c r="AI817" s="428"/>
      <c r="AJ817" s="428"/>
      <c r="AK817" s="428"/>
      <c r="AL817" s="428"/>
      <c r="AM817" s="428"/>
      <c r="AN817" s="428"/>
      <c r="AO817" s="428"/>
      <c r="AP817" s="428"/>
      <c r="AQ817" s="428"/>
      <c r="AR817" s="428"/>
      <c r="AS817" s="428"/>
      <c r="AT817" s="428"/>
      <c r="AU817" s="428"/>
      <c r="AV817" s="428"/>
      <c r="AW817" s="428"/>
      <c r="AX817" s="428"/>
      <c r="AY817" s="428"/>
      <c r="AZ817" s="428"/>
      <c r="BA817" s="428"/>
      <c r="BB817" s="428"/>
      <c r="BC817" s="428"/>
    </row>
    <row r="818" ht="12.75" customHeight="1">
      <c r="A818" s="428"/>
      <c r="B818" s="428"/>
      <c r="C818" s="428"/>
      <c r="D818" s="428"/>
      <c r="E818" s="428"/>
      <c r="F818" s="428"/>
      <c r="G818" s="428"/>
      <c r="H818" s="428"/>
      <c r="I818" s="428"/>
      <c r="J818" s="428"/>
      <c r="K818" s="428"/>
      <c r="L818" s="428"/>
      <c r="M818" s="428"/>
      <c r="N818" s="428"/>
      <c r="O818" s="428"/>
      <c r="P818" s="428"/>
      <c r="Q818" s="428"/>
      <c r="R818" s="428"/>
      <c r="S818" s="428"/>
      <c r="T818" s="428"/>
      <c r="U818" s="428"/>
      <c r="V818" s="428"/>
      <c r="W818" s="428"/>
      <c r="X818" s="428"/>
      <c r="Y818" s="428"/>
      <c r="Z818" s="428"/>
      <c r="AA818" s="428"/>
      <c r="AB818" s="428"/>
      <c r="AC818" s="428"/>
      <c r="AD818" s="428"/>
      <c r="AE818" s="428"/>
      <c r="AF818" s="428"/>
      <c r="AG818" s="428"/>
      <c r="AH818" s="428"/>
      <c r="AI818" s="428"/>
      <c r="AJ818" s="428"/>
      <c r="AK818" s="428"/>
      <c r="AL818" s="428"/>
      <c r="AM818" s="428"/>
      <c r="AN818" s="428"/>
      <c r="AO818" s="428"/>
      <c r="AP818" s="428"/>
      <c r="AQ818" s="428"/>
      <c r="AR818" s="428"/>
      <c r="AS818" s="428"/>
      <c r="AT818" s="428"/>
      <c r="AU818" s="428"/>
      <c r="AV818" s="428"/>
      <c r="AW818" s="428"/>
      <c r="AX818" s="428"/>
      <c r="AY818" s="428"/>
      <c r="AZ818" s="428"/>
      <c r="BA818" s="428"/>
      <c r="BB818" s="428"/>
      <c r="BC818" s="428"/>
    </row>
    <row r="819" ht="12.75" customHeight="1">
      <c r="A819" s="428"/>
      <c r="B819" s="428"/>
      <c r="C819" s="428"/>
      <c r="D819" s="428"/>
      <c r="E819" s="428"/>
      <c r="F819" s="428"/>
      <c r="G819" s="428"/>
      <c r="H819" s="428"/>
      <c r="I819" s="428"/>
      <c r="J819" s="428"/>
      <c r="K819" s="428"/>
      <c r="L819" s="428"/>
      <c r="M819" s="428"/>
      <c r="N819" s="428"/>
      <c r="O819" s="428"/>
      <c r="P819" s="428"/>
      <c r="Q819" s="428"/>
      <c r="R819" s="428"/>
      <c r="S819" s="428"/>
      <c r="T819" s="428"/>
      <c r="U819" s="428"/>
      <c r="V819" s="428"/>
      <c r="W819" s="428"/>
      <c r="X819" s="428"/>
      <c r="Y819" s="428"/>
      <c r="Z819" s="428"/>
      <c r="AA819" s="428"/>
      <c r="AB819" s="428"/>
      <c r="AC819" s="428"/>
      <c r="AD819" s="428"/>
      <c r="AE819" s="428"/>
      <c r="AF819" s="428"/>
      <c r="AG819" s="428"/>
      <c r="AH819" s="428"/>
      <c r="AI819" s="428"/>
      <c r="AJ819" s="428"/>
      <c r="AK819" s="428"/>
      <c r="AL819" s="428"/>
      <c r="AM819" s="428"/>
      <c r="AN819" s="428"/>
      <c r="AO819" s="428"/>
      <c r="AP819" s="428"/>
      <c r="AQ819" s="428"/>
      <c r="AR819" s="428"/>
      <c r="AS819" s="428"/>
      <c r="AT819" s="428"/>
      <c r="AU819" s="428"/>
      <c r="AV819" s="428"/>
      <c r="AW819" s="428"/>
      <c r="AX819" s="428"/>
      <c r="AY819" s="428"/>
      <c r="AZ819" s="428"/>
      <c r="BA819" s="428"/>
      <c r="BB819" s="428"/>
      <c r="BC819" s="428"/>
    </row>
    <row r="820" ht="12.75" customHeight="1">
      <c r="A820" s="428"/>
      <c r="B820" s="428"/>
      <c r="C820" s="428"/>
      <c r="D820" s="428"/>
      <c r="E820" s="428"/>
      <c r="F820" s="428"/>
      <c r="G820" s="428"/>
      <c r="H820" s="428"/>
      <c r="I820" s="428"/>
      <c r="J820" s="428"/>
      <c r="K820" s="428"/>
      <c r="L820" s="428"/>
      <c r="M820" s="428"/>
      <c r="N820" s="428"/>
      <c r="O820" s="428"/>
      <c r="P820" s="428"/>
      <c r="Q820" s="428"/>
      <c r="R820" s="428"/>
      <c r="S820" s="428"/>
      <c r="T820" s="428"/>
      <c r="U820" s="428"/>
      <c r="V820" s="428"/>
      <c r="W820" s="428"/>
      <c r="X820" s="428"/>
      <c r="Y820" s="428"/>
      <c r="Z820" s="428"/>
      <c r="AA820" s="428"/>
      <c r="AB820" s="428"/>
      <c r="AC820" s="428"/>
      <c r="AD820" s="428"/>
      <c r="AE820" s="428"/>
      <c r="AF820" s="428"/>
      <c r="AG820" s="428"/>
      <c r="AH820" s="428"/>
      <c r="AI820" s="428"/>
      <c r="AJ820" s="428"/>
      <c r="AK820" s="428"/>
      <c r="AL820" s="428"/>
      <c r="AM820" s="428"/>
      <c r="AN820" s="428"/>
      <c r="AO820" s="428"/>
      <c r="AP820" s="428"/>
      <c r="AQ820" s="428"/>
      <c r="AR820" s="428"/>
      <c r="AS820" s="428"/>
      <c r="AT820" s="428"/>
      <c r="AU820" s="428"/>
      <c r="AV820" s="428"/>
      <c r="AW820" s="428"/>
      <c r="AX820" s="428"/>
      <c r="AY820" s="428"/>
      <c r="AZ820" s="428"/>
      <c r="BA820" s="428"/>
      <c r="BB820" s="428"/>
      <c r="BC820" s="428"/>
    </row>
    <row r="821" ht="12.75" customHeight="1">
      <c r="A821" s="428"/>
      <c r="B821" s="428"/>
      <c r="C821" s="428"/>
      <c r="D821" s="428"/>
      <c r="E821" s="428"/>
      <c r="F821" s="428"/>
      <c r="G821" s="428"/>
      <c r="H821" s="428"/>
      <c r="I821" s="428"/>
      <c r="J821" s="428"/>
      <c r="K821" s="428"/>
      <c r="L821" s="428"/>
      <c r="M821" s="428"/>
      <c r="N821" s="428"/>
      <c r="O821" s="428"/>
      <c r="P821" s="428"/>
      <c r="Q821" s="428"/>
      <c r="R821" s="428"/>
      <c r="S821" s="428"/>
      <c r="T821" s="428"/>
      <c r="U821" s="428"/>
      <c r="V821" s="428"/>
      <c r="W821" s="428"/>
      <c r="X821" s="428"/>
      <c r="Y821" s="428"/>
      <c r="Z821" s="428"/>
      <c r="AA821" s="428"/>
      <c r="AB821" s="428"/>
      <c r="AC821" s="428"/>
      <c r="AD821" s="428"/>
      <c r="AE821" s="428"/>
      <c r="AF821" s="428"/>
      <c r="AG821" s="428"/>
      <c r="AH821" s="428"/>
      <c r="AI821" s="428"/>
      <c r="AJ821" s="428"/>
      <c r="AK821" s="428"/>
      <c r="AL821" s="428"/>
      <c r="AM821" s="428"/>
      <c r="AN821" s="428"/>
      <c r="AO821" s="428"/>
      <c r="AP821" s="428"/>
      <c r="AQ821" s="428"/>
      <c r="AR821" s="428"/>
      <c r="AS821" s="428"/>
      <c r="AT821" s="428"/>
      <c r="AU821" s="428"/>
      <c r="AV821" s="428"/>
      <c r="AW821" s="428"/>
      <c r="AX821" s="428"/>
      <c r="AY821" s="428"/>
      <c r="AZ821" s="428"/>
      <c r="BA821" s="428"/>
      <c r="BB821" s="428"/>
      <c r="BC821" s="428"/>
    </row>
    <row r="822" ht="12.75" customHeight="1">
      <c r="A822" s="428"/>
      <c r="B822" s="428"/>
      <c r="C822" s="428"/>
      <c r="D822" s="428"/>
      <c r="E822" s="428"/>
      <c r="F822" s="428"/>
      <c r="G822" s="428"/>
      <c r="H822" s="428"/>
      <c r="I822" s="428"/>
      <c r="J822" s="428"/>
      <c r="K822" s="428"/>
      <c r="L822" s="428"/>
      <c r="M822" s="428"/>
      <c r="N822" s="428"/>
      <c r="O822" s="428"/>
      <c r="P822" s="428"/>
      <c r="Q822" s="428"/>
      <c r="R822" s="428"/>
      <c r="S822" s="428"/>
      <c r="T822" s="428"/>
      <c r="U822" s="428"/>
      <c r="V822" s="428"/>
      <c r="W822" s="428"/>
      <c r="X822" s="428"/>
      <c r="Y822" s="428"/>
      <c r="Z822" s="428"/>
      <c r="AA822" s="428"/>
      <c r="AB822" s="428"/>
      <c r="AC822" s="428"/>
      <c r="AD822" s="428"/>
      <c r="AE822" s="428"/>
      <c r="AF822" s="428"/>
      <c r="AG822" s="428"/>
      <c r="AH822" s="428"/>
      <c r="AI822" s="428"/>
      <c r="AJ822" s="428"/>
      <c r="AK822" s="428"/>
      <c r="AL822" s="428"/>
      <c r="AM822" s="428"/>
      <c r="AN822" s="428"/>
      <c r="AO822" s="428"/>
      <c r="AP822" s="428"/>
      <c r="AQ822" s="428"/>
      <c r="AR822" s="428"/>
      <c r="AS822" s="428"/>
      <c r="AT822" s="428"/>
      <c r="AU822" s="428"/>
      <c r="AV822" s="428"/>
      <c r="AW822" s="428"/>
      <c r="AX822" s="428"/>
      <c r="AY822" s="428"/>
      <c r="AZ822" s="428"/>
      <c r="BA822" s="428"/>
      <c r="BB822" s="428"/>
      <c r="BC822" s="428"/>
    </row>
    <row r="823" ht="12.75" customHeight="1">
      <c r="A823" s="428"/>
      <c r="B823" s="428"/>
      <c r="C823" s="428"/>
      <c r="D823" s="428"/>
      <c r="E823" s="428"/>
      <c r="F823" s="428"/>
      <c r="G823" s="428"/>
      <c r="H823" s="428"/>
      <c r="I823" s="428"/>
      <c r="J823" s="428"/>
      <c r="K823" s="428"/>
      <c r="L823" s="428"/>
      <c r="M823" s="428"/>
      <c r="N823" s="428"/>
      <c r="O823" s="428"/>
      <c r="P823" s="428"/>
      <c r="Q823" s="428"/>
      <c r="R823" s="428"/>
      <c r="S823" s="428"/>
      <c r="T823" s="428"/>
      <c r="U823" s="428"/>
      <c r="V823" s="428"/>
      <c r="W823" s="428"/>
      <c r="X823" s="428"/>
      <c r="Y823" s="428"/>
      <c r="Z823" s="428"/>
      <c r="AA823" s="428"/>
      <c r="AB823" s="428"/>
      <c r="AC823" s="428"/>
      <c r="AD823" s="428"/>
      <c r="AE823" s="428"/>
      <c r="AF823" s="428"/>
      <c r="AG823" s="428"/>
      <c r="AH823" s="428"/>
      <c r="AI823" s="428"/>
      <c r="AJ823" s="428"/>
      <c r="AK823" s="428"/>
      <c r="AL823" s="428"/>
      <c r="AM823" s="428"/>
      <c r="AN823" s="428"/>
      <c r="AO823" s="428"/>
      <c r="AP823" s="428"/>
      <c r="AQ823" s="428"/>
      <c r="AR823" s="428"/>
      <c r="AS823" s="428"/>
      <c r="AT823" s="428"/>
      <c r="AU823" s="428"/>
      <c r="AV823" s="428"/>
      <c r="AW823" s="428"/>
      <c r="AX823" s="428"/>
      <c r="AY823" s="428"/>
      <c r="AZ823" s="428"/>
      <c r="BA823" s="428"/>
      <c r="BB823" s="428"/>
      <c r="BC823" s="428"/>
    </row>
    <row r="824" ht="12.75" customHeight="1">
      <c r="A824" s="428"/>
      <c r="B824" s="428"/>
      <c r="C824" s="428"/>
      <c r="D824" s="428"/>
      <c r="E824" s="428"/>
      <c r="F824" s="428"/>
      <c r="G824" s="428"/>
      <c r="H824" s="428"/>
      <c r="I824" s="428"/>
      <c r="J824" s="428"/>
      <c r="K824" s="428"/>
      <c r="L824" s="428"/>
      <c r="M824" s="428"/>
      <c r="N824" s="428"/>
      <c r="O824" s="428"/>
      <c r="P824" s="428"/>
      <c r="Q824" s="428"/>
      <c r="R824" s="428"/>
      <c r="S824" s="428"/>
      <c r="T824" s="428"/>
      <c r="U824" s="428"/>
      <c r="V824" s="428"/>
      <c r="W824" s="428"/>
      <c r="X824" s="428"/>
      <c r="Y824" s="428"/>
      <c r="Z824" s="428"/>
      <c r="AA824" s="428"/>
      <c r="AB824" s="428"/>
      <c r="AC824" s="428"/>
      <c r="AD824" s="428"/>
      <c r="AE824" s="428"/>
      <c r="AF824" s="428"/>
      <c r="AG824" s="428"/>
      <c r="AH824" s="428"/>
      <c r="AI824" s="428"/>
      <c r="AJ824" s="428"/>
      <c r="AK824" s="428"/>
      <c r="AL824" s="428"/>
      <c r="AM824" s="428"/>
      <c r="AN824" s="428"/>
      <c r="AO824" s="428"/>
      <c r="AP824" s="428"/>
      <c r="AQ824" s="428"/>
      <c r="AR824" s="428"/>
      <c r="AS824" s="428"/>
      <c r="AT824" s="428"/>
      <c r="AU824" s="428"/>
      <c r="AV824" s="428"/>
      <c r="AW824" s="428"/>
      <c r="AX824" s="428"/>
      <c r="AY824" s="428"/>
      <c r="AZ824" s="428"/>
      <c r="BA824" s="428"/>
      <c r="BB824" s="428"/>
      <c r="BC824" s="428"/>
    </row>
    <row r="825" ht="12.75" customHeight="1">
      <c r="A825" s="428"/>
      <c r="B825" s="428"/>
      <c r="C825" s="428"/>
      <c r="D825" s="428"/>
      <c r="E825" s="428"/>
      <c r="F825" s="428"/>
      <c r="G825" s="428"/>
      <c r="H825" s="428"/>
      <c r="I825" s="428"/>
      <c r="J825" s="428"/>
      <c r="K825" s="428"/>
      <c r="L825" s="428"/>
      <c r="M825" s="428"/>
      <c r="N825" s="428"/>
      <c r="O825" s="428"/>
      <c r="P825" s="428"/>
      <c r="Q825" s="428"/>
      <c r="R825" s="428"/>
      <c r="S825" s="428"/>
      <c r="T825" s="428"/>
      <c r="U825" s="428"/>
      <c r="V825" s="428"/>
      <c r="W825" s="428"/>
      <c r="X825" s="428"/>
      <c r="Y825" s="428"/>
      <c r="Z825" s="428"/>
      <c r="AA825" s="428"/>
      <c r="AB825" s="428"/>
      <c r="AC825" s="428"/>
      <c r="AD825" s="428"/>
      <c r="AE825" s="428"/>
      <c r="AF825" s="428"/>
      <c r="AG825" s="428"/>
      <c r="AH825" s="428"/>
      <c r="AI825" s="428"/>
      <c r="AJ825" s="428"/>
      <c r="AK825" s="428"/>
      <c r="AL825" s="428"/>
      <c r="AM825" s="428"/>
      <c r="AN825" s="428"/>
      <c r="AO825" s="428"/>
      <c r="AP825" s="428"/>
      <c r="AQ825" s="428"/>
      <c r="AR825" s="428"/>
      <c r="AS825" s="428"/>
      <c r="AT825" s="428"/>
      <c r="AU825" s="428"/>
      <c r="AV825" s="428"/>
      <c r="AW825" s="428"/>
      <c r="AX825" s="428"/>
      <c r="AY825" s="428"/>
      <c r="AZ825" s="428"/>
      <c r="BA825" s="428"/>
      <c r="BB825" s="428"/>
      <c r="BC825" s="428"/>
    </row>
    <row r="826" ht="12.75" customHeight="1">
      <c r="A826" s="428"/>
      <c r="B826" s="428"/>
      <c r="C826" s="428"/>
      <c r="D826" s="428"/>
      <c r="E826" s="428"/>
      <c r="F826" s="428"/>
      <c r="G826" s="428"/>
      <c r="H826" s="428"/>
      <c r="I826" s="428"/>
      <c r="J826" s="428"/>
      <c r="K826" s="428"/>
      <c r="L826" s="428"/>
      <c r="M826" s="428"/>
      <c r="N826" s="428"/>
      <c r="O826" s="428"/>
      <c r="P826" s="428"/>
      <c r="Q826" s="428"/>
      <c r="R826" s="428"/>
      <c r="S826" s="428"/>
      <c r="T826" s="428"/>
      <c r="U826" s="428"/>
      <c r="V826" s="428"/>
      <c r="W826" s="428"/>
      <c r="X826" s="428"/>
      <c r="Y826" s="428"/>
      <c r="Z826" s="428"/>
      <c r="AA826" s="428"/>
      <c r="AB826" s="428"/>
      <c r="AC826" s="428"/>
      <c r="AD826" s="428"/>
      <c r="AE826" s="428"/>
      <c r="AF826" s="428"/>
      <c r="AG826" s="428"/>
      <c r="AH826" s="428"/>
      <c r="AI826" s="428"/>
      <c r="AJ826" s="428"/>
      <c r="AK826" s="428"/>
      <c r="AL826" s="428"/>
      <c r="AM826" s="428"/>
      <c r="AN826" s="428"/>
      <c r="AO826" s="428"/>
      <c r="AP826" s="428"/>
      <c r="AQ826" s="428"/>
      <c r="AR826" s="428"/>
      <c r="AS826" s="428"/>
      <c r="AT826" s="428"/>
      <c r="AU826" s="428"/>
      <c r="AV826" s="428"/>
      <c r="AW826" s="428"/>
      <c r="AX826" s="428"/>
      <c r="AY826" s="428"/>
      <c r="AZ826" s="428"/>
      <c r="BA826" s="428"/>
      <c r="BB826" s="428"/>
      <c r="BC826" s="428"/>
    </row>
    <row r="827" ht="12.75" customHeight="1">
      <c r="A827" s="428"/>
      <c r="B827" s="428"/>
      <c r="C827" s="428"/>
      <c r="D827" s="428"/>
      <c r="E827" s="428"/>
      <c r="F827" s="428"/>
      <c r="G827" s="428"/>
      <c r="H827" s="428"/>
      <c r="I827" s="428"/>
      <c r="J827" s="428"/>
      <c r="K827" s="428"/>
      <c r="L827" s="428"/>
      <c r="M827" s="428"/>
      <c r="N827" s="428"/>
      <c r="O827" s="428"/>
      <c r="P827" s="428"/>
      <c r="Q827" s="428"/>
      <c r="R827" s="428"/>
      <c r="S827" s="428"/>
      <c r="T827" s="428"/>
      <c r="U827" s="428"/>
      <c r="V827" s="428"/>
      <c r="W827" s="428"/>
      <c r="X827" s="428"/>
      <c r="Y827" s="428"/>
      <c r="Z827" s="428"/>
      <c r="AA827" s="428"/>
      <c r="AB827" s="428"/>
      <c r="AC827" s="428"/>
      <c r="AD827" s="428"/>
      <c r="AE827" s="428"/>
      <c r="AF827" s="428"/>
      <c r="AG827" s="428"/>
      <c r="AH827" s="428"/>
      <c r="AI827" s="428"/>
      <c r="AJ827" s="428"/>
      <c r="AK827" s="428"/>
      <c r="AL827" s="428"/>
      <c r="AM827" s="428"/>
      <c r="AN827" s="428"/>
      <c r="AO827" s="428"/>
      <c r="AP827" s="428"/>
      <c r="AQ827" s="428"/>
      <c r="AR827" s="428"/>
      <c r="AS827" s="428"/>
      <c r="AT827" s="428"/>
      <c r="AU827" s="428"/>
      <c r="AV827" s="428"/>
      <c r="AW827" s="428"/>
      <c r="AX827" s="428"/>
      <c r="AY827" s="428"/>
      <c r="AZ827" s="428"/>
      <c r="BA827" s="428"/>
      <c r="BB827" s="428"/>
      <c r="BC827" s="428"/>
    </row>
    <row r="828" ht="12.75" customHeight="1">
      <c r="A828" s="428"/>
      <c r="B828" s="428"/>
      <c r="C828" s="428"/>
      <c r="D828" s="428"/>
      <c r="E828" s="428"/>
      <c r="F828" s="428"/>
      <c r="G828" s="428"/>
      <c r="H828" s="428"/>
      <c r="I828" s="428"/>
      <c r="J828" s="428"/>
      <c r="K828" s="428"/>
      <c r="L828" s="428"/>
      <c r="M828" s="428"/>
      <c r="N828" s="428"/>
      <c r="O828" s="428"/>
      <c r="P828" s="428"/>
      <c r="Q828" s="428"/>
      <c r="R828" s="428"/>
      <c r="S828" s="428"/>
      <c r="T828" s="428"/>
      <c r="U828" s="428"/>
      <c r="V828" s="428"/>
      <c r="W828" s="428"/>
      <c r="X828" s="428"/>
      <c r="Y828" s="428"/>
      <c r="Z828" s="428"/>
      <c r="AA828" s="428"/>
      <c r="AB828" s="428"/>
      <c r="AC828" s="428"/>
      <c r="AD828" s="428"/>
      <c r="AE828" s="428"/>
      <c r="AF828" s="428"/>
      <c r="AG828" s="428"/>
      <c r="AH828" s="428"/>
      <c r="AI828" s="428"/>
      <c r="AJ828" s="428"/>
      <c r="AK828" s="428"/>
      <c r="AL828" s="428"/>
      <c r="AM828" s="428"/>
      <c r="AN828" s="428"/>
      <c r="AO828" s="428"/>
      <c r="AP828" s="428"/>
      <c r="AQ828" s="428"/>
      <c r="AR828" s="428"/>
      <c r="AS828" s="428"/>
      <c r="AT828" s="428"/>
      <c r="AU828" s="428"/>
      <c r="AV828" s="428"/>
      <c r="AW828" s="428"/>
      <c r="AX828" s="428"/>
      <c r="AY828" s="428"/>
      <c r="AZ828" s="428"/>
      <c r="BA828" s="428"/>
      <c r="BB828" s="428"/>
      <c r="BC828" s="428"/>
    </row>
    <row r="829" ht="12.75" customHeight="1">
      <c r="A829" s="428"/>
      <c r="B829" s="428"/>
      <c r="C829" s="428"/>
      <c r="D829" s="428"/>
      <c r="E829" s="428"/>
      <c r="F829" s="428"/>
      <c r="G829" s="428"/>
      <c r="H829" s="428"/>
      <c r="I829" s="428"/>
      <c r="J829" s="428"/>
      <c r="K829" s="428"/>
      <c r="L829" s="428"/>
      <c r="M829" s="428"/>
      <c r="N829" s="428"/>
      <c r="O829" s="428"/>
      <c r="P829" s="428"/>
      <c r="Q829" s="428"/>
      <c r="R829" s="428"/>
      <c r="S829" s="428"/>
      <c r="T829" s="428"/>
      <c r="U829" s="428"/>
      <c r="V829" s="428"/>
      <c r="W829" s="428"/>
      <c r="X829" s="428"/>
      <c r="Y829" s="428"/>
      <c r="Z829" s="428"/>
      <c r="AA829" s="428"/>
      <c r="AB829" s="428"/>
      <c r="AC829" s="428"/>
      <c r="AD829" s="428"/>
      <c r="AE829" s="428"/>
      <c r="AF829" s="428"/>
      <c r="AG829" s="428"/>
      <c r="AH829" s="428"/>
      <c r="AI829" s="428"/>
      <c r="AJ829" s="428"/>
      <c r="AK829" s="428"/>
      <c r="AL829" s="428"/>
      <c r="AM829" s="428"/>
      <c r="AN829" s="428"/>
      <c r="AO829" s="428"/>
      <c r="AP829" s="428"/>
      <c r="AQ829" s="428"/>
      <c r="AR829" s="428"/>
      <c r="AS829" s="428"/>
      <c r="AT829" s="428"/>
      <c r="AU829" s="428"/>
      <c r="AV829" s="428"/>
      <c r="AW829" s="428"/>
      <c r="AX829" s="428"/>
      <c r="AY829" s="428"/>
      <c r="AZ829" s="428"/>
      <c r="BA829" s="428"/>
      <c r="BB829" s="428"/>
      <c r="BC829" s="428"/>
    </row>
    <row r="830" ht="12.75" customHeight="1">
      <c r="A830" s="428"/>
      <c r="B830" s="428"/>
      <c r="C830" s="428"/>
      <c r="D830" s="428"/>
      <c r="E830" s="428"/>
      <c r="F830" s="428"/>
      <c r="G830" s="428"/>
      <c r="H830" s="428"/>
      <c r="I830" s="428"/>
      <c r="J830" s="428"/>
      <c r="K830" s="428"/>
      <c r="L830" s="428"/>
      <c r="M830" s="428"/>
      <c r="N830" s="428"/>
      <c r="O830" s="428"/>
      <c r="P830" s="428"/>
      <c r="Q830" s="428"/>
      <c r="R830" s="428"/>
      <c r="S830" s="428"/>
      <c r="T830" s="428"/>
      <c r="U830" s="428"/>
      <c r="V830" s="428"/>
      <c r="W830" s="428"/>
      <c r="X830" s="428"/>
      <c r="Y830" s="428"/>
      <c r="Z830" s="428"/>
      <c r="AA830" s="428"/>
      <c r="AB830" s="428"/>
      <c r="AC830" s="428"/>
      <c r="AD830" s="428"/>
      <c r="AE830" s="428"/>
      <c r="AF830" s="428"/>
      <c r="AG830" s="428"/>
      <c r="AH830" s="428"/>
      <c r="AI830" s="428"/>
      <c r="AJ830" s="428"/>
      <c r="AK830" s="428"/>
      <c r="AL830" s="428"/>
      <c r="AM830" s="428"/>
      <c r="AN830" s="428"/>
      <c r="AO830" s="428"/>
      <c r="AP830" s="428"/>
      <c r="AQ830" s="428"/>
      <c r="AR830" s="428"/>
      <c r="AS830" s="428"/>
      <c r="AT830" s="428"/>
      <c r="AU830" s="428"/>
      <c r="AV830" s="428"/>
      <c r="AW830" s="428"/>
      <c r="AX830" s="428"/>
      <c r="AY830" s="428"/>
      <c r="AZ830" s="428"/>
      <c r="BA830" s="428"/>
      <c r="BB830" s="428"/>
      <c r="BC830" s="428"/>
    </row>
    <row r="831" ht="12.75" customHeight="1">
      <c r="A831" s="428"/>
      <c r="B831" s="428"/>
      <c r="C831" s="428"/>
      <c r="D831" s="428"/>
      <c r="E831" s="428"/>
      <c r="F831" s="428"/>
      <c r="G831" s="428"/>
      <c r="H831" s="428"/>
      <c r="I831" s="428"/>
      <c r="J831" s="428"/>
      <c r="K831" s="428"/>
      <c r="L831" s="428"/>
      <c r="M831" s="428"/>
      <c r="N831" s="428"/>
      <c r="O831" s="428"/>
      <c r="P831" s="428"/>
      <c r="Q831" s="428"/>
      <c r="R831" s="428"/>
      <c r="S831" s="428"/>
      <c r="T831" s="428"/>
      <c r="U831" s="428"/>
      <c r="V831" s="428"/>
      <c r="W831" s="428"/>
      <c r="X831" s="428"/>
      <c r="Y831" s="428"/>
      <c r="Z831" s="428"/>
      <c r="AA831" s="428"/>
      <c r="AB831" s="428"/>
      <c r="AC831" s="428"/>
      <c r="AD831" s="428"/>
      <c r="AE831" s="428"/>
      <c r="AF831" s="428"/>
      <c r="AG831" s="428"/>
      <c r="AH831" s="428"/>
      <c r="AI831" s="428"/>
      <c r="AJ831" s="428"/>
      <c r="AK831" s="428"/>
      <c r="AL831" s="428"/>
      <c r="AM831" s="428"/>
      <c r="AN831" s="428"/>
      <c r="AO831" s="428"/>
      <c r="AP831" s="428"/>
      <c r="AQ831" s="428"/>
      <c r="AR831" s="428"/>
      <c r="AS831" s="428"/>
      <c r="AT831" s="428"/>
      <c r="AU831" s="428"/>
      <c r="AV831" s="428"/>
      <c r="AW831" s="428"/>
      <c r="AX831" s="428"/>
      <c r="AY831" s="428"/>
      <c r="AZ831" s="428"/>
      <c r="BA831" s="428"/>
      <c r="BB831" s="428"/>
      <c r="BC831" s="428"/>
    </row>
    <row r="832" ht="12.75" customHeight="1">
      <c r="A832" s="428"/>
      <c r="B832" s="428"/>
      <c r="C832" s="428"/>
      <c r="D832" s="428"/>
      <c r="E832" s="428"/>
      <c r="F832" s="428"/>
      <c r="G832" s="428"/>
      <c r="H832" s="428"/>
      <c r="I832" s="428"/>
      <c r="J832" s="428"/>
      <c r="K832" s="428"/>
      <c r="L832" s="428"/>
      <c r="M832" s="428"/>
      <c r="N832" s="428"/>
      <c r="O832" s="428"/>
      <c r="P832" s="428"/>
      <c r="Q832" s="428"/>
      <c r="R832" s="428"/>
      <c r="S832" s="428"/>
      <c r="T832" s="428"/>
      <c r="U832" s="428"/>
      <c r="V832" s="428"/>
      <c r="W832" s="428"/>
      <c r="X832" s="428"/>
      <c r="Y832" s="428"/>
      <c r="Z832" s="428"/>
      <c r="AA832" s="428"/>
      <c r="AB832" s="428"/>
      <c r="AC832" s="428"/>
      <c r="AD832" s="428"/>
      <c r="AE832" s="428"/>
      <c r="AF832" s="428"/>
      <c r="AG832" s="428"/>
      <c r="AH832" s="428"/>
      <c r="AI832" s="428"/>
      <c r="AJ832" s="428"/>
      <c r="AK832" s="428"/>
      <c r="AL832" s="428"/>
      <c r="AM832" s="428"/>
      <c r="AN832" s="428"/>
      <c r="AO832" s="428"/>
      <c r="AP832" s="428"/>
      <c r="AQ832" s="428"/>
      <c r="AR832" s="428"/>
      <c r="AS832" s="428"/>
      <c r="AT832" s="428"/>
      <c r="AU832" s="428"/>
      <c r="AV832" s="428"/>
      <c r="AW832" s="428"/>
      <c r="AX832" s="428"/>
      <c r="AY832" s="428"/>
      <c r="AZ832" s="428"/>
      <c r="BA832" s="428"/>
      <c r="BB832" s="428"/>
      <c r="BC832" s="428"/>
    </row>
    <row r="833" ht="12.75" customHeight="1">
      <c r="A833" s="428"/>
      <c r="B833" s="428"/>
      <c r="C833" s="428"/>
      <c r="D833" s="428"/>
      <c r="E833" s="428"/>
      <c r="F833" s="428"/>
      <c r="G833" s="428"/>
      <c r="H833" s="428"/>
      <c r="I833" s="428"/>
      <c r="J833" s="428"/>
      <c r="K833" s="428"/>
      <c r="L833" s="428"/>
      <c r="M833" s="428"/>
      <c r="N833" s="428"/>
      <c r="O833" s="428"/>
      <c r="P833" s="428"/>
      <c r="Q833" s="428"/>
      <c r="R833" s="428"/>
      <c r="S833" s="428"/>
      <c r="T833" s="428"/>
      <c r="U833" s="428"/>
      <c r="V833" s="428"/>
      <c r="W833" s="428"/>
      <c r="X833" s="428"/>
      <c r="Y833" s="428"/>
      <c r="Z833" s="428"/>
      <c r="AA833" s="428"/>
      <c r="AB833" s="428"/>
      <c r="AC833" s="428"/>
      <c r="AD833" s="428"/>
      <c r="AE833" s="428"/>
      <c r="AF833" s="428"/>
      <c r="AG833" s="428"/>
      <c r="AH833" s="428"/>
      <c r="AI833" s="428"/>
      <c r="AJ833" s="428"/>
      <c r="AK833" s="428"/>
      <c r="AL833" s="428"/>
      <c r="AM833" s="428"/>
      <c r="AN833" s="428"/>
      <c r="AO833" s="428"/>
      <c r="AP833" s="428"/>
      <c r="AQ833" s="428"/>
      <c r="AR833" s="428"/>
      <c r="AS833" s="428"/>
      <c r="AT833" s="428"/>
      <c r="AU833" s="428"/>
      <c r="AV833" s="428"/>
      <c r="AW833" s="428"/>
      <c r="AX833" s="428"/>
      <c r="AY833" s="428"/>
      <c r="AZ833" s="428"/>
      <c r="BA833" s="428"/>
      <c r="BB833" s="428"/>
      <c r="BC833" s="428"/>
    </row>
    <row r="834" ht="12.75" customHeight="1">
      <c r="A834" s="428"/>
      <c r="B834" s="428"/>
      <c r="C834" s="428"/>
      <c r="D834" s="428"/>
      <c r="E834" s="428"/>
      <c r="F834" s="428"/>
      <c r="G834" s="428"/>
      <c r="H834" s="428"/>
      <c r="I834" s="428"/>
      <c r="J834" s="428"/>
      <c r="K834" s="428"/>
      <c r="L834" s="428"/>
      <c r="M834" s="428"/>
      <c r="N834" s="428"/>
      <c r="O834" s="428"/>
      <c r="P834" s="428"/>
      <c r="Q834" s="428"/>
      <c r="R834" s="428"/>
      <c r="S834" s="428"/>
      <c r="T834" s="428"/>
      <c r="U834" s="428"/>
      <c r="V834" s="428"/>
      <c r="W834" s="428"/>
      <c r="X834" s="428"/>
      <c r="Y834" s="428"/>
      <c r="Z834" s="428"/>
      <c r="AA834" s="428"/>
      <c r="AB834" s="428"/>
      <c r="AC834" s="428"/>
      <c r="AD834" s="428"/>
      <c r="AE834" s="428"/>
      <c r="AF834" s="428"/>
      <c r="AG834" s="428"/>
      <c r="AH834" s="428"/>
      <c r="AI834" s="428"/>
      <c r="AJ834" s="428"/>
      <c r="AK834" s="428"/>
      <c r="AL834" s="428"/>
      <c r="AM834" s="428"/>
      <c r="AN834" s="428"/>
      <c r="AO834" s="428"/>
      <c r="AP834" s="428"/>
      <c r="AQ834" s="428"/>
      <c r="AR834" s="428"/>
      <c r="AS834" s="428"/>
      <c r="AT834" s="428"/>
      <c r="AU834" s="428"/>
      <c r="AV834" s="428"/>
      <c r="AW834" s="428"/>
      <c r="AX834" s="428"/>
      <c r="AY834" s="428"/>
      <c r="AZ834" s="428"/>
      <c r="BA834" s="428"/>
      <c r="BB834" s="428"/>
      <c r="BC834" s="428"/>
    </row>
    <row r="835" ht="12.75" customHeight="1">
      <c r="A835" s="428"/>
      <c r="B835" s="428"/>
      <c r="C835" s="428"/>
      <c r="D835" s="428"/>
      <c r="E835" s="428"/>
      <c r="F835" s="428"/>
      <c r="G835" s="428"/>
      <c r="H835" s="428"/>
      <c r="I835" s="428"/>
      <c r="J835" s="428"/>
      <c r="K835" s="428"/>
      <c r="L835" s="428"/>
      <c r="M835" s="428"/>
      <c r="N835" s="428"/>
      <c r="O835" s="428"/>
      <c r="P835" s="428"/>
      <c r="Q835" s="428"/>
      <c r="R835" s="428"/>
      <c r="S835" s="428"/>
      <c r="T835" s="428"/>
      <c r="U835" s="428"/>
      <c r="V835" s="428"/>
      <c r="W835" s="428"/>
      <c r="X835" s="428"/>
      <c r="Y835" s="428"/>
      <c r="Z835" s="428"/>
      <c r="AA835" s="428"/>
      <c r="AB835" s="428"/>
      <c r="AC835" s="428"/>
      <c r="AD835" s="428"/>
      <c r="AE835" s="428"/>
      <c r="AF835" s="428"/>
      <c r="AG835" s="428"/>
      <c r="AH835" s="428"/>
      <c r="AI835" s="428"/>
      <c r="AJ835" s="428"/>
      <c r="AK835" s="428"/>
      <c r="AL835" s="428"/>
      <c r="AM835" s="428"/>
      <c r="AN835" s="428"/>
      <c r="AO835" s="428"/>
      <c r="AP835" s="428"/>
      <c r="AQ835" s="428"/>
      <c r="AR835" s="428"/>
      <c r="AS835" s="428"/>
      <c r="AT835" s="428"/>
      <c r="AU835" s="428"/>
      <c r="AV835" s="428"/>
      <c r="AW835" s="428"/>
      <c r="AX835" s="428"/>
      <c r="AY835" s="428"/>
      <c r="AZ835" s="428"/>
      <c r="BA835" s="428"/>
      <c r="BB835" s="428"/>
      <c r="BC835" s="428"/>
    </row>
    <row r="836" ht="12.75" customHeight="1">
      <c r="A836" s="428"/>
      <c r="B836" s="428"/>
      <c r="C836" s="428"/>
      <c r="D836" s="428"/>
      <c r="E836" s="428"/>
      <c r="F836" s="428"/>
      <c r="G836" s="428"/>
      <c r="H836" s="428"/>
      <c r="I836" s="428"/>
      <c r="J836" s="428"/>
      <c r="K836" s="428"/>
      <c r="L836" s="428"/>
      <c r="M836" s="428"/>
      <c r="N836" s="428"/>
      <c r="O836" s="428"/>
      <c r="P836" s="428"/>
      <c r="Q836" s="428"/>
      <c r="R836" s="428"/>
      <c r="S836" s="428"/>
      <c r="T836" s="428"/>
      <c r="U836" s="428"/>
      <c r="V836" s="428"/>
      <c r="W836" s="428"/>
      <c r="X836" s="428"/>
      <c r="Y836" s="428"/>
      <c r="Z836" s="428"/>
      <c r="AA836" s="428"/>
      <c r="AB836" s="428"/>
      <c r="AC836" s="428"/>
      <c r="AD836" s="428"/>
      <c r="AE836" s="428"/>
      <c r="AF836" s="428"/>
      <c r="AG836" s="428"/>
      <c r="AH836" s="428"/>
      <c r="AI836" s="428"/>
      <c r="AJ836" s="428"/>
      <c r="AK836" s="428"/>
      <c r="AL836" s="428"/>
      <c r="AM836" s="428"/>
      <c r="AN836" s="428"/>
      <c r="AO836" s="428"/>
      <c r="AP836" s="428"/>
      <c r="AQ836" s="428"/>
      <c r="AR836" s="428"/>
      <c r="AS836" s="428"/>
      <c r="AT836" s="428"/>
      <c r="AU836" s="428"/>
      <c r="AV836" s="428"/>
      <c r="AW836" s="428"/>
      <c r="AX836" s="428"/>
      <c r="AY836" s="428"/>
      <c r="AZ836" s="428"/>
      <c r="BA836" s="428"/>
      <c r="BB836" s="428"/>
      <c r="BC836" s="428"/>
    </row>
    <row r="837" ht="12.75" customHeight="1">
      <c r="A837" s="428"/>
      <c r="B837" s="428"/>
      <c r="C837" s="428"/>
      <c r="D837" s="428"/>
      <c r="E837" s="428"/>
      <c r="F837" s="428"/>
      <c r="G837" s="428"/>
      <c r="H837" s="428"/>
      <c r="I837" s="428"/>
      <c r="J837" s="428"/>
      <c r="K837" s="428"/>
      <c r="L837" s="428"/>
      <c r="M837" s="428"/>
      <c r="N837" s="428"/>
      <c r="O837" s="428"/>
      <c r="P837" s="428"/>
      <c r="Q837" s="428"/>
      <c r="R837" s="428"/>
      <c r="S837" s="428"/>
      <c r="T837" s="428"/>
      <c r="U837" s="428"/>
      <c r="V837" s="428"/>
      <c r="W837" s="428"/>
      <c r="X837" s="428"/>
      <c r="Y837" s="428"/>
      <c r="Z837" s="428"/>
      <c r="AA837" s="428"/>
      <c r="AB837" s="428"/>
      <c r="AC837" s="428"/>
      <c r="AD837" s="428"/>
      <c r="AE837" s="428"/>
      <c r="AF837" s="428"/>
      <c r="AG837" s="428"/>
      <c r="AH837" s="428"/>
      <c r="AI837" s="428"/>
      <c r="AJ837" s="428"/>
      <c r="AK837" s="428"/>
      <c r="AL837" s="428"/>
      <c r="AM837" s="428"/>
      <c r="AN837" s="428"/>
      <c r="AO837" s="428"/>
      <c r="AP837" s="428"/>
      <c r="AQ837" s="428"/>
      <c r="AR837" s="428"/>
      <c r="AS837" s="428"/>
      <c r="AT837" s="428"/>
      <c r="AU837" s="428"/>
      <c r="AV837" s="428"/>
      <c r="AW837" s="428"/>
      <c r="AX837" s="428"/>
      <c r="AY837" s="428"/>
      <c r="AZ837" s="428"/>
      <c r="BA837" s="428"/>
      <c r="BB837" s="428"/>
      <c r="BC837" s="428"/>
    </row>
    <row r="838" ht="12.75" customHeight="1">
      <c r="A838" s="428"/>
      <c r="B838" s="428"/>
      <c r="C838" s="428"/>
      <c r="D838" s="428"/>
      <c r="E838" s="428"/>
      <c r="F838" s="428"/>
      <c r="G838" s="428"/>
      <c r="H838" s="428"/>
      <c r="I838" s="428"/>
      <c r="J838" s="428"/>
      <c r="K838" s="428"/>
      <c r="L838" s="428"/>
      <c r="M838" s="428"/>
      <c r="N838" s="428"/>
      <c r="O838" s="428"/>
      <c r="P838" s="428"/>
      <c r="Q838" s="428"/>
      <c r="R838" s="428"/>
      <c r="S838" s="428"/>
      <c r="T838" s="428"/>
      <c r="U838" s="428"/>
      <c r="V838" s="428"/>
      <c r="W838" s="428"/>
      <c r="X838" s="428"/>
      <c r="Y838" s="428"/>
      <c r="Z838" s="428"/>
      <c r="AA838" s="428"/>
      <c r="AB838" s="428"/>
      <c r="AC838" s="428"/>
      <c r="AD838" s="428"/>
      <c r="AE838" s="428"/>
      <c r="AF838" s="428"/>
      <c r="AG838" s="428"/>
      <c r="AH838" s="428"/>
      <c r="AI838" s="428"/>
      <c r="AJ838" s="428"/>
      <c r="AK838" s="428"/>
      <c r="AL838" s="428"/>
      <c r="AM838" s="428"/>
      <c r="AN838" s="428"/>
      <c r="AO838" s="428"/>
      <c r="AP838" s="428"/>
      <c r="AQ838" s="428"/>
      <c r="AR838" s="428"/>
      <c r="AS838" s="428"/>
      <c r="AT838" s="428"/>
      <c r="AU838" s="428"/>
      <c r="AV838" s="428"/>
      <c r="AW838" s="428"/>
      <c r="AX838" s="428"/>
      <c r="AY838" s="428"/>
      <c r="AZ838" s="428"/>
      <c r="BA838" s="428"/>
      <c r="BB838" s="428"/>
      <c r="BC838" s="428"/>
    </row>
    <row r="839" ht="12.75" customHeight="1">
      <c r="A839" s="428"/>
      <c r="B839" s="428"/>
      <c r="C839" s="428"/>
      <c r="D839" s="428"/>
      <c r="E839" s="428"/>
      <c r="F839" s="428"/>
      <c r="G839" s="428"/>
      <c r="H839" s="428"/>
      <c r="I839" s="428"/>
      <c r="J839" s="428"/>
      <c r="K839" s="428"/>
      <c r="L839" s="428"/>
      <c r="M839" s="428"/>
      <c r="N839" s="428"/>
      <c r="O839" s="428"/>
      <c r="P839" s="428"/>
      <c r="Q839" s="428"/>
      <c r="R839" s="428"/>
      <c r="S839" s="428"/>
      <c r="T839" s="428"/>
      <c r="U839" s="428"/>
      <c r="V839" s="428"/>
      <c r="W839" s="428"/>
      <c r="X839" s="428"/>
      <c r="Y839" s="428"/>
      <c r="Z839" s="428"/>
      <c r="AA839" s="428"/>
      <c r="AB839" s="428"/>
      <c r="AC839" s="428"/>
      <c r="AD839" s="428"/>
      <c r="AE839" s="428"/>
      <c r="AF839" s="428"/>
      <c r="AG839" s="428"/>
      <c r="AH839" s="428"/>
      <c r="AI839" s="428"/>
      <c r="AJ839" s="428"/>
      <c r="AK839" s="428"/>
      <c r="AL839" s="428"/>
      <c r="AM839" s="428"/>
      <c r="AN839" s="428"/>
      <c r="AO839" s="428"/>
      <c r="AP839" s="428"/>
      <c r="AQ839" s="428"/>
      <c r="AR839" s="428"/>
      <c r="AS839" s="428"/>
      <c r="AT839" s="428"/>
      <c r="AU839" s="428"/>
      <c r="AV839" s="428"/>
      <c r="AW839" s="428"/>
      <c r="AX839" s="428"/>
      <c r="AY839" s="428"/>
      <c r="AZ839" s="428"/>
      <c r="BA839" s="428"/>
      <c r="BB839" s="428"/>
      <c r="BC839" s="428"/>
    </row>
    <row r="840" ht="12.75" customHeight="1">
      <c r="A840" s="428"/>
      <c r="B840" s="428"/>
      <c r="C840" s="428"/>
      <c r="D840" s="428"/>
      <c r="E840" s="428"/>
      <c r="F840" s="428"/>
      <c r="G840" s="428"/>
      <c r="H840" s="428"/>
      <c r="I840" s="428"/>
      <c r="J840" s="428"/>
      <c r="K840" s="428"/>
      <c r="L840" s="428"/>
      <c r="M840" s="428"/>
      <c r="N840" s="428"/>
      <c r="O840" s="428"/>
      <c r="P840" s="428"/>
      <c r="Q840" s="428"/>
      <c r="R840" s="428"/>
      <c r="S840" s="428"/>
      <c r="T840" s="428"/>
      <c r="U840" s="428"/>
      <c r="V840" s="428"/>
      <c r="W840" s="428"/>
      <c r="X840" s="428"/>
      <c r="Y840" s="428"/>
      <c r="Z840" s="428"/>
      <c r="AA840" s="428"/>
      <c r="AB840" s="428"/>
      <c r="AC840" s="428"/>
      <c r="AD840" s="428"/>
      <c r="AE840" s="428"/>
      <c r="AF840" s="428"/>
      <c r="AG840" s="428"/>
      <c r="AH840" s="428"/>
      <c r="AI840" s="428"/>
      <c r="AJ840" s="428"/>
      <c r="AK840" s="428"/>
      <c r="AL840" s="428"/>
      <c r="AM840" s="428"/>
      <c r="AN840" s="428"/>
      <c r="AO840" s="428"/>
      <c r="AP840" s="428"/>
      <c r="AQ840" s="428"/>
      <c r="AR840" s="428"/>
      <c r="AS840" s="428"/>
      <c r="AT840" s="428"/>
      <c r="AU840" s="428"/>
      <c r="AV840" s="428"/>
      <c r="AW840" s="428"/>
      <c r="AX840" s="428"/>
      <c r="AY840" s="428"/>
      <c r="AZ840" s="428"/>
      <c r="BA840" s="428"/>
      <c r="BB840" s="428"/>
      <c r="BC840" s="428"/>
    </row>
    <row r="841" ht="12.75" customHeight="1">
      <c r="A841" s="428"/>
      <c r="B841" s="428"/>
      <c r="C841" s="428"/>
      <c r="D841" s="428"/>
      <c r="E841" s="428"/>
      <c r="F841" s="428"/>
      <c r="G841" s="428"/>
      <c r="H841" s="428"/>
      <c r="I841" s="428"/>
      <c r="J841" s="428"/>
      <c r="K841" s="428"/>
      <c r="L841" s="428"/>
      <c r="M841" s="428"/>
      <c r="N841" s="428"/>
      <c r="O841" s="428"/>
      <c r="P841" s="428"/>
      <c r="Q841" s="428"/>
      <c r="R841" s="428"/>
      <c r="S841" s="428"/>
      <c r="T841" s="428"/>
      <c r="U841" s="428"/>
      <c r="V841" s="428"/>
      <c r="W841" s="428"/>
      <c r="X841" s="428"/>
      <c r="Y841" s="428"/>
      <c r="Z841" s="428"/>
      <c r="AA841" s="428"/>
      <c r="AB841" s="428"/>
      <c r="AC841" s="428"/>
      <c r="AD841" s="428"/>
      <c r="AE841" s="428"/>
      <c r="AF841" s="428"/>
      <c r="AG841" s="428"/>
      <c r="AH841" s="428"/>
      <c r="AI841" s="428"/>
      <c r="AJ841" s="428"/>
      <c r="AK841" s="428"/>
      <c r="AL841" s="428"/>
      <c r="AM841" s="428"/>
      <c r="AN841" s="428"/>
      <c r="AO841" s="428"/>
      <c r="AP841" s="428"/>
      <c r="AQ841" s="428"/>
      <c r="AR841" s="428"/>
      <c r="AS841" s="428"/>
      <c r="AT841" s="428"/>
      <c r="AU841" s="428"/>
      <c r="AV841" s="428"/>
      <c r="AW841" s="428"/>
      <c r="AX841" s="428"/>
      <c r="AY841" s="428"/>
      <c r="AZ841" s="428"/>
      <c r="BA841" s="428"/>
      <c r="BB841" s="428"/>
      <c r="BC841" s="428"/>
    </row>
    <row r="842" ht="12.75" customHeight="1">
      <c r="A842" s="428"/>
      <c r="B842" s="428"/>
      <c r="C842" s="428"/>
      <c r="D842" s="428"/>
      <c r="E842" s="428"/>
      <c r="F842" s="428"/>
      <c r="G842" s="428"/>
      <c r="H842" s="428"/>
      <c r="I842" s="428"/>
      <c r="J842" s="428"/>
      <c r="K842" s="428"/>
      <c r="L842" s="428"/>
      <c r="M842" s="428"/>
      <c r="N842" s="428"/>
      <c r="O842" s="428"/>
      <c r="P842" s="428"/>
      <c r="Q842" s="428"/>
      <c r="R842" s="428"/>
      <c r="S842" s="428"/>
      <c r="T842" s="428"/>
      <c r="U842" s="428"/>
      <c r="V842" s="428"/>
      <c r="W842" s="428"/>
      <c r="X842" s="428"/>
      <c r="Y842" s="428"/>
      <c r="Z842" s="428"/>
      <c r="AA842" s="428"/>
      <c r="AB842" s="428"/>
      <c r="AC842" s="428"/>
      <c r="AD842" s="428"/>
      <c r="AE842" s="428"/>
      <c r="AF842" s="428"/>
      <c r="AG842" s="428"/>
      <c r="AH842" s="428"/>
      <c r="AI842" s="428"/>
      <c r="AJ842" s="428"/>
      <c r="AK842" s="428"/>
      <c r="AL842" s="428"/>
      <c r="AM842" s="428"/>
      <c r="AN842" s="428"/>
      <c r="AO842" s="428"/>
      <c r="AP842" s="428"/>
      <c r="AQ842" s="428"/>
      <c r="AR842" s="428"/>
      <c r="AS842" s="428"/>
      <c r="AT842" s="428"/>
      <c r="AU842" s="428"/>
      <c r="AV842" s="428"/>
      <c r="AW842" s="428"/>
      <c r="AX842" s="428"/>
      <c r="AY842" s="428"/>
      <c r="AZ842" s="428"/>
      <c r="BA842" s="428"/>
      <c r="BB842" s="428"/>
      <c r="BC842" s="428"/>
    </row>
    <row r="843" ht="12.75" customHeight="1">
      <c r="A843" s="428"/>
      <c r="B843" s="428"/>
      <c r="C843" s="428"/>
      <c r="D843" s="428"/>
      <c r="E843" s="428"/>
      <c r="F843" s="428"/>
      <c r="G843" s="428"/>
      <c r="H843" s="428"/>
      <c r="I843" s="428"/>
      <c r="J843" s="428"/>
      <c r="K843" s="428"/>
      <c r="L843" s="428"/>
      <c r="M843" s="428"/>
      <c r="N843" s="428"/>
      <c r="O843" s="428"/>
      <c r="P843" s="428"/>
      <c r="Q843" s="428"/>
      <c r="R843" s="428"/>
      <c r="S843" s="428"/>
      <c r="T843" s="428"/>
      <c r="U843" s="428"/>
      <c r="V843" s="428"/>
      <c r="W843" s="428"/>
      <c r="X843" s="428"/>
      <c r="Y843" s="428"/>
      <c r="Z843" s="428"/>
      <c r="AA843" s="428"/>
      <c r="AB843" s="428"/>
      <c r="AC843" s="428"/>
      <c r="AD843" s="428"/>
      <c r="AE843" s="428"/>
      <c r="AF843" s="428"/>
      <c r="AG843" s="428"/>
      <c r="AH843" s="428"/>
      <c r="AI843" s="428"/>
      <c r="AJ843" s="428"/>
      <c r="AK843" s="428"/>
      <c r="AL843" s="428"/>
      <c r="AM843" s="428"/>
      <c r="AN843" s="428"/>
      <c r="AO843" s="428"/>
      <c r="AP843" s="428"/>
      <c r="AQ843" s="428"/>
      <c r="AR843" s="428"/>
      <c r="AS843" s="428"/>
      <c r="AT843" s="428"/>
      <c r="AU843" s="428"/>
      <c r="AV843" s="428"/>
      <c r="AW843" s="428"/>
      <c r="AX843" s="428"/>
      <c r="AY843" s="428"/>
      <c r="AZ843" s="428"/>
      <c r="BA843" s="428"/>
      <c r="BB843" s="428"/>
      <c r="BC843" s="428"/>
    </row>
    <row r="844" ht="12.75" customHeight="1">
      <c r="A844" s="428"/>
      <c r="B844" s="428"/>
      <c r="C844" s="428"/>
      <c r="D844" s="428"/>
      <c r="E844" s="428"/>
      <c r="F844" s="428"/>
      <c r="G844" s="428"/>
      <c r="H844" s="428"/>
      <c r="I844" s="428"/>
      <c r="J844" s="428"/>
      <c r="K844" s="428"/>
      <c r="L844" s="428"/>
      <c r="M844" s="428"/>
      <c r="N844" s="428"/>
      <c r="O844" s="428"/>
      <c r="P844" s="428"/>
      <c r="Q844" s="428"/>
      <c r="R844" s="428"/>
      <c r="S844" s="428"/>
      <c r="T844" s="428"/>
      <c r="U844" s="428"/>
      <c r="V844" s="428"/>
      <c r="W844" s="428"/>
      <c r="X844" s="428"/>
      <c r="Y844" s="428"/>
      <c r="Z844" s="428"/>
      <c r="AA844" s="428"/>
      <c r="AB844" s="428"/>
      <c r="AC844" s="428"/>
      <c r="AD844" s="428"/>
      <c r="AE844" s="428"/>
      <c r="AF844" s="428"/>
      <c r="AG844" s="428"/>
      <c r="AH844" s="428"/>
      <c r="AI844" s="428"/>
      <c r="AJ844" s="428"/>
      <c r="AK844" s="428"/>
      <c r="AL844" s="428"/>
      <c r="AM844" s="428"/>
      <c r="AN844" s="428"/>
      <c r="AO844" s="428"/>
      <c r="AP844" s="428"/>
      <c r="AQ844" s="428"/>
      <c r="AR844" s="428"/>
      <c r="AS844" s="428"/>
      <c r="AT844" s="428"/>
      <c r="AU844" s="428"/>
      <c r="AV844" s="428"/>
      <c r="AW844" s="428"/>
      <c r="AX844" s="428"/>
      <c r="AY844" s="428"/>
      <c r="AZ844" s="428"/>
      <c r="BA844" s="428"/>
      <c r="BB844" s="428"/>
      <c r="BC844" s="428"/>
    </row>
    <row r="845" ht="12.75" customHeight="1">
      <c r="A845" s="428"/>
      <c r="B845" s="428"/>
      <c r="C845" s="428"/>
      <c r="D845" s="428"/>
      <c r="E845" s="428"/>
      <c r="F845" s="428"/>
      <c r="G845" s="428"/>
      <c r="H845" s="428"/>
      <c r="I845" s="428"/>
      <c r="J845" s="428"/>
      <c r="K845" s="428"/>
      <c r="L845" s="428"/>
      <c r="M845" s="428"/>
      <c r="N845" s="428"/>
      <c r="O845" s="428"/>
      <c r="P845" s="428"/>
      <c r="Q845" s="428"/>
      <c r="R845" s="428"/>
      <c r="S845" s="428"/>
      <c r="T845" s="428"/>
      <c r="U845" s="428"/>
      <c r="V845" s="428"/>
      <c r="W845" s="428"/>
      <c r="X845" s="428"/>
      <c r="Y845" s="428"/>
      <c r="Z845" s="428"/>
      <c r="AA845" s="428"/>
      <c r="AB845" s="428"/>
      <c r="AC845" s="428"/>
      <c r="AD845" s="428"/>
      <c r="AE845" s="428"/>
      <c r="AF845" s="428"/>
      <c r="AG845" s="428"/>
      <c r="AH845" s="428"/>
      <c r="AI845" s="428"/>
      <c r="AJ845" s="428"/>
      <c r="AK845" s="428"/>
      <c r="AL845" s="428"/>
      <c r="AM845" s="428"/>
      <c r="AN845" s="428"/>
      <c r="AO845" s="428"/>
      <c r="AP845" s="428"/>
      <c r="AQ845" s="428"/>
      <c r="AR845" s="428"/>
      <c r="AS845" s="428"/>
      <c r="AT845" s="428"/>
      <c r="AU845" s="428"/>
      <c r="AV845" s="428"/>
      <c r="AW845" s="428"/>
      <c r="AX845" s="428"/>
      <c r="AY845" s="428"/>
      <c r="AZ845" s="428"/>
      <c r="BA845" s="428"/>
      <c r="BB845" s="428"/>
      <c r="BC845" s="428"/>
    </row>
    <row r="846" ht="12.75" customHeight="1">
      <c r="A846" s="428"/>
      <c r="B846" s="428"/>
      <c r="C846" s="428"/>
      <c r="D846" s="428"/>
      <c r="E846" s="428"/>
      <c r="F846" s="428"/>
      <c r="G846" s="428"/>
      <c r="H846" s="428"/>
      <c r="I846" s="428"/>
      <c r="J846" s="428"/>
      <c r="K846" s="428"/>
      <c r="L846" s="428"/>
      <c r="M846" s="428"/>
      <c r="N846" s="428"/>
      <c r="O846" s="428"/>
      <c r="P846" s="428"/>
      <c r="Q846" s="428"/>
      <c r="R846" s="428"/>
      <c r="S846" s="428"/>
      <c r="T846" s="428"/>
      <c r="U846" s="428"/>
      <c r="V846" s="428"/>
      <c r="W846" s="428"/>
      <c r="X846" s="428"/>
      <c r="Y846" s="428"/>
      <c r="Z846" s="428"/>
      <c r="AA846" s="428"/>
      <c r="AB846" s="428"/>
      <c r="AC846" s="428"/>
      <c r="AD846" s="428"/>
      <c r="AE846" s="428"/>
      <c r="AF846" s="428"/>
      <c r="AG846" s="428"/>
      <c r="AH846" s="428"/>
      <c r="AI846" s="428"/>
      <c r="AJ846" s="428"/>
      <c r="AK846" s="428"/>
      <c r="AL846" s="428"/>
      <c r="AM846" s="428"/>
      <c r="AN846" s="428"/>
      <c r="AO846" s="428"/>
      <c r="AP846" s="428"/>
      <c r="AQ846" s="428"/>
      <c r="AR846" s="428"/>
      <c r="AS846" s="428"/>
      <c r="AT846" s="428"/>
      <c r="AU846" s="428"/>
      <c r="AV846" s="428"/>
      <c r="AW846" s="428"/>
      <c r="AX846" s="428"/>
      <c r="AY846" s="428"/>
      <c r="AZ846" s="428"/>
      <c r="BA846" s="428"/>
      <c r="BB846" s="428"/>
      <c r="BC846" s="428"/>
    </row>
    <row r="847" ht="12.75" customHeight="1">
      <c r="A847" s="428"/>
      <c r="B847" s="428"/>
      <c r="C847" s="428"/>
      <c r="D847" s="428"/>
      <c r="E847" s="428"/>
      <c r="F847" s="428"/>
      <c r="G847" s="428"/>
      <c r="H847" s="428"/>
      <c r="I847" s="428"/>
      <c r="J847" s="428"/>
      <c r="K847" s="428"/>
      <c r="L847" s="428"/>
      <c r="M847" s="428"/>
      <c r="N847" s="428"/>
      <c r="O847" s="428"/>
      <c r="P847" s="428"/>
      <c r="Q847" s="428"/>
      <c r="R847" s="428"/>
      <c r="S847" s="428"/>
      <c r="T847" s="428"/>
      <c r="U847" s="428"/>
      <c r="V847" s="428"/>
      <c r="W847" s="428"/>
      <c r="X847" s="428"/>
      <c r="Y847" s="428"/>
      <c r="Z847" s="428"/>
      <c r="AA847" s="428"/>
      <c r="AB847" s="428"/>
      <c r="AC847" s="428"/>
      <c r="AD847" s="428"/>
      <c r="AE847" s="428"/>
      <c r="AF847" s="428"/>
      <c r="AG847" s="428"/>
      <c r="AH847" s="428"/>
      <c r="AI847" s="428"/>
      <c r="AJ847" s="428"/>
      <c r="AK847" s="428"/>
      <c r="AL847" s="428"/>
      <c r="AM847" s="428"/>
      <c r="AN847" s="428"/>
      <c r="AO847" s="428"/>
      <c r="AP847" s="428"/>
      <c r="AQ847" s="428"/>
      <c r="AR847" s="428"/>
      <c r="AS847" s="428"/>
      <c r="AT847" s="428"/>
      <c r="AU847" s="428"/>
      <c r="AV847" s="428"/>
      <c r="AW847" s="428"/>
      <c r="AX847" s="428"/>
      <c r="AY847" s="428"/>
      <c r="AZ847" s="428"/>
      <c r="BA847" s="428"/>
      <c r="BB847" s="428"/>
      <c r="BC847" s="428"/>
    </row>
    <row r="848" ht="12.75" customHeight="1">
      <c r="A848" s="428"/>
      <c r="B848" s="428"/>
      <c r="C848" s="428"/>
      <c r="D848" s="428"/>
      <c r="E848" s="428"/>
      <c r="F848" s="428"/>
      <c r="G848" s="428"/>
      <c r="H848" s="428"/>
      <c r="I848" s="428"/>
      <c r="J848" s="428"/>
      <c r="K848" s="428"/>
      <c r="L848" s="428"/>
      <c r="M848" s="428"/>
      <c r="N848" s="428"/>
      <c r="O848" s="428"/>
      <c r="P848" s="428"/>
      <c r="Q848" s="428"/>
      <c r="R848" s="428"/>
      <c r="S848" s="428"/>
      <c r="T848" s="428"/>
      <c r="U848" s="428"/>
      <c r="V848" s="428"/>
      <c r="W848" s="428"/>
      <c r="X848" s="428"/>
      <c r="Y848" s="428"/>
      <c r="Z848" s="428"/>
      <c r="AA848" s="428"/>
      <c r="AB848" s="428"/>
      <c r="AC848" s="428"/>
      <c r="AD848" s="428"/>
      <c r="AE848" s="428"/>
      <c r="AF848" s="428"/>
      <c r="AG848" s="428"/>
      <c r="AH848" s="428"/>
      <c r="AI848" s="428"/>
      <c r="AJ848" s="428"/>
      <c r="AK848" s="428"/>
      <c r="AL848" s="428"/>
      <c r="AM848" s="428"/>
      <c r="AN848" s="428"/>
      <c r="AO848" s="428"/>
      <c r="AP848" s="428"/>
      <c r="AQ848" s="428"/>
      <c r="AR848" s="428"/>
      <c r="AS848" s="428"/>
      <c r="AT848" s="428"/>
      <c r="AU848" s="428"/>
      <c r="AV848" s="428"/>
      <c r="AW848" s="428"/>
      <c r="AX848" s="428"/>
      <c r="AY848" s="428"/>
      <c r="AZ848" s="428"/>
      <c r="BA848" s="428"/>
      <c r="BB848" s="428"/>
      <c r="BC848" s="428"/>
    </row>
    <row r="849" ht="12.75" customHeight="1">
      <c r="A849" s="428"/>
      <c r="B849" s="428"/>
      <c r="C849" s="428"/>
      <c r="D849" s="428"/>
      <c r="E849" s="428"/>
      <c r="F849" s="428"/>
      <c r="G849" s="428"/>
      <c r="H849" s="428"/>
      <c r="I849" s="428"/>
      <c r="J849" s="428"/>
      <c r="K849" s="428"/>
      <c r="L849" s="428"/>
      <c r="M849" s="428"/>
      <c r="N849" s="428"/>
      <c r="O849" s="428"/>
      <c r="P849" s="428"/>
      <c r="Q849" s="428"/>
      <c r="R849" s="428"/>
      <c r="S849" s="428"/>
      <c r="T849" s="428"/>
      <c r="U849" s="428"/>
      <c r="V849" s="428"/>
      <c r="W849" s="428"/>
      <c r="X849" s="428"/>
      <c r="Y849" s="428"/>
      <c r="Z849" s="428"/>
      <c r="AA849" s="428"/>
      <c r="AB849" s="428"/>
      <c r="AC849" s="428"/>
      <c r="AD849" s="428"/>
      <c r="AE849" s="428"/>
      <c r="AF849" s="428"/>
      <c r="AG849" s="428"/>
      <c r="AH849" s="428"/>
      <c r="AI849" s="428"/>
      <c r="AJ849" s="428"/>
      <c r="AK849" s="428"/>
      <c r="AL849" s="428"/>
      <c r="AM849" s="428"/>
      <c r="AN849" s="428"/>
      <c r="AO849" s="428"/>
      <c r="AP849" s="428"/>
      <c r="AQ849" s="428"/>
      <c r="AR849" s="428"/>
      <c r="AS849" s="428"/>
      <c r="AT849" s="428"/>
      <c r="AU849" s="428"/>
      <c r="AV849" s="428"/>
      <c r="AW849" s="428"/>
      <c r="AX849" s="428"/>
      <c r="AY849" s="428"/>
      <c r="AZ849" s="428"/>
      <c r="BA849" s="428"/>
      <c r="BB849" s="428"/>
      <c r="BC849" s="428"/>
    </row>
    <row r="850" ht="12.75" customHeight="1">
      <c r="A850" s="428"/>
      <c r="B850" s="428"/>
      <c r="C850" s="428"/>
      <c r="D850" s="428"/>
      <c r="E850" s="428"/>
      <c r="F850" s="428"/>
      <c r="G850" s="428"/>
      <c r="H850" s="428"/>
      <c r="I850" s="428"/>
      <c r="J850" s="428"/>
      <c r="K850" s="428"/>
      <c r="L850" s="428"/>
      <c r="M850" s="428"/>
      <c r="N850" s="428"/>
      <c r="O850" s="428"/>
      <c r="P850" s="428"/>
      <c r="Q850" s="428"/>
      <c r="R850" s="428"/>
      <c r="S850" s="428"/>
      <c r="T850" s="428"/>
      <c r="U850" s="428"/>
      <c r="V850" s="428"/>
      <c r="W850" s="428"/>
      <c r="X850" s="428"/>
      <c r="Y850" s="428"/>
      <c r="Z850" s="428"/>
      <c r="AA850" s="428"/>
      <c r="AB850" s="428"/>
      <c r="AC850" s="428"/>
      <c r="AD850" s="428"/>
      <c r="AE850" s="428"/>
      <c r="AF850" s="428"/>
      <c r="AG850" s="428"/>
      <c r="AH850" s="428"/>
      <c r="AI850" s="428"/>
      <c r="AJ850" s="428"/>
      <c r="AK850" s="428"/>
      <c r="AL850" s="428"/>
      <c r="AM850" s="428"/>
      <c r="AN850" s="428"/>
      <c r="AO850" s="428"/>
      <c r="AP850" s="428"/>
      <c r="AQ850" s="428"/>
      <c r="AR850" s="428"/>
      <c r="AS850" s="428"/>
      <c r="AT850" s="428"/>
      <c r="AU850" s="428"/>
      <c r="AV850" s="428"/>
      <c r="AW850" s="428"/>
      <c r="AX850" s="428"/>
      <c r="AY850" s="428"/>
      <c r="AZ850" s="428"/>
      <c r="BA850" s="428"/>
      <c r="BB850" s="428"/>
      <c r="BC850" s="428"/>
    </row>
    <row r="851" ht="12.75" customHeight="1">
      <c r="A851" s="428"/>
      <c r="B851" s="428"/>
      <c r="C851" s="428"/>
      <c r="D851" s="428"/>
      <c r="E851" s="428"/>
      <c r="F851" s="428"/>
      <c r="G851" s="428"/>
      <c r="H851" s="428"/>
      <c r="I851" s="428"/>
      <c r="J851" s="428"/>
      <c r="K851" s="428"/>
      <c r="L851" s="428"/>
      <c r="M851" s="428"/>
      <c r="N851" s="428"/>
      <c r="O851" s="428"/>
      <c r="P851" s="428"/>
      <c r="Q851" s="428"/>
      <c r="R851" s="428"/>
      <c r="S851" s="428"/>
      <c r="T851" s="428"/>
      <c r="U851" s="428"/>
      <c r="V851" s="428"/>
      <c r="W851" s="428"/>
      <c r="X851" s="428"/>
      <c r="Y851" s="428"/>
      <c r="Z851" s="428"/>
      <c r="AA851" s="428"/>
      <c r="AB851" s="428"/>
      <c r="AC851" s="428"/>
      <c r="AD851" s="428"/>
      <c r="AE851" s="428"/>
      <c r="AF851" s="428"/>
      <c r="AG851" s="428"/>
      <c r="AH851" s="428"/>
      <c r="AI851" s="428"/>
      <c r="AJ851" s="428"/>
      <c r="AK851" s="428"/>
      <c r="AL851" s="428"/>
      <c r="AM851" s="428"/>
      <c r="AN851" s="428"/>
      <c r="AO851" s="428"/>
      <c r="AP851" s="428"/>
      <c r="AQ851" s="428"/>
      <c r="AR851" s="428"/>
      <c r="AS851" s="428"/>
      <c r="AT851" s="428"/>
      <c r="AU851" s="428"/>
      <c r="AV851" s="428"/>
      <c r="AW851" s="428"/>
      <c r="AX851" s="428"/>
      <c r="AY851" s="428"/>
      <c r="AZ851" s="428"/>
      <c r="BA851" s="428"/>
      <c r="BB851" s="428"/>
      <c r="BC851" s="428"/>
    </row>
    <row r="852" ht="12.75" customHeight="1">
      <c r="A852" s="428"/>
      <c r="B852" s="428"/>
      <c r="C852" s="428"/>
      <c r="D852" s="428"/>
      <c r="E852" s="428"/>
      <c r="F852" s="428"/>
      <c r="G852" s="428"/>
      <c r="H852" s="428"/>
      <c r="I852" s="428"/>
      <c r="J852" s="428"/>
      <c r="K852" s="428"/>
      <c r="L852" s="428"/>
      <c r="M852" s="428"/>
      <c r="N852" s="428"/>
      <c r="O852" s="428"/>
      <c r="P852" s="428"/>
      <c r="Q852" s="428"/>
      <c r="R852" s="428"/>
      <c r="S852" s="428"/>
      <c r="T852" s="428"/>
      <c r="U852" s="428"/>
      <c r="V852" s="428"/>
      <c r="W852" s="428"/>
      <c r="X852" s="428"/>
      <c r="Y852" s="428"/>
      <c r="Z852" s="428"/>
      <c r="AA852" s="428"/>
      <c r="AB852" s="428"/>
      <c r="AC852" s="428"/>
      <c r="AD852" s="428"/>
      <c r="AE852" s="428"/>
      <c r="AF852" s="428"/>
      <c r="AG852" s="428"/>
      <c r="AH852" s="428"/>
      <c r="AI852" s="428"/>
      <c r="AJ852" s="428"/>
      <c r="AK852" s="428"/>
      <c r="AL852" s="428"/>
      <c r="AM852" s="428"/>
      <c r="AN852" s="428"/>
      <c r="AO852" s="428"/>
      <c r="AP852" s="428"/>
      <c r="AQ852" s="428"/>
      <c r="AR852" s="428"/>
      <c r="AS852" s="428"/>
      <c r="AT852" s="428"/>
      <c r="AU852" s="428"/>
      <c r="AV852" s="428"/>
      <c r="AW852" s="428"/>
      <c r="AX852" s="428"/>
      <c r="AY852" s="428"/>
      <c r="AZ852" s="428"/>
      <c r="BA852" s="428"/>
      <c r="BB852" s="428"/>
      <c r="BC852" s="428"/>
    </row>
    <row r="853" ht="12.75" customHeight="1">
      <c r="A853" s="428"/>
      <c r="B853" s="428"/>
      <c r="C853" s="428"/>
      <c r="D853" s="428"/>
      <c r="E853" s="428"/>
      <c r="F853" s="428"/>
      <c r="G853" s="428"/>
      <c r="H853" s="428"/>
      <c r="I853" s="428"/>
      <c r="J853" s="428"/>
      <c r="K853" s="428"/>
      <c r="L853" s="428"/>
      <c r="M853" s="428"/>
      <c r="N853" s="428"/>
      <c r="O853" s="428"/>
      <c r="P853" s="428"/>
      <c r="Q853" s="428"/>
      <c r="R853" s="428"/>
      <c r="S853" s="428"/>
      <c r="T853" s="428"/>
      <c r="U853" s="428"/>
      <c r="V853" s="428"/>
      <c r="W853" s="428"/>
      <c r="X853" s="428"/>
      <c r="Y853" s="428"/>
      <c r="Z853" s="428"/>
      <c r="AA853" s="428"/>
      <c r="AB853" s="428"/>
      <c r="AC853" s="428"/>
      <c r="AD853" s="428"/>
      <c r="AE853" s="428"/>
      <c r="AF853" s="428"/>
      <c r="AG853" s="428"/>
      <c r="AH853" s="428"/>
      <c r="AI853" s="428"/>
      <c r="AJ853" s="428"/>
      <c r="AK853" s="428"/>
      <c r="AL853" s="428"/>
      <c r="AM853" s="428"/>
      <c r="AN853" s="428"/>
      <c r="AO853" s="428"/>
      <c r="AP853" s="428"/>
      <c r="AQ853" s="428"/>
      <c r="AR853" s="428"/>
      <c r="AS853" s="428"/>
      <c r="AT853" s="428"/>
      <c r="AU853" s="428"/>
      <c r="AV853" s="428"/>
      <c r="AW853" s="428"/>
      <c r="AX853" s="428"/>
      <c r="AY853" s="428"/>
      <c r="AZ853" s="428"/>
      <c r="BA853" s="428"/>
      <c r="BB853" s="428"/>
      <c r="BC853" s="428"/>
    </row>
    <row r="854" ht="12.75" customHeight="1">
      <c r="A854" s="428"/>
      <c r="B854" s="428"/>
      <c r="C854" s="428"/>
      <c r="D854" s="428"/>
      <c r="E854" s="428"/>
      <c r="F854" s="428"/>
      <c r="G854" s="428"/>
      <c r="H854" s="428"/>
      <c r="I854" s="428"/>
      <c r="J854" s="428"/>
      <c r="K854" s="428"/>
      <c r="L854" s="428"/>
      <c r="M854" s="428"/>
      <c r="N854" s="428"/>
      <c r="O854" s="428"/>
      <c r="P854" s="428"/>
      <c r="Q854" s="428"/>
      <c r="R854" s="428"/>
      <c r="S854" s="428"/>
      <c r="T854" s="428"/>
      <c r="U854" s="428"/>
      <c r="V854" s="428"/>
      <c r="W854" s="428"/>
      <c r="X854" s="428"/>
      <c r="Y854" s="428"/>
      <c r="Z854" s="428"/>
      <c r="AA854" s="428"/>
      <c r="AB854" s="428"/>
      <c r="AC854" s="428"/>
      <c r="AD854" s="428"/>
      <c r="AE854" s="428"/>
      <c r="AF854" s="428"/>
      <c r="AG854" s="428"/>
      <c r="AH854" s="428"/>
      <c r="AI854" s="428"/>
      <c r="AJ854" s="428"/>
      <c r="AK854" s="428"/>
      <c r="AL854" s="428"/>
      <c r="AM854" s="428"/>
      <c r="AN854" s="428"/>
      <c r="AO854" s="428"/>
      <c r="AP854" s="428"/>
      <c r="AQ854" s="428"/>
      <c r="AR854" s="428"/>
      <c r="AS854" s="428"/>
      <c r="AT854" s="428"/>
      <c r="AU854" s="428"/>
      <c r="AV854" s="428"/>
      <c r="AW854" s="428"/>
      <c r="AX854" s="428"/>
      <c r="AY854" s="428"/>
      <c r="AZ854" s="428"/>
      <c r="BA854" s="428"/>
      <c r="BB854" s="428"/>
      <c r="BC854" s="428"/>
    </row>
    <row r="855" ht="12.75" customHeight="1">
      <c r="A855" s="428"/>
      <c r="B855" s="428"/>
      <c r="C855" s="428"/>
      <c r="D855" s="428"/>
      <c r="E855" s="428"/>
      <c r="F855" s="428"/>
      <c r="G855" s="428"/>
      <c r="H855" s="428"/>
      <c r="I855" s="428"/>
      <c r="J855" s="428"/>
      <c r="K855" s="428"/>
      <c r="L855" s="428"/>
      <c r="M855" s="428"/>
      <c r="N855" s="428"/>
      <c r="O855" s="428"/>
      <c r="P855" s="428"/>
      <c r="Q855" s="428"/>
      <c r="R855" s="428"/>
      <c r="S855" s="428"/>
      <c r="T855" s="428"/>
      <c r="U855" s="428"/>
      <c r="V855" s="428"/>
      <c r="W855" s="428"/>
      <c r="X855" s="428"/>
      <c r="Y855" s="428"/>
      <c r="Z855" s="428"/>
      <c r="AA855" s="428"/>
      <c r="AB855" s="428"/>
      <c r="AC855" s="428"/>
      <c r="AD855" s="428"/>
      <c r="AE855" s="428"/>
      <c r="AF855" s="428"/>
      <c r="AG855" s="428"/>
      <c r="AH855" s="428"/>
      <c r="AI855" s="428"/>
      <c r="AJ855" s="428"/>
      <c r="AK855" s="428"/>
      <c r="AL855" s="428"/>
      <c r="AM855" s="428"/>
      <c r="AN855" s="428"/>
      <c r="AO855" s="428"/>
      <c r="AP855" s="428"/>
      <c r="AQ855" s="428"/>
      <c r="AR855" s="428"/>
      <c r="AS855" s="428"/>
      <c r="AT855" s="428"/>
      <c r="AU855" s="428"/>
      <c r="AV855" s="428"/>
      <c r="AW855" s="428"/>
      <c r="AX855" s="428"/>
      <c r="AY855" s="428"/>
      <c r="AZ855" s="428"/>
      <c r="BA855" s="428"/>
      <c r="BB855" s="428"/>
      <c r="BC855" s="428"/>
    </row>
    <row r="856" ht="12.75" customHeight="1">
      <c r="A856" s="428"/>
      <c r="B856" s="428"/>
      <c r="C856" s="428"/>
      <c r="D856" s="428"/>
      <c r="E856" s="428"/>
      <c r="F856" s="428"/>
      <c r="G856" s="428"/>
      <c r="H856" s="428"/>
      <c r="I856" s="428"/>
      <c r="J856" s="428"/>
      <c r="K856" s="428"/>
      <c r="L856" s="428"/>
      <c r="M856" s="428"/>
      <c r="N856" s="428"/>
      <c r="O856" s="428"/>
      <c r="P856" s="428"/>
      <c r="Q856" s="428"/>
      <c r="R856" s="428"/>
      <c r="S856" s="428"/>
      <c r="T856" s="428"/>
      <c r="U856" s="428"/>
      <c r="V856" s="428"/>
      <c r="W856" s="428"/>
      <c r="X856" s="428"/>
      <c r="Y856" s="428"/>
      <c r="Z856" s="428"/>
      <c r="AA856" s="428"/>
      <c r="AB856" s="428"/>
      <c r="AC856" s="428"/>
      <c r="AD856" s="428"/>
      <c r="AE856" s="428"/>
      <c r="AF856" s="428"/>
      <c r="AG856" s="428"/>
      <c r="AH856" s="428"/>
      <c r="AI856" s="428"/>
      <c r="AJ856" s="428"/>
      <c r="AK856" s="428"/>
      <c r="AL856" s="428"/>
      <c r="AM856" s="428"/>
      <c r="AN856" s="428"/>
      <c r="AO856" s="428"/>
      <c r="AP856" s="428"/>
      <c r="AQ856" s="428"/>
      <c r="AR856" s="428"/>
      <c r="AS856" s="428"/>
      <c r="AT856" s="428"/>
      <c r="AU856" s="428"/>
      <c r="AV856" s="428"/>
      <c r="AW856" s="428"/>
      <c r="AX856" s="428"/>
      <c r="AY856" s="428"/>
      <c r="AZ856" s="428"/>
      <c r="BA856" s="428"/>
      <c r="BB856" s="428"/>
      <c r="BC856" s="428"/>
    </row>
    <row r="857" ht="12.75" customHeight="1">
      <c r="A857" s="428"/>
      <c r="B857" s="428"/>
      <c r="C857" s="428"/>
      <c r="D857" s="428"/>
      <c r="E857" s="428"/>
      <c r="F857" s="428"/>
      <c r="G857" s="428"/>
      <c r="H857" s="428"/>
      <c r="I857" s="428"/>
      <c r="J857" s="428"/>
      <c r="K857" s="428"/>
      <c r="L857" s="428"/>
      <c r="M857" s="428"/>
      <c r="N857" s="428"/>
      <c r="O857" s="428"/>
      <c r="P857" s="428"/>
      <c r="Q857" s="428"/>
      <c r="R857" s="428"/>
      <c r="S857" s="428"/>
      <c r="T857" s="428"/>
      <c r="U857" s="428"/>
      <c r="V857" s="428"/>
      <c r="W857" s="428"/>
      <c r="X857" s="428"/>
      <c r="Y857" s="428"/>
      <c r="Z857" s="428"/>
      <c r="AA857" s="428"/>
      <c r="AB857" s="428"/>
      <c r="AC857" s="428"/>
      <c r="AD857" s="428"/>
      <c r="AE857" s="428"/>
      <c r="AF857" s="428"/>
      <c r="AG857" s="428"/>
      <c r="AH857" s="428"/>
      <c r="AI857" s="428"/>
      <c r="AJ857" s="428"/>
      <c r="AK857" s="428"/>
      <c r="AL857" s="428"/>
      <c r="AM857" s="428"/>
      <c r="AN857" s="428"/>
      <c r="AO857" s="428"/>
      <c r="AP857" s="428"/>
      <c r="AQ857" s="428"/>
      <c r="AR857" s="428"/>
      <c r="AS857" s="428"/>
      <c r="AT857" s="428"/>
      <c r="AU857" s="428"/>
      <c r="AV857" s="428"/>
      <c r="AW857" s="428"/>
      <c r="AX857" s="428"/>
      <c r="AY857" s="428"/>
      <c r="AZ857" s="428"/>
      <c r="BA857" s="428"/>
      <c r="BB857" s="428"/>
      <c r="BC857" s="428"/>
    </row>
    <row r="858" ht="12.75" customHeight="1">
      <c r="A858" s="428"/>
      <c r="B858" s="428"/>
      <c r="C858" s="428"/>
      <c r="D858" s="428"/>
      <c r="E858" s="428"/>
      <c r="F858" s="428"/>
      <c r="G858" s="428"/>
      <c r="H858" s="428"/>
      <c r="I858" s="428"/>
      <c r="J858" s="428"/>
      <c r="K858" s="428"/>
      <c r="L858" s="428"/>
      <c r="M858" s="428"/>
      <c r="N858" s="428"/>
      <c r="O858" s="428"/>
      <c r="P858" s="428"/>
      <c r="Q858" s="428"/>
      <c r="R858" s="428"/>
      <c r="S858" s="428"/>
      <c r="T858" s="428"/>
      <c r="U858" s="428"/>
      <c r="V858" s="428"/>
      <c r="W858" s="428"/>
      <c r="X858" s="428"/>
      <c r="Y858" s="428"/>
      <c r="Z858" s="428"/>
      <c r="AA858" s="428"/>
      <c r="AB858" s="428"/>
      <c r="AC858" s="428"/>
      <c r="AD858" s="428"/>
      <c r="AE858" s="428"/>
      <c r="AF858" s="428"/>
      <c r="AG858" s="428"/>
      <c r="AH858" s="428"/>
      <c r="AI858" s="428"/>
      <c r="AJ858" s="428"/>
      <c r="AK858" s="428"/>
      <c r="AL858" s="428"/>
      <c r="AM858" s="428"/>
      <c r="AN858" s="428"/>
      <c r="AO858" s="428"/>
      <c r="AP858" s="428"/>
      <c r="AQ858" s="428"/>
      <c r="AR858" s="428"/>
      <c r="AS858" s="428"/>
      <c r="AT858" s="428"/>
      <c r="AU858" s="428"/>
      <c r="AV858" s="428"/>
      <c r="AW858" s="428"/>
      <c r="AX858" s="428"/>
      <c r="AY858" s="428"/>
      <c r="AZ858" s="428"/>
      <c r="BA858" s="428"/>
      <c r="BB858" s="428"/>
      <c r="BC858" s="428"/>
    </row>
    <row r="859" ht="12.75" customHeight="1">
      <c r="A859" s="428"/>
      <c r="B859" s="428"/>
      <c r="C859" s="428"/>
      <c r="D859" s="428"/>
      <c r="E859" s="428"/>
      <c r="F859" s="428"/>
      <c r="G859" s="428"/>
      <c r="H859" s="428"/>
      <c r="I859" s="428"/>
      <c r="J859" s="428"/>
      <c r="K859" s="428"/>
      <c r="L859" s="428"/>
      <c r="M859" s="428"/>
      <c r="N859" s="428"/>
      <c r="O859" s="428"/>
      <c r="P859" s="428"/>
      <c r="Q859" s="428"/>
      <c r="R859" s="428"/>
      <c r="S859" s="428"/>
      <c r="T859" s="428"/>
      <c r="U859" s="428"/>
      <c r="V859" s="428"/>
      <c r="W859" s="428"/>
      <c r="X859" s="428"/>
      <c r="Y859" s="428"/>
      <c r="Z859" s="428"/>
      <c r="AA859" s="428"/>
      <c r="AB859" s="428"/>
      <c r="AC859" s="428"/>
      <c r="AD859" s="428"/>
      <c r="AE859" s="428"/>
      <c r="AF859" s="428"/>
      <c r="AG859" s="428"/>
      <c r="AH859" s="428"/>
      <c r="AI859" s="428"/>
      <c r="AJ859" s="428"/>
      <c r="AK859" s="428"/>
      <c r="AL859" s="428"/>
      <c r="AM859" s="428"/>
      <c r="AN859" s="428"/>
      <c r="AO859" s="428"/>
      <c r="AP859" s="428"/>
      <c r="AQ859" s="428"/>
      <c r="AR859" s="428"/>
      <c r="AS859" s="428"/>
      <c r="AT859" s="428"/>
      <c r="AU859" s="428"/>
      <c r="AV859" s="428"/>
      <c r="AW859" s="428"/>
      <c r="AX859" s="428"/>
      <c r="AY859" s="428"/>
      <c r="AZ859" s="428"/>
      <c r="BA859" s="428"/>
      <c r="BB859" s="428"/>
      <c r="BC859" s="428"/>
    </row>
    <row r="860" ht="12.75" customHeight="1">
      <c r="A860" s="428"/>
      <c r="B860" s="428"/>
      <c r="C860" s="428"/>
      <c r="D860" s="428"/>
      <c r="E860" s="428"/>
      <c r="F860" s="428"/>
      <c r="G860" s="428"/>
      <c r="H860" s="428"/>
      <c r="I860" s="428"/>
      <c r="J860" s="428"/>
      <c r="K860" s="428"/>
      <c r="L860" s="428"/>
      <c r="M860" s="428"/>
      <c r="N860" s="428"/>
      <c r="O860" s="428"/>
      <c r="P860" s="428"/>
      <c r="Q860" s="428"/>
      <c r="R860" s="428"/>
      <c r="S860" s="428"/>
      <c r="T860" s="428"/>
      <c r="U860" s="428"/>
      <c r="V860" s="428"/>
      <c r="W860" s="428"/>
      <c r="X860" s="428"/>
      <c r="Y860" s="428"/>
      <c r="Z860" s="428"/>
      <c r="AA860" s="428"/>
      <c r="AB860" s="428"/>
      <c r="AC860" s="428"/>
      <c r="AD860" s="428"/>
      <c r="AE860" s="428"/>
      <c r="AF860" s="428"/>
      <c r="AG860" s="428"/>
      <c r="AH860" s="428"/>
      <c r="AI860" s="428"/>
      <c r="AJ860" s="428"/>
      <c r="AK860" s="428"/>
      <c r="AL860" s="428"/>
      <c r="AM860" s="428"/>
      <c r="AN860" s="428"/>
      <c r="AO860" s="428"/>
      <c r="AP860" s="428"/>
      <c r="AQ860" s="428"/>
      <c r="AR860" s="428"/>
      <c r="AS860" s="428"/>
      <c r="AT860" s="428"/>
      <c r="AU860" s="428"/>
      <c r="AV860" s="428"/>
      <c r="AW860" s="428"/>
      <c r="AX860" s="428"/>
      <c r="AY860" s="428"/>
      <c r="AZ860" s="428"/>
      <c r="BA860" s="428"/>
      <c r="BB860" s="428"/>
      <c r="BC860" s="428"/>
    </row>
    <row r="861" ht="12.75" customHeight="1">
      <c r="A861" s="428"/>
      <c r="B861" s="428"/>
      <c r="C861" s="428"/>
      <c r="D861" s="428"/>
      <c r="E861" s="428"/>
      <c r="F861" s="428"/>
      <c r="G861" s="428"/>
      <c r="H861" s="428"/>
      <c r="I861" s="428"/>
      <c r="J861" s="428"/>
      <c r="K861" s="428"/>
      <c r="L861" s="428"/>
      <c r="M861" s="428"/>
      <c r="N861" s="428"/>
      <c r="O861" s="428"/>
      <c r="P861" s="428"/>
      <c r="Q861" s="428"/>
      <c r="R861" s="428"/>
      <c r="S861" s="428"/>
      <c r="T861" s="428"/>
      <c r="U861" s="428"/>
      <c r="V861" s="428"/>
      <c r="W861" s="428"/>
      <c r="X861" s="428"/>
      <c r="Y861" s="428"/>
      <c r="Z861" s="428"/>
      <c r="AA861" s="428"/>
      <c r="AB861" s="428"/>
      <c r="AC861" s="428"/>
      <c r="AD861" s="428"/>
      <c r="AE861" s="428"/>
      <c r="AF861" s="428"/>
      <c r="AG861" s="428"/>
      <c r="AH861" s="428"/>
      <c r="AI861" s="428"/>
      <c r="AJ861" s="428"/>
      <c r="AK861" s="428"/>
      <c r="AL861" s="428"/>
      <c r="AM861" s="428"/>
      <c r="AN861" s="428"/>
      <c r="AO861" s="428"/>
      <c r="AP861" s="428"/>
      <c r="AQ861" s="428"/>
      <c r="AR861" s="428"/>
      <c r="AS861" s="428"/>
      <c r="AT861" s="428"/>
      <c r="AU861" s="428"/>
      <c r="AV861" s="428"/>
      <c r="AW861" s="428"/>
      <c r="AX861" s="428"/>
      <c r="AY861" s="428"/>
      <c r="AZ861" s="428"/>
      <c r="BA861" s="428"/>
      <c r="BB861" s="428"/>
      <c r="BC861" s="428"/>
    </row>
    <row r="862" ht="12.75" customHeight="1">
      <c r="A862" s="428"/>
      <c r="B862" s="428"/>
      <c r="C862" s="428"/>
      <c r="D862" s="428"/>
      <c r="E862" s="428"/>
      <c r="F862" s="428"/>
      <c r="G862" s="428"/>
      <c r="H862" s="428"/>
      <c r="I862" s="428"/>
      <c r="J862" s="428"/>
      <c r="K862" s="428"/>
      <c r="L862" s="428"/>
      <c r="M862" s="428"/>
      <c r="N862" s="428"/>
      <c r="O862" s="428"/>
      <c r="P862" s="428"/>
      <c r="Q862" s="428"/>
      <c r="R862" s="428"/>
      <c r="S862" s="428"/>
      <c r="T862" s="428"/>
      <c r="U862" s="428"/>
      <c r="V862" s="428"/>
      <c r="W862" s="428"/>
      <c r="X862" s="428"/>
      <c r="Y862" s="428"/>
      <c r="Z862" s="428"/>
      <c r="AA862" s="428"/>
      <c r="AB862" s="428"/>
      <c r="AC862" s="428"/>
      <c r="AD862" s="428"/>
      <c r="AE862" s="428"/>
      <c r="AF862" s="428"/>
      <c r="AG862" s="428"/>
      <c r="AH862" s="428"/>
      <c r="AI862" s="428"/>
      <c r="AJ862" s="428"/>
      <c r="AK862" s="428"/>
      <c r="AL862" s="428"/>
      <c r="AM862" s="428"/>
      <c r="AN862" s="428"/>
      <c r="AO862" s="428"/>
      <c r="AP862" s="428"/>
      <c r="AQ862" s="428"/>
      <c r="AR862" s="428"/>
      <c r="AS862" s="428"/>
      <c r="AT862" s="428"/>
      <c r="AU862" s="428"/>
      <c r="AV862" s="428"/>
      <c r="AW862" s="428"/>
      <c r="AX862" s="428"/>
      <c r="AY862" s="428"/>
      <c r="AZ862" s="428"/>
      <c r="BA862" s="428"/>
      <c r="BB862" s="428"/>
      <c r="BC862" s="428"/>
    </row>
    <row r="863" ht="12.75" customHeight="1">
      <c r="A863" s="428"/>
      <c r="B863" s="428"/>
      <c r="C863" s="428"/>
      <c r="D863" s="428"/>
      <c r="E863" s="428"/>
      <c r="F863" s="428"/>
      <c r="G863" s="428"/>
      <c r="H863" s="428"/>
      <c r="I863" s="428"/>
      <c r="J863" s="428"/>
      <c r="K863" s="428"/>
      <c r="L863" s="428"/>
      <c r="M863" s="428"/>
      <c r="N863" s="428"/>
      <c r="O863" s="428"/>
      <c r="P863" s="428"/>
      <c r="Q863" s="428"/>
      <c r="R863" s="428"/>
      <c r="S863" s="428"/>
      <c r="T863" s="428"/>
      <c r="U863" s="428"/>
      <c r="V863" s="428"/>
      <c r="W863" s="428"/>
      <c r="X863" s="428"/>
      <c r="Y863" s="428"/>
      <c r="Z863" s="428"/>
      <c r="AA863" s="428"/>
      <c r="AB863" s="428"/>
      <c r="AC863" s="428"/>
      <c r="AD863" s="428"/>
      <c r="AE863" s="428"/>
      <c r="AF863" s="428"/>
      <c r="AG863" s="428"/>
      <c r="AH863" s="428"/>
      <c r="AI863" s="428"/>
      <c r="AJ863" s="428"/>
      <c r="AK863" s="428"/>
      <c r="AL863" s="428"/>
      <c r="AM863" s="428"/>
      <c r="AN863" s="428"/>
      <c r="AO863" s="428"/>
      <c r="AP863" s="428"/>
      <c r="AQ863" s="428"/>
      <c r="AR863" s="428"/>
      <c r="AS863" s="428"/>
      <c r="AT863" s="428"/>
      <c r="AU863" s="428"/>
      <c r="AV863" s="428"/>
      <c r="AW863" s="428"/>
      <c r="AX863" s="428"/>
      <c r="AY863" s="428"/>
      <c r="AZ863" s="428"/>
      <c r="BA863" s="428"/>
      <c r="BB863" s="428"/>
      <c r="BC863" s="428"/>
    </row>
    <row r="864" ht="12.75" customHeight="1">
      <c r="A864" s="428"/>
      <c r="B864" s="428"/>
      <c r="C864" s="428"/>
      <c r="D864" s="428"/>
      <c r="E864" s="428"/>
      <c r="F864" s="428"/>
      <c r="G864" s="428"/>
      <c r="H864" s="428"/>
      <c r="I864" s="428"/>
      <c r="J864" s="428"/>
      <c r="K864" s="428"/>
      <c r="L864" s="428"/>
      <c r="M864" s="428"/>
      <c r="N864" s="428"/>
      <c r="O864" s="428"/>
      <c r="P864" s="428"/>
      <c r="Q864" s="428"/>
      <c r="R864" s="428"/>
      <c r="S864" s="428"/>
      <c r="T864" s="428"/>
      <c r="U864" s="428"/>
      <c r="V864" s="428"/>
      <c r="W864" s="428"/>
      <c r="X864" s="428"/>
      <c r="Y864" s="428"/>
      <c r="Z864" s="428"/>
      <c r="AA864" s="428"/>
      <c r="AB864" s="428"/>
      <c r="AC864" s="428"/>
      <c r="AD864" s="428"/>
      <c r="AE864" s="428"/>
      <c r="AF864" s="428"/>
      <c r="AG864" s="428"/>
      <c r="AH864" s="428"/>
      <c r="AI864" s="428"/>
      <c r="AJ864" s="428"/>
      <c r="AK864" s="428"/>
      <c r="AL864" s="428"/>
      <c r="AM864" s="428"/>
      <c r="AN864" s="428"/>
      <c r="AO864" s="428"/>
      <c r="AP864" s="428"/>
      <c r="AQ864" s="428"/>
      <c r="AR864" s="428"/>
      <c r="AS864" s="428"/>
      <c r="AT864" s="428"/>
      <c r="AU864" s="428"/>
      <c r="AV864" s="428"/>
      <c r="AW864" s="428"/>
      <c r="AX864" s="428"/>
      <c r="AY864" s="428"/>
      <c r="AZ864" s="428"/>
      <c r="BA864" s="428"/>
      <c r="BB864" s="428"/>
      <c r="BC864" s="428"/>
    </row>
    <row r="865" ht="12.75" customHeight="1">
      <c r="A865" s="428"/>
      <c r="B865" s="428"/>
      <c r="C865" s="428"/>
      <c r="D865" s="428"/>
      <c r="E865" s="428"/>
      <c r="F865" s="428"/>
      <c r="G865" s="428"/>
      <c r="H865" s="428"/>
      <c r="I865" s="428"/>
      <c r="J865" s="428"/>
      <c r="K865" s="428"/>
      <c r="L865" s="428"/>
      <c r="M865" s="428"/>
      <c r="N865" s="428"/>
      <c r="O865" s="428"/>
      <c r="P865" s="428"/>
      <c r="Q865" s="428"/>
      <c r="R865" s="428"/>
      <c r="S865" s="428"/>
      <c r="T865" s="428"/>
      <c r="U865" s="428"/>
      <c r="V865" s="428"/>
      <c r="W865" s="428"/>
      <c r="X865" s="428"/>
      <c r="Y865" s="428"/>
      <c r="Z865" s="428"/>
      <c r="AA865" s="428"/>
      <c r="AB865" s="428"/>
      <c r="AC865" s="428"/>
      <c r="AD865" s="428"/>
      <c r="AE865" s="428"/>
      <c r="AF865" s="428"/>
      <c r="AG865" s="428"/>
      <c r="AH865" s="428"/>
      <c r="AI865" s="428"/>
      <c r="AJ865" s="428"/>
      <c r="AK865" s="428"/>
      <c r="AL865" s="428"/>
      <c r="AM865" s="428"/>
      <c r="AN865" s="428"/>
      <c r="AO865" s="428"/>
      <c r="AP865" s="428"/>
      <c r="AQ865" s="428"/>
      <c r="AR865" s="428"/>
      <c r="AS865" s="428"/>
      <c r="AT865" s="428"/>
      <c r="AU865" s="428"/>
      <c r="AV865" s="428"/>
      <c r="AW865" s="428"/>
      <c r="AX865" s="428"/>
      <c r="AY865" s="428"/>
      <c r="AZ865" s="428"/>
      <c r="BA865" s="428"/>
      <c r="BB865" s="428"/>
      <c r="BC865" s="428"/>
    </row>
    <row r="866" ht="12.75" customHeight="1">
      <c r="A866" s="428"/>
      <c r="B866" s="428"/>
      <c r="C866" s="428"/>
      <c r="D866" s="428"/>
      <c r="E866" s="428"/>
      <c r="F866" s="428"/>
      <c r="G866" s="428"/>
      <c r="H866" s="428"/>
      <c r="I866" s="428"/>
      <c r="J866" s="428"/>
      <c r="K866" s="428"/>
      <c r="L866" s="428"/>
      <c r="M866" s="428"/>
      <c r="N866" s="428"/>
      <c r="O866" s="428"/>
      <c r="P866" s="428"/>
      <c r="Q866" s="428"/>
      <c r="R866" s="428"/>
      <c r="S866" s="428"/>
      <c r="T866" s="428"/>
      <c r="U866" s="428"/>
      <c r="V866" s="428"/>
      <c r="W866" s="428"/>
      <c r="X866" s="428"/>
      <c r="Y866" s="428"/>
      <c r="Z866" s="428"/>
      <c r="AA866" s="428"/>
      <c r="AB866" s="428"/>
      <c r="AC866" s="428"/>
      <c r="AD866" s="428"/>
      <c r="AE866" s="428"/>
      <c r="AF866" s="428"/>
      <c r="AG866" s="428"/>
      <c r="AH866" s="428"/>
      <c r="AI866" s="428"/>
      <c r="AJ866" s="428"/>
      <c r="AK866" s="428"/>
      <c r="AL866" s="428"/>
      <c r="AM866" s="428"/>
      <c r="AN866" s="428"/>
      <c r="AO866" s="428"/>
      <c r="AP866" s="428"/>
      <c r="AQ866" s="428"/>
      <c r="AR866" s="428"/>
      <c r="AS866" s="428"/>
      <c r="AT866" s="428"/>
      <c r="AU866" s="428"/>
      <c r="AV866" s="428"/>
      <c r="AW866" s="428"/>
      <c r="AX866" s="428"/>
      <c r="AY866" s="428"/>
      <c r="AZ866" s="428"/>
      <c r="BA866" s="428"/>
      <c r="BB866" s="428"/>
      <c r="BC866" s="428"/>
    </row>
    <row r="867" ht="12.75" customHeight="1">
      <c r="A867" s="428"/>
      <c r="B867" s="428"/>
      <c r="C867" s="428"/>
      <c r="D867" s="428"/>
      <c r="E867" s="428"/>
      <c r="F867" s="428"/>
      <c r="G867" s="428"/>
      <c r="H867" s="428"/>
      <c r="I867" s="428"/>
      <c r="J867" s="428"/>
      <c r="K867" s="428"/>
      <c r="L867" s="428"/>
      <c r="M867" s="428"/>
      <c r="N867" s="428"/>
      <c r="O867" s="428"/>
      <c r="P867" s="428"/>
      <c r="Q867" s="428"/>
      <c r="R867" s="428"/>
      <c r="S867" s="428"/>
      <c r="T867" s="428"/>
      <c r="U867" s="428"/>
      <c r="V867" s="428"/>
      <c r="W867" s="428"/>
      <c r="X867" s="428"/>
      <c r="Y867" s="428"/>
      <c r="Z867" s="428"/>
      <c r="AA867" s="428"/>
      <c r="AB867" s="428"/>
      <c r="AC867" s="428"/>
      <c r="AD867" s="428"/>
      <c r="AE867" s="428"/>
      <c r="AF867" s="428"/>
      <c r="AG867" s="428"/>
      <c r="AH867" s="428"/>
      <c r="AI867" s="428"/>
      <c r="AJ867" s="428"/>
      <c r="AK867" s="428"/>
      <c r="AL867" s="428"/>
      <c r="AM867" s="428"/>
      <c r="AN867" s="428"/>
      <c r="AO867" s="428"/>
      <c r="AP867" s="428"/>
      <c r="AQ867" s="428"/>
      <c r="AR867" s="428"/>
      <c r="AS867" s="428"/>
      <c r="AT867" s="428"/>
      <c r="AU867" s="428"/>
      <c r="AV867" s="428"/>
      <c r="AW867" s="428"/>
      <c r="AX867" s="428"/>
      <c r="AY867" s="428"/>
      <c r="AZ867" s="428"/>
      <c r="BA867" s="428"/>
      <c r="BB867" s="428"/>
      <c r="BC867" s="428"/>
    </row>
    <row r="868" ht="12.75" customHeight="1">
      <c r="A868" s="428"/>
      <c r="B868" s="428"/>
      <c r="C868" s="428"/>
      <c r="D868" s="428"/>
      <c r="E868" s="428"/>
      <c r="F868" s="428"/>
      <c r="G868" s="428"/>
      <c r="H868" s="428"/>
      <c r="I868" s="428"/>
      <c r="J868" s="428"/>
      <c r="K868" s="428"/>
      <c r="L868" s="428"/>
      <c r="M868" s="428"/>
      <c r="N868" s="428"/>
      <c r="O868" s="428"/>
      <c r="P868" s="428"/>
      <c r="Q868" s="428"/>
      <c r="R868" s="428"/>
      <c r="S868" s="428"/>
      <c r="T868" s="428"/>
      <c r="U868" s="428"/>
      <c r="V868" s="428"/>
      <c r="W868" s="428"/>
      <c r="X868" s="428"/>
      <c r="Y868" s="428"/>
      <c r="Z868" s="428"/>
      <c r="AA868" s="428"/>
      <c r="AB868" s="428"/>
      <c r="AC868" s="428"/>
      <c r="AD868" s="428"/>
      <c r="AE868" s="428"/>
      <c r="AF868" s="428"/>
      <c r="AG868" s="428"/>
      <c r="AH868" s="428"/>
      <c r="AI868" s="428"/>
      <c r="AJ868" s="428"/>
      <c r="AK868" s="428"/>
      <c r="AL868" s="428"/>
      <c r="AM868" s="428"/>
      <c r="AN868" s="428"/>
      <c r="AO868" s="428"/>
      <c r="AP868" s="428"/>
      <c r="AQ868" s="428"/>
      <c r="AR868" s="428"/>
      <c r="AS868" s="428"/>
      <c r="AT868" s="428"/>
      <c r="AU868" s="428"/>
      <c r="AV868" s="428"/>
      <c r="AW868" s="428"/>
      <c r="AX868" s="428"/>
      <c r="AY868" s="428"/>
      <c r="AZ868" s="428"/>
      <c r="BA868" s="428"/>
      <c r="BB868" s="428"/>
      <c r="BC868" s="428"/>
    </row>
    <row r="869" ht="12.75" customHeight="1">
      <c r="A869" s="428"/>
      <c r="B869" s="428"/>
      <c r="C869" s="428"/>
      <c r="D869" s="428"/>
      <c r="E869" s="428"/>
      <c r="F869" s="428"/>
      <c r="G869" s="428"/>
      <c r="H869" s="428"/>
      <c r="I869" s="428"/>
      <c r="J869" s="428"/>
      <c r="K869" s="428"/>
      <c r="L869" s="428"/>
      <c r="M869" s="428"/>
      <c r="N869" s="428"/>
      <c r="O869" s="428"/>
      <c r="P869" s="428"/>
      <c r="Q869" s="428"/>
      <c r="R869" s="428"/>
      <c r="S869" s="428"/>
      <c r="T869" s="428"/>
      <c r="U869" s="428"/>
      <c r="V869" s="428"/>
      <c r="W869" s="428"/>
      <c r="X869" s="428"/>
      <c r="Y869" s="428"/>
      <c r="Z869" s="428"/>
      <c r="AA869" s="428"/>
      <c r="AB869" s="428"/>
      <c r="AC869" s="428"/>
      <c r="AD869" s="428"/>
      <c r="AE869" s="428"/>
      <c r="AF869" s="428"/>
      <c r="AG869" s="428"/>
      <c r="AH869" s="428"/>
      <c r="AI869" s="428"/>
      <c r="AJ869" s="428"/>
      <c r="AK869" s="428"/>
      <c r="AL869" s="428"/>
      <c r="AM869" s="428"/>
      <c r="AN869" s="428"/>
      <c r="AO869" s="428"/>
      <c r="AP869" s="428"/>
      <c r="AQ869" s="428"/>
      <c r="AR869" s="428"/>
      <c r="AS869" s="428"/>
      <c r="AT869" s="428"/>
      <c r="AU869" s="428"/>
      <c r="AV869" s="428"/>
      <c r="AW869" s="428"/>
      <c r="AX869" s="428"/>
      <c r="AY869" s="428"/>
      <c r="AZ869" s="428"/>
      <c r="BA869" s="428"/>
      <c r="BB869" s="428"/>
      <c r="BC869" s="428"/>
    </row>
    <row r="870" ht="12.75" customHeight="1">
      <c r="A870" s="428"/>
      <c r="B870" s="428"/>
      <c r="C870" s="428"/>
      <c r="D870" s="428"/>
      <c r="E870" s="428"/>
      <c r="F870" s="428"/>
      <c r="G870" s="428"/>
      <c r="H870" s="428"/>
      <c r="I870" s="428"/>
      <c r="J870" s="428"/>
      <c r="K870" s="428"/>
      <c r="L870" s="428"/>
      <c r="M870" s="428"/>
      <c r="N870" s="428"/>
      <c r="O870" s="428"/>
      <c r="P870" s="428"/>
      <c r="Q870" s="428"/>
      <c r="R870" s="428"/>
      <c r="S870" s="428"/>
      <c r="T870" s="428"/>
      <c r="U870" s="428"/>
      <c r="V870" s="428"/>
      <c r="W870" s="428"/>
      <c r="X870" s="428"/>
      <c r="Y870" s="428"/>
      <c r="Z870" s="428"/>
      <c r="AA870" s="428"/>
      <c r="AB870" s="428"/>
      <c r="AC870" s="428"/>
      <c r="AD870" s="428"/>
      <c r="AE870" s="428"/>
      <c r="AF870" s="428"/>
      <c r="AG870" s="428"/>
      <c r="AH870" s="428"/>
      <c r="AI870" s="428"/>
      <c r="AJ870" s="428"/>
      <c r="AK870" s="428"/>
      <c r="AL870" s="428"/>
      <c r="AM870" s="428"/>
      <c r="AN870" s="428"/>
      <c r="AO870" s="428"/>
      <c r="AP870" s="428"/>
      <c r="AQ870" s="428"/>
      <c r="AR870" s="428"/>
      <c r="AS870" s="428"/>
      <c r="AT870" s="428"/>
      <c r="AU870" s="428"/>
      <c r="AV870" s="428"/>
      <c r="AW870" s="428"/>
      <c r="AX870" s="428"/>
      <c r="AY870" s="428"/>
      <c r="AZ870" s="428"/>
      <c r="BA870" s="428"/>
      <c r="BB870" s="428"/>
      <c r="BC870" s="428"/>
    </row>
    <row r="871" ht="12.75" customHeight="1">
      <c r="A871" s="428"/>
      <c r="B871" s="428"/>
      <c r="C871" s="428"/>
      <c r="D871" s="428"/>
      <c r="E871" s="428"/>
      <c r="F871" s="428"/>
      <c r="G871" s="428"/>
      <c r="H871" s="428"/>
      <c r="I871" s="428"/>
      <c r="J871" s="428"/>
      <c r="K871" s="428"/>
      <c r="L871" s="428"/>
      <c r="M871" s="428"/>
      <c r="N871" s="428"/>
      <c r="O871" s="428"/>
      <c r="P871" s="428"/>
      <c r="Q871" s="428"/>
      <c r="R871" s="428"/>
      <c r="S871" s="428"/>
      <c r="T871" s="428"/>
      <c r="U871" s="428"/>
      <c r="V871" s="428"/>
      <c r="W871" s="428"/>
      <c r="X871" s="428"/>
      <c r="Y871" s="428"/>
      <c r="Z871" s="428"/>
      <c r="AA871" s="428"/>
      <c r="AB871" s="428"/>
      <c r="AC871" s="428"/>
      <c r="AD871" s="428"/>
      <c r="AE871" s="428"/>
      <c r="AF871" s="428"/>
      <c r="AG871" s="428"/>
      <c r="AH871" s="428"/>
      <c r="AI871" s="428"/>
      <c r="AJ871" s="428"/>
      <c r="AK871" s="428"/>
      <c r="AL871" s="428"/>
      <c r="AM871" s="428"/>
      <c r="AN871" s="428"/>
      <c r="AO871" s="428"/>
      <c r="AP871" s="428"/>
      <c r="AQ871" s="428"/>
      <c r="AR871" s="428"/>
      <c r="AS871" s="428"/>
      <c r="AT871" s="428"/>
      <c r="AU871" s="428"/>
      <c r="AV871" s="428"/>
      <c r="AW871" s="428"/>
      <c r="AX871" s="428"/>
      <c r="AY871" s="428"/>
      <c r="AZ871" s="428"/>
      <c r="BA871" s="428"/>
      <c r="BB871" s="428"/>
      <c r="BC871" s="428"/>
    </row>
    <row r="872" ht="12.75" customHeight="1">
      <c r="A872" s="428"/>
      <c r="B872" s="428"/>
      <c r="C872" s="428"/>
      <c r="D872" s="428"/>
      <c r="E872" s="428"/>
      <c r="F872" s="428"/>
      <c r="G872" s="428"/>
      <c r="H872" s="428"/>
      <c r="I872" s="428"/>
      <c r="J872" s="428"/>
      <c r="K872" s="428"/>
      <c r="L872" s="428"/>
      <c r="M872" s="428"/>
      <c r="N872" s="428"/>
      <c r="O872" s="428"/>
      <c r="P872" s="428"/>
      <c r="Q872" s="428"/>
      <c r="R872" s="428"/>
      <c r="S872" s="428"/>
      <c r="T872" s="428"/>
      <c r="U872" s="428"/>
      <c r="V872" s="428"/>
      <c r="W872" s="428"/>
      <c r="X872" s="428"/>
      <c r="Y872" s="428"/>
      <c r="Z872" s="428"/>
      <c r="AA872" s="428"/>
      <c r="AB872" s="428"/>
      <c r="AC872" s="428"/>
      <c r="AD872" s="428"/>
      <c r="AE872" s="428"/>
      <c r="AF872" s="428"/>
      <c r="AG872" s="428"/>
      <c r="AH872" s="428"/>
      <c r="AI872" s="428"/>
      <c r="AJ872" s="428"/>
      <c r="AK872" s="428"/>
      <c r="AL872" s="428"/>
      <c r="AM872" s="428"/>
      <c r="AN872" s="428"/>
      <c r="AO872" s="428"/>
      <c r="AP872" s="428"/>
      <c r="AQ872" s="428"/>
      <c r="AR872" s="428"/>
      <c r="AS872" s="428"/>
      <c r="AT872" s="428"/>
      <c r="AU872" s="428"/>
      <c r="AV872" s="428"/>
      <c r="AW872" s="428"/>
      <c r="AX872" s="428"/>
      <c r="AY872" s="428"/>
      <c r="AZ872" s="428"/>
      <c r="BA872" s="428"/>
      <c r="BB872" s="428"/>
      <c r="BC872" s="428"/>
    </row>
    <row r="873" ht="12.75" customHeight="1">
      <c r="A873" s="428"/>
      <c r="B873" s="428"/>
      <c r="C873" s="428"/>
      <c r="D873" s="428"/>
      <c r="E873" s="428"/>
      <c r="F873" s="428"/>
      <c r="G873" s="428"/>
      <c r="H873" s="428"/>
      <c r="I873" s="428"/>
      <c r="J873" s="428"/>
      <c r="K873" s="428"/>
      <c r="L873" s="428"/>
      <c r="M873" s="428"/>
      <c r="N873" s="428"/>
      <c r="O873" s="428"/>
      <c r="P873" s="428"/>
      <c r="Q873" s="428"/>
      <c r="R873" s="428"/>
      <c r="S873" s="428"/>
      <c r="T873" s="428"/>
      <c r="U873" s="428"/>
      <c r="V873" s="428"/>
      <c r="W873" s="428"/>
      <c r="X873" s="428"/>
      <c r="Y873" s="428"/>
      <c r="Z873" s="428"/>
      <c r="AA873" s="428"/>
      <c r="AB873" s="428"/>
      <c r="AC873" s="428"/>
      <c r="AD873" s="428"/>
      <c r="AE873" s="428"/>
      <c r="AF873" s="428"/>
      <c r="AG873" s="428"/>
      <c r="AH873" s="428"/>
      <c r="AI873" s="428"/>
      <c r="AJ873" s="428"/>
      <c r="AK873" s="428"/>
      <c r="AL873" s="428"/>
      <c r="AM873" s="428"/>
      <c r="AN873" s="428"/>
      <c r="AO873" s="428"/>
      <c r="AP873" s="428"/>
      <c r="AQ873" s="428"/>
      <c r="AR873" s="428"/>
      <c r="AS873" s="428"/>
      <c r="AT873" s="428"/>
      <c r="AU873" s="428"/>
      <c r="AV873" s="428"/>
      <c r="AW873" s="428"/>
      <c r="AX873" s="428"/>
      <c r="AY873" s="428"/>
      <c r="AZ873" s="428"/>
      <c r="BA873" s="428"/>
      <c r="BB873" s="428"/>
      <c r="BC873" s="428"/>
    </row>
    <row r="874" ht="12.75" customHeight="1">
      <c r="A874" s="428"/>
      <c r="B874" s="428"/>
      <c r="C874" s="428"/>
      <c r="D874" s="428"/>
      <c r="E874" s="428"/>
      <c r="F874" s="428"/>
      <c r="G874" s="428"/>
      <c r="H874" s="428"/>
      <c r="I874" s="428"/>
      <c r="J874" s="428"/>
      <c r="K874" s="428"/>
      <c r="L874" s="428"/>
      <c r="M874" s="428"/>
      <c r="N874" s="428"/>
      <c r="O874" s="428"/>
      <c r="P874" s="428"/>
      <c r="Q874" s="428"/>
      <c r="R874" s="428"/>
      <c r="S874" s="428"/>
      <c r="T874" s="428"/>
      <c r="U874" s="428"/>
      <c r="V874" s="428"/>
      <c r="W874" s="428"/>
      <c r="X874" s="428"/>
      <c r="Y874" s="428"/>
      <c r="Z874" s="428"/>
      <c r="AA874" s="428"/>
      <c r="AB874" s="428"/>
      <c r="AC874" s="428"/>
      <c r="AD874" s="428"/>
      <c r="AE874" s="428"/>
      <c r="AF874" s="428"/>
      <c r="AG874" s="428"/>
      <c r="AH874" s="428"/>
      <c r="AI874" s="428"/>
      <c r="AJ874" s="428"/>
      <c r="AK874" s="428"/>
      <c r="AL874" s="428"/>
      <c r="AM874" s="428"/>
      <c r="AN874" s="428"/>
      <c r="AO874" s="428"/>
      <c r="AP874" s="428"/>
      <c r="AQ874" s="428"/>
      <c r="AR874" s="428"/>
      <c r="AS874" s="428"/>
      <c r="AT874" s="428"/>
      <c r="AU874" s="428"/>
      <c r="AV874" s="428"/>
      <c r="AW874" s="428"/>
      <c r="AX874" s="428"/>
      <c r="AY874" s="428"/>
      <c r="AZ874" s="428"/>
      <c r="BA874" s="428"/>
      <c r="BB874" s="428"/>
      <c r="BC874" s="428"/>
    </row>
    <row r="875" ht="12.75" customHeight="1">
      <c r="A875" s="428"/>
      <c r="B875" s="428"/>
      <c r="C875" s="428"/>
      <c r="D875" s="428"/>
      <c r="E875" s="428"/>
      <c r="F875" s="428"/>
      <c r="G875" s="428"/>
      <c r="H875" s="428"/>
      <c r="I875" s="428"/>
      <c r="J875" s="428"/>
      <c r="K875" s="428"/>
      <c r="L875" s="428"/>
      <c r="M875" s="428"/>
      <c r="N875" s="428"/>
      <c r="O875" s="428"/>
      <c r="P875" s="428"/>
      <c r="Q875" s="428"/>
      <c r="R875" s="428"/>
      <c r="S875" s="428"/>
      <c r="T875" s="428"/>
      <c r="U875" s="428"/>
      <c r="V875" s="428"/>
      <c r="W875" s="428"/>
      <c r="X875" s="428"/>
      <c r="Y875" s="428"/>
      <c r="Z875" s="428"/>
      <c r="AA875" s="428"/>
      <c r="AB875" s="428"/>
      <c r="AC875" s="428"/>
      <c r="AD875" s="428"/>
      <c r="AE875" s="428"/>
      <c r="AF875" s="428"/>
      <c r="AG875" s="428"/>
      <c r="AH875" s="428"/>
      <c r="AI875" s="428"/>
      <c r="AJ875" s="428"/>
      <c r="AK875" s="428"/>
      <c r="AL875" s="428"/>
      <c r="AM875" s="428"/>
      <c r="AN875" s="428"/>
      <c r="AO875" s="428"/>
      <c r="AP875" s="428"/>
      <c r="AQ875" s="428"/>
      <c r="AR875" s="428"/>
      <c r="AS875" s="428"/>
      <c r="AT875" s="428"/>
      <c r="AU875" s="428"/>
      <c r="AV875" s="428"/>
      <c r="AW875" s="428"/>
      <c r="AX875" s="428"/>
      <c r="AY875" s="428"/>
      <c r="AZ875" s="428"/>
      <c r="BA875" s="428"/>
      <c r="BB875" s="428"/>
      <c r="BC875" s="428"/>
    </row>
    <row r="876" ht="12.75" customHeight="1">
      <c r="A876" s="428"/>
      <c r="B876" s="428"/>
      <c r="C876" s="428"/>
      <c r="D876" s="428"/>
      <c r="E876" s="428"/>
      <c r="F876" s="428"/>
      <c r="G876" s="428"/>
      <c r="H876" s="428"/>
      <c r="I876" s="428"/>
      <c r="J876" s="428"/>
      <c r="K876" s="428"/>
      <c r="L876" s="428"/>
      <c r="M876" s="428"/>
      <c r="N876" s="428"/>
      <c r="O876" s="428"/>
      <c r="P876" s="428"/>
      <c r="Q876" s="428"/>
      <c r="R876" s="428"/>
      <c r="S876" s="428"/>
      <c r="T876" s="428"/>
      <c r="U876" s="428"/>
      <c r="V876" s="428"/>
      <c r="W876" s="428"/>
      <c r="X876" s="428"/>
      <c r="Y876" s="428"/>
      <c r="Z876" s="428"/>
      <c r="AA876" s="428"/>
      <c r="AB876" s="428"/>
      <c r="AC876" s="428"/>
      <c r="AD876" s="428"/>
      <c r="AE876" s="428"/>
      <c r="AF876" s="428"/>
      <c r="AG876" s="428"/>
      <c r="AH876" s="428"/>
      <c r="AI876" s="428"/>
      <c r="AJ876" s="428"/>
      <c r="AK876" s="428"/>
      <c r="AL876" s="428"/>
      <c r="AM876" s="428"/>
      <c r="AN876" s="428"/>
      <c r="AO876" s="428"/>
      <c r="AP876" s="428"/>
      <c r="AQ876" s="428"/>
      <c r="AR876" s="428"/>
      <c r="AS876" s="428"/>
      <c r="AT876" s="428"/>
      <c r="AU876" s="428"/>
      <c r="AV876" s="428"/>
      <c r="AW876" s="428"/>
      <c r="AX876" s="428"/>
      <c r="AY876" s="428"/>
      <c r="AZ876" s="428"/>
      <c r="BA876" s="428"/>
      <c r="BB876" s="428"/>
      <c r="BC876" s="428"/>
    </row>
    <row r="877" ht="12.75" customHeight="1">
      <c r="A877" s="428"/>
      <c r="B877" s="428"/>
      <c r="C877" s="428"/>
      <c r="D877" s="428"/>
      <c r="E877" s="428"/>
      <c r="F877" s="428"/>
      <c r="G877" s="428"/>
      <c r="H877" s="428"/>
      <c r="I877" s="428"/>
      <c r="J877" s="428"/>
      <c r="K877" s="428"/>
      <c r="L877" s="428"/>
      <c r="M877" s="428"/>
      <c r="N877" s="428"/>
      <c r="O877" s="428"/>
      <c r="P877" s="428"/>
      <c r="Q877" s="428"/>
      <c r="R877" s="428"/>
      <c r="S877" s="428"/>
      <c r="T877" s="428"/>
      <c r="U877" s="428"/>
      <c r="V877" s="428"/>
      <c r="W877" s="428"/>
      <c r="X877" s="428"/>
      <c r="Y877" s="428"/>
      <c r="Z877" s="428"/>
      <c r="AA877" s="428"/>
      <c r="AB877" s="428"/>
      <c r="AC877" s="428"/>
      <c r="AD877" s="428"/>
      <c r="AE877" s="428"/>
      <c r="AF877" s="428"/>
      <c r="AG877" s="428"/>
      <c r="AH877" s="428"/>
      <c r="AI877" s="428"/>
      <c r="AJ877" s="428"/>
      <c r="AK877" s="428"/>
      <c r="AL877" s="428"/>
      <c r="AM877" s="428"/>
      <c r="AN877" s="428"/>
      <c r="AO877" s="428"/>
      <c r="AP877" s="428"/>
      <c r="AQ877" s="428"/>
      <c r="AR877" s="428"/>
      <c r="AS877" s="428"/>
      <c r="AT877" s="428"/>
      <c r="AU877" s="428"/>
      <c r="AV877" s="428"/>
      <c r="AW877" s="428"/>
      <c r="AX877" s="428"/>
      <c r="AY877" s="428"/>
      <c r="AZ877" s="428"/>
      <c r="BA877" s="428"/>
      <c r="BB877" s="428"/>
      <c r="BC877" s="428"/>
    </row>
    <row r="878" ht="12.75" customHeight="1">
      <c r="A878" s="428"/>
      <c r="B878" s="428"/>
      <c r="C878" s="428"/>
      <c r="D878" s="428"/>
      <c r="E878" s="428"/>
      <c r="F878" s="428"/>
      <c r="G878" s="428"/>
      <c r="H878" s="428"/>
      <c r="I878" s="428"/>
      <c r="J878" s="428"/>
      <c r="K878" s="428"/>
      <c r="L878" s="428"/>
      <c r="M878" s="428"/>
      <c r="N878" s="428"/>
      <c r="O878" s="428"/>
      <c r="P878" s="428"/>
      <c r="Q878" s="428"/>
      <c r="R878" s="428"/>
      <c r="S878" s="428"/>
      <c r="T878" s="428"/>
      <c r="U878" s="428"/>
      <c r="V878" s="428"/>
      <c r="W878" s="428"/>
      <c r="X878" s="428"/>
      <c r="Y878" s="428"/>
      <c r="Z878" s="428"/>
      <c r="AA878" s="428"/>
      <c r="AB878" s="428"/>
      <c r="AC878" s="428"/>
      <c r="AD878" s="428"/>
      <c r="AE878" s="428"/>
      <c r="AF878" s="428"/>
      <c r="AG878" s="428"/>
      <c r="AH878" s="428"/>
      <c r="AI878" s="428"/>
      <c r="AJ878" s="428"/>
      <c r="AK878" s="428"/>
      <c r="AL878" s="428"/>
      <c r="AM878" s="428"/>
      <c r="AN878" s="428"/>
      <c r="AO878" s="428"/>
      <c r="AP878" s="428"/>
      <c r="AQ878" s="428"/>
      <c r="AR878" s="428"/>
      <c r="AS878" s="428"/>
      <c r="AT878" s="428"/>
      <c r="AU878" s="428"/>
      <c r="AV878" s="428"/>
      <c r="AW878" s="428"/>
      <c r="AX878" s="428"/>
      <c r="AY878" s="428"/>
      <c r="AZ878" s="428"/>
      <c r="BA878" s="428"/>
      <c r="BB878" s="428"/>
      <c r="BC878" s="428"/>
    </row>
    <row r="879" ht="12.75" customHeight="1">
      <c r="A879" s="428"/>
      <c r="B879" s="428"/>
      <c r="C879" s="428"/>
      <c r="D879" s="428"/>
      <c r="E879" s="428"/>
      <c r="F879" s="428"/>
      <c r="G879" s="428"/>
      <c r="H879" s="428"/>
      <c r="I879" s="428"/>
      <c r="J879" s="428"/>
      <c r="K879" s="428"/>
      <c r="L879" s="428"/>
      <c r="M879" s="428"/>
      <c r="N879" s="428"/>
      <c r="O879" s="428"/>
      <c r="P879" s="428"/>
      <c r="Q879" s="428"/>
      <c r="R879" s="428"/>
      <c r="S879" s="428"/>
      <c r="T879" s="428"/>
      <c r="U879" s="428"/>
      <c r="V879" s="428"/>
      <c r="W879" s="428"/>
      <c r="X879" s="428"/>
      <c r="Y879" s="428"/>
      <c r="Z879" s="428"/>
      <c r="AA879" s="428"/>
      <c r="AB879" s="428"/>
      <c r="AC879" s="428"/>
      <c r="AD879" s="428"/>
      <c r="AE879" s="428"/>
      <c r="AF879" s="428"/>
      <c r="AG879" s="428"/>
      <c r="AH879" s="428"/>
      <c r="AI879" s="428"/>
      <c r="AJ879" s="428"/>
      <c r="AK879" s="428"/>
      <c r="AL879" s="428"/>
      <c r="AM879" s="428"/>
      <c r="AN879" s="428"/>
      <c r="AO879" s="428"/>
      <c r="AP879" s="428"/>
      <c r="AQ879" s="428"/>
      <c r="AR879" s="428"/>
      <c r="AS879" s="428"/>
      <c r="AT879" s="428"/>
      <c r="AU879" s="428"/>
      <c r="AV879" s="428"/>
      <c r="AW879" s="428"/>
      <c r="AX879" s="428"/>
      <c r="AY879" s="428"/>
      <c r="AZ879" s="428"/>
      <c r="BA879" s="428"/>
      <c r="BB879" s="428"/>
      <c r="BC879" s="428"/>
    </row>
    <row r="880" ht="12.75" customHeight="1">
      <c r="A880" s="428"/>
      <c r="B880" s="428"/>
      <c r="C880" s="428"/>
      <c r="D880" s="428"/>
      <c r="E880" s="428"/>
      <c r="F880" s="428"/>
      <c r="G880" s="428"/>
      <c r="H880" s="428"/>
      <c r="I880" s="428"/>
      <c r="J880" s="428"/>
      <c r="K880" s="428"/>
      <c r="L880" s="428"/>
      <c r="M880" s="428"/>
      <c r="N880" s="428"/>
      <c r="O880" s="428"/>
      <c r="P880" s="428"/>
      <c r="Q880" s="428"/>
      <c r="R880" s="428"/>
      <c r="S880" s="428"/>
      <c r="T880" s="428"/>
      <c r="U880" s="428"/>
      <c r="V880" s="428"/>
      <c r="W880" s="428"/>
      <c r="X880" s="428"/>
      <c r="Y880" s="428"/>
      <c r="Z880" s="428"/>
      <c r="AA880" s="428"/>
      <c r="AB880" s="428"/>
      <c r="AC880" s="428"/>
      <c r="AD880" s="428"/>
      <c r="AE880" s="428"/>
      <c r="AF880" s="428"/>
      <c r="AG880" s="428"/>
      <c r="AH880" s="428"/>
      <c r="AI880" s="428"/>
      <c r="AJ880" s="428"/>
      <c r="AK880" s="428"/>
      <c r="AL880" s="428"/>
      <c r="AM880" s="428"/>
      <c r="AN880" s="428"/>
      <c r="AO880" s="428"/>
      <c r="AP880" s="428"/>
      <c r="AQ880" s="428"/>
      <c r="AR880" s="428"/>
      <c r="AS880" s="428"/>
      <c r="AT880" s="428"/>
      <c r="AU880" s="428"/>
      <c r="AV880" s="428"/>
      <c r="AW880" s="428"/>
      <c r="AX880" s="428"/>
      <c r="AY880" s="428"/>
      <c r="AZ880" s="428"/>
      <c r="BA880" s="428"/>
      <c r="BB880" s="428"/>
      <c r="BC880" s="428"/>
    </row>
    <row r="881" ht="12.75" customHeight="1">
      <c r="A881" s="428"/>
      <c r="B881" s="428"/>
      <c r="C881" s="428"/>
      <c r="D881" s="428"/>
      <c r="E881" s="428"/>
      <c r="F881" s="428"/>
      <c r="G881" s="428"/>
      <c r="H881" s="428"/>
      <c r="I881" s="428"/>
      <c r="J881" s="428"/>
      <c r="K881" s="428"/>
      <c r="L881" s="428"/>
      <c r="M881" s="428"/>
      <c r="N881" s="428"/>
      <c r="O881" s="428"/>
      <c r="P881" s="428"/>
      <c r="Q881" s="428"/>
      <c r="R881" s="428"/>
      <c r="S881" s="428"/>
      <c r="T881" s="428"/>
      <c r="U881" s="428"/>
      <c r="V881" s="428"/>
      <c r="W881" s="428"/>
      <c r="X881" s="428"/>
      <c r="Y881" s="428"/>
      <c r="Z881" s="428"/>
      <c r="AA881" s="428"/>
      <c r="AB881" s="428"/>
      <c r="AC881" s="428"/>
      <c r="AD881" s="428"/>
      <c r="AE881" s="428"/>
      <c r="AF881" s="428"/>
      <c r="AG881" s="428"/>
      <c r="AH881" s="428"/>
      <c r="AI881" s="428"/>
      <c r="AJ881" s="428"/>
      <c r="AK881" s="428"/>
      <c r="AL881" s="428"/>
      <c r="AM881" s="428"/>
      <c r="AN881" s="428"/>
      <c r="AO881" s="428"/>
      <c r="AP881" s="428"/>
      <c r="AQ881" s="428"/>
      <c r="AR881" s="428"/>
      <c r="AS881" s="428"/>
      <c r="AT881" s="428"/>
      <c r="AU881" s="428"/>
      <c r="AV881" s="428"/>
      <c r="AW881" s="428"/>
      <c r="AX881" s="428"/>
      <c r="AY881" s="428"/>
      <c r="AZ881" s="428"/>
      <c r="BA881" s="428"/>
      <c r="BB881" s="428"/>
      <c r="BC881" s="428"/>
    </row>
    <row r="882" ht="12.75" customHeight="1">
      <c r="A882" s="428"/>
      <c r="B882" s="428"/>
      <c r="C882" s="428"/>
      <c r="D882" s="428"/>
      <c r="E882" s="428"/>
      <c r="F882" s="428"/>
      <c r="G882" s="428"/>
      <c r="H882" s="428"/>
      <c r="I882" s="428"/>
      <c r="J882" s="428"/>
      <c r="K882" s="428"/>
      <c r="L882" s="428"/>
      <c r="M882" s="428"/>
      <c r="N882" s="428"/>
      <c r="O882" s="428"/>
      <c r="P882" s="428"/>
      <c r="Q882" s="428"/>
      <c r="R882" s="428"/>
      <c r="S882" s="428"/>
      <c r="T882" s="428"/>
      <c r="U882" s="428"/>
      <c r="V882" s="428"/>
      <c r="W882" s="428"/>
      <c r="X882" s="428"/>
      <c r="Y882" s="428"/>
      <c r="Z882" s="428"/>
      <c r="AA882" s="428"/>
      <c r="AB882" s="428"/>
      <c r="AC882" s="428"/>
      <c r="AD882" s="428"/>
      <c r="AE882" s="428"/>
      <c r="AF882" s="428"/>
      <c r="AG882" s="428"/>
      <c r="AH882" s="428"/>
      <c r="AI882" s="428"/>
      <c r="AJ882" s="428"/>
      <c r="AK882" s="428"/>
      <c r="AL882" s="428"/>
      <c r="AM882" s="428"/>
      <c r="AN882" s="428"/>
      <c r="AO882" s="428"/>
      <c r="AP882" s="428"/>
      <c r="AQ882" s="428"/>
      <c r="AR882" s="428"/>
      <c r="AS882" s="428"/>
      <c r="AT882" s="428"/>
      <c r="AU882" s="428"/>
      <c r="AV882" s="428"/>
      <c r="AW882" s="428"/>
      <c r="AX882" s="428"/>
      <c r="AY882" s="428"/>
      <c r="AZ882" s="428"/>
      <c r="BA882" s="428"/>
      <c r="BB882" s="428"/>
      <c r="BC882" s="428"/>
    </row>
    <row r="883" ht="12.75" customHeight="1">
      <c r="A883" s="428"/>
      <c r="B883" s="428"/>
      <c r="C883" s="428"/>
      <c r="D883" s="428"/>
      <c r="E883" s="428"/>
      <c r="F883" s="428"/>
      <c r="G883" s="428"/>
      <c r="H883" s="428"/>
      <c r="I883" s="428"/>
      <c r="J883" s="428"/>
      <c r="K883" s="428"/>
      <c r="L883" s="428"/>
      <c r="M883" s="428"/>
      <c r="N883" s="428"/>
      <c r="O883" s="428"/>
      <c r="P883" s="428"/>
      <c r="Q883" s="428"/>
      <c r="R883" s="428"/>
      <c r="S883" s="428"/>
      <c r="T883" s="428"/>
      <c r="U883" s="428"/>
      <c r="V883" s="428"/>
      <c r="W883" s="428"/>
      <c r="X883" s="428"/>
      <c r="Y883" s="428"/>
      <c r="Z883" s="428"/>
      <c r="AA883" s="428"/>
      <c r="AB883" s="428"/>
      <c r="AC883" s="428"/>
      <c r="AD883" s="428"/>
      <c r="AE883" s="428"/>
      <c r="AF883" s="428"/>
      <c r="AG883" s="428"/>
      <c r="AH883" s="428"/>
      <c r="AI883" s="428"/>
      <c r="AJ883" s="428"/>
      <c r="AK883" s="428"/>
      <c r="AL883" s="428"/>
      <c r="AM883" s="428"/>
      <c r="AN883" s="428"/>
      <c r="AO883" s="428"/>
      <c r="AP883" s="428"/>
      <c r="AQ883" s="428"/>
      <c r="AR883" s="428"/>
      <c r="AS883" s="428"/>
      <c r="AT883" s="428"/>
      <c r="AU883" s="428"/>
      <c r="AV883" s="428"/>
      <c r="AW883" s="428"/>
      <c r="AX883" s="428"/>
      <c r="AY883" s="428"/>
      <c r="AZ883" s="428"/>
      <c r="BA883" s="428"/>
      <c r="BB883" s="428"/>
      <c r="BC883" s="428"/>
    </row>
    <row r="884" ht="12.75" customHeight="1">
      <c r="A884" s="428"/>
      <c r="B884" s="428"/>
      <c r="C884" s="428"/>
      <c r="D884" s="428"/>
      <c r="E884" s="428"/>
      <c r="F884" s="428"/>
      <c r="G884" s="428"/>
      <c r="H884" s="428"/>
      <c r="I884" s="428"/>
      <c r="J884" s="428"/>
      <c r="K884" s="428"/>
      <c r="L884" s="428"/>
      <c r="M884" s="428"/>
      <c r="N884" s="428"/>
      <c r="O884" s="428"/>
      <c r="P884" s="428"/>
      <c r="Q884" s="428"/>
      <c r="R884" s="428"/>
      <c r="S884" s="428"/>
      <c r="T884" s="428"/>
      <c r="U884" s="428"/>
      <c r="V884" s="428"/>
      <c r="W884" s="428"/>
      <c r="X884" s="428"/>
      <c r="Y884" s="428"/>
      <c r="Z884" s="428"/>
      <c r="AA884" s="428"/>
      <c r="AB884" s="428"/>
      <c r="AC884" s="428"/>
      <c r="AD884" s="428"/>
      <c r="AE884" s="428"/>
      <c r="AF884" s="428"/>
      <c r="AG884" s="428"/>
      <c r="AH884" s="428"/>
      <c r="AI884" s="428"/>
      <c r="AJ884" s="428"/>
      <c r="AK884" s="428"/>
      <c r="AL884" s="428"/>
      <c r="AM884" s="428"/>
      <c r="AN884" s="428"/>
      <c r="AO884" s="428"/>
      <c r="AP884" s="428"/>
      <c r="AQ884" s="428"/>
      <c r="AR884" s="428"/>
      <c r="AS884" s="428"/>
      <c r="AT884" s="428"/>
      <c r="AU884" s="428"/>
      <c r="AV884" s="428"/>
      <c r="AW884" s="428"/>
      <c r="AX884" s="428"/>
      <c r="AY884" s="428"/>
      <c r="AZ884" s="428"/>
      <c r="BA884" s="428"/>
      <c r="BB884" s="428"/>
      <c r="BC884" s="428"/>
    </row>
    <row r="885" ht="12.75" customHeight="1">
      <c r="A885" s="428"/>
      <c r="B885" s="428"/>
      <c r="C885" s="428"/>
      <c r="D885" s="428"/>
      <c r="E885" s="428"/>
      <c r="F885" s="428"/>
      <c r="G885" s="428"/>
      <c r="H885" s="428"/>
      <c r="I885" s="428"/>
      <c r="J885" s="428"/>
      <c r="K885" s="428"/>
      <c r="L885" s="428"/>
      <c r="M885" s="428"/>
      <c r="N885" s="428"/>
      <c r="O885" s="428"/>
      <c r="P885" s="428"/>
      <c r="Q885" s="428"/>
      <c r="R885" s="428"/>
      <c r="S885" s="428"/>
      <c r="T885" s="428"/>
      <c r="U885" s="428"/>
      <c r="V885" s="428"/>
      <c r="W885" s="428"/>
      <c r="X885" s="428"/>
      <c r="Y885" s="428"/>
      <c r="Z885" s="428"/>
      <c r="AA885" s="428"/>
      <c r="AB885" s="428"/>
      <c r="AC885" s="428"/>
      <c r="AD885" s="428"/>
      <c r="AE885" s="428"/>
      <c r="AF885" s="428"/>
      <c r="AG885" s="428"/>
      <c r="AH885" s="428"/>
      <c r="AI885" s="428"/>
      <c r="AJ885" s="428"/>
      <c r="AK885" s="428"/>
      <c r="AL885" s="428"/>
      <c r="AM885" s="428"/>
      <c r="AN885" s="428"/>
      <c r="AO885" s="428"/>
      <c r="AP885" s="428"/>
      <c r="AQ885" s="428"/>
      <c r="AR885" s="428"/>
      <c r="AS885" s="428"/>
      <c r="AT885" s="428"/>
      <c r="AU885" s="428"/>
      <c r="AV885" s="428"/>
      <c r="AW885" s="428"/>
      <c r="AX885" s="428"/>
      <c r="AY885" s="428"/>
      <c r="AZ885" s="428"/>
      <c r="BA885" s="428"/>
      <c r="BB885" s="428"/>
      <c r="BC885" s="428"/>
    </row>
    <row r="886" ht="12.75" customHeight="1">
      <c r="A886" s="428"/>
      <c r="B886" s="428"/>
      <c r="C886" s="428"/>
      <c r="D886" s="428"/>
      <c r="E886" s="428"/>
      <c r="F886" s="428"/>
      <c r="G886" s="428"/>
      <c r="H886" s="428"/>
      <c r="I886" s="428"/>
      <c r="J886" s="428"/>
      <c r="K886" s="428"/>
      <c r="L886" s="428"/>
      <c r="M886" s="428"/>
      <c r="N886" s="428"/>
      <c r="O886" s="428"/>
      <c r="P886" s="428"/>
      <c r="Q886" s="428"/>
      <c r="R886" s="428"/>
      <c r="S886" s="428"/>
      <c r="T886" s="428"/>
      <c r="U886" s="428"/>
      <c r="V886" s="428"/>
      <c r="W886" s="428"/>
      <c r="X886" s="428"/>
      <c r="Y886" s="428"/>
      <c r="Z886" s="428"/>
      <c r="AA886" s="428"/>
      <c r="AB886" s="428"/>
      <c r="AC886" s="428"/>
      <c r="AD886" s="428"/>
      <c r="AE886" s="428"/>
      <c r="AF886" s="428"/>
      <c r="AG886" s="428"/>
      <c r="AH886" s="428"/>
      <c r="AI886" s="428"/>
      <c r="AJ886" s="428"/>
      <c r="AK886" s="428"/>
      <c r="AL886" s="428"/>
      <c r="AM886" s="428"/>
      <c r="AN886" s="428"/>
      <c r="AO886" s="428"/>
      <c r="AP886" s="428"/>
      <c r="AQ886" s="428"/>
      <c r="AR886" s="428"/>
      <c r="AS886" s="428"/>
      <c r="AT886" s="428"/>
      <c r="AU886" s="428"/>
      <c r="AV886" s="428"/>
      <c r="AW886" s="428"/>
      <c r="AX886" s="428"/>
      <c r="AY886" s="428"/>
      <c r="AZ886" s="428"/>
      <c r="BA886" s="428"/>
      <c r="BB886" s="428"/>
      <c r="BC886" s="428"/>
    </row>
    <row r="887" ht="12.75" customHeight="1">
      <c r="A887" s="428"/>
      <c r="B887" s="428"/>
      <c r="C887" s="428"/>
      <c r="D887" s="428"/>
      <c r="E887" s="428"/>
      <c r="F887" s="428"/>
      <c r="G887" s="428"/>
      <c r="H887" s="428"/>
      <c r="I887" s="428"/>
      <c r="J887" s="428"/>
      <c r="K887" s="428"/>
      <c r="L887" s="428"/>
      <c r="M887" s="428"/>
      <c r="N887" s="428"/>
      <c r="O887" s="428"/>
      <c r="P887" s="428"/>
      <c r="Q887" s="428"/>
      <c r="R887" s="428"/>
      <c r="S887" s="428"/>
      <c r="T887" s="428"/>
      <c r="U887" s="428"/>
      <c r="V887" s="428"/>
      <c r="W887" s="428"/>
      <c r="X887" s="428"/>
      <c r="Y887" s="428"/>
      <c r="Z887" s="428"/>
      <c r="AA887" s="428"/>
      <c r="AB887" s="428"/>
      <c r="AC887" s="428"/>
      <c r="AD887" s="428"/>
      <c r="AE887" s="428"/>
      <c r="AF887" s="428"/>
      <c r="AG887" s="428"/>
      <c r="AH887" s="428"/>
      <c r="AI887" s="428"/>
      <c r="AJ887" s="428"/>
      <c r="AK887" s="428"/>
      <c r="AL887" s="428"/>
      <c r="AM887" s="428"/>
      <c r="AN887" s="428"/>
      <c r="AO887" s="428"/>
      <c r="AP887" s="428"/>
      <c r="AQ887" s="428"/>
      <c r="AR887" s="428"/>
      <c r="AS887" s="428"/>
      <c r="AT887" s="428"/>
      <c r="AU887" s="428"/>
      <c r="AV887" s="428"/>
      <c r="AW887" s="428"/>
      <c r="AX887" s="428"/>
      <c r="AY887" s="428"/>
      <c r="AZ887" s="428"/>
      <c r="BA887" s="428"/>
      <c r="BB887" s="428"/>
      <c r="BC887" s="428"/>
    </row>
    <row r="888" ht="12.75" customHeight="1">
      <c r="A888" s="428"/>
      <c r="B888" s="428"/>
      <c r="C888" s="428"/>
      <c r="D888" s="428"/>
      <c r="E888" s="428"/>
      <c r="F888" s="428"/>
      <c r="G888" s="428"/>
      <c r="H888" s="428"/>
      <c r="I888" s="428"/>
      <c r="J888" s="428"/>
      <c r="K888" s="428"/>
      <c r="L888" s="428"/>
      <c r="M888" s="428"/>
      <c r="N888" s="428"/>
      <c r="O888" s="428"/>
      <c r="P888" s="428"/>
      <c r="Q888" s="428"/>
      <c r="R888" s="428"/>
      <c r="S888" s="428"/>
      <c r="T888" s="428"/>
      <c r="U888" s="428"/>
      <c r="V888" s="428"/>
      <c r="W888" s="428"/>
      <c r="X888" s="428"/>
      <c r="Y888" s="428"/>
      <c r="Z888" s="428"/>
      <c r="AA888" s="428"/>
      <c r="AB888" s="428"/>
      <c r="AC888" s="428"/>
      <c r="AD888" s="428"/>
      <c r="AE888" s="428"/>
      <c r="AF888" s="428"/>
      <c r="AG888" s="428"/>
      <c r="AH888" s="428"/>
      <c r="AI888" s="428"/>
      <c r="AJ888" s="428"/>
      <c r="AK888" s="428"/>
      <c r="AL888" s="428"/>
      <c r="AM888" s="428"/>
      <c r="AN888" s="428"/>
      <c r="AO888" s="428"/>
      <c r="AP888" s="428"/>
      <c r="AQ888" s="428"/>
      <c r="AR888" s="428"/>
      <c r="AS888" s="428"/>
      <c r="AT888" s="428"/>
      <c r="AU888" s="428"/>
      <c r="AV888" s="428"/>
      <c r="AW888" s="428"/>
      <c r="AX888" s="428"/>
      <c r="AY888" s="428"/>
      <c r="AZ888" s="428"/>
      <c r="BA888" s="428"/>
      <c r="BB888" s="428"/>
      <c r="BC888" s="428"/>
    </row>
    <row r="889" ht="12.75" customHeight="1">
      <c r="A889" s="428"/>
      <c r="B889" s="428"/>
      <c r="C889" s="428"/>
      <c r="D889" s="428"/>
      <c r="E889" s="428"/>
      <c r="F889" s="428"/>
      <c r="G889" s="428"/>
      <c r="H889" s="428"/>
      <c r="I889" s="428"/>
      <c r="J889" s="428"/>
      <c r="K889" s="428"/>
      <c r="L889" s="428"/>
      <c r="M889" s="428"/>
      <c r="N889" s="428"/>
      <c r="O889" s="428"/>
      <c r="P889" s="428"/>
      <c r="Q889" s="428"/>
      <c r="R889" s="428"/>
      <c r="S889" s="428"/>
      <c r="T889" s="428"/>
      <c r="U889" s="428"/>
      <c r="V889" s="428"/>
      <c r="W889" s="428"/>
      <c r="X889" s="428"/>
      <c r="Y889" s="428"/>
      <c r="Z889" s="428"/>
      <c r="AA889" s="428"/>
      <c r="AB889" s="428"/>
      <c r="AC889" s="428"/>
      <c r="AD889" s="428"/>
      <c r="AE889" s="428"/>
      <c r="AF889" s="428"/>
      <c r="AG889" s="428"/>
      <c r="AH889" s="428"/>
      <c r="AI889" s="428"/>
      <c r="AJ889" s="428"/>
      <c r="AK889" s="428"/>
      <c r="AL889" s="428"/>
      <c r="AM889" s="428"/>
      <c r="AN889" s="428"/>
      <c r="AO889" s="428"/>
      <c r="AP889" s="428"/>
      <c r="AQ889" s="428"/>
      <c r="AR889" s="428"/>
      <c r="AS889" s="428"/>
      <c r="AT889" s="428"/>
      <c r="AU889" s="428"/>
      <c r="AV889" s="428"/>
      <c r="AW889" s="428"/>
      <c r="AX889" s="428"/>
      <c r="AY889" s="428"/>
      <c r="AZ889" s="428"/>
      <c r="BA889" s="428"/>
      <c r="BB889" s="428"/>
      <c r="BC889" s="428"/>
    </row>
    <row r="890" ht="12.75" customHeight="1">
      <c r="A890" s="428"/>
      <c r="B890" s="428"/>
      <c r="C890" s="428"/>
      <c r="D890" s="428"/>
      <c r="E890" s="428"/>
      <c r="F890" s="428"/>
      <c r="G890" s="428"/>
      <c r="H890" s="428"/>
      <c r="I890" s="428"/>
      <c r="J890" s="428"/>
      <c r="K890" s="428"/>
      <c r="L890" s="428"/>
      <c r="M890" s="428"/>
      <c r="N890" s="428"/>
      <c r="O890" s="428"/>
      <c r="P890" s="428"/>
      <c r="Q890" s="428"/>
      <c r="R890" s="428"/>
      <c r="S890" s="428"/>
      <c r="T890" s="428"/>
      <c r="U890" s="428"/>
      <c r="V890" s="428"/>
      <c r="W890" s="428"/>
      <c r="X890" s="428"/>
      <c r="Y890" s="428"/>
      <c r="Z890" s="428"/>
      <c r="AA890" s="428"/>
      <c r="AB890" s="428"/>
      <c r="AC890" s="428"/>
      <c r="AD890" s="428"/>
      <c r="AE890" s="428"/>
      <c r="AF890" s="428"/>
      <c r="AG890" s="428"/>
      <c r="AH890" s="428"/>
      <c r="AI890" s="428"/>
      <c r="AJ890" s="428"/>
      <c r="AK890" s="428"/>
      <c r="AL890" s="428"/>
      <c r="AM890" s="428"/>
      <c r="AN890" s="428"/>
      <c r="AO890" s="428"/>
      <c r="AP890" s="428"/>
      <c r="AQ890" s="428"/>
      <c r="AR890" s="428"/>
      <c r="AS890" s="428"/>
      <c r="AT890" s="428"/>
      <c r="AU890" s="428"/>
      <c r="AV890" s="428"/>
      <c r="AW890" s="428"/>
      <c r="AX890" s="428"/>
      <c r="AY890" s="428"/>
      <c r="AZ890" s="428"/>
      <c r="BA890" s="428"/>
      <c r="BB890" s="428"/>
      <c r="BC890" s="428"/>
    </row>
    <row r="891" ht="12.75" customHeight="1">
      <c r="A891" s="428"/>
      <c r="B891" s="428"/>
      <c r="C891" s="428"/>
      <c r="D891" s="428"/>
      <c r="E891" s="428"/>
      <c r="F891" s="428"/>
      <c r="G891" s="428"/>
      <c r="H891" s="428"/>
      <c r="I891" s="428"/>
      <c r="J891" s="428"/>
      <c r="K891" s="428"/>
      <c r="L891" s="428"/>
      <c r="M891" s="428"/>
      <c r="N891" s="428"/>
      <c r="O891" s="428"/>
      <c r="P891" s="428"/>
      <c r="Q891" s="428"/>
      <c r="R891" s="428"/>
      <c r="S891" s="428"/>
      <c r="T891" s="428"/>
      <c r="U891" s="428"/>
      <c r="V891" s="428"/>
      <c r="W891" s="428"/>
      <c r="X891" s="428"/>
      <c r="Y891" s="428"/>
      <c r="Z891" s="428"/>
      <c r="AA891" s="428"/>
      <c r="AB891" s="428"/>
      <c r="AC891" s="428"/>
      <c r="AD891" s="428"/>
      <c r="AE891" s="428"/>
      <c r="AF891" s="428"/>
      <c r="AG891" s="428"/>
      <c r="AH891" s="428"/>
      <c r="AI891" s="428"/>
      <c r="AJ891" s="428"/>
      <c r="AK891" s="428"/>
      <c r="AL891" s="428"/>
      <c r="AM891" s="428"/>
      <c r="AN891" s="428"/>
      <c r="AO891" s="428"/>
      <c r="AP891" s="428"/>
      <c r="AQ891" s="428"/>
      <c r="AR891" s="428"/>
      <c r="AS891" s="428"/>
      <c r="AT891" s="428"/>
      <c r="AU891" s="428"/>
      <c r="AV891" s="428"/>
      <c r="AW891" s="428"/>
      <c r="AX891" s="428"/>
      <c r="AY891" s="428"/>
      <c r="AZ891" s="428"/>
      <c r="BA891" s="428"/>
      <c r="BB891" s="428"/>
      <c r="BC891" s="428"/>
    </row>
    <row r="892" ht="12.75" customHeight="1">
      <c r="A892" s="428"/>
      <c r="B892" s="428"/>
      <c r="C892" s="428"/>
      <c r="D892" s="428"/>
      <c r="E892" s="428"/>
      <c r="F892" s="428"/>
      <c r="G892" s="428"/>
      <c r="H892" s="428"/>
      <c r="I892" s="428"/>
      <c r="J892" s="428"/>
      <c r="K892" s="428"/>
      <c r="L892" s="428"/>
      <c r="M892" s="428"/>
      <c r="N892" s="428"/>
      <c r="O892" s="428"/>
      <c r="P892" s="428"/>
      <c r="Q892" s="428"/>
      <c r="R892" s="428"/>
      <c r="S892" s="428"/>
      <c r="T892" s="428"/>
      <c r="U892" s="428"/>
      <c r="V892" s="428"/>
      <c r="W892" s="428"/>
      <c r="X892" s="428"/>
      <c r="Y892" s="428"/>
      <c r="Z892" s="428"/>
      <c r="AA892" s="428"/>
      <c r="AB892" s="428"/>
      <c r="AC892" s="428"/>
      <c r="AD892" s="428"/>
      <c r="AE892" s="428"/>
      <c r="AF892" s="428"/>
      <c r="AG892" s="428"/>
      <c r="AH892" s="428"/>
      <c r="AI892" s="428"/>
      <c r="AJ892" s="428"/>
      <c r="AK892" s="428"/>
      <c r="AL892" s="428"/>
      <c r="AM892" s="428"/>
      <c r="AN892" s="428"/>
      <c r="AO892" s="428"/>
      <c r="AP892" s="428"/>
      <c r="AQ892" s="428"/>
      <c r="AR892" s="428"/>
      <c r="AS892" s="428"/>
      <c r="AT892" s="428"/>
      <c r="AU892" s="428"/>
      <c r="AV892" s="428"/>
      <c r="AW892" s="428"/>
      <c r="AX892" s="428"/>
      <c r="AY892" s="428"/>
      <c r="AZ892" s="428"/>
      <c r="BA892" s="428"/>
      <c r="BB892" s="428"/>
      <c r="BC892" s="428"/>
    </row>
    <row r="893" ht="12.75" customHeight="1">
      <c r="A893" s="428"/>
      <c r="B893" s="428"/>
      <c r="C893" s="428"/>
      <c r="D893" s="428"/>
      <c r="E893" s="428"/>
      <c r="F893" s="428"/>
      <c r="G893" s="428"/>
      <c r="H893" s="428"/>
      <c r="I893" s="428"/>
      <c r="J893" s="428"/>
      <c r="K893" s="428"/>
      <c r="L893" s="428"/>
      <c r="M893" s="428"/>
      <c r="N893" s="428"/>
      <c r="O893" s="428"/>
      <c r="P893" s="428"/>
      <c r="Q893" s="428"/>
      <c r="R893" s="428"/>
      <c r="S893" s="428"/>
      <c r="T893" s="428"/>
      <c r="U893" s="428"/>
      <c r="V893" s="428"/>
      <c r="W893" s="428"/>
      <c r="X893" s="428"/>
      <c r="Y893" s="428"/>
      <c r="Z893" s="428"/>
      <c r="AA893" s="428"/>
      <c r="AB893" s="428"/>
      <c r="AC893" s="428"/>
      <c r="AD893" s="428"/>
      <c r="AE893" s="428"/>
      <c r="AF893" s="428"/>
      <c r="AG893" s="428"/>
      <c r="AH893" s="428"/>
      <c r="AI893" s="428"/>
      <c r="AJ893" s="428"/>
      <c r="AK893" s="428"/>
      <c r="AL893" s="428"/>
      <c r="AM893" s="428"/>
      <c r="AN893" s="428"/>
      <c r="AO893" s="428"/>
      <c r="AP893" s="428"/>
      <c r="AQ893" s="428"/>
      <c r="AR893" s="428"/>
      <c r="AS893" s="428"/>
      <c r="AT893" s="428"/>
      <c r="AU893" s="428"/>
      <c r="AV893" s="428"/>
      <c r="AW893" s="428"/>
      <c r="AX893" s="428"/>
      <c r="AY893" s="428"/>
      <c r="AZ893" s="428"/>
      <c r="BA893" s="428"/>
      <c r="BB893" s="428"/>
      <c r="BC893" s="428"/>
    </row>
    <row r="894" ht="12.75" customHeight="1">
      <c r="A894" s="428"/>
      <c r="B894" s="428"/>
      <c r="C894" s="428"/>
      <c r="D894" s="428"/>
      <c r="E894" s="428"/>
      <c r="F894" s="428"/>
      <c r="G894" s="428"/>
      <c r="H894" s="428"/>
      <c r="I894" s="428"/>
      <c r="J894" s="428"/>
      <c r="K894" s="428"/>
      <c r="L894" s="428"/>
      <c r="M894" s="428"/>
      <c r="N894" s="428"/>
      <c r="O894" s="428"/>
      <c r="P894" s="428"/>
      <c r="Q894" s="428"/>
      <c r="R894" s="428"/>
      <c r="S894" s="428"/>
      <c r="T894" s="428"/>
      <c r="U894" s="428"/>
      <c r="V894" s="428"/>
      <c r="W894" s="428"/>
      <c r="X894" s="428"/>
      <c r="Y894" s="428"/>
      <c r="Z894" s="428"/>
      <c r="AA894" s="428"/>
      <c r="AB894" s="428"/>
      <c r="AC894" s="428"/>
      <c r="AD894" s="428"/>
      <c r="AE894" s="428"/>
      <c r="AF894" s="428"/>
      <c r="AG894" s="428"/>
      <c r="AH894" s="428"/>
      <c r="AI894" s="428"/>
      <c r="AJ894" s="428"/>
      <c r="AK894" s="428"/>
      <c r="AL894" s="428"/>
      <c r="AM894" s="428"/>
      <c r="AN894" s="428"/>
      <c r="AO894" s="428"/>
      <c r="AP894" s="428"/>
      <c r="AQ894" s="428"/>
      <c r="AR894" s="428"/>
      <c r="AS894" s="428"/>
      <c r="AT894" s="428"/>
      <c r="AU894" s="428"/>
      <c r="AV894" s="428"/>
      <c r="AW894" s="428"/>
      <c r="AX894" s="428"/>
      <c r="AY894" s="428"/>
      <c r="AZ894" s="428"/>
      <c r="BA894" s="428"/>
      <c r="BB894" s="428"/>
      <c r="BC894" s="428"/>
    </row>
    <row r="895" ht="12.75" customHeight="1">
      <c r="A895" s="428"/>
      <c r="B895" s="428"/>
      <c r="C895" s="428"/>
      <c r="D895" s="428"/>
      <c r="E895" s="428"/>
      <c r="F895" s="428"/>
      <c r="G895" s="428"/>
      <c r="H895" s="428"/>
      <c r="I895" s="428"/>
      <c r="J895" s="428"/>
      <c r="K895" s="428"/>
      <c r="L895" s="428"/>
      <c r="M895" s="428"/>
      <c r="N895" s="428"/>
      <c r="O895" s="428"/>
      <c r="P895" s="428"/>
      <c r="Q895" s="428"/>
      <c r="R895" s="428"/>
      <c r="S895" s="428"/>
      <c r="T895" s="428"/>
      <c r="U895" s="428"/>
      <c r="V895" s="428"/>
      <c r="W895" s="428"/>
      <c r="X895" s="428"/>
      <c r="Y895" s="428"/>
      <c r="Z895" s="428"/>
      <c r="AA895" s="428"/>
      <c r="AB895" s="428"/>
      <c r="AC895" s="428"/>
      <c r="AD895" s="428"/>
      <c r="AE895" s="428"/>
      <c r="AF895" s="428"/>
      <c r="AG895" s="428"/>
      <c r="AH895" s="428"/>
      <c r="AI895" s="428"/>
      <c r="AJ895" s="428"/>
      <c r="AK895" s="428"/>
      <c r="AL895" s="428"/>
      <c r="AM895" s="428"/>
      <c r="AN895" s="428"/>
      <c r="AO895" s="428"/>
      <c r="AP895" s="428"/>
      <c r="AQ895" s="428"/>
      <c r="AR895" s="428"/>
      <c r="AS895" s="428"/>
      <c r="AT895" s="428"/>
      <c r="AU895" s="428"/>
      <c r="AV895" s="428"/>
      <c r="AW895" s="428"/>
      <c r="AX895" s="428"/>
      <c r="AY895" s="428"/>
      <c r="AZ895" s="428"/>
      <c r="BA895" s="428"/>
      <c r="BB895" s="428"/>
      <c r="BC895" s="428"/>
    </row>
    <row r="896" ht="12.75" customHeight="1">
      <c r="A896" s="428"/>
      <c r="B896" s="428"/>
      <c r="C896" s="428"/>
      <c r="D896" s="428"/>
      <c r="E896" s="428"/>
      <c r="F896" s="428"/>
      <c r="G896" s="428"/>
      <c r="H896" s="428"/>
      <c r="I896" s="428"/>
      <c r="J896" s="428"/>
      <c r="K896" s="428"/>
      <c r="L896" s="428"/>
      <c r="M896" s="428"/>
      <c r="N896" s="428"/>
      <c r="O896" s="428"/>
      <c r="P896" s="428"/>
      <c r="Q896" s="428"/>
      <c r="R896" s="428"/>
      <c r="S896" s="428"/>
      <c r="T896" s="428"/>
      <c r="U896" s="428"/>
      <c r="V896" s="428"/>
      <c r="W896" s="428"/>
      <c r="X896" s="428"/>
      <c r="Y896" s="428"/>
      <c r="Z896" s="428"/>
      <c r="AA896" s="428"/>
      <c r="AB896" s="428"/>
      <c r="AC896" s="428"/>
      <c r="AD896" s="428"/>
      <c r="AE896" s="428"/>
      <c r="AF896" s="428"/>
      <c r="AG896" s="428"/>
      <c r="AH896" s="428"/>
      <c r="AI896" s="428"/>
      <c r="AJ896" s="428"/>
      <c r="AK896" s="428"/>
      <c r="AL896" s="428"/>
      <c r="AM896" s="428"/>
      <c r="AN896" s="428"/>
      <c r="AO896" s="428"/>
      <c r="AP896" s="428"/>
      <c r="AQ896" s="428"/>
      <c r="AR896" s="428"/>
      <c r="AS896" s="428"/>
      <c r="AT896" s="428"/>
      <c r="AU896" s="428"/>
      <c r="AV896" s="428"/>
      <c r="AW896" s="428"/>
      <c r="AX896" s="428"/>
      <c r="AY896" s="428"/>
      <c r="AZ896" s="428"/>
      <c r="BA896" s="428"/>
      <c r="BB896" s="428"/>
      <c r="BC896" s="428"/>
    </row>
    <row r="897" ht="12.75" customHeight="1">
      <c r="A897" s="428"/>
      <c r="B897" s="428"/>
      <c r="C897" s="428"/>
      <c r="D897" s="428"/>
      <c r="E897" s="428"/>
      <c r="F897" s="428"/>
      <c r="G897" s="428"/>
      <c r="H897" s="428"/>
      <c r="I897" s="428"/>
      <c r="J897" s="428"/>
      <c r="K897" s="428"/>
      <c r="L897" s="428"/>
      <c r="M897" s="428"/>
      <c r="N897" s="428"/>
      <c r="O897" s="428"/>
      <c r="P897" s="428"/>
      <c r="Q897" s="428"/>
      <c r="R897" s="428"/>
      <c r="S897" s="428"/>
      <c r="T897" s="428"/>
      <c r="U897" s="428"/>
      <c r="V897" s="428"/>
      <c r="W897" s="428"/>
      <c r="X897" s="428"/>
      <c r="Y897" s="428"/>
      <c r="Z897" s="428"/>
      <c r="AA897" s="428"/>
      <c r="AB897" s="428"/>
      <c r="AC897" s="428"/>
      <c r="AD897" s="428"/>
      <c r="AE897" s="428"/>
      <c r="AF897" s="428"/>
      <c r="AG897" s="428"/>
      <c r="AH897" s="428"/>
      <c r="AI897" s="428"/>
      <c r="AJ897" s="428"/>
      <c r="AK897" s="428"/>
      <c r="AL897" s="428"/>
      <c r="AM897" s="428"/>
      <c r="AN897" s="428"/>
      <c r="AO897" s="428"/>
      <c r="AP897" s="428"/>
      <c r="AQ897" s="428"/>
      <c r="AR897" s="428"/>
      <c r="AS897" s="428"/>
      <c r="AT897" s="428"/>
      <c r="AU897" s="428"/>
      <c r="AV897" s="428"/>
      <c r="AW897" s="428"/>
      <c r="AX897" s="428"/>
      <c r="AY897" s="428"/>
      <c r="AZ897" s="428"/>
      <c r="BA897" s="428"/>
      <c r="BB897" s="428"/>
      <c r="BC897" s="428"/>
    </row>
    <row r="898" ht="12.75" customHeight="1">
      <c r="A898" s="428"/>
      <c r="B898" s="428"/>
      <c r="C898" s="428"/>
      <c r="D898" s="428"/>
      <c r="E898" s="428"/>
      <c r="F898" s="428"/>
      <c r="G898" s="428"/>
      <c r="H898" s="428"/>
      <c r="I898" s="428"/>
      <c r="J898" s="428"/>
      <c r="K898" s="428"/>
      <c r="L898" s="428"/>
      <c r="M898" s="428"/>
      <c r="N898" s="428"/>
      <c r="O898" s="428"/>
      <c r="P898" s="428"/>
      <c r="Q898" s="428"/>
      <c r="R898" s="428"/>
      <c r="S898" s="428"/>
      <c r="T898" s="428"/>
      <c r="U898" s="428"/>
      <c r="V898" s="428"/>
      <c r="W898" s="428"/>
      <c r="X898" s="428"/>
      <c r="Y898" s="428"/>
      <c r="Z898" s="428"/>
      <c r="AA898" s="428"/>
      <c r="AB898" s="428"/>
      <c r="AC898" s="428"/>
      <c r="AD898" s="428"/>
      <c r="AE898" s="428"/>
      <c r="AF898" s="428"/>
      <c r="AG898" s="428"/>
      <c r="AH898" s="428"/>
      <c r="AI898" s="428"/>
      <c r="AJ898" s="428"/>
      <c r="AK898" s="428"/>
      <c r="AL898" s="428"/>
      <c r="AM898" s="428"/>
      <c r="AN898" s="428"/>
      <c r="AO898" s="428"/>
      <c r="AP898" s="428"/>
      <c r="AQ898" s="428"/>
      <c r="AR898" s="428"/>
      <c r="AS898" s="428"/>
      <c r="AT898" s="428"/>
      <c r="AU898" s="428"/>
      <c r="AV898" s="428"/>
      <c r="AW898" s="428"/>
      <c r="AX898" s="428"/>
      <c r="AY898" s="428"/>
      <c r="AZ898" s="428"/>
      <c r="BA898" s="428"/>
      <c r="BB898" s="428"/>
      <c r="BC898" s="428"/>
    </row>
    <row r="899" ht="12.75" customHeight="1">
      <c r="A899" s="428"/>
      <c r="B899" s="428"/>
      <c r="C899" s="428"/>
      <c r="D899" s="428"/>
      <c r="E899" s="428"/>
      <c r="F899" s="428"/>
      <c r="G899" s="428"/>
      <c r="H899" s="428"/>
      <c r="I899" s="428"/>
      <c r="J899" s="428"/>
      <c r="K899" s="428"/>
      <c r="L899" s="428"/>
      <c r="M899" s="428"/>
      <c r="N899" s="428"/>
      <c r="O899" s="428"/>
      <c r="P899" s="428"/>
      <c r="Q899" s="428"/>
      <c r="R899" s="428"/>
      <c r="S899" s="428"/>
      <c r="T899" s="428"/>
      <c r="U899" s="428"/>
      <c r="V899" s="428"/>
      <c r="W899" s="428"/>
      <c r="X899" s="428"/>
      <c r="Y899" s="428"/>
      <c r="Z899" s="428"/>
      <c r="AA899" s="428"/>
      <c r="AB899" s="428"/>
      <c r="AC899" s="428"/>
      <c r="AD899" s="428"/>
      <c r="AE899" s="428"/>
      <c r="AF899" s="428"/>
      <c r="AG899" s="428"/>
      <c r="AH899" s="428"/>
      <c r="AI899" s="428"/>
      <c r="AJ899" s="428"/>
      <c r="AK899" s="428"/>
      <c r="AL899" s="428"/>
      <c r="AM899" s="428"/>
      <c r="AN899" s="428"/>
      <c r="AO899" s="428"/>
      <c r="AP899" s="428"/>
      <c r="AQ899" s="428"/>
      <c r="AR899" s="428"/>
      <c r="AS899" s="428"/>
      <c r="AT899" s="428"/>
      <c r="AU899" s="428"/>
      <c r="AV899" s="428"/>
      <c r="AW899" s="428"/>
      <c r="AX899" s="428"/>
      <c r="AY899" s="428"/>
      <c r="AZ899" s="428"/>
      <c r="BA899" s="428"/>
      <c r="BB899" s="428"/>
      <c r="BC899" s="428"/>
    </row>
    <row r="900" ht="12.75" customHeight="1">
      <c r="A900" s="428"/>
      <c r="B900" s="428"/>
      <c r="C900" s="428"/>
      <c r="D900" s="428"/>
      <c r="E900" s="428"/>
      <c r="F900" s="428"/>
      <c r="G900" s="428"/>
      <c r="H900" s="428"/>
      <c r="I900" s="428"/>
      <c r="J900" s="428"/>
      <c r="K900" s="428"/>
      <c r="L900" s="428"/>
      <c r="M900" s="428"/>
      <c r="N900" s="428"/>
      <c r="O900" s="428"/>
      <c r="P900" s="428"/>
      <c r="Q900" s="428"/>
      <c r="R900" s="428"/>
      <c r="S900" s="428"/>
      <c r="T900" s="428"/>
      <c r="U900" s="428"/>
      <c r="V900" s="428"/>
      <c r="W900" s="428"/>
      <c r="X900" s="428"/>
      <c r="Y900" s="428"/>
      <c r="Z900" s="428"/>
      <c r="AA900" s="428"/>
      <c r="AB900" s="428"/>
      <c r="AC900" s="428"/>
      <c r="AD900" s="428"/>
      <c r="AE900" s="428"/>
      <c r="AF900" s="428"/>
      <c r="AG900" s="428"/>
      <c r="AH900" s="428"/>
      <c r="AI900" s="428"/>
      <c r="AJ900" s="428"/>
      <c r="AK900" s="428"/>
      <c r="AL900" s="428"/>
      <c r="AM900" s="428"/>
      <c r="AN900" s="428"/>
      <c r="AO900" s="428"/>
      <c r="AP900" s="428"/>
      <c r="AQ900" s="428"/>
      <c r="AR900" s="428"/>
      <c r="AS900" s="428"/>
      <c r="AT900" s="428"/>
      <c r="AU900" s="428"/>
      <c r="AV900" s="428"/>
      <c r="AW900" s="428"/>
      <c r="AX900" s="428"/>
      <c r="AY900" s="428"/>
      <c r="AZ900" s="428"/>
      <c r="BA900" s="428"/>
      <c r="BB900" s="428"/>
      <c r="BC900" s="428"/>
    </row>
    <row r="901" ht="12.75" customHeight="1">
      <c r="A901" s="428"/>
      <c r="B901" s="428"/>
      <c r="C901" s="428"/>
      <c r="D901" s="428"/>
      <c r="E901" s="428"/>
      <c r="F901" s="428"/>
      <c r="G901" s="428"/>
      <c r="H901" s="428"/>
      <c r="I901" s="428"/>
      <c r="J901" s="428"/>
      <c r="K901" s="428"/>
      <c r="L901" s="428"/>
      <c r="M901" s="428"/>
      <c r="N901" s="428"/>
      <c r="O901" s="428"/>
      <c r="P901" s="428"/>
      <c r="Q901" s="428"/>
      <c r="R901" s="428"/>
      <c r="S901" s="428"/>
      <c r="T901" s="428"/>
      <c r="U901" s="428"/>
      <c r="V901" s="428"/>
      <c r="W901" s="428"/>
      <c r="X901" s="428"/>
      <c r="Y901" s="428"/>
      <c r="Z901" s="428"/>
      <c r="AA901" s="428"/>
      <c r="AB901" s="428"/>
      <c r="AC901" s="428"/>
      <c r="AD901" s="428"/>
      <c r="AE901" s="428"/>
      <c r="AF901" s="428"/>
      <c r="AG901" s="428"/>
      <c r="AH901" s="428"/>
      <c r="AI901" s="428"/>
      <c r="AJ901" s="428"/>
      <c r="AK901" s="428"/>
      <c r="AL901" s="428"/>
      <c r="AM901" s="428"/>
      <c r="AN901" s="428"/>
      <c r="AO901" s="428"/>
      <c r="AP901" s="428"/>
      <c r="AQ901" s="428"/>
      <c r="AR901" s="428"/>
      <c r="AS901" s="428"/>
      <c r="AT901" s="428"/>
      <c r="AU901" s="428"/>
      <c r="AV901" s="428"/>
      <c r="AW901" s="428"/>
      <c r="AX901" s="428"/>
      <c r="AY901" s="428"/>
      <c r="AZ901" s="428"/>
      <c r="BA901" s="428"/>
      <c r="BB901" s="428"/>
      <c r="BC901" s="428"/>
    </row>
    <row r="902" ht="12.75" customHeight="1">
      <c r="A902" s="428"/>
      <c r="B902" s="428"/>
      <c r="C902" s="428"/>
      <c r="D902" s="428"/>
      <c r="E902" s="428"/>
      <c r="F902" s="428"/>
      <c r="G902" s="428"/>
      <c r="H902" s="428"/>
      <c r="I902" s="428"/>
      <c r="J902" s="428"/>
      <c r="K902" s="428"/>
      <c r="L902" s="428"/>
      <c r="M902" s="428"/>
      <c r="N902" s="428"/>
      <c r="O902" s="428"/>
      <c r="P902" s="428"/>
      <c r="Q902" s="428"/>
      <c r="R902" s="428"/>
      <c r="S902" s="428"/>
      <c r="T902" s="428"/>
      <c r="U902" s="428"/>
      <c r="V902" s="428"/>
      <c r="W902" s="428"/>
      <c r="X902" s="428"/>
      <c r="Y902" s="428"/>
      <c r="Z902" s="428"/>
      <c r="AA902" s="428"/>
      <c r="AB902" s="428"/>
      <c r="AC902" s="428"/>
      <c r="AD902" s="428"/>
      <c r="AE902" s="428"/>
      <c r="AF902" s="428"/>
      <c r="AG902" s="428"/>
      <c r="AH902" s="428"/>
      <c r="AI902" s="428"/>
      <c r="AJ902" s="428"/>
      <c r="AK902" s="428"/>
      <c r="AL902" s="428"/>
      <c r="AM902" s="428"/>
      <c r="AN902" s="428"/>
      <c r="AO902" s="428"/>
      <c r="AP902" s="428"/>
      <c r="AQ902" s="428"/>
      <c r="AR902" s="428"/>
      <c r="AS902" s="428"/>
      <c r="AT902" s="428"/>
      <c r="AU902" s="428"/>
      <c r="AV902" s="428"/>
      <c r="AW902" s="428"/>
      <c r="AX902" s="428"/>
      <c r="AY902" s="428"/>
      <c r="AZ902" s="428"/>
      <c r="BA902" s="428"/>
      <c r="BB902" s="428"/>
      <c r="BC902" s="428"/>
    </row>
    <row r="903" ht="12.75" customHeight="1">
      <c r="A903" s="428"/>
      <c r="B903" s="428"/>
      <c r="C903" s="428"/>
      <c r="D903" s="428"/>
      <c r="E903" s="428"/>
      <c r="F903" s="428"/>
      <c r="G903" s="428"/>
      <c r="H903" s="428"/>
      <c r="I903" s="428"/>
      <c r="J903" s="428"/>
      <c r="K903" s="428"/>
      <c r="L903" s="428"/>
      <c r="M903" s="428"/>
      <c r="N903" s="428"/>
      <c r="O903" s="428"/>
      <c r="P903" s="428"/>
      <c r="Q903" s="428"/>
      <c r="R903" s="428"/>
      <c r="S903" s="428"/>
      <c r="T903" s="428"/>
      <c r="U903" s="428"/>
      <c r="V903" s="428"/>
      <c r="W903" s="428"/>
      <c r="X903" s="428"/>
      <c r="Y903" s="428"/>
      <c r="Z903" s="428"/>
      <c r="AA903" s="428"/>
      <c r="AB903" s="428"/>
      <c r="AC903" s="428"/>
      <c r="AD903" s="428"/>
      <c r="AE903" s="428"/>
      <c r="AF903" s="428"/>
      <c r="AG903" s="428"/>
      <c r="AH903" s="428"/>
      <c r="AI903" s="428"/>
      <c r="AJ903" s="428"/>
      <c r="AK903" s="428"/>
      <c r="AL903" s="428"/>
      <c r="AM903" s="428"/>
      <c r="AN903" s="428"/>
      <c r="AO903" s="428"/>
      <c r="AP903" s="428"/>
      <c r="AQ903" s="428"/>
      <c r="AR903" s="428"/>
      <c r="AS903" s="428"/>
      <c r="AT903" s="428"/>
      <c r="AU903" s="428"/>
      <c r="AV903" s="428"/>
      <c r="AW903" s="428"/>
      <c r="AX903" s="428"/>
      <c r="AY903" s="428"/>
      <c r="AZ903" s="428"/>
      <c r="BA903" s="428"/>
      <c r="BB903" s="428"/>
      <c r="BC903" s="428"/>
    </row>
    <row r="904" ht="12.75" customHeight="1">
      <c r="A904" s="428"/>
      <c r="B904" s="428"/>
      <c r="C904" s="428"/>
      <c r="D904" s="428"/>
      <c r="E904" s="428"/>
      <c r="F904" s="428"/>
      <c r="G904" s="428"/>
      <c r="H904" s="428"/>
      <c r="I904" s="428"/>
      <c r="J904" s="428"/>
      <c r="K904" s="428"/>
      <c r="L904" s="428"/>
      <c r="M904" s="428"/>
      <c r="N904" s="428"/>
      <c r="O904" s="428"/>
      <c r="P904" s="428"/>
      <c r="Q904" s="428"/>
      <c r="R904" s="428"/>
      <c r="S904" s="428"/>
      <c r="T904" s="428"/>
      <c r="U904" s="428"/>
      <c r="V904" s="428"/>
      <c r="W904" s="428"/>
      <c r="X904" s="428"/>
      <c r="Y904" s="428"/>
      <c r="Z904" s="428"/>
      <c r="AA904" s="428"/>
      <c r="AB904" s="428"/>
      <c r="AC904" s="428"/>
      <c r="AD904" s="428"/>
      <c r="AE904" s="428"/>
      <c r="AF904" s="428"/>
      <c r="AG904" s="428"/>
      <c r="AH904" s="428"/>
      <c r="AI904" s="428"/>
      <c r="AJ904" s="428"/>
      <c r="AK904" s="428"/>
      <c r="AL904" s="428"/>
      <c r="AM904" s="428"/>
      <c r="AN904" s="428"/>
      <c r="AO904" s="428"/>
      <c r="AP904" s="428"/>
      <c r="AQ904" s="428"/>
      <c r="AR904" s="428"/>
      <c r="AS904" s="428"/>
      <c r="AT904" s="428"/>
      <c r="AU904" s="428"/>
      <c r="AV904" s="428"/>
      <c r="AW904" s="428"/>
      <c r="AX904" s="428"/>
      <c r="AY904" s="428"/>
      <c r="AZ904" s="428"/>
      <c r="BA904" s="428"/>
      <c r="BB904" s="428"/>
      <c r="BC904" s="428"/>
    </row>
    <row r="905" ht="12.75" customHeight="1">
      <c r="A905" s="428"/>
      <c r="B905" s="428"/>
      <c r="C905" s="428"/>
      <c r="D905" s="428"/>
      <c r="E905" s="428"/>
      <c r="F905" s="428"/>
      <c r="G905" s="428"/>
      <c r="H905" s="428"/>
      <c r="I905" s="428"/>
      <c r="J905" s="428"/>
      <c r="K905" s="428"/>
      <c r="L905" s="428"/>
      <c r="M905" s="428"/>
      <c r="N905" s="428"/>
      <c r="O905" s="428"/>
      <c r="P905" s="428"/>
      <c r="Q905" s="428"/>
      <c r="R905" s="428"/>
      <c r="S905" s="428"/>
      <c r="T905" s="428"/>
      <c r="U905" s="428"/>
      <c r="V905" s="428"/>
      <c r="W905" s="428"/>
      <c r="X905" s="428"/>
      <c r="Y905" s="428"/>
      <c r="Z905" s="428"/>
      <c r="AA905" s="428"/>
      <c r="AB905" s="428"/>
      <c r="AC905" s="428"/>
      <c r="AD905" s="428"/>
      <c r="AE905" s="428"/>
      <c r="AF905" s="428"/>
      <c r="AG905" s="428"/>
      <c r="AH905" s="428"/>
      <c r="AI905" s="428"/>
      <c r="AJ905" s="428"/>
      <c r="AK905" s="428"/>
      <c r="AL905" s="428"/>
      <c r="AM905" s="428"/>
      <c r="AN905" s="428"/>
      <c r="AO905" s="428"/>
      <c r="AP905" s="428"/>
      <c r="AQ905" s="428"/>
      <c r="AR905" s="428"/>
      <c r="AS905" s="428"/>
      <c r="AT905" s="428"/>
      <c r="AU905" s="428"/>
      <c r="AV905" s="428"/>
      <c r="AW905" s="428"/>
      <c r="AX905" s="428"/>
      <c r="AY905" s="428"/>
      <c r="AZ905" s="428"/>
      <c r="BA905" s="428"/>
      <c r="BB905" s="428"/>
      <c r="BC905" s="428"/>
    </row>
    <row r="906" ht="12.75" customHeight="1">
      <c r="A906" s="428"/>
      <c r="B906" s="428"/>
      <c r="C906" s="428"/>
      <c r="D906" s="428"/>
      <c r="E906" s="428"/>
      <c r="F906" s="428"/>
      <c r="G906" s="428"/>
      <c r="H906" s="428"/>
      <c r="I906" s="428"/>
      <c r="J906" s="428"/>
      <c r="K906" s="428"/>
      <c r="L906" s="428"/>
      <c r="M906" s="428"/>
      <c r="N906" s="428"/>
      <c r="O906" s="428"/>
      <c r="P906" s="428"/>
      <c r="Q906" s="428"/>
      <c r="R906" s="428"/>
      <c r="S906" s="428"/>
      <c r="T906" s="428"/>
      <c r="U906" s="428"/>
      <c r="V906" s="428"/>
      <c r="W906" s="428"/>
      <c r="X906" s="428"/>
      <c r="Y906" s="428"/>
      <c r="Z906" s="428"/>
      <c r="AA906" s="428"/>
      <c r="AB906" s="428"/>
      <c r="AC906" s="428"/>
      <c r="AD906" s="428"/>
      <c r="AE906" s="428"/>
      <c r="AF906" s="428"/>
      <c r="AG906" s="428"/>
      <c r="AH906" s="428"/>
      <c r="AI906" s="428"/>
      <c r="AJ906" s="428"/>
      <c r="AK906" s="428"/>
      <c r="AL906" s="428"/>
      <c r="AM906" s="428"/>
      <c r="AN906" s="428"/>
      <c r="AO906" s="428"/>
      <c r="AP906" s="428"/>
      <c r="AQ906" s="428"/>
      <c r="AR906" s="428"/>
      <c r="AS906" s="428"/>
      <c r="AT906" s="428"/>
      <c r="AU906" s="428"/>
      <c r="AV906" s="428"/>
      <c r="AW906" s="428"/>
      <c r="AX906" s="428"/>
      <c r="AY906" s="428"/>
      <c r="AZ906" s="428"/>
      <c r="BA906" s="428"/>
      <c r="BB906" s="428"/>
      <c r="BC906" s="428"/>
    </row>
    <row r="907" ht="12.75" customHeight="1">
      <c r="A907" s="428"/>
      <c r="B907" s="428"/>
      <c r="C907" s="428"/>
      <c r="D907" s="428"/>
      <c r="E907" s="428"/>
      <c r="F907" s="428"/>
      <c r="G907" s="428"/>
      <c r="H907" s="428"/>
      <c r="I907" s="428"/>
      <c r="J907" s="428"/>
      <c r="K907" s="428"/>
      <c r="L907" s="428"/>
      <c r="M907" s="428"/>
      <c r="N907" s="428"/>
      <c r="O907" s="428"/>
      <c r="P907" s="428"/>
      <c r="Q907" s="428"/>
      <c r="R907" s="428"/>
      <c r="S907" s="428"/>
      <c r="T907" s="428"/>
      <c r="U907" s="428"/>
      <c r="V907" s="428"/>
      <c r="W907" s="428"/>
      <c r="X907" s="428"/>
      <c r="Y907" s="428"/>
      <c r="Z907" s="428"/>
      <c r="AA907" s="428"/>
      <c r="AB907" s="428"/>
      <c r="AC907" s="428"/>
      <c r="AD907" s="428"/>
      <c r="AE907" s="428"/>
      <c r="AF907" s="428"/>
      <c r="AG907" s="428"/>
      <c r="AH907" s="428"/>
      <c r="AI907" s="428"/>
      <c r="AJ907" s="428"/>
      <c r="AK907" s="428"/>
      <c r="AL907" s="428"/>
      <c r="AM907" s="428"/>
      <c r="AN907" s="428"/>
      <c r="AO907" s="428"/>
      <c r="AP907" s="428"/>
      <c r="AQ907" s="428"/>
      <c r="AR907" s="428"/>
      <c r="AS907" s="428"/>
      <c r="AT907" s="428"/>
      <c r="AU907" s="428"/>
      <c r="AV907" s="428"/>
      <c r="AW907" s="428"/>
      <c r="AX907" s="428"/>
      <c r="AY907" s="428"/>
      <c r="AZ907" s="428"/>
      <c r="BA907" s="428"/>
      <c r="BB907" s="428"/>
      <c r="BC907" s="428"/>
    </row>
    <row r="908" ht="12.75" customHeight="1">
      <c r="A908" s="428"/>
      <c r="B908" s="428"/>
      <c r="C908" s="428"/>
      <c r="D908" s="428"/>
      <c r="E908" s="428"/>
      <c r="F908" s="428"/>
      <c r="G908" s="428"/>
      <c r="H908" s="428"/>
      <c r="I908" s="428"/>
      <c r="J908" s="428"/>
      <c r="K908" s="428"/>
      <c r="L908" s="428"/>
      <c r="M908" s="428"/>
      <c r="N908" s="428"/>
      <c r="O908" s="428"/>
      <c r="P908" s="428"/>
      <c r="Q908" s="428"/>
      <c r="R908" s="428"/>
      <c r="S908" s="428"/>
      <c r="T908" s="428"/>
      <c r="U908" s="428"/>
      <c r="V908" s="428"/>
      <c r="W908" s="428"/>
      <c r="X908" s="428"/>
      <c r="Y908" s="428"/>
      <c r="Z908" s="428"/>
      <c r="AA908" s="428"/>
      <c r="AB908" s="428"/>
      <c r="AC908" s="428"/>
      <c r="AD908" s="428"/>
      <c r="AE908" s="428"/>
      <c r="AF908" s="428"/>
      <c r="AG908" s="428"/>
      <c r="AH908" s="428"/>
      <c r="AI908" s="428"/>
      <c r="AJ908" s="428"/>
      <c r="AK908" s="428"/>
      <c r="AL908" s="428"/>
      <c r="AM908" s="428"/>
      <c r="AN908" s="428"/>
      <c r="AO908" s="428"/>
      <c r="AP908" s="428"/>
      <c r="AQ908" s="428"/>
      <c r="AR908" s="428"/>
      <c r="AS908" s="428"/>
      <c r="AT908" s="428"/>
      <c r="AU908" s="428"/>
      <c r="AV908" s="428"/>
      <c r="AW908" s="428"/>
      <c r="AX908" s="428"/>
      <c r="AY908" s="428"/>
      <c r="AZ908" s="428"/>
      <c r="BA908" s="428"/>
      <c r="BB908" s="428"/>
      <c r="BC908" s="428"/>
    </row>
    <row r="909" ht="12.75" customHeight="1">
      <c r="A909" s="428"/>
      <c r="B909" s="428"/>
      <c r="C909" s="428"/>
      <c r="D909" s="428"/>
      <c r="E909" s="428"/>
      <c r="F909" s="428"/>
      <c r="G909" s="428"/>
      <c r="H909" s="428"/>
      <c r="I909" s="428"/>
      <c r="J909" s="428"/>
      <c r="K909" s="428"/>
      <c r="L909" s="428"/>
      <c r="M909" s="428"/>
      <c r="N909" s="428"/>
      <c r="O909" s="428"/>
      <c r="P909" s="428"/>
      <c r="Q909" s="428"/>
      <c r="R909" s="428"/>
      <c r="S909" s="428"/>
      <c r="T909" s="428"/>
      <c r="U909" s="428"/>
      <c r="V909" s="428"/>
      <c r="W909" s="428"/>
      <c r="X909" s="428"/>
      <c r="Y909" s="428"/>
      <c r="Z909" s="428"/>
      <c r="AA909" s="428"/>
      <c r="AB909" s="428"/>
      <c r="AC909" s="428"/>
      <c r="AD909" s="428"/>
      <c r="AE909" s="428"/>
      <c r="AF909" s="428"/>
      <c r="AG909" s="428"/>
      <c r="AH909" s="428"/>
      <c r="AI909" s="428"/>
      <c r="AJ909" s="428"/>
      <c r="AK909" s="428"/>
      <c r="AL909" s="428"/>
      <c r="AM909" s="428"/>
      <c r="AN909" s="428"/>
      <c r="AO909" s="428"/>
      <c r="AP909" s="428"/>
      <c r="AQ909" s="428"/>
      <c r="AR909" s="428"/>
      <c r="AS909" s="428"/>
      <c r="AT909" s="428"/>
      <c r="AU909" s="428"/>
      <c r="AV909" s="428"/>
      <c r="AW909" s="428"/>
      <c r="AX909" s="428"/>
      <c r="AY909" s="428"/>
      <c r="AZ909" s="428"/>
      <c r="BA909" s="428"/>
      <c r="BB909" s="428"/>
      <c r="BC909" s="428"/>
    </row>
    <row r="910" ht="12.75" customHeight="1">
      <c r="A910" s="428"/>
      <c r="B910" s="428"/>
      <c r="C910" s="428"/>
      <c r="D910" s="428"/>
      <c r="E910" s="428"/>
      <c r="F910" s="428"/>
      <c r="G910" s="428"/>
      <c r="H910" s="428"/>
      <c r="I910" s="428"/>
      <c r="J910" s="428"/>
      <c r="K910" s="428"/>
      <c r="L910" s="428"/>
      <c r="M910" s="428"/>
      <c r="N910" s="428"/>
      <c r="O910" s="428"/>
      <c r="P910" s="428"/>
      <c r="Q910" s="428"/>
      <c r="R910" s="428"/>
      <c r="S910" s="428"/>
      <c r="T910" s="428"/>
      <c r="U910" s="428"/>
      <c r="V910" s="428"/>
      <c r="W910" s="428"/>
      <c r="X910" s="428"/>
      <c r="Y910" s="428"/>
      <c r="Z910" s="428"/>
      <c r="AA910" s="428"/>
      <c r="AB910" s="428"/>
      <c r="AC910" s="428"/>
      <c r="AD910" s="428"/>
      <c r="AE910" s="428"/>
      <c r="AF910" s="428"/>
      <c r="AG910" s="428"/>
      <c r="AH910" s="428"/>
      <c r="AI910" s="428"/>
      <c r="AJ910" s="428"/>
      <c r="AK910" s="428"/>
      <c r="AL910" s="428"/>
      <c r="AM910" s="428"/>
      <c r="AN910" s="428"/>
      <c r="AO910" s="428"/>
      <c r="AP910" s="428"/>
      <c r="AQ910" s="428"/>
      <c r="AR910" s="428"/>
      <c r="AS910" s="428"/>
      <c r="AT910" s="428"/>
      <c r="AU910" s="428"/>
      <c r="AV910" s="428"/>
      <c r="AW910" s="428"/>
      <c r="AX910" s="428"/>
      <c r="AY910" s="428"/>
      <c r="AZ910" s="428"/>
      <c r="BA910" s="428"/>
      <c r="BB910" s="428"/>
      <c r="BC910" s="428"/>
    </row>
    <row r="911" ht="12.75" customHeight="1">
      <c r="A911" s="428"/>
      <c r="B911" s="428"/>
      <c r="C911" s="428"/>
      <c r="D911" s="428"/>
      <c r="E911" s="428"/>
      <c r="F911" s="428"/>
      <c r="G911" s="428"/>
      <c r="H911" s="428"/>
      <c r="I911" s="428"/>
      <c r="J911" s="428"/>
      <c r="K911" s="428"/>
      <c r="L911" s="428"/>
      <c r="M911" s="428"/>
      <c r="N911" s="428"/>
      <c r="O911" s="428"/>
      <c r="P911" s="428"/>
      <c r="Q911" s="428"/>
      <c r="R911" s="428"/>
      <c r="S911" s="428"/>
      <c r="T911" s="428"/>
      <c r="U911" s="428"/>
      <c r="V911" s="428"/>
      <c r="W911" s="428"/>
      <c r="X911" s="428"/>
      <c r="Y911" s="428"/>
      <c r="Z911" s="428"/>
      <c r="AA911" s="428"/>
      <c r="AB911" s="428"/>
      <c r="AC911" s="428"/>
      <c r="AD911" s="428"/>
      <c r="AE911" s="428"/>
      <c r="AF911" s="428"/>
      <c r="AG911" s="428"/>
      <c r="AH911" s="428"/>
      <c r="AI911" s="428"/>
      <c r="AJ911" s="428"/>
      <c r="AK911" s="428"/>
      <c r="AL911" s="428"/>
      <c r="AM911" s="428"/>
      <c r="AN911" s="428"/>
      <c r="AO911" s="428"/>
      <c r="AP911" s="428"/>
      <c r="AQ911" s="428"/>
      <c r="AR911" s="428"/>
      <c r="AS911" s="428"/>
      <c r="AT911" s="428"/>
      <c r="AU911" s="428"/>
      <c r="AV911" s="428"/>
      <c r="AW911" s="428"/>
      <c r="AX911" s="428"/>
      <c r="AY911" s="428"/>
      <c r="AZ911" s="428"/>
      <c r="BA911" s="428"/>
      <c r="BB911" s="428"/>
      <c r="BC911" s="428"/>
    </row>
    <row r="912" ht="12.75" customHeight="1">
      <c r="A912" s="428"/>
      <c r="B912" s="428"/>
      <c r="C912" s="428"/>
      <c r="D912" s="428"/>
      <c r="E912" s="428"/>
      <c r="F912" s="428"/>
      <c r="G912" s="428"/>
      <c r="H912" s="428"/>
      <c r="I912" s="428"/>
      <c r="J912" s="428"/>
      <c r="K912" s="428"/>
      <c r="L912" s="428"/>
      <c r="M912" s="428"/>
      <c r="N912" s="428"/>
      <c r="O912" s="428"/>
      <c r="P912" s="428"/>
      <c r="Q912" s="428"/>
      <c r="R912" s="428"/>
      <c r="S912" s="428"/>
      <c r="T912" s="428"/>
      <c r="U912" s="428"/>
      <c r="V912" s="428"/>
      <c r="W912" s="428"/>
      <c r="X912" s="428"/>
      <c r="Y912" s="428"/>
      <c r="Z912" s="428"/>
      <c r="AA912" s="428"/>
      <c r="AB912" s="428"/>
      <c r="AC912" s="428"/>
      <c r="AD912" s="428"/>
      <c r="AE912" s="428"/>
      <c r="AF912" s="428"/>
      <c r="AG912" s="428"/>
      <c r="AH912" s="428"/>
      <c r="AI912" s="428"/>
      <c r="AJ912" s="428"/>
      <c r="AK912" s="428"/>
      <c r="AL912" s="428"/>
      <c r="AM912" s="428"/>
      <c r="AN912" s="428"/>
      <c r="AO912" s="428"/>
      <c r="AP912" s="428"/>
      <c r="AQ912" s="428"/>
      <c r="AR912" s="428"/>
      <c r="AS912" s="428"/>
      <c r="AT912" s="428"/>
      <c r="AU912" s="428"/>
      <c r="AV912" s="428"/>
      <c r="AW912" s="428"/>
      <c r="AX912" s="428"/>
      <c r="AY912" s="428"/>
      <c r="AZ912" s="428"/>
      <c r="BA912" s="428"/>
      <c r="BB912" s="428"/>
      <c r="BC912" s="428"/>
    </row>
    <row r="913" ht="12.75" customHeight="1">
      <c r="A913" s="428"/>
      <c r="B913" s="428"/>
      <c r="C913" s="428"/>
      <c r="D913" s="428"/>
      <c r="E913" s="428"/>
      <c r="F913" s="428"/>
      <c r="G913" s="428"/>
      <c r="H913" s="428"/>
      <c r="I913" s="428"/>
      <c r="J913" s="428"/>
      <c r="K913" s="428"/>
      <c r="L913" s="428"/>
      <c r="M913" s="428"/>
      <c r="N913" s="428"/>
      <c r="O913" s="428"/>
      <c r="P913" s="428"/>
      <c r="Q913" s="428"/>
      <c r="R913" s="428"/>
      <c r="S913" s="428"/>
      <c r="T913" s="428"/>
      <c r="U913" s="428"/>
      <c r="V913" s="428"/>
      <c r="W913" s="428"/>
      <c r="X913" s="428"/>
      <c r="Y913" s="428"/>
      <c r="Z913" s="428"/>
      <c r="AA913" s="428"/>
      <c r="AB913" s="428"/>
      <c r="AC913" s="428"/>
      <c r="AD913" s="428"/>
      <c r="AE913" s="428"/>
      <c r="AF913" s="428"/>
      <c r="AG913" s="428"/>
      <c r="AH913" s="428"/>
      <c r="AI913" s="428"/>
      <c r="AJ913" s="428"/>
      <c r="AK913" s="428"/>
      <c r="AL913" s="428"/>
      <c r="AM913" s="428"/>
      <c r="AN913" s="428"/>
      <c r="AO913" s="428"/>
      <c r="AP913" s="428"/>
      <c r="AQ913" s="428"/>
      <c r="AR913" s="428"/>
      <c r="AS913" s="428"/>
      <c r="AT913" s="428"/>
      <c r="AU913" s="428"/>
      <c r="AV913" s="428"/>
      <c r="AW913" s="428"/>
      <c r="AX913" s="428"/>
      <c r="AY913" s="428"/>
      <c r="AZ913" s="428"/>
      <c r="BA913" s="428"/>
      <c r="BB913" s="428"/>
      <c r="BC913" s="428"/>
    </row>
    <row r="914" ht="12.75" customHeight="1">
      <c r="A914" s="428"/>
      <c r="B914" s="428"/>
      <c r="C914" s="428"/>
      <c r="D914" s="428"/>
      <c r="E914" s="428"/>
      <c r="F914" s="428"/>
      <c r="G914" s="428"/>
      <c r="H914" s="428"/>
      <c r="I914" s="428"/>
      <c r="J914" s="428"/>
      <c r="K914" s="428"/>
      <c r="L914" s="428"/>
      <c r="M914" s="428"/>
      <c r="N914" s="428"/>
      <c r="O914" s="428"/>
      <c r="P914" s="428"/>
      <c r="Q914" s="428"/>
      <c r="R914" s="428"/>
      <c r="S914" s="428"/>
      <c r="T914" s="428"/>
      <c r="U914" s="428"/>
      <c r="V914" s="428"/>
      <c r="W914" s="428"/>
      <c r="X914" s="428"/>
      <c r="Y914" s="428"/>
      <c r="Z914" s="428"/>
      <c r="AA914" s="428"/>
      <c r="AB914" s="428"/>
      <c r="AC914" s="428"/>
      <c r="AD914" s="428"/>
      <c r="AE914" s="428"/>
      <c r="AF914" s="428"/>
      <c r="AG914" s="428"/>
      <c r="AH914" s="428"/>
      <c r="AI914" s="428"/>
      <c r="AJ914" s="428"/>
      <c r="AK914" s="428"/>
      <c r="AL914" s="428"/>
      <c r="AM914" s="428"/>
      <c r="AN914" s="428"/>
      <c r="AO914" s="428"/>
      <c r="AP914" s="428"/>
      <c r="AQ914" s="428"/>
      <c r="AR914" s="428"/>
      <c r="AS914" s="428"/>
      <c r="AT914" s="428"/>
      <c r="AU914" s="428"/>
      <c r="AV914" s="428"/>
      <c r="AW914" s="428"/>
      <c r="AX914" s="428"/>
      <c r="AY914" s="428"/>
      <c r="AZ914" s="428"/>
      <c r="BA914" s="428"/>
      <c r="BB914" s="428"/>
      <c r="BC914" s="428"/>
    </row>
    <row r="915" ht="12.75" customHeight="1">
      <c r="A915" s="428"/>
      <c r="B915" s="428"/>
      <c r="C915" s="428"/>
      <c r="D915" s="428"/>
      <c r="E915" s="428"/>
      <c r="F915" s="428"/>
      <c r="G915" s="428"/>
      <c r="H915" s="428"/>
      <c r="I915" s="428"/>
      <c r="J915" s="428"/>
      <c r="K915" s="428"/>
      <c r="L915" s="428"/>
      <c r="M915" s="428"/>
      <c r="N915" s="428"/>
      <c r="O915" s="428"/>
      <c r="P915" s="428"/>
      <c r="Q915" s="428"/>
      <c r="R915" s="428"/>
      <c r="S915" s="428"/>
      <c r="T915" s="428"/>
      <c r="U915" s="428"/>
      <c r="V915" s="428"/>
      <c r="W915" s="428"/>
      <c r="X915" s="428"/>
      <c r="Y915" s="428"/>
      <c r="Z915" s="428"/>
      <c r="AA915" s="428"/>
      <c r="AB915" s="428"/>
      <c r="AC915" s="428"/>
      <c r="AD915" s="428"/>
      <c r="AE915" s="428"/>
      <c r="AF915" s="428"/>
      <c r="AG915" s="428"/>
      <c r="AH915" s="428"/>
      <c r="AI915" s="428"/>
      <c r="AJ915" s="428"/>
      <c r="AK915" s="428"/>
      <c r="AL915" s="428"/>
      <c r="AM915" s="428"/>
      <c r="AN915" s="428"/>
      <c r="AO915" s="428"/>
      <c r="AP915" s="428"/>
      <c r="AQ915" s="428"/>
      <c r="AR915" s="428"/>
      <c r="AS915" s="428"/>
      <c r="AT915" s="428"/>
      <c r="AU915" s="428"/>
      <c r="AV915" s="428"/>
      <c r="AW915" s="428"/>
      <c r="AX915" s="428"/>
      <c r="AY915" s="428"/>
      <c r="AZ915" s="428"/>
      <c r="BA915" s="428"/>
      <c r="BB915" s="428"/>
      <c r="BC915" s="428"/>
    </row>
    <row r="916" ht="12.75" customHeight="1">
      <c r="A916" s="428"/>
      <c r="B916" s="428"/>
      <c r="C916" s="428"/>
      <c r="D916" s="428"/>
      <c r="E916" s="428"/>
      <c r="F916" s="428"/>
      <c r="G916" s="428"/>
      <c r="H916" s="428"/>
      <c r="I916" s="428"/>
      <c r="J916" s="428"/>
      <c r="K916" s="428"/>
      <c r="L916" s="428"/>
      <c r="M916" s="428"/>
      <c r="N916" s="428"/>
      <c r="O916" s="428"/>
      <c r="P916" s="428"/>
      <c r="Q916" s="428"/>
      <c r="R916" s="428"/>
      <c r="S916" s="428"/>
      <c r="T916" s="428"/>
      <c r="U916" s="428"/>
      <c r="V916" s="428"/>
      <c r="W916" s="428"/>
      <c r="X916" s="428"/>
      <c r="Y916" s="428"/>
      <c r="Z916" s="428"/>
      <c r="AA916" s="428"/>
      <c r="AB916" s="428"/>
      <c r="AC916" s="428"/>
      <c r="AD916" s="428"/>
      <c r="AE916" s="428"/>
      <c r="AF916" s="428"/>
      <c r="AG916" s="428"/>
      <c r="AH916" s="428"/>
      <c r="AI916" s="428"/>
      <c r="AJ916" s="428"/>
      <c r="AK916" s="428"/>
      <c r="AL916" s="428"/>
      <c r="AM916" s="428"/>
      <c r="AN916" s="428"/>
      <c r="AO916" s="428"/>
      <c r="AP916" s="428"/>
      <c r="AQ916" s="428"/>
      <c r="AR916" s="428"/>
      <c r="AS916" s="428"/>
      <c r="AT916" s="428"/>
      <c r="AU916" s="428"/>
      <c r="AV916" s="428"/>
      <c r="AW916" s="428"/>
      <c r="AX916" s="428"/>
      <c r="AY916" s="428"/>
      <c r="AZ916" s="428"/>
      <c r="BA916" s="428"/>
      <c r="BB916" s="428"/>
      <c r="BC916" s="428"/>
    </row>
    <row r="917" ht="12.75" customHeight="1">
      <c r="A917" s="428"/>
      <c r="B917" s="428"/>
      <c r="C917" s="428"/>
      <c r="D917" s="428"/>
      <c r="E917" s="428"/>
      <c r="F917" s="428"/>
      <c r="G917" s="428"/>
      <c r="H917" s="428"/>
      <c r="I917" s="428"/>
      <c r="J917" s="428"/>
      <c r="K917" s="428"/>
      <c r="L917" s="428"/>
      <c r="M917" s="428"/>
      <c r="N917" s="428"/>
      <c r="O917" s="428"/>
      <c r="P917" s="428"/>
      <c r="Q917" s="428"/>
      <c r="R917" s="428"/>
      <c r="S917" s="428"/>
      <c r="T917" s="428"/>
      <c r="U917" s="428"/>
      <c r="V917" s="428"/>
      <c r="W917" s="428"/>
      <c r="X917" s="428"/>
      <c r="Y917" s="428"/>
      <c r="Z917" s="428"/>
      <c r="AA917" s="428"/>
      <c r="AB917" s="428"/>
      <c r="AC917" s="428"/>
      <c r="AD917" s="428"/>
      <c r="AE917" s="428"/>
      <c r="AF917" s="428"/>
      <c r="AG917" s="428"/>
      <c r="AH917" s="428"/>
      <c r="AI917" s="428"/>
      <c r="AJ917" s="428"/>
      <c r="AK917" s="428"/>
      <c r="AL917" s="428"/>
      <c r="AM917" s="428"/>
      <c r="AN917" s="428"/>
      <c r="AO917" s="428"/>
      <c r="AP917" s="428"/>
      <c r="AQ917" s="428"/>
      <c r="AR917" s="428"/>
      <c r="AS917" s="428"/>
      <c r="AT917" s="428"/>
      <c r="AU917" s="428"/>
      <c r="AV917" s="428"/>
      <c r="AW917" s="428"/>
      <c r="AX917" s="428"/>
      <c r="AY917" s="428"/>
      <c r="AZ917" s="428"/>
      <c r="BA917" s="428"/>
      <c r="BB917" s="428"/>
      <c r="BC917" s="428"/>
    </row>
    <row r="918" ht="12.75" customHeight="1">
      <c r="A918" s="428"/>
      <c r="B918" s="428"/>
      <c r="C918" s="428"/>
      <c r="D918" s="428"/>
      <c r="E918" s="428"/>
      <c r="F918" s="428"/>
      <c r="G918" s="428"/>
      <c r="H918" s="428"/>
      <c r="I918" s="428"/>
      <c r="J918" s="428"/>
      <c r="K918" s="428"/>
      <c r="L918" s="428"/>
      <c r="M918" s="428"/>
      <c r="N918" s="428"/>
      <c r="O918" s="428"/>
      <c r="P918" s="428"/>
      <c r="Q918" s="428"/>
      <c r="R918" s="428"/>
      <c r="S918" s="428"/>
      <c r="T918" s="428"/>
      <c r="U918" s="428"/>
      <c r="V918" s="428"/>
      <c r="W918" s="428"/>
      <c r="X918" s="428"/>
      <c r="Y918" s="428"/>
      <c r="Z918" s="428"/>
      <c r="AA918" s="428"/>
      <c r="AB918" s="428"/>
      <c r="AC918" s="428"/>
      <c r="AD918" s="428"/>
      <c r="AE918" s="428"/>
      <c r="AF918" s="428"/>
      <c r="AG918" s="428"/>
      <c r="AH918" s="428"/>
      <c r="AI918" s="428"/>
      <c r="AJ918" s="428"/>
      <c r="AK918" s="428"/>
      <c r="AL918" s="428"/>
      <c r="AM918" s="428"/>
      <c r="AN918" s="428"/>
      <c r="AO918" s="428"/>
      <c r="AP918" s="428"/>
      <c r="AQ918" s="428"/>
      <c r="AR918" s="428"/>
      <c r="AS918" s="428"/>
      <c r="AT918" s="428"/>
      <c r="AU918" s="428"/>
      <c r="AV918" s="428"/>
      <c r="AW918" s="428"/>
      <c r="AX918" s="428"/>
      <c r="AY918" s="428"/>
      <c r="AZ918" s="428"/>
      <c r="BA918" s="428"/>
      <c r="BB918" s="428"/>
      <c r="BC918" s="428"/>
    </row>
    <row r="919" ht="12.75" customHeight="1">
      <c r="A919" s="428"/>
      <c r="B919" s="428"/>
      <c r="C919" s="428"/>
      <c r="D919" s="428"/>
      <c r="E919" s="428"/>
      <c r="F919" s="428"/>
      <c r="G919" s="428"/>
      <c r="H919" s="428"/>
      <c r="I919" s="428"/>
      <c r="J919" s="428"/>
      <c r="K919" s="428"/>
      <c r="L919" s="428"/>
      <c r="M919" s="428"/>
      <c r="N919" s="428"/>
      <c r="O919" s="428"/>
      <c r="P919" s="428"/>
      <c r="Q919" s="428"/>
      <c r="R919" s="428"/>
      <c r="S919" s="428"/>
      <c r="T919" s="428"/>
      <c r="U919" s="428"/>
      <c r="V919" s="428"/>
      <c r="W919" s="428"/>
      <c r="X919" s="428"/>
      <c r="Y919" s="428"/>
      <c r="Z919" s="428"/>
      <c r="AA919" s="428"/>
      <c r="AB919" s="428"/>
      <c r="AC919" s="428"/>
      <c r="AD919" s="428"/>
      <c r="AE919" s="428"/>
      <c r="AF919" s="428"/>
      <c r="AG919" s="428"/>
      <c r="AH919" s="428"/>
      <c r="AI919" s="428"/>
      <c r="AJ919" s="428"/>
      <c r="AK919" s="428"/>
      <c r="AL919" s="428"/>
      <c r="AM919" s="428"/>
      <c r="AN919" s="428"/>
      <c r="AO919" s="428"/>
      <c r="AP919" s="428"/>
      <c r="AQ919" s="428"/>
      <c r="AR919" s="428"/>
      <c r="AS919" s="428"/>
      <c r="AT919" s="428"/>
      <c r="AU919" s="428"/>
      <c r="AV919" s="428"/>
      <c r="AW919" s="428"/>
      <c r="AX919" s="428"/>
      <c r="AY919" s="428"/>
      <c r="AZ919" s="428"/>
      <c r="BA919" s="428"/>
      <c r="BB919" s="428"/>
      <c r="BC919" s="428"/>
    </row>
    <row r="920" ht="12.75" customHeight="1">
      <c r="A920" s="428"/>
      <c r="B920" s="428"/>
      <c r="C920" s="428"/>
      <c r="D920" s="428"/>
      <c r="E920" s="428"/>
      <c r="F920" s="428"/>
      <c r="G920" s="428"/>
      <c r="H920" s="428"/>
      <c r="I920" s="428"/>
      <c r="J920" s="428"/>
      <c r="K920" s="428"/>
      <c r="L920" s="428"/>
      <c r="M920" s="428"/>
      <c r="N920" s="428"/>
      <c r="O920" s="428"/>
      <c r="P920" s="428"/>
      <c r="Q920" s="428"/>
      <c r="R920" s="428"/>
      <c r="S920" s="428"/>
      <c r="T920" s="428"/>
      <c r="U920" s="428"/>
      <c r="V920" s="428"/>
      <c r="W920" s="428"/>
      <c r="X920" s="428"/>
      <c r="Y920" s="428"/>
      <c r="Z920" s="428"/>
      <c r="AA920" s="428"/>
      <c r="AB920" s="428"/>
      <c r="AC920" s="428"/>
      <c r="AD920" s="428"/>
      <c r="AE920" s="428"/>
      <c r="AF920" s="428"/>
      <c r="AG920" s="428"/>
      <c r="AH920" s="428"/>
      <c r="AI920" s="428"/>
      <c r="AJ920" s="428"/>
      <c r="AK920" s="428"/>
      <c r="AL920" s="428"/>
      <c r="AM920" s="428"/>
      <c r="AN920" s="428"/>
      <c r="AO920" s="428"/>
      <c r="AP920" s="428"/>
      <c r="AQ920" s="428"/>
      <c r="AR920" s="428"/>
      <c r="AS920" s="428"/>
      <c r="AT920" s="428"/>
      <c r="AU920" s="428"/>
      <c r="AV920" s="428"/>
      <c r="AW920" s="428"/>
      <c r="AX920" s="428"/>
      <c r="AY920" s="428"/>
      <c r="AZ920" s="428"/>
      <c r="BA920" s="428"/>
      <c r="BB920" s="428"/>
      <c r="BC920" s="428"/>
    </row>
    <row r="921" ht="12.75" customHeight="1">
      <c r="A921" s="428"/>
      <c r="B921" s="428"/>
      <c r="C921" s="428"/>
      <c r="D921" s="428"/>
      <c r="E921" s="428"/>
      <c r="F921" s="428"/>
      <c r="G921" s="428"/>
      <c r="H921" s="428"/>
      <c r="I921" s="428"/>
      <c r="J921" s="428"/>
      <c r="K921" s="428"/>
      <c r="L921" s="428"/>
      <c r="M921" s="428"/>
      <c r="N921" s="428"/>
      <c r="O921" s="428"/>
      <c r="P921" s="428"/>
      <c r="Q921" s="428"/>
      <c r="R921" s="428"/>
      <c r="S921" s="428"/>
      <c r="T921" s="428"/>
      <c r="U921" s="428"/>
      <c r="V921" s="428"/>
      <c r="W921" s="428"/>
      <c r="X921" s="428"/>
      <c r="Y921" s="428"/>
      <c r="Z921" s="428"/>
      <c r="AA921" s="428"/>
      <c r="AB921" s="428"/>
      <c r="AC921" s="428"/>
      <c r="AD921" s="428"/>
      <c r="AE921" s="428"/>
      <c r="AF921" s="428"/>
      <c r="AG921" s="428"/>
      <c r="AH921" s="428"/>
      <c r="AI921" s="428"/>
      <c r="AJ921" s="428"/>
      <c r="AK921" s="428"/>
      <c r="AL921" s="428"/>
      <c r="AM921" s="428"/>
      <c r="AN921" s="428"/>
      <c r="AO921" s="428"/>
      <c r="AP921" s="428"/>
      <c r="AQ921" s="428"/>
      <c r="AR921" s="428"/>
      <c r="AS921" s="428"/>
      <c r="AT921" s="428"/>
      <c r="AU921" s="428"/>
      <c r="AV921" s="428"/>
      <c r="AW921" s="428"/>
      <c r="AX921" s="428"/>
      <c r="AY921" s="428"/>
      <c r="AZ921" s="428"/>
      <c r="BA921" s="428"/>
      <c r="BB921" s="428"/>
      <c r="BC921" s="428"/>
    </row>
    <row r="922" ht="12.75" customHeight="1">
      <c r="A922" s="428"/>
      <c r="B922" s="428"/>
      <c r="C922" s="428"/>
      <c r="D922" s="428"/>
      <c r="E922" s="428"/>
      <c r="F922" s="428"/>
      <c r="G922" s="428"/>
      <c r="H922" s="428"/>
      <c r="I922" s="428"/>
      <c r="J922" s="428"/>
      <c r="K922" s="428"/>
      <c r="L922" s="428"/>
      <c r="M922" s="428"/>
      <c r="N922" s="428"/>
      <c r="O922" s="428"/>
      <c r="P922" s="428"/>
      <c r="Q922" s="428"/>
      <c r="R922" s="428"/>
      <c r="S922" s="428"/>
      <c r="T922" s="428"/>
      <c r="U922" s="428"/>
      <c r="V922" s="428"/>
      <c r="W922" s="428"/>
      <c r="X922" s="428"/>
      <c r="Y922" s="428"/>
      <c r="Z922" s="428"/>
      <c r="AA922" s="428"/>
      <c r="AB922" s="428"/>
      <c r="AC922" s="428"/>
      <c r="AD922" s="428"/>
      <c r="AE922" s="428"/>
      <c r="AF922" s="428"/>
      <c r="AG922" s="428"/>
      <c r="AH922" s="428"/>
      <c r="AI922" s="428"/>
      <c r="AJ922" s="428"/>
      <c r="AK922" s="428"/>
      <c r="AL922" s="428"/>
      <c r="AM922" s="428"/>
      <c r="AN922" s="428"/>
      <c r="AO922" s="428"/>
      <c r="AP922" s="428"/>
      <c r="AQ922" s="428"/>
      <c r="AR922" s="428"/>
      <c r="AS922" s="428"/>
      <c r="AT922" s="428"/>
      <c r="AU922" s="428"/>
      <c r="AV922" s="428"/>
      <c r="AW922" s="428"/>
      <c r="AX922" s="428"/>
      <c r="AY922" s="428"/>
      <c r="AZ922" s="428"/>
      <c r="BA922" s="428"/>
      <c r="BB922" s="428"/>
      <c r="BC922" s="428"/>
    </row>
    <row r="923" ht="12.75" customHeight="1">
      <c r="A923" s="428"/>
      <c r="B923" s="428"/>
      <c r="C923" s="428"/>
      <c r="D923" s="428"/>
      <c r="E923" s="428"/>
      <c r="F923" s="428"/>
      <c r="G923" s="428"/>
      <c r="H923" s="428"/>
      <c r="I923" s="428"/>
      <c r="J923" s="428"/>
      <c r="K923" s="428"/>
      <c r="L923" s="428"/>
      <c r="M923" s="428"/>
      <c r="N923" s="428"/>
      <c r="O923" s="428"/>
      <c r="P923" s="428"/>
      <c r="Q923" s="428"/>
      <c r="R923" s="428"/>
      <c r="S923" s="428"/>
      <c r="T923" s="428"/>
      <c r="U923" s="428"/>
      <c r="V923" s="428"/>
      <c r="W923" s="428"/>
      <c r="X923" s="428"/>
      <c r="Y923" s="428"/>
      <c r="Z923" s="428"/>
      <c r="AA923" s="428"/>
      <c r="AB923" s="428"/>
      <c r="AC923" s="428"/>
      <c r="AD923" s="428"/>
      <c r="AE923" s="428"/>
      <c r="AF923" s="428"/>
      <c r="AG923" s="428"/>
      <c r="AH923" s="428"/>
      <c r="AI923" s="428"/>
      <c r="AJ923" s="428"/>
      <c r="AK923" s="428"/>
      <c r="AL923" s="428"/>
      <c r="AM923" s="428"/>
      <c r="AN923" s="428"/>
      <c r="AO923" s="428"/>
      <c r="AP923" s="428"/>
      <c r="AQ923" s="428"/>
      <c r="AR923" s="428"/>
      <c r="AS923" s="428"/>
      <c r="AT923" s="428"/>
      <c r="AU923" s="428"/>
      <c r="AV923" s="428"/>
      <c r="AW923" s="428"/>
      <c r="AX923" s="428"/>
      <c r="AY923" s="428"/>
      <c r="AZ923" s="428"/>
      <c r="BA923" s="428"/>
      <c r="BB923" s="428"/>
      <c r="BC923" s="428"/>
    </row>
    <row r="924" ht="12.75" customHeight="1">
      <c r="A924" s="428"/>
      <c r="B924" s="428"/>
      <c r="C924" s="428"/>
      <c r="D924" s="428"/>
      <c r="E924" s="428"/>
      <c r="F924" s="428"/>
      <c r="G924" s="428"/>
      <c r="H924" s="428"/>
      <c r="I924" s="428"/>
      <c r="J924" s="428"/>
      <c r="K924" s="428"/>
      <c r="L924" s="428"/>
      <c r="M924" s="428"/>
      <c r="N924" s="428"/>
      <c r="O924" s="428"/>
      <c r="P924" s="428"/>
      <c r="Q924" s="428"/>
      <c r="R924" s="428"/>
      <c r="S924" s="428"/>
      <c r="T924" s="428"/>
      <c r="U924" s="428"/>
      <c r="V924" s="428"/>
      <c r="W924" s="428"/>
      <c r="X924" s="428"/>
      <c r="Y924" s="428"/>
      <c r="Z924" s="428"/>
      <c r="AA924" s="428"/>
      <c r="AB924" s="428"/>
      <c r="AC924" s="428"/>
      <c r="AD924" s="428"/>
      <c r="AE924" s="428"/>
      <c r="AF924" s="428"/>
      <c r="AG924" s="428"/>
      <c r="AH924" s="428"/>
      <c r="AI924" s="428"/>
      <c r="AJ924" s="428"/>
      <c r="AK924" s="428"/>
      <c r="AL924" s="428"/>
      <c r="AM924" s="428"/>
      <c r="AN924" s="428"/>
      <c r="AO924" s="428"/>
      <c r="AP924" s="428"/>
      <c r="AQ924" s="428"/>
      <c r="AR924" s="428"/>
      <c r="AS924" s="428"/>
      <c r="AT924" s="428"/>
      <c r="AU924" s="428"/>
      <c r="AV924" s="428"/>
      <c r="AW924" s="428"/>
      <c r="AX924" s="428"/>
      <c r="AY924" s="428"/>
      <c r="AZ924" s="428"/>
      <c r="BA924" s="428"/>
      <c r="BB924" s="428"/>
      <c r="BC924" s="428"/>
    </row>
    <row r="925" ht="12.75" customHeight="1">
      <c r="A925" s="428"/>
      <c r="B925" s="428"/>
      <c r="C925" s="428"/>
      <c r="D925" s="428"/>
      <c r="E925" s="428"/>
      <c r="F925" s="428"/>
      <c r="G925" s="428"/>
      <c r="H925" s="428"/>
      <c r="I925" s="428"/>
      <c r="J925" s="428"/>
      <c r="K925" s="428"/>
      <c r="L925" s="428"/>
      <c r="M925" s="428"/>
      <c r="N925" s="428"/>
      <c r="O925" s="428"/>
      <c r="P925" s="428"/>
      <c r="Q925" s="428"/>
      <c r="R925" s="428"/>
      <c r="S925" s="428"/>
      <c r="T925" s="428"/>
      <c r="U925" s="428"/>
      <c r="V925" s="428"/>
      <c r="W925" s="428"/>
      <c r="X925" s="428"/>
      <c r="Y925" s="428"/>
      <c r="Z925" s="428"/>
      <c r="AA925" s="428"/>
      <c r="AB925" s="428"/>
      <c r="AC925" s="428"/>
      <c r="AD925" s="428"/>
      <c r="AE925" s="428"/>
      <c r="AF925" s="428"/>
      <c r="AG925" s="428"/>
      <c r="AH925" s="428"/>
      <c r="AI925" s="428"/>
      <c r="AJ925" s="428"/>
      <c r="AK925" s="428"/>
      <c r="AL925" s="428"/>
      <c r="AM925" s="428"/>
      <c r="AN925" s="428"/>
      <c r="AO925" s="428"/>
      <c r="AP925" s="428"/>
      <c r="AQ925" s="428"/>
      <c r="AR925" s="428"/>
      <c r="AS925" s="428"/>
      <c r="AT925" s="428"/>
      <c r="AU925" s="428"/>
      <c r="AV925" s="428"/>
      <c r="AW925" s="428"/>
      <c r="AX925" s="428"/>
      <c r="AY925" s="428"/>
      <c r="AZ925" s="428"/>
      <c r="BA925" s="428"/>
      <c r="BB925" s="428"/>
      <c r="BC925" s="428"/>
    </row>
    <row r="926" ht="12.75" customHeight="1">
      <c r="A926" s="428"/>
      <c r="B926" s="428"/>
      <c r="C926" s="428"/>
      <c r="D926" s="428"/>
      <c r="E926" s="428"/>
      <c r="F926" s="428"/>
      <c r="G926" s="428"/>
      <c r="H926" s="428"/>
      <c r="I926" s="428"/>
      <c r="J926" s="428"/>
      <c r="K926" s="428"/>
      <c r="L926" s="428"/>
      <c r="M926" s="428"/>
      <c r="N926" s="428"/>
      <c r="O926" s="428"/>
      <c r="P926" s="428"/>
      <c r="Q926" s="428"/>
      <c r="R926" s="428"/>
      <c r="S926" s="428"/>
      <c r="T926" s="428"/>
      <c r="U926" s="428"/>
      <c r="V926" s="428"/>
      <c r="W926" s="428"/>
      <c r="X926" s="428"/>
      <c r="Y926" s="428"/>
      <c r="Z926" s="428"/>
      <c r="AA926" s="428"/>
      <c r="AB926" s="428"/>
      <c r="AC926" s="428"/>
      <c r="AD926" s="428"/>
      <c r="AE926" s="428"/>
      <c r="AF926" s="428"/>
      <c r="AG926" s="428"/>
      <c r="AH926" s="428"/>
      <c r="AI926" s="428"/>
      <c r="AJ926" s="428"/>
      <c r="AK926" s="428"/>
      <c r="AL926" s="428"/>
      <c r="AM926" s="428"/>
      <c r="AN926" s="428"/>
      <c r="AO926" s="428"/>
      <c r="AP926" s="428"/>
      <c r="AQ926" s="428"/>
      <c r="AR926" s="428"/>
      <c r="AS926" s="428"/>
      <c r="AT926" s="428"/>
      <c r="AU926" s="428"/>
      <c r="AV926" s="428"/>
      <c r="AW926" s="428"/>
      <c r="AX926" s="428"/>
      <c r="AY926" s="428"/>
      <c r="AZ926" s="428"/>
      <c r="BA926" s="428"/>
      <c r="BB926" s="428"/>
      <c r="BC926" s="428"/>
    </row>
    <row r="927" ht="12.75" customHeight="1">
      <c r="A927" s="428"/>
      <c r="B927" s="428"/>
      <c r="C927" s="428"/>
      <c r="D927" s="428"/>
      <c r="E927" s="428"/>
      <c r="F927" s="428"/>
      <c r="G927" s="428"/>
      <c r="H927" s="428"/>
      <c r="I927" s="428"/>
      <c r="J927" s="428"/>
      <c r="K927" s="428"/>
      <c r="L927" s="428"/>
      <c r="M927" s="428"/>
      <c r="N927" s="428"/>
      <c r="O927" s="428"/>
      <c r="P927" s="428"/>
      <c r="Q927" s="428"/>
      <c r="R927" s="428"/>
      <c r="S927" s="428"/>
      <c r="T927" s="428"/>
      <c r="U927" s="428"/>
      <c r="V927" s="428"/>
      <c r="W927" s="428"/>
      <c r="X927" s="428"/>
      <c r="Y927" s="428"/>
      <c r="Z927" s="428"/>
      <c r="AA927" s="428"/>
      <c r="AB927" s="428"/>
      <c r="AC927" s="428"/>
      <c r="AD927" s="428"/>
      <c r="AE927" s="428"/>
      <c r="AF927" s="428"/>
      <c r="AG927" s="428"/>
      <c r="AH927" s="428"/>
      <c r="AI927" s="428"/>
      <c r="AJ927" s="428"/>
      <c r="AK927" s="428"/>
      <c r="AL927" s="428"/>
      <c r="AM927" s="428"/>
      <c r="AN927" s="428"/>
      <c r="AO927" s="428"/>
      <c r="AP927" s="428"/>
      <c r="AQ927" s="428"/>
      <c r="AR927" s="428"/>
      <c r="AS927" s="428"/>
      <c r="AT927" s="428"/>
      <c r="AU927" s="428"/>
      <c r="AV927" s="428"/>
      <c r="AW927" s="428"/>
      <c r="AX927" s="428"/>
      <c r="AY927" s="428"/>
      <c r="AZ927" s="428"/>
      <c r="BA927" s="428"/>
      <c r="BB927" s="428"/>
      <c r="BC927" s="428"/>
    </row>
    <row r="928" ht="12.75" customHeight="1">
      <c r="A928" s="428"/>
      <c r="B928" s="428"/>
      <c r="C928" s="428"/>
      <c r="D928" s="428"/>
      <c r="E928" s="428"/>
      <c r="F928" s="428"/>
      <c r="G928" s="428"/>
      <c r="H928" s="428"/>
      <c r="I928" s="428"/>
      <c r="J928" s="428"/>
      <c r="K928" s="428"/>
      <c r="L928" s="428"/>
      <c r="M928" s="428"/>
      <c r="N928" s="428"/>
      <c r="O928" s="428"/>
      <c r="P928" s="428"/>
      <c r="Q928" s="428"/>
      <c r="R928" s="428"/>
      <c r="S928" s="428"/>
      <c r="T928" s="428"/>
      <c r="U928" s="428"/>
      <c r="V928" s="428"/>
      <c r="W928" s="428"/>
      <c r="X928" s="428"/>
      <c r="Y928" s="428"/>
      <c r="Z928" s="428"/>
      <c r="AA928" s="428"/>
      <c r="AB928" s="428"/>
      <c r="AC928" s="428"/>
      <c r="AD928" s="428"/>
      <c r="AE928" s="428"/>
      <c r="AF928" s="428"/>
      <c r="AG928" s="428"/>
      <c r="AH928" s="428"/>
      <c r="AI928" s="428"/>
      <c r="AJ928" s="428"/>
      <c r="AK928" s="428"/>
      <c r="AL928" s="428"/>
      <c r="AM928" s="428"/>
      <c r="AN928" s="428"/>
      <c r="AO928" s="428"/>
      <c r="AP928" s="428"/>
      <c r="AQ928" s="428"/>
      <c r="AR928" s="428"/>
      <c r="AS928" s="428"/>
      <c r="AT928" s="428"/>
      <c r="AU928" s="428"/>
      <c r="AV928" s="428"/>
      <c r="AW928" s="428"/>
      <c r="AX928" s="428"/>
      <c r="AY928" s="428"/>
      <c r="AZ928" s="428"/>
      <c r="BA928" s="428"/>
      <c r="BB928" s="428"/>
      <c r="BC928" s="428"/>
    </row>
    <row r="929" ht="12.75" customHeight="1">
      <c r="A929" s="428"/>
      <c r="B929" s="428"/>
      <c r="C929" s="428"/>
      <c r="D929" s="428"/>
      <c r="E929" s="428"/>
      <c r="F929" s="428"/>
      <c r="G929" s="428"/>
      <c r="H929" s="428"/>
      <c r="I929" s="428"/>
      <c r="J929" s="428"/>
      <c r="K929" s="428"/>
      <c r="L929" s="428"/>
      <c r="M929" s="428"/>
      <c r="N929" s="428"/>
      <c r="O929" s="428"/>
      <c r="P929" s="428"/>
      <c r="Q929" s="428"/>
      <c r="R929" s="428"/>
      <c r="S929" s="428"/>
      <c r="T929" s="428"/>
      <c r="U929" s="428"/>
      <c r="V929" s="428"/>
      <c r="W929" s="428"/>
      <c r="X929" s="428"/>
      <c r="Y929" s="428"/>
      <c r="Z929" s="428"/>
      <c r="AA929" s="428"/>
      <c r="AB929" s="428"/>
      <c r="AC929" s="428"/>
      <c r="AD929" s="428"/>
      <c r="AE929" s="428"/>
      <c r="AF929" s="428"/>
      <c r="AG929" s="428"/>
      <c r="AH929" s="428"/>
      <c r="AI929" s="428"/>
      <c r="AJ929" s="428"/>
      <c r="AK929" s="428"/>
      <c r="AL929" s="428"/>
      <c r="AM929" s="428"/>
      <c r="AN929" s="428"/>
      <c r="AO929" s="428"/>
      <c r="AP929" s="428"/>
      <c r="AQ929" s="428"/>
      <c r="AR929" s="428"/>
      <c r="AS929" s="428"/>
      <c r="AT929" s="428"/>
      <c r="AU929" s="428"/>
      <c r="AV929" s="428"/>
      <c r="AW929" s="428"/>
      <c r="AX929" s="428"/>
      <c r="AY929" s="428"/>
      <c r="AZ929" s="428"/>
      <c r="BA929" s="428"/>
      <c r="BB929" s="428"/>
      <c r="BC929" s="428"/>
    </row>
    <row r="930" ht="12.75" customHeight="1">
      <c r="A930" s="428"/>
      <c r="B930" s="428"/>
      <c r="C930" s="428"/>
      <c r="D930" s="428"/>
      <c r="E930" s="428"/>
      <c r="F930" s="428"/>
      <c r="G930" s="428"/>
      <c r="H930" s="428"/>
      <c r="I930" s="428"/>
      <c r="J930" s="428"/>
      <c r="K930" s="428"/>
      <c r="L930" s="428"/>
      <c r="M930" s="428"/>
      <c r="N930" s="428"/>
      <c r="O930" s="428"/>
      <c r="P930" s="428"/>
      <c r="Q930" s="428"/>
      <c r="R930" s="428"/>
      <c r="S930" s="428"/>
      <c r="T930" s="428"/>
      <c r="U930" s="428"/>
      <c r="V930" s="428"/>
      <c r="W930" s="428"/>
      <c r="X930" s="428"/>
      <c r="Y930" s="428"/>
      <c r="Z930" s="428"/>
      <c r="AA930" s="428"/>
      <c r="AB930" s="428"/>
      <c r="AC930" s="428"/>
      <c r="AD930" s="428"/>
      <c r="AE930" s="428"/>
      <c r="AF930" s="428"/>
      <c r="AG930" s="428"/>
      <c r="AH930" s="428"/>
      <c r="AI930" s="428"/>
      <c r="AJ930" s="428"/>
      <c r="AK930" s="428"/>
      <c r="AL930" s="428"/>
      <c r="AM930" s="428"/>
      <c r="AN930" s="428"/>
      <c r="AO930" s="428"/>
      <c r="AP930" s="428"/>
      <c r="AQ930" s="428"/>
      <c r="AR930" s="428"/>
      <c r="AS930" s="428"/>
      <c r="AT930" s="428"/>
      <c r="AU930" s="428"/>
      <c r="AV930" s="428"/>
      <c r="AW930" s="428"/>
      <c r="AX930" s="428"/>
      <c r="AY930" s="428"/>
      <c r="AZ930" s="428"/>
      <c r="BA930" s="428"/>
      <c r="BB930" s="428"/>
      <c r="BC930" s="428"/>
    </row>
    <row r="931" ht="12.75" customHeight="1">
      <c r="A931" s="428"/>
      <c r="B931" s="428"/>
      <c r="C931" s="428"/>
      <c r="D931" s="428"/>
      <c r="E931" s="428"/>
      <c r="F931" s="428"/>
      <c r="G931" s="428"/>
      <c r="H931" s="428"/>
      <c r="I931" s="428"/>
      <c r="J931" s="428"/>
      <c r="K931" s="428"/>
      <c r="L931" s="428"/>
      <c r="M931" s="428"/>
      <c r="N931" s="428"/>
      <c r="O931" s="428"/>
      <c r="P931" s="428"/>
      <c r="Q931" s="428"/>
      <c r="R931" s="428"/>
      <c r="S931" s="428"/>
      <c r="T931" s="428"/>
      <c r="U931" s="428"/>
      <c r="V931" s="428"/>
      <c r="W931" s="428"/>
      <c r="X931" s="428"/>
      <c r="Y931" s="428"/>
      <c r="Z931" s="428"/>
      <c r="AA931" s="428"/>
      <c r="AB931" s="428"/>
      <c r="AC931" s="428"/>
      <c r="AD931" s="428"/>
      <c r="AE931" s="428"/>
      <c r="AF931" s="428"/>
      <c r="AG931" s="428"/>
      <c r="AH931" s="428"/>
      <c r="AI931" s="428"/>
      <c r="AJ931" s="428"/>
      <c r="AK931" s="428"/>
      <c r="AL931" s="428"/>
      <c r="AM931" s="428"/>
      <c r="AN931" s="428"/>
      <c r="AO931" s="428"/>
      <c r="AP931" s="428"/>
      <c r="AQ931" s="428"/>
      <c r="AR931" s="428"/>
      <c r="AS931" s="428"/>
      <c r="AT931" s="428"/>
      <c r="AU931" s="428"/>
      <c r="AV931" s="428"/>
      <c r="AW931" s="428"/>
      <c r="AX931" s="428"/>
      <c r="AY931" s="428"/>
      <c r="AZ931" s="428"/>
      <c r="BA931" s="428"/>
      <c r="BB931" s="428"/>
      <c r="BC931" s="428"/>
    </row>
    <row r="932" ht="12.75" customHeight="1">
      <c r="A932" s="428"/>
      <c r="B932" s="428"/>
      <c r="C932" s="428"/>
      <c r="D932" s="428"/>
      <c r="E932" s="428"/>
      <c r="F932" s="428"/>
      <c r="G932" s="428"/>
      <c r="H932" s="428"/>
      <c r="I932" s="428"/>
      <c r="J932" s="428"/>
      <c r="K932" s="428"/>
      <c r="L932" s="428"/>
      <c r="M932" s="428"/>
      <c r="N932" s="428"/>
      <c r="O932" s="428"/>
      <c r="P932" s="428"/>
      <c r="Q932" s="428"/>
      <c r="R932" s="428"/>
      <c r="S932" s="428"/>
      <c r="T932" s="428"/>
      <c r="U932" s="428"/>
      <c r="V932" s="428"/>
      <c r="W932" s="428"/>
      <c r="X932" s="428"/>
      <c r="Y932" s="428"/>
      <c r="Z932" s="428"/>
      <c r="AA932" s="428"/>
      <c r="AB932" s="428"/>
      <c r="AC932" s="428"/>
      <c r="AD932" s="428"/>
      <c r="AE932" s="428"/>
      <c r="AF932" s="428"/>
      <c r="AG932" s="428"/>
      <c r="AH932" s="428"/>
      <c r="AI932" s="428"/>
      <c r="AJ932" s="428"/>
      <c r="AK932" s="428"/>
      <c r="AL932" s="428"/>
      <c r="AM932" s="428"/>
      <c r="AN932" s="428"/>
      <c r="AO932" s="428"/>
      <c r="AP932" s="428"/>
      <c r="AQ932" s="428"/>
      <c r="AR932" s="428"/>
      <c r="AS932" s="428"/>
      <c r="AT932" s="428"/>
      <c r="AU932" s="428"/>
      <c r="AV932" s="428"/>
      <c r="AW932" s="428"/>
      <c r="AX932" s="428"/>
      <c r="AY932" s="428"/>
      <c r="AZ932" s="428"/>
      <c r="BA932" s="428"/>
      <c r="BB932" s="428"/>
      <c r="BC932" s="428"/>
    </row>
    <row r="933" ht="12.75" customHeight="1">
      <c r="A933" s="428"/>
      <c r="B933" s="428"/>
      <c r="C933" s="428"/>
      <c r="D933" s="428"/>
      <c r="E933" s="428"/>
      <c r="F933" s="428"/>
      <c r="G933" s="428"/>
      <c r="H933" s="428"/>
      <c r="I933" s="428"/>
      <c r="J933" s="428"/>
      <c r="K933" s="428"/>
      <c r="L933" s="428"/>
      <c r="M933" s="428"/>
      <c r="N933" s="428"/>
      <c r="O933" s="428"/>
      <c r="P933" s="428"/>
      <c r="Q933" s="428"/>
      <c r="R933" s="428"/>
      <c r="S933" s="428"/>
      <c r="T933" s="428"/>
      <c r="U933" s="428"/>
      <c r="V933" s="428"/>
      <c r="W933" s="428"/>
      <c r="X933" s="428"/>
      <c r="Y933" s="428"/>
      <c r="Z933" s="428"/>
      <c r="AA933" s="428"/>
      <c r="AB933" s="428"/>
      <c r="AC933" s="428"/>
      <c r="AD933" s="428"/>
      <c r="AE933" s="428"/>
      <c r="AF933" s="428"/>
      <c r="AG933" s="428"/>
      <c r="AH933" s="428"/>
      <c r="AI933" s="428"/>
      <c r="AJ933" s="428"/>
      <c r="AK933" s="428"/>
      <c r="AL933" s="428"/>
      <c r="AM933" s="428"/>
      <c r="AN933" s="428"/>
      <c r="AO933" s="428"/>
      <c r="AP933" s="428"/>
      <c r="AQ933" s="428"/>
      <c r="AR933" s="428"/>
      <c r="AS933" s="428"/>
      <c r="AT933" s="428"/>
      <c r="AU933" s="428"/>
      <c r="AV933" s="428"/>
      <c r="AW933" s="428"/>
      <c r="AX933" s="428"/>
      <c r="AY933" s="428"/>
      <c r="AZ933" s="428"/>
      <c r="BA933" s="428"/>
      <c r="BB933" s="428"/>
      <c r="BC933" s="428"/>
    </row>
    <row r="934" ht="12.75" customHeight="1">
      <c r="A934" s="428"/>
      <c r="B934" s="428"/>
      <c r="C934" s="428"/>
      <c r="D934" s="428"/>
      <c r="E934" s="428"/>
      <c r="F934" s="428"/>
      <c r="G934" s="428"/>
      <c r="H934" s="428"/>
      <c r="I934" s="428"/>
      <c r="J934" s="428"/>
      <c r="K934" s="428"/>
      <c r="L934" s="428"/>
      <c r="M934" s="428"/>
      <c r="N934" s="428"/>
      <c r="O934" s="428"/>
      <c r="P934" s="428"/>
      <c r="Q934" s="428"/>
      <c r="R934" s="428"/>
      <c r="S934" s="428"/>
      <c r="T934" s="428"/>
      <c r="U934" s="428"/>
      <c r="V934" s="428"/>
      <c r="W934" s="428"/>
      <c r="X934" s="428"/>
      <c r="Y934" s="428"/>
      <c r="Z934" s="428"/>
      <c r="AA934" s="428"/>
      <c r="AB934" s="428"/>
      <c r="AC934" s="428"/>
      <c r="AD934" s="428"/>
      <c r="AE934" s="428"/>
      <c r="AF934" s="428"/>
      <c r="AG934" s="428"/>
      <c r="AH934" s="428"/>
      <c r="AI934" s="428"/>
      <c r="AJ934" s="428"/>
      <c r="AK934" s="428"/>
      <c r="AL934" s="428"/>
      <c r="AM934" s="428"/>
      <c r="AN934" s="428"/>
      <c r="AO934" s="428"/>
      <c r="AP934" s="428"/>
      <c r="AQ934" s="428"/>
      <c r="AR934" s="428"/>
      <c r="AS934" s="428"/>
      <c r="AT934" s="428"/>
      <c r="AU934" s="428"/>
      <c r="AV934" s="428"/>
      <c r="AW934" s="428"/>
      <c r="AX934" s="428"/>
      <c r="AY934" s="428"/>
      <c r="AZ934" s="428"/>
      <c r="BA934" s="428"/>
      <c r="BB934" s="428"/>
      <c r="BC934" s="428"/>
    </row>
    <row r="935" ht="12.75" customHeight="1">
      <c r="A935" s="428"/>
      <c r="B935" s="428"/>
      <c r="C935" s="428"/>
      <c r="D935" s="428"/>
      <c r="E935" s="428"/>
      <c r="F935" s="428"/>
      <c r="G935" s="428"/>
      <c r="H935" s="428"/>
      <c r="I935" s="428"/>
      <c r="J935" s="428"/>
      <c r="K935" s="428"/>
      <c r="L935" s="428"/>
      <c r="M935" s="428"/>
      <c r="N935" s="428"/>
      <c r="O935" s="428"/>
      <c r="P935" s="428"/>
      <c r="Q935" s="428"/>
      <c r="R935" s="428"/>
      <c r="S935" s="428"/>
      <c r="T935" s="428"/>
      <c r="U935" s="428"/>
      <c r="V935" s="428"/>
      <c r="W935" s="428"/>
      <c r="X935" s="428"/>
      <c r="Y935" s="428"/>
      <c r="Z935" s="428"/>
      <c r="AA935" s="428"/>
      <c r="AB935" s="428"/>
      <c r="AC935" s="428"/>
      <c r="AD935" s="428"/>
      <c r="AE935" s="428"/>
      <c r="AF935" s="428"/>
      <c r="AG935" s="428"/>
      <c r="AH935" s="428"/>
      <c r="AI935" s="428"/>
      <c r="AJ935" s="428"/>
      <c r="AK935" s="428"/>
      <c r="AL935" s="428"/>
      <c r="AM935" s="428"/>
      <c r="AN935" s="428"/>
      <c r="AO935" s="428"/>
      <c r="AP935" s="428"/>
      <c r="AQ935" s="428"/>
      <c r="AR935" s="428"/>
      <c r="AS935" s="428"/>
      <c r="AT935" s="428"/>
      <c r="AU935" s="428"/>
      <c r="AV935" s="428"/>
      <c r="AW935" s="428"/>
      <c r="AX935" s="428"/>
      <c r="AY935" s="428"/>
      <c r="AZ935" s="428"/>
      <c r="BA935" s="428"/>
      <c r="BB935" s="428"/>
      <c r="BC935" s="428"/>
    </row>
    <row r="936" ht="12.75" customHeight="1">
      <c r="A936" s="428"/>
      <c r="B936" s="428"/>
      <c r="C936" s="428"/>
      <c r="D936" s="428"/>
      <c r="E936" s="428"/>
      <c r="F936" s="428"/>
      <c r="G936" s="428"/>
      <c r="H936" s="428"/>
      <c r="I936" s="428"/>
      <c r="J936" s="428"/>
      <c r="K936" s="428"/>
      <c r="L936" s="428"/>
      <c r="M936" s="428"/>
      <c r="N936" s="428"/>
      <c r="O936" s="428"/>
      <c r="P936" s="428"/>
      <c r="Q936" s="428"/>
      <c r="R936" s="428"/>
      <c r="S936" s="428"/>
      <c r="T936" s="428"/>
      <c r="U936" s="428"/>
      <c r="V936" s="428"/>
      <c r="W936" s="428"/>
      <c r="X936" s="428"/>
      <c r="Y936" s="428"/>
      <c r="Z936" s="428"/>
      <c r="AA936" s="428"/>
      <c r="AB936" s="428"/>
      <c r="AC936" s="428"/>
      <c r="AD936" s="428"/>
      <c r="AE936" s="428"/>
      <c r="AF936" s="428"/>
      <c r="AG936" s="428"/>
      <c r="AH936" s="428"/>
      <c r="AI936" s="428"/>
      <c r="AJ936" s="428"/>
      <c r="AK936" s="428"/>
      <c r="AL936" s="428"/>
      <c r="AM936" s="428"/>
      <c r="AN936" s="428"/>
      <c r="AO936" s="428"/>
      <c r="AP936" s="428"/>
      <c r="AQ936" s="428"/>
      <c r="AR936" s="428"/>
      <c r="AS936" s="428"/>
      <c r="AT936" s="428"/>
      <c r="AU936" s="428"/>
      <c r="AV936" s="428"/>
      <c r="AW936" s="428"/>
      <c r="AX936" s="428"/>
      <c r="AY936" s="428"/>
      <c r="AZ936" s="428"/>
      <c r="BA936" s="428"/>
      <c r="BB936" s="428"/>
      <c r="BC936" s="428"/>
    </row>
    <row r="937" ht="12.75" customHeight="1">
      <c r="A937" s="428"/>
      <c r="B937" s="428"/>
      <c r="C937" s="428"/>
      <c r="D937" s="428"/>
      <c r="E937" s="428"/>
      <c r="F937" s="428"/>
      <c r="G937" s="428"/>
      <c r="H937" s="428"/>
      <c r="I937" s="428"/>
      <c r="J937" s="428"/>
      <c r="K937" s="428"/>
      <c r="L937" s="428"/>
      <c r="M937" s="428"/>
      <c r="N937" s="428"/>
      <c r="O937" s="428"/>
      <c r="P937" s="428"/>
      <c r="Q937" s="428"/>
      <c r="R937" s="428"/>
      <c r="S937" s="428"/>
      <c r="T937" s="428"/>
      <c r="U937" s="428"/>
      <c r="V937" s="428"/>
      <c r="W937" s="428"/>
      <c r="X937" s="428"/>
      <c r="Y937" s="428"/>
      <c r="Z937" s="428"/>
      <c r="AA937" s="428"/>
      <c r="AB937" s="428"/>
      <c r="AC937" s="428"/>
      <c r="AD937" s="428"/>
      <c r="AE937" s="428"/>
      <c r="AF937" s="428"/>
      <c r="AG937" s="428"/>
      <c r="AH937" s="428"/>
      <c r="AI937" s="428"/>
      <c r="AJ937" s="428"/>
      <c r="AK937" s="428"/>
      <c r="AL937" s="428"/>
      <c r="AM937" s="428"/>
      <c r="AN937" s="428"/>
      <c r="AO937" s="428"/>
      <c r="AP937" s="428"/>
      <c r="AQ937" s="428"/>
      <c r="AR937" s="428"/>
      <c r="AS937" s="428"/>
      <c r="AT937" s="428"/>
      <c r="AU937" s="428"/>
      <c r="AV937" s="428"/>
      <c r="AW937" s="428"/>
      <c r="AX937" s="428"/>
      <c r="AY937" s="428"/>
      <c r="AZ937" s="428"/>
      <c r="BA937" s="428"/>
      <c r="BB937" s="428"/>
      <c r="BC937" s="428"/>
    </row>
    <row r="938" ht="12.75" customHeight="1">
      <c r="A938" s="428"/>
      <c r="B938" s="428"/>
      <c r="C938" s="428"/>
      <c r="D938" s="428"/>
      <c r="E938" s="428"/>
      <c r="F938" s="428"/>
      <c r="G938" s="428"/>
      <c r="H938" s="428"/>
      <c r="I938" s="428"/>
      <c r="J938" s="428"/>
      <c r="K938" s="428"/>
      <c r="L938" s="428"/>
      <c r="M938" s="428"/>
      <c r="N938" s="428"/>
      <c r="O938" s="428"/>
      <c r="P938" s="428"/>
      <c r="Q938" s="428"/>
      <c r="R938" s="428"/>
      <c r="S938" s="428"/>
      <c r="T938" s="428"/>
      <c r="U938" s="428"/>
      <c r="V938" s="428"/>
      <c r="W938" s="428"/>
      <c r="X938" s="428"/>
      <c r="Y938" s="428"/>
      <c r="Z938" s="428"/>
      <c r="AA938" s="428"/>
      <c r="AB938" s="428"/>
      <c r="AC938" s="428"/>
      <c r="AD938" s="428"/>
      <c r="AE938" s="428"/>
      <c r="AF938" s="428"/>
      <c r="AG938" s="428"/>
      <c r="AH938" s="428"/>
      <c r="AI938" s="428"/>
      <c r="AJ938" s="428"/>
      <c r="AK938" s="428"/>
      <c r="AL938" s="428"/>
      <c r="AM938" s="428"/>
      <c r="AN938" s="428"/>
      <c r="AO938" s="428"/>
      <c r="AP938" s="428"/>
      <c r="AQ938" s="428"/>
      <c r="AR938" s="428"/>
      <c r="AS938" s="428"/>
      <c r="AT938" s="428"/>
      <c r="AU938" s="428"/>
      <c r="AV938" s="428"/>
      <c r="AW938" s="428"/>
      <c r="AX938" s="428"/>
      <c r="AY938" s="428"/>
      <c r="AZ938" s="428"/>
      <c r="BA938" s="428"/>
      <c r="BB938" s="428"/>
      <c r="BC938" s="428"/>
    </row>
    <row r="939" ht="12.75" customHeight="1">
      <c r="A939" s="428"/>
      <c r="B939" s="428"/>
      <c r="C939" s="428"/>
      <c r="D939" s="428"/>
      <c r="E939" s="428"/>
      <c r="F939" s="428"/>
      <c r="G939" s="428"/>
      <c r="H939" s="428"/>
      <c r="I939" s="428"/>
      <c r="J939" s="428"/>
      <c r="K939" s="428"/>
      <c r="L939" s="428"/>
      <c r="M939" s="428"/>
      <c r="N939" s="428"/>
      <c r="O939" s="428"/>
      <c r="P939" s="428"/>
      <c r="Q939" s="428"/>
      <c r="R939" s="428"/>
      <c r="S939" s="428"/>
      <c r="T939" s="428"/>
      <c r="U939" s="428"/>
      <c r="V939" s="428"/>
      <c r="W939" s="428"/>
      <c r="X939" s="428"/>
      <c r="Y939" s="428"/>
      <c r="Z939" s="428"/>
      <c r="AA939" s="428"/>
      <c r="AB939" s="428"/>
      <c r="AC939" s="428"/>
      <c r="AD939" s="428"/>
      <c r="AE939" s="428"/>
      <c r="AF939" s="428"/>
      <c r="AG939" s="428"/>
      <c r="AH939" s="428"/>
      <c r="AI939" s="428"/>
      <c r="AJ939" s="428"/>
      <c r="AK939" s="428"/>
      <c r="AL939" s="428"/>
      <c r="AM939" s="428"/>
      <c r="AN939" s="428"/>
      <c r="AO939" s="428"/>
      <c r="AP939" s="428"/>
      <c r="AQ939" s="428"/>
      <c r="AR939" s="428"/>
      <c r="AS939" s="428"/>
      <c r="AT939" s="428"/>
      <c r="AU939" s="428"/>
      <c r="AV939" s="428"/>
      <c r="AW939" s="428"/>
      <c r="AX939" s="428"/>
      <c r="AY939" s="428"/>
      <c r="AZ939" s="428"/>
      <c r="BA939" s="428"/>
      <c r="BB939" s="428"/>
      <c r="BC939" s="428"/>
    </row>
    <row r="940" ht="12.75" customHeight="1">
      <c r="A940" s="428"/>
      <c r="B940" s="428"/>
      <c r="C940" s="428"/>
      <c r="D940" s="428"/>
      <c r="E940" s="428"/>
      <c r="F940" s="428"/>
      <c r="G940" s="428"/>
      <c r="H940" s="428"/>
      <c r="I940" s="428"/>
      <c r="J940" s="428"/>
      <c r="K940" s="428"/>
      <c r="L940" s="428"/>
      <c r="M940" s="428"/>
      <c r="N940" s="428"/>
      <c r="O940" s="428"/>
      <c r="P940" s="428"/>
      <c r="Q940" s="428"/>
      <c r="R940" s="428"/>
      <c r="S940" s="428"/>
      <c r="T940" s="428"/>
      <c r="U940" s="428"/>
      <c r="V940" s="428"/>
      <c r="W940" s="428"/>
      <c r="X940" s="428"/>
      <c r="Y940" s="428"/>
      <c r="Z940" s="428"/>
      <c r="AA940" s="428"/>
      <c r="AB940" s="428"/>
      <c r="AC940" s="428"/>
      <c r="AD940" s="428"/>
      <c r="AE940" s="428"/>
      <c r="AF940" s="428"/>
      <c r="AG940" s="428"/>
      <c r="AH940" s="428"/>
      <c r="AI940" s="428"/>
      <c r="AJ940" s="428"/>
      <c r="AK940" s="428"/>
      <c r="AL940" s="428"/>
      <c r="AM940" s="428"/>
      <c r="AN940" s="428"/>
      <c r="AO940" s="428"/>
      <c r="AP940" s="428"/>
      <c r="AQ940" s="428"/>
      <c r="AR940" s="428"/>
      <c r="AS940" s="428"/>
      <c r="AT940" s="428"/>
      <c r="AU940" s="428"/>
      <c r="AV940" s="428"/>
      <c r="AW940" s="428"/>
      <c r="AX940" s="428"/>
      <c r="AY940" s="428"/>
      <c r="AZ940" s="428"/>
      <c r="BA940" s="428"/>
      <c r="BB940" s="428"/>
      <c r="BC940" s="428"/>
    </row>
    <row r="941" ht="12.75" customHeight="1">
      <c r="A941" s="428"/>
      <c r="B941" s="428"/>
      <c r="C941" s="428"/>
      <c r="D941" s="428"/>
      <c r="E941" s="428"/>
      <c r="F941" s="428"/>
      <c r="G941" s="428"/>
      <c r="H941" s="428"/>
      <c r="I941" s="428"/>
      <c r="J941" s="428"/>
      <c r="K941" s="428"/>
      <c r="L941" s="428"/>
      <c r="M941" s="428"/>
      <c r="N941" s="428"/>
      <c r="O941" s="428"/>
      <c r="P941" s="428"/>
      <c r="Q941" s="428"/>
      <c r="R941" s="428"/>
      <c r="S941" s="428"/>
      <c r="T941" s="428"/>
      <c r="U941" s="428"/>
      <c r="V941" s="428"/>
      <c r="W941" s="428"/>
      <c r="X941" s="428"/>
      <c r="Y941" s="428"/>
      <c r="Z941" s="428"/>
      <c r="AA941" s="428"/>
      <c r="AB941" s="428"/>
      <c r="AC941" s="428"/>
      <c r="AD941" s="428"/>
      <c r="AE941" s="428"/>
      <c r="AF941" s="428"/>
      <c r="AG941" s="428"/>
      <c r="AH941" s="428"/>
      <c r="AI941" s="428"/>
      <c r="AJ941" s="428"/>
      <c r="AK941" s="428"/>
      <c r="AL941" s="428"/>
      <c r="AM941" s="428"/>
      <c r="AN941" s="428"/>
      <c r="AO941" s="428"/>
      <c r="AP941" s="428"/>
      <c r="AQ941" s="428"/>
      <c r="AR941" s="428"/>
      <c r="AS941" s="428"/>
      <c r="AT941" s="428"/>
      <c r="AU941" s="428"/>
      <c r="AV941" s="428"/>
      <c r="AW941" s="428"/>
      <c r="AX941" s="428"/>
      <c r="AY941" s="428"/>
      <c r="AZ941" s="428"/>
      <c r="BA941" s="428"/>
      <c r="BB941" s="428"/>
      <c r="BC941" s="428"/>
    </row>
    <row r="942" ht="12.75" customHeight="1">
      <c r="A942" s="428"/>
      <c r="B942" s="428"/>
      <c r="C942" s="428"/>
      <c r="D942" s="428"/>
      <c r="E942" s="428"/>
      <c r="F942" s="428"/>
      <c r="G942" s="428"/>
      <c r="H942" s="428"/>
      <c r="I942" s="428"/>
      <c r="J942" s="428"/>
      <c r="K942" s="428"/>
      <c r="L942" s="428"/>
      <c r="M942" s="428"/>
      <c r="N942" s="428"/>
      <c r="O942" s="428"/>
      <c r="P942" s="428"/>
      <c r="Q942" s="428"/>
      <c r="R942" s="428"/>
      <c r="S942" s="428"/>
      <c r="T942" s="428"/>
      <c r="U942" s="428"/>
      <c r="V942" s="428"/>
      <c r="W942" s="428"/>
      <c r="X942" s="428"/>
      <c r="Y942" s="428"/>
      <c r="Z942" s="428"/>
      <c r="AA942" s="428"/>
      <c r="AB942" s="428"/>
      <c r="AC942" s="428"/>
      <c r="AD942" s="428"/>
      <c r="AE942" s="428"/>
      <c r="AF942" s="428"/>
      <c r="AG942" s="428"/>
      <c r="AH942" s="428"/>
      <c r="AI942" s="428"/>
      <c r="AJ942" s="428"/>
      <c r="AK942" s="428"/>
      <c r="AL942" s="428"/>
      <c r="AM942" s="428"/>
      <c r="AN942" s="428"/>
      <c r="AO942" s="428"/>
      <c r="AP942" s="428"/>
      <c r="AQ942" s="428"/>
      <c r="AR942" s="428"/>
      <c r="AS942" s="428"/>
      <c r="AT942" s="428"/>
      <c r="AU942" s="428"/>
      <c r="AV942" s="428"/>
      <c r="AW942" s="428"/>
      <c r="AX942" s="428"/>
      <c r="AY942" s="428"/>
      <c r="AZ942" s="428"/>
      <c r="BA942" s="428"/>
      <c r="BB942" s="428"/>
      <c r="BC942" s="428"/>
    </row>
    <row r="943" ht="12.75" customHeight="1">
      <c r="A943" s="428"/>
      <c r="B943" s="428"/>
      <c r="C943" s="428"/>
      <c r="D943" s="428"/>
      <c r="E943" s="428"/>
      <c r="F943" s="428"/>
      <c r="G943" s="428"/>
      <c r="H943" s="428"/>
      <c r="I943" s="428"/>
      <c r="J943" s="428"/>
      <c r="K943" s="428"/>
      <c r="L943" s="428"/>
      <c r="M943" s="428"/>
      <c r="N943" s="428"/>
      <c r="O943" s="428"/>
      <c r="P943" s="428"/>
      <c r="Q943" s="428"/>
      <c r="R943" s="428"/>
      <c r="S943" s="428"/>
      <c r="T943" s="428"/>
      <c r="U943" s="428"/>
      <c r="V943" s="428"/>
      <c r="W943" s="428"/>
      <c r="X943" s="428"/>
      <c r="Y943" s="428"/>
      <c r="Z943" s="428"/>
      <c r="AA943" s="428"/>
      <c r="AB943" s="428"/>
      <c r="AC943" s="428"/>
      <c r="AD943" s="428"/>
      <c r="AE943" s="428"/>
      <c r="AF943" s="428"/>
      <c r="AG943" s="428"/>
      <c r="AH943" s="428"/>
      <c r="AI943" s="428"/>
      <c r="AJ943" s="428"/>
      <c r="AK943" s="428"/>
      <c r="AL943" s="428"/>
      <c r="AM943" s="428"/>
      <c r="AN943" s="428"/>
      <c r="AO943" s="428"/>
      <c r="AP943" s="428"/>
      <c r="AQ943" s="428"/>
      <c r="AR943" s="428"/>
      <c r="AS943" s="428"/>
      <c r="AT943" s="428"/>
      <c r="AU943" s="428"/>
      <c r="AV943" s="428"/>
      <c r="AW943" s="428"/>
      <c r="AX943" s="428"/>
      <c r="AY943" s="428"/>
      <c r="AZ943" s="428"/>
      <c r="BA943" s="428"/>
      <c r="BB943" s="428"/>
      <c r="BC943" s="428"/>
    </row>
    <row r="944" ht="12.75" customHeight="1">
      <c r="A944" s="428"/>
      <c r="B944" s="428"/>
      <c r="C944" s="428"/>
      <c r="D944" s="428"/>
      <c r="E944" s="428"/>
      <c r="F944" s="428"/>
      <c r="G944" s="428"/>
      <c r="H944" s="428"/>
      <c r="I944" s="428"/>
      <c r="J944" s="428"/>
      <c r="K944" s="428"/>
      <c r="L944" s="428"/>
      <c r="M944" s="428"/>
      <c r="N944" s="428"/>
      <c r="O944" s="428"/>
      <c r="P944" s="428"/>
      <c r="Q944" s="428"/>
      <c r="R944" s="428"/>
      <c r="S944" s="428"/>
      <c r="T944" s="428"/>
      <c r="U944" s="428"/>
      <c r="V944" s="428"/>
      <c r="W944" s="428"/>
      <c r="X944" s="428"/>
      <c r="Y944" s="428"/>
      <c r="Z944" s="428"/>
      <c r="AA944" s="428"/>
      <c r="AB944" s="428"/>
      <c r="AC944" s="428"/>
      <c r="AD944" s="428"/>
      <c r="AE944" s="428"/>
      <c r="AF944" s="428"/>
      <c r="AG944" s="428"/>
      <c r="AH944" s="428"/>
      <c r="AI944" s="428"/>
      <c r="AJ944" s="428"/>
      <c r="AK944" s="428"/>
      <c r="AL944" s="428"/>
      <c r="AM944" s="428"/>
      <c r="AN944" s="428"/>
      <c r="AO944" s="428"/>
      <c r="AP944" s="428"/>
      <c r="AQ944" s="428"/>
      <c r="AR944" s="428"/>
      <c r="AS944" s="428"/>
      <c r="AT944" s="428"/>
      <c r="AU944" s="428"/>
      <c r="AV944" s="428"/>
      <c r="AW944" s="428"/>
      <c r="AX944" s="428"/>
      <c r="AY944" s="428"/>
      <c r="AZ944" s="428"/>
      <c r="BA944" s="428"/>
      <c r="BB944" s="428"/>
      <c r="BC944" s="428"/>
    </row>
    <row r="945" ht="12.75" customHeight="1">
      <c r="A945" s="428"/>
      <c r="B945" s="428"/>
      <c r="C945" s="428"/>
      <c r="D945" s="428"/>
      <c r="E945" s="428"/>
      <c r="F945" s="428"/>
      <c r="G945" s="428"/>
      <c r="H945" s="428"/>
      <c r="I945" s="428"/>
      <c r="J945" s="428"/>
      <c r="K945" s="428"/>
      <c r="L945" s="428"/>
      <c r="M945" s="428"/>
      <c r="N945" s="428"/>
      <c r="O945" s="428"/>
      <c r="P945" s="428"/>
      <c r="Q945" s="428"/>
      <c r="R945" s="428"/>
      <c r="S945" s="428"/>
      <c r="T945" s="428"/>
      <c r="U945" s="428"/>
      <c r="V945" s="428"/>
      <c r="W945" s="428"/>
      <c r="X945" s="428"/>
      <c r="Y945" s="428"/>
      <c r="Z945" s="428"/>
      <c r="AA945" s="428"/>
      <c r="AB945" s="428"/>
      <c r="AC945" s="428"/>
      <c r="AD945" s="428"/>
      <c r="AE945" s="428"/>
      <c r="AF945" s="428"/>
      <c r="AG945" s="428"/>
      <c r="AH945" s="428"/>
      <c r="AI945" s="428"/>
      <c r="AJ945" s="428"/>
      <c r="AK945" s="428"/>
      <c r="AL945" s="428"/>
      <c r="AM945" s="428"/>
      <c r="AN945" s="428"/>
      <c r="AO945" s="428"/>
      <c r="AP945" s="428"/>
      <c r="AQ945" s="428"/>
      <c r="AR945" s="428"/>
      <c r="AS945" s="428"/>
      <c r="AT945" s="428"/>
      <c r="AU945" s="428"/>
      <c r="AV945" s="428"/>
      <c r="AW945" s="428"/>
      <c r="AX945" s="428"/>
      <c r="AY945" s="428"/>
      <c r="AZ945" s="428"/>
      <c r="BA945" s="428"/>
      <c r="BB945" s="428"/>
      <c r="BC945" s="428"/>
    </row>
    <row r="946" ht="12.75" customHeight="1">
      <c r="A946" s="428"/>
      <c r="B946" s="428"/>
      <c r="C946" s="428"/>
      <c r="D946" s="428"/>
      <c r="E946" s="428"/>
      <c r="F946" s="428"/>
      <c r="G946" s="428"/>
      <c r="H946" s="428"/>
      <c r="I946" s="428"/>
      <c r="J946" s="428"/>
      <c r="K946" s="428"/>
      <c r="L946" s="428"/>
      <c r="M946" s="428"/>
      <c r="N946" s="428"/>
      <c r="O946" s="428"/>
      <c r="P946" s="428"/>
      <c r="Q946" s="428"/>
      <c r="R946" s="428"/>
      <c r="S946" s="428"/>
      <c r="T946" s="428"/>
      <c r="U946" s="428"/>
      <c r="V946" s="428"/>
      <c r="W946" s="428"/>
      <c r="X946" s="428"/>
      <c r="Y946" s="428"/>
      <c r="Z946" s="428"/>
      <c r="AA946" s="428"/>
      <c r="AB946" s="428"/>
      <c r="AC946" s="428"/>
      <c r="AD946" s="428"/>
      <c r="AE946" s="428"/>
      <c r="AF946" s="428"/>
      <c r="AG946" s="428"/>
      <c r="AH946" s="428"/>
      <c r="AI946" s="428"/>
      <c r="AJ946" s="428"/>
      <c r="AK946" s="428"/>
      <c r="AL946" s="428"/>
      <c r="AM946" s="428"/>
      <c r="AN946" s="428"/>
      <c r="AO946" s="428"/>
      <c r="AP946" s="428"/>
      <c r="AQ946" s="428"/>
      <c r="AR946" s="428"/>
      <c r="AS946" s="428"/>
      <c r="AT946" s="428"/>
      <c r="AU946" s="428"/>
      <c r="AV946" s="428"/>
      <c r="AW946" s="428"/>
      <c r="AX946" s="428"/>
      <c r="AY946" s="428"/>
      <c r="AZ946" s="428"/>
      <c r="BA946" s="428"/>
      <c r="BB946" s="428"/>
      <c r="BC946" s="428"/>
    </row>
    <row r="947" ht="12.75" customHeight="1">
      <c r="A947" s="428"/>
      <c r="B947" s="428"/>
      <c r="C947" s="428"/>
      <c r="D947" s="428"/>
      <c r="E947" s="428"/>
      <c r="F947" s="428"/>
      <c r="G947" s="428"/>
      <c r="H947" s="428"/>
      <c r="I947" s="428"/>
      <c r="J947" s="428"/>
      <c r="K947" s="428"/>
      <c r="L947" s="428"/>
      <c r="M947" s="428"/>
      <c r="N947" s="428"/>
      <c r="O947" s="428"/>
      <c r="P947" s="428"/>
      <c r="Q947" s="428"/>
      <c r="R947" s="428"/>
      <c r="S947" s="428"/>
      <c r="T947" s="428"/>
      <c r="U947" s="428"/>
      <c r="V947" s="428"/>
      <c r="W947" s="428"/>
      <c r="X947" s="428"/>
      <c r="Y947" s="428"/>
      <c r="Z947" s="428"/>
      <c r="AA947" s="428"/>
      <c r="AB947" s="428"/>
      <c r="AC947" s="428"/>
      <c r="AD947" s="428"/>
      <c r="AE947" s="428"/>
      <c r="AF947" s="428"/>
      <c r="AG947" s="428"/>
      <c r="AH947" s="428"/>
      <c r="AI947" s="428"/>
      <c r="AJ947" s="428"/>
      <c r="AK947" s="428"/>
      <c r="AL947" s="428"/>
      <c r="AM947" s="428"/>
      <c r="AN947" s="428"/>
      <c r="AO947" s="428"/>
      <c r="AP947" s="428"/>
      <c r="AQ947" s="428"/>
      <c r="AR947" s="428"/>
      <c r="AS947" s="428"/>
      <c r="AT947" s="428"/>
      <c r="AU947" s="428"/>
      <c r="AV947" s="428"/>
      <c r="AW947" s="428"/>
      <c r="AX947" s="428"/>
      <c r="AY947" s="428"/>
      <c r="AZ947" s="428"/>
      <c r="BA947" s="428"/>
      <c r="BB947" s="428"/>
      <c r="BC947" s="428"/>
    </row>
    <row r="948" ht="12.75" customHeight="1">
      <c r="A948" s="428"/>
      <c r="B948" s="428"/>
      <c r="C948" s="428"/>
      <c r="D948" s="428"/>
      <c r="E948" s="428"/>
      <c r="F948" s="428"/>
      <c r="G948" s="428"/>
      <c r="H948" s="428"/>
      <c r="I948" s="428"/>
      <c r="J948" s="428"/>
      <c r="K948" s="428"/>
      <c r="L948" s="428"/>
      <c r="M948" s="428"/>
      <c r="N948" s="428"/>
      <c r="O948" s="428"/>
      <c r="P948" s="428"/>
      <c r="Q948" s="428"/>
      <c r="R948" s="428"/>
      <c r="S948" s="428"/>
      <c r="T948" s="428"/>
      <c r="U948" s="428"/>
      <c r="V948" s="428"/>
      <c r="W948" s="428"/>
      <c r="X948" s="428"/>
      <c r="Y948" s="428"/>
      <c r="Z948" s="428"/>
      <c r="AA948" s="428"/>
      <c r="AB948" s="428"/>
      <c r="AC948" s="428"/>
      <c r="AD948" s="428"/>
      <c r="AE948" s="428"/>
      <c r="AF948" s="428"/>
      <c r="AG948" s="428"/>
      <c r="AH948" s="428"/>
      <c r="AI948" s="428"/>
      <c r="AJ948" s="428"/>
      <c r="AK948" s="428"/>
      <c r="AL948" s="428"/>
      <c r="AM948" s="428"/>
      <c r="AN948" s="428"/>
      <c r="AO948" s="428"/>
      <c r="AP948" s="428"/>
      <c r="AQ948" s="428"/>
      <c r="AR948" s="428"/>
      <c r="AS948" s="428"/>
      <c r="AT948" s="428"/>
      <c r="AU948" s="428"/>
      <c r="AV948" s="428"/>
      <c r="AW948" s="428"/>
      <c r="AX948" s="428"/>
      <c r="AY948" s="428"/>
      <c r="AZ948" s="428"/>
      <c r="BA948" s="428"/>
      <c r="BB948" s="428"/>
      <c r="BC948" s="428"/>
    </row>
    <row r="949" ht="12.75" customHeight="1">
      <c r="A949" s="428"/>
      <c r="B949" s="428"/>
      <c r="C949" s="428"/>
      <c r="D949" s="428"/>
      <c r="E949" s="428"/>
      <c r="F949" s="428"/>
      <c r="G949" s="428"/>
      <c r="H949" s="428"/>
      <c r="I949" s="428"/>
      <c r="J949" s="428"/>
      <c r="K949" s="428"/>
      <c r="L949" s="428"/>
      <c r="M949" s="428"/>
      <c r="N949" s="428"/>
      <c r="O949" s="428"/>
      <c r="P949" s="428"/>
      <c r="Q949" s="428"/>
      <c r="R949" s="428"/>
      <c r="S949" s="428"/>
      <c r="T949" s="428"/>
      <c r="U949" s="428"/>
      <c r="V949" s="428"/>
      <c r="W949" s="428"/>
      <c r="X949" s="428"/>
      <c r="Y949" s="428"/>
      <c r="Z949" s="428"/>
      <c r="AA949" s="428"/>
      <c r="AB949" s="428"/>
      <c r="AC949" s="428"/>
      <c r="AD949" s="428"/>
      <c r="AE949" s="428"/>
      <c r="AF949" s="428"/>
      <c r="AG949" s="428"/>
      <c r="AH949" s="428"/>
      <c r="AI949" s="428"/>
      <c r="AJ949" s="428"/>
      <c r="AK949" s="428"/>
      <c r="AL949" s="428"/>
      <c r="AM949" s="428"/>
      <c r="AN949" s="428"/>
      <c r="AO949" s="428"/>
      <c r="AP949" s="428"/>
      <c r="AQ949" s="428"/>
      <c r="AR949" s="428"/>
      <c r="AS949" s="428"/>
      <c r="AT949" s="428"/>
      <c r="AU949" s="428"/>
      <c r="AV949" s="428"/>
      <c r="AW949" s="428"/>
      <c r="AX949" s="428"/>
      <c r="AY949" s="428"/>
      <c r="AZ949" s="428"/>
      <c r="BA949" s="428"/>
      <c r="BB949" s="428"/>
      <c r="BC949" s="428"/>
    </row>
    <row r="950" ht="12.75" customHeight="1">
      <c r="A950" s="428"/>
      <c r="B950" s="428"/>
      <c r="C950" s="428"/>
      <c r="D950" s="428"/>
      <c r="E950" s="428"/>
      <c r="F950" s="428"/>
      <c r="G950" s="428"/>
      <c r="H950" s="428"/>
      <c r="I950" s="428"/>
      <c r="J950" s="428"/>
      <c r="K950" s="428"/>
      <c r="L950" s="428"/>
      <c r="M950" s="428"/>
      <c r="N950" s="428"/>
      <c r="O950" s="428"/>
      <c r="P950" s="428"/>
      <c r="Q950" s="428"/>
      <c r="R950" s="428"/>
      <c r="S950" s="428"/>
      <c r="T950" s="428"/>
      <c r="U950" s="428"/>
      <c r="V950" s="428"/>
      <c r="W950" s="428"/>
      <c r="X950" s="428"/>
      <c r="Y950" s="428"/>
      <c r="Z950" s="428"/>
      <c r="AA950" s="428"/>
      <c r="AB950" s="428"/>
      <c r="AC950" s="428"/>
      <c r="AD950" s="428"/>
      <c r="AE950" s="428"/>
      <c r="AF950" s="428"/>
      <c r="AG950" s="428"/>
      <c r="AH950" s="428"/>
      <c r="AI950" s="428"/>
      <c r="AJ950" s="428"/>
      <c r="AK950" s="428"/>
      <c r="AL950" s="428"/>
      <c r="AM950" s="428"/>
      <c r="AN950" s="428"/>
      <c r="AO950" s="428"/>
      <c r="AP950" s="428"/>
      <c r="AQ950" s="428"/>
      <c r="AR950" s="428"/>
      <c r="AS950" s="428"/>
      <c r="AT950" s="428"/>
      <c r="AU950" s="428"/>
      <c r="AV950" s="428"/>
      <c r="AW950" s="428"/>
      <c r="AX950" s="428"/>
      <c r="AY950" s="428"/>
      <c r="AZ950" s="428"/>
      <c r="BA950" s="428"/>
      <c r="BB950" s="428"/>
      <c r="BC950" s="428"/>
    </row>
    <row r="951" ht="12.75" customHeight="1">
      <c r="A951" s="428"/>
      <c r="B951" s="428"/>
      <c r="C951" s="428"/>
      <c r="D951" s="428"/>
      <c r="E951" s="428"/>
      <c r="F951" s="428"/>
      <c r="G951" s="428"/>
      <c r="H951" s="428"/>
      <c r="I951" s="428"/>
      <c r="J951" s="428"/>
      <c r="K951" s="428"/>
      <c r="L951" s="428"/>
      <c r="M951" s="428"/>
      <c r="N951" s="428"/>
      <c r="O951" s="428"/>
      <c r="P951" s="428"/>
      <c r="Q951" s="428"/>
      <c r="R951" s="428"/>
      <c r="S951" s="428"/>
      <c r="T951" s="428"/>
      <c r="U951" s="428"/>
      <c r="V951" s="428"/>
      <c r="W951" s="428"/>
      <c r="X951" s="428"/>
      <c r="Y951" s="428"/>
      <c r="Z951" s="428"/>
      <c r="AA951" s="428"/>
      <c r="AB951" s="428"/>
      <c r="AC951" s="428"/>
      <c r="AD951" s="428"/>
      <c r="AE951" s="428"/>
      <c r="AF951" s="428"/>
      <c r="AG951" s="428"/>
      <c r="AH951" s="428"/>
      <c r="AI951" s="428"/>
      <c r="AJ951" s="428"/>
      <c r="AK951" s="428"/>
      <c r="AL951" s="428"/>
      <c r="AM951" s="428"/>
      <c r="AN951" s="428"/>
      <c r="AO951" s="428"/>
      <c r="AP951" s="428"/>
      <c r="AQ951" s="428"/>
      <c r="AR951" s="428"/>
      <c r="AS951" s="428"/>
      <c r="AT951" s="428"/>
      <c r="AU951" s="428"/>
      <c r="AV951" s="428"/>
      <c r="AW951" s="428"/>
      <c r="AX951" s="428"/>
      <c r="AY951" s="428"/>
      <c r="AZ951" s="428"/>
      <c r="BA951" s="428"/>
      <c r="BB951" s="428"/>
      <c r="BC951" s="428"/>
    </row>
    <row r="952" ht="12.75" customHeight="1">
      <c r="A952" s="428"/>
      <c r="B952" s="428"/>
      <c r="C952" s="428"/>
      <c r="D952" s="428"/>
      <c r="E952" s="428"/>
      <c r="F952" s="428"/>
      <c r="G952" s="428"/>
      <c r="H952" s="428"/>
      <c r="I952" s="428"/>
      <c r="J952" s="428"/>
      <c r="K952" s="428"/>
      <c r="L952" s="428"/>
      <c r="M952" s="428"/>
      <c r="N952" s="428"/>
      <c r="O952" s="428"/>
      <c r="P952" s="428"/>
      <c r="Q952" s="428"/>
      <c r="R952" s="428"/>
      <c r="S952" s="428"/>
      <c r="T952" s="428"/>
      <c r="U952" s="428"/>
      <c r="V952" s="428"/>
      <c r="W952" s="428"/>
      <c r="X952" s="428"/>
      <c r="Y952" s="428"/>
      <c r="Z952" s="428"/>
      <c r="AA952" s="428"/>
      <c r="AB952" s="428"/>
      <c r="AC952" s="428"/>
      <c r="AD952" s="428"/>
      <c r="AE952" s="428"/>
      <c r="AF952" s="428"/>
      <c r="AG952" s="428"/>
      <c r="AH952" s="428"/>
      <c r="AI952" s="428"/>
      <c r="AJ952" s="428"/>
      <c r="AK952" s="428"/>
      <c r="AL952" s="428"/>
      <c r="AM952" s="428"/>
      <c r="AN952" s="428"/>
      <c r="AO952" s="428"/>
      <c r="AP952" s="428"/>
      <c r="AQ952" s="428"/>
      <c r="AR952" s="428"/>
      <c r="AS952" s="428"/>
      <c r="AT952" s="428"/>
      <c r="AU952" s="428"/>
      <c r="AV952" s="428"/>
      <c r="AW952" s="428"/>
      <c r="AX952" s="428"/>
      <c r="AY952" s="428"/>
      <c r="AZ952" s="428"/>
      <c r="BA952" s="428"/>
      <c r="BB952" s="428"/>
      <c r="BC952" s="428"/>
    </row>
    <row r="953" ht="12.75" customHeight="1">
      <c r="A953" s="428"/>
      <c r="B953" s="428"/>
      <c r="C953" s="428"/>
      <c r="D953" s="428"/>
      <c r="E953" s="428"/>
      <c r="F953" s="428"/>
      <c r="G953" s="428"/>
      <c r="H953" s="428"/>
      <c r="I953" s="428"/>
      <c r="J953" s="428"/>
      <c r="K953" s="428"/>
      <c r="L953" s="428"/>
      <c r="M953" s="428"/>
      <c r="N953" s="428"/>
      <c r="O953" s="428"/>
      <c r="P953" s="428"/>
      <c r="Q953" s="428"/>
      <c r="R953" s="428"/>
      <c r="S953" s="428"/>
      <c r="T953" s="428"/>
      <c r="U953" s="428"/>
      <c r="V953" s="428"/>
      <c r="W953" s="428"/>
      <c r="X953" s="428"/>
      <c r="Y953" s="428"/>
      <c r="Z953" s="428"/>
      <c r="AA953" s="428"/>
      <c r="AB953" s="428"/>
      <c r="AC953" s="428"/>
      <c r="AD953" s="428"/>
      <c r="AE953" s="428"/>
      <c r="AF953" s="428"/>
      <c r="AG953" s="428"/>
      <c r="AH953" s="428"/>
      <c r="AI953" s="428"/>
      <c r="AJ953" s="428"/>
      <c r="AK953" s="428"/>
      <c r="AL953" s="428"/>
      <c r="AM953" s="428"/>
      <c r="AN953" s="428"/>
      <c r="AO953" s="428"/>
      <c r="AP953" s="428"/>
      <c r="AQ953" s="428"/>
      <c r="AR953" s="428"/>
      <c r="AS953" s="428"/>
      <c r="AT953" s="428"/>
      <c r="AU953" s="428"/>
      <c r="AV953" s="428"/>
      <c r="AW953" s="428"/>
      <c r="AX953" s="428"/>
      <c r="AY953" s="428"/>
      <c r="AZ953" s="428"/>
      <c r="BA953" s="428"/>
      <c r="BB953" s="428"/>
      <c r="BC953" s="428"/>
    </row>
    <row r="954" ht="12.75" customHeight="1">
      <c r="A954" s="428"/>
      <c r="B954" s="428"/>
      <c r="C954" s="428"/>
      <c r="D954" s="428"/>
      <c r="E954" s="428"/>
      <c r="F954" s="428"/>
      <c r="G954" s="428"/>
      <c r="H954" s="428"/>
      <c r="I954" s="428"/>
      <c r="J954" s="428"/>
      <c r="K954" s="428"/>
      <c r="L954" s="428"/>
      <c r="M954" s="428"/>
      <c r="N954" s="428"/>
      <c r="O954" s="428"/>
      <c r="P954" s="428"/>
      <c r="Q954" s="428"/>
      <c r="R954" s="428"/>
      <c r="S954" s="428"/>
      <c r="T954" s="428"/>
      <c r="U954" s="428"/>
      <c r="V954" s="428"/>
      <c r="W954" s="428"/>
      <c r="X954" s="428"/>
      <c r="Y954" s="428"/>
      <c r="Z954" s="428"/>
      <c r="AA954" s="428"/>
      <c r="AB954" s="428"/>
      <c r="AC954" s="428"/>
      <c r="AD954" s="428"/>
      <c r="AE954" s="428"/>
      <c r="AF954" s="428"/>
      <c r="AG954" s="428"/>
      <c r="AH954" s="428"/>
      <c r="AI954" s="428"/>
      <c r="AJ954" s="428"/>
      <c r="AK954" s="428"/>
      <c r="AL954" s="428"/>
      <c r="AM954" s="428"/>
      <c r="AN954" s="428"/>
      <c r="AO954" s="428"/>
      <c r="AP954" s="428"/>
      <c r="AQ954" s="428"/>
      <c r="AR954" s="428"/>
      <c r="AS954" s="428"/>
      <c r="AT954" s="428"/>
      <c r="AU954" s="428"/>
      <c r="AV954" s="428"/>
      <c r="AW954" s="428"/>
      <c r="AX954" s="428"/>
      <c r="AY954" s="428"/>
      <c r="AZ954" s="428"/>
      <c r="BA954" s="428"/>
      <c r="BB954" s="428"/>
      <c r="BC954" s="428"/>
    </row>
    <row r="955" ht="12.75" customHeight="1">
      <c r="A955" s="428"/>
      <c r="B955" s="428"/>
      <c r="C955" s="428"/>
      <c r="D955" s="428"/>
      <c r="E955" s="428"/>
      <c r="F955" s="428"/>
      <c r="G955" s="428"/>
      <c r="H955" s="428"/>
      <c r="I955" s="428"/>
      <c r="J955" s="428"/>
      <c r="K955" s="428"/>
      <c r="L955" s="428"/>
      <c r="M955" s="428"/>
      <c r="N955" s="428"/>
      <c r="O955" s="428"/>
      <c r="P955" s="428"/>
      <c r="Q955" s="428"/>
      <c r="R955" s="428"/>
      <c r="S955" s="428"/>
      <c r="T955" s="428"/>
      <c r="U955" s="428"/>
      <c r="V955" s="428"/>
      <c r="W955" s="428"/>
      <c r="X955" s="428"/>
      <c r="Y955" s="428"/>
      <c r="Z955" s="428"/>
      <c r="AA955" s="428"/>
      <c r="AB955" s="428"/>
      <c r="AC955" s="428"/>
      <c r="AD955" s="428"/>
      <c r="AE955" s="428"/>
      <c r="AF955" s="428"/>
      <c r="AG955" s="428"/>
      <c r="AH955" s="428"/>
      <c r="AI955" s="428"/>
      <c r="AJ955" s="428"/>
      <c r="AK955" s="428"/>
      <c r="AL955" s="428"/>
      <c r="AM955" s="428"/>
      <c r="AN955" s="428"/>
      <c r="AO955" s="428"/>
      <c r="AP955" s="428"/>
      <c r="AQ955" s="428"/>
      <c r="AR955" s="428"/>
      <c r="AS955" s="428"/>
      <c r="AT955" s="428"/>
      <c r="AU955" s="428"/>
      <c r="AV955" s="428"/>
      <c r="AW955" s="428"/>
      <c r="AX955" s="428"/>
      <c r="AY955" s="428"/>
      <c r="AZ955" s="428"/>
      <c r="BA955" s="428"/>
      <c r="BB955" s="428"/>
      <c r="BC955" s="428"/>
    </row>
    <row r="956" ht="12.75" customHeight="1">
      <c r="A956" s="428"/>
      <c r="B956" s="428"/>
      <c r="C956" s="428"/>
      <c r="D956" s="428"/>
      <c r="E956" s="428"/>
      <c r="F956" s="428"/>
      <c r="G956" s="428"/>
      <c r="H956" s="428"/>
      <c r="I956" s="428"/>
      <c r="J956" s="428"/>
      <c r="K956" s="428"/>
      <c r="L956" s="428"/>
      <c r="M956" s="428"/>
      <c r="N956" s="428"/>
      <c r="O956" s="428"/>
      <c r="P956" s="428"/>
      <c r="Q956" s="428"/>
      <c r="R956" s="428"/>
      <c r="S956" s="428"/>
      <c r="T956" s="428"/>
      <c r="U956" s="428"/>
      <c r="V956" s="428"/>
      <c r="W956" s="428"/>
      <c r="X956" s="428"/>
      <c r="Y956" s="428"/>
      <c r="Z956" s="428"/>
      <c r="AA956" s="428"/>
      <c r="AB956" s="428"/>
      <c r="AC956" s="428"/>
      <c r="AD956" s="428"/>
      <c r="AE956" s="428"/>
      <c r="AF956" s="428"/>
      <c r="AG956" s="428"/>
      <c r="AH956" s="428"/>
      <c r="AI956" s="428"/>
      <c r="AJ956" s="428"/>
      <c r="AK956" s="428"/>
      <c r="AL956" s="428"/>
      <c r="AM956" s="428"/>
      <c r="AN956" s="428"/>
      <c r="AO956" s="428"/>
      <c r="AP956" s="428"/>
      <c r="AQ956" s="428"/>
      <c r="AR956" s="428"/>
      <c r="AS956" s="428"/>
      <c r="AT956" s="428"/>
      <c r="AU956" s="428"/>
      <c r="AV956" s="428"/>
      <c r="AW956" s="428"/>
      <c r="AX956" s="428"/>
      <c r="AY956" s="428"/>
      <c r="AZ956" s="428"/>
      <c r="BA956" s="428"/>
      <c r="BB956" s="428"/>
      <c r="BC956" s="428"/>
    </row>
    <row r="957" ht="12.75" customHeight="1">
      <c r="A957" s="428"/>
      <c r="B957" s="428"/>
      <c r="C957" s="428"/>
      <c r="D957" s="428"/>
      <c r="E957" s="428"/>
      <c r="F957" s="428"/>
      <c r="G957" s="428"/>
      <c r="H957" s="428"/>
      <c r="I957" s="428"/>
      <c r="J957" s="428"/>
      <c r="K957" s="428"/>
      <c r="L957" s="428"/>
      <c r="M957" s="428"/>
      <c r="N957" s="428"/>
      <c r="O957" s="428"/>
      <c r="P957" s="428"/>
      <c r="Q957" s="428"/>
      <c r="R957" s="428"/>
      <c r="S957" s="428"/>
      <c r="T957" s="428"/>
      <c r="U957" s="428"/>
      <c r="V957" s="428"/>
      <c r="W957" s="428"/>
      <c r="X957" s="428"/>
      <c r="Y957" s="428"/>
      <c r="Z957" s="428"/>
      <c r="AA957" s="428"/>
      <c r="AB957" s="428"/>
      <c r="AC957" s="428"/>
      <c r="AD957" s="428"/>
      <c r="AE957" s="428"/>
      <c r="AF957" s="428"/>
      <c r="AG957" s="428"/>
      <c r="AH957" s="428"/>
      <c r="AI957" s="428"/>
      <c r="AJ957" s="428"/>
      <c r="AK957" s="428"/>
      <c r="AL957" s="428"/>
      <c r="AM957" s="428"/>
      <c r="AN957" s="428"/>
      <c r="AO957" s="428"/>
      <c r="AP957" s="428"/>
      <c r="AQ957" s="428"/>
      <c r="AR957" s="428"/>
      <c r="AS957" s="428"/>
      <c r="AT957" s="428"/>
      <c r="AU957" s="428"/>
      <c r="AV957" s="428"/>
      <c r="AW957" s="428"/>
      <c r="AX957" s="428"/>
      <c r="AY957" s="428"/>
      <c r="AZ957" s="428"/>
      <c r="BA957" s="428"/>
      <c r="BB957" s="428"/>
      <c r="BC957" s="428"/>
    </row>
    <row r="958" ht="12.75" customHeight="1">
      <c r="A958" s="428"/>
      <c r="B958" s="428"/>
      <c r="C958" s="428"/>
      <c r="D958" s="428"/>
      <c r="E958" s="428"/>
      <c r="F958" s="428"/>
      <c r="G958" s="428"/>
      <c r="H958" s="428"/>
      <c r="I958" s="428"/>
      <c r="J958" s="428"/>
      <c r="K958" s="428"/>
      <c r="L958" s="428"/>
      <c r="M958" s="428"/>
      <c r="N958" s="428"/>
      <c r="O958" s="428"/>
      <c r="P958" s="428"/>
      <c r="Q958" s="428"/>
      <c r="R958" s="428"/>
      <c r="S958" s="428"/>
      <c r="T958" s="428"/>
      <c r="U958" s="428"/>
      <c r="V958" s="428"/>
      <c r="W958" s="428"/>
      <c r="X958" s="428"/>
      <c r="Y958" s="428"/>
      <c r="Z958" s="428"/>
      <c r="AA958" s="428"/>
      <c r="AB958" s="428"/>
      <c r="AC958" s="428"/>
      <c r="AD958" s="428"/>
      <c r="AE958" s="428"/>
      <c r="AF958" s="428"/>
      <c r="AG958" s="428"/>
      <c r="AH958" s="428"/>
      <c r="AI958" s="428"/>
      <c r="AJ958" s="428"/>
      <c r="AK958" s="428"/>
      <c r="AL958" s="428"/>
      <c r="AM958" s="428"/>
      <c r="AN958" s="428"/>
      <c r="AO958" s="428"/>
      <c r="AP958" s="428"/>
      <c r="AQ958" s="428"/>
      <c r="AR958" s="428"/>
      <c r="AS958" s="428"/>
      <c r="AT958" s="428"/>
      <c r="AU958" s="428"/>
      <c r="AV958" s="428"/>
      <c r="AW958" s="428"/>
      <c r="AX958" s="428"/>
      <c r="AY958" s="428"/>
      <c r="AZ958" s="428"/>
      <c r="BA958" s="428"/>
      <c r="BB958" s="428"/>
      <c r="BC958" s="428"/>
    </row>
    <row r="959" ht="12.75" customHeight="1">
      <c r="A959" s="428"/>
      <c r="B959" s="428"/>
      <c r="C959" s="428"/>
      <c r="D959" s="428"/>
      <c r="E959" s="428"/>
      <c r="F959" s="428"/>
      <c r="G959" s="428"/>
      <c r="H959" s="428"/>
      <c r="I959" s="428"/>
      <c r="J959" s="428"/>
      <c r="K959" s="428"/>
      <c r="L959" s="428"/>
      <c r="M959" s="428"/>
      <c r="N959" s="428"/>
      <c r="O959" s="428"/>
      <c r="P959" s="428"/>
      <c r="Q959" s="428"/>
      <c r="R959" s="428"/>
      <c r="S959" s="428"/>
      <c r="T959" s="428"/>
      <c r="U959" s="428"/>
      <c r="V959" s="428"/>
      <c r="W959" s="428"/>
      <c r="X959" s="428"/>
      <c r="Y959" s="428"/>
      <c r="Z959" s="428"/>
      <c r="AA959" s="428"/>
      <c r="AB959" s="428"/>
      <c r="AC959" s="428"/>
      <c r="AD959" s="428"/>
      <c r="AE959" s="428"/>
      <c r="AF959" s="428"/>
      <c r="AG959" s="428"/>
      <c r="AH959" s="428"/>
      <c r="AI959" s="428"/>
      <c r="AJ959" s="428"/>
      <c r="AK959" s="428"/>
      <c r="AL959" s="428"/>
      <c r="AM959" s="428"/>
      <c r="AN959" s="428"/>
      <c r="AO959" s="428"/>
      <c r="AP959" s="428"/>
      <c r="AQ959" s="428"/>
      <c r="AR959" s="428"/>
      <c r="AS959" s="428"/>
      <c r="AT959" s="428"/>
      <c r="AU959" s="428"/>
      <c r="AV959" s="428"/>
      <c r="AW959" s="428"/>
      <c r="AX959" s="428"/>
      <c r="AY959" s="428"/>
      <c r="AZ959" s="428"/>
      <c r="BA959" s="428"/>
      <c r="BB959" s="428"/>
      <c r="BC959" s="428"/>
    </row>
    <row r="960" ht="12.75" customHeight="1">
      <c r="A960" s="428"/>
      <c r="B960" s="428"/>
      <c r="C960" s="428"/>
      <c r="D960" s="428"/>
      <c r="E960" s="428"/>
      <c r="F960" s="428"/>
      <c r="G960" s="428"/>
      <c r="H960" s="428"/>
      <c r="I960" s="428"/>
      <c r="J960" s="428"/>
      <c r="K960" s="428"/>
      <c r="L960" s="428"/>
      <c r="M960" s="428"/>
      <c r="N960" s="428"/>
      <c r="O960" s="428"/>
      <c r="P960" s="428"/>
      <c r="Q960" s="428"/>
      <c r="R960" s="428"/>
      <c r="S960" s="428"/>
      <c r="T960" s="428"/>
      <c r="U960" s="428"/>
      <c r="V960" s="428"/>
      <c r="W960" s="428"/>
      <c r="X960" s="428"/>
      <c r="Y960" s="428"/>
      <c r="Z960" s="428"/>
      <c r="AA960" s="428"/>
      <c r="AB960" s="428"/>
      <c r="AC960" s="428"/>
      <c r="AD960" s="428"/>
      <c r="AE960" s="428"/>
      <c r="AF960" s="428"/>
      <c r="AG960" s="428"/>
      <c r="AH960" s="428"/>
      <c r="AI960" s="428"/>
      <c r="AJ960" s="428"/>
      <c r="AK960" s="428"/>
      <c r="AL960" s="428"/>
      <c r="AM960" s="428"/>
      <c r="AN960" s="428"/>
      <c r="AO960" s="428"/>
      <c r="AP960" s="428"/>
      <c r="AQ960" s="428"/>
      <c r="AR960" s="428"/>
      <c r="AS960" s="428"/>
      <c r="AT960" s="428"/>
      <c r="AU960" s="428"/>
      <c r="AV960" s="428"/>
      <c r="AW960" s="428"/>
      <c r="AX960" s="428"/>
      <c r="AY960" s="428"/>
      <c r="AZ960" s="428"/>
      <c r="BA960" s="428"/>
      <c r="BB960" s="428"/>
      <c r="BC960" s="428"/>
    </row>
    <row r="961" ht="12.75" customHeight="1">
      <c r="A961" s="428"/>
      <c r="B961" s="428"/>
      <c r="C961" s="428"/>
      <c r="D961" s="428"/>
      <c r="E961" s="428"/>
      <c r="F961" s="428"/>
      <c r="G961" s="428"/>
      <c r="H961" s="428"/>
      <c r="I961" s="428"/>
      <c r="J961" s="428"/>
      <c r="K961" s="428"/>
      <c r="L961" s="428"/>
      <c r="M961" s="428"/>
      <c r="N961" s="428"/>
      <c r="O961" s="428"/>
      <c r="P961" s="428"/>
      <c r="Q961" s="428"/>
      <c r="R961" s="428"/>
      <c r="S961" s="428"/>
      <c r="T961" s="428"/>
      <c r="U961" s="428"/>
      <c r="V961" s="428"/>
      <c r="W961" s="428"/>
      <c r="X961" s="428"/>
      <c r="Y961" s="428"/>
      <c r="Z961" s="428"/>
      <c r="AA961" s="428"/>
      <c r="AB961" s="428"/>
      <c r="AC961" s="428"/>
      <c r="AD961" s="428"/>
      <c r="AE961" s="428"/>
      <c r="AF961" s="428"/>
      <c r="AG961" s="428"/>
      <c r="AH961" s="428"/>
      <c r="AI961" s="428"/>
      <c r="AJ961" s="428"/>
      <c r="AK961" s="428"/>
      <c r="AL961" s="428"/>
      <c r="AM961" s="428"/>
      <c r="AN961" s="428"/>
      <c r="AO961" s="428"/>
      <c r="AP961" s="428"/>
      <c r="AQ961" s="428"/>
      <c r="AR961" s="428"/>
      <c r="AS961" s="428"/>
      <c r="AT961" s="428"/>
      <c r="AU961" s="428"/>
      <c r="AV961" s="428"/>
      <c r="AW961" s="428"/>
      <c r="AX961" s="428"/>
      <c r="AY961" s="428"/>
      <c r="AZ961" s="428"/>
      <c r="BA961" s="428"/>
      <c r="BB961" s="428"/>
      <c r="BC961" s="428"/>
    </row>
    <row r="962" ht="12.75" customHeight="1">
      <c r="A962" s="428"/>
      <c r="B962" s="428"/>
      <c r="C962" s="428"/>
      <c r="D962" s="428"/>
      <c r="E962" s="428"/>
      <c r="F962" s="428"/>
      <c r="G962" s="428"/>
      <c r="H962" s="428"/>
      <c r="I962" s="428"/>
      <c r="J962" s="428"/>
      <c r="K962" s="428"/>
      <c r="L962" s="428"/>
      <c r="M962" s="428"/>
      <c r="N962" s="428"/>
      <c r="O962" s="428"/>
      <c r="P962" s="428"/>
      <c r="Q962" s="428"/>
      <c r="R962" s="428"/>
      <c r="S962" s="428"/>
      <c r="T962" s="428"/>
      <c r="U962" s="428"/>
      <c r="V962" s="428"/>
      <c r="W962" s="428"/>
      <c r="X962" s="428"/>
      <c r="Y962" s="428"/>
      <c r="Z962" s="428"/>
      <c r="AA962" s="428"/>
      <c r="AB962" s="428"/>
      <c r="AC962" s="428"/>
      <c r="AD962" s="428"/>
      <c r="AE962" s="428"/>
      <c r="AF962" s="428"/>
      <c r="AG962" s="428"/>
      <c r="AH962" s="428"/>
      <c r="AI962" s="428"/>
      <c r="AJ962" s="428"/>
      <c r="AK962" s="428"/>
      <c r="AL962" s="428"/>
      <c r="AM962" s="428"/>
      <c r="AN962" s="428"/>
      <c r="AO962" s="428"/>
      <c r="AP962" s="428"/>
      <c r="AQ962" s="428"/>
      <c r="AR962" s="428"/>
      <c r="AS962" s="428"/>
      <c r="AT962" s="428"/>
      <c r="AU962" s="428"/>
      <c r="AV962" s="428"/>
      <c r="AW962" s="428"/>
      <c r="AX962" s="428"/>
      <c r="AY962" s="428"/>
      <c r="AZ962" s="428"/>
      <c r="BA962" s="428"/>
      <c r="BB962" s="428"/>
      <c r="BC962" s="428"/>
    </row>
    <row r="963" ht="12.75" customHeight="1">
      <c r="A963" s="428"/>
      <c r="B963" s="428"/>
      <c r="C963" s="428"/>
      <c r="D963" s="428"/>
      <c r="E963" s="428"/>
      <c r="F963" s="428"/>
      <c r="G963" s="428"/>
      <c r="H963" s="428"/>
      <c r="I963" s="428"/>
      <c r="J963" s="428"/>
      <c r="K963" s="428"/>
      <c r="L963" s="428"/>
      <c r="M963" s="428"/>
      <c r="N963" s="428"/>
      <c r="O963" s="428"/>
      <c r="P963" s="428"/>
      <c r="Q963" s="428"/>
      <c r="R963" s="428"/>
      <c r="S963" s="428"/>
      <c r="T963" s="428"/>
      <c r="U963" s="428"/>
      <c r="V963" s="428"/>
      <c r="W963" s="428"/>
      <c r="X963" s="428"/>
      <c r="Y963" s="428"/>
      <c r="Z963" s="428"/>
      <c r="AA963" s="428"/>
      <c r="AB963" s="428"/>
      <c r="AC963" s="428"/>
      <c r="AD963" s="428"/>
      <c r="AE963" s="428"/>
      <c r="AF963" s="428"/>
      <c r="AG963" s="428"/>
      <c r="AH963" s="428"/>
      <c r="AI963" s="428"/>
      <c r="AJ963" s="428"/>
      <c r="AK963" s="428"/>
      <c r="AL963" s="428"/>
      <c r="AM963" s="428"/>
      <c r="AN963" s="428"/>
      <c r="AO963" s="428"/>
      <c r="AP963" s="428"/>
      <c r="AQ963" s="428"/>
      <c r="AR963" s="428"/>
      <c r="AS963" s="428"/>
      <c r="AT963" s="428"/>
      <c r="AU963" s="428"/>
      <c r="AV963" s="428"/>
      <c r="AW963" s="428"/>
      <c r="AX963" s="428"/>
      <c r="AY963" s="428"/>
      <c r="AZ963" s="428"/>
      <c r="BA963" s="428"/>
      <c r="BB963" s="428"/>
      <c r="BC963" s="428"/>
    </row>
    <row r="964" ht="12.75" customHeight="1">
      <c r="A964" s="428"/>
      <c r="B964" s="428"/>
      <c r="C964" s="428"/>
      <c r="D964" s="428"/>
      <c r="E964" s="428"/>
      <c r="F964" s="428"/>
      <c r="G964" s="428"/>
      <c r="H964" s="428"/>
      <c r="I964" s="428"/>
      <c r="J964" s="428"/>
      <c r="K964" s="428"/>
      <c r="L964" s="428"/>
      <c r="M964" s="428"/>
      <c r="N964" s="428"/>
      <c r="O964" s="428"/>
      <c r="P964" s="428"/>
      <c r="Q964" s="428"/>
      <c r="R964" s="428"/>
      <c r="S964" s="428"/>
      <c r="T964" s="428"/>
      <c r="U964" s="428"/>
      <c r="V964" s="428"/>
      <c r="W964" s="428"/>
      <c r="X964" s="428"/>
      <c r="Y964" s="428"/>
      <c r="Z964" s="428"/>
      <c r="AA964" s="428"/>
      <c r="AB964" s="428"/>
      <c r="AC964" s="428"/>
      <c r="AD964" s="428"/>
      <c r="AE964" s="428"/>
      <c r="AF964" s="428"/>
      <c r="AG964" s="428"/>
      <c r="AH964" s="428"/>
      <c r="AI964" s="428"/>
      <c r="AJ964" s="428"/>
      <c r="AK964" s="428"/>
      <c r="AL964" s="428"/>
      <c r="AM964" s="428"/>
      <c r="AN964" s="428"/>
      <c r="AO964" s="428"/>
      <c r="AP964" s="428"/>
      <c r="AQ964" s="428"/>
      <c r="AR964" s="428"/>
      <c r="AS964" s="428"/>
      <c r="AT964" s="428"/>
      <c r="AU964" s="428"/>
      <c r="AV964" s="428"/>
      <c r="AW964" s="428"/>
      <c r="AX964" s="428"/>
      <c r="AY964" s="428"/>
      <c r="AZ964" s="428"/>
      <c r="BA964" s="428"/>
      <c r="BB964" s="428"/>
      <c r="BC964" s="428"/>
    </row>
    <row r="965" ht="12.75" customHeight="1">
      <c r="A965" s="428"/>
      <c r="B965" s="428"/>
      <c r="C965" s="428"/>
      <c r="D965" s="428"/>
      <c r="E965" s="428"/>
      <c r="F965" s="428"/>
      <c r="G965" s="428"/>
      <c r="H965" s="428"/>
      <c r="I965" s="428"/>
      <c r="J965" s="428"/>
      <c r="K965" s="428"/>
      <c r="L965" s="428"/>
      <c r="M965" s="428"/>
      <c r="N965" s="428"/>
      <c r="O965" s="428"/>
      <c r="P965" s="428"/>
      <c r="Q965" s="428"/>
      <c r="R965" s="428"/>
      <c r="S965" s="428"/>
      <c r="T965" s="428"/>
      <c r="U965" s="428"/>
      <c r="V965" s="428"/>
      <c r="W965" s="428"/>
      <c r="X965" s="428"/>
      <c r="Y965" s="428"/>
      <c r="Z965" s="428"/>
      <c r="AA965" s="428"/>
      <c r="AB965" s="428"/>
      <c r="AC965" s="428"/>
      <c r="AD965" s="428"/>
      <c r="AE965" s="428"/>
      <c r="AF965" s="428"/>
      <c r="AG965" s="428"/>
      <c r="AH965" s="428"/>
      <c r="AI965" s="428"/>
      <c r="AJ965" s="428"/>
      <c r="AK965" s="428"/>
      <c r="AL965" s="428"/>
      <c r="AM965" s="428"/>
      <c r="AN965" s="428"/>
      <c r="AO965" s="428"/>
      <c r="AP965" s="428"/>
      <c r="AQ965" s="428"/>
      <c r="AR965" s="428"/>
      <c r="AS965" s="428"/>
      <c r="AT965" s="428"/>
      <c r="AU965" s="428"/>
      <c r="AV965" s="428"/>
      <c r="AW965" s="428"/>
      <c r="AX965" s="428"/>
      <c r="AY965" s="428"/>
      <c r="AZ965" s="428"/>
      <c r="BA965" s="428"/>
      <c r="BB965" s="428"/>
      <c r="BC965" s="428"/>
    </row>
    <row r="966" ht="12.75" customHeight="1">
      <c r="A966" s="428"/>
      <c r="B966" s="428"/>
      <c r="C966" s="428"/>
      <c r="D966" s="428"/>
      <c r="E966" s="428"/>
      <c r="F966" s="428"/>
      <c r="G966" s="428"/>
      <c r="H966" s="428"/>
      <c r="I966" s="428"/>
      <c r="J966" s="428"/>
      <c r="K966" s="428"/>
      <c r="L966" s="428"/>
      <c r="M966" s="428"/>
      <c r="N966" s="428"/>
      <c r="O966" s="428"/>
      <c r="P966" s="428"/>
      <c r="Q966" s="428"/>
      <c r="R966" s="428"/>
      <c r="S966" s="428"/>
      <c r="T966" s="428"/>
      <c r="U966" s="428"/>
      <c r="V966" s="428"/>
      <c r="W966" s="428"/>
      <c r="X966" s="428"/>
      <c r="Y966" s="428"/>
      <c r="Z966" s="428"/>
      <c r="AA966" s="428"/>
      <c r="AB966" s="428"/>
      <c r="AC966" s="428"/>
      <c r="AD966" s="428"/>
      <c r="AE966" s="428"/>
      <c r="AF966" s="428"/>
      <c r="AG966" s="428"/>
      <c r="AH966" s="428"/>
      <c r="AI966" s="428"/>
      <c r="AJ966" s="428"/>
      <c r="AK966" s="428"/>
      <c r="AL966" s="428"/>
      <c r="AM966" s="428"/>
      <c r="AN966" s="428"/>
      <c r="AO966" s="428"/>
      <c r="AP966" s="428"/>
      <c r="AQ966" s="428"/>
      <c r="AR966" s="428"/>
      <c r="AS966" s="428"/>
      <c r="AT966" s="428"/>
      <c r="AU966" s="428"/>
      <c r="AV966" s="428"/>
      <c r="AW966" s="428"/>
      <c r="AX966" s="428"/>
      <c r="AY966" s="428"/>
      <c r="AZ966" s="428"/>
      <c r="BA966" s="428"/>
      <c r="BB966" s="428"/>
      <c r="BC966" s="428"/>
    </row>
    <row r="967" ht="12.75" customHeight="1">
      <c r="A967" s="428"/>
      <c r="B967" s="428"/>
      <c r="C967" s="428"/>
      <c r="D967" s="428"/>
      <c r="E967" s="428"/>
      <c r="F967" s="428"/>
      <c r="G967" s="428"/>
      <c r="H967" s="428"/>
      <c r="I967" s="428"/>
      <c r="J967" s="428"/>
      <c r="K967" s="428"/>
      <c r="L967" s="428"/>
      <c r="M967" s="428"/>
      <c r="N967" s="428"/>
      <c r="O967" s="428"/>
      <c r="P967" s="428"/>
      <c r="Q967" s="428"/>
      <c r="R967" s="428"/>
      <c r="S967" s="428"/>
      <c r="T967" s="428"/>
      <c r="U967" s="428"/>
      <c r="V967" s="428"/>
      <c r="W967" s="428"/>
      <c r="X967" s="428"/>
      <c r="Y967" s="428"/>
      <c r="Z967" s="428"/>
      <c r="AA967" s="428"/>
      <c r="AB967" s="428"/>
      <c r="AC967" s="428"/>
      <c r="AD967" s="428"/>
      <c r="AE967" s="428"/>
      <c r="AF967" s="428"/>
      <c r="AG967" s="428"/>
      <c r="AH967" s="428"/>
      <c r="AI967" s="428"/>
      <c r="AJ967" s="428"/>
      <c r="AK967" s="428"/>
      <c r="AL967" s="428"/>
      <c r="AM967" s="428"/>
      <c r="AN967" s="428"/>
      <c r="AO967" s="428"/>
      <c r="AP967" s="428"/>
      <c r="AQ967" s="428"/>
      <c r="AR967" s="428"/>
      <c r="AS967" s="428"/>
      <c r="AT967" s="428"/>
      <c r="AU967" s="428"/>
      <c r="AV967" s="428"/>
      <c r="AW967" s="428"/>
      <c r="AX967" s="428"/>
      <c r="AY967" s="428"/>
      <c r="AZ967" s="428"/>
      <c r="BA967" s="428"/>
      <c r="BB967" s="428"/>
      <c r="BC967" s="428"/>
    </row>
    <row r="968" ht="12.75" customHeight="1">
      <c r="A968" s="428"/>
      <c r="B968" s="428"/>
      <c r="C968" s="428"/>
      <c r="D968" s="428"/>
      <c r="E968" s="428"/>
      <c r="F968" s="428"/>
      <c r="G968" s="428"/>
      <c r="H968" s="428"/>
      <c r="I968" s="428"/>
      <c r="J968" s="428"/>
      <c r="K968" s="428"/>
      <c r="L968" s="428"/>
      <c r="M968" s="428"/>
      <c r="N968" s="428"/>
      <c r="O968" s="428"/>
      <c r="P968" s="428"/>
      <c r="Q968" s="428"/>
      <c r="R968" s="428"/>
      <c r="S968" s="428"/>
      <c r="T968" s="428"/>
      <c r="U968" s="428"/>
      <c r="V968" s="428"/>
      <c r="W968" s="428"/>
      <c r="X968" s="428"/>
      <c r="Y968" s="428"/>
      <c r="Z968" s="428"/>
      <c r="AA968" s="428"/>
      <c r="AB968" s="428"/>
      <c r="AC968" s="428"/>
      <c r="AD968" s="428"/>
      <c r="AE968" s="428"/>
      <c r="AF968" s="428"/>
      <c r="AG968" s="428"/>
      <c r="AH968" s="428"/>
      <c r="AI968" s="428"/>
      <c r="AJ968" s="428"/>
      <c r="AK968" s="428"/>
      <c r="AL968" s="428"/>
      <c r="AM968" s="428"/>
      <c r="AN968" s="428"/>
      <c r="AO968" s="428"/>
      <c r="AP968" s="428"/>
      <c r="AQ968" s="428"/>
      <c r="AR968" s="428"/>
      <c r="AS968" s="428"/>
      <c r="AT968" s="428"/>
      <c r="AU968" s="428"/>
      <c r="AV968" s="428"/>
      <c r="AW968" s="428"/>
      <c r="AX968" s="428"/>
      <c r="AY968" s="428"/>
      <c r="AZ968" s="428"/>
      <c r="BA968" s="428"/>
      <c r="BB968" s="428"/>
      <c r="BC968" s="428"/>
    </row>
    <row r="969" ht="12.75" customHeight="1">
      <c r="A969" s="428"/>
      <c r="B969" s="428"/>
      <c r="C969" s="428"/>
      <c r="D969" s="428"/>
      <c r="E969" s="428"/>
      <c r="F969" s="428"/>
      <c r="G969" s="428"/>
      <c r="H969" s="428"/>
      <c r="I969" s="428"/>
      <c r="J969" s="428"/>
      <c r="K969" s="428"/>
      <c r="L969" s="428"/>
      <c r="M969" s="428"/>
      <c r="N969" s="428"/>
      <c r="O969" s="428"/>
      <c r="P969" s="428"/>
      <c r="Q969" s="428"/>
      <c r="R969" s="428"/>
      <c r="S969" s="428"/>
      <c r="T969" s="428"/>
      <c r="U969" s="428"/>
      <c r="V969" s="428"/>
      <c r="W969" s="428"/>
      <c r="X969" s="428"/>
      <c r="Y969" s="428"/>
      <c r="Z969" s="428"/>
      <c r="AA969" s="428"/>
      <c r="AB969" s="428"/>
      <c r="AC969" s="428"/>
      <c r="AD969" s="428"/>
      <c r="AE969" s="428"/>
      <c r="AF969" s="428"/>
      <c r="AG969" s="428"/>
      <c r="AH969" s="428"/>
      <c r="AI969" s="428"/>
      <c r="AJ969" s="428"/>
      <c r="AK969" s="428"/>
      <c r="AL969" s="428"/>
      <c r="AM969" s="428"/>
      <c r="AN969" s="428"/>
      <c r="AO969" s="428"/>
      <c r="AP969" s="428"/>
      <c r="AQ969" s="428"/>
      <c r="AR969" s="428"/>
      <c r="AS969" s="428"/>
      <c r="AT969" s="428"/>
      <c r="AU969" s="428"/>
      <c r="AV969" s="428"/>
      <c r="AW969" s="428"/>
      <c r="AX969" s="428"/>
      <c r="AY969" s="428"/>
      <c r="AZ969" s="428"/>
      <c r="BA969" s="428"/>
      <c r="BB969" s="428"/>
      <c r="BC969" s="428"/>
    </row>
    <row r="970" ht="12.75" customHeight="1">
      <c r="A970" s="428"/>
      <c r="B970" s="428"/>
      <c r="C970" s="428"/>
      <c r="D970" s="428"/>
      <c r="E970" s="428"/>
      <c r="F970" s="428"/>
      <c r="G970" s="428"/>
      <c r="H970" s="428"/>
      <c r="I970" s="428"/>
      <c r="J970" s="428"/>
      <c r="K970" s="428"/>
      <c r="L970" s="428"/>
      <c r="M970" s="428"/>
      <c r="N970" s="428"/>
      <c r="O970" s="428"/>
      <c r="P970" s="428"/>
      <c r="Q970" s="428"/>
      <c r="R970" s="428"/>
      <c r="S970" s="428"/>
      <c r="T970" s="428"/>
      <c r="U970" s="428"/>
      <c r="V970" s="428"/>
      <c r="W970" s="428"/>
      <c r="X970" s="428"/>
      <c r="Y970" s="428"/>
      <c r="Z970" s="428"/>
      <c r="AA970" s="428"/>
      <c r="AB970" s="428"/>
      <c r="AC970" s="428"/>
      <c r="AD970" s="428"/>
      <c r="AE970" s="428"/>
      <c r="AF970" s="428"/>
      <c r="AG970" s="428"/>
      <c r="AH970" s="428"/>
      <c r="AI970" s="428"/>
      <c r="AJ970" s="428"/>
      <c r="AK970" s="428"/>
      <c r="AL970" s="428"/>
      <c r="AM970" s="428"/>
      <c r="AN970" s="428"/>
      <c r="AO970" s="428"/>
      <c r="AP970" s="428"/>
      <c r="AQ970" s="428"/>
      <c r="AR970" s="428"/>
      <c r="AS970" s="428"/>
      <c r="AT970" s="428"/>
      <c r="AU970" s="428"/>
      <c r="AV970" s="428"/>
      <c r="AW970" s="428"/>
      <c r="AX970" s="428"/>
      <c r="AY970" s="428"/>
      <c r="AZ970" s="428"/>
      <c r="BA970" s="428"/>
      <c r="BB970" s="428"/>
      <c r="BC970" s="428"/>
    </row>
    <row r="971" ht="12.75" customHeight="1">
      <c r="A971" s="428"/>
      <c r="B971" s="428"/>
      <c r="C971" s="428"/>
      <c r="D971" s="428"/>
      <c r="E971" s="428"/>
      <c r="F971" s="428"/>
      <c r="G971" s="428"/>
      <c r="H971" s="428"/>
      <c r="I971" s="428"/>
      <c r="J971" s="428"/>
      <c r="K971" s="428"/>
      <c r="L971" s="428"/>
      <c r="M971" s="428"/>
      <c r="N971" s="428"/>
      <c r="O971" s="428"/>
      <c r="P971" s="428"/>
      <c r="Q971" s="428"/>
      <c r="R971" s="428"/>
      <c r="S971" s="428"/>
      <c r="T971" s="428"/>
      <c r="U971" s="428"/>
      <c r="V971" s="428"/>
      <c r="W971" s="428"/>
      <c r="X971" s="428"/>
      <c r="Y971" s="428"/>
      <c r="Z971" s="428"/>
      <c r="AA971" s="428"/>
      <c r="AB971" s="428"/>
      <c r="AC971" s="428"/>
      <c r="AD971" s="428"/>
      <c r="AE971" s="428"/>
      <c r="AF971" s="428"/>
      <c r="AG971" s="428"/>
      <c r="AH971" s="428"/>
      <c r="AI971" s="428"/>
      <c r="AJ971" s="428"/>
      <c r="AK971" s="428"/>
      <c r="AL971" s="428"/>
      <c r="AM971" s="428"/>
      <c r="AN971" s="428"/>
      <c r="AO971" s="428"/>
      <c r="AP971" s="428"/>
      <c r="AQ971" s="428"/>
      <c r="AR971" s="428"/>
      <c r="AS971" s="428"/>
      <c r="AT971" s="428"/>
      <c r="AU971" s="428"/>
      <c r="AV971" s="428"/>
      <c r="AW971" s="428"/>
      <c r="AX971" s="428"/>
      <c r="AY971" s="428"/>
      <c r="AZ971" s="428"/>
      <c r="BA971" s="428"/>
      <c r="BB971" s="428"/>
      <c r="BC971" s="428"/>
    </row>
    <row r="972" ht="12.75" customHeight="1">
      <c r="A972" s="428"/>
      <c r="B972" s="428"/>
      <c r="C972" s="428"/>
      <c r="D972" s="428"/>
      <c r="E972" s="428"/>
      <c r="F972" s="428"/>
      <c r="G972" s="428"/>
      <c r="H972" s="428"/>
      <c r="I972" s="428"/>
      <c r="J972" s="428"/>
      <c r="K972" s="428"/>
      <c r="L972" s="428"/>
      <c r="M972" s="428"/>
      <c r="N972" s="428"/>
      <c r="O972" s="428"/>
      <c r="P972" s="428"/>
      <c r="Q972" s="428"/>
      <c r="R972" s="428"/>
      <c r="S972" s="428"/>
      <c r="T972" s="428"/>
      <c r="U972" s="428"/>
      <c r="V972" s="428"/>
      <c r="W972" s="428"/>
      <c r="X972" s="428"/>
      <c r="Y972" s="428"/>
      <c r="Z972" s="428"/>
      <c r="AA972" s="428"/>
      <c r="AB972" s="428"/>
      <c r="AC972" s="428"/>
      <c r="AD972" s="428"/>
      <c r="AE972" s="428"/>
      <c r="AF972" s="428"/>
      <c r="AG972" s="428"/>
      <c r="AH972" s="428"/>
      <c r="AI972" s="428"/>
      <c r="AJ972" s="428"/>
      <c r="AK972" s="428"/>
      <c r="AL972" s="428"/>
      <c r="AM972" s="428"/>
      <c r="AN972" s="428"/>
      <c r="AO972" s="428"/>
      <c r="AP972" s="428"/>
      <c r="AQ972" s="428"/>
      <c r="AR972" s="428"/>
      <c r="AS972" s="428"/>
      <c r="AT972" s="428"/>
      <c r="AU972" s="428"/>
      <c r="AV972" s="428"/>
      <c r="AW972" s="428"/>
      <c r="AX972" s="428"/>
      <c r="AY972" s="428"/>
      <c r="AZ972" s="428"/>
      <c r="BA972" s="428"/>
      <c r="BB972" s="428"/>
      <c r="BC972" s="428"/>
    </row>
    <row r="973" ht="12.75" customHeight="1">
      <c r="A973" s="428"/>
      <c r="B973" s="428"/>
      <c r="C973" s="428"/>
      <c r="D973" s="428"/>
      <c r="E973" s="428"/>
      <c r="F973" s="428"/>
      <c r="G973" s="428"/>
      <c r="H973" s="428"/>
      <c r="I973" s="428"/>
      <c r="J973" s="428"/>
      <c r="K973" s="428"/>
      <c r="L973" s="428"/>
      <c r="M973" s="428"/>
      <c r="N973" s="428"/>
      <c r="O973" s="428"/>
      <c r="P973" s="428"/>
      <c r="Q973" s="428"/>
      <c r="R973" s="428"/>
      <c r="S973" s="428"/>
      <c r="T973" s="428"/>
      <c r="U973" s="428"/>
      <c r="V973" s="428"/>
      <c r="W973" s="428"/>
      <c r="X973" s="428"/>
      <c r="Y973" s="428"/>
      <c r="Z973" s="428"/>
      <c r="AA973" s="428"/>
      <c r="AB973" s="428"/>
      <c r="AC973" s="428"/>
      <c r="AD973" s="428"/>
      <c r="AE973" s="428"/>
      <c r="AF973" s="428"/>
      <c r="AG973" s="428"/>
      <c r="AH973" s="428"/>
      <c r="AI973" s="428"/>
      <c r="AJ973" s="428"/>
      <c r="AK973" s="428"/>
      <c r="AL973" s="428"/>
      <c r="AM973" s="428"/>
      <c r="AN973" s="428"/>
      <c r="AO973" s="428"/>
      <c r="AP973" s="428"/>
      <c r="AQ973" s="428"/>
      <c r="AR973" s="428"/>
      <c r="AS973" s="428"/>
      <c r="AT973" s="428"/>
      <c r="AU973" s="428"/>
      <c r="AV973" s="428"/>
      <c r="AW973" s="428"/>
      <c r="AX973" s="428"/>
      <c r="AY973" s="428"/>
      <c r="AZ973" s="428"/>
      <c r="BA973" s="428"/>
      <c r="BB973" s="428"/>
      <c r="BC973" s="428"/>
    </row>
    <row r="974" ht="12.75" customHeight="1">
      <c r="A974" s="428"/>
      <c r="B974" s="428"/>
      <c r="C974" s="428"/>
      <c r="D974" s="428"/>
      <c r="E974" s="428"/>
      <c r="F974" s="428"/>
      <c r="G974" s="428"/>
      <c r="H974" s="428"/>
      <c r="I974" s="428"/>
      <c r="J974" s="428"/>
      <c r="K974" s="428"/>
      <c r="L974" s="428"/>
      <c r="M974" s="428"/>
      <c r="N974" s="428"/>
      <c r="O974" s="428"/>
      <c r="P974" s="428"/>
      <c r="Q974" s="428"/>
      <c r="R974" s="428"/>
      <c r="S974" s="428"/>
      <c r="T974" s="428"/>
      <c r="U974" s="428"/>
      <c r="V974" s="428"/>
      <c r="W974" s="428"/>
      <c r="X974" s="428"/>
      <c r="Y974" s="428"/>
      <c r="Z974" s="428"/>
      <c r="AA974" s="428"/>
      <c r="AB974" s="428"/>
      <c r="AC974" s="428"/>
      <c r="AD974" s="428"/>
      <c r="AE974" s="428"/>
      <c r="AF974" s="428"/>
      <c r="AG974" s="428"/>
      <c r="AH974" s="428"/>
      <c r="AI974" s="428"/>
      <c r="AJ974" s="428"/>
      <c r="AK974" s="428"/>
      <c r="AL974" s="428"/>
      <c r="AM974" s="428"/>
      <c r="AN974" s="428"/>
      <c r="AO974" s="428"/>
      <c r="AP974" s="428"/>
      <c r="AQ974" s="428"/>
      <c r="AR974" s="428"/>
      <c r="AS974" s="428"/>
      <c r="AT974" s="428"/>
      <c r="AU974" s="428"/>
      <c r="AV974" s="428"/>
      <c r="AW974" s="428"/>
      <c r="AX974" s="428"/>
      <c r="AY974" s="428"/>
      <c r="AZ974" s="428"/>
      <c r="BA974" s="428"/>
      <c r="BB974" s="428"/>
      <c r="BC974" s="428"/>
    </row>
    <row r="975" ht="12.75" customHeight="1">
      <c r="A975" s="428"/>
      <c r="B975" s="428"/>
      <c r="C975" s="428"/>
      <c r="D975" s="428"/>
      <c r="E975" s="428"/>
      <c r="F975" s="428"/>
      <c r="G975" s="428"/>
      <c r="H975" s="428"/>
      <c r="I975" s="428"/>
      <c r="J975" s="428"/>
      <c r="K975" s="428"/>
      <c r="L975" s="428"/>
      <c r="M975" s="428"/>
      <c r="N975" s="428"/>
      <c r="O975" s="428"/>
      <c r="P975" s="428"/>
      <c r="Q975" s="428"/>
      <c r="R975" s="428"/>
      <c r="S975" s="428"/>
      <c r="T975" s="428"/>
      <c r="U975" s="428"/>
      <c r="V975" s="428"/>
      <c r="W975" s="428"/>
      <c r="X975" s="428"/>
      <c r="Y975" s="428"/>
      <c r="Z975" s="428"/>
      <c r="AA975" s="428"/>
      <c r="AB975" s="428"/>
      <c r="AC975" s="428"/>
      <c r="AD975" s="428"/>
      <c r="AE975" s="428"/>
      <c r="AF975" s="428"/>
      <c r="AG975" s="428"/>
      <c r="AH975" s="428"/>
      <c r="AI975" s="428"/>
      <c r="AJ975" s="428"/>
      <c r="AK975" s="428"/>
      <c r="AL975" s="428"/>
      <c r="AM975" s="428"/>
      <c r="AN975" s="428"/>
      <c r="AO975" s="428"/>
      <c r="AP975" s="428"/>
      <c r="AQ975" s="428"/>
      <c r="AR975" s="428"/>
      <c r="AS975" s="428"/>
      <c r="AT975" s="428"/>
      <c r="AU975" s="428"/>
      <c r="AV975" s="428"/>
      <c r="AW975" s="428"/>
      <c r="AX975" s="428"/>
      <c r="AY975" s="428"/>
      <c r="AZ975" s="428"/>
      <c r="BA975" s="428"/>
      <c r="BB975" s="428"/>
      <c r="BC975" s="428"/>
    </row>
    <row r="976" ht="12.75" customHeight="1">
      <c r="A976" s="428"/>
      <c r="B976" s="428"/>
      <c r="C976" s="428"/>
      <c r="D976" s="428"/>
      <c r="E976" s="428"/>
      <c r="F976" s="428"/>
      <c r="G976" s="428"/>
      <c r="H976" s="428"/>
      <c r="I976" s="428"/>
      <c r="J976" s="428"/>
      <c r="K976" s="428"/>
      <c r="L976" s="428"/>
      <c r="M976" s="428"/>
      <c r="N976" s="428"/>
      <c r="O976" s="428"/>
      <c r="P976" s="428"/>
      <c r="Q976" s="428"/>
      <c r="R976" s="428"/>
      <c r="S976" s="428"/>
      <c r="T976" s="428"/>
      <c r="U976" s="428"/>
      <c r="V976" s="428"/>
      <c r="W976" s="428"/>
      <c r="X976" s="428"/>
      <c r="Y976" s="428"/>
      <c r="Z976" s="428"/>
      <c r="AA976" s="428"/>
      <c r="AB976" s="428"/>
      <c r="AC976" s="428"/>
      <c r="AD976" s="428"/>
      <c r="AE976" s="428"/>
      <c r="AF976" s="428"/>
      <c r="AG976" s="428"/>
      <c r="AH976" s="428"/>
      <c r="AI976" s="428"/>
      <c r="AJ976" s="428"/>
      <c r="AK976" s="428"/>
      <c r="AL976" s="428"/>
      <c r="AM976" s="428"/>
      <c r="AN976" s="428"/>
      <c r="AO976" s="428"/>
      <c r="AP976" s="428"/>
      <c r="AQ976" s="428"/>
      <c r="AR976" s="428"/>
      <c r="AS976" s="428"/>
      <c r="AT976" s="428"/>
      <c r="AU976" s="428"/>
      <c r="AV976" s="428"/>
      <c r="AW976" s="428"/>
      <c r="AX976" s="428"/>
      <c r="AY976" s="428"/>
      <c r="AZ976" s="428"/>
      <c r="BA976" s="428"/>
      <c r="BB976" s="428"/>
      <c r="BC976" s="428"/>
    </row>
    <row r="977" ht="12.75" customHeight="1">
      <c r="A977" s="428"/>
      <c r="B977" s="428"/>
      <c r="C977" s="428"/>
      <c r="D977" s="428"/>
      <c r="E977" s="428"/>
      <c r="F977" s="428"/>
      <c r="G977" s="428"/>
      <c r="H977" s="428"/>
      <c r="I977" s="428"/>
      <c r="J977" s="428"/>
      <c r="K977" s="428"/>
      <c r="L977" s="428"/>
      <c r="M977" s="428"/>
      <c r="N977" s="428"/>
      <c r="O977" s="428"/>
      <c r="P977" s="428"/>
      <c r="Q977" s="428"/>
      <c r="R977" s="428"/>
      <c r="S977" s="428"/>
      <c r="T977" s="428"/>
      <c r="U977" s="428"/>
      <c r="V977" s="428"/>
      <c r="W977" s="428"/>
      <c r="X977" s="428"/>
      <c r="Y977" s="428"/>
      <c r="Z977" s="428"/>
      <c r="AA977" s="428"/>
      <c r="AB977" s="428"/>
      <c r="AC977" s="428"/>
      <c r="AD977" s="428"/>
      <c r="AE977" s="428"/>
      <c r="AF977" s="428"/>
      <c r="AG977" s="428"/>
      <c r="AH977" s="428"/>
      <c r="AI977" s="428"/>
      <c r="AJ977" s="428"/>
      <c r="AK977" s="428"/>
      <c r="AL977" s="428"/>
      <c r="AM977" s="428"/>
      <c r="AN977" s="428"/>
      <c r="AO977" s="428"/>
      <c r="AP977" s="428"/>
      <c r="AQ977" s="428"/>
      <c r="AR977" s="428"/>
      <c r="AS977" s="428"/>
      <c r="AT977" s="428"/>
      <c r="AU977" s="428"/>
      <c r="AV977" s="428"/>
      <c r="AW977" s="428"/>
      <c r="AX977" s="428"/>
      <c r="AY977" s="428"/>
      <c r="AZ977" s="428"/>
      <c r="BA977" s="428"/>
      <c r="BB977" s="428"/>
      <c r="BC977" s="428"/>
    </row>
    <row r="978" ht="12.75" customHeight="1">
      <c r="A978" s="428"/>
      <c r="B978" s="428"/>
      <c r="C978" s="428"/>
      <c r="D978" s="428"/>
      <c r="E978" s="428"/>
      <c r="F978" s="428"/>
      <c r="G978" s="428"/>
      <c r="H978" s="428"/>
      <c r="I978" s="428"/>
      <c r="J978" s="428"/>
      <c r="K978" s="428"/>
      <c r="L978" s="428"/>
      <c r="M978" s="428"/>
      <c r="N978" s="428"/>
      <c r="O978" s="428"/>
      <c r="P978" s="428"/>
      <c r="Q978" s="428"/>
      <c r="R978" s="428"/>
      <c r="S978" s="428"/>
      <c r="T978" s="428"/>
      <c r="U978" s="428"/>
      <c r="V978" s="428"/>
      <c r="W978" s="428"/>
      <c r="X978" s="428"/>
      <c r="Y978" s="428"/>
      <c r="Z978" s="428"/>
      <c r="AA978" s="428"/>
      <c r="AB978" s="428"/>
      <c r="AC978" s="428"/>
      <c r="AD978" s="428"/>
      <c r="AE978" s="428"/>
      <c r="AF978" s="428"/>
      <c r="AG978" s="428"/>
      <c r="AH978" s="428"/>
      <c r="AI978" s="428"/>
      <c r="AJ978" s="428"/>
      <c r="AK978" s="428"/>
      <c r="AL978" s="428"/>
      <c r="AM978" s="428"/>
      <c r="AN978" s="428"/>
      <c r="AO978" s="428"/>
      <c r="AP978" s="428"/>
      <c r="AQ978" s="428"/>
      <c r="AR978" s="428"/>
      <c r="AS978" s="428"/>
      <c r="AT978" s="428"/>
      <c r="AU978" s="428"/>
      <c r="AV978" s="428"/>
      <c r="AW978" s="428"/>
      <c r="AX978" s="428"/>
      <c r="AY978" s="428"/>
      <c r="AZ978" s="428"/>
      <c r="BA978" s="428"/>
      <c r="BB978" s="428"/>
      <c r="BC978" s="428"/>
    </row>
    <row r="979" ht="12.75" customHeight="1">
      <c r="A979" s="428"/>
      <c r="B979" s="428"/>
      <c r="C979" s="428"/>
      <c r="D979" s="428"/>
      <c r="E979" s="428"/>
      <c r="F979" s="428"/>
      <c r="G979" s="428"/>
      <c r="H979" s="428"/>
      <c r="I979" s="428"/>
      <c r="J979" s="428"/>
      <c r="K979" s="428"/>
      <c r="L979" s="428"/>
      <c r="M979" s="428"/>
      <c r="N979" s="428"/>
      <c r="O979" s="428"/>
      <c r="P979" s="428"/>
      <c r="Q979" s="428"/>
      <c r="R979" s="428"/>
      <c r="S979" s="428"/>
      <c r="T979" s="428"/>
      <c r="U979" s="428"/>
      <c r="V979" s="428"/>
      <c r="W979" s="428"/>
      <c r="X979" s="428"/>
      <c r="Y979" s="428"/>
      <c r="Z979" s="428"/>
      <c r="AA979" s="428"/>
      <c r="AB979" s="428"/>
      <c r="AC979" s="428"/>
      <c r="AD979" s="428"/>
      <c r="AE979" s="428"/>
      <c r="AF979" s="428"/>
      <c r="AG979" s="428"/>
      <c r="AH979" s="428"/>
      <c r="AI979" s="428"/>
      <c r="AJ979" s="428"/>
      <c r="AK979" s="428"/>
      <c r="AL979" s="428"/>
      <c r="AM979" s="428"/>
      <c r="AN979" s="428"/>
      <c r="AO979" s="428"/>
      <c r="AP979" s="428"/>
      <c r="AQ979" s="428"/>
      <c r="AR979" s="428"/>
      <c r="AS979" s="428"/>
      <c r="AT979" s="428"/>
      <c r="AU979" s="428"/>
      <c r="AV979" s="428"/>
      <c r="AW979" s="428"/>
      <c r="AX979" s="428"/>
      <c r="AY979" s="428"/>
      <c r="AZ979" s="428"/>
      <c r="BA979" s="428"/>
      <c r="BB979" s="428"/>
      <c r="BC979" s="428"/>
    </row>
    <row r="980" ht="12.75" customHeight="1">
      <c r="A980" s="428"/>
      <c r="B980" s="428"/>
      <c r="C980" s="428"/>
      <c r="D980" s="428"/>
      <c r="E980" s="428"/>
      <c r="F980" s="428"/>
      <c r="G980" s="428"/>
      <c r="H980" s="428"/>
      <c r="I980" s="428"/>
      <c r="J980" s="428"/>
      <c r="K980" s="428"/>
      <c r="L980" s="428"/>
      <c r="M980" s="428"/>
      <c r="N980" s="428"/>
      <c r="O980" s="428"/>
      <c r="P980" s="428"/>
      <c r="Q980" s="428"/>
      <c r="R980" s="428"/>
      <c r="S980" s="428"/>
      <c r="T980" s="428"/>
      <c r="U980" s="428"/>
      <c r="V980" s="428"/>
      <c r="W980" s="428"/>
      <c r="X980" s="428"/>
      <c r="Y980" s="428"/>
      <c r="Z980" s="428"/>
      <c r="AA980" s="428"/>
      <c r="AB980" s="428"/>
      <c r="AC980" s="428"/>
      <c r="AD980" s="428"/>
      <c r="AE980" s="428"/>
      <c r="AF980" s="428"/>
      <c r="AG980" s="428"/>
      <c r="AH980" s="428"/>
      <c r="AI980" s="428"/>
      <c r="AJ980" s="428"/>
      <c r="AK980" s="428"/>
      <c r="AL980" s="428"/>
      <c r="AM980" s="428"/>
      <c r="AN980" s="428"/>
      <c r="AO980" s="428"/>
      <c r="AP980" s="428"/>
      <c r="AQ980" s="428"/>
      <c r="AR980" s="428"/>
      <c r="AS980" s="428"/>
      <c r="AT980" s="428"/>
      <c r="AU980" s="428"/>
      <c r="AV980" s="428"/>
      <c r="AW980" s="428"/>
      <c r="AX980" s="428"/>
      <c r="AY980" s="428"/>
      <c r="AZ980" s="428"/>
      <c r="BA980" s="428"/>
      <c r="BB980" s="428"/>
      <c r="BC980" s="428"/>
    </row>
    <row r="981" ht="12.75" customHeight="1">
      <c r="A981" s="428"/>
      <c r="B981" s="428"/>
      <c r="C981" s="428"/>
      <c r="D981" s="428"/>
      <c r="E981" s="428"/>
      <c r="F981" s="428"/>
      <c r="G981" s="428"/>
      <c r="H981" s="428"/>
      <c r="I981" s="428"/>
      <c r="J981" s="428"/>
      <c r="K981" s="428"/>
      <c r="L981" s="428"/>
      <c r="M981" s="428"/>
      <c r="N981" s="428"/>
      <c r="O981" s="428"/>
      <c r="P981" s="428"/>
      <c r="Q981" s="428"/>
      <c r="R981" s="428"/>
      <c r="S981" s="428"/>
      <c r="T981" s="428"/>
      <c r="U981" s="428"/>
      <c r="V981" s="428"/>
      <c r="W981" s="428"/>
      <c r="X981" s="428"/>
      <c r="Y981" s="428"/>
      <c r="Z981" s="428"/>
      <c r="AA981" s="428"/>
      <c r="AB981" s="428"/>
      <c r="AC981" s="428"/>
      <c r="AD981" s="428"/>
      <c r="AE981" s="428"/>
      <c r="AF981" s="428"/>
      <c r="AG981" s="428"/>
      <c r="AH981" s="428"/>
      <c r="AI981" s="428"/>
      <c r="AJ981" s="428"/>
      <c r="AK981" s="428"/>
      <c r="AL981" s="428"/>
      <c r="AM981" s="428"/>
      <c r="AN981" s="428"/>
      <c r="AO981" s="428"/>
      <c r="AP981" s="428"/>
      <c r="AQ981" s="428"/>
      <c r="AR981" s="428"/>
      <c r="AS981" s="428"/>
      <c r="AT981" s="428"/>
      <c r="AU981" s="428"/>
      <c r="AV981" s="428"/>
      <c r="AW981" s="428"/>
      <c r="AX981" s="428"/>
      <c r="AY981" s="428"/>
      <c r="AZ981" s="428"/>
      <c r="BA981" s="428"/>
      <c r="BB981" s="428"/>
      <c r="BC981" s="428"/>
    </row>
    <row r="982" ht="12.75" customHeight="1">
      <c r="A982" s="428"/>
      <c r="B982" s="428"/>
      <c r="C982" s="428"/>
      <c r="D982" s="428"/>
      <c r="E982" s="428"/>
      <c r="F982" s="428"/>
      <c r="G982" s="428"/>
      <c r="H982" s="428"/>
      <c r="I982" s="428"/>
      <c r="J982" s="428"/>
      <c r="K982" s="428"/>
      <c r="L982" s="428"/>
      <c r="M982" s="428"/>
      <c r="N982" s="428"/>
      <c r="O982" s="428"/>
      <c r="P982" s="428"/>
      <c r="Q982" s="428"/>
      <c r="R982" s="428"/>
      <c r="S982" s="428"/>
      <c r="T982" s="428"/>
      <c r="U982" s="428"/>
      <c r="V982" s="428"/>
      <c r="W982" s="428"/>
      <c r="X982" s="428"/>
      <c r="Y982" s="428"/>
      <c r="Z982" s="428"/>
      <c r="AA982" s="428"/>
      <c r="AB982" s="428"/>
      <c r="AC982" s="428"/>
      <c r="AD982" s="428"/>
      <c r="AE982" s="428"/>
      <c r="AF982" s="428"/>
      <c r="AG982" s="428"/>
      <c r="AH982" s="428"/>
      <c r="AI982" s="428"/>
      <c r="AJ982" s="428"/>
      <c r="AK982" s="428"/>
      <c r="AL982" s="428"/>
      <c r="AM982" s="428"/>
      <c r="AN982" s="428"/>
      <c r="AO982" s="428"/>
      <c r="AP982" s="428"/>
      <c r="AQ982" s="428"/>
      <c r="AR982" s="428"/>
      <c r="AS982" s="428"/>
      <c r="AT982" s="428"/>
      <c r="AU982" s="428"/>
      <c r="AV982" s="428"/>
      <c r="AW982" s="428"/>
      <c r="AX982" s="428"/>
      <c r="AY982" s="428"/>
      <c r="AZ982" s="428"/>
      <c r="BA982" s="428"/>
      <c r="BB982" s="428"/>
      <c r="BC982" s="428"/>
    </row>
    <row r="983" ht="12.75" customHeight="1">
      <c r="A983" s="428"/>
      <c r="B983" s="428"/>
      <c r="C983" s="428"/>
      <c r="D983" s="428"/>
      <c r="E983" s="428"/>
      <c r="F983" s="428"/>
      <c r="G983" s="428"/>
      <c r="H983" s="428"/>
      <c r="I983" s="428"/>
      <c r="J983" s="428"/>
      <c r="K983" s="428"/>
      <c r="L983" s="428"/>
      <c r="M983" s="428"/>
      <c r="N983" s="428"/>
      <c r="O983" s="428"/>
      <c r="P983" s="428"/>
      <c r="Q983" s="428"/>
      <c r="R983" s="428"/>
      <c r="S983" s="428"/>
      <c r="T983" s="428"/>
      <c r="U983" s="428"/>
      <c r="V983" s="428"/>
      <c r="W983" s="428"/>
      <c r="X983" s="428"/>
      <c r="Y983" s="428"/>
      <c r="Z983" s="428"/>
      <c r="AA983" s="428"/>
      <c r="AB983" s="428"/>
      <c r="AC983" s="428"/>
      <c r="AD983" s="428"/>
      <c r="AE983" s="428"/>
      <c r="AF983" s="428"/>
      <c r="AG983" s="428"/>
      <c r="AH983" s="428"/>
      <c r="AI983" s="428"/>
      <c r="AJ983" s="428"/>
      <c r="AK983" s="428"/>
      <c r="AL983" s="428"/>
      <c r="AM983" s="428"/>
      <c r="AN983" s="428"/>
      <c r="AO983" s="428"/>
      <c r="AP983" s="428"/>
      <c r="AQ983" s="428"/>
      <c r="AR983" s="428"/>
      <c r="AS983" s="428"/>
      <c r="AT983" s="428"/>
      <c r="AU983" s="428"/>
      <c r="AV983" s="428"/>
      <c r="AW983" s="428"/>
      <c r="AX983" s="428"/>
      <c r="AY983" s="428"/>
      <c r="AZ983" s="428"/>
      <c r="BA983" s="428"/>
      <c r="BB983" s="428"/>
      <c r="BC983" s="428"/>
    </row>
    <row r="984" ht="12.75" customHeight="1">
      <c r="A984" s="428"/>
      <c r="B984" s="428"/>
      <c r="C984" s="428"/>
      <c r="D984" s="428"/>
      <c r="E984" s="428"/>
      <c r="F984" s="428"/>
      <c r="G984" s="428"/>
      <c r="H984" s="428"/>
      <c r="I984" s="428"/>
      <c r="J984" s="428"/>
      <c r="K984" s="428"/>
      <c r="L984" s="428"/>
      <c r="M984" s="428"/>
      <c r="N984" s="428"/>
      <c r="O984" s="428"/>
      <c r="P984" s="428"/>
      <c r="Q984" s="428"/>
      <c r="R984" s="428"/>
      <c r="S984" s="428"/>
      <c r="T984" s="428"/>
      <c r="U984" s="428"/>
      <c r="V984" s="428"/>
      <c r="W984" s="428"/>
      <c r="X984" s="428"/>
      <c r="Y984" s="428"/>
      <c r="Z984" s="428"/>
      <c r="AA984" s="428"/>
      <c r="AB984" s="428"/>
      <c r="AC984" s="428"/>
      <c r="AD984" s="428"/>
      <c r="AE984" s="428"/>
      <c r="AF984" s="428"/>
      <c r="AG984" s="428"/>
      <c r="AH984" s="428"/>
      <c r="AI984" s="428"/>
      <c r="AJ984" s="428"/>
      <c r="AK984" s="428"/>
      <c r="AL984" s="428"/>
      <c r="AM984" s="428"/>
      <c r="AN984" s="428"/>
      <c r="AO984" s="428"/>
      <c r="AP984" s="428"/>
      <c r="AQ984" s="428"/>
      <c r="AR984" s="428"/>
      <c r="AS984" s="428"/>
      <c r="AT984" s="428"/>
      <c r="AU984" s="428"/>
      <c r="AV984" s="428"/>
      <c r="AW984" s="428"/>
      <c r="AX984" s="428"/>
      <c r="AY984" s="428"/>
      <c r="AZ984" s="428"/>
      <c r="BA984" s="428"/>
      <c r="BB984" s="428"/>
      <c r="BC984" s="428"/>
    </row>
    <row r="985" ht="12.75" customHeight="1">
      <c r="A985" s="428"/>
      <c r="B985" s="428"/>
      <c r="C985" s="428"/>
      <c r="D985" s="428"/>
      <c r="E985" s="428"/>
      <c r="F985" s="428"/>
      <c r="G985" s="428"/>
      <c r="H985" s="428"/>
      <c r="I985" s="428"/>
      <c r="J985" s="428"/>
      <c r="K985" s="428"/>
      <c r="L985" s="428"/>
      <c r="M985" s="428"/>
      <c r="N985" s="428"/>
      <c r="O985" s="428"/>
      <c r="P985" s="428"/>
      <c r="Q985" s="428"/>
      <c r="R985" s="428"/>
      <c r="S985" s="428"/>
      <c r="T985" s="428"/>
      <c r="U985" s="428"/>
      <c r="V985" s="428"/>
      <c r="W985" s="428"/>
      <c r="X985" s="428"/>
      <c r="Y985" s="428"/>
      <c r="Z985" s="428"/>
      <c r="AA985" s="428"/>
      <c r="AB985" s="428"/>
      <c r="AC985" s="428"/>
      <c r="AD985" s="428"/>
      <c r="AE985" s="428"/>
      <c r="AF985" s="428"/>
      <c r="AG985" s="428"/>
      <c r="AH985" s="428"/>
      <c r="AI985" s="428"/>
      <c r="AJ985" s="428"/>
      <c r="AK985" s="428"/>
      <c r="AL985" s="428"/>
      <c r="AM985" s="428"/>
      <c r="AN985" s="428"/>
      <c r="AO985" s="428"/>
      <c r="AP985" s="428"/>
      <c r="AQ985" s="428"/>
      <c r="AR985" s="428"/>
      <c r="AS985" s="428"/>
      <c r="AT985" s="428"/>
      <c r="AU985" s="428"/>
      <c r="AV985" s="428"/>
      <c r="AW985" s="428"/>
      <c r="AX985" s="428"/>
      <c r="AY985" s="428"/>
      <c r="AZ985" s="428"/>
      <c r="BA985" s="428"/>
      <c r="BB985" s="428"/>
      <c r="BC985" s="428"/>
    </row>
    <row r="986" ht="12.75" customHeight="1">
      <c r="A986" s="428"/>
      <c r="B986" s="428"/>
      <c r="C986" s="428"/>
      <c r="D986" s="428"/>
      <c r="E986" s="428"/>
      <c r="F986" s="428"/>
      <c r="G986" s="428"/>
      <c r="H986" s="428"/>
      <c r="I986" s="428"/>
      <c r="J986" s="428"/>
      <c r="K986" s="428"/>
      <c r="L986" s="428"/>
      <c r="M986" s="428"/>
      <c r="N986" s="428"/>
      <c r="O986" s="428"/>
      <c r="P986" s="428"/>
      <c r="Q986" s="428"/>
      <c r="R986" s="428"/>
      <c r="S986" s="428"/>
      <c r="T986" s="428"/>
      <c r="U986" s="428"/>
      <c r="V986" s="428"/>
      <c r="W986" s="428"/>
      <c r="X986" s="428"/>
      <c r="Y986" s="428"/>
      <c r="Z986" s="428"/>
      <c r="AA986" s="428"/>
      <c r="AB986" s="428"/>
      <c r="AC986" s="428"/>
      <c r="AD986" s="428"/>
      <c r="AE986" s="428"/>
      <c r="AF986" s="428"/>
      <c r="AG986" s="428"/>
      <c r="AH986" s="428"/>
      <c r="AI986" s="428"/>
      <c r="AJ986" s="428"/>
      <c r="AK986" s="428"/>
      <c r="AL986" s="428"/>
      <c r="AM986" s="428"/>
      <c r="AN986" s="428"/>
      <c r="AO986" s="428"/>
      <c r="AP986" s="428"/>
      <c r="AQ986" s="428"/>
      <c r="AR986" s="428"/>
      <c r="AS986" s="428"/>
      <c r="AT986" s="428"/>
      <c r="AU986" s="428"/>
      <c r="AV986" s="428"/>
      <c r="AW986" s="428"/>
      <c r="AX986" s="428"/>
      <c r="AY986" s="428"/>
      <c r="AZ986" s="428"/>
      <c r="BA986" s="428"/>
      <c r="BB986" s="428"/>
      <c r="BC986" s="428"/>
    </row>
    <row r="987" ht="12.75" customHeight="1">
      <c r="A987" s="428"/>
      <c r="B987" s="428"/>
      <c r="C987" s="428"/>
      <c r="D987" s="428"/>
      <c r="E987" s="428"/>
      <c r="F987" s="428"/>
      <c r="G987" s="428"/>
      <c r="H987" s="428"/>
      <c r="I987" s="428"/>
      <c r="J987" s="428"/>
      <c r="K987" s="428"/>
      <c r="L987" s="428"/>
      <c r="M987" s="428"/>
      <c r="N987" s="428"/>
      <c r="O987" s="428"/>
      <c r="P987" s="428"/>
      <c r="Q987" s="428"/>
      <c r="R987" s="428"/>
      <c r="S987" s="428"/>
      <c r="T987" s="428"/>
      <c r="U987" s="428"/>
      <c r="V987" s="428"/>
      <c r="W987" s="428"/>
      <c r="X987" s="428"/>
      <c r="Y987" s="428"/>
      <c r="Z987" s="428"/>
      <c r="AA987" s="428"/>
      <c r="AB987" s="428"/>
      <c r="AC987" s="428"/>
      <c r="AD987" s="428"/>
      <c r="AE987" s="428"/>
      <c r="AF987" s="428"/>
      <c r="AG987" s="428"/>
      <c r="AH987" s="428"/>
      <c r="AI987" s="428"/>
      <c r="AJ987" s="428"/>
      <c r="AK987" s="428"/>
      <c r="AL987" s="428"/>
      <c r="AM987" s="428"/>
      <c r="AN987" s="428"/>
      <c r="AO987" s="428"/>
      <c r="AP987" s="428"/>
      <c r="AQ987" s="428"/>
      <c r="AR987" s="428"/>
      <c r="AS987" s="428"/>
      <c r="AT987" s="428"/>
      <c r="AU987" s="428"/>
      <c r="AV987" s="428"/>
      <c r="AW987" s="428"/>
      <c r="AX987" s="428"/>
      <c r="AY987" s="428"/>
      <c r="AZ987" s="428"/>
      <c r="BA987" s="428"/>
      <c r="BB987" s="428"/>
      <c r="BC987" s="428"/>
    </row>
    <row r="988" ht="12.75" customHeight="1">
      <c r="A988" s="428"/>
      <c r="B988" s="428"/>
      <c r="C988" s="428"/>
      <c r="D988" s="428"/>
      <c r="E988" s="428"/>
      <c r="F988" s="428"/>
      <c r="G988" s="428"/>
      <c r="H988" s="428"/>
      <c r="I988" s="428"/>
      <c r="J988" s="428"/>
      <c r="K988" s="428"/>
      <c r="L988" s="428"/>
      <c r="M988" s="428"/>
      <c r="N988" s="428"/>
      <c r="O988" s="428"/>
      <c r="P988" s="428"/>
      <c r="Q988" s="428"/>
      <c r="R988" s="428"/>
      <c r="S988" s="428"/>
      <c r="T988" s="428"/>
      <c r="U988" s="428"/>
      <c r="V988" s="428"/>
      <c r="W988" s="428"/>
      <c r="X988" s="428"/>
      <c r="Y988" s="428"/>
      <c r="Z988" s="428"/>
      <c r="AA988" s="428"/>
      <c r="AB988" s="428"/>
      <c r="AC988" s="428"/>
      <c r="AD988" s="428"/>
      <c r="AE988" s="428"/>
      <c r="AF988" s="428"/>
      <c r="AG988" s="428"/>
      <c r="AH988" s="428"/>
      <c r="AI988" s="428"/>
      <c r="AJ988" s="428"/>
      <c r="AK988" s="428"/>
      <c r="AL988" s="428"/>
      <c r="AM988" s="428"/>
      <c r="AN988" s="428"/>
      <c r="AO988" s="428"/>
      <c r="AP988" s="428"/>
      <c r="AQ988" s="428"/>
      <c r="AR988" s="428"/>
      <c r="AS988" s="428"/>
      <c r="AT988" s="428"/>
      <c r="AU988" s="428"/>
      <c r="AV988" s="428"/>
      <c r="AW988" s="428"/>
      <c r="AX988" s="428"/>
      <c r="AY988" s="428"/>
      <c r="AZ988" s="428"/>
      <c r="BA988" s="428"/>
      <c r="BB988" s="428"/>
      <c r="BC988" s="428"/>
    </row>
    <row r="989" ht="12.75" customHeight="1">
      <c r="A989" s="428"/>
      <c r="B989" s="428"/>
      <c r="C989" s="428"/>
      <c r="D989" s="428"/>
      <c r="E989" s="428"/>
      <c r="F989" s="428"/>
      <c r="G989" s="428"/>
      <c r="H989" s="428"/>
      <c r="I989" s="428"/>
      <c r="J989" s="428"/>
      <c r="K989" s="428"/>
      <c r="L989" s="428"/>
      <c r="M989" s="428"/>
      <c r="N989" s="428"/>
      <c r="O989" s="428"/>
      <c r="P989" s="428"/>
      <c r="Q989" s="428"/>
      <c r="R989" s="428"/>
      <c r="S989" s="428"/>
      <c r="T989" s="428"/>
      <c r="U989" s="428"/>
      <c r="V989" s="428"/>
      <c r="W989" s="428"/>
      <c r="X989" s="428"/>
      <c r="Y989" s="428"/>
      <c r="Z989" s="428"/>
      <c r="AA989" s="428"/>
      <c r="AB989" s="428"/>
      <c r="AC989" s="428"/>
      <c r="AD989" s="428"/>
      <c r="AE989" s="428"/>
      <c r="AF989" s="428"/>
      <c r="AG989" s="428"/>
      <c r="AH989" s="428"/>
      <c r="AI989" s="428"/>
      <c r="AJ989" s="428"/>
      <c r="AK989" s="428"/>
      <c r="AL989" s="428"/>
      <c r="AM989" s="428"/>
      <c r="AN989" s="428"/>
      <c r="AO989" s="428"/>
      <c r="AP989" s="428"/>
      <c r="AQ989" s="428"/>
      <c r="AR989" s="428"/>
      <c r="AS989" s="428"/>
      <c r="AT989" s="428"/>
      <c r="AU989" s="428"/>
      <c r="AV989" s="428"/>
      <c r="AW989" s="428"/>
      <c r="AX989" s="428"/>
      <c r="AY989" s="428"/>
      <c r="AZ989" s="428"/>
      <c r="BA989" s="428"/>
      <c r="BB989" s="428"/>
      <c r="BC989" s="428"/>
    </row>
    <row r="990" ht="12.75" customHeight="1">
      <c r="A990" s="428"/>
      <c r="B990" s="428"/>
      <c r="C990" s="428"/>
      <c r="D990" s="428"/>
      <c r="E990" s="428"/>
      <c r="F990" s="428"/>
      <c r="G990" s="428"/>
      <c r="H990" s="428"/>
      <c r="I990" s="428"/>
      <c r="J990" s="428"/>
      <c r="K990" s="428"/>
      <c r="L990" s="428"/>
      <c r="M990" s="428"/>
      <c r="N990" s="428"/>
      <c r="O990" s="428"/>
      <c r="P990" s="428"/>
      <c r="Q990" s="428"/>
      <c r="R990" s="428"/>
      <c r="S990" s="428"/>
      <c r="T990" s="428"/>
      <c r="U990" s="428"/>
      <c r="V990" s="428"/>
      <c r="W990" s="428"/>
      <c r="X990" s="428"/>
      <c r="Y990" s="428"/>
      <c r="Z990" s="428"/>
      <c r="AA990" s="428"/>
      <c r="AB990" s="428"/>
      <c r="AC990" s="428"/>
      <c r="AD990" s="428"/>
      <c r="AE990" s="428"/>
      <c r="AF990" s="428"/>
      <c r="AG990" s="428"/>
      <c r="AH990" s="428"/>
      <c r="AI990" s="428"/>
      <c r="AJ990" s="428"/>
      <c r="AK990" s="428"/>
      <c r="AL990" s="428"/>
      <c r="AM990" s="428"/>
      <c r="AN990" s="428"/>
      <c r="AO990" s="428"/>
      <c r="AP990" s="428"/>
      <c r="AQ990" s="428"/>
      <c r="AR990" s="428"/>
      <c r="AS990" s="428"/>
      <c r="AT990" s="428"/>
      <c r="AU990" s="428"/>
      <c r="AV990" s="428"/>
      <c r="AW990" s="428"/>
      <c r="AX990" s="428"/>
      <c r="AY990" s="428"/>
      <c r="AZ990" s="428"/>
      <c r="BA990" s="428"/>
      <c r="BB990" s="428"/>
      <c r="BC990" s="428"/>
    </row>
    <row r="991" ht="12.75" customHeight="1">
      <c r="A991" s="428"/>
      <c r="B991" s="428"/>
      <c r="C991" s="428"/>
      <c r="D991" s="428"/>
      <c r="E991" s="428"/>
      <c r="F991" s="428"/>
      <c r="G991" s="428"/>
      <c r="H991" s="428"/>
      <c r="I991" s="428"/>
      <c r="J991" s="428"/>
      <c r="K991" s="428"/>
      <c r="L991" s="428"/>
      <c r="M991" s="428"/>
      <c r="N991" s="428"/>
      <c r="O991" s="428"/>
      <c r="P991" s="428"/>
      <c r="Q991" s="428"/>
      <c r="R991" s="428"/>
      <c r="S991" s="428"/>
      <c r="T991" s="428"/>
      <c r="U991" s="428"/>
      <c r="V991" s="428"/>
      <c r="W991" s="428"/>
      <c r="X991" s="428"/>
      <c r="Y991" s="428"/>
      <c r="Z991" s="428"/>
      <c r="AA991" s="428"/>
      <c r="AB991" s="428"/>
      <c r="AC991" s="428"/>
      <c r="AD991" s="428"/>
      <c r="AE991" s="428"/>
      <c r="AF991" s="428"/>
      <c r="AG991" s="428"/>
      <c r="AH991" s="428"/>
      <c r="AI991" s="428"/>
      <c r="AJ991" s="428"/>
      <c r="AK991" s="428"/>
      <c r="AL991" s="428"/>
      <c r="AM991" s="428"/>
      <c r="AN991" s="428"/>
      <c r="AO991" s="428"/>
      <c r="AP991" s="428"/>
      <c r="AQ991" s="428"/>
      <c r="AR991" s="428"/>
      <c r="AS991" s="428"/>
      <c r="AT991" s="428"/>
      <c r="AU991" s="428"/>
      <c r="AV991" s="428"/>
      <c r="AW991" s="428"/>
      <c r="AX991" s="428"/>
      <c r="AY991" s="428"/>
      <c r="AZ991" s="428"/>
      <c r="BA991" s="428"/>
      <c r="BB991" s="428"/>
      <c r="BC991" s="428"/>
    </row>
    <row r="992" ht="12.75" customHeight="1">
      <c r="A992" s="428"/>
      <c r="B992" s="428"/>
      <c r="C992" s="428"/>
      <c r="D992" s="428"/>
      <c r="E992" s="428"/>
      <c r="F992" s="428"/>
      <c r="G992" s="428"/>
      <c r="H992" s="428"/>
      <c r="I992" s="428"/>
      <c r="J992" s="428"/>
      <c r="K992" s="428"/>
      <c r="L992" s="428"/>
      <c r="M992" s="428"/>
      <c r="N992" s="428"/>
      <c r="O992" s="428"/>
      <c r="P992" s="428"/>
      <c r="Q992" s="428"/>
      <c r="R992" s="428"/>
      <c r="S992" s="428"/>
      <c r="T992" s="428"/>
      <c r="U992" s="428"/>
      <c r="V992" s="428"/>
      <c r="W992" s="428"/>
      <c r="X992" s="428"/>
      <c r="Y992" s="428"/>
      <c r="Z992" s="428"/>
      <c r="AA992" s="428"/>
      <c r="AB992" s="428"/>
      <c r="AC992" s="428"/>
      <c r="AD992" s="428"/>
      <c r="AE992" s="428"/>
      <c r="AF992" s="428"/>
      <c r="AG992" s="428"/>
      <c r="AH992" s="428"/>
      <c r="AI992" s="428"/>
      <c r="AJ992" s="428"/>
      <c r="AK992" s="428"/>
      <c r="AL992" s="428"/>
      <c r="AM992" s="428"/>
      <c r="AN992" s="428"/>
      <c r="AO992" s="428"/>
      <c r="AP992" s="428"/>
      <c r="AQ992" s="428"/>
      <c r="AR992" s="428"/>
      <c r="AS992" s="428"/>
      <c r="AT992" s="428"/>
      <c r="AU992" s="428"/>
      <c r="AV992" s="428"/>
      <c r="AW992" s="428"/>
      <c r="AX992" s="428"/>
      <c r="AY992" s="428"/>
      <c r="AZ992" s="428"/>
      <c r="BA992" s="428"/>
      <c r="BB992" s="428"/>
      <c r="BC992" s="428"/>
    </row>
    <row r="993" ht="12.75" customHeight="1">
      <c r="A993" s="428"/>
      <c r="B993" s="428"/>
      <c r="C993" s="428"/>
      <c r="D993" s="428"/>
      <c r="E993" s="428"/>
      <c r="F993" s="428"/>
      <c r="G993" s="428"/>
      <c r="H993" s="428"/>
      <c r="I993" s="428"/>
      <c r="J993" s="428"/>
      <c r="K993" s="428"/>
      <c r="L993" s="428"/>
      <c r="M993" s="428"/>
      <c r="N993" s="428"/>
      <c r="O993" s="428"/>
      <c r="P993" s="428"/>
      <c r="Q993" s="428"/>
      <c r="R993" s="428"/>
      <c r="S993" s="428"/>
      <c r="T993" s="428"/>
      <c r="U993" s="428"/>
      <c r="V993" s="428"/>
      <c r="W993" s="428"/>
      <c r="X993" s="428"/>
      <c r="Y993" s="428"/>
      <c r="Z993" s="428"/>
      <c r="AA993" s="428"/>
      <c r="AB993" s="428"/>
      <c r="AC993" s="428"/>
      <c r="AD993" s="428"/>
      <c r="AE993" s="428"/>
      <c r="AF993" s="428"/>
      <c r="AG993" s="428"/>
      <c r="AH993" s="428"/>
      <c r="AI993" s="428"/>
      <c r="AJ993" s="428"/>
      <c r="AK993" s="428"/>
      <c r="AL993" s="428"/>
      <c r="AM993" s="428"/>
      <c r="AN993" s="428"/>
      <c r="AO993" s="428"/>
      <c r="AP993" s="428"/>
      <c r="AQ993" s="428"/>
      <c r="AR993" s="428"/>
      <c r="AS993" s="428"/>
      <c r="AT993" s="428"/>
      <c r="AU993" s="428"/>
      <c r="AV993" s="428"/>
      <c r="AW993" s="428"/>
      <c r="AX993" s="428"/>
      <c r="AY993" s="428"/>
      <c r="AZ993" s="428"/>
      <c r="BA993" s="428"/>
      <c r="BB993" s="428"/>
      <c r="BC993" s="428"/>
    </row>
    <row r="994" ht="12.75" customHeight="1">
      <c r="A994" s="428"/>
      <c r="B994" s="428"/>
      <c r="C994" s="428"/>
      <c r="D994" s="428"/>
      <c r="E994" s="428"/>
      <c r="F994" s="428"/>
      <c r="G994" s="428"/>
      <c r="H994" s="428"/>
      <c r="I994" s="428"/>
      <c r="J994" s="428"/>
      <c r="K994" s="428"/>
      <c r="L994" s="428"/>
      <c r="M994" s="428"/>
      <c r="N994" s="428"/>
      <c r="O994" s="428"/>
      <c r="P994" s="428"/>
      <c r="Q994" s="428"/>
      <c r="R994" s="428"/>
      <c r="S994" s="428"/>
      <c r="T994" s="428"/>
      <c r="U994" s="428"/>
      <c r="V994" s="428"/>
      <c r="W994" s="428"/>
      <c r="X994" s="428"/>
      <c r="Y994" s="428"/>
      <c r="Z994" s="428"/>
      <c r="AA994" s="428"/>
      <c r="AB994" s="428"/>
      <c r="AC994" s="428"/>
      <c r="AD994" s="428"/>
      <c r="AE994" s="428"/>
      <c r="AF994" s="428"/>
      <c r="AG994" s="428"/>
      <c r="AH994" s="428"/>
      <c r="AI994" s="428"/>
      <c r="AJ994" s="428"/>
      <c r="AK994" s="428"/>
      <c r="AL994" s="428"/>
      <c r="AM994" s="428"/>
      <c r="AN994" s="428"/>
      <c r="AO994" s="428"/>
      <c r="AP994" s="428"/>
      <c r="AQ994" s="428"/>
      <c r="AR994" s="428"/>
      <c r="AS994" s="428"/>
      <c r="AT994" s="428"/>
      <c r="AU994" s="428"/>
      <c r="AV994" s="428"/>
      <c r="AW994" s="428"/>
      <c r="AX994" s="428"/>
      <c r="AY994" s="428"/>
      <c r="AZ994" s="428"/>
      <c r="BA994" s="428"/>
      <c r="BB994" s="428"/>
      <c r="BC994" s="428"/>
    </row>
    <row r="995" ht="12.75" customHeight="1">
      <c r="A995" s="428"/>
      <c r="B995" s="428"/>
      <c r="C995" s="428"/>
      <c r="D995" s="428"/>
      <c r="E995" s="428"/>
      <c r="F995" s="428"/>
      <c r="G995" s="428"/>
      <c r="H995" s="428"/>
      <c r="I995" s="428"/>
      <c r="J995" s="428"/>
      <c r="K995" s="428"/>
      <c r="L995" s="428"/>
      <c r="M995" s="428"/>
      <c r="N995" s="428"/>
      <c r="O995" s="428"/>
      <c r="P995" s="428"/>
      <c r="Q995" s="428"/>
      <c r="R995" s="428"/>
      <c r="S995" s="428"/>
      <c r="T995" s="428"/>
      <c r="U995" s="428"/>
      <c r="V995" s="428"/>
      <c r="W995" s="428"/>
      <c r="X995" s="428"/>
      <c r="Y995" s="428"/>
      <c r="Z995" s="428"/>
      <c r="AA995" s="428"/>
      <c r="AB995" s="428"/>
      <c r="AC995" s="428"/>
      <c r="AD995" s="428"/>
      <c r="AE995" s="428"/>
      <c r="AF995" s="428"/>
      <c r="AG995" s="428"/>
      <c r="AH995" s="428"/>
      <c r="AI995" s="428"/>
      <c r="AJ995" s="428"/>
      <c r="AK995" s="428"/>
      <c r="AL995" s="428"/>
      <c r="AM995" s="428"/>
      <c r="AN995" s="428"/>
      <c r="AO995" s="428"/>
      <c r="AP995" s="428"/>
      <c r="AQ995" s="428"/>
      <c r="AR995" s="428"/>
      <c r="AS995" s="428"/>
      <c r="AT995" s="428"/>
      <c r="AU995" s="428"/>
      <c r="AV995" s="428"/>
      <c r="AW995" s="428"/>
      <c r="AX995" s="428"/>
      <c r="AY995" s="428"/>
      <c r="AZ995" s="428"/>
      <c r="BA995" s="428"/>
      <c r="BB995" s="428"/>
      <c r="BC995" s="428"/>
    </row>
    <row r="996" ht="12.75" customHeight="1">
      <c r="A996" s="428"/>
      <c r="B996" s="428"/>
      <c r="C996" s="428"/>
      <c r="D996" s="428"/>
      <c r="E996" s="428"/>
      <c r="F996" s="428"/>
      <c r="G996" s="428"/>
      <c r="H996" s="428"/>
      <c r="I996" s="428"/>
      <c r="J996" s="428"/>
      <c r="K996" s="428"/>
      <c r="L996" s="428"/>
      <c r="M996" s="428"/>
      <c r="N996" s="428"/>
      <c r="O996" s="428"/>
      <c r="P996" s="428"/>
      <c r="Q996" s="428"/>
      <c r="R996" s="428"/>
      <c r="S996" s="428"/>
      <c r="T996" s="428"/>
      <c r="U996" s="428"/>
      <c r="V996" s="428"/>
      <c r="W996" s="428"/>
      <c r="X996" s="428"/>
      <c r="Y996" s="428"/>
      <c r="Z996" s="428"/>
      <c r="AA996" s="428"/>
      <c r="AB996" s="428"/>
      <c r="AC996" s="428"/>
      <c r="AD996" s="428"/>
      <c r="AE996" s="428"/>
      <c r="AF996" s="428"/>
      <c r="AG996" s="428"/>
      <c r="AH996" s="428"/>
      <c r="AI996" s="428"/>
      <c r="AJ996" s="428"/>
      <c r="AK996" s="428"/>
      <c r="AL996" s="428"/>
      <c r="AM996" s="428"/>
      <c r="AN996" s="428"/>
      <c r="AO996" s="428"/>
      <c r="AP996" s="428"/>
      <c r="AQ996" s="428"/>
      <c r="AR996" s="428"/>
      <c r="AS996" s="428"/>
      <c r="AT996" s="428"/>
      <c r="AU996" s="428"/>
      <c r="AV996" s="428"/>
      <c r="AW996" s="428"/>
      <c r="AX996" s="428"/>
      <c r="AY996" s="428"/>
      <c r="AZ996" s="428"/>
      <c r="BA996" s="428"/>
      <c r="BB996" s="428"/>
      <c r="BC996" s="428"/>
    </row>
    <row r="997" ht="12.75" customHeight="1">
      <c r="A997" s="428"/>
      <c r="B997" s="428"/>
      <c r="C997" s="428"/>
      <c r="D997" s="428"/>
      <c r="E997" s="428"/>
      <c r="F997" s="428"/>
      <c r="G997" s="428"/>
      <c r="H997" s="428"/>
      <c r="I997" s="428"/>
      <c r="J997" s="428"/>
      <c r="K997" s="428"/>
      <c r="L997" s="428"/>
      <c r="M997" s="428"/>
      <c r="N997" s="428"/>
      <c r="O997" s="428"/>
      <c r="P997" s="428"/>
      <c r="Q997" s="428"/>
      <c r="R997" s="428"/>
      <c r="S997" s="428"/>
      <c r="T997" s="428"/>
      <c r="U997" s="428"/>
      <c r="V997" s="428"/>
      <c r="W997" s="428"/>
      <c r="X997" s="428"/>
      <c r="Y997" s="428"/>
      <c r="Z997" s="428"/>
      <c r="AA997" s="428"/>
      <c r="AB997" s="428"/>
      <c r="AC997" s="428"/>
      <c r="AD997" s="428"/>
      <c r="AE997" s="428"/>
      <c r="AF997" s="428"/>
      <c r="AG997" s="428"/>
      <c r="AH997" s="428"/>
      <c r="AI997" s="428"/>
      <c r="AJ997" s="428"/>
      <c r="AK997" s="428"/>
      <c r="AL997" s="428"/>
      <c r="AM997" s="428"/>
      <c r="AN997" s="428"/>
      <c r="AO997" s="428"/>
      <c r="AP997" s="428"/>
      <c r="AQ997" s="428"/>
      <c r="AR997" s="428"/>
      <c r="AS997" s="428"/>
      <c r="AT997" s="428"/>
      <c r="AU997" s="428"/>
      <c r="AV997" s="428"/>
      <c r="AW997" s="428"/>
      <c r="AX997" s="428"/>
      <c r="AY997" s="428"/>
      <c r="AZ997" s="428"/>
      <c r="BA997" s="428"/>
      <c r="BB997" s="428"/>
      <c r="BC997" s="428"/>
    </row>
    <row r="998" ht="12.75" customHeight="1">
      <c r="A998" s="428"/>
      <c r="B998" s="428"/>
      <c r="C998" s="428"/>
      <c r="D998" s="428"/>
      <c r="E998" s="428"/>
      <c r="F998" s="428"/>
      <c r="G998" s="428"/>
      <c r="H998" s="428"/>
      <c r="I998" s="428"/>
      <c r="J998" s="428"/>
      <c r="K998" s="428"/>
      <c r="L998" s="428"/>
      <c r="M998" s="428"/>
      <c r="N998" s="428"/>
      <c r="O998" s="428"/>
      <c r="P998" s="428"/>
      <c r="Q998" s="428"/>
      <c r="R998" s="428"/>
      <c r="S998" s="428"/>
      <c r="T998" s="428"/>
      <c r="U998" s="428"/>
      <c r="V998" s="428"/>
      <c r="W998" s="428"/>
      <c r="X998" s="428"/>
      <c r="Y998" s="428"/>
      <c r="Z998" s="428"/>
      <c r="AA998" s="428"/>
      <c r="AB998" s="428"/>
      <c r="AC998" s="428"/>
      <c r="AD998" s="428"/>
      <c r="AE998" s="428"/>
      <c r="AF998" s="428"/>
      <c r="AG998" s="428"/>
      <c r="AH998" s="428"/>
      <c r="AI998" s="428"/>
      <c r="AJ998" s="428"/>
      <c r="AK998" s="428"/>
      <c r="AL998" s="428"/>
      <c r="AM998" s="428"/>
      <c r="AN998" s="428"/>
      <c r="AO998" s="428"/>
      <c r="AP998" s="428"/>
      <c r="AQ998" s="428"/>
      <c r="AR998" s="428"/>
      <c r="AS998" s="428"/>
      <c r="AT998" s="428"/>
      <c r="AU998" s="428"/>
      <c r="AV998" s="428"/>
      <c r="AW998" s="428"/>
      <c r="AX998" s="428"/>
      <c r="AY998" s="428"/>
      <c r="AZ998" s="428"/>
      <c r="BA998" s="428"/>
      <c r="BB998" s="428"/>
      <c r="BC998" s="428"/>
    </row>
    <row r="999" ht="12.75" customHeight="1">
      <c r="A999" s="428"/>
      <c r="B999" s="428"/>
      <c r="C999" s="428"/>
      <c r="D999" s="428"/>
      <c r="E999" s="428"/>
      <c r="F999" s="428"/>
      <c r="G999" s="428"/>
      <c r="H999" s="428"/>
      <c r="I999" s="428"/>
      <c r="J999" s="428"/>
      <c r="K999" s="428"/>
      <c r="L999" s="428"/>
      <c r="M999" s="428"/>
      <c r="N999" s="428"/>
      <c r="O999" s="428"/>
      <c r="P999" s="428"/>
      <c r="Q999" s="428"/>
      <c r="R999" s="428"/>
      <c r="S999" s="428"/>
      <c r="T999" s="428"/>
      <c r="U999" s="428"/>
      <c r="V999" s="428"/>
      <c r="W999" s="428"/>
      <c r="X999" s="428"/>
      <c r="Y999" s="428"/>
      <c r="Z999" s="428"/>
      <c r="AA999" s="428"/>
      <c r="AB999" s="428"/>
      <c r="AC999" s="428"/>
      <c r="AD999" s="428"/>
      <c r="AE999" s="428"/>
      <c r="AF999" s="428"/>
      <c r="AG999" s="428"/>
      <c r="AH999" s="428"/>
      <c r="AI999" s="428"/>
      <c r="AJ999" s="428"/>
      <c r="AK999" s="428"/>
      <c r="AL999" s="428"/>
      <c r="AM999" s="428"/>
      <c r="AN999" s="428"/>
      <c r="AO999" s="428"/>
      <c r="AP999" s="428"/>
      <c r="AQ999" s="428"/>
      <c r="AR999" s="428"/>
      <c r="AS999" s="428"/>
      <c r="AT999" s="428"/>
      <c r="AU999" s="428"/>
      <c r="AV999" s="428"/>
      <c r="AW999" s="428"/>
      <c r="AX999" s="428"/>
      <c r="AY999" s="428"/>
      <c r="AZ999" s="428"/>
      <c r="BA999" s="428"/>
      <c r="BB999" s="428"/>
      <c r="BC999" s="428"/>
    </row>
    <row r="1000" ht="12.75" customHeight="1">
      <c r="A1000" s="428"/>
      <c r="B1000" s="428"/>
      <c r="C1000" s="428"/>
      <c r="D1000" s="428"/>
      <c r="E1000" s="428"/>
      <c r="F1000" s="428"/>
      <c r="G1000" s="428"/>
      <c r="H1000" s="428"/>
      <c r="I1000" s="428"/>
      <c r="J1000" s="428"/>
      <c r="K1000" s="428"/>
      <c r="L1000" s="428"/>
      <c r="M1000" s="428"/>
      <c r="N1000" s="428"/>
      <c r="O1000" s="428"/>
      <c r="P1000" s="428"/>
      <c r="Q1000" s="428"/>
      <c r="R1000" s="428"/>
      <c r="S1000" s="428"/>
      <c r="T1000" s="428"/>
      <c r="U1000" s="428"/>
      <c r="V1000" s="428"/>
      <c r="W1000" s="428"/>
      <c r="X1000" s="428"/>
      <c r="Y1000" s="428"/>
      <c r="Z1000" s="428"/>
      <c r="AA1000" s="428"/>
      <c r="AB1000" s="428"/>
      <c r="AC1000" s="428"/>
      <c r="AD1000" s="428"/>
      <c r="AE1000" s="428"/>
      <c r="AF1000" s="428"/>
      <c r="AG1000" s="428"/>
      <c r="AH1000" s="428"/>
      <c r="AI1000" s="428"/>
      <c r="AJ1000" s="428"/>
      <c r="AK1000" s="428"/>
      <c r="AL1000" s="428"/>
      <c r="AM1000" s="428"/>
      <c r="AN1000" s="428"/>
      <c r="AO1000" s="428"/>
      <c r="AP1000" s="428"/>
      <c r="AQ1000" s="428"/>
      <c r="AR1000" s="428"/>
      <c r="AS1000" s="428"/>
      <c r="AT1000" s="428"/>
      <c r="AU1000" s="428"/>
      <c r="AV1000" s="428"/>
      <c r="AW1000" s="428"/>
      <c r="AX1000" s="428"/>
      <c r="AY1000" s="428"/>
      <c r="AZ1000" s="428"/>
      <c r="BA1000" s="428"/>
      <c r="BB1000" s="428"/>
      <c r="BC1000" s="428"/>
    </row>
  </sheetData>
  <autoFilter ref="$A$3:$BC$21"/>
  <mergeCells count="6">
    <mergeCell ref="N2:R2"/>
    <mergeCell ref="U2:X2"/>
    <mergeCell ref="AE2:AO2"/>
    <mergeCell ref="AQ2:AV2"/>
    <mergeCell ref="AX2:AY2"/>
    <mergeCell ref="AZ2:BB2"/>
  </mergeCells>
  <conditionalFormatting sqref="B4:B28">
    <cfRule type="expression" dxfId="2" priority="1">
      <formula>#REF!="overdue"</formula>
    </cfRule>
  </conditionalFormatting>
  <conditionalFormatting sqref="B4:B28">
    <cfRule type="expression" dxfId="12" priority="2">
      <formula>#REF!="Realised"</formula>
    </cfRule>
  </conditionalFormatting>
  <conditionalFormatting sqref="B4:B28">
    <cfRule type="expression" dxfId="4" priority="3">
      <formula>#REF!="negotiated"</formula>
    </cfRule>
  </conditionalFormatting>
  <conditionalFormatting sqref="B4:B28">
    <cfRule type="expression" dxfId="5" priority="4">
      <formula>#REF!="onboarded"</formula>
    </cfRule>
  </conditionalFormatting>
  <printOptions/>
  <pageMargins bottom="0.75" footer="0.0" header="0.0" left="0.7" right="0.7" top="0.75"/>
  <pageSetup orientation="portrait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6.0"/>
    <col customWidth="1" min="2" max="2" width="28.75"/>
    <col customWidth="1" min="3" max="3" width="15.25"/>
    <col customWidth="1" min="4" max="4" width="24.0"/>
    <col customWidth="1" min="5" max="5" width="11.13"/>
    <col customWidth="1" min="6" max="6" width="14.0"/>
    <col customWidth="1" hidden="1" min="7" max="7" width="18.38"/>
    <col customWidth="1" hidden="1" min="8" max="8" width="12.25"/>
    <col customWidth="1" hidden="1" min="9" max="9" width="14.88"/>
    <col customWidth="1" min="10" max="10" width="20.88"/>
    <col customWidth="1" min="11" max="11" width="25.88"/>
    <col customWidth="1" min="12" max="12" width="27.0"/>
    <col customWidth="1" min="13" max="13" width="19.75"/>
    <col customWidth="1" min="14" max="14" width="18.25"/>
    <col customWidth="1" min="15" max="15" width="12.75"/>
    <col customWidth="1" min="16" max="16" width="14.25"/>
    <col customWidth="1" min="17" max="17" width="19.75"/>
    <col customWidth="1" min="18" max="18" width="27.88"/>
    <col customWidth="1" min="19" max="19" width="18.63"/>
    <col customWidth="1" min="20" max="20" width="16.88"/>
    <col customWidth="1" min="21" max="30" width="12.75"/>
  </cols>
  <sheetData>
    <row r="1" ht="15.75" customHeight="1">
      <c r="A1" s="551" t="s">
        <v>5183</v>
      </c>
      <c r="B1" s="551" t="s">
        <v>5184</v>
      </c>
      <c r="C1" s="551" t="s">
        <v>5185</v>
      </c>
      <c r="D1" s="551" t="s">
        <v>5186</v>
      </c>
      <c r="E1" s="551" t="s">
        <v>212</v>
      </c>
      <c r="F1" s="551" t="s">
        <v>5187</v>
      </c>
      <c r="G1" s="552" t="s">
        <v>5188</v>
      </c>
      <c r="H1" s="552" t="s">
        <v>5189</v>
      </c>
      <c r="I1" s="552" t="s">
        <v>5190</v>
      </c>
      <c r="J1" s="551" t="s">
        <v>5191</v>
      </c>
      <c r="K1" s="551" t="s">
        <v>5192</v>
      </c>
      <c r="L1" s="552" t="s">
        <v>4955</v>
      </c>
      <c r="M1" s="552" t="s">
        <v>5193</v>
      </c>
      <c r="N1" s="552" t="s">
        <v>5194</v>
      </c>
      <c r="O1" s="553" t="s">
        <v>5195</v>
      </c>
      <c r="P1" s="553" t="s">
        <v>5196</v>
      </c>
      <c r="Q1" s="552" t="s">
        <v>5197</v>
      </c>
      <c r="R1" s="552" t="s">
        <v>5198</v>
      </c>
      <c r="S1" s="552" t="s">
        <v>5199</v>
      </c>
      <c r="T1" s="552" t="s">
        <v>211</v>
      </c>
      <c r="U1" s="554"/>
      <c r="V1" s="554"/>
      <c r="W1" s="554"/>
      <c r="X1" s="554"/>
      <c r="Y1" s="554"/>
      <c r="Z1" s="554"/>
      <c r="AA1" s="554"/>
      <c r="AB1" s="554"/>
      <c r="AC1" s="554"/>
      <c r="AD1" s="554"/>
    </row>
    <row r="2" ht="15.75" customHeight="1">
      <c r="A2" s="555">
        <v>1.0</v>
      </c>
      <c r="B2" s="556" t="s">
        <v>1642</v>
      </c>
      <c r="C2" s="556" t="s">
        <v>5200</v>
      </c>
      <c r="D2" s="556" t="s">
        <v>5201</v>
      </c>
      <c r="E2" s="557" t="s">
        <v>152</v>
      </c>
      <c r="F2" s="558">
        <v>1800.0</v>
      </c>
      <c r="G2" s="559"/>
      <c r="H2" s="557"/>
      <c r="I2" s="558"/>
      <c r="J2" s="560" t="s">
        <v>61</v>
      </c>
      <c r="K2" s="557" t="s">
        <v>5202</v>
      </c>
      <c r="L2" s="555" t="s">
        <v>5202</v>
      </c>
      <c r="M2" s="555" t="s">
        <v>5203</v>
      </c>
      <c r="N2" s="561"/>
      <c r="O2" s="555" t="s">
        <v>5203</v>
      </c>
      <c r="P2" s="560"/>
      <c r="Q2" s="560"/>
      <c r="R2" s="560"/>
      <c r="S2" s="560"/>
      <c r="T2" s="560" t="s">
        <v>5204</v>
      </c>
      <c r="U2" s="560"/>
      <c r="V2" s="560"/>
      <c r="W2" s="560"/>
      <c r="X2" s="560"/>
      <c r="Y2" s="560"/>
      <c r="Z2" s="560"/>
      <c r="AA2" s="560"/>
      <c r="AB2" s="562"/>
      <c r="AC2" s="562"/>
      <c r="AD2" s="562"/>
    </row>
    <row r="3" ht="15.75" customHeight="1">
      <c r="A3" s="563"/>
      <c r="B3" s="563"/>
      <c r="C3" s="563"/>
      <c r="D3" s="563"/>
      <c r="E3" s="557" t="s">
        <v>4</v>
      </c>
      <c r="F3" s="558">
        <v>1800.0</v>
      </c>
      <c r="G3" s="559"/>
      <c r="H3" s="557"/>
      <c r="I3" s="558"/>
      <c r="J3" s="560" t="s">
        <v>61</v>
      </c>
      <c r="K3" s="557" t="s">
        <v>5202</v>
      </c>
      <c r="L3" s="563"/>
      <c r="M3" s="563"/>
      <c r="N3" s="563"/>
      <c r="O3" s="563"/>
      <c r="P3" s="560"/>
      <c r="Q3" s="560"/>
      <c r="R3" s="560"/>
      <c r="S3" s="560"/>
      <c r="T3" s="560" t="s">
        <v>5204</v>
      </c>
      <c r="U3" s="560"/>
      <c r="V3" s="560"/>
      <c r="W3" s="560"/>
      <c r="X3" s="560"/>
      <c r="Y3" s="560"/>
      <c r="Z3" s="560"/>
      <c r="AA3" s="560"/>
      <c r="AB3" s="562"/>
      <c r="AC3" s="562"/>
      <c r="AD3" s="562"/>
    </row>
    <row r="4" ht="15.75" customHeight="1">
      <c r="A4" s="555">
        <v>2.0</v>
      </c>
      <c r="B4" s="564">
        <v>8671.0</v>
      </c>
      <c r="C4" s="565" t="s">
        <v>5205</v>
      </c>
      <c r="D4" s="556" t="s">
        <v>5201</v>
      </c>
      <c r="E4" s="557" t="s">
        <v>4</v>
      </c>
      <c r="F4" s="558">
        <v>1100.0</v>
      </c>
      <c r="G4" s="557"/>
      <c r="H4" s="557"/>
      <c r="I4" s="558"/>
      <c r="J4" s="560" t="s">
        <v>61</v>
      </c>
      <c r="K4" s="557" t="s">
        <v>5206</v>
      </c>
      <c r="L4" s="555" t="s">
        <v>5207</v>
      </c>
      <c r="M4" s="555" t="s">
        <v>5203</v>
      </c>
      <c r="N4" s="561"/>
      <c r="O4" s="566" t="s">
        <v>5203</v>
      </c>
      <c r="P4" s="560"/>
      <c r="Q4" s="560"/>
      <c r="R4" s="560"/>
      <c r="S4" s="560"/>
      <c r="T4" s="560" t="s">
        <v>5204</v>
      </c>
      <c r="U4" s="560"/>
      <c r="V4" s="560"/>
      <c r="W4" s="560"/>
      <c r="X4" s="560"/>
      <c r="Y4" s="560"/>
      <c r="Z4" s="560"/>
      <c r="AA4" s="560"/>
      <c r="AB4" s="562"/>
      <c r="AC4" s="562"/>
      <c r="AD4" s="562"/>
    </row>
    <row r="5" ht="15.75" customHeight="1">
      <c r="A5" s="567"/>
      <c r="B5" s="567"/>
      <c r="C5" s="556" t="s">
        <v>5200</v>
      </c>
      <c r="D5" s="567"/>
      <c r="E5" s="557" t="s">
        <v>172</v>
      </c>
      <c r="F5" s="558">
        <v>800.0</v>
      </c>
      <c r="G5" s="557"/>
      <c r="H5" s="557"/>
      <c r="I5" s="558"/>
      <c r="J5" s="560" t="s">
        <v>61</v>
      </c>
      <c r="K5" s="557" t="s">
        <v>5206</v>
      </c>
      <c r="L5" s="567"/>
      <c r="M5" s="567"/>
      <c r="N5" s="567"/>
      <c r="O5" s="567"/>
      <c r="P5" s="560"/>
      <c r="Q5" s="560"/>
      <c r="R5" s="560"/>
      <c r="S5" s="560"/>
      <c r="T5" s="560" t="s">
        <v>5204</v>
      </c>
      <c r="U5" s="560"/>
      <c r="V5" s="560"/>
      <c r="W5" s="560"/>
      <c r="X5" s="560"/>
      <c r="Y5" s="560"/>
      <c r="Z5" s="560"/>
      <c r="AA5" s="560"/>
      <c r="AB5" s="562"/>
      <c r="AC5" s="562"/>
      <c r="AD5" s="562"/>
    </row>
    <row r="6" ht="15.75" customHeight="1">
      <c r="A6" s="567"/>
      <c r="B6" s="567"/>
      <c r="C6" s="567"/>
      <c r="D6" s="567"/>
      <c r="E6" s="557" t="s">
        <v>162</v>
      </c>
      <c r="F6" s="558">
        <v>700.0</v>
      </c>
      <c r="G6" s="557"/>
      <c r="H6" s="557"/>
      <c r="I6" s="558"/>
      <c r="J6" s="560" t="s">
        <v>61</v>
      </c>
      <c r="K6" s="557" t="s">
        <v>5206</v>
      </c>
      <c r="L6" s="567"/>
      <c r="M6" s="567"/>
      <c r="N6" s="567"/>
      <c r="O6" s="567"/>
      <c r="P6" s="560"/>
      <c r="Q6" s="560"/>
      <c r="R6" s="560"/>
      <c r="S6" s="560"/>
      <c r="T6" s="560" t="s">
        <v>5204</v>
      </c>
      <c r="U6" s="560"/>
      <c r="V6" s="560"/>
      <c r="W6" s="560"/>
      <c r="X6" s="560"/>
      <c r="Y6" s="560"/>
      <c r="Z6" s="560"/>
      <c r="AA6" s="560"/>
      <c r="AB6" s="562"/>
      <c r="AC6" s="562"/>
      <c r="AD6" s="562"/>
    </row>
    <row r="7" ht="15.75" customHeight="1">
      <c r="A7" s="563"/>
      <c r="B7" s="563"/>
      <c r="C7" s="563"/>
      <c r="D7" s="563"/>
      <c r="E7" s="557" t="s">
        <v>4</v>
      </c>
      <c r="F7" s="558">
        <v>1000.0</v>
      </c>
      <c r="G7" s="557"/>
      <c r="H7" s="557"/>
      <c r="I7" s="558"/>
      <c r="J7" s="560" t="s">
        <v>61</v>
      </c>
      <c r="K7" s="557" t="s">
        <v>5206</v>
      </c>
      <c r="L7" s="563"/>
      <c r="M7" s="563"/>
      <c r="N7" s="563"/>
      <c r="O7" s="563"/>
      <c r="P7" s="560"/>
      <c r="Q7" s="560"/>
      <c r="R7" s="560"/>
      <c r="S7" s="560"/>
      <c r="T7" s="560" t="s">
        <v>5204</v>
      </c>
      <c r="U7" s="560"/>
      <c r="V7" s="560"/>
      <c r="W7" s="560"/>
      <c r="X7" s="560"/>
      <c r="Y7" s="560"/>
      <c r="Z7" s="560"/>
      <c r="AA7" s="560"/>
      <c r="AB7" s="562"/>
      <c r="AC7" s="562"/>
      <c r="AD7" s="562"/>
    </row>
    <row r="8" ht="15.75" customHeight="1">
      <c r="A8" s="568">
        <v>3.0</v>
      </c>
      <c r="B8" s="569">
        <v>23181.0</v>
      </c>
      <c r="C8" s="557" t="s">
        <v>5200</v>
      </c>
      <c r="D8" s="557" t="s">
        <v>5201</v>
      </c>
      <c r="E8" s="557" t="s">
        <v>4</v>
      </c>
      <c r="F8" s="558">
        <v>3600.0</v>
      </c>
      <c r="G8" s="559"/>
      <c r="H8" s="557"/>
      <c r="I8" s="558"/>
      <c r="J8" s="560" t="s">
        <v>61</v>
      </c>
      <c r="K8" s="557" t="s">
        <v>5202</v>
      </c>
      <c r="L8" s="560" t="s">
        <v>5208</v>
      </c>
      <c r="M8" s="560" t="s">
        <v>5203</v>
      </c>
      <c r="N8" s="560"/>
      <c r="O8" s="560" t="s">
        <v>5203</v>
      </c>
      <c r="P8" s="560"/>
      <c r="Q8" s="570" t="s">
        <v>1689</v>
      </c>
      <c r="R8" s="560" t="s">
        <v>5209</v>
      </c>
      <c r="S8" s="571" t="s">
        <v>5210</v>
      </c>
      <c r="T8" s="560" t="s">
        <v>5204</v>
      </c>
      <c r="U8" s="560"/>
      <c r="V8" s="560"/>
      <c r="W8" s="560"/>
      <c r="X8" s="560"/>
      <c r="Y8" s="560"/>
      <c r="Z8" s="560"/>
      <c r="AA8" s="560"/>
      <c r="AB8" s="562"/>
      <c r="AC8" s="562"/>
      <c r="AD8" s="562"/>
    </row>
    <row r="9" ht="15.75" customHeight="1">
      <c r="A9" s="555">
        <v>4.0</v>
      </c>
      <c r="B9" s="556">
        <v>77614.0</v>
      </c>
      <c r="C9" s="556" t="s">
        <v>5200</v>
      </c>
      <c r="D9" s="556" t="s">
        <v>5201</v>
      </c>
      <c r="E9" s="557" t="s">
        <v>4</v>
      </c>
      <c r="F9" s="558">
        <v>2000.0</v>
      </c>
      <c r="G9" s="559"/>
      <c r="H9" s="557"/>
      <c r="I9" s="558"/>
      <c r="J9" s="560" t="s">
        <v>61</v>
      </c>
      <c r="K9" s="557" t="s">
        <v>5211</v>
      </c>
      <c r="L9" s="555" t="s">
        <v>5212</v>
      </c>
      <c r="M9" s="555" t="s">
        <v>4999</v>
      </c>
      <c r="N9" s="561"/>
      <c r="O9" s="561"/>
      <c r="P9" s="560"/>
      <c r="Q9" s="560"/>
      <c r="R9" s="560"/>
      <c r="S9" s="560"/>
      <c r="T9" s="560" t="s">
        <v>5213</v>
      </c>
      <c r="U9" s="560"/>
      <c r="V9" s="560"/>
      <c r="W9" s="560"/>
      <c r="X9" s="560"/>
      <c r="Y9" s="560"/>
      <c r="Z9" s="560"/>
      <c r="AA9" s="560"/>
      <c r="AB9" s="562"/>
      <c r="AC9" s="562"/>
      <c r="AD9" s="562"/>
    </row>
    <row r="10" ht="15.75" customHeight="1">
      <c r="A10" s="567"/>
      <c r="B10" s="567"/>
      <c r="C10" s="563"/>
      <c r="D10" s="567"/>
      <c r="E10" s="557" t="s">
        <v>172</v>
      </c>
      <c r="F10" s="558">
        <v>300.0</v>
      </c>
      <c r="G10" s="559"/>
      <c r="H10" s="557"/>
      <c r="I10" s="558"/>
      <c r="J10" s="560" t="s">
        <v>61</v>
      </c>
      <c r="K10" s="557" t="s">
        <v>5211</v>
      </c>
      <c r="L10" s="567"/>
      <c r="M10" s="567"/>
      <c r="N10" s="567"/>
      <c r="O10" s="567"/>
      <c r="P10" s="560"/>
      <c r="Q10" s="560"/>
      <c r="R10" s="560"/>
      <c r="S10" s="560"/>
      <c r="T10" s="560" t="s">
        <v>5213</v>
      </c>
      <c r="U10" s="560"/>
      <c r="V10" s="560"/>
      <c r="W10" s="560"/>
      <c r="X10" s="560"/>
      <c r="Y10" s="560"/>
      <c r="Z10" s="560"/>
      <c r="AA10" s="560"/>
      <c r="AB10" s="562"/>
      <c r="AC10" s="562"/>
      <c r="AD10" s="562"/>
    </row>
    <row r="11" ht="15.75" customHeight="1">
      <c r="A11" s="567"/>
      <c r="B11" s="567"/>
      <c r="C11" s="556" t="s">
        <v>5205</v>
      </c>
      <c r="D11" s="567"/>
      <c r="E11" s="557" t="s">
        <v>152</v>
      </c>
      <c r="F11" s="558">
        <v>300.0</v>
      </c>
      <c r="G11" s="559"/>
      <c r="H11" s="557"/>
      <c r="I11" s="558"/>
      <c r="J11" s="560" t="s">
        <v>61</v>
      </c>
      <c r="K11" s="557" t="s">
        <v>5211</v>
      </c>
      <c r="L11" s="567"/>
      <c r="M11" s="567"/>
      <c r="N11" s="567"/>
      <c r="O11" s="567"/>
      <c r="P11" s="560"/>
      <c r="Q11" s="560"/>
      <c r="R11" s="560"/>
      <c r="S11" s="560"/>
      <c r="T11" s="560" t="s">
        <v>5213</v>
      </c>
      <c r="U11" s="560"/>
      <c r="V11" s="560"/>
      <c r="W11" s="560"/>
      <c r="X11" s="560"/>
      <c r="Y11" s="560"/>
      <c r="Z11" s="560"/>
      <c r="AA11" s="560"/>
      <c r="AB11" s="562"/>
      <c r="AC11" s="562"/>
      <c r="AD11" s="562"/>
    </row>
    <row r="12" ht="15.75" customHeight="1">
      <c r="A12" s="563"/>
      <c r="B12" s="563"/>
      <c r="C12" s="563"/>
      <c r="D12" s="563"/>
      <c r="E12" s="557" t="s">
        <v>172</v>
      </c>
      <c r="F12" s="558">
        <v>1000.0</v>
      </c>
      <c r="G12" s="559"/>
      <c r="H12" s="557"/>
      <c r="I12" s="558"/>
      <c r="J12" s="560" t="s">
        <v>61</v>
      </c>
      <c r="K12" s="557" t="s">
        <v>5211</v>
      </c>
      <c r="L12" s="563"/>
      <c r="M12" s="563"/>
      <c r="N12" s="563"/>
      <c r="O12" s="563"/>
      <c r="P12" s="560"/>
      <c r="Q12" s="560"/>
      <c r="R12" s="560"/>
      <c r="S12" s="560"/>
      <c r="T12" s="560" t="s">
        <v>5213</v>
      </c>
      <c r="U12" s="560"/>
      <c r="V12" s="560"/>
      <c r="W12" s="560"/>
      <c r="X12" s="560"/>
      <c r="Y12" s="560"/>
      <c r="Z12" s="560"/>
      <c r="AA12" s="560"/>
      <c r="AB12" s="562"/>
      <c r="AC12" s="562"/>
      <c r="AD12" s="562"/>
    </row>
    <row r="13" ht="15.75" customHeight="1">
      <c r="A13" s="555">
        <v>5.0</v>
      </c>
      <c r="B13" s="556">
        <v>10524.0</v>
      </c>
      <c r="C13" s="556" t="s">
        <v>5214</v>
      </c>
      <c r="D13" s="556" t="s">
        <v>5215</v>
      </c>
      <c r="E13" s="557" t="s">
        <v>148</v>
      </c>
      <c r="F13" s="558">
        <v>300.0</v>
      </c>
      <c r="G13" s="559"/>
      <c r="H13" s="557"/>
      <c r="I13" s="558"/>
      <c r="J13" s="560" t="s">
        <v>61</v>
      </c>
      <c r="K13" s="557" t="s">
        <v>5211</v>
      </c>
      <c r="L13" s="555" t="s">
        <v>5212</v>
      </c>
      <c r="M13" s="555" t="s">
        <v>4999</v>
      </c>
      <c r="N13" s="561"/>
      <c r="O13" s="561"/>
      <c r="P13" s="560"/>
      <c r="Q13" s="560"/>
      <c r="R13" s="560"/>
      <c r="S13" s="560"/>
      <c r="T13" s="560" t="s">
        <v>5213</v>
      </c>
      <c r="U13" s="560"/>
      <c r="V13" s="560"/>
      <c r="W13" s="560"/>
      <c r="X13" s="560"/>
      <c r="Y13" s="560"/>
      <c r="Z13" s="560"/>
      <c r="AA13" s="560"/>
      <c r="AB13" s="562"/>
      <c r="AC13" s="562"/>
      <c r="AD13" s="562"/>
    </row>
    <row r="14" ht="15.75" customHeight="1">
      <c r="A14" s="567"/>
      <c r="B14" s="567"/>
      <c r="C14" s="567"/>
      <c r="D14" s="567"/>
      <c r="E14" s="557" t="s">
        <v>152</v>
      </c>
      <c r="F14" s="558">
        <v>200.0</v>
      </c>
      <c r="G14" s="559"/>
      <c r="H14" s="557"/>
      <c r="I14" s="558"/>
      <c r="J14" s="560" t="s">
        <v>61</v>
      </c>
      <c r="K14" s="557" t="s">
        <v>5211</v>
      </c>
      <c r="L14" s="567"/>
      <c r="M14" s="567"/>
      <c r="N14" s="567"/>
      <c r="O14" s="567"/>
      <c r="P14" s="560"/>
      <c r="Q14" s="560"/>
      <c r="R14" s="560"/>
      <c r="S14" s="560"/>
      <c r="T14" s="560" t="s">
        <v>5213</v>
      </c>
      <c r="U14" s="560"/>
      <c r="V14" s="560"/>
      <c r="W14" s="560"/>
      <c r="X14" s="560"/>
      <c r="Y14" s="560"/>
      <c r="Z14" s="560"/>
      <c r="AA14" s="560"/>
      <c r="AB14" s="562"/>
      <c r="AC14" s="562"/>
      <c r="AD14" s="562"/>
    </row>
    <row r="15" ht="15.75" customHeight="1">
      <c r="A15" s="567"/>
      <c r="B15" s="567"/>
      <c r="C15" s="567"/>
      <c r="D15" s="567"/>
      <c r="E15" s="557" t="s">
        <v>4</v>
      </c>
      <c r="F15" s="558">
        <v>900.0</v>
      </c>
      <c r="G15" s="559"/>
      <c r="H15" s="557"/>
      <c r="I15" s="558"/>
      <c r="J15" s="560" t="s">
        <v>61</v>
      </c>
      <c r="K15" s="557" t="s">
        <v>5211</v>
      </c>
      <c r="L15" s="567"/>
      <c r="M15" s="567"/>
      <c r="N15" s="567"/>
      <c r="O15" s="567"/>
      <c r="P15" s="560"/>
      <c r="Q15" s="560"/>
      <c r="R15" s="560"/>
      <c r="S15" s="560"/>
      <c r="T15" s="560" t="s">
        <v>5213</v>
      </c>
      <c r="U15" s="560"/>
      <c r="V15" s="560"/>
      <c r="W15" s="560"/>
      <c r="X15" s="560"/>
      <c r="Y15" s="560"/>
      <c r="Z15" s="560"/>
      <c r="AA15" s="560"/>
      <c r="AB15" s="562"/>
      <c r="AC15" s="562"/>
      <c r="AD15" s="562"/>
    </row>
    <row r="16" ht="15.75" customHeight="1">
      <c r="A16" s="567"/>
      <c r="B16" s="567"/>
      <c r="C16" s="567"/>
      <c r="D16" s="567"/>
      <c r="E16" s="557" t="s">
        <v>172</v>
      </c>
      <c r="F16" s="558">
        <v>200.0</v>
      </c>
      <c r="G16" s="559"/>
      <c r="H16" s="557"/>
      <c r="I16" s="558"/>
      <c r="J16" s="560" t="s">
        <v>61</v>
      </c>
      <c r="K16" s="557" t="s">
        <v>5211</v>
      </c>
      <c r="L16" s="567"/>
      <c r="M16" s="567"/>
      <c r="N16" s="567"/>
      <c r="O16" s="567"/>
      <c r="P16" s="560"/>
      <c r="Q16" s="560"/>
      <c r="R16" s="560"/>
      <c r="S16" s="560"/>
      <c r="T16" s="560" t="s">
        <v>5213</v>
      </c>
      <c r="U16" s="560"/>
      <c r="V16" s="560"/>
      <c r="W16" s="560"/>
      <c r="X16" s="560"/>
      <c r="Y16" s="560"/>
      <c r="Z16" s="560"/>
      <c r="AA16" s="560"/>
      <c r="AB16" s="562"/>
      <c r="AC16" s="562"/>
      <c r="AD16" s="562"/>
    </row>
    <row r="17" ht="15.75" customHeight="1">
      <c r="A17" s="563"/>
      <c r="B17" s="563"/>
      <c r="C17" s="563"/>
      <c r="D17" s="563"/>
      <c r="E17" s="557" t="s">
        <v>177</v>
      </c>
      <c r="F17" s="558">
        <v>200.0</v>
      </c>
      <c r="G17" s="559"/>
      <c r="H17" s="557"/>
      <c r="I17" s="558"/>
      <c r="J17" s="560" t="s">
        <v>61</v>
      </c>
      <c r="K17" s="557" t="s">
        <v>5211</v>
      </c>
      <c r="L17" s="563"/>
      <c r="M17" s="563"/>
      <c r="N17" s="563"/>
      <c r="O17" s="563"/>
      <c r="P17" s="560"/>
      <c r="Q17" s="560"/>
      <c r="R17" s="560"/>
      <c r="S17" s="560"/>
      <c r="T17" s="560" t="s">
        <v>5213</v>
      </c>
      <c r="U17" s="560"/>
      <c r="V17" s="560"/>
      <c r="W17" s="560"/>
      <c r="X17" s="560"/>
      <c r="Y17" s="560"/>
      <c r="Z17" s="560"/>
      <c r="AA17" s="560"/>
      <c r="AB17" s="562"/>
      <c r="AC17" s="562"/>
      <c r="AD17" s="562"/>
    </row>
    <row r="18" ht="15.75" customHeight="1">
      <c r="A18" s="555">
        <v>6.0</v>
      </c>
      <c r="B18" s="556">
        <v>77615.0</v>
      </c>
      <c r="C18" s="556" t="s">
        <v>5200</v>
      </c>
      <c r="D18" s="556" t="s">
        <v>5201</v>
      </c>
      <c r="E18" s="557" t="s">
        <v>4</v>
      </c>
      <c r="F18" s="558">
        <v>2000.0</v>
      </c>
      <c r="G18" s="559"/>
      <c r="H18" s="557"/>
      <c r="I18" s="558"/>
      <c r="J18" s="560" t="s">
        <v>61</v>
      </c>
      <c r="K18" s="557" t="s">
        <v>5211</v>
      </c>
      <c r="L18" s="555" t="s">
        <v>5212</v>
      </c>
      <c r="M18" s="555" t="s">
        <v>4999</v>
      </c>
      <c r="N18" s="561"/>
      <c r="O18" s="561"/>
      <c r="P18" s="560"/>
      <c r="Q18" s="560"/>
      <c r="R18" s="560"/>
      <c r="S18" s="560"/>
      <c r="T18" s="560" t="s">
        <v>5213</v>
      </c>
      <c r="U18" s="560"/>
      <c r="V18" s="560"/>
      <c r="W18" s="560"/>
      <c r="X18" s="560"/>
      <c r="Y18" s="560"/>
      <c r="Z18" s="560"/>
      <c r="AA18" s="560"/>
      <c r="AB18" s="562"/>
      <c r="AC18" s="562"/>
      <c r="AD18" s="562"/>
    </row>
    <row r="19" ht="15.75" customHeight="1">
      <c r="A19" s="567"/>
      <c r="B19" s="567"/>
      <c r="C19" s="563"/>
      <c r="D19" s="567"/>
      <c r="E19" s="557" t="s">
        <v>172</v>
      </c>
      <c r="F19" s="558">
        <v>300.0</v>
      </c>
      <c r="G19" s="559"/>
      <c r="H19" s="557"/>
      <c r="I19" s="558"/>
      <c r="J19" s="560" t="s">
        <v>61</v>
      </c>
      <c r="K19" s="557" t="s">
        <v>5211</v>
      </c>
      <c r="L19" s="567"/>
      <c r="M19" s="567"/>
      <c r="N19" s="567"/>
      <c r="O19" s="567"/>
      <c r="P19" s="560"/>
      <c r="Q19" s="560"/>
      <c r="R19" s="560"/>
      <c r="S19" s="560"/>
      <c r="T19" s="560" t="s">
        <v>5213</v>
      </c>
      <c r="U19" s="560"/>
      <c r="V19" s="560"/>
      <c r="W19" s="560"/>
      <c r="X19" s="560"/>
      <c r="Y19" s="560"/>
      <c r="Z19" s="560"/>
      <c r="AA19" s="560"/>
      <c r="AB19" s="562"/>
      <c r="AC19" s="562"/>
      <c r="AD19" s="562"/>
    </row>
    <row r="20" ht="15.75" customHeight="1">
      <c r="A20" s="567"/>
      <c r="B20" s="567"/>
      <c r="C20" s="556" t="s">
        <v>5205</v>
      </c>
      <c r="D20" s="567"/>
      <c r="E20" s="557" t="s">
        <v>152</v>
      </c>
      <c r="F20" s="558">
        <v>300.0</v>
      </c>
      <c r="G20" s="559"/>
      <c r="H20" s="557"/>
      <c r="I20" s="558"/>
      <c r="J20" s="560" t="s">
        <v>61</v>
      </c>
      <c r="K20" s="557" t="s">
        <v>5211</v>
      </c>
      <c r="L20" s="567"/>
      <c r="M20" s="567"/>
      <c r="N20" s="567"/>
      <c r="O20" s="567"/>
      <c r="P20" s="560"/>
      <c r="Q20" s="560"/>
      <c r="R20" s="560"/>
      <c r="S20" s="560"/>
      <c r="T20" s="560" t="s">
        <v>5213</v>
      </c>
      <c r="U20" s="560"/>
      <c r="V20" s="560"/>
      <c r="W20" s="560"/>
      <c r="X20" s="560"/>
      <c r="Y20" s="560"/>
      <c r="Z20" s="560"/>
      <c r="AA20" s="560"/>
      <c r="AB20" s="562"/>
      <c r="AC20" s="562"/>
      <c r="AD20" s="562"/>
    </row>
    <row r="21" ht="15.75" customHeight="1">
      <c r="A21" s="563"/>
      <c r="B21" s="563"/>
      <c r="C21" s="563"/>
      <c r="D21" s="563"/>
      <c r="E21" s="557" t="s">
        <v>172</v>
      </c>
      <c r="F21" s="558">
        <v>1000.0</v>
      </c>
      <c r="G21" s="559"/>
      <c r="H21" s="557"/>
      <c r="I21" s="558"/>
      <c r="J21" s="560" t="s">
        <v>61</v>
      </c>
      <c r="K21" s="557" t="s">
        <v>5211</v>
      </c>
      <c r="L21" s="563"/>
      <c r="M21" s="563"/>
      <c r="N21" s="563"/>
      <c r="O21" s="563"/>
      <c r="P21" s="560"/>
      <c r="Q21" s="560"/>
      <c r="R21" s="560"/>
      <c r="S21" s="560"/>
      <c r="T21" s="560" t="s">
        <v>5213</v>
      </c>
      <c r="U21" s="560"/>
      <c r="V21" s="560"/>
      <c r="W21" s="560"/>
      <c r="X21" s="560"/>
      <c r="Y21" s="560"/>
      <c r="Z21" s="560"/>
      <c r="AA21" s="560"/>
      <c r="AB21" s="562"/>
      <c r="AC21" s="562"/>
      <c r="AD21" s="562"/>
    </row>
    <row r="22" ht="15.75" customHeight="1">
      <c r="A22" s="555">
        <v>7.0</v>
      </c>
      <c r="B22" s="556">
        <v>8796.0</v>
      </c>
      <c r="C22" s="556" t="s">
        <v>5205</v>
      </c>
      <c r="D22" s="556" t="s">
        <v>5201</v>
      </c>
      <c r="E22" s="557" t="s">
        <v>172</v>
      </c>
      <c r="F22" s="558">
        <v>300.0</v>
      </c>
      <c r="G22" s="557"/>
      <c r="H22" s="557"/>
      <c r="I22" s="558"/>
      <c r="J22" s="560" t="s">
        <v>61</v>
      </c>
      <c r="K22" s="557" t="s">
        <v>5206</v>
      </c>
      <c r="L22" s="555" t="s">
        <v>5207</v>
      </c>
      <c r="M22" s="555" t="s">
        <v>5203</v>
      </c>
      <c r="N22" s="561"/>
      <c r="O22" s="555" t="s">
        <v>5203</v>
      </c>
      <c r="P22" s="560"/>
      <c r="Q22" s="572" t="s">
        <v>1814</v>
      </c>
      <c r="R22" s="555" t="s">
        <v>5209</v>
      </c>
      <c r="S22" s="573" t="s">
        <v>1812</v>
      </c>
      <c r="T22" s="560" t="s">
        <v>5204</v>
      </c>
      <c r="U22" s="560"/>
      <c r="V22" s="560"/>
      <c r="W22" s="560"/>
      <c r="X22" s="560"/>
      <c r="Y22" s="560"/>
      <c r="Z22" s="560"/>
      <c r="AA22" s="560"/>
      <c r="AB22" s="562"/>
      <c r="AC22" s="562"/>
      <c r="AD22" s="562"/>
    </row>
    <row r="23" ht="15.75" customHeight="1">
      <c r="A23" s="567"/>
      <c r="B23" s="567"/>
      <c r="C23" s="563"/>
      <c r="D23" s="567"/>
      <c r="E23" s="557" t="s">
        <v>177</v>
      </c>
      <c r="F23" s="558">
        <v>1200.0</v>
      </c>
      <c r="G23" s="557"/>
      <c r="H23" s="557"/>
      <c r="I23" s="558"/>
      <c r="J23" s="560" t="s">
        <v>61</v>
      </c>
      <c r="K23" s="557" t="s">
        <v>5206</v>
      </c>
      <c r="L23" s="567"/>
      <c r="M23" s="567"/>
      <c r="N23" s="567"/>
      <c r="O23" s="567"/>
      <c r="P23" s="560"/>
      <c r="Q23" s="567"/>
      <c r="R23" s="567"/>
      <c r="S23" s="567"/>
      <c r="T23" s="560" t="s">
        <v>5204</v>
      </c>
      <c r="U23" s="560"/>
      <c r="V23" s="560"/>
      <c r="W23" s="560"/>
      <c r="X23" s="560"/>
      <c r="Y23" s="560"/>
      <c r="Z23" s="560"/>
      <c r="AA23" s="560"/>
      <c r="AB23" s="562"/>
      <c r="AC23" s="562"/>
      <c r="AD23" s="562"/>
    </row>
    <row r="24" ht="15.75" customHeight="1">
      <c r="A24" s="563"/>
      <c r="B24" s="563"/>
      <c r="C24" s="557" t="s">
        <v>5200</v>
      </c>
      <c r="D24" s="563"/>
      <c r="E24" s="557" t="s">
        <v>162</v>
      </c>
      <c r="F24" s="558">
        <v>2100.0</v>
      </c>
      <c r="G24" s="557"/>
      <c r="H24" s="557"/>
      <c r="I24" s="558"/>
      <c r="J24" s="560" t="s">
        <v>61</v>
      </c>
      <c r="K24" s="557" t="s">
        <v>5206</v>
      </c>
      <c r="L24" s="563"/>
      <c r="M24" s="563"/>
      <c r="N24" s="563"/>
      <c r="O24" s="563"/>
      <c r="P24" s="560"/>
      <c r="Q24" s="563"/>
      <c r="R24" s="563"/>
      <c r="S24" s="563"/>
      <c r="T24" s="560" t="s">
        <v>5204</v>
      </c>
      <c r="U24" s="560"/>
      <c r="V24" s="560"/>
      <c r="W24" s="560"/>
      <c r="X24" s="560"/>
      <c r="Y24" s="560"/>
      <c r="Z24" s="560"/>
      <c r="AA24" s="560"/>
      <c r="AB24" s="562"/>
      <c r="AC24" s="562"/>
      <c r="AD24" s="562"/>
    </row>
    <row r="25" ht="15.75" customHeight="1">
      <c r="A25" s="555">
        <v>8.0</v>
      </c>
      <c r="B25" s="556">
        <v>8789.0</v>
      </c>
      <c r="C25" s="556" t="s">
        <v>5205</v>
      </c>
      <c r="D25" s="556" t="s">
        <v>5201</v>
      </c>
      <c r="E25" s="557" t="s">
        <v>4</v>
      </c>
      <c r="F25" s="558">
        <v>2800.0</v>
      </c>
      <c r="G25" s="559"/>
      <c r="H25" s="557"/>
      <c r="I25" s="558"/>
      <c r="J25" s="560" t="s">
        <v>61</v>
      </c>
      <c r="K25" s="557" t="s">
        <v>5206</v>
      </c>
      <c r="L25" s="555" t="s">
        <v>5207</v>
      </c>
      <c r="M25" s="555" t="s">
        <v>5203</v>
      </c>
      <c r="N25" s="561"/>
      <c r="O25" s="561" t="s">
        <v>5203</v>
      </c>
      <c r="P25" s="560"/>
      <c r="Q25" s="560"/>
      <c r="R25" s="560"/>
      <c r="S25" s="560"/>
      <c r="T25" s="560" t="s">
        <v>5204</v>
      </c>
      <c r="U25" s="560"/>
      <c r="V25" s="560"/>
      <c r="W25" s="560"/>
      <c r="X25" s="560"/>
      <c r="Y25" s="560"/>
      <c r="Z25" s="560"/>
      <c r="AA25" s="560"/>
      <c r="AB25" s="562"/>
      <c r="AC25" s="562"/>
      <c r="AD25" s="562"/>
    </row>
    <row r="26" ht="15.75" customHeight="1">
      <c r="A26" s="563"/>
      <c r="B26" s="563"/>
      <c r="C26" s="563"/>
      <c r="D26" s="563"/>
      <c r="E26" s="557" t="s">
        <v>172</v>
      </c>
      <c r="F26" s="558">
        <v>800.0</v>
      </c>
      <c r="G26" s="559"/>
      <c r="H26" s="557"/>
      <c r="I26" s="558"/>
      <c r="J26" s="560" t="s">
        <v>61</v>
      </c>
      <c r="K26" s="557" t="s">
        <v>5206</v>
      </c>
      <c r="L26" s="563"/>
      <c r="M26" s="563"/>
      <c r="N26" s="563"/>
      <c r="O26" s="563"/>
      <c r="P26" s="560"/>
      <c r="Q26" s="560"/>
      <c r="R26" s="560"/>
      <c r="S26" s="560"/>
      <c r="T26" s="560" t="s">
        <v>5204</v>
      </c>
      <c r="U26" s="560"/>
      <c r="V26" s="560"/>
      <c r="W26" s="560"/>
      <c r="X26" s="560"/>
      <c r="Y26" s="560"/>
      <c r="Z26" s="560"/>
      <c r="AA26" s="560"/>
      <c r="AB26" s="562"/>
      <c r="AC26" s="562"/>
      <c r="AD26" s="562"/>
    </row>
    <row r="27" ht="15.75" customHeight="1">
      <c r="A27" s="555">
        <v>9.0</v>
      </c>
      <c r="B27" s="556" t="s">
        <v>2479</v>
      </c>
      <c r="C27" s="557" t="s">
        <v>5205</v>
      </c>
      <c r="D27" s="556" t="s">
        <v>5201</v>
      </c>
      <c r="E27" s="557" t="s">
        <v>152</v>
      </c>
      <c r="F27" s="558">
        <v>400.0</v>
      </c>
      <c r="G27" s="557"/>
      <c r="H27" s="557"/>
      <c r="I27" s="558"/>
      <c r="J27" s="560" t="s">
        <v>61</v>
      </c>
      <c r="K27" s="557" t="s">
        <v>5216</v>
      </c>
      <c r="L27" s="555" t="s">
        <v>5212</v>
      </c>
      <c r="M27" s="555" t="s">
        <v>5203</v>
      </c>
      <c r="N27" s="561"/>
      <c r="O27" s="555" t="s">
        <v>5203</v>
      </c>
      <c r="P27" s="560"/>
      <c r="Q27" s="560"/>
      <c r="R27" s="560"/>
      <c r="S27" s="560"/>
      <c r="T27" s="560" t="s">
        <v>5213</v>
      </c>
      <c r="U27" s="560"/>
      <c r="V27" s="560"/>
      <c r="W27" s="560"/>
      <c r="X27" s="560"/>
      <c r="Y27" s="560"/>
      <c r="Z27" s="560"/>
      <c r="AA27" s="560"/>
      <c r="AB27" s="562"/>
      <c r="AC27" s="562"/>
      <c r="AD27" s="562"/>
    </row>
    <row r="28" ht="15.75" customHeight="1">
      <c r="A28" s="567"/>
      <c r="B28" s="567"/>
      <c r="C28" s="556" t="s">
        <v>5200</v>
      </c>
      <c r="D28" s="567"/>
      <c r="E28" s="557" t="s">
        <v>152</v>
      </c>
      <c r="F28" s="558">
        <v>600.0</v>
      </c>
      <c r="G28" s="557"/>
      <c r="H28" s="557"/>
      <c r="I28" s="558"/>
      <c r="J28" s="560" t="s">
        <v>61</v>
      </c>
      <c r="K28" s="557" t="s">
        <v>5216</v>
      </c>
      <c r="L28" s="567"/>
      <c r="M28" s="567"/>
      <c r="N28" s="567"/>
      <c r="O28" s="567"/>
      <c r="P28" s="560"/>
      <c r="Q28" s="560"/>
      <c r="R28" s="560"/>
      <c r="S28" s="560"/>
      <c r="T28" s="560" t="s">
        <v>5213</v>
      </c>
      <c r="U28" s="560"/>
      <c r="V28" s="560"/>
      <c r="W28" s="560"/>
      <c r="X28" s="560"/>
      <c r="Y28" s="560"/>
      <c r="Z28" s="560"/>
      <c r="AA28" s="560"/>
      <c r="AB28" s="562"/>
      <c r="AC28" s="562"/>
      <c r="AD28" s="562"/>
    </row>
    <row r="29" ht="15.75" customHeight="1">
      <c r="A29" s="567"/>
      <c r="B29" s="567"/>
      <c r="C29" s="563"/>
      <c r="D29" s="563"/>
      <c r="E29" s="557" t="s">
        <v>4</v>
      </c>
      <c r="F29" s="558">
        <v>700.0</v>
      </c>
      <c r="G29" s="557"/>
      <c r="H29" s="557"/>
      <c r="I29" s="558"/>
      <c r="J29" s="560" t="s">
        <v>61</v>
      </c>
      <c r="K29" s="557" t="s">
        <v>5216</v>
      </c>
      <c r="L29" s="567"/>
      <c r="M29" s="567"/>
      <c r="N29" s="567"/>
      <c r="O29" s="567"/>
      <c r="P29" s="560"/>
      <c r="Q29" s="560"/>
      <c r="R29" s="560"/>
      <c r="S29" s="560"/>
      <c r="T29" s="560" t="s">
        <v>5213</v>
      </c>
      <c r="U29" s="560"/>
      <c r="V29" s="560"/>
      <c r="W29" s="560"/>
      <c r="X29" s="560"/>
      <c r="Y29" s="560"/>
      <c r="Z29" s="560"/>
      <c r="AA29" s="560"/>
      <c r="AB29" s="562"/>
      <c r="AC29" s="562"/>
      <c r="AD29" s="562"/>
    </row>
    <row r="30" ht="15.75" customHeight="1">
      <c r="A30" s="567"/>
      <c r="B30" s="567"/>
      <c r="C30" s="556" t="s">
        <v>5214</v>
      </c>
      <c r="D30" s="556" t="s">
        <v>5215</v>
      </c>
      <c r="E30" s="557" t="s">
        <v>152</v>
      </c>
      <c r="F30" s="558">
        <v>350.0</v>
      </c>
      <c r="G30" s="557"/>
      <c r="H30" s="557"/>
      <c r="I30" s="558"/>
      <c r="J30" s="560" t="s">
        <v>61</v>
      </c>
      <c r="K30" s="557" t="s">
        <v>5216</v>
      </c>
      <c r="L30" s="567"/>
      <c r="M30" s="567"/>
      <c r="N30" s="567"/>
      <c r="O30" s="567"/>
      <c r="P30" s="560"/>
      <c r="Q30" s="560"/>
      <c r="R30" s="560"/>
      <c r="S30" s="560"/>
      <c r="T30" s="560" t="s">
        <v>5213</v>
      </c>
      <c r="U30" s="560"/>
      <c r="V30" s="560"/>
      <c r="W30" s="560"/>
      <c r="X30" s="560"/>
      <c r="Y30" s="560"/>
      <c r="Z30" s="560"/>
      <c r="AA30" s="560"/>
      <c r="AB30" s="562"/>
      <c r="AC30" s="562"/>
      <c r="AD30" s="562"/>
    </row>
    <row r="31" ht="15.75" customHeight="1">
      <c r="A31" s="567"/>
      <c r="B31" s="567"/>
      <c r="C31" s="567"/>
      <c r="D31" s="567"/>
      <c r="E31" s="557" t="s">
        <v>162</v>
      </c>
      <c r="F31" s="558">
        <v>300.0</v>
      </c>
      <c r="G31" s="557"/>
      <c r="H31" s="557"/>
      <c r="I31" s="558"/>
      <c r="J31" s="560" t="s">
        <v>61</v>
      </c>
      <c r="K31" s="557" t="s">
        <v>5216</v>
      </c>
      <c r="L31" s="567"/>
      <c r="M31" s="567"/>
      <c r="N31" s="567"/>
      <c r="O31" s="567"/>
      <c r="P31" s="560"/>
      <c r="Q31" s="560"/>
      <c r="R31" s="560"/>
      <c r="S31" s="560"/>
      <c r="T31" s="560" t="s">
        <v>5213</v>
      </c>
      <c r="U31" s="560"/>
      <c r="V31" s="560"/>
      <c r="W31" s="560"/>
      <c r="X31" s="560"/>
      <c r="Y31" s="560"/>
      <c r="Z31" s="560"/>
      <c r="AA31" s="560"/>
      <c r="AB31" s="562"/>
      <c r="AC31" s="562"/>
      <c r="AD31" s="562"/>
    </row>
    <row r="32" ht="15.75" customHeight="1">
      <c r="A32" s="563"/>
      <c r="B32" s="563"/>
      <c r="C32" s="563"/>
      <c r="D32" s="563"/>
      <c r="E32" s="557" t="s">
        <v>172</v>
      </c>
      <c r="F32" s="558">
        <v>300.0</v>
      </c>
      <c r="G32" s="557"/>
      <c r="H32" s="557"/>
      <c r="I32" s="558"/>
      <c r="J32" s="560" t="s">
        <v>61</v>
      </c>
      <c r="K32" s="557" t="s">
        <v>5216</v>
      </c>
      <c r="L32" s="563"/>
      <c r="M32" s="563"/>
      <c r="N32" s="563"/>
      <c r="O32" s="563"/>
      <c r="P32" s="560"/>
      <c r="Q32" s="560"/>
      <c r="R32" s="560"/>
      <c r="S32" s="560"/>
      <c r="T32" s="560" t="s">
        <v>5213</v>
      </c>
      <c r="U32" s="560"/>
      <c r="V32" s="560"/>
      <c r="W32" s="560"/>
      <c r="X32" s="560"/>
      <c r="Y32" s="560"/>
      <c r="Z32" s="560"/>
      <c r="AA32" s="560"/>
      <c r="AB32" s="562"/>
      <c r="AC32" s="562"/>
      <c r="AD32" s="562"/>
    </row>
    <row r="33" ht="15.75" customHeight="1">
      <c r="A33" s="555">
        <v>10.0</v>
      </c>
      <c r="B33" s="556" t="s">
        <v>5217</v>
      </c>
      <c r="C33" s="556" t="s">
        <v>5205</v>
      </c>
      <c r="D33" s="556" t="s">
        <v>5201</v>
      </c>
      <c r="E33" s="557" t="s">
        <v>152</v>
      </c>
      <c r="F33" s="558">
        <v>1200.0</v>
      </c>
      <c r="G33" s="557"/>
      <c r="H33" s="557"/>
      <c r="I33" s="558"/>
      <c r="J33" s="560" t="s">
        <v>61</v>
      </c>
      <c r="K33" s="557" t="s">
        <v>5216</v>
      </c>
      <c r="L33" s="555" t="s">
        <v>5218</v>
      </c>
      <c r="M33" s="555" t="s">
        <v>5203</v>
      </c>
      <c r="N33" s="561"/>
      <c r="O33" s="561" t="s">
        <v>5203</v>
      </c>
      <c r="P33" s="560"/>
      <c r="Q33" s="560"/>
      <c r="R33" s="560"/>
      <c r="S33" s="560"/>
      <c r="T33" s="560" t="s">
        <v>5219</v>
      </c>
      <c r="U33" s="560"/>
      <c r="V33" s="560"/>
      <c r="W33" s="560"/>
      <c r="X33" s="560"/>
      <c r="Y33" s="560"/>
      <c r="Z33" s="560"/>
      <c r="AA33" s="560"/>
      <c r="AB33" s="562"/>
      <c r="AC33" s="562"/>
      <c r="AD33" s="562"/>
    </row>
    <row r="34" ht="15.75" customHeight="1">
      <c r="A34" s="567"/>
      <c r="B34" s="567"/>
      <c r="C34" s="567"/>
      <c r="D34" s="567"/>
      <c r="E34" s="557" t="s">
        <v>162</v>
      </c>
      <c r="F34" s="558">
        <v>1200.0</v>
      </c>
      <c r="G34" s="557"/>
      <c r="H34" s="557"/>
      <c r="I34" s="558"/>
      <c r="J34" s="560" t="s">
        <v>61</v>
      </c>
      <c r="K34" s="557" t="s">
        <v>5216</v>
      </c>
      <c r="L34" s="567"/>
      <c r="M34" s="567"/>
      <c r="N34" s="567"/>
      <c r="O34" s="567"/>
      <c r="P34" s="560"/>
      <c r="Q34" s="560"/>
      <c r="R34" s="560"/>
      <c r="S34" s="560"/>
      <c r="T34" s="560" t="s">
        <v>5219</v>
      </c>
      <c r="U34" s="560"/>
      <c r="V34" s="560"/>
      <c r="W34" s="560"/>
      <c r="X34" s="560"/>
      <c r="Y34" s="560"/>
      <c r="Z34" s="560"/>
      <c r="AA34" s="560"/>
      <c r="AB34" s="562"/>
      <c r="AC34" s="562"/>
      <c r="AD34" s="562"/>
    </row>
    <row r="35" ht="15.75" customHeight="1">
      <c r="A35" s="563"/>
      <c r="B35" s="563"/>
      <c r="C35" s="563"/>
      <c r="D35" s="563"/>
      <c r="E35" s="557" t="s">
        <v>4</v>
      </c>
      <c r="F35" s="558">
        <v>1200.0</v>
      </c>
      <c r="G35" s="557"/>
      <c r="H35" s="557"/>
      <c r="I35" s="558"/>
      <c r="J35" s="560" t="s">
        <v>61</v>
      </c>
      <c r="K35" s="557" t="s">
        <v>5216</v>
      </c>
      <c r="L35" s="563"/>
      <c r="M35" s="563"/>
      <c r="N35" s="563"/>
      <c r="O35" s="563"/>
      <c r="P35" s="560"/>
      <c r="Q35" s="560"/>
      <c r="R35" s="560"/>
      <c r="S35" s="560"/>
      <c r="T35" s="560" t="s">
        <v>5219</v>
      </c>
      <c r="U35" s="560"/>
      <c r="V35" s="560"/>
      <c r="W35" s="560"/>
      <c r="X35" s="560"/>
      <c r="Y35" s="560"/>
      <c r="Z35" s="560"/>
      <c r="AA35" s="560"/>
      <c r="AB35" s="562"/>
      <c r="AC35" s="562"/>
      <c r="AD35" s="562"/>
    </row>
    <row r="36" ht="15.75" customHeight="1">
      <c r="A36" s="555">
        <v>11.0</v>
      </c>
      <c r="B36" s="556" t="s">
        <v>5220</v>
      </c>
      <c r="C36" s="556" t="s">
        <v>5205</v>
      </c>
      <c r="D36" s="556" t="s">
        <v>5201</v>
      </c>
      <c r="E36" s="557" t="s">
        <v>152</v>
      </c>
      <c r="F36" s="558">
        <v>1200.0</v>
      </c>
      <c r="G36" s="557"/>
      <c r="H36" s="557"/>
      <c r="I36" s="558"/>
      <c r="J36" s="560" t="s">
        <v>61</v>
      </c>
      <c r="K36" s="557" t="s">
        <v>5216</v>
      </c>
      <c r="L36" s="555" t="s">
        <v>5218</v>
      </c>
      <c r="M36" s="555" t="s">
        <v>4999</v>
      </c>
      <c r="N36" s="561"/>
      <c r="O36" s="561"/>
      <c r="P36" s="560"/>
      <c r="Q36" s="560"/>
      <c r="R36" s="560"/>
      <c r="S36" s="560"/>
      <c r="T36" s="560" t="s">
        <v>5219</v>
      </c>
      <c r="U36" s="560"/>
      <c r="V36" s="560"/>
      <c r="W36" s="560"/>
      <c r="X36" s="560"/>
      <c r="Y36" s="560"/>
      <c r="Z36" s="560"/>
      <c r="AA36" s="560"/>
      <c r="AB36" s="562"/>
      <c r="AC36" s="562"/>
      <c r="AD36" s="562"/>
    </row>
    <row r="37" ht="15.75" customHeight="1">
      <c r="A37" s="567"/>
      <c r="B37" s="567"/>
      <c r="C37" s="567"/>
      <c r="D37" s="567"/>
      <c r="E37" s="557" t="s">
        <v>162</v>
      </c>
      <c r="F37" s="558">
        <v>1200.0</v>
      </c>
      <c r="G37" s="557"/>
      <c r="H37" s="557"/>
      <c r="I37" s="558"/>
      <c r="J37" s="560" t="s">
        <v>61</v>
      </c>
      <c r="K37" s="557" t="s">
        <v>5216</v>
      </c>
      <c r="L37" s="567"/>
      <c r="M37" s="567"/>
      <c r="N37" s="567"/>
      <c r="O37" s="567"/>
      <c r="P37" s="560"/>
      <c r="Q37" s="560"/>
      <c r="R37" s="560"/>
      <c r="S37" s="560"/>
      <c r="T37" s="560" t="s">
        <v>5219</v>
      </c>
      <c r="U37" s="560"/>
      <c r="V37" s="560"/>
      <c r="W37" s="560"/>
      <c r="X37" s="560"/>
      <c r="Y37" s="560"/>
      <c r="Z37" s="560"/>
      <c r="AA37" s="560"/>
      <c r="AB37" s="562"/>
      <c r="AC37" s="562"/>
      <c r="AD37" s="562"/>
    </row>
    <row r="38" ht="15.75" customHeight="1">
      <c r="A38" s="563"/>
      <c r="B38" s="563"/>
      <c r="C38" s="563"/>
      <c r="D38" s="563"/>
      <c r="E38" s="557" t="s">
        <v>4</v>
      </c>
      <c r="F38" s="558">
        <v>1200.0</v>
      </c>
      <c r="G38" s="557"/>
      <c r="H38" s="557"/>
      <c r="I38" s="558"/>
      <c r="J38" s="560" t="s">
        <v>61</v>
      </c>
      <c r="K38" s="557" t="s">
        <v>5216</v>
      </c>
      <c r="L38" s="563"/>
      <c r="M38" s="563"/>
      <c r="N38" s="563"/>
      <c r="O38" s="563"/>
      <c r="P38" s="560"/>
      <c r="Q38" s="560"/>
      <c r="R38" s="560"/>
      <c r="S38" s="560"/>
      <c r="T38" s="560" t="s">
        <v>5219</v>
      </c>
      <c r="U38" s="560"/>
      <c r="V38" s="560"/>
      <c r="W38" s="560"/>
      <c r="X38" s="560"/>
      <c r="Y38" s="560"/>
      <c r="Z38" s="560"/>
      <c r="AA38" s="560"/>
      <c r="AB38" s="562"/>
      <c r="AC38" s="562"/>
      <c r="AD38" s="562"/>
    </row>
    <row r="39" ht="15.75" customHeight="1">
      <c r="A39" s="555">
        <v>12.0</v>
      </c>
      <c r="B39" s="556" t="s">
        <v>1849</v>
      </c>
      <c r="C39" s="556" t="s">
        <v>5221</v>
      </c>
      <c r="D39" s="556" t="s">
        <v>5215</v>
      </c>
      <c r="E39" s="557" t="s">
        <v>148</v>
      </c>
      <c r="F39" s="558">
        <v>325.0</v>
      </c>
      <c r="G39" s="557"/>
      <c r="H39" s="557"/>
      <c r="I39" s="558"/>
      <c r="J39" s="560" t="s">
        <v>61</v>
      </c>
      <c r="K39" s="557" t="s">
        <v>5222</v>
      </c>
      <c r="L39" s="555" t="s">
        <v>5223</v>
      </c>
      <c r="M39" s="555" t="s">
        <v>4999</v>
      </c>
      <c r="N39" s="561"/>
      <c r="O39" s="561"/>
      <c r="P39" s="560"/>
      <c r="Q39" s="560"/>
      <c r="R39" s="560"/>
      <c r="S39" s="560"/>
      <c r="T39" s="560" t="s">
        <v>5213</v>
      </c>
      <c r="U39" s="560"/>
      <c r="V39" s="560"/>
      <c r="W39" s="560"/>
      <c r="X39" s="560"/>
      <c r="Y39" s="560"/>
      <c r="Z39" s="560"/>
      <c r="AA39" s="560"/>
      <c r="AB39" s="562"/>
      <c r="AC39" s="562"/>
      <c r="AD39" s="562"/>
    </row>
    <row r="40" ht="15.75" customHeight="1">
      <c r="A40" s="567"/>
      <c r="B40" s="567"/>
      <c r="C40" s="567"/>
      <c r="D40" s="567"/>
      <c r="E40" s="557" t="s">
        <v>152</v>
      </c>
      <c r="F40" s="558">
        <v>325.0</v>
      </c>
      <c r="G40" s="557"/>
      <c r="H40" s="557"/>
      <c r="I40" s="558"/>
      <c r="J40" s="560" t="s">
        <v>61</v>
      </c>
      <c r="K40" s="557" t="s">
        <v>5222</v>
      </c>
      <c r="L40" s="567"/>
      <c r="M40" s="567"/>
      <c r="N40" s="567"/>
      <c r="O40" s="567"/>
      <c r="P40" s="560"/>
      <c r="Q40" s="560"/>
      <c r="R40" s="560"/>
      <c r="S40" s="560"/>
      <c r="T40" s="560" t="s">
        <v>5213</v>
      </c>
      <c r="U40" s="560"/>
      <c r="V40" s="560"/>
      <c r="W40" s="560"/>
      <c r="X40" s="560"/>
      <c r="Y40" s="560"/>
      <c r="Z40" s="560"/>
      <c r="AA40" s="560"/>
      <c r="AB40" s="562"/>
      <c r="AC40" s="562"/>
      <c r="AD40" s="562"/>
    </row>
    <row r="41" ht="15.75" customHeight="1">
      <c r="A41" s="567"/>
      <c r="B41" s="567"/>
      <c r="C41" s="567"/>
      <c r="D41" s="567"/>
      <c r="E41" s="557" t="s">
        <v>162</v>
      </c>
      <c r="F41" s="558">
        <v>375.0</v>
      </c>
      <c r="G41" s="557"/>
      <c r="H41" s="557"/>
      <c r="I41" s="558"/>
      <c r="J41" s="560" t="s">
        <v>61</v>
      </c>
      <c r="K41" s="557" t="s">
        <v>5222</v>
      </c>
      <c r="L41" s="567"/>
      <c r="M41" s="567"/>
      <c r="N41" s="567"/>
      <c r="O41" s="567"/>
      <c r="P41" s="560"/>
      <c r="Q41" s="560"/>
      <c r="R41" s="560"/>
      <c r="S41" s="560"/>
      <c r="T41" s="560" t="s">
        <v>5213</v>
      </c>
      <c r="U41" s="560"/>
      <c r="V41" s="560"/>
      <c r="W41" s="560"/>
      <c r="X41" s="560"/>
      <c r="Y41" s="560"/>
      <c r="Z41" s="560"/>
      <c r="AA41" s="560"/>
      <c r="AB41" s="562"/>
      <c r="AC41" s="562"/>
      <c r="AD41" s="562"/>
    </row>
    <row r="42" ht="15.75" customHeight="1">
      <c r="A42" s="567"/>
      <c r="B42" s="567"/>
      <c r="C42" s="567"/>
      <c r="D42" s="567"/>
      <c r="E42" s="557" t="s">
        <v>4</v>
      </c>
      <c r="F42" s="558">
        <v>300.0</v>
      </c>
      <c r="G42" s="557"/>
      <c r="H42" s="557"/>
      <c r="I42" s="558"/>
      <c r="J42" s="560" t="s">
        <v>61</v>
      </c>
      <c r="K42" s="557" t="s">
        <v>5222</v>
      </c>
      <c r="L42" s="567"/>
      <c r="M42" s="567"/>
      <c r="N42" s="567"/>
      <c r="O42" s="567"/>
      <c r="P42" s="560"/>
      <c r="Q42" s="560"/>
      <c r="R42" s="560"/>
      <c r="S42" s="560"/>
      <c r="T42" s="560" t="s">
        <v>5213</v>
      </c>
      <c r="U42" s="560"/>
      <c r="V42" s="560"/>
      <c r="W42" s="560"/>
      <c r="X42" s="560"/>
      <c r="Y42" s="560"/>
      <c r="Z42" s="560"/>
      <c r="AA42" s="560"/>
      <c r="AB42" s="562"/>
      <c r="AC42" s="562"/>
      <c r="AD42" s="562"/>
    </row>
    <row r="43" ht="15.75" customHeight="1">
      <c r="A43" s="563"/>
      <c r="B43" s="563"/>
      <c r="C43" s="563"/>
      <c r="D43" s="563"/>
      <c r="E43" s="557" t="s">
        <v>172</v>
      </c>
      <c r="F43" s="558">
        <v>350.0</v>
      </c>
      <c r="G43" s="557"/>
      <c r="H43" s="557"/>
      <c r="I43" s="558"/>
      <c r="J43" s="560" t="s">
        <v>61</v>
      </c>
      <c r="K43" s="557" t="s">
        <v>5222</v>
      </c>
      <c r="L43" s="563"/>
      <c r="M43" s="563"/>
      <c r="N43" s="563"/>
      <c r="O43" s="563"/>
      <c r="P43" s="560"/>
      <c r="Q43" s="560"/>
      <c r="R43" s="560"/>
      <c r="S43" s="560"/>
      <c r="T43" s="560" t="s">
        <v>5213</v>
      </c>
      <c r="U43" s="560"/>
      <c r="V43" s="560"/>
      <c r="W43" s="560"/>
      <c r="X43" s="560"/>
      <c r="Y43" s="560"/>
      <c r="Z43" s="560"/>
      <c r="AA43" s="560"/>
      <c r="AB43" s="562"/>
      <c r="AC43" s="562"/>
      <c r="AD43" s="562"/>
    </row>
    <row r="44" ht="15.75" customHeight="1">
      <c r="A44" s="555">
        <v>13.0</v>
      </c>
      <c r="B44" s="556" t="s">
        <v>1860</v>
      </c>
      <c r="C44" s="556" t="s">
        <v>5205</v>
      </c>
      <c r="D44" s="556" t="s">
        <v>5201</v>
      </c>
      <c r="E44" s="557" t="s">
        <v>148</v>
      </c>
      <c r="F44" s="558">
        <v>200.0</v>
      </c>
      <c r="G44" s="557"/>
      <c r="H44" s="557"/>
      <c r="I44" s="558"/>
      <c r="J44" s="560" t="s">
        <v>61</v>
      </c>
      <c r="K44" s="557" t="s">
        <v>5222</v>
      </c>
      <c r="L44" s="555" t="s">
        <v>5223</v>
      </c>
      <c r="M44" s="555" t="s">
        <v>5203</v>
      </c>
      <c r="N44" s="561"/>
      <c r="O44" s="555" t="s">
        <v>5203</v>
      </c>
      <c r="P44" s="560"/>
      <c r="Q44" s="560"/>
      <c r="R44" s="560"/>
      <c r="S44" s="560"/>
      <c r="T44" s="560" t="s">
        <v>5213</v>
      </c>
      <c r="U44" s="560"/>
      <c r="V44" s="560"/>
      <c r="W44" s="560"/>
      <c r="X44" s="560"/>
      <c r="Y44" s="560"/>
      <c r="Z44" s="560"/>
      <c r="AA44" s="560"/>
      <c r="AB44" s="562"/>
      <c r="AC44" s="562"/>
      <c r="AD44" s="562"/>
    </row>
    <row r="45" ht="15.75" customHeight="1">
      <c r="A45" s="567"/>
      <c r="B45" s="567"/>
      <c r="C45" s="567"/>
      <c r="D45" s="567"/>
      <c r="E45" s="557" t="s">
        <v>152</v>
      </c>
      <c r="F45" s="558">
        <v>1700.0</v>
      </c>
      <c r="G45" s="557"/>
      <c r="H45" s="557"/>
      <c r="I45" s="558"/>
      <c r="J45" s="560" t="s">
        <v>61</v>
      </c>
      <c r="K45" s="557" t="s">
        <v>5222</v>
      </c>
      <c r="L45" s="567"/>
      <c r="M45" s="567"/>
      <c r="N45" s="567"/>
      <c r="O45" s="567"/>
      <c r="P45" s="560"/>
      <c r="Q45" s="560"/>
      <c r="R45" s="560"/>
      <c r="S45" s="560"/>
      <c r="T45" s="560" t="s">
        <v>5213</v>
      </c>
      <c r="U45" s="560"/>
      <c r="V45" s="560"/>
      <c r="W45" s="560"/>
      <c r="X45" s="560"/>
      <c r="Y45" s="560"/>
      <c r="Z45" s="560"/>
      <c r="AA45" s="560"/>
      <c r="AB45" s="562"/>
      <c r="AC45" s="562"/>
      <c r="AD45" s="562"/>
    </row>
    <row r="46" ht="15.75" customHeight="1">
      <c r="A46" s="567"/>
      <c r="B46" s="567"/>
      <c r="C46" s="567"/>
      <c r="D46" s="567"/>
      <c r="E46" s="557" t="s">
        <v>162</v>
      </c>
      <c r="F46" s="558">
        <v>1200.0</v>
      </c>
      <c r="G46" s="557"/>
      <c r="H46" s="557"/>
      <c r="I46" s="558"/>
      <c r="J46" s="560" t="s">
        <v>61</v>
      </c>
      <c r="K46" s="557" t="s">
        <v>5222</v>
      </c>
      <c r="L46" s="567"/>
      <c r="M46" s="567"/>
      <c r="N46" s="567"/>
      <c r="O46" s="567"/>
      <c r="P46" s="560"/>
      <c r="Q46" s="560"/>
      <c r="R46" s="560"/>
      <c r="S46" s="560"/>
      <c r="T46" s="560" t="s">
        <v>5213</v>
      </c>
      <c r="U46" s="560"/>
      <c r="V46" s="560"/>
      <c r="W46" s="560"/>
      <c r="X46" s="560"/>
      <c r="Y46" s="560"/>
      <c r="Z46" s="560"/>
      <c r="AA46" s="560"/>
      <c r="AB46" s="562"/>
      <c r="AC46" s="562"/>
      <c r="AD46" s="562"/>
    </row>
    <row r="47" ht="15.75" customHeight="1">
      <c r="A47" s="563"/>
      <c r="B47" s="563"/>
      <c r="C47" s="563"/>
      <c r="D47" s="563"/>
      <c r="E47" s="557" t="s">
        <v>172</v>
      </c>
      <c r="F47" s="558">
        <v>500.0</v>
      </c>
      <c r="G47" s="557"/>
      <c r="H47" s="557"/>
      <c r="I47" s="558"/>
      <c r="J47" s="560" t="s">
        <v>61</v>
      </c>
      <c r="K47" s="557" t="s">
        <v>5222</v>
      </c>
      <c r="L47" s="563"/>
      <c r="M47" s="563"/>
      <c r="N47" s="563"/>
      <c r="O47" s="563"/>
      <c r="P47" s="560"/>
      <c r="Q47" s="560"/>
      <c r="R47" s="560"/>
      <c r="S47" s="560"/>
      <c r="T47" s="560" t="s">
        <v>5213</v>
      </c>
      <c r="U47" s="560"/>
      <c r="V47" s="560"/>
      <c r="W47" s="560"/>
      <c r="X47" s="560"/>
      <c r="Y47" s="560"/>
      <c r="Z47" s="560"/>
      <c r="AA47" s="560"/>
      <c r="AB47" s="562"/>
      <c r="AC47" s="562"/>
      <c r="AD47" s="562"/>
    </row>
    <row r="48" ht="15.75" customHeight="1">
      <c r="A48" s="555">
        <v>14.0</v>
      </c>
      <c r="B48" s="556" t="s">
        <v>1895</v>
      </c>
      <c r="C48" s="556" t="s">
        <v>5200</v>
      </c>
      <c r="D48" s="556" t="s">
        <v>5201</v>
      </c>
      <c r="E48" s="557" t="s">
        <v>152</v>
      </c>
      <c r="F48" s="558">
        <v>500.0</v>
      </c>
      <c r="G48" s="557"/>
      <c r="H48" s="557"/>
      <c r="I48" s="558"/>
      <c r="J48" s="560" t="s">
        <v>61</v>
      </c>
      <c r="K48" s="557" t="s">
        <v>5222</v>
      </c>
      <c r="L48" s="555" t="s">
        <v>5223</v>
      </c>
      <c r="M48" s="555" t="s">
        <v>5203</v>
      </c>
      <c r="N48" s="561"/>
      <c r="O48" s="555" t="s">
        <v>5203</v>
      </c>
      <c r="P48" s="560"/>
      <c r="Q48" s="560"/>
      <c r="R48" s="560"/>
      <c r="S48" s="560"/>
      <c r="T48" s="560" t="s">
        <v>5213</v>
      </c>
      <c r="U48" s="560"/>
      <c r="V48" s="560"/>
      <c r="W48" s="560"/>
      <c r="X48" s="560"/>
      <c r="Y48" s="560"/>
      <c r="Z48" s="560"/>
      <c r="AA48" s="560"/>
      <c r="AB48" s="562"/>
      <c r="AC48" s="562"/>
      <c r="AD48" s="562"/>
    </row>
    <row r="49" ht="15.75" customHeight="1">
      <c r="A49" s="567"/>
      <c r="B49" s="567"/>
      <c r="C49" s="567"/>
      <c r="D49" s="567"/>
      <c r="E49" s="557" t="s">
        <v>4</v>
      </c>
      <c r="F49" s="558">
        <v>1000.0</v>
      </c>
      <c r="G49" s="557"/>
      <c r="H49" s="557"/>
      <c r="I49" s="558"/>
      <c r="J49" s="560" t="s">
        <v>61</v>
      </c>
      <c r="K49" s="557" t="s">
        <v>5222</v>
      </c>
      <c r="L49" s="567"/>
      <c r="M49" s="567"/>
      <c r="N49" s="567"/>
      <c r="O49" s="567"/>
      <c r="P49" s="560"/>
      <c r="Q49" s="560"/>
      <c r="R49" s="560"/>
      <c r="S49" s="560"/>
      <c r="T49" s="560" t="s">
        <v>5213</v>
      </c>
      <c r="U49" s="560"/>
      <c r="V49" s="560"/>
      <c r="W49" s="560"/>
      <c r="X49" s="560"/>
      <c r="Y49" s="560"/>
      <c r="Z49" s="560"/>
      <c r="AA49" s="560"/>
      <c r="AB49" s="562"/>
      <c r="AC49" s="562"/>
      <c r="AD49" s="562"/>
    </row>
    <row r="50" ht="15.75" customHeight="1">
      <c r="A50" s="567"/>
      <c r="B50" s="567"/>
      <c r="C50" s="567"/>
      <c r="D50" s="567"/>
      <c r="E50" s="557" t="s">
        <v>172</v>
      </c>
      <c r="F50" s="558">
        <v>600.0</v>
      </c>
      <c r="G50" s="557"/>
      <c r="H50" s="557"/>
      <c r="I50" s="558"/>
      <c r="J50" s="560" t="s">
        <v>61</v>
      </c>
      <c r="K50" s="557" t="s">
        <v>5222</v>
      </c>
      <c r="L50" s="567"/>
      <c r="M50" s="567"/>
      <c r="N50" s="567"/>
      <c r="O50" s="567"/>
      <c r="P50" s="560"/>
      <c r="Q50" s="560"/>
      <c r="R50" s="560"/>
      <c r="S50" s="560"/>
      <c r="T50" s="560" t="s">
        <v>5213</v>
      </c>
      <c r="U50" s="560"/>
      <c r="V50" s="560"/>
      <c r="W50" s="560"/>
      <c r="X50" s="560"/>
      <c r="Y50" s="560"/>
      <c r="Z50" s="560"/>
      <c r="AA50" s="560"/>
      <c r="AB50" s="562"/>
      <c r="AC50" s="562"/>
      <c r="AD50" s="562"/>
    </row>
    <row r="51" ht="15.75" customHeight="1">
      <c r="A51" s="567"/>
      <c r="B51" s="567"/>
      <c r="C51" s="567"/>
      <c r="D51" s="567"/>
      <c r="E51" s="557" t="s">
        <v>179</v>
      </c>
      <c r="F51" s="558">
        <v>400.0</v>
      </c>
      <c r="G51" s="557"/>
      <c r="H51" s="557"/>
      <c r="I51" s="558"/>
      <c r="J51" s="560" t="s">
        <v>61</v>
      </c>
      <c r="K51" s="557" t="s">
        <v>5222</v>
      </c>
      <c r="L51" s="567"/>
      <c r="M51" s="567"/>
      <c r="N51" s="567"/>
      <c r="O51" s="567"/>
      <c r="P51" s="560"/>
      <c r="Q51" s="560"/>
      <c r="R51" s="560"/>
      <c r="S51" s="560"/>
      <c r="T51" s="560" t="s">
        <v>5213</v>
      </c>
      <c r="U51" s="560"/>
      <c r="V51" s="560"/>
      <c r="W51" s="560"/>
      <c r="X51" s="560"/>
      <c r="Y51" s="560"/>
      <c r="Z51" s="560"/>
      <c r="AA51" s="560"/>
      <c r="AB51" s="562"/>
      <c r="AC51" s="562"/>
      <c r="AD51" s="562"/>
    </row>
    <row r="52" ht="15.75" customHeight="1">
      <c r="A52" s="563"/>
      <c r="B52" s="563"/>
      <c r="C52" s="563"/>
      <c r="D52" s="563"/>
      <c r="E52" s="557" t="s">
        <v>182</v>
      </c>
      <c r="F52" s="558">
        <v>700.0</v>
      </c>
      <c r="G52" s="557"/>
      <c r="H52" s="557"/>
      <c r="I52" s="558"/>
      <c r="J52" s="560" t="s">
        <v>61</v>
      </c>
      <c r="K52" s="557" t="s">
        <v>5222</v>
      </c>
      <c r="L52" s="563"/>
      <c r="M52" s="563"/>
      <c r="N52" s="563"/>
      <c r="O52" s="563"/>
      <c r="P52" s="560"/>
      <c r="Q52" s="560"/>
      <c r="R52" s="560"/>
      <c r="S52" s="560"/>
      <c r="T52" s="560" t="s">
        <v>5213</v>
      </c>
      <c r="U52" s="560"/>
      <c r="V52" s="560"/>
      <c r="W52" s="560"/>
      <c r="X52" s="560"/>
      <c r="Y52" s="560"/>
      <c r="Z52" s="560"/>
      <c r="AA52" s="560"/>
      <c r="AB52" s="562"/>
      <c r="AC52" s="562"/>
      <c r="AD52" s="562"/>
    </row>
    <row r="53" ht="18.75" customHeight="1">
      <c r="A53" s="555">
        <v>15.0</v>
      </c>
      <c r="B53" s="556" t="s">
        <v>5224</v>
      </c>
      <c r="C53" s="556" t="s">
        <v>5214</v>
      </c>
      <c r="D53" s="556" t="s">
        <v>5215</v>
      </c>
      <c r="E53" s="557" t="s">
        <v>152</v>
      </c>
      <c r="F53" s="558">
        <v>100.0</v>
      </c>
      <c r="G53" s="557"/>
      <c r="H53" s="557"/>
      <c r="I53" s="558"/>
      <c r="J53" s="560" t="s">
        <v>61</v>
      </c>
      <c r="K53" s="557" t="s">
        <v>5225</v>
      </c>
      <c r="L53" s="555" t="s">
        <v>5223</v>
      </c>
      <c r="M53" s="555" t="s">
        <v>4999</v>
      </c>
      <c r="N53" s="561"/>
      <c r="O53" s="561"/>
      <c r="P53" s="560"/>
      <c r="Q53" s="560"/>
      <c r="R53" s="560"/>
      <c r="S53" s="560"/>
      <c r="T53" s="560" t="s">
        <v>5213</v>
      </c>
      <c r="U53" s="560"/>
      <c r="V53" s="560"/>
      <c r="W53" s="560"/>
      <c r="X53" s="560"/>
      <c r="Y53" s="560"/>
      <c r="Z53" s="560"/>
      <c r="AA53" s="560"/>
      <c r="AB53" s="562"/>
      <c r="AC53" s="562"/>
      <c r="AD53" s="562"/>
    </row>
    <row r="54" ht="15.75" customHeight="1">
      <c r="A54" s="567"/>
      <c r="B54" s="567"/>
      <c r="C54" s="567"/>
      <c r="D54" s="567"/>
      <c r="E54" s="557" t="s">
        <v>162</v>
      </c>
      <c r="F54" s="558">
        <v>100.0</v>
      </c>
      <c r="G54" s="557"/>
      <c r="H54" s="557"/>
      <c r="I54" s="558"/>
      <c r="J54" s="560" t="s">
        <v>61</v>
      </c>
      <c r="K54" s="557" t="s">
        <v>5225</v>
      </c>
      <c r="L54" s="567"/>
      <c r="M54" s="567"/>
      <c r="N54" s="567"/>
      <c r="O54" s="567"/>
      <c r="P54" s="560"/>
      <c r="Q54" s="560"/>
      <c r="R54" s="560"/>
      <c r="S54" s="560"/>
      <c r="T54" s="560" t="s">
        <v>5213</v>
      </c>
      <c r="U54" s="560"/>
      <c r="V54" s="560"/>
      <c r="W54" s="560"/>
      <c r="X54" s="560"/>
      <c r="Y54" s="560"/>
      <c r="Z54" s="560"/>
      <c r="AA54" s="560"/>
      <c r="AB54" s="562"/>
      <c r="AC54" s="562"/>
      <c r="AD54" s="562"/>
    </row>
    <row r="55" ht="15.75" customHeight="1">
      <c r="A55" s="567"/>
      <c r="B55" s="567"/>
      <c r="C55" s="567"/>
      <c r="D55" s="567"/>
      <c r="E55" s="557" t="s">
        <v>4</v>
      </c>
      <c r="F55" s="558">
        <v>100.0</v>
      </c>
      <c r="G55" s="557"/>
      <c r="H55" s="557"/>
      <c r="I55" s="558"/>
      <c r="J55" s="560" t="s">
        <v>61</v>
      </c>
      <c r="K55" s="557" t="s">
        <v>5225</v>
      </c>
      <c r="L55" s="567"/>
      <c r="M55" s="567"/>
      <c r="N55" s="567"/>
      <c r="O55" s="567"/>
      <c r="P55" s="560"/>
      <c r="Q55" s="560"/>
      <c r="R55" s="560"/>
      <c r="S55" s="560"/>
      <c r="T55" s="560" t="s">
        <v>5213</v>
      </c>
      <c r="U55" s="560"/>
      <c r="V55" s="560"/>
      <c r="W55" s="560"/>
      <c r="X55" s="560"/>
      <c r="Y55" s="560"/>
      <c r="Z55" s="560"/>
      <c r="AA55" s="560"/>
      <c r="AB55" s="562"/>
      <c r="AC55" s="562"/>
      <c r="AD55" s="562"/>
    </row>
    <row r="56" ht="15.75" customHeight="1">
      <c r="A56" s="567"/>
      <c r="B56" s="567"/>
      <c r="C56" s="567"/>
      <c r="D56" s="567"/>
      <c r="E56" s="557" t="s">
        <v>172</v>
      </c>
      <c r="F56" s="558">
        <v>100.0</v>
      </c>
      <c r="G56" s="557"/>
      <c r="H56" s="557"/>
      <c r="I56" s="558"/>
      <c r="J56" s="560" t="s">
        <v>61</v>
      </c>
      <c r="K56" s="557" t="s">
        <v>5225</v>
      </c>
      <c r="L56" s="567"/>
      <c r="M56" s="567"/>
      <c r="N56" s="567"/>
      <c r="O56" s="567"/>
      <c r="P56" s="560"/>
      <c r="Q56" s="560"/>
      <c r="R56" s="560"/>
      <c r="S56" s="560"/>
      <c r="T56" s="560" t="s">
        <v>5213</v>
      </c>
      <c r="U56" s="560"/>
      <c r="V56" s="560"/>
      <c r="W56" s="560"/>
      <c r="X56" s="560"/>
      <c r="Y56" s="560"/>
      <c r="Z56" s="560"/>
      <c r="AA56" s="560"/>
      <c r="AB56" s="562"/>
      <c r="AC56" s="562"/>
      <c r="AD56" s="562"/>
    </row>
    <row r="57" ht="15.75" customHeight="1">
      <c r="A57" s="567"/>
      <c r="B57" s="567"/>
      <c r="C57" s="563"/>
      <c r="D57" s="563"/>
      <c r="E57" s="557" t="s">
        <v>177</v>
      </c>
      <c r="F57" s="558">
        <v>50.0</v>
      </c>
      <c r="G57" s="557"/>
      <c r="H57" s="557"/>
      <c r="I57" s="558"/>
      <c r="J57" s="560" t="s">
        <v>61</v>
      </c>
      <c r="K57" s="557" t="s">
        <v>5225</v>
      </c>
      <c r="L57" s="563"/>
      <c r="M57" s="563"/>
      <c r="N57" s="563"/>
      <c r="O57" s="563"/>
      <c r="P57" s="560"/>
      <c r="Q57" s="560"/>
      <c r="R57" s="560"/>
      <c r="S57" s="560"/>
      <c r="T57" s="560" t="s">
        <v>5213</v>
      </c>
      <c r="U57" s="560"/>
      <c r="V57" s="560"/>
      <c r="W57" s="560"/>
      <c r="X57" s="560"/>
      <c r="Y57" s="560"/>
      <c r="Z57" s="560"/>
      <c r="AA57" s="560"/>
      <c r="AB57" s="562"/>
      <c r="AC57" s="562"/>
      <c r="AD57" s="562"/>
    </row>
    <row r="58" ht="18.75" customHeight="1">
      <c r="A58" s="567"/>
      <c r="B58" s="567"/>
      <c r="C58" s="556" t="s">
        <v>5205</v>
      </c>
      <c r="D58" s="556" t="s">
        <v>5201</v>
      </c>
      <c r="E58" s="557" t="s">
        <v>152</v>
      </c>
      <c r="F58" s="558">
        <v>500.0</v>
      </c>
      <c r="G58" s="557"/>
      <c r="H58" s="557"/>
      <c r="I58" s="558"/>
      <c r="J58" s="560" t="s">
        <v>61</v>
      </c>
      <c r="K58" s="557" t="s">
        <v>5225</v>
      </c>
      <c r="L58" s="555" t="s">
        <v>5223</v>
      </c>
      <c r="M58" s="555" t="s">
        <v>4999</v>
      </c>
      <c r="N58" s="561"/>
      <c r="O58" s="561"/>
      <c r="P58" s="560"/>
      <c r="Q58" s="560"/>
      <c r="R58" s="560"/>
      <c r="S58" s="560"/>
      <c r="T58" s="560" t="s">
        <v>5213</v>
      </c>
      <c r="U58" s="560"/>
      <c r="V58" s="560"/>
      <c r="W58" s="560"/>
      <c r="X58" s="560"/>
      <c r="Y58" s="560"/>
      <c r="Z58" s="560"/>
      <c r="AA58" s="560"/>
      <c r="AB58" s="562"/>
      <c r="AC58" s="562"/>
      <c r="AD58" s="562"/>
    </row>
    <row r="59" ht="15.75" customHeight="1">
      <c r="A59" s="567"/>
      <c r="B59" s="567"/>
      <c r="C59" s="567"/>
      <c r="D59" s="567"/>
      <c r="E59" s="557" t="s">
        <v>162</v>
      </c>
      <c r="F59" s="558">
        <v>400.0</v>
      </c>
      <c r="G59" s="557"/>
      <c r="H59" s="557"/>
      <c r="I59" s="558"/>
      <c r="J59" s="560" t="s">
        <v>61</v>
      </c>
      <c r="K59" s="557" t="s">
        <v>5225</v>
      </c>
      <c r="L59" s="567"/>
      <c r="M59" s="567"/>
      <c r="N59" s="567"/>
      <c r="O59" s="567"/>
      <c r="P59" s="560"/>
      <c r="Q59" s="560"/>
      <c r="R59" s="560"/>
      <c r="S59" s="560"/>
      <c r="T59" s="560" t="s">
        <v>5213</v>
      </c>
      <c r="U59" s="560"/>
      <c r="V59" s="560"/>
      <c r="W59" s="560"/>
      <c r="X59" s="560"/>
      <c r="Y59" s="560"/>
      <c r="Z59" s="560"/>
      <c r="AA59" s="560"/>
      <c r="AB59" s="562"/>
      <c r="AC59" s="562"/>
      <c r="AD59" s="562"/>
    </row>
    <row r="60" ht="15.75" customHeight="1">
      <c r="A60" s="567"/>
      <c r="B60" s="567"/>
      <c r="C60" s="567"/>
      <c r="D60" s="567"/>
      <c r="E60" s="557" t="s">
        <v>4</v>
      </c>
      <c r="F60" s="558">
        <v>200.0</v>
      </c>
      <c r="G60" s="557"/>
      <c r="H60" s="557"/>
      <c r="I60" s="558"/>
      <c r="J60" s="560" t="s">
        <v>61</v>
      </c>
      <c r="K60" s="557" t="s">
        <v>5225</v>
      </c>
      <c r="L60" s="567"/>
      <c r="M60" s="567"/>
      <c r="N60" s="567"/>
      <c r="O60" s="567"/>
      <c r="P60" s="560"/>
      <c r="Q60" s="560"/>
      <c r="R60" s="560"/>
      <c r="S60" s="560"/>
      <c r="T60" s="560" t="s">
        <v>5213</v>
      </c>
      <c r="U60" s="560"/>
      <c r="V60" s="560"/>
      <c r="W60" s="560"/>
      <c r="X60" s="560"/>
      <c r="Y60" s="560"/>
      <c r="Z60" s="560"/>
      <c r="AA60" s="560"/>
      <c r="AB60" s="562"/>
      <c r="AC60" s="562"/>
      <c r="AD60" s="562"/>
    </row>
    <row r="61" ht="15.75" customHeight="1">
      <c r="A61" s="567"/>
      <c r="B61" s="567"/>
      <c r="C61" s="563"/>
      <c r="D61" s="567"/>
      <c r="E61" s="557" t="s">
        <v>172</v>
      </c>
      <c r="F61" s="558">
        <v>200.0</v>
      </c>
      <c r="G61" s="557"/>
      <c r="H61" s="557"/>
      <c r="I61" s="558"/>
      <c r="J61" s="560" t="s">
        <v>61</v>
      </c>
      <c r="K61" s="557" t="s">
        <v>5225</v>
      </c>
      <c r="L61" s="567"/>
      <c r="M61" s="567"/>
      <c r="N61" s="567"/>
      <c r="O61" s="567"/>
      <c r="P61" s="560"/>
      <c r="Q61" s="560"/>
      <c r="R61" s="560"/>
      <c r="S61" s="560"/>
      <c r="T61" s="560" t="s">
        <v>5213</v>
      </c>
      <c r="U61" s="560"/>
      <c r="V61" s="560"/>
      <c r="W61" s="560"/>
      <c r="X61" s="560"/>
      <c r="Y61" s="560"/>
      <c r="Z61" s="560"/>
      <c r="AA61" s="560"/>
      <c r="AB61" s="562"/>
      <c r="AC61" s="562"/>
      <c r="AD61" s="562"/>
    </row>
    <row r="62" ht="15.75" customHeight="1">
      <c r="A62" s="567"/>
      <c r="B62" s="567"/>
      <c r="C62" s="556" t="s">
        <v>5200</v>
      </c>
      <c r="D62" s="567"/>
      <c r="E62" s="557" t="s">
        <v>152</v>
      </c>
      <c r="F62" s="558">
        <v>300.0</v>
      </c>
      <c r="G62" s="557"/>
      <c r="H62" s="557"/>
      <c r="I62" s="558"/>
      <c r="J62" s="560" t="s">
        <v>61</v>
      </c>
      <c r="K62" s="557" t="s">
        <v>5225</v>
      </c>
      <c r="L62" s="567"/>
      <c r="M62" s="567"/>
      <c r="N62" s="567"/>
      <c r="O62" s="567"/>
      <c r="P62" s="560"/>
      <c r="Q62" s="560"/>
      <c r="R62" s="560"/>
      <c r="S62" s="560"/>
      <c r="T62" s="560" t="s">
        <v>5213</v>
      </c>
      <c r="U62" s="560"/>
      <c r="V62" s="560"/>
      <c r="W62" s="560"/>
      <c r="X62" s="560"/>
      <c r="Y62" s="560"/>
      <c r="Z62" s="560"/>
      <c r="AA62" s="560"/>
      <c r="AB62" s="562"/>
      <c r="AC62" s="562"/>
      <c r="AD62" s="562"/>
    </row>
    <row r="63" ht="15.75" customHeight="1">
      <c r="A63" s="567"/>
      <c r="B63" s="567"/>
      <c r="C63" s="567"/>
      <c r="D63" s="567"/>
      <c r="E63" s="557" t="s">
        <v>162</v>
      </c>
      <c r="F63" s="558">
        <v>400.0</v>
      </c>
      <c r="G63" s="557"/>
      <c r="H63" s="557"/>
      <c r="I63" s="558"/>
      <c r="J63" s="560" t="s">
        <v>61</v>
      </c>
      <c r="K63" s="557" t="s">
        <v>5225</v>
      </c>
      <c r="L63" s="567"/>
      <c r="M63" s="567"/>
      <c r="N63" s="567"/>
      <c r="O63" s="567"/>
      <c r="P63" s="560"/>
      <c r="Q63" s="560"/>
      <c r="R63" s="560"/>
      <c r="S63" s="560"/>
      <c r="T63" s="560" t="s">
        <v>5213</v>
      </c>
      <c r="U63" s="560"/>
      <c r="V63" s="560"/>
      <c r="W63" s="560"/>
      <c r="X63" s="560"/>
      <c r="Y63" s="560"/>
      <c r="Z63" s="560"/>
      <c r="AA63" s="560"/>
      <c r="AB63" s="562"/>
      <c r="AC63" s="562"/>
      <c r="AD63" s="562"/>
    </row>
    <row r="64" ht="15.75" customHeight="1">
      <c r="A64" s="563"/>
      <c r="B64" s="563"/>
      <c r="C64" s="563"/>
      <c r="D64" s="563"/>
      <c r="E64" s="557" t="s">
        <v>177</v>
      </c>
      <c r="F64" s="558">
        <v>400.0</v>
      </c>
      <c r="G64" s="557"/>
      <c r="H64" s="557"/>
      <c r="I64" s="558"/>
      <c r="J64" s="560" t="s">
        <v>61</v>
      </c>
      <c r="K64" s="557" t="s">
        <v>5225</v>
      </c>
      <c r="L64" s="563"/>
      <c r="M64" s="563"/>
      <c r="N64" s="563"/>
      <c r="O64" s="563"/>
      <c r="P64" s="560"/>
      <c r="Q64" s="560"/>
      <c r="R64" s="560"/>
      <c r="S64" s="560"/>
      <c r="T64" s="560" t="s">
        <v>5213</v>
      </c>
      <c r="U64" s="560"/>
      <c r="V64" s="560"/>
      <c r="W64" s="560"/>
      <c r="X64" s="560"/>
      <c r="Y64" s="560"/>
      <c r="Z64" s="560"/>
      <c r="AA64" s="560"/>
      <c r="AB64" s="562"/>
      <c r="AC64" s="562"/>
      <c r="AD64" s="562"/>
    </row>
    <row r="65" ht="18.75" customHeight="1">
      <c r="A65" s="555">
        <v>16.0</v>
      </c>
      <c r="B65" s="556">
        <v>8832.0</v>
      </c>
      <c r="C65" s="556" t="s">
        <v>5214</v>
      </c>
      <c r="D65" s="556" t="s">
        <v>5215</v>
      </c>
      <c r="E65" s="557" t="s">
        <v>162</v>
      </c>
      <c r="F65" s="558">
        <v>400.0</v>
      </c>
      <c r="G65" s="557"/>
      <c r="H65" s="557"/>
      <c r="I65" s="558"/>
      <c r="J65" s="560" t="s">
        <v>61</v>
      </c>
      <c r="K65" s="557" t="s">
        <v>5206</v>
      </c>
      <c r="L65" s="555" t="s">
        <v>5207</v>
      </c>
      <c r="M65" s="555" t="s">
        <v>5203</v>
      </c>
      <c r="N65" s="561"/>
      <c r="O65" s="555" t="s">
        <v>5203</v>
      </c>
      <c r="P65" s="560"/>
      <c r="Q65" s="560"/>
      <c r="R65" s="560"/>
      <c r="S65" s="560"/>
      <c r="T65" s="560" t="s">
        <v>5204</v>
      </c>
      <c r="U65" s="560"/>
      <c r="V65" s="560"/>
      <c r="W65" s="560"/>
      <c r="X65" s="560"/>
      <c r="Y65" s="560"/>
      <c r="Z65" s="560"/>
      <c r="AA65" s="560"/>
      <c r="AB65" s="562"/>
      <c r="AC65" s="562"/>
      <c r="AD65" s="562"/>
    </row>
    <row r="66" ht="15.75" customHeight="1">
      <c r="A66" s="567"/>
      <c r="B66" s="567"/>
      <c r="C66" s="563"/>
      <c r="D66" s="563"/>
      <c r="E66" s="557" t="s">
        <v>4</v>
      </c>
      <c r="F66" s="558">
        <v>500.0</v>
      </c>
      <c r="G66" s="557"/>
      <c r="H66" s="557"/>
      <c r="I66" s="558"/>
      <c r="J66" s="560" t="s">
        <v>61</v>
      </c>
      <c r="K66" s="557" t="s">
        <v>5206</v>
      </c>
      <c r="L66" s="567"/>
      <c r="M66" s="567"/>
      <c r="N66" s="567"/>
      <c r="O66" s="567"/>
      <c r="P66" s="560"/>
      <c r="Q66" s="560"/>
      <c r="R66" s="560"/>
      <c r="S66" s="560"/>
      <c r="T66" s="560" t="s">
        <v>5204</v>
      </c>
      <c r="U66" s="560"/>
      <c r="V66" s="560"/>
      <c r="W66" s="560"/>
      <c r="X66" s="560"/>
      <c r="Y66" s="560"/>
      <c r="Z66" s="560"/>
      <c r="AA66" s="560"/>
      <c r="AB66" s="562"/>
      <c r="AC66" s="562"/>
      <c r="AD66" s="562"/>
    </row>
    <row r="67" ht="15.75" customHeight="1">
      <c r="A67" s="567"/>
      <c r="B67" s="567"/>
      <c r="C67" s="557" t="s">
        <v>5205</v>
      </c>
      <c r="D67" s="556" t="s">
        <v>5201</v>
      </c>
      <c r="E67" s="557" t="s">
        <v>162</v>
      </c>
      <c r="F67" s="558">
        <v>600.0</v>
      </c>
      <c r="G67" s="557"/>
      <c r="H67" s="557"/>
      <c r="I67" s="558"/>
      <c r="J67" s="560" t="s">
        <v>61</v>
      </c>
      <c r="K67" s="557" t="s">
        <v>5206</v>
      </c>
      <c r="L67" s="567"/>
      <c r="M67" s="567"/>
      <c r="N67" s="567"/>
      <c r="O67" s="567"/>
      <c r="P67" s="560"/>
      <c r="Q67" s="560"/>
      <c r="R67" s="560"/>
      <c r="S67" s="560"/>
      <c r="T67" s="560" t="s">
        <v>5204</v>
      </c>
      <c r="U67" s="560"/>
      <c r="V67" s="560"/>
      <c r="W67" s="560"/>
      <c r="X67" s="560"/>
      <c r="Y67" s="560"/>
      <c r="Z67" s="560"/>
      <c r="AA67" s="560"/>
      <c r="AB67" s="562"/>
      <c r="AC67" s="562"/>
      <c r="AD67" s="562"/>
    </row>
    <row r="68" ht="15.75" customHeight="1">
      <c r="A68" s="567"/>
      <c r="B68" s="567"/>
      <c r="C68" s="556" t="s">
        <v>5226</v>
      </c>
      <c r="D68" s="567"/>
      <c r="E68" s="557" t="s">
        <v>152</v>
      </c>
      <c r="F68" s="558">
        <v>200.0</v>
      </c>
      <c r="G68" s="557"/>
      <c r="H68" s="557"/>
      <c r="I68" s="558"/>
      <c r="J68" s="560" t="s">
        <v>61</v>
      </c>
      <c r="K68" s="557" t="s">
        <v>5206</v>
      </c>
      <c r="L68" s="567"/>
      <c r="M68" s="567"/>
      <c r="N68" s="567"/>
      <c r="O68" s="567"/>
      <c r="P68" s="560"/>
      <c r="Q68" s="560"/>
      <c r="R68" s="560"/>
      <c r="S68" s="560"/>
      <c r="T68" s="560" t="s">
        <v>5204</v>
      </c>
      <c r="U68" s="560"/>
      <c r="V68" s="560"/>
      <c r="W68" s="560"/>
      <c r="X68" s="560"/>
      <c r="Y68" s="560"/>
      <c r="Z68" s="560"/>
      <c r="AA68" s="560"/>
      <c r="AB68" s="562"/>
      <c r="AC68" s="562"/>
      <c r="AD68" s="562"/>
    </row>
    <row r="69" ht="15.75" customHeight="1">
      <c r="A69" s="567"/>
      <c r="B69" s="567"/>
      <c r="C69" s="567"/>
      <c r="D69" s="567"/>
      <c r="E69" s="557" t="s">
        <v>162</v>
      </c>
      <c r="F69" s="558">
        <v>400.0</v>
      </c>
      <c r="G69" s="557"/>
      <c r="H69" s="557"/>
      <c r="I69" s="558"/>
      <c r="J69" s="560" t="s">
        <v>61</v>
      </c>
      <c r="K69" s="557" t="s">
        <v>5206</v>
      </c>
      <c r="L69" s="567"/>
      <c r="M69" s="567"/>
      <c r="N69" s="567"/>
      <c r="O69" s="567"/>
      <c r="P69" s="560"/>
      <c r="Q69" s="560"/>
      <c r="R69" s="560"/>
      <c r="S69" s="560"/>
      <c r="T69" s="560" t="s">
        <v>5204</v>
      </c>
      <c r="U69" s="560"/>
      <c r="V69" s="560"/>
      <c r="W69" s="560"/>
      <c r="X69" s="560"/>
      <c r="Y69" s="560"/>
      <c r="Z69" s="560"/>
      <c r="AA69" s="560"/>
      <c r="AB69" s="562"/>
      <c r="AC69" s="562"/>
      <c r="AD69" s="562"/>
    </row>
    <row r="70" ht="15.75" customHeight="1">
      <c r="A70" s="567"/>
      <c r="B70" s="567"/>
      <c r="C70" s="567"/>
      <c r="D70" s="567"/>
      <c r="E70" s="557" t="s">
        <v>4</v>
      </c>
      <c r="F70" s="558">
        <v>300.0</v>
      </c>
      <c r="G70" s="557"/>
      <c r="H70" s="557"/>
      <c r="I70" s="558"/>
      <c r="J70" s="560" t="s">
        <v>61</v>
      </c>
      <c r="K70" s="557" t="s">
        <v>5206</v>
      </c>
      <c r="L70" s="567"/>
      <c r="M70" s="567"/>
      <c r="N70" s="567"/>
      <c r="O70" s="567"/>
      <c r="P70" s="560"/>
      <c r="Q70" s="560"/>
      <c r="R70" s="560"/>
      <c r="S70" s="560"/>
      <c r="T70" s="560" t="s">
        <v>5204</v>
      </c>
      <c r="U70" s="560"/>
      <c r="V70" s="560"/>
      <c r="W70" s="560"/>
      <c r="X70" s="560"/>
      <c r="Y70" s="560"/>
      <c r="Z70" s="560"/>
      <c r="AA70" s="560"/>
      <c r="AB70" s="562"/>
      <c r="AC70" s="562"/>
      <c r="AD70" s="562"/>
    </row>
    <row r="71" ht="15.75" customHeight="1">
      <c r="A71" s="563"/>
      <c r="B71" s="563"/>
      <c r="C71" s="563"/>
      <c r="D71" s="563"/>
      <c r="E71" s="557" t="s">
        <v>172</v>
      </c>
      <c r="F71" s="558">
        <v>300.0</v>
      </c>
      <c r="G71" s="557"/>
      <c r="H71" s="557"/>
      <c r="I71" s="558"/>
      <c r="J71" s="560" t="s">
        <v>61</v>
      </c>
      <c r="K71" s="557" t="s">
        <v>5206</v>
      </c>
      <c r="L71" s="563"/>
      <c r="M71" s="563"/>
      <c r="N71" s="563"/>
      <c r="O71" s="563"/>
      <c r="P71" s="560"/>
      <c r="Q71" s="560"/>
      <c r="R71" s="560"/>
      <c r="S71" s="560"/>
      <c r="T71" s="560" t="s">
        <v>5204</v>
      </c>
      <c r="U71" s="560"/>
      <c r="V71" s="560"/>
      <c r="W71" s="560"/>
      <c r="X71" s="560"/>
      <c r="Y71" s="560"/>
      <c r="Z71" s="560"/>
      <c r="AA71" s="560"/>
      <c r="AB71" s="562"/>
      <c r="AC71" s="562"/>
      <c r="AD71" s="562"/>
    </row>
    <row r="72" ht="15.75" customHeight="1">
      <c r="A72" s="555">
        <v>17.0</v>
      </c>
      <c r="B72" s="556">
        <v>8835.0</v>
      </c>
      <c r="C72" s="557" t="s">
        <v>5200</v>
      </c>
      <c r="D72" s="556" t="s">
        <v>5201</v>
      </c>
      <c r="E72" s="557" t="s">
        <v>4</v>
      </c>
      <c r="F72" s="558">
        <v>2200.0</v>
      </c>
      <c r="G72" s="557"/>
      <c r="H72" s="557"/>
      <c r="I72" s="558"/>
      <c r="J72" s="560" t="s">
        <v>61</v>
      </c>
      <c r="K72" s="557" t="s">
        <v>5206</v>
      </c>
      <c r="L72" s="555" t="s">
        <v>5207</v>
      </c>
      <c r="M72" s="555" t="s">
        <v>5203</v>
      </c>
      <c r="N72" s="561"/>
      <c r="O72" s="555" t="s">
        <v>5203</v>
      </c>
      <c r="P72" s="560"/>
      <c r="Q72" s="560"/>
      <c r="R72" s="560"/>
      <c r="S72" s="560"/>
      <c r="T72" s="560" t="s">
        <v>5204</v>
      </c>
      <c r="U72" s="560"/>
      <c r="V72" s="560"/>
      <c r="W72" s="560"/>
      <c r="X72" s="560"/>
      <c r="Y72" s="560"/>
      <c r="Z72" s="560"/>
      <c r="AA72" s="560"/>
      <c r="AB72" s="562"/>
      <c r="AC72" s="562"/>
      <c r="AD72" s="562"/>
    </row>
    <row r="73" ht="15.75" customHeight="1">
      <c r="A73" s="563"/>
      <c r="B73" s="563"/>
      <c r="C73" s="557" t="s">
        <v>5205</v>
      </c>
      <c r="D73" s="563"/>
      <c r="E73" s="557" t="s">
        <v>172</v>
      </c>
      <c r="F73" s="558">
        <v>1400.0</v>
      </c>
      <c r="G73" s="557"/>
      <c r="H73" s="557"/>
      <c r="I73" s="558"/>
      <c r="J73" s="560" t="s">
        <v>61</v>
      </c>
      <c r="K73" s="557" t="s">
        <v>5206</v>
      </c>
      <c r="L73" s="563"/>
      <c r="M73" s="563"/>
      <c r="N73" s="563"/>
      <c r="O73" s="563"/>
      <c r="P73" s="560"/>
      <c r="Q73" s="560"/>
      <c r="R73" s="560"/>
      <c r="S73" s="560"/>
      <c r="T73" s="560" t="s">
        <v>5204</v>
      </c>
      <c r="U73" s="560"/>
      <c r="V73" s="560"/>
      <c r="W73" s="560"/>
      <c r="X73" s="560"/>
      <c r="Y73" s="560"/>
      <c r="Z73" s="560"/>
      <c r="AA73" s="560"/>
      <c r="AB73" s="562"/>
      <c r="AC73" s="562"/>
      <c r="AD73" s="562"/>
    </row>
    <row r="74" ht="15.75" customHeight="1">
      <c r="A74" s="568">
        <v>18.0</v>
      </c>
      <c r="B74" s="557">
        <v>8822.0</v>
      </c>
      <c r="C74" s="557" t="s">
        <v>5200</v>
      </c>
      <c r="D74" s="557" t="s">
        <v>5227</v>
      </c>
      <c r="E74" s="557" t="s">
        <v>179</v>
      </c>
      <c r="F74" s="558">
        <v>1600.0</v>
      </c>
      <c r="G74" s="557"/>
      <c r="H74" s="557"/>
      <c r="I74" s="558"/>
      <c r="J74" s="560" t="s">
        <v>5228</v>
      </c>
      <c r="K74" s="557" t="s">
        <v>5229</v>
      </c>
      <c r="L74" s="560" t="s">
        <v>5207</v>
      </c>
      <c r="M74" s="560" t="s">
        <v>5203</v>
      </c>
      <c r="N74" s="560"/>
      <c r="O74" s="560" t="s">
        <v>5203</v>
      </c>
      <c r="P74" s="560"/>
      <c r="Q74" s="560"/>
      <c r="R74" s="560"/>
      <c r="S74" s="560"/>
      <c r="T74" s="560" t="s">
        <v>5204</v>
      </c>
      <c r="U74" s="560"/>
      <c r="V74" s="560"/>
      <c r="W74" s="560"/>
      <c r="X74" s="560"/>
      <c r="Y74" s="560"/>
      <c r="Z74" s="560"/>
      <c r="AA74" s="560"/>
      <c r="AB74" s="562"/>
      <c r="AC74" s="562"/>
      <c r="AD74" s="562"/>
    </row>
    <row r="75" ht="18.75" customHeight="1">
      <c r="A75" s="555">
        <v>19.0</v>
      </c>
      <c r="B75" s="556" t="s">
        <v>2102</v>
      </c>
      <c r="C75" s="556" t="s">
        <v>5200</v>
      </c>
      <c r="D75" s="556" t="s">
        <v>5227</v>
      </c>
      <c r="E75" s="557" t="s">
        <v>177</v>
      </c>
      <c r="F75" s="558">
        <v>300.0</v>
      </c>
      <c r="G75" s="557"/>
      <c r="H75" s="557"/>
      <c r="I75" s="558"/>
      <c r="J75" s="560" t="s">
        <v>5228</v>
      </c>
      <c r="K75" s="557" t="s">
        <v>5230</v>
      </c>
      <c r="L75" s="555" t="s">
        <v>5231</v>
      </c>
      <c r="M75" s="555" t="s">
        <v>5232</v>
      </c>
      <c r="N75" s="561"/>
      <c r="O75" s="555" t="s">
        <v>5233</v>
      </c>
      <c r="P75" s="560"/>
      <c r="Q75" s="560"/>
      <c r="R75" s="560"/>
      <c r="S75" s="560"/>
      <c r="T75" s="560" t="s">
        <v>5204</v>
      </c>
      <c r="U75" s="560"/>
      <c r="V75" s="560"/>
      <c r="W75" s="560"/>
      <c r="X75" s="560"/>
      <c r="Y75" s="560"/>
      <c r="Z75" s="560"/>
      <c r="AA75" s="560"/>
      <c r="AB75" s="562"/>
      <c r="AC75" s="562"/>
      <c r="AD75" s="562"/>
    </row>
    <row r="76" ht="15.75" customHeight="1">
      <c r="A76" s="567"/>
      <c r="B76" s="567"/>
      <c r="C76" s="567"/>
      <c r="D76" s="567"/>
      <c r="E76" s="557" t="s">
        <v>179</v>
      </c>
      <c r="F76" s="558">
        <v>600.0</v>
      </c>
      <c r="G76" s="557"/>
      <c r="H76" s="557"/>
      <c r="I76" s="558"/>
      <c r="J76" s="560" t="s">
        <v>5228</v>
      </c>
      <c r="K76" s="557" t="s">
        <v>5230</v>
      </c>
      <c r="L76" s="567"/>
      <c r="M76" s="567"/>
      <c r="N76" s="567"/>
      <c r="O76" s="567"/>
      <c r="P76" s="560"/>
      <c r="Q76" s="560"/>
      <c r="R76" s="560"/>
      <c r="S76" s="560"/>
      <c r="T76" s="560" t="s">
        <v>5204</v>
      </c>
      <c r="U76" s="560"/>
      <c r="V76" s="560"/>
      <c r="W76" s="560"/>
      <c r="X76" s="560"/>
      <c r="Y76" s="560"/>
      <c r="Z76" s="560"/>
      <c r="AA76" s="560"/>
      <c r="AB76" s="562"/>
      <c r="AC76" s="562"/>
      <c r="AD76" s="562"/>
    </row>
    <row r="77" ht="15.75" customHeight="1">
      <c r="A77" s="567"/>
      <c r="B77" s="567"/>
      <c r="C77" s="567"/>
      <c r="D77" s="567"/>
      <c r="E77" s="557" t="s">
        <v>181</v>
      </c>
      <c r="F77" s="558">
        <v>300.0</v>
      </c>
      <c r="G77" s="557"/>
      <c r="H77" s="557"/>
      <c r="I77" s="558"/>
      <c r="J77" s="560" t="s">
        <v>5228</v>
      </c>
      <c r="K77" s="557" t="s">
        <v>5230</v>
      </c>
      <c r="L77" s="567"/>
      <c r="M77" s="567"/>
      <c r="N77" s="567"/>
      <c r="O77" s="567"/>
      <c r="P77" s="560"/>
      <c r="Q77" s="560"/>
      <c r="R77" s="560"/>
      <c r="S77" s="560"/>
      <c r="T77" s="560" t="s">
        <v>5204</v>
      </c>
      <c r="U77" s="560"/>
      <c r="V77" s="560"/>
      <c r="W77" s="560"/>
      <c r="X77" s="560"/>
      <c r="Y77" s="560"/>
      <c r="Z77" s="560"/>
      <c r="AA77" s="560"/>
      <c r="AB77" s="562"/>
      <c r="AC77" s="562"/>
      <c r="AD77" s="562"/>
    </row>
    <row r="78" ht="15.75" customHeight="1">
      <c r="A78" s="563"/>
      <c r="B78" s="563"/>
      <c r="C78" s="563"/>
      <c r="D78" s="563"/>
      <c r="E78" s="557" t="s">
        <v>182</v>
      </c>
      <c r="F78" s="558">
        <v>300.0</v>
      </c>
      <c r="G78" s="557"/>
      <c r="H78" s="557"/>
      <c r="I78" s="558"/>
      <c r="J78" s="560" t="s">
        <v>5228</v>
      </c>
      <c r="K78" s="557" t="s">
        <v>5230</v>
      </c>
      <c r="L78" s="563"/>
      <c r="M78" s="563"/>
      <c r="N78" s="563"/>
      <c r="O78" s="563"/>
      <c r="P78" s="560"/>
      <c r="Q78" s="560"/>
      <c r="R78" s="560"/>
      <c r="S78" s="560"/>
      <c r="T78" s="560" t="s">
        <v>5204</v>
      </c>
      <c r="U78" s="560"/>
      <c r="V78" s="560"/>
      <c r="W78" s="560"/>
      <c r="X78" s="560"/>
      <c r="Y78" s="560"/>
      <c r="Z78" s="560"/>
      <c r="AA78" s="560"/>
      <c r="AB78" s="562"/>
      <c r="AC78" s="562"/>
      <c r="AD78" s="562"/>
    </row>
    <row r="79" ht="18.75" customHeight="1">
      <c r="A79" s="555">
        <v>20.0</v>
      </c>
      <c r="B79" s="556" t="s">
        <v>5234</v>
      </c>
      <c r="C79" s="556" t="s">
        <v>5200</v>
      </c>
      <c r="D79" s="556" t="s">
        <v>5227</v>
      </c>
      <c r="E79" s="557" t="s">
        <v>172</v>
      </c>
      <c r="F79" s="558">
        <v>320.0</v>
      </c>
      <c r="G79" s="557"/>
      <c r="H79" s="557"/>
      <c r="I79" s="558"/>
      <c r="J79" s="560" t="s">
        <v>5228</v>
      </c>
      <c r="K79" s="557" t="s">
        <v>5230</v>
      </c>
      <c r="L79" s="555" t="s">
        <v>5231</v>
      </c>
      <c r="M79" s="555" t="s">
        <v>5203</v>
      </c>
      <c r="N79" s="561"/>
      <c r="O79" s="555" t="s">
        <v>5203</v>
      </c>
      <c r="P79" s="560"/>
      <c r="Q79" s="560"/>
      <c r="R79" s="560"/>
      <c r="S79" s="560"/>
      <c r="T79" s="560" t="s">
        <v>5204</v>
      </c>
      <c r="U79" s="560"/>
      <c r="V79" s="560"/>
      <c r="W79" s="560"/>
      <c r="X79" s="560"/>
      <c r="Y79" s="560"/>
      <c r="Z79" s="560"/>
      <c r="AA79" s="560"/>
      <c r="AB79" s="562"/>
      <c r="AC79" s="562"/>
      <c r="AD79" s="562"/>
    </row>
    <row r="80" ht="15.75" customHeight="1">
      <c r="A80" s="567"/>
      <c r="B80" s="567"/>
      <c r="C80" s="567"/>
      <c r="D80" s="567"/>
      <c r="E80" s="557" t="s">
        <v>177</v>
      </c>
      <c r="F80" s="558">
        <v>320.0</v>
      </c>
      <c r="G80" s="557"/>
      <c r="H80" s="557"/>
      <c r="I80" s="558"/>
      <c r="J80" s="560" t="s">
        <v>5228</v>
      </c>
      <c r="K80" s="557" t="s">
        <v>5230</v>
      </c>
      <c r="L80" s="567"/>
      <c r="M80" s="567"/>
      <c r="N80" s="567"/>
      <c r="O80" s="567"/>
      <c r="P80" s="560"/>
      <c r="Q80" s="560"/>
      <c r="R80" s="560"/>
      <c r="S80" s="560"/>
      <c r="T80" s="560" t="s">
        <v>5204</v>
      </c>
      <c r="U80" s="560"/>
      <c r="V80" s="560"/>
      <c r="W80" s="560"/>
      <c r="X80" s="560"/>
      <c r="Y80" s="560"/>
      <c r="Z80" s="560"/>
      <c r="AA80" s="560"/>
      <c r="AB80" s="562"/>
      <c r="AC80" s="562"/>
      <c r="AD80" s="562"/>
    </row>
    <row r="81" ht="15.75" customHeight="1">
      <c r="A81" s="567"/>
      <c r="B81" s="567"/>
      <c r="C81" s="567"/>
      <c r="D81" s="567"/>
      <c r="E81" s="557" t="s">
        <v>179</v>
      </c>
      <c r="F81" s="558">
        <v>320.0</v>
      </c>
      <c r="G81" s="557"/>
      <c r="H81" s="557"/>
      <c r="I81" s="558"/>
      <c r="J81" s="560" t="s">
        <v>5228</v>
      </c>
      <c r="K81" s="557" t="s">
        <v>5230</v>
      </c>
      <c r="L81" s="567"/>
      <c r="M81" s="567"/>
      <c r="N81" s="567"/>
      <c r="O81" s="567"/>
      <c r="P81" s="560"/>
      <c r="Q81" s="560"/>
      <c r="R81" s="560"/>
      <c r="S81" s="560"/>
      <c r="T81" s="560" t="s">
        <v>5204</v>
      </c>
      <c r="U81" s="560"/>
      <c r="V81" s="560"/>
      <c r="W81" s="560"/>
      <c r="X81" s="560"/>
      <c r="Y81" s="560"/>
      <c r="Z81" s="560"/>
      <c r="AA81" s="560"/>
      <c r="AB81" s="562"/>
      <c r="AC81" s="562"/>
      <c r="AD81" s="562"/>
    </row>
    <row r="82" ht="15.75" customHeight="1">
      <c r="A82" s="563"/>
      <c r="B82" s="563"/>
      <c r="C82" s="563"/>
      <c r="D82" s="563"/>
      <c r="E82" s="557" t="s">
        <v>182</v>
      </c>
      <c r="F82" s="558">
        <v>640.0</v>
      </c>
      <c r="G82" s="557"/>
      <c r="H82" s="557"/>
      <c r="I82" s="558"/>
      <c r="J82" s="560" t="s">
        <v>5228</v>
      </c>
      <c r="K82" s="557" t="s">
        <v>5230</v>
      </c>
      <c r="L82" s="563"/>
      <c r="M82" s="563"/>
      <c r="N82" s="563"/>
      <c r="O82" s="563"/>
      <c r="P82" s="560"/>
      <c r="Q82" s="560"/>
      <c r="R82" s="560"/>
      <c r="S82" s="560"/>
      <c r="T82" s="560" t="s">
        <v>5204</v>
      </c>
      <c r="U82" s="560"/>
      <c r="V82" s="560"/>
      <c r="W82" s="560"/>
      <c r="X82" s="560"/>
      <c r="Y82" s="560"/>
      <c r="Z82" s="560"/>
      <c r="AA82" s="560"/>
      <c r="AB82" s="562"/>
      <c r="AC82" s="562"/>
      <c r="AD82" s="562"/>
    </row>
    <row r="83" ht="15.75" customHeight="1">
      <c r="A83" s="568">
        <v>21.0</v>
      </c>
      <c r="B83" s="557" t="s">
        <v>1694</v>
      </c>
      <c r="C83" s="568" t="s">
        <v>5235</v>
      </c>
      <c r="D83" s="568" t="s">
        <v>5236</v>
      </c>
      <c r="E83" s="568" t="s">
        <v>162</v>
      </c>
      <c r="F83" s="568">
        <v>1500.0</v>
      </c>
      <c r="G83" s="560"/>
      <c r="H83" s="560"/>
      <c r="I83" s="560"/>
      <c r="J83" s="560" t="s">
        <v>61</v>
      </c>
      <c r="K83" s="568" t="s">
        <v>5237</v>
      </c>
      <c r="L83" s="560" t="s">
        <v>5212</v>
      </c>
      <c r="M83" s="560" t="s">
        <v>5203</v>
      </c>
      <c r="N83" s="560"/>
      <c r="O83" s="560" t="s">
        <v>5203</v>
      </c>
      <c r="P83" s="560"/>
      <c r="Q83" s="560"/>
      <c r="R83" s="560"/>
      <c r="S83" s="560"/>
      <c r="T83" s="560" t="s">
        <v>5213</v>
      </c>
      <c r="U83" s="560"/>
      <c r="V83" s="560"/>
      <c r="W83" s="560"/>
      <c r="X83" s="560"/>
      <c r="Y83" s="560"/>
      <c r="Z83" s="560"/>
      <c r="AA83" s="560"/>
      <c r="AB83" s="562"/>
      <c r="AC83" s="562"/>
      <c r="AD83" s="562"/>
    </row>
    <row r="84" ht="15.75" customHeight="1">
      <c r="A84" s="555">
        <v>22.0</v>
      </c>
      <c r="B84" s="555">
        <v>77707.0</v>
      </c>
      <c r="C84" s="568" t="s">
        <v>5205</v>
      </c>
      <c r="D84" s="555" t="s">
        <v>5201</v>
      </c>
      <c r="E84" s="568" t="s">
        <v>152</v>
      </c>
      <c r="F84" s="568">
        <v>900.0</v>
      </c>
      <c r="G84" s="560"/>
      <c r="H84" s="560"/>
      <c r="I84" s="560"/>
      <c r="J84" s="560" t="s">
        <v>61</v>
      </c>
      <c r="K84" s="568" t="s">
        <v>5238</v>
      </c>
      <c r="L84" s="555" t="s">
        <v>5212</v>
      </c>
      <c r="M84" s="555" t="s">
        <v>4999</v>
      </c>
      <c r="N84" s="555" t="s">
        <v>5239</v>
      </c>
      <c r="O84" s="561"/>
      <c r="P84" s="560"/>
      <c r="Q84" s="560"/>
      <c r="R84" s="560"/>
      <c r="S84" s="560"/>
      <c r="T84" s="560" t="s">
        <v>5213</v>
      </c>
      <c r="U84" s="560"/>
      <c r="V84" s="560"/>
      <c r="W84" s="560"/>
      <c r="X84" s="560"/>
      <c r="Y84" s="560"/>
      <c r="Z84" s="560"/>
      <c r="AA84" s="560"/>
      <c r="AB84" s="562"/>
      <c r="AC84" s="562"/>
      <c r="AD84" s="562"/>
    </row>
    <row r="85" ht="15.75" customHeight="1">
      <c r="A85" s="567"/>
      <c r="B85" s="567"/>
      <c r="C85" s="555" t="s">
        <v>5200</v>
      </c>
      <c r="D85" s="567"/>
      <c r="E85" s="568" t="s">
        <v>162</v>
      </c>
      <c r="F85" s="568">
        <v>900.0</v>
      </c>
      <c r="G85" s="560"/>
      <c r="H85" s="560"/>
      <c r="I85" s="560"/>
      <c r="J85" s="560" t="s">
        <v>61</v>
      </c>
      <c r="K85" s="568" t="s">
        <v>5238</v>
      </c>
      <c r="L85" s="567"/>
      <c r="M85" s="567"/>
      <c r="N85" s="567"/>
      <c r="O85" s="567"/>
      <c r="P85" s="560"/>
      <c r="Q85" s="560"/>
      <c r="R85" s="560"/>
      <c r="S85" s="560"/>
      <c r="T85" s="560" t="s">
        <v>5213</v>
      </c>
      <c r="U85" s="560"/>
      <c r="V85" s="560"/>
      <c r="W85" s="560"/>
      <c r="X85" s="560"/>
      <c r="Y85" s="560"/>
      <c r="Z85" s="560"/>
      <c r="AA85" s="560"/>
      <c r="AB85" s="562"/>
      <c r="AC85" s="562"/>
      <c r="AD85" s="562"/>
    </row>
    <row r="86" ht="15.75" customHeight="1">
      <c r="A86" s="567"/>
      <c r="B86" s="567"/>
      <c r="C86" s="567"/>
      <c r="D86" s="567"/>
      <c r="E86" s="568" t="s">
        <v>177</v>
      </c>
      <c r="F86" s="568">
        <v>1400.0</v>
      </c>
      <c r="G86" s="560"/>
      <c r="H86" s="560"/>
      <c r="I86" s="560"/>
      <c r="J86" s="560" t="s">
        <v>61</v>
      </c>
      <c r="K86" s="568" t="s">
        <v>5238</v>
      </c>
      <c r="L86" s="567"/>
      <c r="M86" s="567"/>
      <c r="N86" s="567"/>
      <c r="O86" s="567"/>
      <c r="P86" s="560"/>
      <c r="Q86" s="560"/>
      <c r="R86" s="560"/>
      <c r="S86" s="560"/>
      <c r="T86" s="560" t="s">
        <v>5213</v>
      </c>
      <c r="U86" s="560"/>
      <c r="V86" s="560"/>
      <c r="W86" s="560"/>
      <c r="X86" s="560"/>
      <c r="Y86" s="560"/>
      <c r="Z86" s="560"/>
      <c r="AA86" s="560"/>
      <c r="AB86" s="562"/>
      <c r="AC86" s="562"/>
      <c r="AD86" s="562"/>
    </row>
    <row r="87" ht="15.75" customHeight="1">
      <c r="A87" s="563"/>
      <c r="B87" s="563"/>
      <c r="C87" s="563"/>
      <c r="D87" s="563"/>
      <c r="E87" s="568" t="s">
        <v>179</v>
      </c>
      <c r="F87" s="568">
        <v>400.0</v>
      </c>
      <c r="G87" s="560"/>
      <c r="H87" s="560"/>
      <c r="I87" s="560"/>
      <c r="J87" s="560" t="s">
        <v>61</v>
      </c>
      <c r="K87" s="568" t="s">
        <v>5238</v>
      </c>
      <c r="L87" s="563"/>
      <c r="M87" s="563"/>
      <c r="N87" s="563"/>
      <c r="O87" s="563"/>
      <c r="P87" s="560"/>
      <c r="Q87" s="560"/>
      <c r="R87" s="560"/>
      <c r="S87" s="560"/>
      <c r="T87" s="560" t="s">
        <v>5213</v>
      </c>
      <c r="U87" s="560"/>
      <c r="V87" s="560"/>
      <c r="W87" s="560"/>
      <c r="X87" s="560"/>
      <c r="Y87" s="560"/>
      <c r="Z87" s="560"/>
      <c r="AA87" s="560"/>
      <c r="AB87" s="562"/>
      <c r="AC87" s="562"/>
      <c r="AD87" s="562"/>
    </row>
    <row r="88" ht="15.75" customHeight="1">
      <c r="A88" s="555">
        <v>23.0</v>
      </c>
      <c r="B88" s="555">
        <v>8790.0</v>
      </c>
      <c r="C88" s="555" t="s">
        <v>5200</v>
      </c>
      <c r="D88" s="555" t="s">
        <v>5201</v>
      </c>
      <c r="E88" s="568" t="s">
        <v>162</v>
      </c>
      <c r="F88" s="568">
        <v>1100.0</v>
      </c>
      <c r="G88" s="560"/>
      <c r="H88" s="560"/>
      <c r="I88" s="560"/>
      <c r="J88" s="560" t="s">
        <v>61</v>
      </c>
      <c r="K88" s="568" t="s">
        <v>5206</v>
      </c>
      <c r="L88" s="555" t="s">
        <v>5207</v>
      </c>
      <c r="M88" s="555" t="s">
        <v>5203</v>
      </c>
      <c r="N88" s="555" t="s">
        <v>5240</v>
      </c>
      <c r="O88" s="555" t="s">
        <v>5203</v>
      </c>
      <c r="P88" s="560"/>
      <c r="Q88" s="560"/>
      <c r="R88" s="560"/>
      <c r="S88" s="560"/>
      <c r="T88" s="560" t="s">
        <v>5204</v>
      </c>
      <c r="U88" s="560"/>
      <c r="V88" s="560"/>
      <c r="W88" s="560"/>
      <c r="X88" s="560"/>
      <c r="Y88" s="560"/>
      <c r="Z88" s="560"/>
      <c r="AA88" s="560"/>
      <c r="AB88" s="562"/>
      <c r="AC88" s="562"/>
      <c r="AD88" s="562"/>
    </row>
    <row r="89" ht="15.75" customHeight="1">
      <c r="A89" s="563"/>
      <c r="B89" s="563"/>
      <c r="C89" s="563"/>
      <c r="D89" s="563"/>
      <c r="E89" s="568" t="s">
        <v>4</v>
      </c>
      <c r="F89" s="568">
        <v>2500.0</v>
      </c>
      <c r="G89" s="560"/>
      <c r="H89" s="560"/>
      <c r="I89" s="560"/>
      <c r="J89" s="560" t="s">
        <v>61</v>
      </c>
      <c r="K89" s="568" t="s">
        <v>5206</v>
      </c>
      <c r="L89" s="563"/>
      <c r="M89" s="563"/>
      <c r="N89" s="563"/>
      <c r="O89" s="563"/>
      <c r="P89" s="560"/>
      <c r="Q89" s="560"/>
      <c r="R89" s="560"/>
      <c r="S89" s="560"/>
      <c r="T89" s="560" t="s">
        <v>5204</v>
      </c>
      <c r="U89" s="560"/>
      <c r="V89" s="560"/>
      <c r="W89" s="560"/>
      <c r="X89" s="560"/>
      <c r="Y89" s="560"/>
      <c r="Z89" s="560"/>
      <c r="AA89" s="560"/>
      <c r="AB89" s="562"/>
      <c r="AC89" s="562"/>
      <c r="AD89" s="562"/>
    </row>
    <row r="90" ht="15.75" customHeight="1">
      <c r="A90" s="555">
        <v>24.0</v>
      </c>
      <c r="B90" s="574" t="s">
        <v>2212</v>
      </c>
      <c r="C90" s="555" t="s">
        <v>5200</v>
      </c>
      <c r="D90" s="555" t="s">
        <v>5201</v>
      </c>
      <c r="E90" s="568" t="s">
        <v>4</v>
      </c>
      <c r="F90" s="568">
        <v>1200.0</v>
      </c>
      <c r="G90" s="560"/>
      <c r="H90" s="560"/>
      <c r="I90" s="560"/>
      <c r="J90" s="560" t="s">
        <v>61</v>
      </c>
      <c r="K90" s="568" t="s">
        <v>5230</v>
      </c>
      <c r="L90" s="555" t="s">
        <v>5241</v>
      </c>
      <c r="M90" s="555" t="s">
        <v>5242</v>
      </c>
      <c r="N90" s="555" t="s">
        <v>5243</v>
      </c>
      <c r="O90" s="561"/>
      <c r="P90" s="560">
        <v>3.45</v>
      </c>
      <c r="Q90" s="560"/>
      <c r="R90" s="560"/>
      <c r="S90" s="560"/>
      <c r="T90" s="560" t="s">
        <v>5204</v>
      </c>
      <c r="U90" s="560"/>
      <c r="V90" s="560"/>
      <c r="W90" s="560"/>
      <c r="X90" s="560"/>
      <c r="Y90" s="560"/>
      <c r="Z90" s="560"/>
      <c r="AA90" s="560"/>
      <c r="AB90" s="562"/>
      <c r="AC90" s="562"/>
      <c r="AD90" s="562"/>
    </row>
    <row r="91" ht="15.75" customHeight="1">
      <c r="A91" s="567"/>
      <c r="B91" s="567"/>
      <c r="C91" s="563"/>
      <c r="D91" s="567"/>
      <c r="E91" s="568" t="s">
        <v>172</v>
      </c>
      <c r="F91" s="568">
        <v>1100.0</v>
      </c>
      <c r="G91" s="560"/>
      <c r="H91" s="560"/>
      <c r="I91" s="560"/>
      <c r="J91" s="560" t="s">
        <v>61</v>
      </c>
      <c r="K91" s="568" t="s">
        <v>5230</v>
      </c>
      <c r="L91" s="567"/>
      <c r="M91" s="567"/>
      <c r="N91" s="567"/>
      <c r="O91" s="567"/>
      <c r="P91" s="560">
        <v>3.2</v>
      </c>
      <c r="Q91" s="560"/>
      <c r="R91" s="560"/>
      <c r="S91" s="560"/>
      <c r="T91" s="560" t="s">
        <v>5204</v>
      </c>
      <c r="U91" s="560"/>
      <c r="V91" s="560"/>
      <c r="W91" s="560"/>
      <c r="X91" s="560"/>
      <c r="Y91" s="560"/>
      <c r="Z91" s="560"/>
      <c r="AA91" s="560"/>
      <c r="AB91" s="562"/>
      <c r="AC91" s="562"/>
      <c r="AD91" s="562"/>
    </row>
    <row r="92" ht="15.75" customHeight="1">
      <c r="A92" s="563"/>
      <c r="B92" s="563"/>
      <c r="C92" s="568" t="s">
        <v>5244</v>
      </c>
      <c r="D92" s="563"/>
      <c r="E92" s="568" t="s">
        <v>5245</v>
      </c>
      <c r="F92" s="568">
        <v>1000.0</v>
      </c>
      <c r="G92" s="560"/>
      <c r="H92" s="560"/>
      <c r="I92" s="560"/>
      <c r="J92" s="560" t="s">
        <v>61</v>
      </c>
      <c r="K92" s="568" t="s">
        <v>5230</v>
      </c>
      <c r="L92" s="563"/>
      <c r="M92" s="563"/>
      <c r="N92" s="563"/>
      <c r="O92" s="563"/>
      <c r="P92" s="560">
        <v>2.5</v>
      </c>
      <c r="Q92" s="560"/>
      <c r="R92" s="560"/>
      <c r="S92" s="560"/>
      <c r="T92" s="560" t="s">
        <v>5204</v>
      </c>
      <c r="U92" s="560"/>
      <c r="V92" s="560"/>
      <c r="W92" s="560"/>
      <c r="X92" s="560"/>
      <c r="Y92" s="560"/>
      <c r="Z92" s="560"/>
      <c r="AA92" s="560"/>
      <c r="AB92" s="562"/>
      <c r="AC92" s="562"/>
      <c r="AD92" s="562"/>
    </row>
    <row r="93" ht="15.75" customHeight="1">
      <c r="A93" s="555">
        <v>25.0</v>
      </c>
      <c r="B93" s="574" t="s">
        <v>2226</v>
      </c>
      <c r="C93" s="568" t="s">
        <v>5205</v>
      </c>
      <c r="D93" s="555" t="s">
        <v>5201</v>
      </c>
      <c r="E93" s="568" t="s">
        <v>152</v>
      </c>
      <c r="F93" s="568">
        <v>1650.0</v>
      </c>
      <c r="G93" s="560"/>
      <c r="H93" s="560"/>
      <c r="I93" s="560"/>
      <c r="J93" s="560" t="s">
        <v>61</v>
      </c>
      <c r="K93" s="568" t="s">
        <v>5230</v>
      </c>
      <c r="L93" s="555" t="s">
        <v>5241</v>
      </c>
      <c r="M93" s="555" t="s">
        <v>5246</v>
      </c>
      <c r="N93" s="555" t="s">
        <v>5243</v>
      </c>
      <c r="O93" s="561"/>
      <c r="P93" s="560">
        <v>4.25</v>
      </c>
      <c r="Q93" s="560"/>
      <c r="R93" s="560"/>
      <c r="S93" s="560"/>
      <c r="T93" s="560" t="s">
        <v>5204</v>
      </c>
      <c r="U93" s="560"/>
      <c r="V93" s="560"/>
      <c r="W93" s="560"/>
      <c r="X93" s="560"/>
      <c r="Y93" s="560"/>
      <c r="Z93" s="560"/>
      <c r="AA93" s="560"/>
      <c r="AB93" s="562"/>
      <c r="AC93" s="562"/>
      <c r="AD93" s="562"/>
    </row>
    <row r="94" ht="15.75" customHeight="1">
      <c r="A94" s="563"/>
      <c r="B94" s="563"/>
      <c r="C94" s="568" t="s">
        <v>5200</v>
      </c>
      <c r="D94" s="563"/>
      <c r="E94" s="568" t="s">
        <v>152</v>
      </c>
      <c r="F94" s="568">
        <v>1650.0</v>
      </c>
      <c r="G94" s="560"/>
      <c r="H94" s="560"/>
      <c r="I94" s="560"/>
      <c r="J94" s="560" t="s">
        <v>61</v>
      </c>
      <c r="K94" s="568" t="s">
        <v>5230</v>
      </c>
      <c r="L94" s="563"/>
      <c r="M94" s="563"/>
      <c r="N94" s="563"/>
      <c r="O94" s="563"/>
      <c r="P94" s="560">
        <v>4.3</v>
      </c>
      <c r="Q94" s="560"/>
      <c r="R94" s="560"/>
      <c r="S94" s="560"/>
      <c r="T94" s="560" t="s">
        <v>5204</v>
      </c>
      <c r="U94" s="560"/>
      <c r="V94" s="560"/>
      <c r="W94" s="560"/>
      <c r="X94" s="560"/>
      <c r="Y94" s="560"/>
      <c r="Z94" s="560"/>
      <c r="AA94" s="560"/>
      <c r="AB94" s="562"/>
      <c r="AC94" s="562"/>
      <c r="AD94" s="562"/>
    </row>
    <row r="95" ht="15.75" customHeight="1">
      <c r="A95" s="555">
        <v>26.0</v>
      </c>
      <c r="B95" s="574" t="s">
        <v>2231</v>
      </c>
      <c r="C95" s="555" t="s">
        <v>5200</v>
      </c>
      <c r="D95" s="555" t="s">
        <v>5201</v>
      </c>
      <c r="E95" s="568" t="s">
        <v>152</v>
      </c>
      <c r="F95" s="568">
        <v>900.0</v>
      </c>
      <c r="G95" s="560"/>
      <c r="H95" s="560"/>
      <c r="I95" s="560"/>
      <c r="J95" s="560" t="s">
        <v>61</v>
      </c>
      <c r="K95" s="568" t="s">
        <v>5230</v>
      </c>
      <c r="L95" s="555" t="s">
        <v>5241</v>
      </c>
      <c r="M95" s="555" t="s">
        <v>5247</v>
      </c>
      <c r="N95" s="555" t="s">
        <v>5243</v>
      </c>
      <c r="O95" s="561"/>
      <c r="P95" s="560">
        <v>4.3</v>
      </c>
      <c r="Q95" s="560"/>
      <c r="R95" s="560"/>
      <c r="S95" s="560"/>
      <c r="T95" s="560" t="s">
        <v>5204</v>
      </c>
      <c r="U95" s="560"/>
      <c r="V95" s="560"/>
      <c r="W95" s="560"/>
      <c r="X95" s="560"/>
      <c r="Y95" s="560"/>
      <c r="Z95" s="560"/>
      <c r="AA95" s="560"/>
      <c r="AB95" s="562"/>
      <c r="AC95" s="562"/>
      <c r="AD95" s="562"/>
    </row>
    <row r="96" ht="15.75" customHeight="1">
      <c r="A96" s="567"/>
      <c r="B96" s="567"/>
      <c r="C96" s="567"/>
      <c r="D96" s="567"/>
      <c r="E96" s="568" t="s">
        <v>162</v>
      </c>
      <c r="F96" s="568">
        <v>1400.0</v>
      </c>
      <c r="G96" s="560"/>
      <c r="H96" s="560"/>
      <c r="I96" s="560"/>
      <c r="J96" s="560" t="s">
        <v>61</v>
      </c>
      <c r="K96" s="568" t="s">
        <v>5230</v>
      </c>
      <c r="L96" s="567"/>
      <c r="M96" s="567"/>
      <c r="N96" s="567"/>
      <c r="O96" s="567"/>
      <c r="P96" s="560">
        <v>3.8</v>
      </c>
      <c r="Q96" s="560"/>
      <c r="R96" s="560"/>
      <c r="S96" s="560"/>
      <c r="T96" s="560" t="s">
        <v>5204</v>
      </c>
      <c r="U96" s="560"/>
      <c r="V96" s="560"/>
      <c r="W96" s="560"/>
      <c r="X96" s="560"/>
      <c r="Y96" s="560"/>
      <c r="Z96" s="560"/>
      <c r="AA96" s="560"/>
      <c r="AB96" s="562"/>
      <c r="AC96" s="562"/>
      <c r="AD96" s="562"/>
    </row>
    <row r="97" ht="15.75" customHeight="1">
      <c r="A97" s="563"/>
      <c r="B97" s="575"/>
      <c r="C97" s="563"/>
      <c r="D97" s="563"/>
      <c r="E97" s="568" t="s">
        <v>172</v>
      </c>
      <c r="F97" s="568">
        <v>1000.0</v>
      </c>
      <c r="G97" s="560"/>
      <c r="H97" s="560"/>
      <c r="I97" s="560"/>
      <c r="J97" s="560" t="s">
        <v>61</v>
      </c>
      <c r="K97" s="568" t="s">
        <v>5230</v>
      </c>
      <c r="L97" s="563"/>
      <c r="M97" s="563"/>
      <c r="N97" s="563"/>
      <c r="O97" s="563"/>
      <c r="P97" s="560">
        <v>3.2</v>
      </c>
      <c r="Q97" s="560"/>
      <c r="R97" s="560"/>
      <c r="S97" s="560"/>
      <c r="T97" s="560" t="s">
        <v>5204</v>
      </c>
      <c r="U97" s="560"/>
      <c r="V97" s="560"/>
      <c r="W97" s="560"/>
      <c r="X97" s="560"/>
      <c r="Y97" s="560"/>
      <c r="Z97" s="560"/>
      <c r="AA97" s="560"/>
      <c r="AB97" s="562"/>
      <c r="AC97" s="562"/>
      <c r="AD97" s="562"/>
    </row>
    <row r="98" ht="15.75" customHeight="1">
      <c r="A98" s="555">
        <v>27.0</v>
      </c>
      <c r="B98" s="574" t="s">
        <v>2221</v>
      </c>
      <c r="C98" s="555" t="s">
        <v>5205</v>
      </c>
      <c r="D98" s="555" t="s">
        <v>5201</v>
      </c>
      <c r="E98" s="568" t="s">
        <v>148</v>
      </c>
      <c r="F98" s="568">
        <v>1200.0</v>
      </c>
      <c r="G98" s="560"/>
      <c r="H98" s="560"/>
      <c r="I98" s="560"/>
      <c r="J98" s="560" t="s">
        <v>61</v>
      </c>
      <c r="K98" s="568" t="s">
        <v>5230</v>
      </c>
      <c r="L98" s="555" t="s">
        <v>5241</v>
      </c>
      <c r="M98" s="555" t="s">
        <v>5248</v>
      </c>
      <c r="N98" s="555" t="s">
        <v>5243</v>
      </c>
      <c r="O98" s="561"/>
      <c r="P98" s="560">
        <v>5.35</v>
      </c>
      <c r="Q98" s="560"/>
      <c r="R98" s="560"/>
      <c r="S98" s="560"/>
      <c r="T98" s="560" t="s">
        <v>5204</v>
      </c>
      <c r="U98" s="560"/>
      <c r="V98" s="560"/>
      <c r="W98" s="560"/>
      <c r="X98" s="560"/>
      <c r="Y98" s="560"/>
      <c r="Z98" s="560"/>
      <c r="AA98" s="560"/>
      <c r="AB98" s="562"/>
      <c r="AC98" s="562"/>
      <c r="AD98" s="562"/>
    </row>
    <row r="99" ht="15.75" customHeight="1">
      <c r="A99" s="567"/>
      <c r="B99" s="567"/>
      <c r="C99" s="567"/>
      <c r="D99" s="567"/>
      <c r="E99" s="568" t="s">
        <v>152</v>
      </c>
      <c r="F99" s="568">
        <v>500.0</v>
      </c>
      <c r="G99" s="560"/>
      <c r="H99" s="560"/>
      <c r="I99" s="560"/>
      <c r="J99" s="560" t="s">
        <v>61</v>
      </c>
      <c r="K99" s="568" t="s">
        <v>5230</v>
      </c>
      <c r="L99" s="567"/>
      <c r="M99" s="567"/>
      <c r="N99" s="567"/>
      <c r="O99" s="567"/>
      <c r="P99" s="560">
        <v>4.25</v>
      </c>
      <c r="Q99" s="560"/>
      <c r="R99" s="560"/>
      <c r="S99" s="560"/>
      <c r="T99" s="560" t="s">
        <v>5204</v>
      </c>
      <c r="U99" s="560"/>
      <c r="V99" s="560"/>
      <c r="W99" s="560"/>
      <c r="X99" s="560"/>
      <c r="Y99" s="560"/>
      <c r="Z99" s="560"/>
      <c r="AA99" s="560"/>
      <c r="AB99" s="562"/>
      <c r="AC99" s="562"/>
      <c r="AD99" s="562"/>
    </row>
    <row r="100" ht="15.75" customHeight="1">
      <c r="A100" s="563"/>
      <c r="B100" s="563"/>
      <c r="C100" s="563"/>
      <c r="D100" s="563"/>
      <c r="E100" s="568" t="s">
        <v>162</v>
      </c>
      <c r="F100" s="568">
        <v>1600.0</v>
      </c>
      <c r="G100" s="560"/>
      <c r="H100" s="560"/>
      <c r="I100" s="560"/>
      <c r="J100" s="560" t="s">
        <v>61</v>
      </c>
      <c r="K100" s="568" t="s">
        <v>5230</v>
      </c>
      <c r="L100" s="563"/>
      <c r="M100" s="563"/>
      <c r="N100" s="563"/>
      <c r="O100" s="563"/>
      <c r="P100" s="560">
        <v>3.75</v>
      </c>
      <c r="Q100" s="560"/>
      <c r="R100" s="560"/>
      <c r="S100" s="560"/>
      <c r="T100" s="560" t="s">
        <v>5204</v>
      </c>
      <c r="U100" s="560"/>
      <c r="V100" s="560"/>
      <c r="W100" s="560"/>
      <c r="X100" s="560"/>
      <c r="Y100" s="560"/>
      <c r="Z100" s="560"/>
      <c r="AA100" s="560"/>
      <c r="AB100" s="562"/>
      <c r="AC100" s="562"/>
      <c r="AD100" s="562"/>
    </row>
    <row r="101" ht="15.75" customHeight="1">
      <c r="A101" s="555">
        <v>28.0</v>
      </c>
      <c r="B101" s="555">
        <v>9581.0</v>
      </c>
      <c r="C101" s="555" t="s">
        <v>5200</v>
      </c>
      <c r="D101" s="555" t="s">
        <v>5201</v>
      </c>
      <c r="E101" s="568" t="s">
        <v>4</v>
      </c>
      <c r="F101" s="568">
        <v>3000.0</v>
      </c>
      <c r="G101" s="560"/>
      <c r="H101" s="560"/>
      <c r="I101" s="560"/>
      <c r="J101" s="560" t="s">
        <v>61</v>
      </c>
      <c r="K101" s="568" t="s">
        <v>5206</v>
      </c>
      <c r="L101" s="555" t="s">
        <v>5207</v>
      </c>
      <c r="M101" s="555" t="s">
        <v>5248</v>
      </c>
      <c r="N101" s="555" t="s">
        <v>5240</v>
      </c>
      <c r="O101" s="561"/>
      <c r="P101" s="560">
        <v>3.4</v>
      </c>
      <c r="Q101" s="560"/>
      <c r="R101" s="560"/>
      <c r="S101" s="560"/>
      <c r="T101" s="560" t="s">
        <v>5204</v>
      </c>
      <c r="U101" s="560"/>
      <c r="V101" s="560"/>
      <c r="W101" s="560"/>
      <c r="X101" s="560"/>
      <c r="Y101" s="560"/>
      <c r="Z101" s="560"/>
      <c r="AA101" s="560"/>
      <c r="AB101" s="562"/>
      <c r="AC101" s="562"/>
      <c r="AD101" s="562"/>
    </row>
    <row r="102" ht="15.75" customHeight="1">
      <c r="A102" s="563"/>
      <c r="B102" s="563"/>
      <c r="C102" s="563"/>
      <c r="D102" s="563"/>
      <c r="E102" s="568" t="s">
        <v>172</v>
      </c>
      <c r="F102" s="568">
        <v>600.0</v>
      </c>
      <c r="G102" s="560"/>
      <c r="H102" s="560"/>
      <c r="I102" s="560"/>
      <c r="J102" s="560" t="s">
        <v>61</v>
      </c>
      <c r="K102" s="568" t="s">
        <v>5206</v>
      </c>
      <c r="L102" s="563"/>
      <c r="M102" s="563"/>
      <c r="N102" s="563"/>
      <c r="O102" s="563"/>
      <c r="P102" s="560">
        <v>3.15</v>
      </c>
      <c r="Q102" s="560"/>
      <c r="R102" s="560"/>
      <c r="S102" s="560"/>
      <c r="T102" s="560" t="s">
        <v>5204</v>
      </c>
      <c r="U102" s="560"/>
      <c r="V102" s="560"/>
      <c r="W102" s="560"/>
      <c r="X102" s="560"/>
      <c r="Y102" s="560"/>
      <c r="Z102" s="560"/>
      <c r="AA102" s="560"/>
      <c r="AB102" s="562"/>
      <c r="AC102" s="562"/>
      <c r="AD102" s="562"/>
    </row>
    <row r="103" ht="15.75" customHeight="1">
      <c r="A103" s="576">
        <v>29.0</v>
      </c>
      <c r="B103" s="577">
        <v>1.102450608E9</v>
      </c>
      <c r="C103" s="576" t="s">
        <v>5200</v>
      </c>
      <c r="D103" s="576" t="s">
        <v>5201</v>
      </c>
      <c r="E103" s="578" t="s">
        <v>179</v>
      </c>
      <c r="F103" s="578">
        <v>2200.0</v>
      </c>
      <c r="G103" s="579"/>
      <c r="H103" s="579"/>
      <c r="I103" s="579"/>
      <c r="J103" s="579" t="s">
        <v>61</v>
      </c>
      <c r="K103" s="578" t="s">
        <v>5249</v>
      </c>
      <c r="L103" s="576" t="s">
        <v>5250</v>
      </c>
      <c r="M103" s="576" t="s">
        <v>5251</v>
      </c>
      <c r="N103" s="576" t="s">
        <v>5240</v>
      </c>
      <c r="O103" s="580"/>
      <c r="P103" s="579">
        <v>2.8</v>
      </c>
      <c r="Q103" s="579"/>
      <c r="R103" s="579"/>
      <c r="S103" s="579"/>
      <c r="T103" s="579" t="s">
        <v>5252</v>
      </c>
      <c r="U103" s="579"/>
      <c r="V103" s="579"/>
      <c r="W103" s="579"/>
      <c r="X103" s="579"/>
      <c r="Y103" s="579"/>
      <c r="Z103" s="579"/>
      <c r="AA103" s="579"/>
      <c r="AB103" s="581"/>
      <c r="AC103" s="581"/>
      <c r="AD103" s="581"/>
    </row>
    <row r="104" ht="15.75" customHeight="1">
      <c r="A104" s="563"/>
      <c r="B104" s="563"/>
      <c r="C104" s="563"/>
      <c r="D104" s="563"/>
      <c r="E104" s="578" t="s">
        <v>182</v>
      </c>
      <c r="F104" s="578">
        <v>1400.0</v>
      </c>
      <c r="G104" s="579"/>
      <c r="H104" s="579"/>
      <c r="I104" s="579"/>
      <c r="J104" s="579" t="s">
        <v>61</v>
      </c>
      <c r="K104" s="578" t="s">
        <v>5249</v>
      </c>
      <c r="L104" s="563"/>
      <c r="M104" s="563"/>
      <c r="N104" s="563"/>
      <c r="O104" s="563"/>
      <c r="P104" s="579">
        <v>2.6</v>
      </c>
      <c r="Q104" s="579"/>
      <c r="R104" s="579"/>
      <c r="S104" s="579"/>
      <c r="T104" s="579" t="s">
        <v>5252</v>
      </c>
      <c r="U104" s="579"/>
      <c r="V104" s="579"/>
      <c r="W104" s="579"/>
      <c r="X104" s="579"/>
      <c r="Y104" s="579"/>
      <c r="Z104" s="579"/>
      <c r="AA104" s="579"/>
      <c r="AB104" s="581"/>
      <c r="AC104" s="581"/>
      <c r="AD104" s="581"/>
    </row>
    <row r="105" ht="15.75" customHeight="1">
      <c r="A105" s="555">
        <v>30.0</v>
      </c>
      <c r="B105" s="555">
        <v>9607.0</v>
      </c>
      <c r="C105" s="555" t="s">
        <v>5200</v>
      </c>
      <c r="D105" s="555" t="s">
        <v>5201</v>
      </c>
      <c r="E105" s="568" t="s">
        <v>4</v>
      </c>
      <c r="F105" s="568">
        <v>500.0</v>
      </c>
      <c r="G105" s="560"/>
      <c r="H105" s="560"/>
      <c r="I105" s="560"/>
      <c r="J105" s="560" t="s">
        <v>61</v>
      </c>
      <c r="K105" s="568" t="s">
        <v>5206</v>
      </c>
      <c r="L105" s="555" t="s">
        <v>5207</v>
      </c>
      <c r="M105" s="555" t="s">
        <v>5247</v>
      </c>
      <c r="N105" s="555" t="s">
        <v>5240</v>
      </c>
      <c r="O105" s="561"/>
      <c r="P105" s="560">
        <v>3.4</v>
      </c>
      <c r="Q105" s="560"/>
      <c r="R105" s="560"/>
      <c r="S105" s="560"/>
      <c r="T105" s="560" t="s">
        <v>5204</v>
      </c>
      <c r="U105" s="560"/>
      <c r="V105" s="560"/>
      <c r="W105" s="560"/>
      <c r="X105" s="560"/>
      <c r="Y105" s="560"/>
      <c r="Z105" s="560"/>
      <c r="AA105" s="560"/>
      <c r="AB105" s="562"/>
      <c r="AC105" s="562"/>
      <c r="AD105" s="562"/>
    </row>
    <row r="106" ht="15.75" customHeight="1">
      <c r="A106" s="567"/>
      <c r="B106" s="567"/>
      <c r="C106" s="567"/>
      <c r="D106" s="567"/>
      <c r="E106" s="568" t="s">
        <v>172</v>
      </c>
      <c r="F106" s="568">
        <v>1400.0</v>
      </c>
      <c r="G106" s="560"/>
      <c r="H106" s="560"/>
      <c r="I106" s="560"/>
      <c r="J106" s="560" t="s">
        <v>61</v>
      </c>
      <c r="K106" s="568" t="s">
        <v>5206</v>
      </c>
      <c r="L106" s="567"/>
      <c r="M106" s="567"/>
      <c r="N106" s="567"/>
      <c r="O106" s="567"/>
      <c r="P106" s="560">
        <v>3.15</v>
      </c>
      <c r="Q106" s="560"/>
      <c r="R106" s="560"/>
      <c r="S106" s="560"/>
      <c r="T106" s="560" t="s">
        <v>5204</v>
      </c>
      <c r="U106" s="560"/>
      <c r="V106" s="560"/>
      <c r="W106" s="560"/>
      <c r="X106" s="560"/>
      <c r="Y106" s="560"/>
      <c r="Z106" s="560"/>
      <c r="AA106" s="560"/>
      <c r="AB106" s="562"/>
      <c r="AC106" s="562"/>
      <c r="AD106" s="562"/>
    </row>
    <row r="107" ht="15.75" customHeight="1">
      <c r="A107" s="567"/>
      <c r="B107" s="567"/>
      <c r="C107" s="567"/>
      <c r="D107" s="567"/>
      <c r="E107" s="568" t="s">
        <v>179</v>
      </c>
      <c r="F107" s="568">
        <v>900.0</v>
      </c>
      <c r="G107" s="560"/>
      <c r="H107" s="560"/>
      <c r="I107" s="560"/>
      <c r="J107" s="560" t="s">
        <v>61</v>
      </c>
      <c r="K107" s="568" t="s">
        <v>5206</v>
      </c>
      <c r="L107" s="567"/>
      <c r="M107" s="567"/>
      <c r="N107" s="567"/>
      <c r="O107" s="567"/>
      <c r="P107" s="560">
        <v>2.85</v>
      </c>
      <c r="Q107" s="560"/>
      <c r="R107" s="560"/>
      <c r="S107" s="560"/>
      <c r="T107" s="560" t="s">
        <v>5204</v>
      </c>
      <c r="U107" s="560"/>
      <c r="V107" s="560"/>
      <c r="W107" s="560"/>
      <c r="X107" s="560"/>
      <c r="Y107" s="560"/>
      <c r="Z107" s="560"/>
      <c r="AA107" s="560"/>
      <c r="AB107" s="562"/>
      <c r="AC107" s="562"/>
      <c r="AD107" s="562"/>
    </row>
    <row r="108" ht="15.75" customHeight="1">
      <c r="A108" s="563"/>
      <c r="B108" s="563"/>
      <c r="C108" s="563"/>
      <c r="D108" s="563"/>
      <c r="E108" s="568" t="s">
        <v>182</v>
      </c>
      <c r="F108" s="568">
        <v>800.0</v>
      </c>
      <c r="G108" s="560"/>
      <c r="H108" s="560"/>
      <c r="I108" s="560"/>
      <c r="J108" s="560" t="s">
        <v>61</v>
      </c>
      <c r="K108" s="568" t="s">
        <v>5206</v>
      </c>
      <c r="L108" s="563"/>
      <c r="M108" s="563"/>
      <c r="N108" s="563"/>
      <c r="O108" s="563"/>
      <c r="P108" s="560">
        <v>2.65</v>
      </c>
      <c r="Q108" s="560"/>
      <c r="R108" s="560"/>
      <c r="S108" s="560"/>
      <c r="T108" s="560" t="s">
        <v>5204</v>
      </c>
      <c r="U108" s="560"/>
      <c r="V108" s="560"/>
      <c r="W108" s="560"/>
      <c r="X108" s="560"/>
      <c r="Y108" s="560"/>
      <c r="Z108" s="560"/>
      <c r="AA108" s="560"/>
      <c r="AB108" s="562"/>
      <c r="AC108" s="562"/>
      <c r="AD108" s="562"/>
    </row>
    <row r="109" ht="15.75" customHeight="1">
      <c r="A109" s="555">
        <v>31.0</v>
      </c>
      <c r="B109" s="555">
        <v>9608.0</v>
      </c>
      <c r="C109" s="555" t="s">
        <v>5200</v>
      </c>
      <c r="D109" s="555" t="s">
        <v>5201</v>
      </c>
      <c r="E109" s="568" t="s">
        <v>4</v>
      </c>
      <c r="F109" s="568">
        <v>500.0</v>
      </c>
      <c r="G109" s="560"/>
      <c r="H109" s="560"/>
      <c r="I109" s="560"/>
      <c r="J109" s="560" t="s">
        <v>61</v>
      </c>
      <c r="K109" s="568" t="s">
        <v>5206</v>
      </c>
      <c r="L109" s="555" t="s">
        <v>5207</v>
      </c>
      <c r="M109" s="555" t="s">
        <v>5251</v>
      </c>
      <c r="N109" s="555" t="s">
        <v>5240</v>
      </c>
      <c r="O109" s="561"/>
      <c r="P109" s="560">
        <v>3.4</v>
      </c>
      <c r="Q109" s="560"/>
      <c r="R109" s="560"/>
      <c r="S109" s="560"/>
      <c r="T109" s="560" t="s">
        <v>5204</v>
      </c>
      <c r="U109" s="560"/>
      <c r="V109" s="560"/>
      <c r="W109" s="560"/>
      <c r="X109" s="560"/>
      <c r="Y109" s="560"/>
      <c r="Z109" s="560"/>
      <c r="AA109" s="560"/>
      <c r="AB109" s="562"/>
      <c r="AC109" s="562"/>
      <c r="AD109" s="562"/>
    </row>
    <row r="110" ht="15.75" customHeight="1">
      <c r="A110" s="567"/>
      <c r="B110" s="567"/>
      <c r="C110" s="567"/>
      <c r="D110" s="567"/>
      <c r="E110" s="568" t="s">
        <v>172</v>
      </c>
      <c r="F110" s="568">
        <v>1400.0</v>
      </c>
      <c r="G110" s="560"/>
      <c r="H110" s="560"/>
      <c r="I110" s="560"/>
      <c r="J110" s="560" t="s">
        <v>61</v>
      </c>
      <c r="K110" s="568" t="s">
        <v>5206</v>
      </c>
      <c r="L110" s="567"/>
      <c r="M110" s="567"/>
      <c r="N110" s="567"/>
      <c r="O110" s="567"/>
      <c r="P110" s="560">
        <v>3.15</v>
      </c>
      <c r="Q110" s="560"/>
      <c r="R110" s="560"/>
      <c r="S110" s="560"/>
      <c r="T110" s="560" t="s">
        <v>5204</v>
      </c>
      <c r="U110" s="560"/>
      <c r="V110" s="560"/>
      <c r="W110" s="560"/>
      <c r="X110" s="560"/>
      <c r="Y110" s="560"/>
      <c r="Z110" s="560"/>
      <c r="AA110" s="560"/>
      <c r="AB110" s="562"/>
      <c r="AC110" s="562"/>
      <c r="AD110" s="562"/>
    </row>
    <row r="111" ht="15.75" customHeight="1">
      <c r="A111" s="567"/>
      <c r="B111" s="567"/>
      <c r="C111" s="567"/>
      <c r="D111" s="567"/>
      <c r="E111" s="568" t="s">
        <v>179</v>
      </c>
      <c r="F111" s="568">
        <v>900.0</v>
      </c>
      <c r="G111" s="560"/>
      <c r="H111" s="560"/>
      <c r="I111" s="560"/>
      <c r="J111" s="560" t="s">
        <v>61</v>
      </c>
      <c r="K111" s="568" t="s">
        <v>5206</v>
      </c>
      <c r="L111" s="567"/>
      <c r="M111" s="567"/>
      <c r="N111" s="567"/>
      <c r="O111" s="567"/>
      <c r="P111" s="560">
        <v>2.85</v>
      </c>
      <c r="Q111" s="560"/>
      <c r="R111" s="560"/>
      <c r="S111" s="560"/>
      <c r="T111" s="560" t="s">
        <v>5204</v>
      </c>
      <c r="U111" s="560"/>
      <c r="V111" s="560"/>
      <c r="W111" s="560"/>
      <c r="X111" s="560"/>
      <c r="Y111" s="560"/>
      <c r="Z111" s="560"/>
      <c r="AA111" s="560"/>
      <c r="AB111" s="562"/>
      <c r="AC111" s="562"/>
      <c r="AD111" s="562"/>
    </row>
    <row r="112" ht="15.75" customHeight="1">
      <c r="A112" s="563"/>
      <c r="B112" s="563"/>
      <c r="C112" s="563"/>
      <c r="D112" s="563"/>
      <c r="E112" s="568" t="s">
        <v>182</v>
      </c>
      <c r="F112" s="568">
        <v>800.0</v>
      </c>
      <c r="G112" s="560"/>
      <c r="H112" s="560"/>
      <c r="I112" s="560"/>
      <c r="J112" s="560" t="s">
        <v>61</v>
      </c>
      <c r="K112" s="568" t="s">
        <v>5206</v>
      </c>
      <c r="L112" s="563"/>
      <c r="M112" s="563"/>
      <c r="N112" s="563"/>
      <c r="O112" s="563"/>
      <c r="P112" s="560">
        <v>2.65</v>
      </c>
      <c r="Q112" s="560"/>
      <c r="R112" s="560"/>
      <c r="S112" s="560"/>
      <c r="T112" s="560" t="s">
        <v>5204</v>
      </c>
      <c r="U112" s="560"/>
      <c r="V112" s="560"/>
      <c r="W112" s="560"/>
      <c r="X112" s="560"/>
      <c r="Y112" s="560"/>
      <c r="Z112" s="560"/>
      <c r="AA112" s="560"/>
      <c r="AB112" s="562"/>
      <c r="AC112" s="562"/>
      <c r="AD112" s="562"/>
    </row>
    <row r="113" ht="15.75" customHeight="1">
      <c r="A113" s="576">
        <v>32.0</v>
      </c>
      <c r="B113" s="576">
        <v>9640.0</v>
      </c>
      <c r="C113" s="576" t="s">
        <v>5200</v>
      </c>
      <c r="D113" s="576" t="s">
        <v>5201</v>
      </c>
      <c r="E113" s="578" t="s">
        <v>177</v>
      </c>
      <c r="F113" s="578">
        <v>1600.0</v>
      </c>
      <c r="G113" s="579"/>
      <c r="H113" s="579"/>
      <c r="I113" s="579"/>
      <c r="J113" s="579" t="s">
        <v>61</v>
      </c>
      <c r="K113" s="578" t="s">
        <v>5206</v>
      </c>
      <c r="L113" s="576" t="s">
        <v>5207</v>
      </c>
      <c r="M113" s="576" t="s">
        <v>5253</v>
      </c>
      <c r="N113" s="576" t="s">
        <v>5243</v>
      </c>
      <c r="O113" s="580"/>
      <c r="P113" s="579">
        <v>3.0</v>
      </c>
      <c r="Q113" s="579"/>
      <c r="R113" s="579"/>
      <c r="S113" s="579"/>
      <c r="T113" s="579" t="s">
        <v>5204</v>
      </c>
      <c r="U113" s="579"/>
      <c r="V113" s="579"/>
      <c r="W113" s="579"/>
      <c r="X113" s="579"/>
      <c r="Y113" s="579"/>
      <c r="Z113" s="579"/>
      <c r="AA113" s="579"/>
      <c r="AB113" s="581"/>
      <c r="AC113" s="581"/>
      <c r="AD113" s="581"/>
    </row>
    <row r="114" ht="15.75" customHeight="1">
      <c r="A114" s="567"/>
      <c r="B114" s="567"/>
      <c r="C114" s="567"/>
      <c r="D114" s="567"/>
      <c r="E114" s="578" t="s">
        <v>179</v>
      </c>
      <c r="F114" s="578">
        <v>500.0</v>
      </c>
      <c r="G114" s="579"/>
      <c r="H114" s="579"/>
      <c r="I114" s="579"/>
      <c r="J114" s="579" t="s">
        <v>61</v>
      </c>
      <c r="K114" s="578" t="s">
        <v>5206</v>
      </c>
      <c r="L114" s="567"/>
      <c r="M114" s="567"/>
      <c r="N114" s="567"/>
      <c r="O114" s="567"/>
      <c r="P114" s="579">
        <v>2.85</v>
      </c>
      <c r="Q114" s="579"/>
      <c r="R114" s="579"/>
      <c r="S114" s="579"/>
      <c r="T114" s="579" t="s">
        <v>5204</v>
      </c>
      <c r="U114" s="579"/>
      <c r="V114" s="579"/>
      <c r="W114" s="579"/>
      <c r="X114" s="579"/>
      <c r="Y114" s="579"/>
      <c r="Z114" s="579"/>
      <c r="AA114" s="579"/>
      <c r="AB114" s="581"/>
      <c r="AC114" s="581"/>
      <c r="AD114" s="581"/>
    </row>
    <row r="115" ht="15.75" customHeight="1">
      <c r="A115" s="567"/>
      <c r="B115" s="567"/>
      <c r="C115" s="567"/>
      <c r="D115" s="567"/>
      <c r="E115" s="578" t="s">
        <v>181</v>
      </c>
      <c r="F115" s="578">
        <v>500.0</v>
      </c>
      <c r="G115" s="579"/>
      <c r="H115" s="579"/>
      <c r="I115" s="579"/>
      <c r="J115" s="579" t="s">
        <v>61</v>
      </c>
      <c r="K115" s="578" t="s">
        <v>5206</v>
      </c>
      <c r="L115" s="567"/>
      <c r="M115" s="567"/>
      <c r="N115" s="567"/>
      <c r="O115" s="567"/>
      <c r="P115" s="579">
        <v>2.75</v>
      </c>
      <c r="Q115" s="579"/>
      <c r="R115" s="579"/>
      <c r="S115" s="579"/>
      <c r="T115" s="579" t="s">
        <v>5204</v>
      </c>
      <c r="U115" s="579"/>
      <c r="V115" s="579"/>
      <c r="W115" s="579"/>
      <c r="X115" s="579"/>
      <c r="Y115" s="579"/>
      <c r="Z115" s="579"/>
      <c r="AA115" s="579"/>
      <c r="AB115" s="581"/>
      <c r="AC115" s="581"/>
      <c r="AD115" s="581"/>
    </row>
    <row r="116" ht="15.75" customHeight="1">
      <c r="A116" s="567"/>
      <c r="B116" s="567"/>
      <c r="C116" s="567"/>
      <c r="D116" s="567"/>
      <c r="E116" s="578" t="s">
        <v>182</v>
      </c>
      <c r="F116" s="578">
        <v>700.0</v>
      </c>
      <c r="G116" s="579"/>
      <c r="H116" s="579"/>
      <c r="I116" s="579"/>
      <c r="J116" s="579" t="s">
        <v>61</v>
      </c>
      <c r="K116" s="578" t="s">
        <v>5206</v>
      </c>
      <c r="L116" s="567"/>
      <c r="M116" s="567"/>
      <c r="N116" s="567"/>
      <c r="O116" s="567"/>
      <c r="P116" s="579">
        <v>2.65</v>
      </c>
      <c r="Q116" s="579"/>
      <c r="R116" s="579"/>
      <c r="S116" s="579"/>
      <c r="T116" s="579" t="s">
        <v>5204</v>
      </c>
      <c r="U116" s="579"/>
      <c r="V116" s="579"/>
      <c r="W116" s="579"/>
      <c r="X116" s="579"/>
      <c r="Y116" s="579"/>
      <c r="Z116" s="579"/>
      <c r="AA116" s="579"/>
      <c r="AB116" s="581"/>
      <c r="AC116" s="581"/>
      <c r="AD116" s="581"/>
    </row>
    <row r="117" ht="15.75" customHeight="1">
      <c r="A117" s="563"/>
      <c r="B117" s="563"/>
      <c r="C117" s="563"/>
      <c r="D117" s="563"/>
      <c r="E117" s="578" t="s">
        <v>1018</v>
      </c>
      <c r="F117" s="578">
        <v>300.0</v>
      </c>
      <c r="G117" s="579"/>
      <c r="H117" s="579"/>
      <c r="I117" s="579"/>
      <c r="J117" s="579" t="s">
        <v>61</v>
      </c>
      <c r="K117" s="578" t="s">
        <v>5206</v>
      </c>
      <c r="L117" s="563"/>
      <c r="M117" s="563"/>
      <c r="N117" s="563"/>
      <c r="O117" s="563"/>
      <c r="P117" s="579">
        <v>2.5</v>
      </c>
      <c r="Q117" s="579"/>
      <c r="R117" s="579"/>
      <c r="S117" s="579"/>
      <c r="T117" s="579" t="s">
        <v>5204</v>
      </c>
      <c r="U117" s="579"/>
      <c r="V117" s="579"/>
      <c r="W117" s="579"/>
      <c r="X117" s="579"/>
      <c r="Y117" s="579"/>
      <c r="Z117" s="579"/>
      <c r="AA117" s="579"/>
      <c r="AB117" s="581"/>
      <c r="AC117" s="581"/>
      <c r="AD117" s="581"/>
    </row>
    <row r="118" ht="15.75" customHeight="1">
      <c r="A118" s="568">
        <v>33.0</v>
      </c>
      <c r="B118" s="568" t="s">
        <v>2257</v>
      </c>
      <c r="C118" s="568" t="s">
        <v>5214</v>
      </c>
      <c r="D118" s="568" t="s">
        <v>5215</v>
      </c>
      <c r="E118" s="568" t="s">
        <v>162</v>
      </c>
      <c r="F118" s="568">
        <v>1800.0</v>
      </c>
      <c r="G118" s="560"/>
      <c r="H118" s="560"/>
      <c r="I118" s="560"/>
      <c r="J118" s="582" t="s">
        <v>5254</v>
      </c>
      <c r="K118" s="568"/>
      <c r="L118" s="568" t="s">
        <v>5255</v>
      </c>
      <c r="M118" s="568" t="s">
        <v>5248</v>
      </c>
      <c r="N118" s="568" t="s">
        <v>5256</v>
      </c>
      <c r="O118" s="560"/>
      <c r="P118" s="560">
        <v>3.0</v>
      </c>
      <c r="Q118" s="560"/>
      <c r="R118" s="560"/>
      <c r="S118" s="560"/>
      <c r="T118" s="560" t="s">
        <v>5204</v>
      </c>
      <c r="U118" s="560"/>
      <c r="V118" s="560"/>
      <c r="W118" s="560"/>
      <c r="X118" s="560"/>
      <c r="Y118" s="560"/>
      <c r="Z118" s="560"/>
      <c r="AA118" s="560"/>
      <c r="AB118" s="562"/>
      <c r="AC118" s="562"/>
      <c r="AD118" s="562"/>
    </row>
    <row r="119" ht="15.75" customHeight="1">
      <c r="A119" s="555">
        <v>34.0</v>
      </c>
      <c r="B119" s="555">
        <v>24162.0</v>
      </c>
      <c r="C119" s="555" t="s">
        <v>5200</v>
      </c>
      <c r="D119" s="555" t="s">
        <v>5227</v>
      </c>
      <c r="E119" s="568" t="s">
        <v>177</v>
      </c>
      <c r="F119" s="568">
        <v>600.0</v>
      </c>
      <c r="G119" s="560"/>
      <c r="H119" s="560"/>
      <c r="I119" s="560"/>
      <c r="J119" s="560" t="s">
        <v>5228</v>
      </c>
      <c r="K119" s="555" t="s">
        <v>5231</v>
      </c>
      <c r="L119" s="555" t="s">
        <v>5208</v>
      </c>
      <c r="M119" s="555" t="s">
        <v>4999</v>
      </c>
      <c r="N119" s="555" t="s">
        <v>5257</v>
      </c>
      <c r="O119" s="561"/>
      <c r="P119" s="560">
        <v>2.9</v>
      </c>
      <c r="Q119" s="560"/>
      <c r="R119" s="560"/>
      <c r="S119" s="560"/>
      <c r="T119" s="560" t="s">
        <v>5204</v>
      </c>
      <c r="U119" s="560"/>
      <c r="V119" s="560"/>
      <c r="W119" s="560"/>
      <c r="X119" s="560"/>
      <c r="Y119" s="560"/>
      <c r="Z119" s="560"/>
      <c r="AA119" s="560"/>
      <c r="AB119" s="562"/>
      <c r="AC119" s="562"/>
      <c r="AD119" s="562"/>
    </row>
    <row r="120" ht="15.75" customHeight="1">
      <c r="A120" s="563"/>
      <c r="B120" s="563"/>
      <c r="C120" s="563"/>
      <c r="D120" s="563"/>
      <c r="E120" s="568" t="s">
        <v>182</v>
      </c>
      <c r="F120" s="568">
        <v>1100.0</v>
      </c>
      <c r="G120" s="560"/>
      <c r="H120" s="560"/>
      <c r="I120" s="560"/>
      <c r="J120" s="560" t="s">
        <v>5228</v>
      </c>
      <c r="K120" s="563"/>
      <c r="L120" s="563"/>
      <c r="M120" s="563"/>
      <c r="N120" s="563"/>
      <c r="O120" s="563"/>
      <c r="P120" s="560">
        <v>2.6</v>
      </c>
      <c r="Q120" s="560"/>
      <c r="R120" s="560"/>
      <c r="S120" s="560"/>
      <c r="T120" s="560" t="s">
        <v>5204</v>
      </c>
      <c r="U120" s="560"/>
      <c r="V120" s="560"/>
      <c r="W120" s="560"/>
      <c r="X120" s="560"/>
      <c r="Y120" s="560"/>
      <c r="Z120" s="560"/>
      <c r="AA120" s="560"/>
      <c r="AB120" s="562"/>
      <c r="AC120" s="562"/>
      <c r="AD120" s="562"/>
    </row>
    <row r="121" ht="15.75" customHeight="1">
      <c r="A121" s="555">
        <v>35.0</v>
      </c>
      <c r="B121" s="555" t="s">
        <v>2279</v>
      </c>
      <c r="C121" s="555" t="s">
        <v>5200</v>
      </c>
      <c r="D121" s="555" t="s">
        <v>5236</v>
      </c>
      <c r="E121" s="568" t="s">
        <v>181</v>
      </c>
      <c r="F121" s="568">
        <v>1200.0</v>
      </c>
      <c r="G121" s="560"/>
      <c r="H121" s="560"/>
      <c r="I121" s="560"/>
      <c r="J121" s="560" t="s">
        <v>61</v>
      </c>
      <c r="K121" s="555" t="s">
        <v>5258</v>
      </c>
      <c r="L121" s="555" t="s">
        <v>5202</v>
      </c>
      <c r="M121" s="555" t="s">
        <v>5247</v>
      </c>
      <c r="N121" s="555" t="s">
        <v>5240</v>
      </c>
      <c r="O121" s="561"/>
      <c r="P121" s="560">
        <v>2.7</v>
      </c>
      <c r="Q121" s="560"/>
      <c r="R121" s="560"/>
      <c r="S121" s="560"/>
      <c r="T121" s="560" t="s">
        <v>5204</v>
      </c>
      <c r="U121" s="560"/>
      <c r="V121" s="560"/>
      <c r="W121" s="560"/>
      <c r="X121" s="560"/>
      <c r="Y121" s="560"/>
      <c r="Z121" s="560"/>
      <c r="AA121" s="560"/>
      <c r="AB121" s="562"/>
      <c r="AC121" s="562"/>
      <c r="AD121" s="562"/>
    </row>
    <row r="122" ht="15.75" customHeight="1">
      <c r="A122" s="563"/>
      <c r="B122" s="563"/>
      <c r="C122" s="563"/>
      <c r="D122" s="563"/>
      <c r="E122" s="568" t="s">
        <v>182</v>
      </c>
      <c r="F122" s="568">
        <v>300.0</v>
      </c>
      <c r="G122" s="560"/>
      <c r="H122" s="560"/>
      <c r="I122" s="560"/>
      <c r="J122" s="560" t="s">
        <v>61</v>
      </c>
      <c r="K122" s="563"/>
      <c r="L122" s="563"/>
      <c r="M122" s="563"/>
      <c r="N122" s="563"/>
      <c r="O122" s="563"/>
      <c r="P122" s="560">
        <v>2.6</v>
      </c>
      <c r="Q122" s="560"/>
      <c r="R122" s="560"/>
      <c r="S122" s="560"/>
      <c r="T122" s="560" t="s">
        <v>5204</v>
      </c>
      <c r="U122" s="560"/>
      <c r="V122" s="560"/>
      <c r="W122" s="560"/>
      <c r="X122" s="560"/>
      <c r="Y122" s="560"/>
      <c r="Z122" s="560"/>
      <c r="AA122" s="560"/>
      <c r="AB122" s="562"/>
      <c r="AC122" s="562"/>
      <c r="AD122" s="562"/>
    </row>
    <row r="123" ht="15.75" customHeight="1">
      <c r="A123" s="555">
        <v>36.0</v>
      </c>
      <c r="B123" s="555" t="s">
        <v>1753</v>
      </c>
      <c r="C123" s="555" t="s">
        <v>5205</v>
      </c>
      <c r="D123" s="555" t="s">
        <v>5215</v>
      </c>
      <c r="E123" s="568" t="s">
        <v>152</v>
      </c>
      <c r="F123" s="568">
        <v>1080.0</v>
      </c>
      <c r="G123" s="560"/>
      <c r="H123" s="560"/>
      <c r="I123" s="560"/>
      <c r="J123" s="560" t="s">
        <v>61</v>
      </c>
      <c r="K123" s="555" t="s">
        <v>5259</v>
      </c>
      <c r="L123" s="555" t="s">
        <v>5260</v>
      </c>
      <c r="M123" s="555" t="s">
        <v>4999</v>
      </c>
      <c r="N123" s="555" t="s">
        <v>5261</v>
      </c>
      <c r="O123" s="561"/>
      <c r="P123" s="560"/>
      <c r="Q123" s="560"/>
      <c r="R123" s="560"/>
      <c r="S123" s="560"/>
      <c r="T123" s="560" t="s">
        <v>5252</v>
      </c>
      <c r="U123" s="560"/>
      <c r="V123" s="560"/>
      <c r="W123" s="560"/>
      <c r="X123" s="560"/>
      <c r="Y123" s="560"/>
      <c r="Z123" s="560"/>
      <c r="AA123" s="560"/>
      <c r="AB123" s="562"/>
      <c r="AC123" s="562"/>
      <c r="AD123" s="562"/>
    </row>
    <row r="124" ht="15.75" customHeight="1">
      <c r="A124" s="563"/>
      <c r="B124" s="563"/>
      <c r="C124" s="563"/>
      <c r="D124" s="563"/>
      <c r="E124" s="568" t="s">
        <v>162</v>
      </c>
      <c r="F124" s="568">
        <v>720.0</v>
      </c>
      <c r="G124" s="560"/>
      <c r="H124" s="560"/>
      <c r="I124" s="560"/>
      <c r="J124" s="560" t="s">
        <v>61</v>
      </c>
      <c r="K124" s="563"/>
      <c r="L124" s="563"/>
      <c r="M124" s="563"/>
      <c r="N124" s="563"/>
      <c r="O124" s="563"/>
      <c r="P124" s="560"/>
      <c r="Q124" s="560"/>
      <c r="R124" s="560"/>
      <c r="S124" s="560"/>
      <c r="T124" s="560" t="s">
        <v>5252</v>
      </c>
      <c r="U124" s="560"/>
      <c r="V124" s="560"/>
      <c r="W124" s="560"/>
      <c r="X124" s="560"/>
      <c r="Y124" s="560"/>
      <c r="Z124" s="560"/>
      <c r="AA124" s="560"/>
      <c r="AB124" s="562"/>
      <c r="AC124" s="562"/>
      <c r="AD124" s="562"/>
    </row>
    <row r="125" ht="15.75" customHeight="1">
      <c r="A125" s="568">
        <v>37.0</v>
      </c>
      <c r="B125" s="568">
        <v>2.0240517E8</v>
      </c>
      <c r="C125" s="568" t="s">
        <v>5214</v>
      </c>
      <c r="D125" s="568" t="s">
        <v>5215</v>
      </c>
      <c r="E125" s="568" t="s">
        <v>162</v>
      </c>
      <c r="F125" s="568">
        <v>1800.0</v>
      </c>
      <c r="G125" s="560"/>
      <c r="H125" s="560"/>
      <c r="I125" s="560"/>
      <c r="J125" s="560" t="s">
        <v>61</v>
      </c>
      <c r="K125" s="568" t="s">
        <v>5262</v>
      </c>
      <c r="L125" s="560" t="s">
        <v>5263</v>
      </c>
      <c r="M125" s="560" t="s">
        <v>5264</v>
      </c>
      <c r="N125" s="560" t="s">
        <v>5265</v>
      </c>
      <c r="O125" s="560"/>
      <c r="P125" s="560">
        <v>3.5</v>
      </c>
      <c r="Q125" s="560"/>
      <c r="R125" s="560"/>
      <c r="S125" s="560"/>
      <c r="T125" s="560" t="s">
        <v>5204</v>
      </c>
      <c r="U125" s="560"/>
      <c r="V125" s="560"/>
      <c r="W125" s="560"/>
      <c r="X125" s="560"/>
      <c r="Y125" s="560"/>
      <c r="Z125" s="560"/>
      <c r="AA125" s="560"/>
      <c r="AB125" s="562"/>
      <c r="AC125" s="562"/>
      <c r="AD125" s="562"/>
    </row>
    <row r="126" ht="15.75" customHeight="1">
      <c r="A126" s="568">
        <v>38.0</v>
      </c>
      <c r="B126" s="568">
        <v>2.02405171E8</v>
      </c>
      <c r="C126" s="568" t="s">
        <v>5214</v>
      </c>
      <c r="D126" s="568" t="s">
        <v>5215</v>
      </c>
      <c r="E126" s="568" t="s">
        <v>162</v>
      </c>
      <c r="F126" s="568">
        <v>1800.0</v>
      </c>
      <c r="G126" s="560"/>
      <c r="H126" s="560"/>
      <c r="I126" s="560"/>
      <c r="J126" s="560" t="s">
        <v>61</v>
      </c>
      <c r="K126" s="568" t="s">
        <v>5262</v>
      </c>
      <c r="L126" s="560" t="s">
        <v>5263</v>
      </c>
      <c r="M126" s="560" t="s">
        <v>5264</v>
      </c>
      <c r="N126" s="560" t="s">
        <v>5265</v>
      </c>
      <c r="O126" s="560"/>
      <c r="P126" s="560">
        <v>3.5</v>
      </c>
      <c r="Q126" s="560"/>
      <c r="R126" s="560"/>
      <c r="S126" s="560"/>
      <c r="T126" s="560"/>
      <c r="U126" s="560"/>
      <c r="V126" s="560"/>
      <c r="W126" s="560"/>
      <c r="X126" s="560"/>
      <c r="Y126" s="560"/>
      <c r="Z126" s="560"/>
      <c r="AA126" s="560"/>
      <c r="AB126" s="562"/>
      <c r="AC126" s="562"/>
      <c r="AD126" s="562"/>
    </row>
    <row r="127" ht="15.75" customHeight="1">
      <c r="A127" s="578">
        <v>39.0</v>
      </c>
      <c r="B127" s="578">
        <v>2.02405172E8</v>
      </c>
      <c r="C127" s="578" t="s">
        <v>5214</v>
      </c>
      <c r="D127" s="578" t="s">
        <v>5215</v>
      </c>
      <c r="E127" s="578" t="s">
        <v>162</v>
      </c>
      <c r="F127" s="578">
        <v>1800.0</v>
      </c>
      <c r="G127" s="579"/>
      <c r="H127" s="579"/>
      <c r="I127" s="579"/>
      <c r="J127" s="579" t="s">
        <v>61</v>
      </c>
      <c r="K127" s="578" t="s">
        <v>5262</v>
      </c>
      <c r="L127" s="579" t="s">
        <v>5263</v>
      </c>
      <c r="M127" s="579" t="s">
        <v>5266</v>
      </c>
      <c r="N127" s="579" t="s">
        <v>5265</v>
      </c>
      <c r="O127" s="579"/>
      <c r="P127" s="579">
        <v>3.5</v>
      </c>
      <c r="Q127" s="579"/>
      <c r="R127" s="579"/>
      <c r="S127" s="579"/>
      <c r="T127" s="579"/>
      <c r="U127" s="579"/>
      <c r="V127" s="579"/>
      <c r="W127" s="579"/>
      <c r="X127" s="579"/>
      <c r="Y127" s="579"/>
      <c r="Z127" s="579"/>
      <c r="AA127" s="579"/>
      <c r="AB127" s="581"/>
      <c r="AC127" s="581"/>
      <c r="AD127" s="581"/>
    </row>
    <row r="128" ht="15.75" customHeight="1">
      <c r="A128" s="578">
        <v>40.0</v>
      </c>
      <c r="B128" s="578">
        <v>2.02405169E8</v>
      </c>
      <c r="C128" s="578" t="s">
        <v>5214</v>
      </c>
      <c r="D128" s="578" t="s">
        <v>5215</v>
      </c>
      <c r="E128" s="578" t="s">
        <v>172</v>
      </c>
      <c r="F128" s="578">
        <v>1800.0</v>
      </c>
      <c r="G128" s="579"/>
      <c r="H128" s="579"/>
      <c r="I128" s="579"/>
      <c r="J128" s="579" t="s">
        <v>61</v>
      </c>
      <c r="K128" s="578" t="s">
        <v>5262</v>
      </c>
      <c r="L128" s="579" t="s">
        <v>5263</v>
      </c>
      <c r="M128" s="579" t="s">
        <v>5264</v>
      </c>
      <c r="N128" s="579" t="s">
        <v>5265</v>
      </c>
      <c r="O128" s="579"/>
      <c r="P128" s="579">
        <v>3.0</v>
      </c>
      <c r="Q128" s="579"/>
      <c r="R128" s="579"/>
      <c r="S128" s="579"/>
      <c r="T128" s="579"/>
      <c r="U128" s="579"/>
      <c r="V128" s="579"/>
      <c r="W128" s="579"/>
      <c r="X128" s="579"/>
      <c r="Y128" s="579"/>
      <c r="Z128" s="579"/>
      <c r="AA128" s="579"/>
      <c r="AB128" s="581"/>
      <c r="AC128" s="581"/>
      <c r="AD128" s="581"/>
    </row>
    <row r="129" ht="15.75" customHeight="1">
      <c r="A129" s="555">
        <v>41.0</v>
      </c>
      <c r="B129" s="555">
        <v>9661.0</v>
      </c>
      <c r="C129" s="568" t="s">
        <v>5205</v>
      </c>
      <c r="D129" s="568" t="s">
        <v>5201</v>
      </c>
      <c r="E129" s="568" t="s">
        <v>162</v>
      </c>
      <c r="F129" s="568">
        <v>1000.0</v>
      </c>
      <c r="G129" s="560"/>
      <c r="H129" s="560"/>
      <c r="I129" s="560"/>
      <c r="J129" s="560" t="s">
        <v>61</v>
      </c>
      <c r="K129" s="568" t="s">
        <v>5267</v>
      </c>
      <c r="L129" s="555" t="s">
        <v>5207</v>
      </c>
      <c r="M129" s="555" t="s">
        <v>5251</v>
      </c>
      <c r="N129" s="555" t="s">
        <v>5268</v>
      </c>
      <c r="O129" s="561"/>
      <c r="P129" s="560">
        <v>3.7</v>
      </c>
      <c r="Q129" s="560"/>
      <c r="R129" s="560"/>
      <c r="S129" s="560"/>
      <c r="T129" s="560"/>
      <c r="U129" s="560"/>
      <c r="V129" s="560"/>
      <c r="W129" s="560"/>
      <c r="X129" s="560"/>
      <c r="Y129" s="560"/>
      <c r="Z129" s="560"/>
      <c r="AA129" s="560"/>
      <c r="AB129" s="562"/>
      <c r="AC129" s="562"/>
      <c r="AD129" s="562"/>
    </row>
    <row r="130" ht="15.75" customHeight="1">
      <c r="A130" s="567"/>
      <c r="B130" s="567"/>
      <c r="C130" s="555" t="s">
        <v>5200</v>
      </c>
      <c r="D130" s="555" t="s">
        <v>5215</v>
      </c>
      <c r="E130" s="568" t="s">
        <v>177</v>
      </c>
      <c r="F130" s="568">
        <v>850.0</v>
      </c>
      <c r="G130" s="560"/>
      <c r="H130" s="560"/>
      <c r="I130" s="560"/>
      <c r="J130" s="560" t="s">
        <v>61</v>
      </c>
      <c r="K130" s="568" t="s">
        <v>5267</v>
      </c>
      <c r="L130" s="567"/>
      <c r="M130" s="567"/>
      <c r="N130" s="567"/>
      <c r="O130" s="567"/>
      <c r="P130" s="560">
        <v>3.05</v>
      </c>
      <c r="Q130" s="560"/>
      <c r="R130" s="560"/>
      <c r="S130" s="560"/>
      <c r="T130" s="560"/>
      <c r="U130" s="560"/>
      <c r="V130" s="560"/>
      <c r="W130" s="560"/>
      <c r="X130" s="560"/>
      <c r="Y130" s="560"/>
      <c r="Z130" s="560"/>
      <c r="AA130" s="560"/>
      <c r="AB130" s="562"/>
      <c r="AC130" s="562"/>
      <c r="AD130" s="562"/>
    </row>
    <row r="131" ht="15.75" customHeight="1">
      <c r="A131" s="563"/>
      <c r="B131" s="563"/>
      <c r="C131" s="563"/>
      <c r="D131" s="563"/>
      <c r="E131" s="568" t="s">
        <v>182</v>
      </c>
      <c r="F131" s="568">
        <v>450.0</v>
      </c>
      <c r="G131" s="560"/>
      <c r="H131" s="560"/>
      <c r="I131" s="560"/>
      <c r="J131" s="560" t="s">
        <v>61</v>
      </c>
      <c r="K131" s="568" t="s">
        <v>5267</v>
      </c>
      <c r="L131" s="563"/>
      <c r="M131" s="563"/>
      <c r="N131" s="563"/>
      <c r="O131" s="563"/>
      <c r="P131" s="560">
        <v>2.7</v>
      </c>
      <c r="Q131" s="560"/>
      <c r="R131" s="560"/>
      <c r="S131" s="560"/>
      <c r="T131" s="560"/>
      <c r="U131" s="560"/>
      <c r="V131" s="560"/>
      <c r="W131" s="560"/>
      <c r="X131" s="560"/>
      <c r="Y131" s="560"/>
      <c r="Z131" s="560"/>
      <c r="AA131" s="560"/>
      <c r="AB131" s="562"/>
      <c r="AC131" s="562"/>
      <c r="AD131" s="562"/>
    </row>
    <row r="132" ht="15.75" customHeight="1">
      <c r="A132" s="578">
        <v>42.0</v>
      </c>
      <c r="B132" s="578" t="s">
        <v>2316</v>
      </c>
      <c r="C132" s="578" t="s">
        <v>5269</v>
      </c>
      <c r="D132" s="578" t="s">
        <v>5270</v>
      </c>
      <c r="E132" s="578" t="s">
        <v>181</v>
      </c>
      <c r="F132" s="578">
        <v>4500.0</v>
      </c>
      <c r="G132" s="579"/>
      <c r="H132" s="579"/>
      <c r="I132" s="579"/>
      <c r="J132" s="579" t="s">
        <v>61</v>
      </c>
      <c r="K132" s="578"/>
      <c r="L132" s="579" t="s">
        <v>5260</v>
      </c>
      <c r="M132" s="579" t="s">
        <v>5264</v>
      </c>
      <c r="N132" s="579" t="s">
        <v>5261</v>
      </c>
      <c r="O132" s="579"/>
      <c r="P132" s="579">
        <v>2.85</v>
      </c>
      <c r="Q132" s="579"/>
      <c r="R132" s="579"/>
      <c r="S132" s="579"/>
      <c r="T132" s="579"/>
      <c r="U132" s="579"/>
      <c r="V132" s="579"/>
      <c r="W132" s="579"/>
      <c r="X132" s="579"/>
      <c r="Y132" s="579"/>
      <c r="Z132" s="579"/>
      <c r="AA132" s="579"/>
      <c r="AB132" s="581"/>
      <c r="AC132" s="581"/>
      <c r="AD132" s="581"/>
    </row>
    <row r="133" ht="15.75" customHeight="1">
      <c r="A133" s="555">
        <v>43.0</v>
      </c>
      <c r="B133" s="555">
        <v>1.102450734E9</v>
      </c>
      <c r="C133" s="555" t="s">
        <v>5200</v>
      </c>
      <c r="D133" s="555" t="s">
        <v>5201</v>
      </c>
      <c r="E133" s="568" t="s">
        <v>179</v>
      </c>
      <c r="F133" s="568">
        <v>1600.0</v>
      </c>
      <c r="G133" s="560"/>
      <c r="H133" s="560"/>
      <c r="I133" s="560"/>
      <c r="J133" s="560" t="s">
        <v>61</v>
      </c>
      <c r="K133" s="555" t="s">
        <v>5249</v>
      </c>
      <c r="L133" s="555" t="s">
        <v>5250</v>
      </c>
      <c r="M133" s="555" t="s">
        <v>5264</v>
      </c>
      <c r="N133" s="555" t="s">
        <v>5265</v>
      </c>
      <c r="O133" s="561"/>
      <c r="P133" s="560">
        <v>2.8</v>
      </c>
      <c r="Q133" s="560"/>
      <c r="R133" s="560"/>
      <c r="S133" s="560"/>
      <c r="T133" s="560"/>
      <c r="U133" s="560"/>
      <c r="V133" s="560"/>
      <c r="W133" s="560"/>
      <c r="X133" s="560"/>
      <c r="Y133" s="560"/>
      <c r="Z133" s="560"/>
      <c r="AA133" s="560"/>
      <c r="AB133" s="562"/>
      <c r="AC133" s="562"/>
      <c r="AD133" s="562"/>
    </row>
    <row r="134" ht="15.75" customHeight="1">
      <c r="A134" s="567"/>
      <c r="B134" s="567"/>
      <c r="C134" s="567"/>
      <c r="D134" s="567"/>
      <c r="E134" s="568" t="s">
        <v>181</v>
      </c>
      <c r="F134" s="568">
        <v>500.0</v>
      </c>
      <c r="G134" s="560"/>
      <c r="H134" s="560"/>
      <c r="I134" s="560"/>
      <c r="J134" s="560" t="s">
        <v>61</v>
      </c>
      <c r="K134" s="567"/>
      <c r="L134" s="567"/>
      <c r="M134" s="567"/>
      <c r="N134" s="567"/>
      <c r="O134" s="567"/>
      <c r="P134" s="560">
        <v>2.7</v>
      </c>
      <c r="Q134" s="560"/>
      <c r="R134" s="560"/>
      <c r="S134" s="560"/>
      <c r="T134" s="560"/>
      <c r="U134" s="560"/>
      <c r="V134" s="560"/>
      <c r="W134" s="560"/>
      <c r="X134" s="560"/>
      <c r="Y134" s="560"/>
      <c r="Z134" s="560"/>
      <c r="AA134" s="560"/>
      <c r="AB134" s="562"/>
      <c r="AC134" s="562"/>
      <c r="AD134" s="562"/>
    </row>
    <row r="135" ht="15.75" customHeight="1">
      <c r="A135" s="567"/>
      <c r="B135" s="567"/>
      <c r="C135" s="567"/>
      <c r="D135" s="567"/>
      <c r="E135" s="568" t="s">
        <v>182</v>
      </c>
      <c r="F135" s="568">
        <v>1000.0</v>
      </c>
      <c r="G135" s="560"/>
      <c r="H135" s="560"/>
      <c r="I135" s="560"/>
      <c r="J135" s="560" t="s">
        <v>61</v>
      </c>
      <c r="K135" s="567"/>
      <c r="L135" s="567"/>
      <c r="M135" s="567"/>
      <c r="N135" s="567"/>
      <c r="O135" s="567"/>
      <c r="P135" s="560">
        <v>2.6</v>
      </c>
      <c r="Q135" s="560"/>
      <c r="R135" s="560"/>
      <c r="S135" s="560"/>
      <c r="T135" s="560"/>
      <c r="U135" s="560"/>
      <c r="V135" s="560"/>
      <c r="W135" s="560"/>
      <c r="X135" s="560"/>
      <c r="Y135" s="560"/>
      <c r="Z135" s="560"/>
      <c r="AA135" s="560"/>
      <c r="AB135" s="562"/>
      <c r="AC135" s="562"/>
      <c r="AD135" s="562"/>
    </row>
    <row r="136" ht="15.75" customHeight="1">
      <c r="A136" s="563"/>
      <c r="B136" s="563"/>
      <c r="C136" s="563"/>
      <c r="D136" s="563"/>
      <c r="E136" s="568" t="s">
        <v>1018</v>
      </c>
      <c r="F136" s="568">
        <v>500.0</v>
      </c>
      <c r="G136" s="560"/>
      <c r="H136" s="560"/>
      <c r="I136" s="560"/>
      <c r="J136" s="560" t="s">
        <v>61</v>
      </c>
      <c r="K136" s="563"/>
      <c r="L136" s="563"/>
      <c r="M136" s="563"/>
      <c r="N136" s="563"/>
      <c r="O136" s="563"/>
      <c r="P136" s="560">
        <v>2.5</v>
      </c>
      <c r="Q136" s="560"/>
      <c r="R136" s="560"/>
      <c r="S136" s="560"/>
      <c r="T136" s="560"/>
      <c r="U136" s="560"/>
      <c r="V136" s="560"/>
      <c r="W136" s="560"/>
      <c r="X136" s="560"/>
      <c r="Y136" s="560"/>
      <c r="Z136" s="560"/>
      <c r="AA136" s="560"/>
      <c r="AB136" s="562"/>
      <c r="AC136" s="562"/>
      <c r="AD136" s="562"/>
    </row>
    <row r="137" ht="15.75" customHeight="1">
      <c r="A137" s="568">
        <v>44.0</v>
      </c>
      <c r="B137" s="568" t="s">
        <v>2309</v>
      </c>
      <c r="C137" s="568" t="s">
        <v>5200</v>
      </c>
      <c r="D137" s="568" t="s">
        <v>5201</v>
      </c>
      <c r="E137" s="568" t="s">
        <v>162</v>
      </c>
      <c r="F137" s="568">
        <v>3600.0</v>
      </c>
      <c r="G137" s="560"/>
      <c r="H137" s="560"/>
      <c r="I137" s="560"/>
      <c r="J137" s="560" t="s">
        <v>61</v>
      </c>
      <c r="K137" s="568" t="s">
        <v>5271</v>
      </c>
      <c r="L137" s="560" t="s">
        <v>5272</v>
      </c>
      <c r="M137" s="560" t="s">
        <v>5264</v>
      </c>
      <c r="N137" s="560" t="s">
        <v>5265</v>
      </c>
      <c r="O137" s="560"/>
      <c r="P137" s="560">
        <v>3.65</v>
      </c>
      <c r="Q137" s="560"/>
      <c r="R137" s="560"/>
      <c r="S137" s="560"/>
      <c r="T137" s="560"/>
      <c r="U137" s="560"/>
      <c r="V137" s="560"/>
      <c r="W137" s="560"/>
      <c r="X137" s="560"/>
      <c r="Y137" s="560"/>
      <c r="Z137" s="560"/>
      <c r="AA137" s="560"/>
      <c r="AB137" s="562"/>
      <c r="AC137" s="562"/>
      <c r="AD137" s="562"/>
    </row>
    <row r="138" ht="15.75" customHeight="1">
      <c r="A138" s="555">
        <v>45.0</v>
      </c>
      <c r="B138" s="555">
        <v>9690.0</v>
      </c>
      <c r="C138" s="555" t="s">
        <v>5226</v>
      </c>
      <c r="D138" s="555" t="s">
        <v>5201</v>
      </c>
      <c r="E138" s="568" t="s">
        <v>162</v>
      </c>
      <c r="F138" s="568">
        <v>300.0</v>
      </c>
      <c r="G138" s="560"/>
      <c r="H138" s="560"/>
      <c r="I138" s="560"/>
      <c r="J138" s="560" t="s">
        <v>61</v>
      </c>
      <c r="K138" s="555" t="s">
        <v>5206</v>
      </c>
      <c r="L138" s="555" t="s">
        <v>5207</v>
      </c>
      <c r="M138" s="555" t="s">
        <v>5273</v>
      </c>
      <c r="N138" s="555" t="s">
        <v>5274</v>
      </c>
      <c r="O138" s="561"/>
      <c r="P138" s="560">
        <v>3.6</v>
      </c>
      <c r="Q138" s="560"/>
      <c r="R138" s="560"/>
      <c r="S138" s="560"/>
      <c r="T138" s="560"/>
      <c r="U138" s="560"/>
      <c r="V138" s="560"/>
      <c r="W138" s="560"/>
      <c r="X138" s="560"/>
      <c r="Y138" s="560"/>
      <c r="Z138" s="560"/>
      <c r="AA138" s="560"/>
      <c r="AB138" s="562"/>
      <c r="AC138" s="562"/>
      <c r="AD138" s="562"/>
    </row>
    <row r="139" ht="15.75" customHeight="1">
      <c r="A139" s="567"/>
      <c r="B139" s="567"/>
      <c r="C139" s="567"/>
      <c r="D139" s="563"/>
      <c r="E139" s="568" t="s">
        <v>4</v>
      </c>
      <c r="F139" s="568">
        <v>500.0</v>
      </c>
      <c r="G139" s="560"/>
      <c r="H139" s="560"/>
      <c r="I139" s="560"/>
      <c r="J139" s="560" t="s">
        <v>61</v>
      </c>
      <c r="K139" s="563"/>
      <c r="L139" s="567"/>
      <c r="M139" s="567"/>
      <c r="N139" s="567"/>
      <c r="O139" s="567"/>
      <c r="P139" s="560">
        <v>3.4</v>
      </c>
      <c r="Q139" s="560"/>
      <c r="R139" s="560"/>
      <c r="S139" s="560"/>
      <c r="T139" s="560"/>
      <c r="U139" s="560"/>
      <c r="V139" s="560"/>
      <c r="W139" s="560"/>
      <c r="X139" s="560"/>
      <c r="Y139" s="560"/>
      <c r="Z139" s="560"/>
      <c r="AA139" s="560"/>
      <c r="AB139" s="562"/>
      <c r="AC139" s="562"/>
      <c r="AD139" s="562"/>
    </row>
    <row r="140" ht="15.75" customHeight="1">
      <c r="A140" s="567"/>
      <c r="B140" s="567"/>
      <c r="C140" s="567"/>
      <c r="D140" s="555" t="s">
        <v>5236</v>
      </c>
      <c r="E140" s="568" t="s">
        <v>172</v>
      </c>
      <c r="F140" s="568">
        <v>400.0</v>
      </c>
      <c r="G140" s="560"/>
      <c r="H140" s="560"/>
      <c r="I140" s="560"/>
      <c r="J140" s="560" t="s">
        <v>61</v>
      </c>
      <c r="K140" s="555" t="s">
        <v>5275</v>
      </c>
      <c r="L140" s="567"/>
      <c r="M140" s="567"/>
      <c r="N140" s="567"/>
      <c r="O140" s="567"/>
      <c r="P140" s="560">
        <v>3.15</v>
      </c>
      <c r="Q140" s="560"/>
      <c r="R140" s="560"/>
      <c r="S140" s="560"/>
      <c r="T140" s="560"/>
      <c r="U140" s="560"/>
      <c r="V140" s="560"/>
      <c r="W140" s="560"/>
      <c r="X140" s="560"/>
      <c r="Y140" s="560"/>
      <c r="Z140" s="560"/>
      <c r="AA140" s="560"/>
      <c r="AB140" s="562"/>
      <c r="AC140" s="562"/>
      <c r="AD140" s="562"/>
    </row>
    <row r="141" ht="15.75" customHeight="1">
      <c r="A141" s="567"/>
      <c r="B141" s="567"/>
      <c r="C141" s="567"/>
      <c r="D141" s="567"/>
      <c r="E141" s="568" t="s">
        <v>177</v>
      </c>
      <c r="F141" s="568">
        <v>450.0</v>
      </c>
      <c r="G141" s="560"/>
      <c r="H141" s="560"/>
      <c r="I141" s="560"/>
      <c r="J141" s="560" t="s">
        <v>61</v>
      </c>
      <c r="K141" s="567"/>
      <c r="L141" s="567"/>
      <c r="M141" s="567"/>
      <c r="N141" s="567"/>
      <c r="O141" s="567"/>
      <c r="P141" s="560">
        <v>3.0</v>
      </c>
      <c r="Q141" s="560"/>
      <c r="R141" s="560"/>
      <c r="S141" s="560"/>
      <c r="T141" s="560"/>
      <c r="U141" s="560"/>
      <c r="V141" s="560"/>
      <c r="W141" s="560"/>
      <c r="X141" s="560"/>
      <c r="Y141" s="560"/>
      <c r="Z141" s="560"/>
      <c r="AA141" s="560"/>
      <c r="AB141" s="562"/>
      <c r="AC141" s="562"/>
      <c r="AD141" s="562"/>
    </row>
    <row r="142" ht="15.75" customHeight="1">
      <c r="A142" s="567"/>
      <c r="B142" s="567"/>
      <c r="C142" s="567"/>
      <c r="D142" s="567"/>
      <c r="E142" s="568" t="s">
        <v>179</v>
      </c>
      <c r="F142" s="568">
        <v>250.0</v>
      </c>
      <c r="G142" s="560"/>
      <c r="H142" s="560"/>
      <c r="I142" s="560"/>
      <c r="J142" s="560" t="s">
        <v>61</v>
      </c>
      <c r="K142" s="567"/>
      <c r="L142" s="567"/>
      <c r="M142" s="567"/>
      <c r="N142" s="567"/>
      <c r="O142" s="567"/>
      <c r="P142" s="560">
        <v>2.85</v>
      </c>
      <c r="Q142" s="560"/>
      <c r="R142" s="560"/>
      <c r="S142" s="560"/>
      <c r="T142" s="560"/>
      <c r="U142" s="560"/>
      <c r="V142" s="560"/>
      <c r="W142" s="560"/>
      <c r="X142" s="560"/>
      <c r="Y142" s="560"/>
      <c r="Z142" s="560"/>
      <c r="AA142" s="560"/>
      <c r="AB142" s="562"/>
      <c r="AC142" s="562"/>
      <c r="AD142" s="562"/>
    </row>
    <row r="143" ht="15.75" customHeight="1">
      <c r="A143" s="567"/>
      <c r="B143" s="567"/>
      <c r="C143" s="567"/>
      <c r="D143" s="567"/>
      <c r="E143" s="568" t="s">
        <v>181</v>
      </c>
      <c r="F143" s="568">
        <v>50.0</v>
      </c>
      <c r="G143" s="560"/>
      <c r="H143" s="560"/>
      <c r="I143" s="560"/>
      <c r="J143" s="560" t="s">
        <v>61</v>
      </c>
      <c r="K143" s="567"/>
      <c r="L143" s="567"/>
      <c r="M143" s="567"/>
      <c r="N143" s="567"/>
      <c r="O143" s="567"/>
      <c r="P143" s="560">
        <v>2.75</v>
      </c>
      <c r="Q143" s="560"/>
      <c r="R143" s="560"/>
      <c r="S143" s="560"/>
      <c r="T143" s="560"/>
      <c r="U143" s="560"/>
      <c r="V143" s="560"/>
      <c r="W143" s="560"/>
      <c r="X143" s="560"/>
      <c r="Y143" s="560"/>
      <c r="Z143" s="560"/>
      <c r="AA143" s="560"/>
      <c r="AB143" s="562"/>
      <c r="AC143" s="562"/>
      <c r="AD143" s="562"/>
    </row>
    <row r="144" ht="15.75" customHeight="1">
      <c r="A144" s="563"/>
      <c r="B144" s="563"/>
      <c r="C144" s="563"/>
      <c r="D144" s="563"/>
      <c r="E144" s="568" t="s">
        <v>182</v>
      </c>
      <c r="F144" s="568">
        <v>50.0</v>
      </c>
      <c r="G144" s="560"/>
      <c r="H144" s="560"/>
      <c r="I144" s="560"/>
      <c r="J144" s="560" t="s">
        <v>61</v>
      </c>
      <c r="K144" s="563"/>
      <c r="L144" s="563"/>
      <c r="M144" s="563"/>
      <c r="N144" s="563"/>
      <c r="O144" s="563"/>
      <c r="P144" s="560">
        <v>2.65</v>
      </c>
      <c r="Q144" s="560"/>
      <c r="R144" s="560"/>
      <c r="S144" s="560"/>
      <c r="T144" s="560"/>
      <c r="U144" s="560"/>
      <c r="V144" s="560"/>
      <c r="W144" s="560"/>
      <c r="X144" s="560"/>
      <c r="Y144" s="560"/>
      <c r="Z144" s="560"/>
      <c r="AA144" s="560"/>
      <c r="AB144" s="562"/>
      <c r="AC144" s="562"/>
      <c r="AD144" s="562"/>
    </row>
    <row r="145" ht="15.75" customHeight="1">
      <c r="A145" s="555">
        <v>46.0</v>
      </c>
      <c r="B145" s="555">
        <v>14956.0</v>
      </c>
      <c r="C145" s="555" t="s">
        <v>5214</v>
      </c>
      <c r="D145" s="555" t="s">
        <v>5215</v>
      </c>
      <c r="E145" s="568" t="s">
        <v>152</v>
      </c>
      <c r="F145" s="568">
        <v>270.0</v>
      </c>
      <c r="G145" s="560"/>
      <c r="H145" s="560"/>
      <c r="I145" s="560"/>
      <c r="J145" s="560" t="s">
        <v>61</v>
      </c>
      <c r="K145" s="555" t="s">
        <v>5276</v>
      </c>
      <c r="L145" s="555" t="s">
        <v>2344</v>
      </c>
      <c r="M145" s="555" t="s">
        <v>5264</v>
      </c>
      <c r="N145" s="555" t="s">
        <v>5277</v>
      </c>
      <c r="O145" s="561"/>
      <c r="P145" s="560">
        <v>3.8</v>
      </c>
      <c r="Q145" s="560"/>
      <c r="R145" s="560"/>
      <c r="S145" s="560"/>
      <c r="T145" s="560"/>
      <c r="U145" s="560"/>
      <c r="V145" s="560"/>
      <c r="W145" s="560"/>
      <c r="X145" s="560"/>
      <c r="Y145" s="560"/>
      <c r="Z145" s="560"/>
      <c r="AA145" s="560"/>
      <c r="AB145" s="562"/>
      <c r="AC145" s="562"/>
      <c r="AD145" s="562"/>
    </row>
    <row r="146" ht="15.75" customHeight="1">
      <c r="A146" s="567"/>
      <c r="B146" s="567"/>
      <c r="C146" s="567"/>
      <c r="D146" s="567"/>
      <c r="E146" s="568" t="s">
        <v>162</v>
      </c>
      <c r="F146" s="568">
        <v>630.0</v>
      </c>
      <c r="G146" s="560"/>
      <c r="H146" s="560"/>
      <c r="I146" s="560"/>
      <c r="J146" s="560" t="s">
        <v>61</v>
      </c>
      <c r="K146" s="567"/>
      <c r="L146" s="567"/>
      <c r="M146" s="567"/>
      <c r="N146" s="567"/>
      <c r="O146" s="567"/>
      <c r="P146" s="560">
        <v>3.4</v>
      </c>
      <c r="Q146" s="560"/>
      <c r="R146" s="560"/>
      <c r="S146" s="560"/>
      <c r="T146" s="560"/>
      <c r="U146" s="560"/>
      <c r="V146" s="560"/>
      <c r="W146" s="560"/>
      <c r="X146" s="560"/>
      <c r="Y146" s="560"/>
      <c r="Z146" s="560"/>
      <c r="AA146" s="560"/>
      <c r="AB146" s="562"/>
      <c r="AC146" s="562"/>
      <c r="AD146" s="562"/>
    </row>
    <row r="147" ht="15.75" customHeight="1">
      <c r="A147" s="567"/>
      <c r="B147" s="567"/>
      <c r="C147" s="567"/>
      <c r="D147" s="567"/>
      <c r="E147" s="568" t="s">
        <v>4</v>
      </c>
      <c r="F147" s="568">
        <v>450.0</v>
      </c>
      <c r="G147" s="560"/>
      <c r="H147" s="560"/>
      <c r="I147" s="560"/>
      <c r="J147" s="560" t="s">
        <v>61</v>
      </c>
      <c r="K147" s="567"/>
      <c r="L147" s="567"/>
      <c r="M147" s="567"/>
      <c r="N147" s="567"/>
      <c r="O147" s="567"/>
      <c r="P147" s="560">
        <v>3.15</v>
      </c>
      <c r="Q147" s="560"/>
      <c r="R147" s="560"/>
      <c r="S147" s="560"/>
      <c r="T147" s="560"/>
      <c r="U147" s="560"/>
      <c r="V147" s="560"/>
      <c r="W147" s="560"/>
      <c r="X147" s="560"/>
      <c r="Y147" s="560"/>
      <c r="Z147" s="560"/>
      <c r="AA147" s="560"/>
      <c r="AB147" s="562"/>
      <c r="AC147" s="562"/>
      <c r="AD147" s="562"/>
    </row>
    <row r="148" ht="15.75" customHeight="1">
      <c r="A148" s="563"/>
      <c r="B148" s="563"/>
      <c r="C148" s="563"/>
      <c r="D148" s="563"/>
      <c r="E148" s="568" t="s">
        <v>172</v>
      </c>
      <c r="F148" s="568">
        <v>450.0</v>
      </c>
      <c r="G148" s="560"/>
      <c r="H148" s="560"/>
      <c r="I148" s="560"/>
      <c r="J148" s="560" t="s">
        <v>61</v>
      </c>
      <c r="K148" s="563"/>
      <c r="L148" s="563"/>
      <c r="M148" s="563"/>
      <c r="N148" s="563"/>
      <c r="O148" s="563"/>
      <c r="P148" s="560">
        <v>2.95</v>
      </c>
      <c r="Q148" s="560"/>
      <c r="R148" s="560"/>
      <c r="S148" s="560"/>
      <c r="T148" s="560"/>
      <c r="U148" s="560"/>
      <c r="V148" s="560"/>
      <c r="W148" s="560"/>
      <c r="X148" s="560"/>
      <c r="Y148" s="560"/>
      <c r="Z148" s="560"/>
      <c r="AA148" s="560"/>
      <c r="AB148" s="562"/>
      <c r="AC148" s="562"/>
      <c r="AD148" s="562"/>
    </row>
    <row r="149" ht="15.75" customHeight="1">
      <c r="A149" s="555">
        <v>47.0</v>
      </c>
      <c r="B149" s="555" t="s">
        <v>5278</v>
      </c>
      <c r="C149" s="555" t="s">
        <v>5214</v>
      </c>
      <c r="D149" s="555" t="s">
        <v>5279</v>
      </c>
      <c r="E149" s="568" t="s">
        <v>152</v>
      </c>
      <c r="F149" s="568">
        <v>200.0</v>
      </c>
      <c r="G149" s="560"/>
      <c r="H149" s="560"/>
      <c r="I149" s="560"/>
      <c r="J149" s="560" t="s">
        <v>61</v>
      </c>
      <c r="K149" s="555"/>
      <c r="L149" s="555" t="s">
        <v>5250</v>
      </c>
      <c r="M149" s="555" t="s">
        <v>5280</v>
      </c>
      <c r="N149" s="555" t="s">
        <v>5261</v>
      </c>
      <c r="O149" s="561"/>
      <c r="P149" s="560">
        <v>3.7</v>
      </c>
      <c r="Q149" s="560"/>
      <c r="R149" s="560"/>
      <c r="S149" s="560"/>
      <c r="T149" s="560"/>
      <c r="U149" s="560"/>
      <c r="V149" s="560"/>
      <c r="W149" s="560"/>
      <c r="X149" s="560"/>
      <c r="Y149" s="560"/>
      <c r="Z149" s="560"/>
      <c r="AA149" s="560"/>
      <c r="AB149" s="562"/>
      <c r="AC149" s="562"/>
      <c r="AD149" s="562"/>
    </row>
    <row r="150" ht="15.75" customHeight="1">
      <c r="A150" s="567"/>
      <c r="B150" s="567"/>
      <c r="C150" s="567"/>
      <c r="D150" s="567"/>
      <c r="E150" s="568" t="s">
        <v>162</v>
      </c>
      <c r="F150" s="568">
        <v>200.0</v>
      </c>
      <c r="G150" s="560"/>
      <c r="H150" s="560"/>
      <c r="I150" s="560"/>
      <c r="J150" s="560" t="s">
        <v>61</v>
      </c>
      <c r="K150" s="567"/>
      <c r="L150" s="567"/>
      <c r="M150" s="567"/>
      <c r="N150" s="567"/>
      <c r="O150" s="567"/>
      <c r="P150" s="560">
        <v>3.4</v>
      </c>
      <c r="Q150" s="560"/>
      <c r="R150" s="560"/>
      <c r="S150" s="560"/>
      <c r="T150" s="560"/>
      <c r="U150" s="560"/>
      <c r="V150" s="560"/>
      <c r="W150" s="560"/>
      <c r="X150" s="560"/>
      <c r="Y150" s="560"/>
      <c r="Z150" s="560"/>
      <c r="AA150" s="560"/>
      <c r="AB150" s="562"/>
      <c r="AC150" s="562"/>
      <c r="AD150" s="562"/>
    </row>
    <row r="151" ht="15.75" customHeight="1">
      <c r="A151" s="567"/>
      <c r="B151" s="567"/>
      <c r="C151" s="567"/>
      <c r="D151" s="567"/>
      <c r="E151" s="568" t="s">
        <v>4</v>
      </c>
      <c r="F151" s="568">
        <v>200.0</v>
      </c>
      <c r="G151" s="560"/>
      <c r="H151" s="560"/>
      <c r="I151" s="560"/>
      <c r="J151" s="560" t="s">
        <v>61</v>
      </c>
      <c r="K151" s="567"/>
      <c r="L151" s="567"/>
      <c r="M151" s="567"/>
      <c r="N151" s="567"/>
      <c r="O151" s="567"/>
      <c r="P151" s="560">
        <v>3.1</v>
      </c>
      <c r="Q151" s="560"/>
      <c r="R151" s="560"/>
      <c r="S151" s="560"/>
      <c r="T151" s="560"/>
      <c r="U151" s="560"/>
      <c r="V151" s="560"/>
      <c r="W151" s="560"/>
      <c r="X151" s="560"/>
      <c r="Y151" s="560"/>
      <c r="Z151" s="560"/>
      <c r="AA151" s="560"/>
      <c r="AB151" s="562"/>
      <c r="AC151" s="562"/>
      <c r="AD151" s="562"/>
    </row>
    <row r="152" ht="15.75" customHeight="1">
      <c r="A152" s="563"/>
      <c r="B152" s="563"/>
      <c r="C152" s="563"/>
      <c r="D152" s="563"/>
      <c r="E152" s="568" t="s">
        <v>172</v>
      </c>
      <c r="F152" s="568">
        <v>1200.0</v>
      </c>
      <c r="G152" s="560"/>
      <c r="H152" s="560"/>
      <c r="I152" s="560"/>
      <c r="J152" s="560" t="s">
        <v>61</v>
      </c>
      <c r="K152" s="563"/>
      <c r="L152" s="563"/>
      <c r="M152" s="563"/>
      <c r="N152" s="563"/>
      <c r="O152" s="563"/>
      <c r="P152" s="560">
        <v>2.85</v>
      </c>
      <c r="Q152" s="560"/>
      <c r="R152" s="560"/>
      <c r="S152" s="560"/>
      <c r="T152" s="560"/>
      <c r="U152" s="560"/>
      <c r="V152" s="560"/>
      <c r="W152" s="560"/>
      <c r="X152" s="560"/>
      <c r="Y152" s="560"/>
      <c r="Z152" s="560"/>
      <c r="AA152" s="560"/>
      <c r="AB152" s="562"/>
      <c r="AC152" s="562"/>
      <c r="AD152" s="562"/>
    </row>
    <row r="153" ht="15.75" customHeight="1">
      <c r="A153" s="555">
        <v>48.0</v>
      </c>
      <c r="B153" s="555" t="s">
        <v>2378</v>
      </c>
      <c r="C153" s="555" t="s">
        <v>5200</v>
      </c>
      <c r="D153" s="555" t="s">
        <v>5201</v>
      </c>
      <c r="E153" s="568" t="s">
        <v>162</v>
      </c>
      <c r="F153" s="568">
        <v>1000.0</v>
      </c>
      <c r="G153" s="560"/>
      <c r="H153" s="560"/>
      <c r="I153" s="560"/>
      <c r="J153" s="560" t="s">
        <v>61</v>
      </c>
      <c r="K153" s="555" t="s">
        <v>5202</v>
      </c>
      <c r="L153" s="561" t="s">
        <v>5202</v>
      </c>
      <c r="M153" s="561" t="s">
        <v>5281</v>
      </c>
      <c r="N153" s="561" t="s">
        <v>5240</v>
      </c>
      <c r="O153" s="560"/>
      <c r="P153" s="560">
        <v>3.6</v>
      </c>
      <c r="Q153" s="560"/>
      <c r="R153" s="560"/>
      <c r="S153" s="560"/>
      <c r="T153" s="560"/>
      <c r="U153" s="560"/>
      <c r="V153" s="560"/>
      <c r="W153" s="560"/>
      <c r="X153" s="560"/>
      <c r="Y153" s="560"/>
      <c r="Z153" s="560"/>
      <c r="AA153" s="560"/>
      <c r="AB153" s="562"/>
      <c r="AC153" s="562"/>
      <c r="AD153" s="562"/>
    </row>
    <row r="154" ht="15.75" customHeight="1">
      <c r="A154" s="563"/>
      <c r="B154" s="563"/>
      <c r="C154" s="563"/>
      <c r="D154" s="563"/>
      <c r="E154" s="568" t="s">
        <v>4</v>
      </c>
      <c r="F154" s="568">
        <v>2600.0</v>
      </c>
      <c r="G154" s="560"/>
      <c r="H154" s="560"/>
      <c r="I154" s="560"/>
      <c r="J154" s="560" t="s">
        <v>61</v>
      </c>
      <c r="K154" s="563"/>
      <c r="L154" s="563"/>
      <c r="M154" s="563"/>
      <c r="N154" s="563"/>
      <c r="O154" s="560"/>
      <c r="P154" s="560">
        <v>3.3</v>
      </c>
      <c r="Q154" s="560"/>
      <c r="R154" s="560"/>
      <c r="S154" s="560"/>
      <c r="T154" s="560"/>
      <c r="U154" s="560"/>
      <c r="V154" s="560"/>
      <c r="W154" s="560"/>
      <c r="X154" s="560"/>
      <c r="Y154" s="560"/>
      <c r="Z154" s="560"/>
      <c r="AA154" s="560"/>
      <c r="AB154" s="562"/>
      <c r="AC154" s="562"/>
      <c r="AD154" s="562"/>
    </row>
    <row r="155" ht="15.75" customHeight="1">
      <c r="A155" s="555">
        <v>49.0</v>
      </c>
      <c r="B155" s="555" t="s">
        <v>2385</v>
      </c>
      <c r="C155" s="555" t="s">
        <v>5200</v>
      </c>
      <c r="D155" s="555" t="s">
        <v>5201</v>
      </c>
      <c r="E155" s="568" t="s">
        <v>162</v>
      </c>
      <c r="F155" s="568">
        <v>1000.0</v>
      </c>
      <c r="G155" s="560"/>
      <c r="H155" s="560"/>
      <c r="I155" s="560"/>
      <c r="J155" s="560" t="s">
        <v>61</v>
      </c>
      <c r="K155" s="555" t="s">
        <v>5202</v>
      </c>
      <c r="L155" s="561" t="s">
        <v>5202</v>
      </c>
      <c r="M155" s="561" t="s">
        <v>5066</v>
      </c>
      <c r="N155" s="561" t="s">
        <v>5240</v>
      </c>
      <c r="O155" s="560"/>
      <c r="P155" s="560">
        <v>3.6</v>
      </c>
      <c r="Q155" s="560"/>
      <c r="R155" s="560"/>
      <c r="S155" s="560"/>
      <c r="T155" s="560"/>
      <c r="U155" s="560"/>
      <c r="V155" s="560"/>
      <c r="W155" s="560"/>
      <c r="X155" s="560"/>
      <c r="Y155" s="560"/>
      <c r="Z155" s="560"/>
      <c r="AA155" s="560"/>
      <c r="AB155" s="562"/>
      <c r="AC155" s="562"/>
      <c r="AD155" s="562"/>
    </row>
    <row r="156" ht="15.75" customHeight="1">
      <c r="A156" s="563"/>
      <c r="B156" s="563"/>
      <c r="C156" s="563"/>
      <c r="D156" s="563"/>
      <c r="E156" s="568" t="s">
        <v>4</v>
      </c>
      <c r="F156" s="568">
        <v>2600.0</v>
      </c>
      <c r="G156" s="560"/>
      <c r="H156" s="560"/>
      <c r="I156" s="560"/>
      <c r="J156" s="560" t="s">
        <v>61</v>
      </c>
      <c r="K156" s="563"/>
      <c r="L156" s="563"/>
      <c r="M156" s="563"/>
      <c r="N156" s="563"/>
      <c r="O156" s="560"/>
      <c r="P156" s="560">
        <v>3.3</v>
      </c>
      <c r="Q156" s="560"/>
      <c r="R156" s="560"/>
      <c r="S156" s="560"/>
      <c r="T156" s="560"/>
      <c r="U156" s="560"/>
      <c r="V156" s="560"/>
      <c r="W156" s="560"/>
      <c r="X156" s="560"/>
      <c r="Y156" s="560"/>
      <c r="Z156" s="560"/>
      <c r="AA156" s="560"/>
      <c r="AB156" s="562"/>
      <c r="AC156" s="562"/>
      <c r="AD156" s="562"/>
    </row>
    <row r="157" ht="15.75" customHeight="1">
      <c r="A157" s="576">
        <v>50.0</v>
      </c>
      <c r="B157" s="576">
        <v>9763.0</v>
      </c>
      <c r="C157" s="576" t="s">
        <v>5200</v>
      </c>
      <c r="D157" s="576" t="s">
        <v>5201</v>
      </c>
      <c r="E157" s="578" t="s">
        <v>162</v>
      </c>
      <c r="F157" s="578">
        <v>1320.0</v>
      </c>
      <c r="G157" s="579"/>
      <c r="H157" s="579"/>
      <c r="I157" s="579"/>
      <c r="J157" s="579" t="s">
        <v>5282</v>
      </c>
      <c r="K157" s="576" t="s">
        <v>5283</v>
      </c>
      <c r="L157" s="580" t="s">
        <v>5207</v>
      </c>
      <c r="M157" s="580" t="s">
        <v>5284</v>
      </c>
      <c r="N157" s="580" t="s">
        <v>5285</v>
      </c>
      <c r="O157" s="579"/>
      <c r="P157" s="579">
        <v>3.75</v>
      </c>
      <c r="Q157" s="579"/>
      <c r="R157" s="579"/>
      <c r="S157" s="579"/>
      <c r="T157" s="579"/>
      <c r="U157" s="579"/>
      <c r="V157" s="579"/>
      <c r="W157" s="579"/>
      <c r="X157" s="579"/>
      <c r="Y157" s="579"/>
      <c r="Z157" s="579"/>
      <c r="AA157" s="579"/>
      <c r="AB157" s="581"/>
      <c r="AC157" s="581"/>
      <c r="AD157" s="581"/>
    </row>
    <row r="158" ht="15.75" customHeight="1">
      <c r="A158" s="567"/>
      <c r="B158" s="567"/>
      <c r="C158" s="567"/>
      <c r="D158" s="567"/>
      <c r="E158" s="578" t="s">
        <v>172</v>
      </c>
      <c r="F158" s="578">
        <v>990.0</v>
      </c>
      <c r="G158" s="579"/>
      <c r="H158" s="579"/>
      <c r="I158" s="579"/>
      <c r="J158" s="579" t="s">
        <v>61</v>
      </c>
      <c r="K158" s="567"/>
      <c r="L158" s="567"/>
      <c r="M158" s="567"/>
      <c r="N158" s="567"/>
      <c r="O158" s="579"/>
      <c r="P158" s="579">
        <v>3.2</v>
      </c>
      <c r="Q158" s="579"/>
      <c r="R158" s="579"/>
      <c r="S158" s="579"/>
      <c r="T158" s="579"/>
      <c r="U158" s="579"/>
      <c r="V158" s="579"/>
      <c r="W158" s="579"/>
      <c r="X158" s="579"/>
      <c r="Y158" s="579"/>
      <c r="Z158" s="579"/>
      <c r="AA158" s="579"/>
      <c r="AB158" s="581"/>
      <c r="AC158" s="581"/>
      <c r="AD158" s="581"/>
    </row>
    <row r="159" ht="15.75" customHeight="1">
      <c r="A159" s="563"/>
      <c r="B159" s="563"/>
      <c r="C159" s="563"/>
      <c r="D159" s="563"/>
      <c r="E159" s="578" t="s">
        <v>182</v>
      </c>
      <c r="F159" s="578">
        <v>990.0</v>
      </c>
      <c r="G159" s="579"/>
      <c r="H159" s="579"/>
      <c r="I159" s="579"/>
      <c r="J159" s="579" t="s">
        <v>61</v>
      </c>
      <c r="K159" s="563"/>
      <c r="L159" s="563"/>
      <c r="M159" s="563"/>
      <c r="N159" s="563"/>
      <c r="O159" s="579"/>
      <c r="P159" s="579">
        <v>2.7</v>
      </c>
      <c r="Q159" s="579"/>
      <c r="R159" s="579"/>
      <c r="S159" s="579"/>
      <c r="T159" s="579"/>
      <c r="U159" s="579"/>
      <c r="V159" s="579"/>
      <c r="W159" s="579"/>
      <c r="X159" s="579"/>
      <c r="Y159" s="579"/>
      <c r="Z159" s="579"/>
      <c r="AA159" s="579"/>
      <c r="AB159" s="581"/>
      <c r="AC159" s="581"/>
      <c r="AD159" s="581"/>
    </row>
    <row r="160" ht="15.75" customHeight="1">
      <c r="A160" s="576">
        <v>51.0</v>
      </c>
      <c r="B160" s="576">
        <v>9764.0</v>
      </c>
      <c r="C160" s="578" t="s">
        <v>5205</v>
      </c>
      <c r="D160" s="576" t="s">
        <v>5201</v>
      </c>
      <c r="E160" s="578" t="s">
        <v>162</v>
      </c>
      <c r="F160" s="578">
        <v>990.0</v>
      </c>
      <c r="G160" s="579"/>
      <c r="H160" s="579"/>
      <c r="I160" s="579"/>
      <c r="J160" s="579" t="s">
        <v>5282</v>
      </c>
      <c r="K160" s="576" t="s">
        <v>5283</v>
      </c>
      <c r="L160" s="576" t="s">
        <v>5207</v>
      </c>
      <c r="M160" s="576" t="s">
        <v>5286</v>
      </c>
      <c r="N160" s="576" t="s">
        <v>5285</v>
      </c>
      <c r="O160" s="579"/>
      <c r="P160" s="579">
        <v>3.7</v>
      </c>
      <c r="Q160" s="579"/>
      <c r="R160" s="579"/>
      <c r="S160" s="579"/>
      <c r="T160" s="579"/>
      <c r="U160" s="579"/>
      <c r="V160" s="579"/>
      <c r="W160" s="579"/>
      <c r="X160" s="579"/>
      <c r="Y160" s="579"/>
      <c r="Z160" s="579"/>
      <c r="AA160" s="579"/>
      <c r="AB160" s="581"/>
      <c r="AC160" s="581"/>
      <c r="AD160" s="581"/>
    </row>
    <row r="161" ht="15.75" customHeight="1">
      <c r="A161" s="567"/>
      <c r="B161" s="567"/>
      <c r="C161" s="576" t="s">
        <v>5200</v>
      </c>
      <c r="D161" s="567"/>
      <c r="E161" s="578" t="s">
        <v>172</v>
      </c>
      <c r="F161" s="578">
        <v>1090.0</v>
      </c>
      <c r="G161" s="579"/>
      <c r="H161" s="579"/>
      <c r="I161" s="579"/>
      <c r="J161" s="579" t="s">
        <v>61</v>
      </c>
      <c r="K161" s="567"/>
      <c r="L161" s="567"/>
      <c r="M161" s="567"/>
      <c r="N161" s="567"/>
      <c r="O161" s="579"/>
      <c r="P161" s="579">
        <v>3.2</v>
      </c>
      <c r="Q161" s="579"/>
      <c r="R161" s="579"/>
      <c r="S161" s="579"/>
      <c r="T161" s="579"/>
      <c r="U161" s="579"/>
      <c r="V161" s="579"/>
      <c r="W161" s="579"/>
      <c r="X161" s="579"/>
      <c r="Y161" s="579"/>
      <c r="Z161" s="579"/>
      <c r="AA161" s="579"/>
      <c r="AB161" s="581"/>
      <c r="AC161" s="581"/>
      <c r="AD161" s="581"/>
    </row>
    <row r="162" ht="15.75" customHeight="1">
      <c r="A162" s="567"/>
      <c r="B162" s="567"/>
      <c r="C162" s="567"/>
      <c r="D162" s="567"/>
      <c r="E162" s="578" t="s">
        <v>177</v>
      </c>
      <c r="F162" s="578">
        <v>610.0</v>
      </c>
      <c r="G162" s="579"/>
      <c r="H162" s="579"/>
      <c r="I162" s="579"/>
      <c r="J162" s="579" t="s">
        <v>61</v>
      </c>
      <c r="K162" s="567"/>
      <c r="L162" s="567"/>
      <c r="M162" s="567"/>
      <c r="N162" s="567"/>
      <c r="O162" s="579"/>
      <c r="P162" s="579">
        <v>3.05</v>
      </c>
      <c r="Q162" s="579"/>
      <c r="R162" s="579"/>
      <c r="S162" s="579"/>
      <c r="T162" s="579"/>
      <c r="U162" s="579"/>
      <c r="V162" s="579"/>
      <c r="W162" s="579"/>
      <c r="X162" s="579"/>
      <c r="Y162" s="579"/>
      <c r="Z162" s="579"/>
      <c r="AA162" s="579"/>
      <c r="AB162" s="581"/>
      <c r="AC162" s="581"/>
      <c r="AD162" s="581"/>
    </row>
    <row r="163" ht="15.75" customHeight="1">
      <c r="A163" s="563"/>
      <c r="B163" s="563"/>
      <c r="C163" s="563"/>
      <c r="D163" s="563"/>
      <c r="E163" s="578" t="s">
        <v>181</v>
      </c>
      <c r="F163" s="578">
        <v>610.0</v>
      </c>
      <c r="G163" s="579"/>
      <c r="H163" s="579"/>
      <c r="I163" s="579"/>
      <c r="J163" s="579" t="s">
        <v>61</v>
      </c>
      <c r="K163" s="563"/>
      <c r="L163" s="563"/>
      <c r="M163" s="563"/>
      <c r="N163" s="563"/>
      <c r="O163" s="579"/>
      <c r="P163" s="579">
        <v>2.8</v>
      </c>
      <c r="Q163" s="579"/>
      <c r="R163" s="579"/>
      <c r="S163" s="579"/>
      <c r="T163" s="579"/>
      <c r="U163" s="579"/>
      <c r="V163" s="579"/>
      <c r="W163" s="579"/>
      <c r="X163" s="579"/>
      <c r="Y163" s="579"/>
      <c r="Z163" s="579"/>
      <c r="AA163" s="579"/>
      <c r="AB163" s="581"/>
      <c r="AC163" s="581"/>
      <c r="AD163" s="581"/>
    </row>
    <row r="164" ht="15.75" customHeight="1">
      <c r="A164" s="578">
        <v>52.0</v>
      </c>
      <c r="B164" s="578">
        <v>24188.0</v>
      </c>
      <c r="C164" s="578" t="s">
        <v>5200</v>
      </c>
      <c r="D164" s="578" t="s">
        <v>5227</v>
      </c>
      <c r="E164" s="578" t="s">
        <v>172</v>
      </c>
      <c r="F164" s="578">
        <v>1600.0</v>
      </c>
      <c r="G164" s="579"/>
      <c r="H164" s="579"/>
      <c r="I164" s="579"/>
      <c r="J164" s="579" t="s">
        <v>5228</v>
      </c>
      <c r="K164" s="578" t="s">
        <v>5287</v>
      </c>
      <c r="L164" s="579" t="s">
        <v>5208</v>
      </c>
      <c r="M164" s="579" t="s">
        <v>5288</v>
      </c>
      <c r="N164" s="579" t="s">
        <v>5285</v>
      </c>
      <c r="O164" s="579"/>
      <c r="P164" s="579">
        <v>3.1</v>
      </c>
      <c r="Q164" s="579"/>
      <c r="R164" s="579"/>
      <c r="S164" s="579"/>
      <c r="T164" s="579"/>
      <c r="U164" s="579"/>
      <c r="V164" s="579"/>
      <c r="W164" s="579"/>
      <c r="X164" s="579"/>
      <c r="Y164" s="579"/>
      <c r="Z164" s="579"/>
      <c r="AA164" s="579"/>
      <c r="AB164" s="581"/>
      <c r="AC164" s="581"/>
      <c r="AD164" s="581"/>
    </row>
    <row r="165" ht="15.75" customHeight="1">
      <c r="A165" s="568">
        <v>53.0</v>
      </c>
      <c r="B165" s="568">
        <v>14946.0</v>
      </c>
      <c r="C165" s="568" t="s">
        <v>5200</v>
      </c>
      <c r="D165" s="568" t="s">
        <v>5201</v>
      </c>
      <c r="E165" s="568" t="s">
        <v>152</v>
      </c>
      <c r="F165" s="568">
        <v>3600.0</v>
      </c>
      <c r="G165" s="560"/>
      <c r="H165" s="560"/>
      <c r="I165" s="560"/>
      <c r="J165" s="560" t="s">
        <v>61</v>
      </c>
      <c r="K165" s="568" t="s">
        <v>5276</v>
      </c>
      <c r="L165" s="560" t="s">
        <v>2344</v>
      </c>
      <c r="M165" s="560" t="s">
        <v>5066</v>
      </c>
      <c r="N165" s="560" t="s">
        <v>5265</v>
      </c>
      <c r="O165" s="560"/>
      <c r="P165" s="560">
        <v>4.25</v>
      </c>
      <c r="Q165" s="560"/>
      <c r="R165" s="560"/>
      <c r="S165" s="560"/>
      <c r="T165" s="560"/>
      <c r="U165" s="560"/>
      <c r="V165" s="560"/>
      <c r="W165" s="560"/>
      <c r="X165" s="560"/>
      <c r="Y165" s="560"/>
      <c r="Z165" s="560"/>
      <c r="AA165" s="560"/>
      <c r="AB165" s="562"/>
      <c r="AC165" s="562"/>
      <c r="AD165" s="562"/>
    </row>
    <row r="166" ht="15.75" customHeight="1">
      <c r="A166" s="568">
        <v>54.0</v>
      </c>
      <c r="B166" s="568">
        <v>14947.0</v>
      </c>
      <c r="C166" s="568" t="s">
        <v>5200</v>
      </c>
      <c r="D166" s="568" t="s">
        <v>5201</v>
      </c>
      <c r="E166" s="568" t="s">
        <v>152</v>
      </c>
      <c r="F166" s="568">
        <v>3600.0</v>
      </c>
      <c r="G166" s="560"/>
      <c r="H166" s="560"/>
      <c r="I166" s="560"/>
      <c r="J166" s="560" t="s">
        <v>61</v>
      </c>
      <c r="K166" s="568" t="s">
        <v>5276</v>
      </c>
      <c r="L166" s="560" t="s">
        <v>2344</v>
      </c>
      <c r="M166" s="560" t="s">
        <v>5066</v>
      </c>
      <c r="N166" s="560" t="s">
        <v>5265</v>
      </c>
      <c r="O166" s="560"/>
      <c r="P166" s="560">
        <v>4.25</v>
      </c>
      <c r="Q166" s="560"/>
      <c r="R166" s="560"/>
      <c r="S166" s="560"/>
      <c r="T166" s="560"/>
      <c r="U166" s="560"/>
      <c r="V166" s="560"/>
      <c r="W166" s="560"/>
      <c r="X166" s="560"/>
      <c r="Y166" s="560"/>
      <c r="Z166" s="560"/>
      <c r="AA166" s="560"/>
      <c r="AB166" s="562"/>
      <c r="AC166" s="562"/>
      <c r="AD166" s="562"/>
    </row>
    <row r="167" ht="15.75" customHeight="1">
      <c r="A167" s="568">
        <v>55.0</v>
      </c>
      <c r="B167" s="568">
        <v>14948.0</v>
      </c>
      <c r="C167" s="568" t="s">
        <v>5200</v>
      </c>
      <c r="D167" s="568" t="s">
        <v>5201</v>
      </c>
      <c r="E167" s="568" t="s">
        <v>162</v>
      </c>
      <c r="F167" s="568">
        <v>3600.0</v>
      </c>
      <c r="G167" s="560"/>
      <c r="H167" s="560"/>
      <c r="I167" s="560"/>
      <c r="J167" s="560" t="s">
        <v>61</v>
      </c>
      <c r="K167" s="568" t="s">
        <v>5276</v>
      </c>
      <c r="L167" s="560" t="s">
        <v>2344</v>
      </c>
      <c r="M167" s="560" t="s">
        <v>5066</v>
      </c>
      <c r="N167" s="560" t="s">
        <v>5265</v>
      </c>
      <c r="O167" s="560"/>
      <c r="P167" s="560">
        <v>3.7</v>
      </c>
      <c r="Q167" s="560"/>
      <c r="R167" s="560"/>
      <c r="S167" s="560"/>
      <c r="T167" s="560"/>
      <c r="U167" s="560"/>
      <c r="V167" s="560"/>
      <c r="W167" s="560"/>
      <c r="X167" s="560"/>
      <c r="Y167" s="560"/>
      <c r="Z167" s="560"/>
      <c r="AA167" s="560"/>
      <c r="AB167" s="562"/>
      <c r="AC167" s="562"/>
      <c r="AD167" s="562"/>
    </row>
    <row r="168" ht="15.75" customHeight="1">
      <c r="A168" s="578">
        <v>56.0</v>
      </c>
      <c r="B168" s="578">
        <v>14949.0</v>
      </c>
      <c r="C168" s="578" t="s">
        <v>5200</v>
      </c>
      <c r="D168" s="578" t="s">
        <v>5201</v>
      </c>
      <c r="E168" s="578" t="s">
        <v>162</v>
      </c>
      <c r="F168" s="578">
        <v>3600.0</v>
      </c>
      <c r="G168" s="579"/>
      <c r="H168" s="579"/>
      <c r="I168" s="579"/>
      <c r="J168" s="579" t="s">
        <v>61</v>
      </c>
      <c r="K168" s="578" t="s">
        <v>5276</v>
      </c>
      <c r="L168" s="579" t="s">
        <v>2344</v>
      </c>
      <c r="M168" s="579" t="s">
        <v>5066</v>
      </c>
      <c r="N168" s="579" t="s">
        <v>5265</v>
      </c>
      <c r="O168" s="579"/>
      <c r="P168" s="579">
        <v>3.7</v>
      </c>
      <c r="Q168" s="579"/>
      <c r="R168" s="579"/>
      <c r="S168" s="579"/>
      <c r="T168" s="579"/>
      <c r="U168" s="579"/>
      <c r="V168" s="579"/>
      <c r="W168" s="579"/>
      <c r="X168" s="579"/>
      <c r="Y168" s="579"/>
      <c r="Z168" s="579"/>
      <c r="AA168" s="579"/>
      <c r="AB168" s="581"/>
      <c r="AC168" s="581"/>
      <c r="AD168" s="581"/>
    </row>
    <row r="169" ht="15.75" customHeight="1">
      <c r="A169" s="576">
        <v>57.0</v>
      </c>
      <c r="B169" s="576">
        <v>78244.0</v>
      </c>
      <c r="C169" s="578" t="s">
        <v>5214</v>
      </c>
      <c r="D169" s="578" t="s">
        <v>5215</v>
      </c>
      <c r="E169" s="578" t="s">
        <v>152</v>
      </c>
      <c r="F169" s="578">
        <v>500.0</v>
      </c>
      <c r="G169" s="579"/>
      <c r="H169" s="579"/>
      <c r="I169" s="579"/>
      <c r="J169" s="579" t="s">
        <v>61</v>
      </c>
      <c r="K169" s="576" t="s">
        <v>5238</v>
      </c>
      <c r="L169" s="576" t="s">
        <v>5212</v>
      </c>
      <c r="M169" s="576" t="s">
        <v>5284</v>
      </c>
      <c r="N169" s="576" t="s">
        <v>5239</v>
      </c>
      <c r="O169" s="579"/>
      <c r="P169" s="579">
        <v>3.75</v>
      </c>
      <c r="Q169" s="579"/>
      <c r="R169" s="579"/>
      <c r="S169" s="579"/>
      <c r="T169" s="579"/>
      <c r="U169" s="579"/>
      <c r="V169" s="579"/>
      <c r="W169" s="579"/>
      <c r="X169" s="579"/>
      <c r="Y169" s="579"/>
      <c r="Z169" s="579"/>
      <c r="AA169" s="579"/>
      <c r="AB169" s="581"/>
      <c r="AC169" s="581"/>
      <c r="AD169" s="581"/>
    </row>
    <row r="170" ht="15.75" customHeight="1">
      <c r="A170" s="567"/>
      <c r="B170" s="567"/>
      <c r="C170" s="576" t="s">
        <v>5200</v>
      </c>
      <c r="D170" s="576" t="s">
        <v>5201</v>
      </c>
      <c r="E170" s="578" t="s">
        <v>152</v>
      </c>
      <c r="F170" s="578">
        <v>500.0</v>
      </c>
      <c r="G170" s="579"/>
      <c r="H170" s="579"/>
      <c r="I170" s="579"/>
      <c r="J170" s="579" t="s">
        <v>61</v>
      </c>
      <c r="K170" s="567"/>
      <c r="L170" s="567"/>
      <c r="M170" s="567"/>
      <c r="N170" s="567"/>
      <c r="O170" s="579"/>
      <c r="P170" s="579">
        <v>4.25</v>
      </c>
      <c r="Q170" s="579"/>
      <c r="R170" s="579"/>
      <c r="S170" s="579"/>
      <c r="T170" s="579"/>
      <c r="U170" s="579"/>
      <c r="V170" s="579"/>
      <c r="W170" s="579"/>
      <c r="X170" s="579"/>
      <c r="Y170" s="579"/>
      <c r="Z170" s="579"/>
      <c r="AA170" s="579"/>
      <c r="AB170" s="581"/>
      <c r="AC170" s="581"/>
      <c r="AD170" s="581"/>
    </row>
    <row r="171" ht="15.75" customHeight="1">
      <c r="A171" s="567"/>
      <c r="B171" s="567"/>
      <c r="C171" s="567"/>
      <c r="D171" s="567"/>
      <c r="E171" s="578" t="s">
        <v>162</v>
      </c>
      <c r="F171" s="578">
        <v>500.0</v>
      </c>
      <c r="G171" s="579"/>
      <c r="H171" s="579"/>
      <c r="I171" s="579"/>
      <c r="J171" s="579" t="s">
        <v>61</v>
      </c>
      <c r="K171" s="567"/>
      <c r="L171" s="567"/>
      <c r="M171" s="567"/>
      <c r="N171" s="567"/>
      <c r="O171" s="579"/>
      <c r="P171" s="579">
        <v>3.6</v>
      </c>
      <c r="Q171" s="579"/>
      <c r="R171" s="579"/>
      <c r="S171" s="579"/>
      <c r="T171" s="579"/>
      <c r="U171" s="579"/>
      <c r="V171" s="579"/>
      <c r="W171" s="579"/>
      <c r="X171" s="579"/>
      <c r="Y171" s="579"/>
      <c r="Z171" s="579"/>
      <c r="AA171" s="579"/>
      <c r="AB171" s="581"/>
      <c r="AC171" s="581"/>
      <c r="AD171" s="581"/>
    </row>
    <row r="172" ht="15.75" customHeight="1">
      <c r="A172" s="567"/>
      <c r="B172" s="567"/>
      <c r="C172" s="567"/>
      <c r="D172" s="567"/>
      <c r="E172" s="578" t="s">
        <v>4</v>
      </c>
      <c r="F172" s="578">
        <v>500.0</v>
      </c>
      <c r="G172" s="579"/>
      <c r="H172" s="579"/>
      <c r="I172" s="579"/>
      <c r="J172" s="579" t="s">
        <v>61</v>
      </c>
      <c r="K172" s="567"/>
      <c r="L172" s="567"/>
      <c r="M172" s="567"/>
      <c r="N172" s="567"/>
      <c r="O172" s="579"/>
      <c r="P172" s="579">
        <v>3.4</v>
      </c>
      <c r="Q172" s="579"/>
      <c r="R172" s="579"/>
      <c r="S172" s="579"/>
      <c r="T172" s="579"/>
      <c r="U172" s="579"/>
      <c r="V172" s="579"/>
      <c r="W172" s="579"/>
      <c r="X172" s="579"/>
      <c r="Y172" s="579"/>
      <c r="Z172" s="579"/>
      <c r="AA172" s="579"/>
      <c r="AB172" s="581"/>
      <c r="AC172" s="581"/>
      <c r="AD172" s="581"/>
    </row>
    <row r="173" ht="15.75" customHeight="1">
      <c r="A173" s="563"/>
      <c r="B173" s="563"/>
      <c r="C173" s="563"/>
      <c r="D173" s="563"/>
      <c r="E173" s="578" t="s">
        <v>177</v>
      </c>
      <c r="F173" s="578">
        <v>1000.0</v>
      </c>
      <c r="G173" s="579"/>
      <c r="H173" s="579"/>
      <c r="I173" s="579"/>
      <c r="J173" s="579" t="s">
        <v>61</v>
      </c>
      <c r="K173" s="563"/>
      <c r="L173" s="563"/>
      <c r="M173" s="563"/>
      <c r="N173" s="563"/>
      <c r="O173" s="579"/>
      <c r="P173" s="579">
        <v>3.0</v>
      </c>
      <c r="Q173" s="579"/>
      <c r="R173" s="579"/>
      <c r="S173" s="579"/>
      <c r="T173" s="579"/>
      <c r="U173" s="579"/>
      <c r="V173" s="579"/>
      <c r="W173" s="579"/>
      <c r="X173" s="579"/>
      <c r="Y173" s="579"/>
      <c r="Z173" s="579"/>
      <c r="AA173" s="579"/>
      <c r="AB173" s="581"/>
      <c r="AC173" s="581"/>
      <c r="AD173" s="581"/>
    </row>
    <row r="174" ht="15.75" customHeight="1">
      <c r="A174" s="555">
        <v>58.0</v>
      </c>
      <c r="B174" s="555" t="s">
        <v>2473</v>
      </c>
      <c r="C174" s="568" t="s">
        <v>5205</v>
      </c>
      <c r="D174" s="555" t="s">
        <v>5201</v>
      </c>
      <c r="E174" s="555" t="s">
        <v>162</v>
      </c>
      <c r="F174" s="568">
        <v>1800.0</v>
      </c>
      <c r="G174" s="560"/>
      <c r="H174" s="560"/>
      <c r="I174" s="560"/>
      <c r="J174" s="560" t="s">
        <v>61</v>
      </c>
      <c r="K174" s="555" t="s">
        <v>5216</v>
      </c>
      <c r="L174" s="555" t="s">
        <v>5212</v>
      </c>
      <c r="M174" s="555" t="s">
        <v>5289</v>
      </c>
      <c r="N174" s="555" t="s">
        <v>5290</v>
      </c>
      <c r="O174" s="560"/>
      <c r="P174" s="560">
        <v>3.7</v>
      </c>
      <c r="Q174" s="560"/>
      <c r="R174" s="560"/>
      <c r="S174" s="560"/>
      <c r="T174" s="560"/>
      <c r="U174" s="560"/>
      <c r="V174" s="560"/>
      <c r="W174" s="560"/>
      <c r="X174" s="560"/>
      <c r="Y174" s="560"/>
      <c r="Z174" s="560"/>
      <c r="AA174" s="560"/>
      <c r="AB174" s="562"/>
      <c r="AC174" s="562"/>
      <c r="AD174" s="562"/>
    </row>
    <row r="175" ht="15.75" customHeight="1">
      <c r="A175" s="563"/>
      <c r="B175" s="563"/>
      <c r="C175" s="568" t="s">
        <v>5200</v>
      </c>
      <c r="D175" s="563"/>
      <c r="E175" s="563"/>
      <c r="F175" s="568">
        <v>1800.0</v>
      </c>
      <c r="G175" s="560"/>
      <c r="H175" s="560"/>
      <c r="I175" s="560"/>
      <c r="J175" s="560" t="s">
        <v>61</v>
      </c>
      <c r="K175" s="563"/>
      <c r="L175" s="563"/>
      <c r="M175" s="563"/>
      <c r="N175" s="563"/>
      <c r="O175" s="560"/>
      <c r="P175" s="560">
        <v>3.75</v>
      </c>
      <c r="Q175" s="560"/>
      <c r="R175" s="560"/>
      <c r="S175" s="560"/>
      <c r="T175" s="560"/>
      <c r="U175" s="560"/>
      <c r="V175" s="560"/>
      <c r="W175" s="560"/>
      <c r="X175" s="560"/>
      <c r="Y175" s="560"/>
      <c r="Z175" s="560"/>
      <c r="AA175" s="560"/>
      <c r="AB175" s="562"/>
      <c r="AC175" s="562"/>
      <c r="AD175" s="562"/>
    </row>
    <row r="176" ht="15.75" customHeight="1">
      <c r="A176" s="578">
        <v>59.0</v>
      </c>
      <c r="B176" s="578" t="s">
        <v>2415</v>
      </c>
      <c r="C176" s="578" t="s">
        <v>5226</v>
      </c>
      <c r="D176" s="578" t="s">
        <v>5201</v>
      </c>
      <c r="E176" s="578" t="s">
        <v>4</v>
      </c>
      <c r="F176" s="578">
        <v>3600.0</v>
      </c>
      <c r="G176" s="579"/>
      <c r="H176" s="579"/>
      <c r="I176" s="579"/>
      <c r="J176" s="579" t="s">
        <v>61</v>
      </c>
      <c r="K176" s="578" t="s">
        <v>5216</v>
      </c>
      <c r="L176" s="579" t="s">
        <v>5212</v>
      </c>
      <c r="M176" s="579" t="s">
        <v>5289</v>
      </c>
      <c r="N176" s="579" t="s">
        <v>5290</v>
      </c>
      <c r="O176" s="579"/>
      <c r="P176" s="579">
        <v>3.45</v>
      </c>
      <c r="Q176" s="579"/>
      <c r="R176" s="579"/>
      <c r="S176" s="579"/>
      <c r="T176" s="579"/>
      <c r="U176" s="579"/>
      <c r="V176" s="579"/>
      <c r="W176" s="579"/>
      <c r="X176" s="579"/>
      <c r="Y176" s="579"/>
      <c r="Z176" s="579"/>
      <c r="AA176" s="579"/>
      <c r="AB176" s="581"/>
      <c r="AC176" s="581"/>
      <c r="AD176" s="581"/>
    </row>
    <row r="177" ht="15.75" customHeight="1">
      <c r="A177" s="576">
        <v>60.0</v>
      </c>
      <c r="B177" s="576" t="s">
        <v>2422</v>
      </c>
      <c r="C177" s="576" t="s">
        <v>5226</v>
      </c>
      <c r="D177" s="576" t="s">
        <v>5201</v>
      </c>
      <c r="E177" s="578" t="s">
        <v>172</v>
      </c>
      <c r="F177" s="578">
        <v>1800.0</v>
      </c>
      <c r="G177" s="579"/>
      <c r="H177" s="579"/>
      <c r="I177" s="579"/>
      <c r="J177" s="579" t="s">
        <v>61</v>
      </c>
      <c r="K177" s="576" t="s">
        <v>5216</v>
      </c>
      <c r="L177" s="576" t="s">
        <v>5212</v>
      </c>
      <c r="M177" s="576" t="s">
        <v>5289</v>
      </c>
      <c r="N177" s="576" t="s">
        <v>5290</v>
      </c>
      <c r="O177" s="579"/>
      <c r="P177" s="579">
        <v>3.2</v>
      </c>
      <c r="Q177" s="579"/>
      <c r="R177" s="579"/>
      <c r="S177" s="579"/>
      <c r="T177" s="579"/>
      <c r="U177" s="579"/>
      <c r="V177" s="579"/>
      <c r="W177" s="579"/>
      <c r="X177" s="579"/>
      <c r="Y177" s="579"/>
      <c r="Z177" s="579"/>
      <c r="AA177" s="579"/>
      <c r="AB177" s="581"/>
      <c r="AC177" s="581"/>
      <c r="AD177" s="581"/>
    </row>
    <row r="178" ht="15.75" customHeight="1">
      <c r="A178" s="563"/>
      <c r="B178" s="563"/>
      <c r="C178" s="563"/>
      <c r="D178" s="563"/>
      <c r="E178" s="578" t="s">
        <v>177</v>
      </c>
      <c r="F178" s="578">
        <v>1800.0</v>
      </c>
      <c r="G178" s="579"/>
      <c r="H178" s="579"/>
      <c r="I178" s="579"/>
      <c r="J178" s="579" t="s">
        <v>61</v>
      </c>
      <c r="K178" s="563"/>
      <c r="L178" s="563"/>
      <c r="M178" s="563"/>
      <c r="N178" s="563"/>
      <c r="O178" s="579"/>
      <c r="P178" s="579">
        <v>3.05</v>
      </c>
      <c r="Q178" s="579"/>
      <c r="R178" s="579"/>
      <c r="S178" s="579"/>
      <c r="T178" s="579"/>
      <c r="U178" s="579"/>
      <c r="V178" s="579"/>
      <c r="W178" s="579"/>
      <c r="X178" s="579"/>
      <c r="Y178" s="579"/>
      <c r="Z178" s="579"/>
      <c r="AA178" s="579"/>
      <c r="AB178" s="581"/>
      <c r="AC178" s="581"/>
      <c r="AD178" s="581"/>
    </row>
    <row r="179" ht="15.75" customHeight="1">
      <c r="A179" s="568">
        <v>61.0</v>
      </c>
      <c r="B179" s="568" t="s">
        <v>2429</v>
      </c>
      <c r="C179" s="568" t="s">
        <v>5205</v>
      </c>
      <c r="D179" s="568" t="s">
        <v>5201</v>
      </c>
      <c r="E179" s="568" t="s">
        <v>152</v>
      </c>
      <c r="F179" s="568">
        <v>3600.0</v>
      </c>
      <c r="G179" s="560"/>
      <c r="H179" s="560"/>
      <c r="I179" s="560"/>
      <c r="J179" s="560"/>
      <c r="K179" s="568" t="s">
        <v>5216</v>
      </c>
      <c r="L179" s="560" t="s">
        <v>5212</v>
      </c>
      <c r="M179" s="560" t="s">
        <v>5289</v>
      </c>
      <c r="N179" s="560" t="s">
        <v>5291</v>
      </c>
      <c r="O179" s="560"/>
      <c r="P179" s="560">
        <v>4.25</v>
      </c>
      <c r="Q179" s="560"/>
      <c r="R179" s="560"/>
      <c r="S179" s="560"/>
      <c r="T179" s="560"/>
      <c r="U179" s="560"/>
      <c r="V179" s="560"/>
      <c r="W179" s="560"/>
      <c r="X179" s="560"/>
      <c r="Y179" s="560"/>
      <c r="Z179" s="560"/>
      <c r="AA179" s="560"/>
      <c r="AB179" s="562"/>
      <c r="AC179" s="562"/>
      <c r="AD179" s="562"/>
    </row>
    <row r="180" ht="15.75" customHeight="1">
      <c r="A180" s="576">
        <v>62.0</v>
      </c>
      <c r="B180" s="576" t="s">
        <v>2450</v>
      </c>
      <c r="C180" s="576" t="s">
        <v>5205</v>
      </c>
      <c r="D180" s="576" t="s">
        <v>5201</v>
      </c>
      <c r="E180" s="578" t="s">
        <v>162</v>
      </c>
      <c r="F180" s="578">
        <v>900.0</v>
      </c>
      <c r="G180" s="579"/>
      <c r="H180" s="579"/>
      <c r="I180" s="579"/>
      <c r="J180" s="579" t="s">
        <v>61</v>
      </c>
      <c r="K180" s="576" t="s">
        <v>5216</v>
      </c>
      <c r="L180" s="576" t="s">
        <v>5212</v>
      </c>
      <c r="M180" s="576" t="s">
        <v>5289</v>
      </c>
      <c r="N180" s="576" t="s">
        <v>5291</v>
      </c>
      <c r="O180" s="579"/>
      <c r="P180" s="579">
        <v>3.75</v>
      </c>
      <c r="Q180" s="579"/>
      <c r="R180" s="579"/>
      <c r="S180" s="579"/>
      <c r="T180" s="579"/>
      <c r="U180" s="579"/>
      <c r="V180" s="579"/>
      <c r="W180" s="579"/>
      <c r="X180" s="579"/>
      <c r="Y180" s="579"/>
      <c r="Z180" s="579"/>
      <c r="AA180" s="579"/>
      <c r="AB180" s="581"/>
      <c r="AC180" s="581"/>
      <c r="AD180" s="581"/>
    </row>
    <row r="181" ht="15.75" customHeight="1">
      <c r="A181" s="567"/>
      <c r="B181" s="567"/>
      <c r="C181" s="567"/>
      <c r="D181" s="567"/>
      <c r="E181" s="578" t="s">
        <v>4</v>
      </c>
      <c r="F181" s="578">
        <v>900.0</v>
      </c>
      <c r="G181" s="579"/>
      <c r="H181" s="579"/>
      <c r="I181" s="579"/>
      <c r="J181" s="579" t="s">
        <v>61</v>
      </c>
      <c r="K181" s="567"/>
      <c r="L181" s="567"/>
      <c r="M181" s="567"/>
      <c r="N181" s="567"/>
      <c r="O181" s="579"/>
      <c r="P181" s="579">
        <v>3.45</v>
      </c>
      <c r="Q181" s="579"/>
      <c r="R181" s="579"/>
      <c r="S181" s="579"/>
      <c r="T181" s="579"/>
      <c r="U181" s="579"/>
      <c r="V181" s="579"/>
      <c r="W181" s="579"/>
      <c r="X181" s="579"/>
      <c r="Y181" s="579"/>
      <c r="Z181" s="579"/>
      <c r="AA181" s="579"/>
      <c r="AB181" s="581"/>
      <c r="AC181" s="581"/>
      <c r="AD181" s="581"/>
    </row>
    <row r="182" ht="15.75" customHeight="1">
      <c r="A182" s="567"/>
      <c r="B182" s="567"/>
      <c r="C182" s="563"/>
      <c r="D182" s="567"/>
      <c r="E182" s="578" t="s">
        <v>172</v>
      </c>
      <c r="F182" s="578">
        <v>900.0</v>
      </c>
      <c r="G182" s="579"/>
      <c r="H182" s="579"/>
      <c r="I182" s="579"/>
      <c r="J182" s="579" t="s">
        <v>61</v>
      </c>
      <c r="K182" s="567"/>
      <c r="L182" s="567"/>
      <c r="M182" s="567"/>
      <c r="N182" s="567"/>
      <c r="O182" s="579"/>
      <c r="P182" s="579">
        <v>3.15</v>
      </c>
      <c r="Q182" s="579"/>
      <c r="R182" s="579"/>
      <c r="S182" s="579"/>
      <c r="T182" s="579"/>
      <c r="U182" s="579"/>
      <c r="V182" s="579"/>
      <c r="W182" s="579"/>
      <c r="X182" s="579"/>
      <c r="Y182" s="579"/>
      <c r="Z182" s="579"/>
      <c r="AA182" s="579"/>
      <c r="AB182" s="581"/>
      <c r="AC182" s="581"/>
      <c r="AD182" s="581"/>
    </row>
    <row r="183" ht="15.75" customHeight="1">
      <c r="A183" s="563"/>
      <c r="B183" s="563"/>
      <c r="C183" s="578" t="s">
        <v>5226</v>
      </c>
      <c r="D183" s="563"/>
      <c r="E183" s="578" t="s">
        <v>172</v>
      </c>
      <c r="F183" s="578">
        <v>900.0</v>
      </c>
      <c r="G183" s="579"/>
      <c r="H183" s="579"/>
      <c r="I183" s="579"/>
      <c r="J183" s="579" t="s">
        <v>61</v>
      </c>
      <c r="K183" s="563"/>
      <c r="L183" s="563"/>
      <c r="M183" s="563"/>
      <c r="N183" s="563"/>
      <c r="O183" s="579"/>
      <c r="P183" s="579">
        <v>3.15</v>
      </c>
      <c r="Q183" s="579"/>
      <c r="R183" s="579"/>
      <c r="S183" s="579"/>
      <c r="T183" s="579"/>
      <c r="U183" s="579"/>
      <c r="V183" s="579"/>
      <c r="W183" s="579"/>
      <c r="X183" s="579"/>
      <c r="Y183" s="579"/>
      <c r="Z183" s="579"/>
      <c r="AA183" s="579"/>
      <c r="AB183" s="581"/>
      <c r="AC183" s="581"/>
      <c r="AD183" s="581"/>
    </row>
    <row r="184" ht="15.75" customHeight="1">
      <c r="A184" s="576">
        <v>63.0</v>
      </c>
      <c r="B184" s="576" t="s">
        <v>5011</v>
      </c>
      <c r="C184" s="576" t="s">
        <v>5205</v>
      </c>
      <c r="D184" s="576" t="s">
        <v>5201</v>
      </c>
      <c r="E184" s="578" t="s">
        <v>162</v>
      </c>
      <c r="F184" s="578">
        <v>700.0</v>
      </c>
      <c r="G184" s="579"/>
      <c r="H184" s="579"/>
      <c r="I184" s="579"/>
      <c r="J184" s="579" t="s">
        <v>61</v>
      </c>
      <c r="K184" s="576" t="s">
        <v>5216</v>
      </c>
      <c r="L184" s="576" t="s">
        <v>5212</v>
      </c>
      <c r="M184" s="576" t="s">
        <v>5289</v>
      </c>
      <c r="N184" s="576" t="s">
        <v>5290</v>
      </c>
      <c r="O184" s="579"/>
      <c r="P184" s="579">
        <v>3.75</v>
      </c>
      <c r="Q184" s="579"/>
      <c r="R184" s="579"/>
      <c r="S184" s="579"/>
      <c r="T184" s="579"/>
      <c r="U184" s="579"/>
      <c r="V184" s="579"/>
      <c r="W184" s="579"/>
      <c r="X184" s="579"/>
      <c r="Y184" s="579"/>
      <c r="Z184" s="579"/>
      <c r="AA184" s="579"/>
      <c r="AB184" s="581"/>
      <c r="AC184" s="581"/>
      <c r="AD184" s="581"/>
    </row>
    <row r="185" ht="15.75" customHeight="1">
      <c r="A185" s="567"/>
      <c r="B185" s="567"/>
      <c r="C185" s="567"/>
      <c r="D185" s="567"/>
      <c r="E185" s="578" t="s">
        <v>4</v>
      </c>
      <c r="F185" s="578">
        <v>700.0</v>
      </c>
      <c r="G185" s="579"/>
      <c r="H185" s="579"/>
      <c r="I185" s="579"/>
      <c r="J185" s="579" t="s">
        <v>61</v>
      </c>
      <c r="K185" s="567"/>
      <c r="L185" s="567"/>
      <c r="M185" s="567"/>
      <c r="N185" s="567"/>
      <c r="O185" s="579"/>
      <c r="P185" s="579">
        <v>3.45</v>
      </c>
      <c r="Q185" s="579"/>
      <c r="R185" s="579"/>
      <c r="S185" s="579"/>
      <c r="T185" s="579"/>
      <c r="U185" s="579"/>
      <c r="V185" s="579"/>
      <c r="W185" s="579"/>
      <c r="X185" s="579"/>
      <c r="Y185" s="579"/>
      <c r="Z185" s="579"/>
      <c r="AA185" s="579"/>
      <c r="AB185" s="581"/>
      <c r="AC185" s="581"/>
      <c r="AD185" s="581"/>
    </row>
    <row r="186" ht="15.75" customHeight="1">
      <c r="A186" s="567"/>
      <c r="B186" s="567"/>
      <c r="C186" s="563"/>
      <c r="D186" s="567"/>
      <c r="E186" s="578" t="s">
        <v>172</v>
      </c>
      <c r="F186" s="578">
        <v>700.0</v>
      </c>
      <c r="G186" s="579"/>
      <c r="H186" s="579"/>
      <c r="I186" s="579"/>
      <c r="J186" s="579" t="s">
        <v>61</v>
      </c>
      <c r="K186" s="567"/>
      <c r="L186" s="567"/>
      <c r="M186" s="567"/>
      <c r="N186" s="567"/>
      <c r="O186" s="579"/>
      <c r="P186" s="579">
        <v>3.15</v>
      </c>
      <c r="Q186" s="579"/>
      <c r="R186" s="579"/>
      <c r="S186" s="579"/>
      <c r="T186" s="579"/>
      <c r="U186" s="579"/>
      <c r="V186" s="579"/>
      <c r="W186" s="579"/>
      <c r="X186" s="579"/>
      <c r="Y186" s="579"/>
      <c r="Z186" s="579"/>
      <c r="AA186" s="579"/>
      <c r="AB186" s="581"/>
      <c r="AC186" s="581"/>
      <c r="AD186" s="581"/>
    </row>
    <row r="187" ht="15.75" customHeight="1">
      <c r="A187" s="567"/>
      <c r="B187" s="567"/>
      <c r="C187" s="576" t="s">
        <v>5226</v>
      </c>
      <c r="D187" s="567"/>
      <c r="E187" s="578" t="s">
        <v>172</v>
      </c>
      <c r="F187" s="578">
        <v>900.0</v>
      </c>
      <c r="G187" s="579"/>
      <c r="H187" s="579"/>
      <c r="I187" s="579"/>
      <c r="J187" s="579" t="s">
        <v>61</v>
      </c>
      <c r="K187" s="567"/>
      <c r="L187" s="567"/>
      <c r="M187" s="567"/>
      <c r="N187" s="567"/>
      <c r="O187" s="579"/>
      <c r="P187" s="579">
        <v>3.15</v>
      </c>
      <c r="Q187" s="579"/>
      <c r="R187" s="579"/>
      <c r="S187" s="579"/>
      <c r="T187" s="579"/>
      <c r="U187" s="579"/>
      <c r="V187" s="579"/>
      <c r="W187" s="579"/>
      <c r="X187" s="579"/>
      <c r="Y187" s="579"/>
      <c r="Z187" s="579"/>
      <c r="AA187" s="579"/>
      <c r="AB187" s="581"/>
      <c r="AC187" s="581"/>
      <c r="AD187" s="581"/>
    </row>
    <row r="188" ht="15.75" customHeight="1">
      <c r="A188" s="563"/>
      <c r="B188" s="563"/>
      <c r="C188" s="563"/>
      <c r="D188" s="563"/>
      <c r="E188" s="578" t="s">
        <v>177</v>
      </c>
      <c r="F188" s="578">
        <v>600.0</v>
      </c>
      <c r="G188" s="579"/>
      <c r="H188" s="579"/>
      <c r="I188" s="579"/>
      <c r="J188" s="579" t="s">
        <v>61</v>
      </c>
      <c r="K188" s="563"/>
      <c r="L188" s="563"/>
      <c r="M188" s="563"/>
      <c r="N188" s="563"/>
      <c r="O188" s="579"/>
      <c r="P188" s="579">
        <v>3.1</v>
      </c>
      <c r="Q188" s="579"/>
      <c r="R188" s="579"/>
      <c r="S188" s="579"/>
      <c r="T188" s="579"/>
      <c r="U188" s="579"/>
      <c r="V188" s="579"/>
      <c r="W188" s="579"/>
      <c r="X188" s="579"/>
      <c r="Y188" s="579"/>
      <c r="Z188" s="579"/>
      <c r="AA188" s="579"/>
      <c r="AB188" s="581"/>
      <c r="AC188" s="581"/>
      <c r="AD188" s="581"/>
    </row>
    <row r="189" ht="15.75" customHeight="1">
      <c r="A189" s="578">
        <v>64.0</v>
      </c>
      <c r="B189" s="578" t="s">
        <v>5016</v>
      </c>
      <c r="C189" s="578" t="s">
        <v>5226</v>
      </c>
      <c r="D189" s="578" t="s">
        <v>5201</v>
      </c>
      <c r="E189" s="578" t="s">
        <v>4</v>
      </c>
      <c r="F189" s="578">
        <v>3600.0</v>
      </c>
      <c r="G189" s="579"/>
      <c r="H189" s="579"/>
      <c r="I189" s="579"/>
      <c r="J189" s="579" t="s">
        <v>61</v>
      </c>
      <c r="K189" s="578" t="s">
        <v>5216</v>
      </c>
      <c r="L189" s="579" t="s">
        <v>5212</v>
      </c>
      <c r="M189" s="579" t="s">
        <v>5289</v>
      </c>
      <c r="N189" s="579" t="s">
        <v>5291</v>
      </c>
      <c r="O189" s="579"/>
      <c r="P189" s="579">
        <v>3.45</v>
      </c>
      <c r="Q189" s="579"/>
      <c r="R189" s="579"/>
      <c r="S189" s="579"/>
      <c r="T189" s="579"/>
      <c r="U189" s="579"/>
      <c r="V189" s="579"/>
      <c r="W189" s="579"/>
      <c r="X189" s="579"/>
      <c r="Y189" s="579"/>
      <c r="Z189" s="579"/>
      <c r="AA189" s="579"/>
      <c r="AB189" s="581"/>
      <c r="AC189" s="581"/>
      <c r="AD189" s="581"/>
    </row>
    <row r="190" ht="15.75" customHeight="1">
      <c r="A190" s="576">
        <v>65.0</v>
      </c>
      <c r="B190" s="576" t="s">
        <v>5018</v>
      </c>
      <c r="C190" s="576" t="s">
        <v>5214</v>
      </c>
      <c r="D190" s="576" t="s">
        <v>5215</v>
      </c>
      <c r="E190" s="578" t="s">
        <v>4</v>
      </c>
      <c r="F190" s="578">
        <v>900.0</v>
      </c>
      <c r="G190" s="579"/>
      <c r="H190" s="579"/>
      <c r="I190" s="579"/>
      <c r="J190" s="579" t="s">
        <v>61</v>
      </c>
      <c r="K190" s="576" t="s">
        <v>5216</v>
      </c>
      <c r="L190" s="580" t="s">
        <v>5212</v>
      </c>
      <c r="M190" s="580" t="s">
        <v>5289</v>
      </c>
      <c r="N190" s="580" t="s">
        <v>5291</v>
      </c>
      <c r="O190" s="579"/>
      <c r="P190" s="579">
        <v>3.25</v>
      </c>
      <c r="Q190" s="579"/>
      <c r="R190" s="579"/>
      <c r="S190" s="579"/>
      <c r="T190" s="579"/>
      <c r="U190" s="579"/>
      <c r="V190" s="579"/>
      <c r="W190" s="579"/>
      <c r="X190" s="579"/>
      <c r="Y190" s="579"/>
      <c r="Z190" s="579"/>
      <c r="AA190" s="579"/>
      <c r="AB190" s="581"/>
      <c r="AC190" s="581"/>
      <c r="AD190" s="581"/>
    </row>
    <row r="191" ht="15.75" customHeight="1">
      <c r="A191" s="563"/>
      <c r="B191" s="563"/>
      <c r="C191" s="563"/>
      <c r="D191" s="563"/>
      <c r="E191" s="578" t="s">
        <v>172</v>
      </c>
      <c r="F191" s="578">
        <v>900.0</v>
      </c>
      <c r="G191" s="579"/>
      <c r="H191" s="579"/>
      <c r="I191" s="579"/>
      <c r="J191" s="579" t="s">
        <v>61</v>
      </c>
      <c r="K191" s="563"/>
      <c r="L191" s="563"/>
      <c r="M191" s="563"/>
      <c r="N191" s="563"/>
      <c r="O191" s="579"/>
      <c r="P191" s="579">
        <v>2.95</v>
      </c>
      <c r="Q191" s="579"/>
      <c r="R191" s="579"/>
      <c r="S191" s="579"/>
      <c r="T191" s="579"/>
      <c r="U191" s="579"/>
      <c r="V191" s="579"/>
      <c r="W191" s="579"/>
      <c r="X191" s="579"/>
      <c r="Y191" s="579"/>
      <c r="Z191" s="579"/>
      <c r="AA191" s="579"/>
      <c r="AB191" s="581"/>
      <c r="AC191" s="581"/>
      <c r="AD191" s="581"/>
    </row>
    <row r="192" ht="15.75" customHeight="1">
      <c r="A192" s="576">
        <v>66.0</v>
      </c>
      <c r="B192" s="576" t="s">
        <v>2456</v>
      </c>
      <c r="C192" s="576" t="s">
        <v>5214</v>
      </c>
      <c r="D192" s="576" t="s">
        <v>5215</v>
      </c>
      <c r="E192" s="578" t="s">
        <v>4</v>
      </c>
      <c r="F192" s="578">
        <v>750.0</v>
      </c>
      <c r="G192" s="579"/>
      <c r="H192" s="579"/>
      <c r="I192" s="579"/>
      <c r="J192" s="579" t="s">
        <v>61</v>
      </c>
      <c r="K192" s="576" t="s">
        <v>5216</v>
      </c>
      <c r="L192" s="576" t="s">
        <v>5212</v>
      </c>
      <c r="M192" s="576" t="s">
        <v>5289</v>
      </c>
      <c r="N192" s="576" t="s">
        <v>5290</v>
      </c>
      <c r="O192" s="579"/>
      <c r="P192" s="579">
        <v>3.25</v>
      </c>
      <c r="Q192" s="579"/>
      <c r="R192" s="579"/>
      <c r="S192" s="579"/>
      <c r="T192" s="579"/>
      <c r="U192" s="579"/>
      <c r="V192" s="579"/>
      <c r="W192" s="579"/>
      <c r="X192" s="579"/>
      <c r="Y192" s="579"/>
      <c r="Z192" s="579"/>
      <c r="AA192" s="579"/>
      <c r="AB192" s="581"/>
      <c r="AC192" s="581"/>
      <c r="AD192" s="581"/>
    </row>
    <row r="193" ht="15.75" customHeight="1">
      <c r="A193" s="567"/>
      <c r="B193" s="567"/>
      <c r="C193" s="563"/>
      <c r="D193" s="563"/>
      <c r="E193" s="578" t="s">
        <v>172</v>
      </c>
      <c r="F193" s="578">
        <v>750.0</v>
      </c>
      <c r="G193" s="579"/>
      <c r="H193" s="579"/>
      <c r="I193" s="579"/>
      <c r="J193" s="579" t="s">
        <v>61</v>
      </c>
      <c r="K193" s="567"/>
      <c r="L193" s="567"/>
      <c r="M193" s="567"/>
      <c r="N193" s="567"/>
      <c r="O193" s="579"/>
      <c r="P193" s="579">
        <v>2.95</v>
      </c>
      <c r="Q193" s="579"/>
      <c r="R193" s="579"/>
      <c r="S193" s="579"/>
      <c r="T193" s="579"/>
      <c r="U193" s="579"/>
      <c r="V193" s="579"/>
      <c r="W193" s="579"/>
      <c r="X193" s="579"/>
      <c r="Y193" s="579"/>
      <c r="Z193" s="579"/>
      <c r="AA193" s="579"/>
      <c r="AB193" s="581"/>
      <c r="AC193" s="581"/>
      <c r="AD193" s="581"/>
    </row>
    <row r="194" ht="15.75" customHeight="1">
      <c r="A194" s="563"/>
      <c r="B194" s="563"/>
      <c r="C194" s="578" t="s">
        <v>5226</v>
      </c>
      <c r="D194" s="578" t="s">
        <v>5201</v>
      </c>
      <c r="E194" s="578" t="s">
        <v>177</v>
      </c>
      <c r="F194" s="578">
        <v>600.0</v>
      </c>
      <c r="G194" s="579"/>
      <c r="H194" s="579"/>
      <c r="I194" s="579"/>
      <c r="J194" s="579" t="s">
        <v>61</v>
      </c>
      <c r="K194" s="563"/>
      <c r="L194" s="563"/>
      <c r="M194" s="563"/>
      <c r="N194" s="563"/>
      <c r="O194" s="579"/>
      <c r="P194" s="579">
        <v>3.1</v>
      </c>
      <c r="Q194" s="579"/>
      <c r="R194" s="579"/>
      <c r="S194" s="579"/>
      <c r="T194" s="579"/>
      <c r="U194" s="579"/>
      <c r="V194" s="579"/>
      <c r="W194" s="579"/>
      <c r="X194" s="579"/>
      <c r="Y194" s="579"/>
      <c r="Z194" s="579"/>
      <c r="AA194" s="579"/>
      <c r="AB194" s="581"/>
      <c r="AC194" s="581"/>
      <c r="AD194" s="581"/>
    </row>
    <row r="195" ht="15.75" customHeight="1">
      <c r="A195" s="576">
        <v>67.0</v>
      </c>
      <c r="B195" s="576" t="s">
        <v>2436</v>
      </c>
      <c r="C195" s="576" t="s">
        <v>5214</v>
      </c>
      <c r="D195" s="576" t="s">
        <v>5215</v>
      </c>
      <c r="E195" s="578" t="s">
        <v>4</v>
      </c>
      <c r="F195" s="578">
        <v>700.0</v>
      </c>
      <c r="G195" s="579"/>
      <c r="H195" s="579"/>
      <c r="I195" s="579"/>
      <c r="J195" s="579" t="s">
        <v>61</v>
      </c>
      <c r="K195" s="576" t="s">
        <v>5216</v>
      </c>
      <c r="L195" s="576" t="s">
        <v>5212</v>
      </c>
      <c r="M195" s="576" t="s">
        <v>5289</v>
      </c>
      <c r="N195" s="576" t="s">
        <v>5291</v>
      </c>
      <c r="O195" s="579"/>
      <c r="P195" s="579">
        <v>3.25</v>
      </c>
      <c r="Q195" s="579"/>
      <c r="R195" s="579"/>
      <c r="S195" s="579"/>
      <c r="T195" s="579"/>
      <c r="U195" s="579"/>
      <c r="V195" s="579"/>
      <c r="W195" s="579"/>
      <c r="X195" s="579"/>
      <c r="Y195" s="579"/>
      <c r="Z195" s="579"/>
      <c r="AA195" s="579"/>
      <c r="AB195" s="581"/>
      <c r="AC195" s="581"/>
      <c r="AD195" s="581"/>
    </row>
    <row r="196" ht="15.75" customHeight="1">
      <c r="A196" s="567"/>
      <c r="B196" s="567"/>
      <c r="C196" s="563"/>
      <c r="D196" s="563"/>
      <c r="E196" s="578" t="s">
        <v>172</v>
      </c>
      <c r="F196" s="578">
        <v>300.0</v>
      </c>
      <c r="G196" s="579"/>
      <c r="H196" s="579"/>
      <c r="I196" s="579"/>
      <c r="J196" s="579" t="s">
        <v>61</v>
      </c>
      <c r="K196" s="567"/>
      <c r="L196" s="567"/>
      <c r="M196" s="567"/>
      <c r="N196" s="567"/>
      <c r="O196" s="579"/>
      <c r="P196" s="579">
        <v>2.95</v>
      </c>
      <c r="Q196" s="579"/>
      <c r="R196" s="579"/>
      <c r="S196" s="579"/>
      <c r="T196" s="579"/>
      <c r="U196" s="579"/>
      <c r="V196" s="579"/>
      <c r="W196" s="579"/>
      <c r="X196" s="579"/>
      <c r="Y196" s="579"/>
      <c r="Z196" s="579"/>
      <c r="AA196" s="579"/>
      <c r="AB196" s="581"/>
      <c r="AC196" s="581"/>
      <c r="AD196" s="581"/>
    </row>
    <row r="197" ht="15.75" customHeight="1">
      <c r="A197" s="567"/>
      <c r="B197" s="567"/>
      <c r="C197" s="576" t="s">
        <v>5226</v>
      </c>
      <c r="D197" s="576" t="s">
        <v>5201</v>
      </c>
      <c r="E197" s="578" t="s">
        <v>152</v>
      </c>
      <c r="F197" s="578">
        <v>600.0</v>
      </c>
      <c r="G197" s="579"/>
      <c r="H197" s="579"/>
      <c r="I197" s="579"/>
      <c r="J197" s="579" t="s">
        <v>61</v>
      </c>
      <c r="K197" s="567"/>
      <c r="L197" s="567"/>
      <c r="M197" s="567"/>
      <c r="N197" s="567"/>
      <c r="O197" s="579"/>
      <c r="P197" s="579">
        <v>4.35</v>
      </c>
      <c r="Q197" s="579"/>
      <c r="R197" s="579"/>
      <c r="S197" s="579"/>
      <c r="T197" s="579"/>
      <c r="U197" s="579"/>
      <c r="V197" s="579"/>
      <c r="W197" s="579"/>
      <c r="X197" s="579"/>
      <c r="Y197" s="579"/>
      <c r="Z197" s="579"/>
      <c r="AA197" s="579"/>
      <c r="AB197" s="581"/>
      <c r="AC197" s="581"/>
      <c r="AD197" s="581"/>
    </row>
    <row r="198" ht="15.75" customHeight="1">
      <c r="A198" s="563"/>
      <c r="B198" s="563"/>
      <c r="C198" s="563"/>
      <c r="D198" s="563"/>
      <c r="E198" s="578" t="s">
        <v>162</v>
      </c>
      <c r="F198" s="578">
        <v>1000.0</v>
      </c>
      <c r="G198" s="579"/>
      <c r="H198" s="579"/>
      <c r="I198" s="579"/>
      <c r="J198" s="579" t="s">
        <v>61</v>
      </c>
      <c r="K198" s="563"/>
      <c r="L198" s="563"/>
      <c r="M198" s="563"/>
      <c r="N198" s="563"/>
      <c r="O198" s="579"/>
      <c r="P198" s="579">
        <v>3.8</v>
      </c>
      <c r="Q198" s="579"/>
      <c r="R198" s="579"/>
      <c r="S198" s="579"/>
      <c r="T198" s="579"/>
      <c r="U198" s="579"/>
      <c r="V198" s="579"/>
      <c r="W198" s="579"/>
      <c r="X198" s="579"/>
      <c r="Y198" s="579"/>
      <c r="Z198" s="579"/>
      <c r="AA198" s="579"/>
      <c r="AB198" s="581"/>
      <c r="AC198" s="581"/>
      <c r="AD198" s="581"/>
    </row>
    <row r="199" ht="15.75" customHeight="1">
      <c r="A199" s="576">
        <v>68.0</v>
      </c>
      <c r="B199" s="576" t="s">
        <v>2444</v>
      </c>
      <c r="C199" s="576" t="s">
        <v>5226</v>
      </c>
      <c r="D199" s="576" t="s">
        <v>5201</v>
      </c>
      <c r="E199" s="578" t="s">
        <v>152</v>
      </c>
      <c r="F199" s="578">
        <v>1300.0</v>
      </c>
      <c r="G199" s="579"/>
      <c r="H199" s="579"/>
      <c r="I199" s="579"/>
      <c r="J199" s="579" t="s">
        <v>61</v>
      </c>
      <c r="K199" s="576" t="s">
        <v>5216</v>
      </c>
      <c r="L199" s="576" t="s">
        <v>5212</v>
      </c>
      <c r="M199" s="576" t="s">
        <v>5289</v>
      </c>
      <c r="N199" s="576" t="s">
        <v>5291</v>
      </c>
      <c r="O199" s="579"/>
      <c r="P199" s="579">
        <v>4.35</v>
      </c>
      <c r="Q199" s="579"/>
      <c r="R199" s="579"/>
      <c r="S199" s="579"/>
      <c r="T199" s="579"/>
      <c r="U199" s="579"/>
      <c r="V199" s="579"/>
      <c r="W199" s="579"/>
      <c r="X199" s="579"/>
      <c r="Y199" s="579"/>
      <c r="Z199" s="579"/>
      <c r="AA199" s="579"/>
      <c r="AB199" s="581"/>
      <c r="AC199" s="581"/>
      <c r="AD199" s="581"/>
    </row>
    <row r="200" ht="15.75" customHeight="1">
      <c r="A200" s="563"/>
      <c r="B200" s="563"/>
      <c r="C200" s="563"/>
      <c r="D200" s="563"/>
      <c r="E200" s="578" t="s">
        <v>177</v>
      </c>
      <c r="F200" s="578">
        <v>2300.0</v>
      </c>
      <c r="G200" s="579"/>
      <c r="H200" s="579"/>
      <c r="I200" s="579"/>
      <c r="J200" s="579" t="s">
        <v>61</v>
      </c>
      <c r="K200" s="563"/>
      <c r="L200" s="563"/>
      <c r="M200" s="563"/>
      <c r="N200" s="563"/>
      <c r="O200" s="579"/>
      <c r="P200" s="579">
        <v>3.1</v>
      </c>
      <c r="Q200" s="579"/>
      <c r="R200" s="579"/>
      <c r="S200" s="579"/>
      <c r="T200" s="579"/>
      <c r="U200" s="579"/>
      <c r="V200" s="579"/>
      <c r="W200" s="579"/>
      <c r="X200" s="579"/>
      <c r="Y200" s="579"/>
      <c r="Z200" s="579"/>
      <c r="AA200" s="579"/>
      <c r="AB200" s="581"/>
      <c r="AC200" s="581"/>
      <c r="AD200" s="581"/>
    </row>
    <row r="201" ht="15.75" customHeight="1">
      <c r="A201" s="576">
        <v>69.0</v>
      </c>
      <c r="B201" s="576">
        <v>9799.0</v>
      </c>
      <c r="C201" s="576" t="s">
        <v>5226</v>
      </c>
      <c r="D201" s="576" t="s">
        <v>5201</v>
      </c>
      <c r="E201" s="578" t="s">
        <v>162</v>
      </c>
      <c r="F201" s="578">
        <v>600.0</v>
      </c>
      <c r="G201" s="579"/>
      <c r="H201" s="579"/>
      <c r="I201" s="579"/>
      <c r="J201" s="579" t="s">
        <v>61</v>
      </c>
      <c r="K201" s="576" t="s">
        <v>5206</v>
      </c>
      <c r="L201" s="576" t="s">
        <v>5207</v>
      </c>
      <c r="M201" s="576" t="s">
        <v>5292</v>
      </c>
      <c r="N201" s="576" t="s">
        <v>5240</v>
      </c>
      <c r="O201" s="579"/>
      <c r="P201" s="579">
        <v>3.75</v>
      </c>
      <c r="Q201" s="579"/>
      <c r="R201" s="579"/>
      <c r="S201" s="579"/>
      <c r="T201" s="579"/>
      <c r="U201" s="579"/>
      <c r="V201" s="579"/>
      <c r="W201" s="579"/>
      <c r="X201" s="579"/>
      <c r="Y201" s="579"/>
      <c r="Z201" s="579"/>
      <c r="AA201" s="579"/>
      <c r="AB201" s="581"/>
      <c r="AC201" s="581"/>
      <c r="AD201" s="581"/>
    </row>
    <row r="202" ht="15.75" customHeight="1">
      <c r="A202" s="567"/>
      <c r="B202" s="567"/>
      <c r="C202" s="567"/>
      <c r="D202" s="567"/>
      <c r="E202" s="578" t="s">
        <v>4</v>
      </c>
      <c r="F202" s="578">
        <v>1000.0</v>
      </c>
      <c r="G202" s="579"/>
      <c r="H202" s="579"/>
      <c r="I202" s="579"/>
      <c r="J202" s="579" t="s">
        <v>61</v>
      </c>
      <c r="K202" s="567"/>
      <c r="L202" s="567"/>
      <c r="M202" s="567"/>
      <c r="N202" s="567"/>
      <c r="O202" s="579"/>
      <c r="P202" s="579">
        <v>3.45</v>
      </c>
      <c r="Q202" s="579"/>
      <c r="R202" s="579"/>
      <c r="S202" s="579"/>
      <c r="T202" s="579"/>
      <c r="U202" s="579"/>
      <c r="V202" s="579"/>
      <c r="W202" s="579"/>
      <c r="X202" s="579"/>
      <c r="Y202" s="579"/>
      <c r="Z202" s="579"/>
      <c r="AA202" s="579"/>
      <c r="AB202" s="581"/>
      <c r="AC202" s="581"/>
      <c r="AD202" s="581"/>
    </row>
    <row r="203" ht="15.75" customHeight="1">
      <c r="A203" s="567"/>
      <c r="B203" s="567"/>
      <c r="C203" s="567"/>
      <c r="D203" s="567"/>
      <c r="E203" s="578" t="s">
        <v>172</v>
      </c>
      <c r="F203" s="578">
        <v>1000.0</v>
      </c>
      <c r="G203" s="579"/>
      <c r="H203" s="579"/>
      <c r="I203" s="579"/>
      <c r="J203" s="579" t="s">
        <v>61</v>
      </c>
      <c r="K203" s="567"/>
      <c r="L203" s="567"/>
      <c r="M203" s="567"/>
      <c r="N203" s="567"/>
      <c r="O203" s="579"/>
      <c r="P203" s="579">
        <v>3.15</v>
      </c>
      <c r="Q203" s="579"/>
      <c r="R203" s="579"/>
      <c r="S203" s="579"/>
      <c r="T203" s="579"/>
      <c r="U203" s="579"/>
      <c r="V203" s="579"/>
      <c r="W203" s="579"/>
      <c r="X203" s="579"/>
      <c r="Y203" s="579"/>
      <c r="Z203" s="579"/>
      <c r="AA203" s="579"/>
      <c r="AB203" s="581"/>
      <c r="AC203" s="581"/>
      <c r="AD203" s="581"/>
    </row>
    <row r="204" ht="15.75" customHeight="1">
      <c r="A204" s="563"/>
      <c r="B204" s="563"/>
      <c r="C204" s="563"/>
      <c r="D204" s="563"/>
      <c r="E204" s="578" t="s">
        <v>181</v>
      </c>
      <c r="F204" s="578">
        <v>1000.0</v>
      </c>
      <c r="G204" s="579"/>
      <c r="H204" s="579"/>
      <c r="I204" s="579"/>
      <c r="J204" s="579" t="s">
        <v>61</v>
      </c>
      <c r="K204" s="563"/>
      <c r="L204" s="563"/>
      <c r="M204" s="563"/>
      <c r="N204" s="563"/>
      <c r="O204" s="579"/>
      <c r="P204" s="579">
        <v>2.8</v>
      </c>
      <c r="Q204" s="579"/>
      <c r="R204" s="579"/>
      <c r="S204" s="579"/>
      <c r="T204" s="579"/>
      <c r="U204" s="579"/>
      <c r="V204" s="579"/>
      <c r="W204" s="579"/>
      <c r="X204" s="579"/>
      <c r="Y204" s="579"/>
      <c r="Z204" s="579"/>
      <c r="AA204" s="579"/>
      <c r="AB204" s="581"/>
      <c r="AC204" s="581"/>
      <c r="AD204" s="581"/>
    </row>
    <row r="205" ht="15.75" customHeight="1">
      <c r="A205" s="578">
        <v>70.0</v>
      </c>
      <c r="B205" s="578">
        <v>9823.0</v>
      </c>
      <c r="C205" s="578" t="s">
        <v>5226</v>
      </c>
      <c r="D205" s="578" t="s">
        <v>5201</v>
      </c>
      <c r="E205" s="578" t="s">
        <v>181</v>
      </c>
      <c r="F205" s="578">
        <v>3600.0</v>
      </c>
      <c r="G205" s="579"/>
      <c r="H205" s="579"/>
      <c r="I205" s="579"/>
      <c r="J205" s="579" t="s">
        <v>61</v>
      </c>
      <c r="K205" s="578" t="s">
        <v>5293</v>
      </c>
      <c r="L205" s="579" t="s">
        <v>5207</v>
      </c>
      <c r="M205" s="579" t="s">
        <v>5289</v>
      </c>
      <c r="N205" s="579" t="s">
        <v>5243</v>
      </c>
      <c r="O205" s="579"/>
      <c r="P205" s="579">
        <v>2.8</v>
      </c>
      <c r="Q205" s="579"/>
      <c r="R205" s="579"/>
      <c r="S205" s="579"/>
      <c r="T205" s="579"/>
      <c r="U205" s="579"/>
      <c r="V205" s="579"/>
      <c r="W205" s="579"/>
      <c r="X205" s="579"/>
      <c r="Y205" s="579"/>
      <c r="Z205" s="579"/>
      <c r="AA205" s="579"/>
      <c r="AB205" s="581"/>
      <c r="AC205" s="581"/>
      <c r="AD205" s="581"/>
    </row>
    <row r="206" ht="15.75" customHeight="1">
      <c r="A206" s="555">
        <v>71.0</v>
      </c>
      <c r="B206" s="555">
        <v>9822.0</v>
      </c>
      <c r="C206" s="555" t="s">
        <v>5226</v>
      </c>
      <c r="D206" s="555" t="s">
        <v>5236</v>
      </c>
      <c r="E206" s="568" t="s">
        <v>4</v>
      </c>
      <c r="F206" s="568">
        <v>400.0</v>
      </c>
      <c r="G206" s="560"/>
      <c r="H206" s="560"/>
      <c r="I206" s="560"/>
      <c r="J206" s="560"/>
      <c r="K206" s="555" t="s">
        <v>5275</v>
      </c>
      <c r="L206" s="561" t="s">
        <v>5207</v>
      </c>
      <c r="M206" s="561" t="s">
        <v>5066</v>
      </c>
      <c r="N206" s="561" t="s">
        <v>5243</v>
      </c>
      <c r="O206" s="560"/>
      <c r="P206" s="560">
        <v>3.4</v>
      </c>
      <c r="Q206" s="560"/>
      <c r="R206" s="560"/>
      <c r="S206" s="560"/>
      <c r="T206" s="560"/>
      <c r="U206" s="560"/>
      <c r="V206" s="560"/>
      <c r="W206" s="560"/>
      <c r="X206" s="560"/>
      <c r="Y206" s="560"/>
      <c r="Z206" s="560"/>
      <c r="AA206" s="560"/>
      <c r="AB206" s="562"/>
      <c r="AC206" s="562"/>
      <c r="AD206" s="562"/>
    </row>
    <row r="207" ht="15.75" customHeight="1">
      <c r="A207" s="567"/>
      <c r="B207" s="567"/>
      <c r="C207" s="567"/>
      <c r="D207" s="567"/>
      <c r="E207" s="568" t="s">
        <v>172</v>
      </c>
      <c r="F207" s="568">
        <v>600.0</v>
      </c>
      <c r="G207" s="560"/>
      <c r="H207" s="560"/>
      <c r="I207" s="560"/>
      <c r="J207" s="560"/>
      <c r="K207" s="567"/>
      <c r="L207" s="567"/>
      <c r="M207" s="567"/>
      <c r="N207" s="567"/>
      <c r="O207" s="560"/>
      <c r="P207" s="560">
        <v>3.15</v>
      </c>
      <c r="Q207" s="560"/>
      <c r="R207" s="560"/>
      <c r="S207" s="560"/>
      <c r="T207" s="560"/>
      <c r="U207" s="560"/>
      <c r="V207" s="560"/>
      <c r="W207" s="560"/>
      <c r="X207" s="560"/>
      <c r="Y207" s="560"/>
      <c r="Z207" s="560"/>
      <c r="AA207" s="560"/>
      <c r="AB207" s="562"/>
      <c r="AC207" s="562"/>
      <c r="AD207" s="562"/>
    </row>
    <row r="208" ht="15.75" customHeight="1">
      <c r="A208" s="567"/>
      <c r="B208" s="567"/>
      <c r="C208" s="567"/>
      <c r="D208" s="567"/>
      <c r="E208" s="568" t="s">
        <v>177</v>
      </c>
      <c r="F208" s="568">
        <v>300.0</v>
      </c>
      <c r="G208" s="560"/>
      <c r="H208" s="560"/>
      <c r="I208" s="560"/>
      <c r="J208" s="560"/>
      <c r="K208" s="567"/>
      <c r="L208" s="567"/>
      <c r="M208" s="567"/>
      <c r="N208" s="567"/>
      <c r="O208" s="560"/>
      <c r="P208" s="560">
        <v>3.05</v>
      </c>
      <c r="Q208" s="560"/>
      <c r="R208" s="560"/>
      <c r="S208" s="560"/>
      <c r="T208" s="560"/>
      <c r="U208" s="560"/>
      <c r="V208" s="560"/>
      <c r="W208" s="560"/>
      <c r="X208" s="560"/>
      <c r="Y208" s="560"/>
      <c r="Z208" s="560"/>
      <c r="AA208" s="560"/>
      <c r="AB208" s="562"/>
      <c r="AC208" s="562"/>
      <c r="AD208" s="562"/>
    </row>
    <row r="209" ht="15.75" customHeight="1">
      <c r="A209" s="563"/>
      <c r="B209" s="563"/>
      <c r="C209" s="563"/>
      <c r="D209" s="563"/>
      <c r="E209" s="568" t="s">
        <v>179</v>
      </c>
      <c r="F209" s="568">
        <v>200.0</v>
      </c>
      <c r="G209" s="560"/>
      <c r="H209" s="560"/>
      <c r="I209" s="560"/>
      <c r="J209" s="560"/>
      <c r="K209" s="563"/>
      <c r="L209" s="563"/>
      <c r="M209" s="563"/>
      <c r="N209" s="563"/>
      <c r="O209" s="560"/>
      <c r="P209" s="560">
        <v>2.9</v>
      </c>
      <c r="Q209" s="560"/>
      <c r="R209" s="560"/>
      <c r="S209" s="560"/>
      <c r="T209" s="560"/>
      <c r="U209" s="560"/>
      <c r="V209" s="560"/>
      <c r="W209" s="560"/>
      <c r="X209" s="560"/>
      <c r="Y209" s="560"/>
      <c r="Z209" s="560"/>
      <c r="AA209" s="560"/>
      <c r="AB209" s="562"/>
      <c r="AC209" s="562"/>
      <c r="AD209" s="562"/>
    </row>
    <row r="210" ht="15.75" customHeight="1">
      <c r="A210" s="576">
        <v>72.0</v>
      </c>
      <c r="B210" s="576">
        <v>9950.0</v>
      </c>
      <c r="C210" s="576" t="s">
        <v>5294</v>
      </c>
      <c r="D210" s="576" t="s">
        <v>5236</v>
      </c>
      <c r="E210" s="578" t="s">
        <v>4</v>
      </c>
      <c r="F210" s="578">
        <v>375.0</v>
      </c>
      <c r="G210" s="579"/>
      <c r="H210" s="579"/>
      <c r="I210" s="579"/>
      <c r="J210" s="579" t="s">
        <v>61</v>
      </c>
      <c r="K210" s="576" t="s">
        <v>5275</v>
      </c>
      <c r="L210" s="580" t="s">
        <v>5207</v>
      </c>
      <c r="M210" s="580" t="s">
        <v>5286</v>
      </c>
      <c r="N210" s="580" t="s">
        <v>5243</v>
      </c>
      <c r="O210" s="579"/>
      <c r="P210" s="579">
        <v>3.45</v>
      </c>
      <c r="Q210" s="579"/>
      <c r="R210" s="579"/>
      <c r="S210" s="579"/>
      <c r="T210" s="579"/>
      <c r="U210" s="579"/>
      <c r="V210" s="579"/>
      <c r="W210" s="579"/>
      <c r="X210" s="579"/>
      <c r="Y210" s="579"/>
      <c r="Z210" s="579"/>
      <c r="AA210" s="579"/>
      <c r="AB210" s="581"/>
      <c r="AC210" s="581"/>
      <c r="AD210" s="581"/>
    </row>
    <row r="211" ht="15.75" customHeight="1">
      <c r="A211" s="567"/>
      <c r="B211" s="567"/>
      <c r="C211" s="567"/>
      <c r="D211" s="567"/>
      <c r="E211" s="578" t="s">
        <v>172</v>
      </c>
      <c r="F211" s="578">
        <v>375.0</v>
      </c>
      <c r="G211" s="579"/>
      <c r="H211" s="579"/>
      <c r="I211" s="579"/>
      <c r="J211" s="579" t="s">
        <v>61</v>
      </c>
      <c r="K211" s="567"/>
      <c r="L211" s="567"/>
      <c r="M211" s="567"/>
      <c r="N211" s="567"/>
      <c r="O211" s="579"/>
      <c r="P211" s="579">
        <v>3.15</v>
      </c>
      <c r="Q211" s="579"/>
      <c r="R211" s="579"/>
      <c r="S211" s="579"/>
      <c r="T211" s="579"/>
      <c r="U211" s="579"/>
      <c r="V211" s="579"/>
      <c r="W211" s="579"/>
      <c r="X211" s="579"/>
      <c r="Y211" s="579"/>
      <c r="Z211" s="579"/>
      <c r="AA211" s="579"/>
      <c r="AB211" s="581"/>
      <c r="AC211" s="581"/>
      <c r="AD211" s="581"/>
    </row>
    <row r="212" ht="15.75" customHeight="1">
      <c r="A212" s="567"/>
      <c r="B212" s="567"/>
      <c r="C212" s="567"/>
      <c r="D212" s="563"/>
      <c r="E212" s="578" t="s">
        <v>177</v>
      </c>
      <c r="F212" s="578">
        <v>300.0</v>
      </c>
      <c r="G212" s="579"/>
      <c r="H212" s="579"/>
      <c r="I212" s="579"/>
      <c r="J212" s="579" t="s">
        <v>61</v>
      </c>
      <c r="K212" s="563"/>
      <c r="L212" s="567"/>
      <c r="M212" s="567"/>
      <c r="N212" s="567"/>
      <c r="O212" s="579"/>
      <c r="P212" s="579">
        <v>3.03</v>
      </c>
      <c r="Q212" s="579"/>
      <c r="R212" s="579"/>
      <c r="S212" s="579"/>
      <c r="T212" s="579"/>
      <c r="U212" s="579"/>
      <c r="V212" s="579"/>
      <c r="W212" s="579"/>
      <c r="X212" s="579"/>
      <c r="Y212" s="579"/>
      <c r="Z212" s="579"/>
      <c r="AA212" s="579"/>
      <c r="AB212" s="581"/>
      <c r="AC212" s="581"/>
      <c r="AD212" s="581"/>
    </row>
    <row r="213" ht="15.75" customHeight="1">
      <c r="A213" s="567"/>
      <c r="B213" s="567"/>
      <c r="C213" s="567"/>
      <c r="D213" s="576" t="s">
        <v>5201</v>
      </c>
      <c r="E213" s="578" t="s">
        <v>179</v>
      </c>
      <c r="F213" s="578">
        <v>720.0</v>
      </c>
      <c r="G213" s="579"/>
      <c r="H213" s="579"/>
      <c r="I213" s="579"/>
      <c r="J213" s="579" t="s">
        <v>61</v>
      </c>
      <c r="K213" s="576" t="s">
        <v>5206</v>
      </c>
      <c r="L213" s="567"/>
      <c r="M213" s="567"/>
      <c r="N213" s="567"/>
      <c r="O213" s="579"/>
      <c r="P213" s="579">
        <v>2.88</v>
      </c>
      <c r="Q213" s="579"/>
      <c r="R213" s="579"/>
      <c r="S213" s="579"/>
      <c r="T213" s="579"/>
      <c r="U213" s="579"/>
      <c r="V213" s="579"/>
      <c r="W213" s="579"/>
      <c r="X213" s="579"/>
      <c r="Y213" s="579"/>
      <c r="Z213" s="579"/>
      <c r="AA213" s="579"/>
      <c r="AB213" s="581"/>
      <c r="AC213" s="581"/>
      <c r="AD213" s="581"/>
    </row>
    <row r="214" ht="15.75" customHeight="1">
      <c r="A214" s="563"/>
      <c r="B214" s="563"/>
      <c r="C214" s="563"/>
      <c r="D214" s="563"/>
      <c r="E214" s="578" t="s">
        <v>1018</v>
      </c>
      <c r="F214" s="578">
        <v>360.0</v>
      </c>
      <c r="G214" s="579"/>
      <c r="H214" s="579"/>
      <c r="I214" s="579"/>
      <c r="J214" s="579" t="s">
        <v>61</v>
      </c>
      <c r="K214" s="563"/>
      <c r="L214" s="563"/>
      <c r="M214" s="563"/>
      <c r="N214" s="563"/>
      <c r="O214" s="579"/>
      <c r="P214" s="579">
        <v>2.53</v>
      </c>
      <c r="Q214" s="579"/>
      <c r="R214" s="579"/>
      <c r="S214" s="579"/>
      <c r="T214" s="579"/>
      <c r="U214" s="579"/>
      <c r="V214" s="579"/>
      <c r="W214" s="579"/>
      <c r="X214" s="579"/>
      <c r="Y214" s="579"/>
      <c r="Z214" s="579"/>
      <c r="AA214" s="579"/>
      <c r="AB214" s="581"/>
      <c r="AC214" s="581"/>
      <c r="AD214" s="581"/>
    </row>
    <row r="215" ht="15.75" customHeight="1">
      <c r="A215" s="578">
        <v>73.0</v>
      </c>
      <c r="B215" s="578">
        <v>9880.0</v>
      </c>
      <c r="C215" s="578" t="s">
        <v>5295</v>
      </c>
      <c r="D215" s="578" t="s">
        <v>5201</v>
      </c>
      <c r="E215" s="578" t="s">
        <v>4</v>
      </c>
      <c r="F215" s="578">
        <v>1000.0</v>
      </c>
      <c r="G215" s="579"/>
      <c r="H215" s="579"/>
      <c r="I215" s="579"/>
      <c r="J215" s="579" t="s">
        <v>61</v>
      </c>
      <c r="K215" s="578" t="s">
        <v>5206</v>
      </c>
      <c r="L215" s="579" t="s">
        <v>5207</v>
      </c>
      <c r="M215" s="579" t="s">
        <v>5296</v>
      </c>
      <c r="N215" s="579" t="s">
        <v>5265</v>
      </c>
      <c r="O215" s="579"/>
      <c r="P215" s="579">
        <v>4.1</v>
      </c>
      <c r="Q215" s="579" t="s">
        <v>5297</v>
      </c>
      <c r="R215" s="579"/>
      <c r="S215" s="579"/>
      <c r="T215" s="579"/>
      <c r="U215" s="579"/>
      <c r="V215" s="579"/>
      <c r="W215" s="579"/>
      <c r="X215" s="579"/>
      <c r="Y215" s="579"/>
      <c r="Z215" s="579"/>
      <c r="AA215" s="579"/>
      <c r="AB215" s="581"/>
      <c r="AC215" s="581"/>
      <c r="AD215" s="581"/>
    </row>
    <row r="216" ht="15.75" customHeight="1">
      <c r="A216" s="578">
        <v>74.0</v>
      </c>
      <c r="B216" s="578">
        <v>9881.0</v>
      </c>
      <c r="C216" s="578" t="s">
        <v>5295</v>
      </c>
      <c r="D216" s="578" t="s">
        <v>5201</v>
      </c>
      <c r="E216" s="578" t="s">
        <v>172</v>
      </c>
      <c r="F216" s="578">
        <v>1000.0</v>
      </c>
      <c r="G216" s="579"/>
      <c r="H216" s="579"/>
      <c r="I216" s="579"/>
      <c r="J216" s="579" t="s">
        <v>61</v>
      </c>
      <c r="K216" s="578" t="s">
        <v>5206</v>
      </c>
      <c r="L216" s="579" t="s">
        <v>5207</v>
      </c>
      <c r="M216" s="579" t="s">
        <v>5296</v>
      </c>
      <c r="N216" s="579" t="s">
        <v>5243</v>
      </c>
      <c r="O216" s="579"/>
      <c r="P216" s="579">
        <v>3.9</v>
      </c>
      <c r="Q216" s="579" t="s">
        <v>5297</v>
      </c>
      <c r="R216" s="579"/>
      <c r="S216" s="579"/>
      <c r="T216" s="579"/>
      <c r="U216" s="579"/>
      <c r="V216" s="579"/>
      <c r="W216" s="579"/>
      <c r="X216" s="579"/>
      <c r="Y216" s="579"/>
      <c r="Z216" s="579"/>
      <c r="AA216" s="579"/>
      <c r="AB216" s="581"/>
      <c r="AC216" s="581"/>
      <c r="AD216" s="581"/>
    </row>
    <row r="217" ht="15.75" customHeight="1">
      <c r="A217" s="578">
        <v>75.0</v>
      </c>
      <c r="B217" s="578">
        <v>9882.0</v>
      </c>
      <c r="C217" s="578" t="s">
        <v>5298</v>
      </c>
      <c r="D217" s="578" t="s">
        <v>5201</v>
      </c>
      <c r="E217" s="578" t="s">
        <v>177</v>
      </c>
      <c r="F217" s="578">
        <v>1000.0</v>
      </c>
      <c r="G217" s="579"/>
      <c r="H217" s="579"/>
      <c r="I217" s="579"/>
      <c r="J217" s="579" t="s">
        <v>61</v>
      </c>
      <c r="K217" s="578" t="s">
        <v>5216</v>
      </c>
      <c r="L217" s="579" t="s">
        <v>5207</v>
      </c>
      <c r="M217" s="579" t="s">
        <v>5284</v>
      </c>
      <c r="N217" s="579" t="s">
        <v>5243</v>
      </c>
      <c r="O217" s="579"/>
      <c r="P217" s="579">
        <v>3.55</v>
      </c>
      <c r="Q217" s="579" t="s">
        <v>5297</v>
      </c>
      <c r="R217" s="579"/>
      <c r="S217" s="579"/>
      <c r="T217" s="579"/>
      <c r="U217" s="579"/>
      <c r="V217" s="579"/>
      <c r="W217" s="579"/>
      <c r="X217" s="579"/>
      <c r="Y217" s="579"/>
      <c r="Z217" s="579"/>
      <c r="AA217" s="579"/>
      <c r="AB217" s="581"/>
      <c r="AC217" s="581"/>
      <c r="AD217" s="581"/>
    </row>
    <row r="218" ht="15.75" customHeight="1">
      <c r="A218" s="578">
        <v>76.0</v>
      </c>
      <c r="B218" s="578">
        <v>9883.0</v>
      </c>
      <c r="C218" s="578" t="s">
        <v>5298</v>
      </c>
      <c r="D218" s="578" t="s">
        <v>5201</v>
      </c>
      <c r="E218" s="578" t="s">
        <v>177</v>
      </c>
      <c r="F218" s="578">
        <v>1000.0</v>
      </c>
      <c r="G218" s="579"/>
      <c r="H218" s="579"/>
      <c r="I218" s="579"/>
      <c r="J218" s="579" t="s">
        <v>61</v>
      </c>
      <c r="K218" s="578" t="s">
        <v>5216</v>
      </c>
      <c r="L218" s="579" t="s">
        <v>5207</v>
      </c>
      <c r="M218" s="579" t="s">
        <v>5286</v>
      </c>
      <c r="N218" s="579" t="s">
        <v>5243</v>
      </c>
      <c r="O218" s="579"/>
      <c r="P218" s="579">
        <v>3.55</v>
      </c>
      <c r="Q218" s="579" t="s">
        <v>5297</v>
      </c>
      <c r="R218" s="579"/>
      <c r="S218" s="579"/>
      <c r="T218" s="579"/>
      <c r="U218" s="579"/>
      <c r="V218" s="579"/>
      <c r="W218" s="579"/>
      <c r="X218" s="579"/>
      <c r="Y218" s="579"/>
      <c r="Z218" s="579"/>
      <c r="AA218" s="579"/>
      <c r="AB218" s="581"/>
      <c r="AC218" s="581"/>
      <c r="AD218" s="581"/>
    </row>
    <row r="219" ht="15.75" customHeight="1">
      <c r="A219" s="578">
        <v>77.0</v>
      </c>
      <c r="B219" s="578">
        <v>9884.0</v>
      </c>
      <c r="C219" s="578" t="s">
        <v>5295</v>
      </c>
      <c r="D219" s="578" t="s">
        <v>5201</v>
      </c>
      <c r="E219" s="578" t="s">
        <v>172</v>
      </c>
      <c r="F219" s="578">
        <v>1000.0</v>
      </c>
      <c r="G219" s="579"/>
      <c r="H219" s="579"/>
      <c r="I219" s="579"/>
      <c r="J219" s="579" t="s">
        <v>61</v>
      </c>
      <c r="K219" s="578" t="s">
        <v>5206</v>
      </c>
      <c r="L219" s="579" t="s">
        <v>5207</v>
      </c>
      <c r="M219" s="579" t="s">
        <v>5299</v>
      </c>
      <c r="N219" s="579" t="s">
        <v>5265</v>
      </c>
      <c r="O219" s="579"/>
      <c r="P219" s="579">
        <v>3.9</v>
      </c>
      <c r="Q219" s="579" t="s">
        <v>5297</v>
      </c>
      <c r="R219" s="579"/>
      <c r="S219" s="579"/>
      <c r="T219" s="579"/>
      <c r="U219" s="579"/>
      <c r="V219" s="579"/>
      <c r="W219" s="579"/>
      <c r="X219" s="579"/>
      <c r="Y219" s="579"/>
      <c r="Z219" s="579"/>
      <c r="AA219" s="579"/>
      <c r="AB219" s="581"/>
      <c r="AC219" s="581"/>
      <c r="AD219" s="581"/>
    </row>
    <row r="220" ht="15.75" customHeight="1">
      <c r="A220" s="576">
        <v>78.0</v>
      </c>
      <c r="B220" s="576">
        <v>9931.0</v>
      </c>
      <c r="C220" s="576" t="s">
        <v>5226</v>
      </c>
      <c r="D220" s="576" t="s">
        <v>5236</v>
      </c>
      <c r="E220" s="578" t="s">
        <v>4</v>
      </c>
      <c r="F220" s="578">
        <v>375.0</v>
      </c>
      <c r="G220" s="579"/>
      <c r="H220" s="579"/>
      <c r="I220" s="579"/>
      <c r="J220" s="579" t="s">
        <v>61</v>
      </c>
      <c r="K220" s="576" t="s">
        <v>5300</v>
      </c>
      <c r="L220" s="576" t="s">
        <v>5207</v>
      </c>
      <c r="M220" s="576" t="s">
        <v>5301</v>
      </c>
      <c r="N220" s="576" t="s">
        <v>5285</v>
      </c>
      <c r="O220" s="579"/>
      <c r="P220" s="579">
        <v>3.55</v>
      </c>
      <c r="Q220" s="579"/>
      <c r="R220" s="579"/>
      <c r="S220" s="579"/>
      <c r="T220" s="579"/>
      <c r="U220" s="579"/>
      <c r="V220" s="579"/>
      <c r="W220" s="579"/>
      <c r="X220" s="579"/>
      <c r="Y220" s="579"/>
      <c r="Z220" s="579"/>
      <c r="AA220" s="579"/>
      <c r="AB220" s="581"/>
      <c r="AC220" s="581"/>
      <c r="AD220" s="581"/>
    </row>
    <row r="221" ht="15.75" customHeight="1">
      <c r="A221" s="567"/>
      <c r="B221" s="567"/>
      <c r="C221" s="567"/>
      <c r="D221" s="567"/>
      <c r="E221" s="578" t="s">
        <v>172</v>
      </c>
      <c r="F221" s="578">
        <v>375.0</v>
      </c>
      <c r="G221" s="579"/>
      <c r="H221" s="579"/>
      <c r="I221" s="579"/>
      <c r="J221" s="579" t="s">
        <v>61</v>
      </c>
      <c r="K221" s="567"/>
      <c r="L221" s="567"/>
      <c r="M221" s="567"/>
      <c r="N221" s="567"/>
      <c r="O221" s="579"/>
      <c r="P221" s="579">
        <v>3.25</v>
      </c>
      <c r="Q221" s="579"/>
      <c r="R221" s="579"/>
      <c r="S221" s="579"/>
      <c r="T221" s="579"/>
      <c r="U221" s="579"/>
      <c r="V221" s="579"/>
      <c r="W221" s="579"/>
      <c r="X221" s="579"/>
      <c r="Y221" s="579"/>
      <c r="Z221" s="579"/>
      <c r="AA221" s="579"/>
      <c r="AB221" s="581"/>
      <c r="AC221" s="581"/>
      <c r="AD221" s="581"/>
    </row>
    <row r="222" ht="15.75" customHeight="1">
      <c r="A222" s="567"/>
      <c r="B222" s="567"/>
      <c r="C222" s="567"/>
      <c r="D222" s="563"/>
      <c r="E222" s="578" t="s">
        <v>177</v>
      </c>
      <c r="F222" s="578">
        <v>225.0</v>
      </c>
      <c r="G222" s="579"/>
      <c r="H222" s="579"/>
      <c r="I222" s="579"/>
      <c r="J222" s="579" t="s">
        <v>61</v>
      </c>
      <c r="K222" s="563"/>
      <c r="L222" s="567"/>
      <c r="M222" s="567"/>
      <c r="N222" s="567"/>
      <c r="O222" s="579"/>
      <c r="P222" s="579">
        <v>3.1</v>
      </c>
      <c r="Q222" s="579"/>
      <c r="R222" s="579"/>
      <c r="S222" s="579"/>
      <c r="T222" s="579"/>
      <c r="U222" s="579"/>
      <c r="V222" s="579"/>
      <c r="W222" s="579"/>
      <c r="X222" s="579"/>
      <c r="Y222" s="579"/>
      <c r="Z222" s="579"/>
      <c r="AA222" s="579"/>
      <c r="AB222" s="581"/>
      <c r="AC222" s="581"/>
      <c r="AD222" s="581"/>
    </row>
    <row r="223" ht="15.75" customHeight="1">
      <c r="A223" s="567"/>
      <c r="B223" s="567"/>
      <c r="C223" s="567"/>
      <c r="D223" s="576" t="s">
        <v>5201</v>
      </c>
      <c r="E223" s="578" t="s">
        <v>179</v>
      </c>
      <c r="F223" s="578">
        <v>900.0</v>
      </c>
      <c r="G223" s="579"/>
      <c r="H223" s="579"/>
      <c r="I223" s="579"/>
      <c r="J223" s="579" t="s">
        <v>61</v>
      </c>
      <c r="K223" s="576" t="s">
        <v>5206</v>
      </c>
      <c r="L223" s="567"/>
      <c r="M223" s="567"/>
      <c r="N223" s="567"/>
      <c r="O223" s="579"/>
      <c r="P223" s="579">
        <v>2.95</v>
      </c>
      <c r="Q223" s="579"/>
      <c r="R223" s="579"/>
      <c r="S223" s="579"/>
      <c r="T223" s="579"/>
      <c r="U223" s="579"/>
      <c r="V223" s="579"/>
      <c r="W223" s="579"/>
      <c r="X223" s="579"/>
      <c r="Y223" s="579"/>
      <c r="Z223" s="579"/>
      <c r="AA223" s="579"/>
      <c r="AB223" s="581"/>
      <c r="AC223" s="581"/>
      <c r="AD223" s="581"/>
    </row>
    <row r="224" ht="15.75" customHeight="1">
      <c r="A224" s="563"/>
      <c r="B224" s="563"/>
      <c r="C224" s="563"/>
      <c r="D224" s="563"/>
      <c r="E224" s="578" t="s">
        <v>1018</v>
      </c>
      <c r="F224" s="578">
        <v>360.0</v>
      </c>
      <c r="G224" s="579"/>
      <c r="H224" s="579"/>
      <c r="I224" s="579"/>
      <c r="J224" s="579" t="s">
        <v>61</v>
      </c>
      <c r="K224" s="563"/>
      <c r="L224" s="563"/>
      <c r="M224" s="563"/>
      <c r="N224" s="563"/>
      <c r="O224" s="579"/>
      <c r="P224" s="579">
        <v>2.65</v>
      </c>
      <c r="Q224" s="579"/>
      <c r="R224" s="579"/>
      <c r="S224" s="579"/>
      <c r="T224" s="579"/>
      <c r="U224" s="579"/>
      <c r="V224" s="579"/>
      <c r="W224" s="579"/>
      <c r="X224" s="579"/>
      <c r="Y224" s="579"/>
      <c r="Z224" s="579"/>
      <c r="AA224" s="579"/>
      <c r="AB224" s="581"/>
      <c r="AC224" s="581"/>
      <c r="AD224" s="581"/>
    </row>
    <row r="225" ht="15.75" customHeight="1">
      <c r="A225" s="576">
        <v>79.0</v>
      </c>
      <c r="B225" s="576">
        <v>9940.0</v>
      </c>
      <c r="C225" s="576" t="s">
        <v>5226</v>
      </c>
      <c r="D225" s="576" t="s">
        <v>5236</v>
      </c>
      <c r="E225" s="578" t="s">
        <v>4</v>
      </c>
      <c r="F225" s="578">
        <v>500.0</v>
      </c>
      <c r="G225" s="579"/>
      <c r="H225" s="579"/>
      <c r="I225" s="579"/>
      <c r="J225" s="579" t="s">
        <v>61</v>
      </c>
      <c r="K225" s="576" t="s">
        <v>5275</v>
      </c>
      <c r="L225" s="576" t="s">
        <v>5207</v>
      </c>
      <c r="M225" s="583" t="s">
        <v>5289</v>
      </c>
      <c r="N225" s="576" t="s">
        <v>5243</v>
      </c>
      <c r="O225" s="579"/>
      <c r="P225" s="579">
        <v>3.5</v>
      </c>
      <c r="Q225" s="579"/>
      <c r="R225" s="579"/>
      <c r="S225" s="579"/>
      <c r="T225" s="579"/>
      <c r="U225" s="579"/>
      <c r="V225" s="579"/>
      <c r="W225" s="579"/>
      <c r="X225" s="579"/>
      <c r="Y225" s="579"/>
      <c r="Z225" s="579"/>
      <c r="AA225" s="579"/>
      <c r="AB225" s="581"/>
      <c r="AC225" s="581"/>
      <c r="AD225" s="581"/>
    </row>
    <row r="226" ht="15.75" customHeight="1">
      <c r="A226" s="567"/>
      <c r="B226" s="567"/>
      <c r="C226" s="567"/>
      <c r="D226" s="567"/>
      <c r="E226" s="578" t="s">
        <v>172</v>
      </c>
      <c r="F226" s="578">
        <v>500.0</v>
      </c>
      <c r="G226" s="579"/>
      <c r="H226" s="579"/>
      <c r="I226" s="579"/>
      <c r="J226" s="579" t="s">
        <v>61</v>
      </c>
      <c r="K226" s="567"/>
      <c r="L226" s="567"/>
      <c r="M226" s="584"/>
      <c r="N226" s="567"/>
      <c r="O226" s="579"/>
      <c r="P226" s="579">
        <v>3.25</v>
      </c>
      <c r="Q226" s="579"/>
      <c r="R226" s="579"/>
      <c r="S226" s="579"/>
      <c r="T226" s="579"/>
      <c r="U226" s="579"/>
      <c r="V226" s="579"/>
      <c r="W226" s="579"/>
      <c r="X226" s="579"/>
      <c r="Y226" s="579"/>
      <c r="Z226" s="579"/>
      <c r="AA226" s="579"/>
      <c r="AB226" s="581"/>
      <c r="AC226" s="581"/>
      <c r="AD226" s="581"/>
    </row>
    <row r="227" ht="15.75" customHeight="1">
      <c r="A227" s="563"/>
      <c r="B227" s="563"/>
      <c r="C227" s="563"/>
      <c r="D227" s="563"/>
      <c r="E227" s="578" t="s">
        <v>179</v>
      </c>
      <c r="F227" s="578">
        <v>500.0</v>
      </c>
      <c r="G227" s="579"/>
      <c r="H227" s="579"/>
      <c r="I227" s="579"/>
      <c r="J227" s="579" t="s">
        <v>61</v>
      </c>
      <c r="K227" s="563"/>
      <c r="L227" s="563"/>
      <c r="M227" s="585"/>
      <c r="N227" s="563"/>
      <c r="O227" s="579"/>
      <c r="P227" s="579">
        <v>3.0</v>
      </c>
      <c r="Q227" s="579"/>
      <c r="R227" s="579"/>
      <c r="S227" s="579"/>
      <c r="T227" s="579"/>
      <c r="U227" s="579"/>
      <c r="V227" s="579"/>
      <c r="W227" s="579"/>
      <c r="X227" s="579"/>
      <c r="Y227" s="579"/>
      <c r="Z227" s="579"/>
      <c r="AA227" s="579"/>
      <c r="AB227" s="581"/>
      <c r="AC227" s="581"/>
      <c r="AD227" s="581"/>
    </row>
    <row r="228" ht="15.75" customHeight="1">
      <c r="A228" s="576">
        <v>80.0</v>
      </c>
      <c r="B228" s="576">
        <v>9942.0</v>
      </c>
      <c r="C228" s="576" t="s">
        <v>5205</v>
      </c>
      <c r="D228" s="576" t="s">
        <v>5201</v>
      </c>
      <c r="E228" s="578" t="s">
        <v>152</v>
      </c>
      <c r="F228" s="578">
        <v>300.0</v>
      </c>
      <c r="G228" s="579"/>
      <c r="H228" s="579"/>
      <c r="I228" s="579"/>
      <c r="J228" s="579" t="s">
        <v>61</v>
      </c>
      <c r="K228" s="576" t="s">
        <v>5267</v>
      </c>
      <c r="L228" s="576" t="s">
        <v>5207</v>
      </c>
      <c r="M228" s="576" t="s">
        <v>5066</v>
      </c>
      <c r="N228" s="576" t="s">
        <v>5243</v>
      </c>
      <c r="O228" s="579"/>
      <c r="P228" s="579">
        <v>4.25</v>
      </c>
      <c r="Q228" s="579"/>
      <c r="R228" s="579"/>
      <c r="S228" s="579"/>
      <c r="T228" s="579"/>
      <c r="U228" s="579"/>
      <c r="V228" s="579"/>
      <c r="W228" s="579"/>
      <c r="X228" s="579"/>
      <c r="Y228" s="579"/>
      <c r="Z228" s="579"/>
      <c r="AA228" s="579"/>
      <c r="AB228" s="581"/>
      <c r="AC228" s="581"/>
      <c r="AD228" s="581"/>
    </row>
    <row r="229" ht="15.75" customHeight="1">
      <c r="A229" s="567"/>
      <c r="B229" s="567"/>
      <c r="C229" s="563"/>
      <c r="D229" s="567"/>
      <c r="E229" s="578" t="s">
        <v>162</v>
      </c>
      <c r="F229" s="578">
        <v>1300.0</v>
      </c>
      <c r="G229" s="579"/>
      <c r="H229" s="579"/>
      <c r="I229" s="579"/>
      <c r="J229" s="579" t="s">
        <v>61</v>
      </c>
      <c r="K229" s="567"/>
      <c r="L229" s="567"/>
      <c r="M229" s="567"/>
      <c r="N229" s="567"/>
      <c r="O229" s="579"/>
      <c r="P229" s="579">
        <v>3.7</v>
      </c>
      <c r="Q229" s="579"/>
      <c r="R229" s="579"/>
      <c r="S229" s="579"/>
      <c r="T229" s="579"/>
      <c r="U229" s="579"/>
      <c r="V229" s="579"/>
      <c r="W229" s="579"/>
      <c r="X229" s="579"/>
      <c r="Y229" s="579"/>
      <c r="Z229" s="579"/>
      <c r="AA229" s="579"/>
      <c r="AB229" s="581"/>
      <c r="AC229" s="581"/>
      <c r="AD229" s="581"/>
    </row>
    <row r="230" ht="15.75" customHeight="1">
      <c r="A230" s="567"/>
      <c r="B230" s="567"/>
      <c r="C230" s="576" t="s">
        <v>5226</v>
      </c>
      <c r="D230" s="567"/>
      <c r="E230" s="578" t="s">
        <v>179</v>
      </c>
      <c r="F230" s="578">
        <v>1500.0</v>
      </c>
      <c r="G230" s="579"/>
      <c r="H230" s="579"/>
      <c r="I230" s="579"/>
      <c r="J230" s="579" t="s">
        <v>61</v>
      </c>
      <c r="K230" s="567"/>
      <c r="L230" s="567"/>
      <c r="M230" s="567"/>
      <c r="N230" s="567"/>
      <c r="O230" s="579"/>
      <c r="P230" s="579">
        <v>3.0</v>
      </c>
      <c r="Q230" s="579"/>
      <c r="R230" s="579"/>
      <c r="S230" s="579"/>
      <c r="T230" s="579"/>
      <c r="U230" s="579"/>
      <c r="V230" s="579"/>
      <c r="W230" s="579"/>
      <c r="X230" s="579"/>
      <c r="Y230" s="579"/>
      <c r="Z230" s="579"/>
      <c r="AA230" s="579"/>
      <c r="AB230" s="581"/>
      <c r="AC230" s="581"/>
      <c r="AD230" s="581"/>
    </row>
    <row r="231" ht="15.75" customHeight="1">
      <c r="A231" s="563"/>
      <c r="B231" s="563"/>
      <c r="C231" s="563"/>
      <c r="D231" s="563"/>
      <c r="E231" s="578" t="s">
        <v>181</v>
      </c>
      <c r="F231" s="578">
        <v>500.0</v>
      </c>
      <c r="G231" s="579"/>
      <c r="H231" s="579"/>
      <c r="I231" s="579"/>
      <c r="J231" s="579" t="s">
        <v>61</v>
      </c>
      <c r="K231" s="563"/>
      <c r="L231" s="563"/>
      <c r="M231" s="563"/>
      <c r="N231" s="563"/>
      <c r="O231" s="579"/>
      <c r="P231" s="579">
        <v>2.9</v>
      </c>
      <c r="Q231" s="579"/>
      <c r="R231" s="579"/>
      <c r="S231" s="579"/>
      <c r="T231" s="579"/>
      <c r="U231" s="579"/>
      <c r="V231" s="579"/>
      <c r="W231" s="579"/>
      <c r="X231" s="579"/>
      <c r="Y231" s="579"/>
      <c r="Z231" s="579"/>
      <c r="AA231" s="579"/>
      <c r="AB231" s="581"/>
      <c r="AC231" s="581"/>
      <c r="AD231" s="581"/>
    </row>
    <row r="232" ht="15.75" customHeight="1">
      <c r="A232" s="576">
        <v>81.0</v>
      </c>
      <c r="B232" s="576">
        <v>9943.0</v>
      </c>
      <c r="C232" s="576" t="s">
        <v>5226</v>
      </c>
      <c r="D232" s="576" t="s">
        <v>5201</v>
      </c>
      <c r="E232" s="578" t="s">
        <v>172</v>
      </c>
      <c r="F232" s="578">
        <v>1300.0</v>
      </c>
      <c r="G232" s="579"/>
      <c r="H232" s="579"/>
      <c r="I232" s="579"/>
      <c r="J232" s="579" t="s">
        <v>61</v>
      </c>
      <c r="K232" s="576" t="s">
        <v>5267</v>
      </c>
      <c r="L232" s="576" t="s">
        <v>5207</v>
      </c>
      <c r="M232" s="576" t="s">
        <v>5302</v>
      </c>
      <c r="N232" s="576" t="s">
        <v>5243</v>
      </c>
      <c r="O232" s="579"/>
      <c r="P232" s="579">
        <v>3.25</v>
      </c>
      <c r="Q232" s="579"/>
      <c r="R232" s="579"/>
      <c r="S232" s="579"/>
      <c r="T232" s="579"/>
      <c r="U232" s="579"/>
      <c r="V232" s="579"/>
      <c r="W232" s="579"/>
      <c r="X232" s="579"/>
      <c r="Y232" s="579"/>
      <c r="Z232" s="579"/>
      <c r="AA232" s="579"/>
      <c r="AB232" s="581"/>
      <c r="AC232" s="581"/>
      <c r="AD232" s="581"/>
    </row>
    <row r="233" ht="15.75" customHeight="1">
      <c r="A233" s="567"/>
      <c r="B233" s="567"/>
      <c r="C233" s="567"/>
      <c r="D233" s="567"/>
      <c r="E233" s="578" t="s">
        <v>179</v>
      </c>
      <c r="F233" s="578">
        <v>1500.0</v>
      </c>
      <c r="G233" s="579"/>
      <c r="H233" s="579"/>
      <c r="I233" s="579"/>
      <c r="J233" s="579" t="s">
        <v>61</v>
      </c>
      <c r="K233" s="567"/>
      <c r="L233" s="567"/>
      <c r="M233" s="567"/>
      <c r="N233" s="567"/>
      <c r="O233" s="579"/>
      <c r="P233" s="579">
        <v>3.0</v>
      </c>
      <c r="Q233" s="579"/>
      <c r="R233" s="579"/>
      <c r="S233" s="579"/>
      <c r="T233" s="579"/>
      <c r="U233" s="579"/>
      <c r="V233" s="579"/>
      <c r="W233" s="579"/>
      <c r="X233" s="579"/>
      <c r="Y233" s="579"/>
      <c r="Z233" s="579"/>
      <c r="AA233" s="579"/>
      <c r="AB233" s="581"/>
      <c r="AC233" s="581"/>
      <c r="AD233" s="581"/>
    </row>
    <row r="234" ht="15.75" customHeight="1">
      <c r="A234" s="563"/>
      <c r="B234" s="563"/>
      <c r="C234" s="563"/>
      <c r="D234" s="563"/>
      <c r="E234" s="578" t="s">
        <v>181</v>
      </c>
      <c r="F234" s="578">
        <v>800.0</v>
      </c>
      <c r="G234" s="579"/>
      <c r="H234" s="579"/>
      <c r="I234" s="579"/>
      <c r="J234" s="579" t="s">
        <v>61</v>
      </c>
      <c r="K234" s="563"/>
      <c r="L234" s="563"/>
      <c r="M234" s="563"/>
      <c r="N234" s="563"/>
      <c r="O234" s="579"/>
      <c r="P234" s="579">
        <v>2.9</v>
      </c>
      <c r="Q234" s="579"/>
      <c r="R234" s="579"/>
      <c r="S234" s="579"/>
      <c r="T234" s="579"/>
      <c r="U234" s="579"/>
      <c r="V234" s="579"/>
      <c r="W234" s="579"/>
      <c r="X234" s="579"/>
      <c r="Y234" s="579"/>
      <c r="Z234" s="579"/>
      <c r="AA234" s="579"/>
      <c r="AB234" s="581"/>
      <c r="AC234" s="581"/>
      <c r="AD234" s="581"/>
    </row>
    <row r="235" ht="15.75" customHeight="1">
      <c r="A235" s="576">
        <v>82.0</v>
      </c>
      <c r="B235" s="576">
        <v>9946.0</v>
      </c>
      <c r="C235" s="578" t="s">
        <v>5205</v>
      </c>
      <c r="D235" s="578" t="s">
        <v>5215</v>
      </c>
      <c r="E235" s="578" t="s">
        <v>162</v>
      </c>
      <c r="F235" s="578">
        <v>150.0</v>
      </c>
      <c r="G235" s="579"/>
      <c r="H235" s="579"/>
      <c r="I235" s="579"/>
      <c r="J235" s="579" t="s">
        <v>61</v>
      </c>
      <c r="K235" s="576" t="s">
        <v>5303</v>
      </c>
      <c r="L235" s="576" t="s">
        <v>5207</v>
      </c>
      <c r="M235" s="576" t="s">
        <v>5301</v>
      </c>
      <c r="N235" s="576" t="s">
        <v>5243</v>
      </c>
      <c r="O235" s="579"/>
      <c r="P235" s="579">
        <v>3.75</v>
      </c>
      <c r="Q235" s="579"/>
      <c r="R235" s="579"/>
      <c r="S235" s="579"/>
      <c r="T235" s="579"/>
      <c r="U235" s="579"/>
      <c r="V235" s="579"/>
      <c r="W235" s="579"/>
      <c r="X235" s="579"/>
      <c r="Y235" s="579"/>
      <c r="Z235" s="579"/>
      <c r="AA235" s="579"/>
      <c r="AB235" s="581"/>
      <c r="AC235" s="581"/>
      <c r="AD235" s="581"/>
    </row>
    <row r="236" ht="15.75" customHeight="1">
      <c r="A236" s="567"/>
      <c r="B236" s="567"/>
      <c r="C236" s="576" t="s">
        <v>5226</v>
      </c>
      <c r="D236" s="576" t="s">
        <v>5215</v>
      </c>
      <c r="E236" s="578" t="s">
        <v>162</v>
      </c>
      <c r="F236" s="578">
        <v>100.0</v>
      </c>
      <c r="G236" s="579"/>
      <c r="H236" s="579"/>
      <c r="I236" s="579"/>
      <c r="J236" s="579" t="s">
        <v>61</v>
      </c>
      <c r="K236" s="567"/>
      <c r="L236" s="567"/>
      <c r="M236" s="567"/>
      <c r="N236" s="567"/>
      <c r="O236" s="579"/>
      <c r="P236" s="579">
        <v>3.8</v>
      </c>
      <c r="Q236" s="579"/>
      <c r="R236" s="579"/>
      <c r="S236" s="579"/>
      <c r="T236" s="579"/>
      <c r="U236" s="579"/>
      <c r="V236" s="579"/>
      <c r="W236" s="579"/>
      <c r="X236" s="579"/>
      <c r="Y236" s="579"/>
      <c r="Z236" s="579"/>
      <c r="AA236" s="579"/>
      <c r="AB236" s="581"/>
      <c r="AC236" s="581"/>
      <c r="AD236" s="581"/>
    </row>
    <row r="237" ht="15.75" customHeight="1">
      <c r="A237" s="567"/>
      <c r="B237" s="567"/>
      <c r="C237" s="567"/>
      <c r="D237" s="563"/>
      <c r="E237" s="578" t="s">
        <v>182</v>
      </c>
      <c r="F237" s="578">
        <v>150.0</v>
      </c>
      <c r="G237" s="579"/>
      <c r="H237" s="579"/>
      <c r="I237" s="579"/>
      <c r="J237" s="579" t="s">
        <v>61</v>
      </c>
      <c r="K237" s="563"/>
      <c r="L237" s="567"/>
      <c r="M237" s="567"/>
      <c r="N237" s="567"/>
      <c r="O237" s="579"/>
      <c r="P237" s="579">
        <v>2.8</v>
      </c>
      <c r="Q237" s="579"/>
      <c r="R237" s="579"/>
      <c r="S237" s="579"/>
      <c r="T237" s="579"/>
      <c r="U237" s="579"/>
      <c r="V237" s="579"/>
      <c r="W237" s="579"/>
      <c r="X237" s="579"/>
      <c r="Y237" s="579"/>
      <c r="Z237" s="579"/>
      <c r="AA237" s="579"/>
      <c r="AB237" s="581"/>
      <c r="AC237" s="581"/>
      <c r="AD237" s="581"/>
    </row>
    <row r="238" ht="15.75" customHeight="1">
      <c r="A238" s="563"/>
      <c r="B238" s="563"/>
      <c r="C238" s="563"/>
      <c r="D238" s="578" t="s">
        <v>5236</v>
      </c>
      <c r="E238" s="578" t="s">
        <v>172</v>
      </c>
      <c r="F238" s="578">
        <v>1165.0</v>
      </c>
      <c r="G238" s="579"/>
      <c r="H238" s="579"/>
      <c r="I238" s="579"/>
      <c r="J238" s="579" t="s">
        <v>61</v>
      </c>
      <c r="K238" s="578" t="s">
        <v>5275</v>
      </c>
      <c r="L238" s="563"/>
      <c r="M238" s="563"/>
      <c r="N238" s="563"/>
      <c r="O238" s="579"/>
      <c r="P238" s="579">
        <v>3.25</v>
      </c>
      <c r="Q238" s="579"/>
      <c r="R238" s="579"/>
      <c r="S238" s="579"/>
      <c r="T238" s="579"/>
      <c r="U238" s="579"/>
      <c r="V238" s="579"/>
      <c r="W238" s="579"/>
      <c r="X238" s="579"/>
      <c r="Y238" s="579"/>
      <c r="Z238" s="579"/>
      <c r="AA238" s="579"/>
      <c r="AB238" s="581"/>
      <c r="AC238" s="581"/>
      <c r="AD238" s="581"/>
    </row>
    <row r="239" ht="15.75" customHeight="1">
      <c r="A239" s="576">
        <v>83.0</v>
      </c>
      <c r="B239" s="576">
        <v>2.4004379E7</v>
      </c>
      <c r="C239" s="576" t="s">
        <v>5214</v>
      </c>
      <c r="D239" s="576" t="s">
        <v>5215</v>
      </c>
      <c r="E239" s="578" t="s">
        <v>152</v>
      </c>
      <c r="F239" s="578">
        <v>700.0</v>
      </c>
      <c r="G239" s="579"/>
      <c r="H239" s="579"/>
      <c r="I239" s="579"/>
      <c r="J239" s="579" t="s">
        <v>61</v>
      </c>
      <c r="K239" s="576" t="s">
        <v>5304</v>
      </c>
      <c r="L239" s="576" t="s">
        <v>5305</v>
      </c>
      <c r="M239" s="576" t="s">
        <v>5137</v>
      </c>
      <c r="N239" s="576" t="s">
        <v>5306</v>
      </c>
      <c r="O239" s="579"/>
      <c r="P239" s="579">
        <v>3.85</v>
      </c>
      <c r="Q239" s="579"/>
      <c r="R239" s="579"/>
      <c r="S239" s="579"/>
      <c r="T239" s="579"/>
      <c r="U239" s="579"/>
      <c r="V239" s="579"/>
      <c r="W239" s="579"/>
      <c r="X239" s="579"/>
      <c r="Y239" s="579"/>
      <c r="Z239" s="579"/>
      <c r="AA239" s="579"/>
      <c r="AB239" s="581"/>
      <c r="AC239" s="581"/>
      <c r="AD239" s="581"/>
    </row>
    <row r="240" ht="15.75" customHeight="1">
      <c r="A240" s="567"/>
      <c r="B240" s="567"/>
      <c r="C240" s="567"/>
      <c r="D240" s="567"/>
      <c r="E240" s="578" t="s">
        <v>162</v>
      </c>
      <c r="F240" s="578">
        <v>300.0</v>
      </c>
      <c r="G240" s="579"/>
      <c r="H240" s="579"/>
      <c r="I240" s="579"/>
      <c r="J240" s="579" t="s">
        <v>61</v>
      </c>
      <c r="K240" s="567"/>
      <c r="L240" s="567"/>
      <c r="M240" s="567"/>
      <c r="N240" s="567"/>
      <c r="O240" s="579"/>
      <c r="P240" s="579">
        <v>3.5</v>
      </c>
      <c r="Q240" s="579"/>
      <c r="R240" s="579"/>
      <c r="S240" s="579"/>
      <c r="T240" s="579"/>
      <c r="U240" s="579"/>
      <c r="V240" s="579"/>
      <c r="W240" s="579"/>
      <c r="X240" s="579"/>
      <c r="Y240" s="579"/>
      <c r="Z240" s="579"/>
      <c r="AA240" s="579"/>
      <c r="AB240" s="581"/>
      <c r="AC240" s="581"/>
      <c r="AD240" s="581"/>
    </row>
    <row r="241" ht="15.75" customHeight="1">
      <c r="A241" s="567"/>
      <c r="B241" s="567"/>
      <c r="C241" s="567"/>
      <c r="D241" s="567"/>
      <c r="E241" s="578" t="s">
        <v>4</v>
      </c>
      <c r="F241" s="578">
        <v>600.0</v>
      </c>
      <c r="G241" s="579"/>
      <c r="H241" s="579"/>
      <c r="I241" s="579"/>
      <c r="J241" s="579" t="s">
        <v>61</v>
      </c>
      <c r="K241" s="567"/>
      <c r="L241" s="567"/>
      <c r="M241" s="567"/>
      <c r="N241" s="567"/>
      <c r="O241" s="579"/>
      <c r="P241" s="579">
        <v>3.35</v>
      </c>
      <c r="Q241" s="579"/>
      <c r="R241" s="579"/>
      <c r="S241" s="579"/>
      <c r="T241" s="579"/>
      <c r="U241" s="579"/>
      <c r="V241" s="579"/>
      <c r="W241" s="579"/>
      <c r="X241" s="579"/>
      <c r="Y241" s="579"/>
      <c r="Z241" s="579"/>
      <c r="AA241" s="579"/>
      <c r="AB241" s="581"/>
      <c r="AC241" s="581"/>
      <c r="AD241" s="581"/>
    </row>
    <row r="242" ht="15.75" customHeight="1">
      <c r="A242" s="563"/>
      <c r="B242" s="563"/>
      <c r="C242" s="563"/>
      <c r="D242" s="563"/>
      <c r="E242" s="578" t="s">
        <v>172</v>
      </c>
      <c r="F242" s="578">
        <v>200.0</v>
      </c>
      <c r="G242" s="579"/>
      <c r="H242" s="579"/>
      <c r="I242" s="579"/>
      <c r="J242" s="579" t="s">
        <v>61</v>
      </c>
      <c r="K242" s="563"/>
      <c r="L242" s="563"/>
      <c r="M242" s="563"/>
      <c r="N242" s="563"/>
      <c r="O242" s="579"/>
      <c r="P242" s="579">
        <v>3.15</v>
      </c>
      <c r="Q242" s="579"/>
      <c r="R242" s="579"/>
      <c r="S242" s="579"/>
      <c r="T242" s="579"/>
      <c r="U242" s="579"/>
      <c r="V242" s="579"/>
      <c r="W242" s="579"/>
      <c r="X242" s="579"/>
      <c r="Y242" s="579"/>
      <c r="Z242" s="579"/>
      <c r="AA242" s="579"/>
      <c r="AB242" s="581"/>
      <c r="AC242" s="581"/>
      <c r="AD242" s="581"/>
    </row>
    <row r="243" ht="15.75" customHeight="1">
      <c r="A243" s="578">
        <v>84.0</v>
      </c>
      <c r="B243" s="578">
        <v>725563.0</v>
      </c>
      <c r="C243" s="578" t="s">
        <v>5200</v>
      </c>
      <c r="D243" s="578" t="s">
        <v>5307</v>
      </c>
      <c r="E243" s="578" t="s">
        <v>172</v>
      </c>
      <c r="F243" s="578">
        <v>1800.0</v>
      </c>
      <c r="G243" s="579"/>
      <c r="H243" s="579"/>
      <c r="I243" s="579"/>
      <c r="J243" s="579" t="s">
        <v>61</v>
      </c>
      <c r="K243" s="578"/>
      <c r="L243" s="579" t="s">
        <v>5080</v>
      </c>
      <c r="M243" s="579" t="s">
        <v>5308</v>
      </c>
      <c r="N243" s="579" t="s">
        <v>5277</v>
      </c>
      <c r="O243" s="579"/>
      <c r="P243" s="579">
        <v>3.4</v>
      </c>
      <c r="Q243" s="579"/>
      <c r="R243" s="579"/>
      <c r="S243" s="579"/>
      <c r="T243" s="579"/>
      <c r="U243" s="579"/>
      <c r="V243" s="579"/>
      <c r="W243" s="579"/>
      <c r="X243" s="579"/>
      <c r="Y243" s="579"/>
      <c r="Z243" s="579"/>
      <c r="AA243" s="579"/>
      <c r="AB243" s="581"/>
      <c r="AC243" s="581"/>
      <c r="AD243" s="581"/>
    </row>
    <row r="244" ht="15.75" customHeight="1">
      <c r="A244" s="578">
        <v>85.0</v>
      </c>
      <c r="B244" s="578">
        <v>725564.0</v>
      </c>
      <c r="C244" s="578" t="s">
        <v>5200</v>
      </c>
      <c r="D244" s="578" t="s">
        <v>5307</v>
      </c>
      <c r="E244" s="578" t="s">
        <v>172</v>
      </c>
      <c r="F244" s="578">
        <v>1800.0</v>
      </c>
      <c r="G244" s="579"/>
      <c r="H244" s="579"/>
      <c r="I244" s="579"/>
      <c r="J244" s="579" t="s">
        <v>61</v>
      </c>
      <c r="K244" s="578"/>
      <c r="L244" s="579" t="s">
        <v>5080</v>
      </c>
      <c r="M244" s="579" t="s">
        <v>5301</v>
      </c>
      <c r="N244" s="579" t="s">
        <v>5277</v>
      </c>
      <c r="O244" s="579"/>
      <c r="P244" s="579">
        <v>3.4</v>
      </c>
      <c r="Q244" s="579"/>
      <c r="R244" s="579"/>
      <c r="S244" s="579"/>
      <c r="T244" s="579"/>
      <c r="U244" s="579"/>
      <c r="V244" s="579"/>
      <c r="W244" s="579"/>
      <c r="X244" s="579"/>
      <c r="Y244" s="579"/>
      <c r="Z244" s="579"/>
      <c r="AA244" s="579"/>
      <c r="AB244" s="581"/>
      <c r="AC244" s="581"/>
      <c r="AD244" s="581"/>
    </row>
    <row r="245" ht="15.75" customHeight="1">
      <c r="A245" s="576">
        <v>86.0</v>
      </c>
      <c r="B245" s="576" t="s">
        <v>5309</v>
      </c>
      <c r="C245" s="576" t="s">
        <v>5200</v>
      </c>
      <c r="D245" s="576" t="s">
        <v>5201</v>
      </c>
      <c r="E245" s="578" t="s">
        <v>172</v>
      </c>
      <c r="F245" s="578">
        <v>1000.0</v>
      </c>
      <c r="G245" s="579"/>
      <c r="H245" s="579"/>
      <c r="I245" s="579"/>
      <c r="J245" s="579" t="s">
        <v>61</v>
      </c>
      <c r="K245" s="576" t="s">
        <v>5206</v>
      </c>
      <c r="L245" s="576" t="s">
        <v>5207</v>
      </c>
      <c r="M245" s="576" t="s">
        <v>5310</v>
      </c>
      <c r="N245" s="576" t="s">
        <v>5265</v>
      </c>
      <c r="O245" s="579"/>
      <c r="P245" s="579">
        <v>3.35</v>
      </c>
      <c r="Q245" s="579"/>
      <c r="R245" s="579"/>
      <c r="S245" s="579"/>
      <c r="T245" s="579"/>
      <c r="U245" s="579"/>
      <c r="V245" s="579"/>
      <c r="W245" s="579"/>
      <c r="X245" s="579"/>
      <c r="Y245" s="579"/>
      <c r="Z245" s="579"/>
      <c r="AA245" s="579"/>
      <c r="AB245" s="581"/>
      <c r="AC245" s="581"/>
      <c r="AD245" s="581"/>
    </row>
    <row r="246" ht="15.75" customHeight="1">
      <c r="A246" s="567"/>
      <c r="B246" s="567"/>
      <c r="C246" s="567"/>
      <c r="D246" s="567"/>
      <c r="E246" s="578" t="s">
        <v>179</v>
      </c>
      <c r="F246" s="578">
        <v>1000.0</v>
      </c>
      <c r="G246" s="579"/>
      <c r="H246" s="579"/>
      <c r="I246" s="579"/>
      <c r="J246" s="579" t="s">
        <v>61</v>
      </c>
      <c r="K246" s="567"/>
      <c r="L246" s="567"/>
      <c r="M246" s="567"/>
      <c r="N246" s="567"/>
      <c r="O246" s="579"/>
      <c r="P246" s="579">
        <v>3.05</v>
      </c>
      <c r="Q246" s="579"/>
      <c r="R246" s="579"/>
      <c r="S246" s="579"/>
      <c r="T246" s="579"/>
      <c r="U246" s="579"/>
      <c r="V246" s="579"/>
      <c r="W246" s="579"/>
      <c r="X246" s="579"/>
      <c r="Y246" s="579"/>
      <c r="Z246" s="579"/>
      <c r="AA246" s="579"/>
      <c r="AB246" s="581"/>
      <c r="AC246" s="581"/>
      <c r="AD246" s="581"/>
    </row>
    <row r="247" ht="15.75" customHeight="1">
      <c r="A247" s="563"/>
      <c r="B247" s="563"/>
      <c r="C247" s="563"/>
      <c r="D247" s="563"/>
      <c r="E247" s="578" t="s">
        <v>182</v>
      </c>
      <c r="F247" s="578">
        <v>1600.0</v>
      </c>
      <c r="G247" s="579"/>
      <c r="H247" s="579"/>
      <c r="I247" s="579"/>
      <c r="J247" s="579" t="s">
        <v>61</v>
      </c>
      <c r="K247" s="563"/>
      <c r="L247" s="563"/>
      <c r="M247" s="563"/>
      <c r="N247" s="563"/>
      <c r="O247" s="579"/>
      <c r="P247" s="579">
        <v>2.9</v>
      </c>
      <c r="Q247" s="579"/>
      <c r="R247" s="579"/>
      <c r="S247" s="579"/>
      <c r="T247" s="579"/>
      <c r="U247" s="579"/>
      <c r="V247" s="579"/>
      <c r="W247" s="579"/>
      <c r="X247" s="579"/>
      <c r="Y247" s="579"/>
      <c r="Z247" s="579"/>
      <c r="AA247" s="579"/>
      <c r="AB247" s="581"/>
      <c r="AC247" s="581"/>
      <c r="AD247" s="581"/>
    </row>
    <row r="248" ht="15.75" customHeight="1">
      <c r="A248" s="578">
        <v>87.0</v>
      </c>
      <c r="B248" s="578" t="s">
        <v>5311</v>
      </c>
      <c r="C248" s="578" t="s">
        <v>5200</v>
      </c>
      <c r="D248" s="578" t="s">
        <v>5201</v>
      </c>
      <c r="E248" s="578" t="s">
        <v>4</v>
      </c>
      <c r="F248" s="578">
        <v>3600.0</v>
      </c>
      <c r="G248" s="579"/>
      <c r="H248" s="579"/>
      <c r="I248" s="579"/>
      <c r="J248" s="579" t="s">
        <v>61</v>
      </c>
      <c r="K248" s="578" t="s">
        <v>5206</v>
      </c>
      <c r="L248" s="579" t="s">
        <v>5207</v>
      </c>
      <c r="M248" s="579" t="s">
        <v>5312</v>
      </c>
      <c r="N248" s="579" t="s">
        <v>5265</v>
      </c>
      <c r="O248" s="579"/>
      <c r="P248" s="579">
        <v>3.55</v>
      </c>
      <c r="Q248" s="579"/>
      <c r="R248" s="579"/>
      <c r="S248" s="579"/>
      <c r="T248" s="579"/>
      <c r="U248" s="579"/>
      <c r="V248" s="579"/>
      <c r="W248" s="579"/>
      <c r="X248" s="579"/>
      <c r="Y248" s="579"/>
      <c r="Z248" s="579"/>
      <c r="AA248" s="579"/>
      <c r="AB248" s="581"/>
      <c r="AC248" s="581"/>
      <c r="AD248" s="581"/>
    </row>
    <row r="249" ht="15.75" customHeight="1">
      <c r="A249" s="578"/>
      <c r="B249" s="578"/>
      <c r="C249" s="578"/>
      <c r="D249" s="578"/>
      <c r="E249" s="578"/>
      <c r="F249" s="578"/>
      <c r="G249" s="579"/>
      <c r="H249" s="579"/>
      <c r="I249" s="579"/>
      <c r="J249" s="579"/>
      <c r="K249" s="578"/>
      <c r="L249" s="579"/>
      <c r="M249" s="579"/>
      <c r="N249" s="579"/>
      <c r="O249" s="579"/>
      <c r="P249" s="579"/>
      <c r="Q249" s="579"/>
      <c r="R249" s="579"/>
      <c r="S249" s="579"/>
      <c r="T249" s="579"/>
      <c r="U249" s="579"/>
      <c r="V249" s="579"/>
      <c r="W249" s="579"/>
      <c r="X249" s="579"/>
      <c r="Y249" s="579"/>
      <c r="Z249" s="579"/>
      <c r="AA249" s="579"/>
      <c r="AB249" s="581"/>
      <c r="AC249" s="581"/>
      <c r="AD249" s="581"/>
    </row>
    <row r="250" ht="15.75" customHeight="1">
      <c r="A250" s="578"/>
      <c r="B250" s="578"/>
      <c r="C250" s="578"/>
      <c r="D250" s="578"/>
      <c r="E250" s="578"/>
      <c r="F250" s="578"/>
      <c r="G250" s="579"/>
      <c r="H250" s="579"/>
      <c r="I250" s="579"/>
      <c r="J250" s="579"/>
      <c r="K250" s="578"/>
      <c r="L250" s="579"/>
      <c r="M250" s="579"/>
      <c r="N250" s="579"/>
      <c r="O250" s="579"/>
      <c r="P250" s="579"/>
      <c r="Q250" s="579"/>
      <c r="R250" s="579"/>
      <c r="S250" s="579"/>
      <c r="T250" s="579"/>
      <c r="U250" s="579"/>
      <c r="V250" s="579"/>
      <c r="W250" s="579"/>
      <c r="X250" s="579"/>
      <c r="Y250" s="579"/>
      <c r="Z250" s="579"/>
      <c r="AA250" s="579"/>
      <c r="AB250" s="581"/>
      <c r="AC250" s="581"/>
      <c r="AD250" s="581"/>
    </row>
    <row r="251" ht="15.75" customHeight="1">
      <c r="A251" s="578"/>
      <c r="B251" s="578"/>
      <c r="C251" s="578"/>
      <c r="D251" s="578"/>
      <c r="E251" s="578"/>
      <c r="F251" s="578"/>
      <c r="G251" s="579"/>
      <c r="H251" s="579"/>
      <c r="I251" s="579"/>
      <c r="J251" s="579"/>
      <c r="K251" s="578"/>
      <c r="L251" s="579"/>
      <c r="M251" s="579"/>
      <c r="N251" s="579"/>
      <c r="O251" s="579"/>
      <c r="P251" s="579"/>
      <c r="Q251" s="579"/>
      <c r="R251" s="579"/>
      <c r="S251" s="579"/>
      <c r="T251" s="579"/>
      <c r="U251" s="579"/>
      <c r="V251" s="579"/>
      <c r="W251" s="579"/>
      <c r="X251" s="579"/>
      <c r="Y251" s="579"/>
      <c r="Z251" s="579"/>
      <c r="AA251" s="579"/>
      <c r="AB251" s="581"/>
      <c r="AC251" s="581"/>
      <c r="AD251" s="581"/>
    </row>
    <row r="252" ht="15.75" customHeight="1">
      <c r="A252" s="578"/>
      <c r="B252" s="578"/>
      <c r="C252" s="578"/>
      <c r="D252" s="578"/>
      <c r="E252" s="578"/>
      <c r="F252" s="578"/>
      <c r="G252" s="579"/>
      <c r="H252" s="579"/>
      <c r="I252" s="579"/>
      <c r="J252" s="579"/>
      <c r="K252" s="578"/>
      <c r="L252" s="579"/>
      <c r="M252" s="579"/>
      <c r="N252" s="579"/>
      <c r="O252" s="579"/>
      <c r="P252" s="579"/>
      <c r="Q252" s="579"/>
      <c r="R252" s="579"/>
      <c r="S252" s="579"/>
      <c r="T252" s="579"/>
      <c r="U252" s="579"/>
      <c r="V252" s="579"/>
      <c r="W252" s="579"/>
      <c r="X252" s="579"/>
      <c r="Y252" s="579"/>
      <c r="Z252" s="579"/>
      <c r="AA252" s="579"/>
      <c r="AB252" s="581"/>
      <c r="AC252" s="581"/>
      <c r="AD252" s="581"/>
    </row>
    <row r="253" ht="15.75" customHeight="1">
      <c r="A253" s="578"/>
      <c r="B253" s="578"/>
      <c r="C253" s="578"/>
      <c r="D253" s="578"/>
      <c r="E253" s="578"/>
      <c r="F253" s="578"/>
      <c r="G253" s="579"/>
      <c r="H253" s="579"/>
      <c r="I253" s="579"/>
      <c r="J253" s="579"/>
      <c r="K253" s="578"/>
      <c r="L253" s="579"/>
      <c r="M253" s="579"/>
      <c r="N253" s="579"/>
      <c r="O253" s="579"/>
      <c r="P253" s="579"/>
      <c r="Q253" s="579"/>
      <c r="R253" s="579"/>
      <c r="S253" s="579"/>
      <c r="T253" s="579"/>
      <c r="U253" s="579"/>
      <c r="V253" s="579"/>
      <c r="W253" s="579"/>
      <c r="X253" s="579"/>
      <c r="Y253" s="579"/>
      <c r="Z253" s="579"/>
      <c r="AA253" s="579"/>
      <c r="AB253" s="581"/>
      <c r="AC253" s="581"/>
      <c r="AD253" s="581"/>
    </row>
    <row r="254" ht="15.75" customHeight="1">
      <c r="A254" s="578"/>
      <c r="B254" s="578"/>
      <c r="C254" s="578"/>
      <c r="D254" s="578"/>
      <c r="E254" s="578"/>
      <c r="F254" s="578"/>
      <c r="G254" s="579"/>
      <c r="H254" s="579"/>
      <c r="I254" s="579"/>
      <c r="J254" s="579"/>
      <c r="K254" s="578"/>
      <c r="L254" s="579"/>
      <c r="M254" s="579"/>
      <c r="N254" s="579"/>
      <c r="O254" s="579"/>
      <c r="P254" s="579"/>
      <c r="Q254" s="579"/>
      <c r="R254" s="579"/>
      <c r="S254" s="579"/>
      <c r="T254" s="579"/>
      <c r="U254" s="579"/>
      <c r="V254" s="579"/>
      <c r="W254" s="579"/>
      <c r="X254" s="579"/>
      <c r="Y254" s="579"/>
      <c r="Z254" s="579"/>
      <c r="AA254" s="579"/>
      <c r="AB254" s="581"/>
      <c r="AC254" s="581"/>
      <c r="AD254" s="581"/>
    </row>
    <row r="255" ht="15.75" customHeight="1">
      <c r="A255" s="578"/>
      <c r="B255" s="578"/>
      <c r="C255" s="578"/>
      <c r="D255" s="578"/>
      <c r="E255" s="578"/>
      <c r="F255" s="578"/>
      <c r="G255" s="579"/>
      <c r="H255" s="579"/>
      <c r="I255" s="579"/>
      <c r="J255" s="579"/>
      <c r="K255" s="578"/>
      <c r="L255" s="579"/>
      <c r="M255" s="579"/>
      <c r="N255" s="579"/>
      <c r="O255" s="579"/>
      <c r="P255" s="579"/>
      <c r="Q255" s="579"/>
      <c r="R255" s="579"/>
      <c r="S255" s="579"/>
      <c r="T255" s="579"/>
      <c r="U255" s="579"/>
      <c r="V255" s="579"/>
      <c r="W255" s="579"/>
      <c r="X255" s="579"/>
      <c r="Y255" s="579"/>
      <c r="Z255" s="579"/>
      <c r="AA255" s="579"/>
      <c r="AB255" s="581"/>
      <c r="AC255" s="581"/>
      <c r="AD255" s="581"/>
    </row>
    <row r="256" ht="15.75" customHeight="1">
      <c r="A256" s="578"/>
      <c r="B256" s="578"/>
      <c r="C256" s="578"/>
      <c r="D256" s="578"/>
      <c r="E256" s="578"/>
      <c r="F256" s="578"/>
      <c r="G256" s="579"/>
      <c r="H256" s="579"/>
      <c r="I256" s="579"/>
      <c r="J256" s="579"/>
      <c r="K256" s="578"/>
      <c r="L256" s="579"/>
      <c r="M256" s="579"/>
      <c r="N256" s="579"/>
      <c r="O256" s="579"/>
      <c r="P256" s="579"/>
      <c r="Q256" s="579"/>
      <c r="R256" s="579"/>
      <c r="S256" s="579"/>
      <c r="T256" s="579"/>
      <c r="U256" s="579"/>
      <c r="V256" s="579"/>
      <c r="W256" s="579"/>
      <c r="X256" s="579"/>
      <c r="Y256" s="579"/>
      <c r="Z256" s="579"/>
      <c r="AA256" s="579"/>
      <c r="AB256" s="581"/>
      <c r="AC256" s="581"/>
      <c r="AD256" s="581"/>
    </row>
    <row r="257" ht="15.75" customHeight="1">
      <c r="A257" s="578"/>
      <c r="B257" s="578"/>
      <c r="C257" s="578"/>
      <c r="D257" s="578"/>
      <c r="E257" s="578"/>
      <c r="F257" s="578"/>
      <c r="G257" s="579"/>
      <c r="H257" s="579"/>
      <c r="I257" s="579"/>
      <c r="J257" s="579"/>
      <c r="K257" s="578"/>
      <c r="L257" s="579"/>
      <c r="M257" s="579"/>
      <c r="N257" s="579"/>
      <c r="O257" s="579"/>
      <c r="P257" s="579"/>
      <c r="Q257" s="579"/>
      <c r="R257" s="579"/>
      <c r="S257" s="579"/>
      <c r="T257" s="579"/>
      <c r="U257" s="579"/>
      <c r="V257" s="579"/>
      <c r="W257" s="579"/>
      <c r="X257" s="579"/>
      <c r="Y257" s="579"/>
      <c r="Z257" s="579"/>
      <c r="AA257" s="579"/>
      <c r="AB257" s="581"/>
      <c r="AC257" s="581"/>
      <c r="AD257" s="581"/>
    </row>
    <row r="258" ht="15.75" customHeight="1">
      <c r="A258" s="578"/>
      <c r="B258" s="578"/>
      <c r="C258" s="578"/>
      <c r="D258" s="578"/>
      <c r="E258" s="578"/>
      <c r="F258" s="578"/>
      <c r="G258" s="579"/>
      <c r="H258" s="579"/>
      <c r="I258" s="579"/>
      <c r="J258" s="579"/>
      <c r="K258" s="578"/>
      <c r="L258" s="579"/>
      <c r="M258" s="579"/>
      <c r="N258" s="579"/>
      <c r="O258" s="579"/>
      <c r="P258" s="579"/>
      <c r="Q258" s="579"/>
      <c r="R258" s="579"/>
      <c r="S258" s="579"/>
      <c r="T258" s="579"/>
      <c r="U258" s="579"/>
      <c r="V258" s="579"/>
      <c r="W258" s="579"/>
      <c r="X258" s="579"/>
      <c r="Y258" s="579"/>
      <c r="Z258" s="579"/>
      <c r="AA258" s="579"/>
      <c r="AB258" s="581"/>
      <c r="AC258" s="581"/>
      <c r="AD258" s="581"/>
    </row>
    <row r="259" ht="15.75" customHeight="1">
      <c r="A259" s="578"/>
      <c r="B259" s="578"/>
      <c r="C259" s="578"/>
      <c r="D259" s="578"/>
      <c r="E259" s="578"/>
      <c r="F259" s="578"/>
      <c r="G259" s="579"/>
      <c r="H259" s="579"/>
      <c r="I259" s="579"/>
      <c r="J259" s="579"/>
      <c r="K259" s="578"/>
      <c r="L259" s="579"/>
      <c r="M259" s="579"/>
      <c r="N259" s="579"/>
      <c r="O259" s="579"/>
      <c r="P259" s="579"/>
      <c r="Q259" s="579"/>
      <c r="R259" s="579"/>
      <c r="S259" s="579"/>
      <c r="T259" s="579"/>
      <c r="U259" s="579"/>
      <c r="V259" s="579"/>
      <c r="W259" s="579"/>
      <c r="X259" s="579"/>
      <c r="Y259" s="579"/>
      <c r="Z259" s="579"/>
      <c r="AA259" s="579"/>
      <c r="AB259" s="581"/>
      <c r="AC259" s="581"/>
      <c r="AD259" s="581"/>
    </row>
    <row r="260" ht="15.75" customHeight="1">
      <c r="A260" s="578"/>
      <c r="B260" s="578"/>
      <c r="C260" s="578"/>
      <c r="D260" s="578"/>
      <c r="E260" s="578"/>
      <c r="F260" s="578"/>
      <c r="G260" s="579"/>
      <c r="H260" s="579"/>
      <c r="I260" s="579"/>
      <c r="J260" s="579"/>
      <c r="K260" s="578"/>
      <c r="L260" s="579"/>
      <c r="M260" s="579"/>
      <c r="N260" s="579"/>
      <c r="O260" s="579"/>
      <c r="P260" s="579"/>
      <c r="Q260" s="579"/>
      <c r="R260" s="579"/>
      <c r="S260" s="579"/>
      <c r="T260" s="579"/>
      <c r="U260" s="579"/>
      <c r="V260" s="579"/>
      <c r="W260" s="579"/>
      <c r="X260" s="579"/>
      <c r="Y260" s="579"/>
      <c r="Z260" s="579"/>
      <c r="AA260" s="579"/>
      <c r="AB260" s="581"/>
      <c r="AC260" s="581"/>
      <c r="AD260" s="581"/>
    </row>
    <row r="261" ht="15.75" customHeight="1">
      <c r="A261" s="578"/>
      <c r="B261" s="578"/>
      <c r="C261" s="578"/>
      <c r="D261" s="578"/>
      <c r="E261" s="578"/>
      <c r="F261" s="578"/>
      <c r="G261" s="579"/>
      <c r="H261" s="579"/>
      <c r="I261" s="579"/>
      <c r="J261" s="579"/>
      <c r="K261" s="578"/>
      <c r="L261" s="579"/>
      <c r="M261" s="579"/>
      <c r="N261" s="579"/>
      <c r="O261" s="579"/>
      <c r="P261" s="579"/>
      <c r="Q261" s="579"/>
      <c r="R261" s="579"/>
      <c r="S261" s="579"/>
      <c r="T261" s="579"/>
      <c r="U261" s="579"/>
      <c r="V261" s="579"/>
      <c r="W261" s="579"/>
      <c r="X261" s="579"/>
      <c r="Y261" s="579"/>
      <c r="Z261" s="579"/>
      <c r="AA261" s="579"/>
      <c r="AB261" s="581"/>
      <c r="AC261" s="581"/>
      <c r="AD261" s="581"/>
    </row>
    <row r="262" ht="15.75" customHeight="1">
      <c r="A262" s="578"/>
      <c r="B262" s="578"/>
      <c r="C262" s="578"/>
      <c r="D262" s="578"/>
      <c r="E262" s="578"/>
      <c r="F262" s="578"/>
      <c r="G262" s="579"/>
      <c r="H262" s="579"/>
      <c r="I262" s="579"/>
      <c r="J262" s="579"/>
      <c r="K262" s="578"/>
      <c r="L262" s="579"/>
      <c r="M262" s="579"/>
      <c r="N262" s="579"/>
      <c r="O262" s="579"/>
      <c r="P262" s="579"/>
      <c r="Q262" s="579"/>
      <c r="R262" s="579"/>
      <c r="S262" s="579"/>
      <c r="T262" s="579"/>
      <c r="U262" s="579"/>
      <c r="V262" s="579"/>
      <c r="W262" s="579"/>
      <c r="X262" s="579"/>
      <c r="Y262" s="579"/>
      <c r="Z262" s="579"/>
      <c r="AA262" s="579"/>
      <c r="AB262" s="581"/>
      <c r="AC262" s="581"/>
      <c r="AD262" s="581"/>
    </row>
    <row r="263" ht="15.75" customHeight="1">
      <c r="A263" s="578"/>
      <c r="B263" s="578"/>
      <c r="C263" s="578"/>
      <c r="D263" s="578"/>
      <c r="E263" s="578"/>
      <c r="F263" s="578"/>
      <c r="G263" s="579"/>
      <c r="H263" s="579"/>
      <c r="I263" s="579"/>
      <c r="J263" s="579"/>
      <c r="K263" s="578"/>
      <c r="L263" s="579"/>
      <c r="M263" s="579"/>
      <c r="N263" s="579"/>
      <c r="O263" s="579"/>
      <c r="P263" s="579"/>
      <c r="Q263" s="579"/>
      <c r="R263" s="579"/>
      <c r="S263" s="579"/>
      <c r="T263" s="579"/>
      <c r="U263" s="579"/>
      <c r="V263" s="579"/>
      <c r="W263" s="579"/>
      <c r="X263" s="579"/>
      <c r="Y263" s="579"/>
      <c r="Z263" s="579"/>
      <c r="AA263" s="579"/>
      <c r="AB263" s="581"/>
      <c r="AC263" s="581"/>
      <c r="AD263" s="581"/>
    </row>
    <row r="264" ht="15.75" customHeight="1">
      <c r="A264" s="578"/>
      <c r="B264" s="578"/>
      <c r="C264" s="578"/>
      <c r="D264" s="578"/>
      <c r="E264" s="578"/>
      <c r="F264" s="578"/>
      <c r="G264" s="579"/>
      <c r="H264" s="579"/>
      <c r="I264" s="579"/>
      <c r="J264" s="579"/>
      <c r="K264" s="578"/>
      <c r="L264" s="579"/>
      <c r="M264" s="579"/>
      <c r="N264" s="579"/>
      <c r="O264" s="579"/>
      <c r="P264" s="579"/>
      <c r="Q264" s="579"/>
      <c r="R264" s="579"/>
      <c r="S264" s="579"/>
      <c r="T264" s="579"/>
      <c r="U264" s="579"/>
      <c r="V264" s="579"/>
      <c r="W264" s="579"/>
      <c r="X264" s="579"/>
      <c r="Y264" s="579"/>
      <c r="Z264" s="579"/>
      <c r="AA264" s="579"/>
      <c r="AB264" s="581"/>
      <c r="AC264" s="581"/>
      <c r="AD264" s="581"/>
    </row>
    <row r="265" ht="15.75" customHeight="1">
      <c r="A265" s="578"/>
      <c r="B265" s="578"/>
      <c r="C265" s="578"/>
      <c r="D265" s="578"/>
      <c r="E265" s="578"/>
      <c r="F265" s="578"/>
      <c r="G265" s="579"/>
      <c r="H265" s="579"/>
      <c r="I265" s="579"/>
      <c r="J265" s="579"/>
      <c r="K265" s="578"/>
      <c r="L265" s="579"/>
      <c r="M265" s="579"/>
      <c r="N265" s="579"/>
      <c r="O265" s="579"/>
      <c r="P265" s="579"/>
      <c r="Q265" s="579"/>
      <c r="R265" s="579"/>
      <c r="S265" s="579"/>
      <c r="T265" s="579"/>
      <c r="U265" s="579"/>
      <c r="V265" s="579"/>
      <c r="W265" s="579"/>
      <c r="X265" s="579"/>
      <c r="Y265" s="579"/>
      <c r="Z265" s="579"/>
      <c r="AA265" s="579"/>
      <c r="AB265" s="581"/>
      <c r="AC265" s="581"/>
      <c r="AD265" s="581"/>
    </row>
    <row r="266" ht="15.75" customHeight="1">
      <c r="A266" s="578"/>
      <c r="B266" s="578"/>
      <c r="C266" s="578"/>
      <c r="D266" s="578"/>
      <c r="E266" s="578"/>
      <c r="F266" s="578"/>
      <c r="G266" s="579"/>
      <c r="H266" s="579"/>
      <c r="I266" s="579"/>
      <c r="J266" s="579"/>
      <c r="K266" s="578"/>
      <c r="L266" s="579"/>
      <c r="M266" s="579"/>
      <c r="N266" s="579"/>
      <c r="O266" s="579"/>
      <c r="P266" s="579"/>
      <c r="Q266" s="579"/>
      <c r="R266" s="579"/>
      <c r="S266" s="579"/>
      <c r="T266" s="579"/>
      <c r="U266" s="579"/>
      <c r="V266" s="579"/>
      <c r="W266" s="579"/>
      <c r="X266" s="579"/>
      <c r="Y266" s="579"/>
      <c r="Z266" s="579"/>
      <c r="AA266" s="579"/>
      <c r="AB266" s="581"/>
      <c r="AC266" s="581"/>
      <c r="AD266" s="581"/>
    </row>
    <row r="267" ht="15.75" customHeight="1">
      <c r="A267" s="578"/>
      <c r="B267" s="578"/>
      <c r="C267" s="578"/>
      <c r="D267" s="578"/>
      <c r="E267" s="578"/>
      <c r="F267" s="578"/>
      <c r="G267" s="579"/>
      <c r="H267" s="579"/>
      <c r="I267" s="579"/>
      <c r="J267" s="579"/>
      <c r="K267" s="578"/>
      <c r="L267" s="579"/>
      <c r="M267" s="579"/>
      <c r="N267" s="579"/>
      <c r="O267" s="579"/>
      <c r="P267" s="579"/>
      <c r="Q267" s="579"/>
      <c r="R267" s="579"/>
      <c r="S267" s="579"/>
      <c r="T267" s="579"/>
      <c r="U267" s="579"/>
      <c r="V267" s="579"/>
      <c r="W267" s="579"/>
      <c r="X267" s="579"/>
      <c r="Y267" s="579"/>
      <c r="Z267" s="579"/>
      <c r="AA267" s="579"/>
      <c r="AB267" s="581"/>
      <c r="AC267" s="581"/>
      <c r="AD267" s="581"/>
    </row>
    <row r="268" ht="15.75" customHeight="1">
      <c r="A268" s="578"/>
      <c r="B268" s="578"/>
      <c r="C268" s="578"/>
      <c r="D268" s="578"/>
      <c r="E268" s="578"/>
      <c r="F268" s="578"/>
      <c r="G268" s="579"/>
      <c r="H268" s="579"/>
      <c r="I268" s="579"/>
      <c r="J268" s="579"/>
      <c r="K268" s="578"/>
      <c r="L268" s="579"/>
      <c r="M268" s="579"/>
      <c r="N268" s="579"/>
      <c r="O268" s="579"/>
      <c r="P268" s="579"/>
      <c r="Q268" s="579"/>
      <c r="R268" s="579"/>
      <c r="S268" s="579"/>
      <c r="T268" s="579"/>
      <c r="U268" s="579"/>
      <c r="V268" s="579"/>
      <c r="W268" s="579"/>
      <c r="X268" s="579"/>
      <c r="Y268" s="579"/>
      <c r="Z268" s="579"/>
      <c r="AA268" s="579"/>
      <c r="AB268" s="581"/>
      <c r="AC268" s="581"/>
      <c r="AD268" s="581"/>
    </row>
    <row r="269" ht="15.75" customHeight="1">
      <c r="A269" s="578"/>
      <c r="B269" s="578"/>
      <c r="C269" s="578"/>
      <c r="D269" s="578"/>
      <c r="E269" s="578"/>
      <c r="F269" s="578"/>
      <c r="G269" s="579"/>
      <c r="H269" s="579"/>
      <c r="I269" s="579"/>
      <c r="J269" s="579"/>
      <c r="K269" s="578"/>
      <c r="L269" s="579"/>
      <c r="M269" s="579"/>
      <c r="N269" s="579"/>
      <c r="O269" s="579"/>
      <c r="P269" s="579"/>
      <c r="Q269" s="579"/>
      <c r="R269" s="579"/>
      <c r="S269" s="579"/>
      <c r="T269" s="579"/>
      <c r="U269" s="579"/>
      <c r="V269" s="579"/>
      <c r="W269" s="579"/>
      <c r="X269" s="579"/>
      <c r="Y269" s="579"/>
      <c r="Z269" s="579"/>
      <c r="AA269" s="579"/>
      <c r="AB269" s="581"/>
      <c r="AC269" s="581"/>
      <c r="AD269" s="581"/>
    </row>
    <row r="270" ht="15.75" customHeight="1">
      <c r="A270" s="578"/>
      <c r="B270" s="578"/>
      <c r="C270" s="578"/>
      <c r="D270" s="578"/>
      <c r="E270" s="578"/>
      <c r="F270" s="578"/>
      <c r="G270" s="579"/>
      <c r="H270" s="579"/>
      <c r="I270" s="579"/>
      <c r="J270" s="579"/>
      <c r="K270" s="578"/>
      <c r="L270" s="579"/>
      <c r="M270" s="579"/>
      <c r="N270" s="579"/>
      <c r="O270" s="579"/>
      <c r="P270" s="579"/>
      <c r="Q270" s="579"/>
      <c r="R270" s="579"/>
      <c r="S270" s="579"/>
      <c r="T270" s="579"/>
      <c r="U270" s="579"/>
      <c r="V270" s="579"/>
      <c r="W270" s="579"/>
      <c r="X270" s="579"/>
      <c r="Y270" s="579"/>
      <c r="Z270" s="579"/>
      <c r="AA270" s="579"/>
      <c r="AB270" s="581"/>
      <c r="AC270" s="581"/>
      <c r="AD270" s="581"/>
    </row>
    <row r="271" ht="15.75" customHeight="1">
      <c r="A271" s="578"/>
      <c r="B271" s="578"/>
      <c r="C271" s="578"/>
      <c r="D271" s="578"/>
      <c r="E271" s="578"/>
      <c r="F271" s="578"/>
      <c r="G271" s="579"/>
      <c r="H271" s="579"/>
      <c r="I271" s="579"/>
      <c r="J271" s="579"/>
      <c r="K271" s="578"/>
      <c r="L271" s="579"/>
      <c r="M271" s="579"/>
      <c r="N271" s="579"/>
      <c r="O271" s="579"/>
      <c r="P271" s="579"/>
      <c r="Q271" s="579"/>
      <c r="R271" s="579"/>
      <c r="S271" s="579"/>
      <c r="T271" s="579"/>
      <c r="U271" s="579"/>
      <c r="V271" s="579"/>
      <c r="W271" s="579"/>
      <c r="X271" s="579"/>
      <c r="Y271" s="579"/>
      <c r="Z271" s="579"/>
      <c r="AA271" s="579"/>
      <c r="AB271" s="581"/>
      <c r="AC271" s="581"/>
      <c r="AD271" s="581"/>
    </row>
    <row r="272" ht="15.75" customHeight="1">
      <c r="A272" s="578"/>
      <c r="B272" s="578"/>
      <c r="C272" s="578"/>
      <c r="D272" s="578"/>
      <c r="E272" s="578"/>
      <c r="F272" s="578"/>
      <c r="G272" s="579"/>
      <c r="H272" s="579"/>
      <c r="I272" s="579"/>
      <c r="J272" s="579"/>
      <c r="K272" s="578"/>
      <c r="L272" s="579"/>
      <c r="M272" s="579"/>
      <c r="N272" s="579"/>
      <c r="O272" s="579"/>
      <c r="P272" s="579"/>
      <c r="Q272" s="579"/>
      <c r="R272" s="579"/>
      <c r="S272" s="579"/>
      <c r="T272" s="579"/>
      <c r="U272" s="579"/>
      <c r="V272" s="579"/>
      <c r="W272" s="579"/>
      <c r="X272" s="579"/>
      <c r="Y272" s="579"/>
      <c r="Z272" s="579"/>
      <c r="AA272" s="579"/>
      <c r="AB272" s="581"/>
      <c r="AC272" s="581"/>
      <c r="AD272" s="581"/>
    </row>
    <row r="273" ht="15.75" customHeight="1">
      <c r="A273" s="578"/>
      <c r="B273" s="578"/>
      <c r="C273" s="578"/>
      <c r="D273" s="578"/>
      <c r="E273" s="578"/>
      <c r="F273" s="578"/>
      <c r="G273" s="579"/>
      <c r="H273" s="579"/>
      <c r="I273" s="579"/>
      <c r="J273" s="579"/>
      <c r="K273" s="578"/>
      <c r="L273" s="579"/>
      <c r="M273" s="579"/>
      <c r="N273" s="579"/>
      <c r="O273" s="579"/>
      <c r="P273" s="579"/>
      <c r="Q273" s="579"/>
      <c r="R273" s="579"/>
      <c r="S273" s="579"/>
      <c r="T273" s="579"/>
      <c r="U273" s="579"/>
      <c r="V273" s="579"/>
      <c r="W273" s="579"/>
      <c r="X273" s="579"/>
      <c r="Y273" s="579"/>
      <c r="Z273" s="579"/>
      <c r="AA273" s="579"/>
      <c r="AB273" s="581"/>
      <c r="AC273" s="581"/>
      <c r="AD273" s="581"/>
    </row>
    <row r="274" ht="15.75" customHeight="1">
      <c r="A274" s="578"/>
      <c r="B274" s="578"/>
      <c r="C274" s="578"/>
      <c r="D274" s="578"/>
      <c r="E274" s="578"/>
      <c r="F274" s="578"/>
      <c r="G274" s="579"/>
      <c r="H274" s="579"/>
      <c r="I274" s="579"/>
      <c r="J274" s="579"/>
      <c r="K274" s="578"/>
      <c r="L274" s="579"/>
      <c r="M274" s="579"/>
      <c r="N274" s="579"/>
      <c r="O274" s="579"/>
      <c r="P274" s="579"/>
      <c r="Q274" s="579"/>
      <c r="R274" s="579"/>
      <c r="S274" s="579"/>
      <c r="T274" s="579"/>
      <c r="U274" s="579"/>
      <c r="V274" s="579"/>
      <c r="W274" s="579"/>
      <c r="X274" s="579"/>
      <c r="Y274" s="579"/>
      <c r="Z274" s="579"/>
      <c r="AA274" s="579"/>
      <c r="AB274" s="581"/>
      <c r="AC274" s="581"/>
      <c r="AD274" s="581"/>
    </row>
    <row r="275" ht="15.75" customHeight="1">
      <c r="A275" s="578"/>
      <c r="B275" s="578"/>
      <c r="C275" s="578"/>
      <c r="D275" s="578"/>
      <c r="E275" s="578"/>
      <c r="F275" s="578"/>
      <c r="G275" s="579"/>
      <c r="H275" s="579"/>
      <c r="I275" s="579"/>
      <c r="J275" s="579"/>
      <c r="K275" s="578"/>
      <c r="L275" s="579"/>
      <c r="M275" s="579"/>
      <c r="N275" s="579"/>
      <c r="O275" s="579"/>
      <c r="P275" s="579"/>
      <c r="Q275" s="579"/>
      <c r="R275" s="579"/>
      <c r="S275" s="579"/>
      <c r="T275" s="579"/>
      <c r="U275" s="579"/>
      <c r="V275" s="579"/>
      <c r="W275" s="579"/>
      <c r="X275" s="579"/>
      <c r="Y275" s="579"/>
      <c r="Z275" s="579"/>
      <c r="AA275" s="579"/>
      <c r="AB275" s="581"/>
      <c r="AC275" s="581"/>
      <c r="AD275" s="581"/>
    </row>
    <row r="276" ht="15.75" customHeight="1">
      <c r="A276" s="578"/>
      <c r="B276" s="578"/>
      <c r="C276" s="578"/>
      <c r="D276" s="578"/>
      <c r="E276" s="578"/>
      <c r="F276" s="578"/>
      <c r="G276" s="579"/>
      <c r="H276" s="579"/>
      <c r="I276" s="579"/>
      <c r="J276" s="579"/>
      <c r="K276" s="578"/>
      <c r="L276" s="579"/>
      <c r="M276" s="579"/>
      <c r="N276" s="579"/>
      <c r="O276" s="579"/>
      <c r="P276" s="579"/>
      <c r="Q276" s="579"/>
      <c r="R276" s="579"/>
      <c r="S276" s="579"/>
      <c r="T276" s="579"/>
      <c r="U276" s="579"/>
      <c r="V276" s="579"/>
      <c r="W276" s="579"/>
      <c r="X276" s="579"/>
      <c r="Y276" s="579"/>
      <c r="Z276" s="579"/>
      <c r="AA276" s="579"/>
      <c r="AB276" s="581"/>
      <c r="AC276" s="581"/>
      <c r="AD276" s="581"/>
    </row>
    <row r="277" ht="15.75" customHeight="1">
      <c r="A277" s="578"/>
      <c r="B277" s="578"/>
      <c r="C277" s="578"/>
      <c r="D277" s="578"/>
      <c r="E277" s="578"/>
      <c r="F277" s="578"/>
      <c r="G277" s="579"/>
      <c r="H277" s="579"/>
      <c r="I277" s="579"/>
      <c r="J277" s="579"/>
      <c r="K277" s="578"/>
      <c r="L277" s="579"/>
      <c r="M277" s="579"/>
      <c r="N277" s="579"/>
      <c r="O277" s="579"/>
      <c r="P277" s="579"/>
      <c r="Q277" s="579"/>
      <c r="R277" s="579"/>
      <c r="S277" s="579"/>
      <c r="T277" s="579"/>
      <c r="U277" s="579"/>
      <c r="V277" s="579"/>
      <c r="W277" s="579"/>
      <c r="X277" s="579"/>
      <c r="Y277" s="579"/>
      <c r="Z277" s="579"/>
      <c r="AA277" s="579"/>
      <c r="AB277" s="581"/>
      <c r="AC277" s="581"/>
      <c r="AD277" s="581"/>
    </row>
    <row r="278" ht="15.75" customHeight="1">
      <c r="A278" s="578"/>
      <c r="B278" s="578"/>
      <c r="C278" s="578"/>
      <c r="D278" s="578"/>
      <c r="E278" s="578"/>
      <c r="F278" s="578"/>
      <c r="G278" s="579"/>
      <c r="H278" s="579"/>
      <c r="I278" s="579"/>
      <c r="J278" s="579"/>
      <c r="K278" s="578"/>
      <c r="L278" s="579"/>
      <c r="M278" s="579"/>
      <c r="N278" s="579"/>
      <c r="O278" s="579"/>
      <c r="P278" s="579"/>
      <c r="Q278" s="579"/>
      <c r="R278" s="579"/>
      <c r="S278" s="579"/>
      <c r="T278" s="579"/>
      <c r="U278" s="579"/>
      <c r="V278" s="579"/>
      <c r="W278" s="579"/>
      <c r="X278" s="579"/>
      <c r="Y278" s="579"/>
      <c r="Z278" s="579"/>
      <c r="AA278" s="579"/>
      <c r="AB278" s="581"/>
      <c r="AC278" s="581"/>
      <c r="AD278" s="581"/>
    </row>
    <row r="279" ht="15.75" customHeight="1">
      <c r="A279" s="578"/>
      <c r="B279" s="578"/>
      <c r="C279" s="578"/>
      <c r="D279" s="578"/>
      <c r="E279" s="578"/>
      <c r="F279" s="578"/>
      <c r="G279" s="579"/>
      <c r="H279" s="579"/>
      <c r="I279" s="579"/>
      <c r="J279" s="579"/>
      <c r="K279" s="578"/>
      <c r="L279" s="579"/>
      <c r="M279" s="579"/>
      <c r="N279" s="579"/>
      <c r="O279" s="579"/>
      <c r="P279" s="579"/>
      <c r="Q279" s="579"/>
      <c r="R279" s="579"/>
      <c r="S279" s="579"/>
      <c r="T279" s="579"/>
      <c r="U279" s="579"/>
      <c r="V279" s="579"/>
      <c r="W279" s="579"/>
      <c r="X279" s="579"/>
      <c r="Y279" s="579"/>
      <c r="Z279" s="579"/>
      <c r="AA279" s="579"/>
      <c r="AB279" s="581"/>
      <c r="AC279" s="581"/>
      <c r="AD279" s="581"/>
    </row>
    <row r="280" ht="15.75" customHeight="1">
      <c r="A280" s="578"/>
      <c r="B280" s="578"/>
      <c r="C280" s="578"/>
      <c r="D280" s="578"/>
      <c r="E280" s="578"/>
      <c r="F280" s="578"/>
      <c r="G280" s="579"/>
      <c r="H280" s="579"/>
      <c r="I280" s="579"/>
      <c r="J280" s="579"/>
      <c r="K280" s="578"/>
      <c r="L280" s="579"/>
      <c r="M280" s="579"/>
      <c r="N280" s="579"/>
      <c r="O280" s="579"/>
      <c r="P280" s="579"/>
      <c r="Q280" s="579"/>
      <c r="R280" s="579"/>
      <c r="S280" s="579"/>
      <c r="T280" s="579"/>
      <c r="U280" s="579"/>
      <c r="V280" s="579"/>
      <c r="W280" s="579"/>
      <c r="X280" s="579"/>
      <c r="Y280" s="579"/>
      <c r="Z280" s="579"/>
      <c r="AA280" s="579"/>
      <c r="AB280" s="581"/>
      <c r="AC280" s="581"/>
      <c r="AD280" s="581"/>
    </row>
    <row r="281" ht="15.75" customHeight="1">
      <c r="A281" s="578"/>
      <c r="B281" s="578"/>
      <c r="C281" s="578"/>
      <c r="D281" s="578"/>
      <c r="E281" s="578"/>
      <c r="F281" s="578"/>
      <c r="G281" s="579"/>
      <c r="H281" s="579"/>
      <c r="I281" s="579"/>
      <c r="J281" s="579"/>
      <c r="K281" s="578"/>
      <c r="L281" s="579"/>
      <c r="M281" s="579"/>
      <c r="N281" s="579"/>
      <c r="O281" s="579"/>
      <c r="P281" s="579"/>
      <c r="Q281" s="579"/>
      <c r="R281" s="579"/>
      <c r="S281" s="579"/>
      <c r="T281" s="579"/>
      <c r="U281" s="579"/>
      <c r="V281" s="579"/>
      <c r="W281" s="579"/>
      <c r="X281" s="579"/>
      <c r="Y281" s="579"/>
      <c r="Z281" s="579"/>
      <c r="AA281" s="579"/>
      <c r="AB281" s="581"/>
      <c r="AC281" s="581"/>
      <c r="AD281" s="581"/>
    </row>
    <row r="282" ht="15.75" customHeight="1">
      <c r="A282" s="578"/>
      <c r="B282" s="578"/>
      <c r="C282" s="578"/>
      <c r="D282" s="578"/>
      <c r="E282" s="578"/>
      <c r="F282" s="578"/>
      <c r="G282" s="579"/>
      <c r="H282" s="579"/>
      <c r="I282" s="579"/>
      <c r="J282" s="579"/>
      <c r="K282" s="578"/>
      <c r="L282" s="579"/>
      <c r="M282" s="579"/>
      <c r="N282" s="579"/>
      <c r="O282" s="579"/>
      <c r="P282" s="579"/>
      <c r="Q282" s="579"/>
      <c r="R282" s="579"/>
      <c r="S282" s="579"/>
      <c r="T282" s="579"/>
      <c r="U282" s="579"/>
      <c r="V282" s="579"/>
      <c r="W282" s="579"/>
      <c r="X282" s="579"/>
      <c r="Y282" s="579"/>
      <c r="Z282" s="579"/>
      <c r="AA282" s="579"/>
      <c r="AB282" s="581"/>
      <c r="AC282" s="581"/>
      <c r="AD282" s="581"/>
    </row>
    <row r="283" ht="15.75" customHeight="1">
      <c r="A283" s="578"/>
      <c r="B283" s="578"/>
      <c r="C283" s="578"/>
      <c r="D283" s="578"/>
      <c r="E283" s="578"/>
      <c r="F283" s="578"/>
      <c r="G283" s="579"/>
      <c r="H283" s="579"/>
      <c r="I283" s="579"/>
      <c r="J283" s="579"/>
      <c r="K283" s="578"/>
      <c r="L283" s="579"/>
      <c r="M283" s="579"/>
      <c r="N283" s="579"/>
      <c r="O283" s="579"/>
      <c r="P283" s="579"/>
      <c r="Q283" s="579"/>
      <c r="R283" s="579"/>
      <c r="S283" s="579"/>
      <c r="T283" s="579"/>
      <c r="U283" s="579"/>
      <c r="V283" s="579"/>
      <c r="W283" s="579"/>
      <c r="X283" s="579"/>
      <c r="Y283" s="579"/>
      <c r="Z283" s="579"/>
      <c r="AA283" s="579"/>
      <c r="AB283" s="581"/>
      <c r="AC283" s="581"/>
      <c r="AD283" s="581"/>
    </row>
    <row r="284" ht="15.75" customHeight="1">
      <c r="A284" s="578"/>
      <c r="B284" s="578"/>
      <c r="C284" s="578"/>
      <c r="D284" s="578"/>
      <c r="E284" s="578"/>
      <c r="F284" s="578"/>
      <c r="G284" s="579"/>
      <c r="H284" s="579"/>
      <c r="I284" s="579"/>
      <c r="J284" s="579"/>
      <c r="K284" s="578"/>
      <c r="L284" s="579"/>
      <c r="M284" s="579"/>
      <c r="N284" s="579"/>
      <c r="O284" s="579"/>
      <c r="P284" s="579"/>
      <c r="Q284" s="579"/>
      <c r="R284" s="579"/>
      <c r="S284" s="579"/>
      <c r="T284" s="579"/>
      <c r="U284" s="579"/>
      <c r="V284" s="579"/>
      <c r="W284" s="579"/>
      <c r="X284" s="579"/>
      <c r="Y284" s="579"/>
      <c r="Z284" s="579"/>
      <c r="AA284" s="579"/>
      <c r="AB284" s="581"/>
      <c r="AC284" s="581"/>
      <c r="AD284" s="581"/>
    </row>
    <row r="285" ht="15.75" customHeight="1">
      <c r="A285" s="578"/>
      <c r="B285" s="578"/>
      <c r="C285" s="578"/>
      <c r="D285" s="578"/>
      <c r="E285" s="578"/>
      <c r="F285" s="578"/>
      <c r="G285" s="579"/>
      <c r="H285" s="579"/>
      <c r="I285" s="579"/>
      <c r="J285" s="579"/>
      <c r="K285" s="578"/>
      <c r="L285" s="579"/>
      <c r="M285" s="579"/>
      <c r="N285" s="579"/>
      <c r="O285" s="579"/>
      <c r="P285" s="579"/>
      <c r="Q285" s="579"/>
      <c r="R285" s="579"/>
      <c r="S285" s="579"/>
      <c r="T285" s="579"/>
      <c r="U285" s="579"/>
      <c r="V285" s="579"/>
      <c r="W285" s="579"/>
      <c r="X285" s="579"/>
      <c r="Y285" s="579"/>
      <c r="Z285" s="579"/>
      <c r="AA285" s="579"/>
      <c r="AB285" s="581"/>
      <c r="AC285" s="581"/>
      <c r="AD285" s="581"/>
    </row>
    <row r="286" ht="15.75" customHeight="1">
      <c r="A286" s="578"/>
      <c r="B286" s="578"/>
      <c r="C286" s="578"/>
      <c r="D286" s="578"/>
      <c r="E286" s="578"/>
      <c r="F286" s="578"/>
      <c r="G286" s="579"/>
      <c r="H286" s="579"/>
      <c r="I286" s="579"/>
      <c r="J286" s="579"/>
      <c r="K286" s="578"/>
      <c r="L286" s="579"/>
      <c r="M286" s="579"/>
      <c r="N286" s="579"/>
      <c r="O286" s="579"/>
      <c r="P286" s="579"/>
      <c r="Q286" s="579"/>
      <c r="R286" s="579"/>
      <c r="S286" s="579"/>
      <c r="T286" s="579"/>
      <c r="U286" s="579"/>
      <c r="V286" s="579"/>
      <c r="W286" s="579"/>
      <c r="X286" s="579"/>
      <c r="Y286" s="579"/>
      <c r="Z286" s="579"/>
      <c r="AA286" s="579"/>
      <c r="AB286" s="581"/>
      <c r="AC286" s="581"/>
      <c r="AD286" s="581"/>
    </row>
    <row r="287" ht="15.75" customHeight="1">
      <c r="A287" s="578"/>
      <c r="B287" s="578"/>
      <c r="C287" s="578"/>
      <c r="D287" s="578"/>
      <c r="E287" s="578"/>
      <c r="F287" s="578"/>
      <c r="G287" s="579"/>
      <c r="H287" s="579"/>
      <c r="I287" s="579"/>
      <c r="J287" s="579"/>
      <c r="K287" s="578"/>
      <c r="L287" s="579"/>
      <c r="M287" s="579"/>
      <c r="N287" s="579"/>
      <c r="O287" s="579"/>
      <c r="P287" s="579"/>
      <c r="Q287" s="579"/>
      <c r="R287" s="579"/>
      <c r="S287" s="579"/>
      <c r="T287" s="579"/>
      <c r="U287" s="579"/>
      <c r="V287" s="579"/>
      <c r="W287" s="579"/>
      <c r="X287" s="579"/>
      <c r="Y287" s="579"/>
      <c r="Z287" s="579"/>
      <c r="AA287" s="579"/>
      <c r="AB287" s="581"/>
      <c r="AC287" s="581"/>
      <c r="AD287" s="581"/>
    </row>
    <row r="288" ht="15.75" customHeight="1">
      <c r="A288" s="578"/>
      <c r="B288" s="578"/>
      <c r="C288" s="578"/>
      <c r="D288" s="578"/>
      <c r="E288" s="578"/>
      <c r="F288" s="578"/>
      <c r="G288" s="579"/>
      <c r="H288" s="579"/>
      <c r="I288" s="579"/>
      <c r="J288" s="579"/>
      <c r="K288" s="578"/>
      <c r="L288" s="579"/>
      <c r="M288" s="579"/>
      <c r="N288" s="579"/>
      <c r="O288" s="579"/>
      <c r="P288" s="579"/>
      <c r="Q288" s="579"/>
      <c r="R288" s="579"/>
      <c r="S288" s="579"/>
      <c r="T288" s="579"/>
      <c r="U288" s="579"/>
      <c r="V288" s="579"/>
      <c r="W288" s="579"/>
      <c r="X288" s="579"/>
      <c r="Y288" s="579"/>
      <c r="Z288" s="579"/>
      <c r="AA288" s="579"/>
      <c r="AB288" s="581"/>
      <c r="AC288" s="581"/>
      <c r="AD288" s="581"/>
    </row>
    <row r="289" ht="15.75" customHeight="1">
      <c r="A289" s="578"/>
      <c r="B289" s="578"/>
      <c r="C289" s="578"/>
      <c r="D289" s="578"/>
      <c r="E289" s="578"/>
      <c r="F289" s="578"/>
      <c r="G289" s="579"/>
      <c r="H289" s="579"/>
      <c r="I289" s="579"/>
      <c r="J289" s="579"/>
      <c r="K289" s="578"/>
      <c r="L289" s="579"/>
      <c r="M289" s="579"/>
      <c r="N289" s="579"/>
      <c r="O289" s="579"/>
      <c r="P289" s="579"/>
      <c r="Q289" s="579"/>
      <c r="R289" s="579"/>
      <c r="S289" s="579"/>
      <c r="T289" s="579"/>
      <c r="U289" s="579"/>
      <c r="V289" s="579"/>
      <c r="W289" s="579"/>
      <c r="X289" s="579"/>
      <c r="Y289" s="579"/>
      <c r="Z289" s="579"/>
      <c r="AA289" s="579"/>
      <c r="AB289" s="581"/>
      <c r="AC289" s="581"/>
      <c r="AD289" s="581"/>
    </row>
    <row r="290" ht="15.75" customHeight="1">
      <c r="A290" s="578"/>
      <c r="B290" s="578"/>
      <c r="C290" s="578"/>
      <c r="D290" s="578"/>
      <c r="E290" s="578"/>
      <c r="F290" s="578"/>
      <c r="G290" s="579"/>
      <c r="H290" s="579"/>
      <c r="I290" s="579"/>
      <c r="J290" s="579"/>
      <c r="K290" s="578"/>
      <c r="L290" s="579"/>
      <c r="M290" s="579"/>
      <c r="N290" s="579"/>
      <c r="O290" s="579"/>
      <c r="P290" s="579"/>
      <c r="Q290" s="579"/>
      <c r="R290" s="579"/>
      <c r="S290" s="579"/>
      <c r="T290" s="579"/>
      <c r="U290" s="579"/>
      <c r="V290" s="579"/>
      <c r="W290" s="579"/>
      <c r="X290" s="579"/>
      <c r="Y290" s="579"/>
      <c r="Z290" s="579"/>
      <c r="AA290" s="579"/>
      <c r="AB290" s="581"/>
      <c r="AC290" s="581"/>
      <c r="AD290" s="581"/>
    </row>
    <row r="291" ht="15.75" customHeight="1">
      <c r="A291" s="578"/>
      <c r="B291" s="578"/>
      <c r="C291" s="578"/>
      <c r="D291" s="578"/>
      <c r="E291" s="578"/>
      <c r="F291" s="578"/>
      <c r="G291" s="579"/>
      <c r="H291" s="579"/>
      <c r="I291" s="579"/>
      <c r="J291" s="579"/>
      <c r="K291" s="578"/>
      <c r="L291" s="579"/>
      <c r="M291" s="579"/>
      <c r="N291" s="579"/>
      <c r="O291" s="579"/>
      <c r="P291" s="579"/>
      <c r="Q291" s="579"/>
      <c r="R291" s="579"/>
      <c r="S291" s="579"/>
      <c r="T291" s="579"/>
      <c r="U291" s="579"/>
      <c r="V291" s="579"/>
      <c r="W291" s="579"/>
      <c r="X291" s="579"/>
      <c r="Y291" s="579"/>
      <c r="Z291" s="579"/>
      <c r="AA291" s="579"/>
      <c r="AB291" s="581"/>
      <c r="AC291" s="581"/>
      <c r="AD291" s="581"/>
    </row>
    <row r="292" ht="15.75" customHeight="1">
      <c r="A292" s="578"/>
      <c r="B292" s="578"/>
      <c r="C292" s="578"/>
      <c r="D292" s="578"/>
      <c r="E292" s="578"/>
      <c r="F292" s="578"/>
      <c r="G292" s="579"/>
      <c r="H292" s="579"/>
      <c r="I292" s="579"/>
      <c r="J292" s="579"/>
      <c r="K292" s="578"/>
      <c r="L292" s="579"/>
      <c r="M292" s="579"/>
      <c r="N292" s="579"/>
      <c r="O292" s="579"/>
      <c r="P292" s="579"/>
      <c r="Q292" s="579"/>
      <c r="R292" s="579"/>
      <c r="S292" s="579"/>
      <c r="T292" s="579"/>
      <c r="U292" s="579"/>
      <c r="V292" s="579"/>
      <c r="W292" s="579"/>
      <c r="X292" s="579"/>
      <c r="Y292" s="579"/>
      <c r="Z292" s="579"/>
      <c r="AA292" s="579"/>
      <c r="AB292" s="581"/>
      <c r="AC292" s="581"/>
      <c r="AD292" s="581"/>
    </row>
    <row r="293" ht="15.75" customHeight="1">
      <c r="A293" s="578"/>
      <c r="B293" s="578"/>
      <c r="C293" s="578"/>
      <c r="D293" s="578"/>
      <c r="E293" s="578"/>
      <c r="F293" s="578"/>
      <c r="G293" s="579"/>
      <c r="H293" s="579"/>
      <c r="I293" s="579"/>
      <c r="J293" s="579"/>
      <c r="K293" s="578"/>
      <c r="L293" s="579"/>
      <c r="M293" s="579"/>
      <c r="N293" s="579"/>
      <c r="O293" s="579"/>
      <c r="P293" s="579"/>
      <c r="Q293" s="579"/>
      <c r="R293" s="579"/>
      <c r="S293" s="579"/>
      <c r="T293" s="579"/>
      <c r="U293" s="579"/>
      <c r="V293" s="579"/>
      <c r="W293" s="579"/>
      <c r="X293" s="579"/>
      <c r="Y293" s="579"/>
      <c r="Z293" s="579"/>
      <c r="AA293" s="579"/>
      <c r="AB293" s="581"/>
      <c r="AC293" s="581"/>
      <c r="AD293" s="581"/>
    </row>
    <row r="294" ht="15.75" customHeight="1">
      <c r="A294" s="578"/>
      <c r="B294" s="578"/>
      <c r="C294" s="578"/>
      <c r="D294" s="578"/>
      <c r="E294" s="578"/>
      <c r="F294" s="578"/>
      <c r="G294" s="579"/>
      <c r="H294" s="579"/>
      <c r="I294" s="579"/>
      <c r="J294" s="579"/>
      <c r="K294" s="578"/>
      <c r="L294" s="579"/>
      <c r="M294" s="579"/>
      <c r="N294" s="579"/>
      <c r="O294" s="579"/>
      <c r="P294" s="579"/>
      <c r="Q294" s="579"/>
      <c r="R294" s="579"/>
      <c r="S294" s="579"/>
      <c r="T294" s="579"/>
      <c r="U294" s="579"/>
      <c r="V294" s="579"/>
      <c r="W294" s="579"/>
      <c r="X294" s="579"/>
      <c r="Y294" s="579"/>
      <c r="Z294" s="579"/>
      <c r="AA294" s="579"/>
      <c r="AB294" s="581"/>
      <c r="AC294" s="581"/>
      <c r="AD294" s="581"/>
    </row>
    <row r="295" ht="15.75" customHeight="1">
      <c r="A295" s="578"/>
      <c r="B295" s="578"/>
      <c r="C295" s="578"/>
      <c r="D295" s="578"/>
      <c r="E295" s="578"/>
      <c r="F295" s="578"/>
      <c r="G295" s="579"/>
      <c r="H295" s="579"/>
      <c r="I295" s="579"/>
      <c r="J295" s="579"/>
      <c r="K295" s="578"/>
      <c r="L295" s="579"/>
      <c r="M295" s="579"/>
      <c r="N295" s="579"/>
      <c r="O295" s="579"/>
      <c r="P295" s="579"/>
      <c r="Q295" s="579"/>
      <c r="R295" s="579"/>
      <c r="S295" s="579"/>
      <c r="T295" s="579"/>
      <c r="U295" s="579"/>
      <c r="V295" s="579"/>
      <c r="W295" s="579"/>
      <c r="X295" s="579"/>
      <c r="Y295" s="579"/>
      <c r="Z295" s="579"/>
      <c r="AA295" s="579"/>
      <c r="AB295" s="581"/>
      <c r="AC295" s="581"/>
      <c r="AD295" s="581"/>
    </row>
    <row r="296" ht="15.75" customHeight="1">
      <c r="A296" s="578"/>
      <c r="B296" s="578"/>
      <c r="C296" s="578"/>
      <c r="D296" s="578"/>
      <c r="E296" s="578"/>
      <c r="F296" s="578"/>
      <c r="G296" s="579"/>
      <c r="H296" s="579"/>
      <c r="I296" s="579"/>
      <c r="J296" s="579"/>
      <c r="K296" s="578"/>
      <c r="L296" s="579"/>
      <c r="M296" s="579"/>
      <c r="N296" s="579"/>
      <c r="O296" s="579"/>
      <c r="P296" s="579"/>
      <c r="Q296" s="579"/>
      <c r="R296" s="579"/>
      <c r="S296" s="579"/>
      <c r="T296" s="579"/>
      <c r="U296" s="579"/>
      <c r="V296" s="579"/>
      <c r="W296" s="579"/>
      <c r="X296" s="579"/>
      <c r="Y296" s="579"/>
      <c r="Z296" s="579"/>
      <c r="AA296" s="579"/>
      <c r="AB296" s="581"/>
      <c r="AC296" s="581"/>
      <c r="AD296" s="581"/>
    </row>
    <row r="297" ht="15.75" customHeight="1">
      <c r="A297" s="578"/>
      <c r="B297" s="578"/>
      <c r="C297" s="578"/>
      <c r="D297" s="578"/>
      <c r="E297" s="578"/>
      <c r="F297" s="578"/>
      <c r="G297" s="579"/>
      <c r="H297" s="579"/>
      <c r="I297" s="579"/>
      <c r="J297" s="579"/>
      <c r="K297" s="578"/>
      <c r="L297" s="579"/>
      <c r="M297" s="579"/>
      <c r="N297" s="579"/>
      <c r="O297" s="579"/>
      <c r="P297" s="579"/>
      <c r="Q297" s="579"/>
      <c r="R297" s="579"/>
      <c r="S297" s="579"/>
      <c r="T297" s="579"/>
      <c r="U297" s="579"/>
      <c r="V297" s="579"/>
      <c r="W297" s="579"/>
      <c r="X297" s="579"/>
      <c r="Y297" s="579"/>
      <c r="Z297" s="579"/>
      <c r="AA297" s="579"/>
      <c r="AB297" s="581"/>
      <c r="AC297" s="581"/>
      <c r="AD297" s="581"/>
    </row>
    <row r="298" ht="15.75" customHeight="1">
      <c r="A298" s="578"/>
      <c r="B298" s="578"/>
      <c r="C298" s="578"/>
      <c r="D298" s="578"/>
      <c r="E298" s="578"/>
      <c r="F298" s="578"/>
      <c r="G298" s="579"/>
      <c r="H298" s="579"/>
      <c r="I298" s="579"/>
      <c r="J298" s="579"/>
      <c r="K298" s="578"/>
      <c r="L298" s="579"/>
      <c r="M298" s="579"/>
      <c r="N298" s="579"/>
      <c r="O298" s="579"/>
      <c r="P298" s="579"/>
      <c r="Q298" s="579"/>
      <c r="R298" s="579"/>
      <c r="S298" s="579"/>
      <c r="T298" s="579"/>
      <c r="U298" s="579"/>
      <c r="V298" s="579"/>
      <c r="W298" s="579"/>
      <c r="X298" s="579"/>
      <c r="Y298" s="579"/>
      <c r="Z298" s="579"/>
      <c r="AA298" s="579"/>
      <c r="AB298" s="581"/>
      <c r="AC298" s="581"/>
      <c r="AD298" s="581"/>
    </row>
    <row r="299" ht="15.75" customHeight="1">
      <c r="A299" s="578"/>
      <c r="B299" s="578"/>
      <c r="C299" s="578"/>
      <c r="D299" s="578"/>
      <c r="E299" s="578"/>
      <c r="F299" s="578"/>
      <c r="G299" s="579"/>
      <c r="H299" s="579"/>
      <c r="I299" s="579"/>
      <c r="J299" s="579"/>
      <c r="K299" s="578"/>
      <c r="L299" s="579"/>
      <c r="M299" s="579"/>
      <c r="N299" s="579"/>
      <c r="O299" s="579"/>
      <c r="P299" s="579"/>
      <c r="Q299" s="579"/>
      <c r="R299" s="579"/>
      <c r="S299" s="579"/>
      <c r="T299" s="579"/>
      <c r="U299" s="579"/>
      <c r="V299" s="579"/>
      <c r="W299" s="579"/>
      <c r="X299" s="579"/>
      <c r="Y299" s="579"/>
      <c r="Z299" s="579"/>
      <c r="AA299" s="579"/>
      <c r="AB299" s="581"/>
      <c r="AC299" s="581"/>
      <c r="AD299" s="581"/>
    </row>
    <row r="300" ht="15.75" customHeight="1">
      <c r="A300" s="578"/>
      <c r="B300" s="578"/>
      <c r="C300" s="578"/>
      <c r="D300" s="578"/>
      <c r="E300" s="578"/>
      <c r="F300" s="578"/>
      <c r="G300" s="579"/>
      <c r="H300" s="579"/>
      <c r="I300" s="579"/>
      <c r="J300" s="579"/>
      <c r="K300" s="578"/>
      <c r="L300" s="579"/>
      <c r="M300" s="579"/>
      <c r="N300" s="579"/>
      <c r="O300" s="579"/>
      <c r="P300" s="579"/>
      <c r="Q300" s="579"/>
      <c r="R300" s="579"/>
      <c r="S300" s="579"/>
      <c r="T300" s="579"/>
      <c r="U300" s="579"/>
      <c r="V300" s="579"/>
      <c r="W300" s="579"/>
      <c r="X300" s="579"/>
      <c r="Y300" s="579"/>
      <c r="Z300" s="579"/>
      <c r="AA300" s="579"/>
      <c r="AB300" s="581"/>
      <c r="AC300" s="581"/>
      <c r="AD300" s="581"/>
    </row>
    <row r="301" ht="15.75" customHeight="1">
      <c r="A301" s="578"/>
      <c r="B301" s="578"/>
      <c r="C301" s="578"/>
      <c r="D301" s="578"/>
      <c r="E301" s="578"/>
      <c r="F301" s="578"/>
      <c r="G301" s="579"/>
      <c r="H301" s="579"/>
      <c r="I301" s="579"/>
      <c r="J301" s="579"/>
      <c r="K301" s="578"/>
      <c r="L301" s="579"/>
      <c r="M301" s="579"/>
      <c r="N301" s="579"/>
      <c r="O301" s="579"/>
      <c r="P301" s="579"/>
      <c r="Q301" s="579"/>
      <c r="R301" s="579"/>
      <c r="S301" s="579"/>
      <c r="T301" s="579"/>
      <c r="U301" s="579"/>
      <c r="V301" s="579"/>
      <c r="W301" s="579"/>
      <c r="X301" s="579"/>
      <c r="Y301" s="579"/>
      <c r="Z301" s="579"/>
      <c r="AA301" s="579"/>
      <c r="AB301" s="581"/>
      <c r="AC301" s="581"/>
      <c r="AD301" s="581"/>
    </row>
    <row r="302" ht="15.75" customHeight="1">
      <c r="A302" s="578"/>
      <c r="B302" s="578"/>
      <c r="C302" s="578"/>
      <c r="D302" s="578"/>
      <c r="E302" s="578"/>
      <c r="F302" s="578"/>
      <c r="G302" s="579"/>
      <c r="H302" s="579"/>
      <c r="I302" s="579"/>
      <c r="J302" s="579"/>
      <c r="K302" s="578"/>
      <c r="L302" s="579"/>
      <c r="M302" s="579"/>
      <c r="N302" s="579"/>
      <c r="O302" s="579"/>
      <c r="P302" s="579"/>
      <c r="Q302" s="579"/>
      <c r="R302" s="579"/>
      <c r="S302" s="579"/>
      <c r="T302" s="579"/>
      <c r="U302" s="579"/>
      <c r="V302" s="579"/>
      <c r="W302" s="579"/>
      <c r="X302" s="579"/>
      <c r="Y302" s="579"/>
      <c r="Z302" s="579"/>
      <c r="AA302" s="579"/>
      <c r="AB302" s="581"/>
      <c r="AC302" s="581"/>
      <c r="AD302" s="581"/>
    </row>
    <row r="303" ht="15.75" customHeight="1">
      <c r="A303" s="578"/>
      <c r="B303" s="578"/>
      <c r="C303" s="578"/>
      <c r="D303" s="578"/>
      <c r="E303" s="578"/>
      <c r="F303" s="578"/>
      <c r="G303" s="579"/>
      <c r="H303" s="579"/>
      <c r="I303" s="579"/>
      <c r="J303" s="579"/>
      <c r="K303" s="578"/>
      <c r="L303" s="579"/>
      <c r="M303" s="579"/>
      <c r="N303" s="579"/>
      <c r="O303" s="579"/>
      <c r="P303" s="579"/>
      <c r="Q303" s="579"/>
      <c r="R303" s="579"/>
      <c r="S303" s="579"/>
      <c r="T303" s="579"/>
      <c r="U303" s="579"/>
      <c r="V303" s="579"/>
      <c r="W303" s="579"/>
      <c r="X303" s="579"/>
      <c r="Y303" s="579"/>
      <c r="Z303" s="579"/>
      <c r="AA303" s="579"/>
      <c r="AB303" s="581"/>
      <c r="AC303" s="581"/>
      <c r="AD303" s="581"/>
    </row>
    <row r="304" ht="15.75" customHeight="1">
      <c r="A304" s="578"/>
      <c r="B304" s="578"/>
      <c r="C304" s="578"/>
      <c r="D304" s="578"/>
      <c r="E304" s="578"/>
      <c r="F304" s="578"/>
      <c r="G304" s="579"/>
      <c r="H304" s="579"/>
      <c r="I304" s="579"/>
      <c r="J304" s="579"/>
      <c r="K304" s="578"/>
      <c r="L304" s="579"/>
      <c r="M304" s="579"/>
      <c r="N304" s="579"/>
      <c r="O304" s="579"/>
      <c r="P304" s="579"/>
      <c r="Q304" s="579"/>
      <c r="R304" s="579"/>
      <c r="S304" s="579"/>
      <c r="T304" s="579"/>
      <c r="U304" s="579"/>
      <c r="V304" s="579"/>
      <c r="W304" s="579"/>
      <c r="X304" s="579"/>
      <c r="Y304" s="579"/>
      <c r="Z304" s="579"/>
      <c r="AA304" s="579"/>
      <c r="AB304" s="581"/>
      <c r="AC304" s="581"/>
      <c r="AD304" s="581"/>
    </row>
    <row r="305" ht="15.75" customHeight="1">
      <c r="A305" s="578"/>
      <c r="B305" s="578"/>
      <c r="C305" s="578"/>
      <c r="D305" s="578"/>
      <c r="E305" s="578"/>
      <c r="F305" s="578"/>
      <c r="G305" s="579"/>
      <c r="H305" s="579"/>
      <c r="I305" s="579"/>
      <c r="J305" s="579"/>
      <c r="K305" s="578"/>
      <c r="L305" s="579"/>
      <c r="M305" s="579"/>
      <c r="N305" s="579"/>
      <c r="O305" s="579"/>
      <c r="P305" s="579"/>
      <c r="Q305" s="579"/>
      <c r="R305" s="579"/>
      <c r="S305" s="579"/>
      <c r="T305" s="579"/>
      <c r="U305" s="579"/>
      <c r="V305" s="579"/>
      <c r="W305" s="579"/>
      <c r="X305" s="579"/>
      <c r="Y305" s="579"/>
      <c r="Z305" s="579"/>
      <c r="AA305" s="579"/>
      <c r="AB305" s="581"/>
      <c r="AC305" s="581"/>
      <c r="AD305" s="581"/>
    </row>
    <row r="306" ht="15.75" customHeight="1">
      <c r="A306" s="578"/>
      <c r="B306" s="578"/>
      <c r="C306" s="578"/>
      <c r="D306" s="578"/>
      <c r="E306" s="578"/>
      <c r="F306" s="578"/>
      <c r="G306" s="579"/>
      <c r="H306" s="579"/>
      <c r="I306" s="579"/>
      <c r="J306" s="579"/>
      <c r="K306" s="578"/>
      <c r="L306" s="579"/>
      <c r="M306" s="579"/>
      <c r="N306" s="579"/>
      <c r="O306" s="579"/>
      <c r="P306" s="579"/>
      <c r="Q306" s="579"/>
      <c r="R306" s="579"/>
      <c r="S306" s="579"/>
      <c r="T306" s="579"/>
      <c r="U306" s="579"/>
      <c r="V306" s="579"/>
      <c r="W306" s="579"/>
      <c r="X306" s="579"/>
      <c r="Y306" s="579"/>
      <c r="Z306" s="579"/>
      <c r="AA306" s="579"/>
      <c r="AB306" s="581"/>
      <c r="AC306" s="581"/>
      <c r="AD306" s="581"/>
    </row>
    <row r="307" ht="15.75" customHeight="1">
      <c r="A307" s="578"/>
      <c r="B307" s="578"/>
      <c r="C307" s="578"/>
      <c r="D307" s="578"/>
      <c r="E307" s="578"/>
      <c r="F307" s="578"/>
      <c r="G307" s="579"/>
      <c r="H307" s="579"/>
      <c r="I307" s="579"/>
      <c r="J307" s="579"/>
      <c r="K307" s="578"/>
      <c r="L307" s="579"/>
      <c r="M307" s="579"/>
      <c r="N307" s="579"/>
      <c r="O307" s="579"/>
      <c r="P307" s="579"/>
      <c r="Q307" s="579"/>
      <c r="R307" s="579"/>
      <c r="S307" s="579"/>
      <c r="T307" s="579"/>
      <c r="U307" s="579"/>
      <c r="V307" s="579"/>
      <c r="W307" s="579"/>
      <c r="X307" s="579"/>
      <c r="Y307" s="579"/>
      <c r="Z307" s="579"/>
      <c r="AA307" s="579"/>
      <c r="AB307" s="581"/>
      <c r="AC307" s="581"/>
      <c r="AD307" s="581"/>
    </row>
    <row r="308" ht="15.75" customHeight="1">
      <c r="A308" s="578"/>
      <c r="B308" s="578"/>
      <c r="C308" s="578"/>
      <c r="D308" s="578"/>
      <c r="E308" s="578"/>
      <c r="F308" s="578"/>
      <c r="G308" s="579"/>
      <c r="H308" s="579"/>
      <c r="I308" s="579"/>
      <c r="J308" s="579"/>
      <c r="K308" s="578"/>
      <c r="L308" s="579"/>
      <c r="M308" s="579"/>
      <c r="N308" s="579"/>
      <c r="O308" s="579"/>
      <c r="P308" s="579"/>
      <c r="Q308" s="579"/>
      <c r="R308" s="579"/>
      <c r="S308" s="579"/>
      <c r="T308" s="579"/>
      <c r="U308" s="579"/>
      <c r="V308" s="579"/>
      <c r="W308" s="579"/>
      <c r="X308" s="579"/>
      <c r="Y308" s="579"/>
      <c r="Z308" s="579"/>
      <c r="AA308" s="579"/>
      <c r="AB308" s="581"/>
      <c r="AC308" s="581"/>
      <c r="AD308" s="581"/>
    </row>
    <row r="309" ht="15.75" customHeight="1">
      <c r="A309" s="578"/>
      <c r="B309" s="578"/>
      <c r="C309" s="578"/>
      <c r="D309" s="578"/>
      <c r="E309" s="578"/>
      <c r="F309" s="578"/>
      <c r="G309" s="579"/>
      <c r="H309" s="579"/>
      <c r="I309" s="579"/>
      <c r="J309" s="579"/>
      <c r="K309" s="578"/>
      <c r="L309" s="579"/>
      <c r="M309" s="579"/>
      <c r="N309" s="579"/>
      <c r="O309" s="579"/>
      <c r="P309" s="579"/>
      <c r="Q309" s="579"/>
      <c r="R309" s="579"/>
      <c r="S309" s="579"/>
      <c r="T309" s="579"/>
      <c r="U309" s="579"/>
      <c r="V309" s="579"/>
      <c r="W309" s="579"/>
      <c r="X309" s="579"/>
      <c r="Y309" s="579"/>
      <c r="Z309" s="579"/>
      <c r="AA309" s="579"/>
      <c r="AB309" s="581"/>
      <c r="AC309" s="581"/>
      <c r="AD309" s="581"/>
    </row>
    <row r="310" ht="15.75" customHeight="1">
      <c r="A310" s="578"/>
      <c r="B310" s="578"/>
      <c r="C310" s="578"/>
      <c r="D310" s="578"/>
      <c r="E310" s="578"/>
      <c r="F310" s="578"/>
      <c r="G310" s="579"/>
      <c r="H310" s="579"/>
      <c r="I310" s="579"/>
      <c r="J310" s="579"/>
      <c r="K310" s="578"/>
      <c r="L310" s="579"/>
      <c r="M310" s="579"/>
      <c r="N310" s="579"/>
      <c r="O310" s="579"/>
      <c r="P310" s="579"/>
      <c r="Q310" s="579"/>
      <c r="R310" s="579"/>
      <c r="S310" s="579"/>
      <c r="T310" s="579"/>
      <c r="U310" s="579"/>
      <c r="V310" s="579"/>
      <c r="W310" s="579"/>
      <c r="X310" s="579"/>
      <c r="Y310" s="579"/>
      <c r="Z310" s="579"/>
      <c r="AA310" s="579"/>
      <c r="AB310" s="581"/>
      <c r="AC310" s="581"/>
      <c r="AD310" s="581"/>
    </row>
    <row r="311" ht="15.75" customHeight="1">
      <c r="A311" s="578"/>
      <c r="B311" s="578"/>
      <c r="C311" s="578"/>
      <c r="D311" s="578"/>
      <c r="E311" s="578"/>
      <c r="F311" s="578"/>
      <c r="G311" s="579"/>
      <c r="H311" s="579"/>
      <c r="I311" s="579"/>
      <c r="J311" s="579"/>
      <c r="K311" s="578"/>
      <c r="L311" s="579"/>
      <c r="M311" s="579"/>
      <c r="N311" s="579"/>
      <c r="O311" s="579"/>
      <c r="P311" s="579"/>
      <c r="Q311" s="579"/>
      <c r="R311" s="579"/>
      <c r="S311" s="579"/>
      <c r="T311" s="579"/>
      <c r="U311" s="579"/>
      <c r="V311" s="579"/>
      <c r="W311" s="579"/>
      <c r="X311" s="579"/>
      <c r="Y311" s="579"/>
      <c r="Z311" s="579"/>
      <c r="AA311" s="579"/>
      <c r="AB311" s="581"/>
      <c r="AC311" s="581"/>
      <c r="AD311" s="581"/>
    </row>
    <row r="312" ht="15.75" customHeight="1">
      <c r="A312" s="578"/>
      <c r="B312" s="578"/>
      <c r="C312" s="578"/>
      <c r="D312" s="578"/>
      <c r="E312" s="578"/>
      <c r="F312" s="578"/>
      <c r="G312" s="579"/>
      <c r="H312" s="579"/>
      <c r="I312" s="579"/>
      <c r="J312" s="579"/>
      <c r="K312" s="578"/>
      <c r="L312" s="579"/>
      <c r="M312" s="579"/>
      <c r="N312" s="579"/>
      <c r="O312" s="579"/>
      <c r="P312" s="579"/>
      <c r="Q312" s="579"/>
      <c r="R312" s="579"/>
      <c r="S312" s="579"/>
      <c r="T312" s="579"/>
      <c r="U312" s="579"/>
      <c r="V312" s="579"/>
      <c r="W312" s="579"/>
      <c r="X312" s="579"/>
      <c r="Y312" s="579"/>
      <c r="Z312" s="579"/>
      <c r="AA312" s="579"/>
      <c r="AB312" s="581"/>
      <c r="AC312" s="581"/>
      <c r="AD312" s="581"/>
    </row>
    <row r="313" ht="15.75" customHeight="1">
      <c r="A313" s="578"/>
      <c r="B313" s="578"/>
      <c r="C313" s="578"/>
      <c r="D313" s="578"/>
      <c r="E313" s="578"/>
      <c r="F313" s="578"/>
      <c r="G313" s="579"/>
      <c r="H313" s="579"/>
      <c r="I313" s="579"/>
      <c r="J313" s="579"/>
      <c r="K313" s="578"/>
      <c r="L313" s="579"/>
      <c r="M313" s="579"/>
      <c r="N313" s="579"/>
      <c r="O313" s="579"/>
      <c r="P313" s="579"/>
      <c r="Q313" s="579"/>
      <c r="R313" s="579"/>
      <c r="S313" s="579"/>
      <c r="T313" s="579"/>
      <c r="U313" s="579"/>
      <c r="V313" s="579"/>
      <c r="W313" s="579"/>
      <c r="X313" s="579"/>
      <c r="Y313" s="579"/>
      <c r="Z313" s="579"/>
      <c r="AA313" s="579"/>
      <c r="AB313" s="581"/>
      <c r="AC313" s="581"/>
      <c r="AD313" s="581"/>
    </row>
    <row r="314" ht="15.75" customHeight="1">
      <c r="A314" s="578"/>
      <c r="B314" s="578"/>
      <c r="C314" s="578"/>
      <c r="D314" s="578"/>
      <c r="E314" s="578"/>
      <c r="F314" s="578"/>
      <c r="G314" s="579"/>
      <c r="H314" s="579"/>
      <c r="I314" s="579"/>
      <c r="J314" s="579"/>
      <c r="K314" s="578"/>
      <c r="L314" s="579"/>
      <c r="M314" s="579"/>
      <c r="N314" s="579"/>
      <c r="O314" s="579"/>
      <c r="P314" s="579"/>
      <c r="Q314" s="579"/>
      <c r="R314" s="579"/>
      <c r="S314" s="579"/>
      <c r="T314" s="579"/>
      <c r="U314" s="579"/>
      <c r="V314" s="579"/>
      <c r="W314" s="579"/>
      <c r="X314" s="579"/>
      <c r="Y314" s="579"/>
      <c r="Z314" s="579"/>
      <c r="AA314" s="579"/>
      <c r="AB314" s="581"/>
      <c r="AC314" s="581"/>
      <c r="AD314" s="581"/>
    </row>
    <row r="315" ht="15.75" customHeight="1">
      <c r="A315" s="578"/>
      <c r="B315" s="578"/>
      <c r="C315" s="578"/>
      <c r="D315" s="578"/>
      <c r="E315" s="578"/>
      <c r="F315" s="578"/>
      <c r="G315" s="579"/>
      <c r="H315" s="579"/>
      <c r="I315" s="579"/>
      <c r="J315" s="579"/>
      <c r="K315" s="578"/>
      <c r="L315" s="579"/>
      <c r="M315" s="579"/>
      <c r="N315" s="579"/>
      <c r="O315" s="579"/>
      <c r="P315" s="579"/>
      <c r="Q315" s="579"/>
      <c r="R315" s="579"/>
      <c r="S315" s="579"/>
      <c r="T315" s="579"/>
      <c r="U315" s="579"/>
      <c r="V315" s="579"/>
      <c r="W315" s="579"/>
      <c r="X315" s="579"/>
      <c r="Y315" s="579"/>
      <c r="Z315" s="579"/>
      <c r="AA315" s="579"/>
      <c r="AB315" s="581"/>
      <c r="AC315" s="581"/>
      <c r="AD315" s="581"/>
    </row>
    <row r="316" ht="15.75" customHeight="1">
      <c r="A316" s="578"/>
      <c r="B316" s="578"/>
      <c r="C316" s="578"/>
      <c r="D316" s="578"/>
      <c r="E316" s="578"/>
      <c r="F316" s="578"/>
      <c r="G316" s="579"/>
      <c r="H316" s="579"/>
      <c r="I316" s="579"/>
      <c r="J316" s="579"/>
      <c r="K316" s="578"/>
      <c r="L316" s="579"/>
      <c r="M316" s="579"/>
      <c r="N316" s="579"/>
      <c r="O316" s="579"/>
      <c r="P316" s="579"/>
      <c r="Q316" s="579"/>
      <c r="R316" s="579"/>
      <c r="S316" s="579"/>
      <c r="T316" s="579"/>
      <c r="U316" s="579"/>
      <c r="V316" s="579"/>
      <c r="W316" s="579"/>
      <c r="X316" s="579"/>
      <c r="Y316" s="579"/>
      <c r="Z316" s="579"/>
      <c r="AA316" s="579"/>
      <c r="AB316" s="581"/>
      <c r="AC316" s="581"/>
      <c r="AD316" s="581"/>
    </row>
    <row r="317" ht="15.75" customHeight="1">
      <c r="A317" s="578"/>
      <c r="B317" s="578"/>
      <c r="C317" s="578"/>
      <c r="D317" s="578"/>
      <c r="E317" s="578"/>
      <c r="F317" s="578"/>
      <c r="G317" s="579"/>
      <c r="H317" s="579"/>
      <c r="I317" s="579"/>
      <c r="J317" s="579"/>
      <c r="K317" s="578"/>
      <c r="L317" s="579"/>
      <c r="M317" s="579"/>
      <c r="N317" s="579"/>
      <c r="O317" s="579"/>
      <c r="P317" s="579"/>
      <c r="Q317" s="579"/>
      <c r="R317" s="579"/>
      <c r="S317" s="579"/>
      <c r="T317" s="579"/>
      <c r="U317" s="579"/>
      <c r="V317" s="579"/>
      <c r="W317" s="579"/>
      <c r="X317" s="579"/>
      <c r="Y317" s="579"/>
      <c r="Z317" s="579"/>
      <c r="AA317" s="579"/>
      <c r="AB317" s="581"/>
      <c r="AC317" s="581"/>
      <c r="AD317" s="581"/>
    </row>
    <row r="318" ht="15.75" customHeight="1">
      <c r="A318" s="578"/>
      <c r="B318" s="578"/>
      <c r="C318" s="578"/>
      <c r="D318" s="578"/>
      <c r="E318" s="578"/>
      <c r="F318" s="578"/>
      <c r="G318" s="579"/>
      <c r="H318" s="579"/>
      <c r="I318" s="579"/>
      <c r="J318" s="579"/>
      <c r="K318" s="578"/>
      <c r="L318" s="579"/>
      <c r="M318" s="579"/>
      <c r="N318" s="579"/>
      <c r="O318" s="579"/>
      <c r="P318" s="579"/>
      <c r="Q318" s="579"/>
      <c r="R318" s="579"/>
      <c r="S318" s="579"/>
      <c r="T318" s="579"/>
      <c r="U318" s="579"/>
      <c r="V318" s="579"/>
      <c r="W318" s="579"/>
      <c r="X318" s="579"/>
      <c r="Y318" s="579"/>
      <c r="Z318" s="579"/>
      <c r="AA318" s="579"/>
      <c r="AB318" s="581"/>
      <c r="AC318" s="581"/>
      <c r="AD318" s="581"/>
    </row>
    <row r="319" ht="15.75" customHeight="1">
      <c r="A319" s="578"/>
      <c r="B319" s="578"/>
      <c r="C319" s="578"/>
      <c r="D319" s="578"/>
      <c r="E319" s="578"/>
      <c r="F319" s="578"/>
      <c r="G319" s="579"/>
      <c r="H319" s="579"/>
      <c r="I319" s="579"/>
      <c r="J319" s="579"/>
      <c r="K319" s="578"/>
      <c r="L319" s="579"/>
      <c r="M319" s="579"/>
      <c r="N319" s="579"/>
      <c r="O319" s="579"/>
      <c r="P319" s="579"/>
      <c r="Q319" s="579"/>
      <c r="R319" s="579"/>
      <c r="S319" s="579"/>
      <c r="T319" s="579"/>
      <c r="U319" s="579"/>
      <c r="V319" s="579"/>
      <c r="W319" s="579"/>
      <c r="X319" s="579"/>
      <c r="Y319" s="579"/>
      <c r="Z319" s="579"/>
      <c r="AA319" s="579"/>
      <c r="AB319" s="581"/>
      <c r="AC319" s="581"/>
      <c r="AD319" s="581"/>
    </row>
    <row r="320" ht="15.75" customHeight="1">
      <c r="A320" s="578"/>
      <c r="B320" s="578"/>
      <c r="C320" s="578"/>
      <c r="D320" s="578"/>
      <c r="E320" s="578"/>
      <c r="F320" s="578"/>
      <c r="G320" s="579"/>
      <c r="H320" s="579"/>
      <c r="I320" s="579"/>
      <c r="J320" s="579"/>
      <c r="K320" s="578"/>
      <c r="L320" s="579"/>
      <c r="M320" s="579"/>
      <c r="N320" s="579"/>
      <c r="O320" s="579"/>
      <c r="P320" s="579"/>
      <c r="Q320" s="579"/>
      <c r="R320" s="579"/>
      <c r="S320" s="579"/>
      <c r="T320" s="579"/>
      <c r="U320" s="579"/>
      <c r="V320" s="579"/>
      <c r="W320" s="579"/>
      <c r="X320" s="579"/>
      <c r="Y320" s="579"/>
      <c r="Z320" s="579"/>
      <c r="AA320" s="579"/>
      <c r="AB320" s="581"/>
      <c r="AC320" s="581"/>
      <c r="AD320" s="581"/>
    </row>
    <row r="321" ht="15.75" customHeight="1">
      <c r="A321" s="578"/>
      <c r="B321" s="578"/>
      <c r="C321" s="578"/>
      <c r="D321" s="578"/>
      <c r="E321" s="578"/>
      <c r="F321" s="578"/>
      <c r="G321" s="579"/>
      <c r="H321" s="579"/>
      <c r="I321" s="579"/>
      <c r="J321" s="579"/>
      <c r="K321" s="578"/>
      <c r="L321" s="579"/>
      <c r="M321" s="579"/>
      <c r="N321" s="579"/>
      <c r="O321" s="579"/>
      <c r="P321" s="579"/>
      <c r="Q321" s="579"/>
      <c r="R321" s="579"/>
      <c r="S321" s="579"/>
      <c r="T321" s="579"/>
      <c r="U321" s="579"/>
      <c r="V321" s="579"/>
      <c r="W321" s="579"/>
      <c r="X321" s="579"/>
      <c r="Y321" s="579"/>
      <c r="Z321" s="579"/>
      <c r="AA321" s="579"/>
      <c r="AB321" s="581"/>
      <c r="AC321" s="581"/>
      <c r="AD321" s="581"/>
    </row>
    <row r="322" ht="15.75" customHeight="1">
      <c r="A322" s="578"/>
      <c r="B322" s="578"/>
      <c r="C322" s="578"/>
      <c r="D322" s="578"/>
      <c r="E322" s="578"/>
      <c r="F322" s="578"/>
      <c r="G322" s="579"/>
      <c r="H322" s="579"/>
      <c r="I322" s="579"/>
      <c r="J322" s="579"/>
      <c r="K322" s="578"/>
      <c r="L322" s="579"/>
      <c r="M322" s="579"/>
      <c r="N322" s="579"/>
      <c r="O322" s="579"/>
      <c r="P322" s="579"/>
      <c r="Q322" s="579"/>
      <c r="R322" s="579"/>
      <c r="S322" s="579"/>
      <c r="T322" s="579"/>
      <c r="U322" s="579"/>
      <c r="V322" s="579"/>
      <c r="W322" s="579"/>
      <c r="X322" s="579"/>
      <c r="Y322" s="579"/>
      <c r="Z322" s="579"/>
      <c r="AA322" s="579"/>
      <c r="AB322" s="581"/>
      <c r="AC322" s="581"/>
      <c r="AD322" s="581"/>
    </row>
    <row r="323" ht="15.75" customHeight="1">
      <c r="A323" s="578"/>
      <c r="B323" s="578"/>
      <c r="C323" s="578"/>
      <c r="D323" s="578"/>
      <c r="E323" s="578"/>
      <c r="F323" s="578"/>
      <c r="G323" s="579"/>
      <c r="H323" s="579"/>
      <c r="I323" s="579"/>
      <c r="J323" s="579"/>
      <c r="K323" s="578"/>
      <c r="L323" s="579"/>
      <c r="M323" s="579"/>
      <c r="N323" s="579"/>
      <c r="O323" s="579"/>
      <c r="P323" s="579"/>
      <c r="Q323" s="579"/>
      <c r="R323" s="579"/>
      <c r="S323" s="579"/>
      <c r="T323" s="579"/>
      <c r="U323" s="579"/>
      <c r="V323" s="579"/>
      <c r="W323" s="579"/>
      <c r="X323" s="579"/>
      <c r="Y323" s="579"/>
      <c r="Z323" s="579"/>
      <c r="AA323" s="579"/>
      <c r="AB323" s="581"/>
      <c r="AC323" s="581"/>
      <c r="AD323" s="581"/>
    </row>
    <row r="324" ht="15.75" customHeight="1">
      <c r="A324" s="578"/>
      <c r="B324" s="578"/>
      <c r="C324" s="578"/>
      <c r="D324" s="578"/>
      <c r="E324" s="578"/>
      <c r="F324" s="578"/>
      <c r="G324" s="579"/>
      <c r="H324" s="579"/>
      <c r="I324" s="579"/>
      <c r="J324" s="579"/>
      <c r="K324" s="578"/>
      <c r="L324" s="579"/>
      <c r="M324" s="579"/>
      <c r="N324" s="579"/>
      <c r="O324" s="579"/>
      <c r="P324" s="579"/>
      <c r="Q324" s="579"/>
      <c r="R324" s="579"/>
      <c r="S324" s="579"/>
      <c r="T324" s="579"/>
      <c r="U324" s="579"/>
      <c r="V324" s="579"/>
      <c r="W324" s="579"/>
      <c r="X324" s="579"/>
      <c r="Y324" s="579"/>
      <c r="Z324" s="579"/>
      <c r="AA324" s="579"/>
      <c r="AB324" s="581"/>
      <c r="AC324" s="581"/>
      <c r="AD324" s="581"/>
    </row>
    <row r="325" ht="15.75" customHeight="1">
      <c r="A325" s="578"/>
      <c r="B325" s="578"/>
      <c r="C325" s="578"/>
      <c r="D325" s="578"/>
      <c r="E325" s="578"/>
      <c r="F325" s="578"/>
      <c r="G325" s="579"/>
      <c r="H325" s="579"/>
      <c r="I325" s="579"/>
      <c r="J325" s="579"/>
      <c r="K325" s="578"/>
      <c r="L325" s="579"/>
      <c r="M325" s="579"/>
      <c r="N325" s="579"/>
      <c r="O325" s="579"/>
      <c r="P325" s="579"/>
      <c r="Q325" s="579"/>
      <c r="R325" s="579"/>
      <c r="S325" s="579"/>
      <c r="T325" s="579"/>
      <c r="U325" s="579"/>
      <c r="V325" s="579"/>
      <c r="W325" s="579"/>
      <c r="X325" s="579"/>
      <c r="Y325" s="579"/>
      <c r="Z325" s="579"/>
      <c r="AA325" s="579"/>
      <c r="AB325" s="581"/>
      <c r="AC325" s="581"/>
      <c r="AD325" s="581"/>
    </row>
    <row r="326" ht="15.75" customHeight="1">
      <c r="A326" s="578"/>
      <c r="B326" s="578"/>
      <c r="C326" s="578"/>
      <c r="D326" s="578"/>
      <c r="E326" s="578"/>
      <c r="F326" s="578"/>
      <c r="G326" s="579"/>
      <c r="H326" s="579"/>
      <c r="I326" s="579"/>
      <c r="J326" s="579"/>
      <c r="K326" s="578"/>
      <c r="L326" s="579"/>
      <c r="M326" s="579"/>
      <c r="N326" s="579"/>
      <c r="O326" s="579"/>
      <c r="P326" s="579"/>
      <c r="Q326" s="579"/>
      <c r="R326" s="579"/>
      <c r="S326" s="579"/>
      <c r="T326" s="579"/>
      <c r="U326" s="579"/>
      <c r="V326" s="579"/>
      <c r="W326" s="579"/>
      <c r="X326" s="579"/>
      <c r="Y326" s="579"/>
      <c r="Z326" s="579"/>
      <c r="AA326" s="579"/>
      <c r="AB326" s="581"/>
      <c r="AC326" s="581"/>
      <c r="AD326" s="581"/>
    </row>
    <row r="327" ht="15.75" customHeight="1">
      <c r="A327" s="578"/>
      <c r="B327" s="578"/>
      <c r="C327" s="578"/>
      <c r="D327" s="578"/>
      <c r="E327" s="578"/>
      <c r="F327" s="578"/>
      <c r="G327" s="579"/>
      <c r="H327" s="579"/>
      <c r="I327" s="579"/>
      <c r="J327" s="579"/>
      <c r="K327" s="578"/>
      <c r="L327" s="579"/>
      <c r="M327" s="579"/>
      <c r="N327" s="579"/>
      <c r="O327" s="579"/>
      <c r="P327" s="579"/>
      <c r="Q327" s="579"/>
      <c r="R327" s="579"/>
      <c r="S327" s="579"/>
      <c r="T327" s="579"/>
      <c r="U327" s="579"/>
      <c r="V327" s="579"/>
      <c r="W327" s="579"/>
      <c r="X327" s="579"/>
      <c r="Y327" s="579"/>
      <c r="Z327" s="579"/>
      <c r="AA327" s="579"/>
      <c r="AB327" s="581"/>
      <c r="AC327" s="581"/>
      <c r="AD327" s="581"/>
    </row>
    <row r="328" ht="15.75" customHeight="1">
      <c r="A328" s="578"/>
      <c r="B328" s="578"/>
      <c r="C328" s="578"/>
      <c r="D328" s="578"/>
      <c r="E328" s="578"/>
      <c r="F328" s="578"/>
      <c r="G328" s="579"/>
      <c r="H328" s="579"/>
      <c r="I328" s="579"/>
      <c r="J328" s="579"/>
      <c r="K328" s="578"/>
      <c r="L328" s="579"/>
      <c r="M328" s="579"/>
      <c r="N328" s="579"/>
      <c r="O328" s="579"/>
      <c r="P328" s="579"/>
      <c r="Q328" s="579"/>
      <c r="R328" s="579"/>
      <c r="S328" s="579"/>
      <c r="T328" s="579"/>
      <c r="U328" s="579"/>
      <c r="V328" s="579"/>
      <c r="W328" s="579"/>
      <c r="X328" s="579"/>
      <c r="Y328" s="579"/>
      <c r="Z328" s="579"/>
      <c r="AA328" s="579"/>
      <c r="AB328" s="581"/>
      <c r="AC328" s="581"/>
      <c r="AD328" s="581"/>
    </row>
    <row r="329" ht="15.75" customHeight="1">
      <c r="A329" s="578"/>
      <c r="B329" s="578"/>
      <c r="C329" s="578"/>
      <c r="D329" s="578"/>
      <c r="E329" s="578"/>
      <c r="F329" s="578"/>
      <c r="G329" s="579"/>
      <c r="H329" s="579"/>
      <c r="I329" s="579"/>
      <c r="J329" s="579"/>
      <c r="K329" s="578"/>
      <c r="L329" s="579"/>
      <c r="M329" s="579"/>
      <c r="N329" s="579"/>
      <c r="O329" s="579"/>
      <c r="P329" s="579"/>
      <c r="Q329" s="579"/>
      <c r="R329" s="579"/>
      <c r="S329" s="579"/>
      <c r="T329" s="579"/>
      <c r="U329" s="579"/>
      <c r="V329" s="579"/>
      <c r="W329" s="579"/>
      <c r="X329" s="579"/>
      <c r="Y329" s="579"/>
      <c r="Z329" s="579"/>
      <c r="AA329" s="579"/>
      <c r="AB329" s="581"/>
      <c r="AC329" s="581"/>
      <c r="AD329" s="581"/>
    </row>
    <row r="330" ht="15.75" customHeight="1">
      <c r="A330" s="578"/>
      <c r="B330" s="578"/>
      <c r="C330" s="578"/>
      <c r="D330" s="578"/>
      <c r="E330" s="578"/>
      <c r="F330" s="578"/>
      <c r="G330" s="579"/>
      <c r="H330" s="579"/>
      <c r="I330" s="579"/>
      <c r="J330" s="579"/>
      <c r="K330" s="578"/>
      <c r="L330" s="579"/>
      <c r="M330" s="579"/>
      <c r="N330" s="579"/>
      <c r="O330" s="579"/>
      <c r="P330" s="579"/>
      <c r="Q330" s="579"/>
      <c r="R330" s="579"/>
      <c r="S330" s="579"/>
      <c r="T330" s="579"/>
      <c r="U330" s="579"/>
      <c r="V330" s="579"/>
      <c r="W330" s="579"/>
      <c r="X330" s="579"/>
      <c r="Y330" s="579"/>
      <c r="Z330" s="579"/>
      <c r="AA330" s="579"/>
      <c r="AB330" s="581"/>
      <c r="AC330" s="581"/>
      <c r="AD330" s="581"/>
    </row>
    <row r="331" ht="15.75" customHeight="1">
      <c r="A331" s="578"/>
      <c r="B331" s="578"/>
      <c r="C331" s="578"/>
      <c r="D331" s="578"/>
      <c r="E331" s="578"/>
      <c r="F331" s="578"/>
      <c r="G331" s="579"/>
      <c r="H331" s="579"/>
      <c r="I331" s="579"/>
      <c r="J331" s="579"/>
      <c r="K331" s="578"/>
      <c r="L331" s="579"/>
      <c r="M331" s="579"/>
      <c r="N331" s="579"/>
      <c r="O331" s="579"/>
      <c r="P331" s="579"/>
      <c r="Q331" s="579"/>
      <c r="R331" s="579"/>
      <c r="S331" s="579"/>
      <c r="T331" s="579"/>
      <c r="U331" s="579"/>
      <c r="V331" s="579"/>
      <c r="W331" s="579"/>
      <c r="X331" s="579"/>
      <c r="Y331" s="579"/>
      <c r="Z331" s="579"/>
      <c r="AA331" s="579"/>
      <c r="AB331" s="581"/>
      <c r="AC331" s="581"/>
      <c r="AD331" s="581"/>
    </row>
    <row r="332" ht="15.75" customHeight="1">
      <c r="A332" s="578"/>
      <c r="B332" s="578"/>
      <c r="C332" s="578"/>
      <c r="D332" s="578"/>
      <c r="E332" s="578"/>
      <c r="F332" s="578"/>
      <c r="G332" s="579"/>
      <c r="H332" s="579"/>
      <c r="I332" s="579"/>
      <c r="J332" s="579"/>
      <c r="K332" s="578"/>
      <c r="L332" s="579"/>
      <c r="M332" s="579"/>
      <c r="N332" s="579"/>
      <c r="O332" s="579"/>
      <c r="P332" s="579"/>
      <c r="Q332" s="579"/>
      <c r="R332" s="579"/>
      <c r="S332" s="579"/>
      <c r="T332" s="579"/>
      <c r="U332" s="579"/>
      <c r="V332" s="579"/>
      <c r="W332" s="579"/>
      <c r="X332" s="579"/>
      <c r="Y332" s="579"/>
      <c r="Z332" s="579"/>
      <c r="AA332" s="579"/>
      <c r="AB332" s="581"/>
      <c r="AC332" s="581"/>
      <c r="AD332" s="581"/>
    </row>
    <row r="333" ht="15.75" customHeight="1">
      <c r="A333" s="578"/>
      <c r="B333" s="578"/>
      <c r="C333" s="578"/>
      <c r="D333" s="578"/>
      <c r="E333" s="578"/>
      <c r="F333" s="578"/>
      <c r="G333" s="579"/>
      <c r="H333" s="579"/>
      <c r="I333" s="579"/>
      <c r="J333" s="579"/>
      <c r="K333" s="578"/>
      <c r="L333" s="579"/>
      <c r="M333" s="579"/>
      <c r="N333" s="579"/>
      <c r="O333" s="579"/>
      <c r="P333" s="579"/>
      <c r="Q333" s="579"/>
      <c r="R333" s="579"/>
      <c r="S333" s="579"/>
      <c r="T333" s="579"/>
      <c r="U333" s="579"/>
      <c r="V333" s="579"/>
      <c r="W333" s="579"/>
      <c r="X333" s="579"/>
      <c r="Y333" s="579"/>
      <c r="Z333" s="579"/>
      <c r="AA333" s="579"/>
      <c r="AB333" s="581"/>
      <c r="AC333" s="581"/>
      <c r="AD333" s="581"/>
    </row>
    <row r="334" ht="15.75" customHeight="1">
      <c r="A334" s="578"/>
      <c r="B334" s="578"/>
      <c r="C334" s="578"/>
      <c r="D334" s="578"/>
      <c r="E334" s="578"/>
      <c r="F334" s="578"/>
      <c r="G334" s="579"/>
      <c r="H334" s="579"/>
      <c r="I334" s="579"/>
      <c r="J334" s="579"/>
      <c r="K334" s="578"/>
      <c r="L334" s="579"/>
      <c r="M334" s="579"/>
      <c r="N334" s="579"/>
      <c r="O334" s="579"/>
      <c r="P334" s="579"/>
      <c r="Q334" s="579"/>
      <c r="R334" s="579"/>
      <c r="S334" s="579"/>
      <c r="T334" s="579"/>
      <c r="U334" s="579"/>
      <c r="V334" s="579"/>
      <c r="W334" s="579"/>
      <c r="X334" s="579"/>
      <c r="Y334" s="579"/>
      <c r="Z334" s="579"/>
      <c r="AA334" s="579"/>
      <c r="AB334" s="581"/>
      <c r="AC334" s="581"/>
      <c r="AD334" s="581"/>
    </row>
    <row r="335" ht="15.75" customHeight="1">
      <c r="A335" s="578"/>
      <c r="B335" s="578"/>
      <c r="C335" s="578"/>
      <c r="D335" s="578"/>
      <c r="E335" s="578"/>
      <c r="F335" s="578"/>
      <c r="G335" s="579"/>
      <c r="H335" s="579"/>
      <c r="I335" s="579"/>
      <c r="J335" s="579"/>
      <c r="K335" s="578"/>
      <c r="L335" s="579"/>
      <c r="M335" s="579"/>
      <c r="N335" s="579"/>
      <c r="O335" s="579"/>
      <c r="P335" s="579"/>
      <c r="Q335" s="579"/>
      <c r="R335" s="579"/>
      <c r="S335" s="579"/>
      <c r="T335" s="579"/>
      <c r="U335" s="579"/>
      <c r="V335" s="579"/>
      <c r="W335" s="579"/>
      <c r="X335" s="579"/>
      <c r="Y335" s="579"/>
      <c r="Z335" s="579"/>
      <c r="AA335" s="579"/>
      <c r="AB335" s="581"/>
      <c r="AC335" s="581"/>
      <c r="AD335" s="581"/>
    </row>
    <row r="336" ht="15.75" customHeight="1">
      <c r="A336" s="578"/>
      <c r="B336" s="578"/>
      <c r="C336" s="578"/>
      <c r="D336" s="578"/>
      <c r="E336" s="578"/>
      <c r="F336" s="578"/>
      <c r="G336" s="579"/>
      <c r="H336" s="579"/>
      <c r="I336" s="579"/>
      <c r="J336" s="579"/>
      <c r="K336" s="578"/>
      <c r="L336" s="579"/>
      <c r="M336" s="579"/>
      <c r="N336" s="579"/>
      <c r="O336" s="579"/>
      <c r="P336" s="579"/>
      <c r="Q336" s="579"/>
      <c r="R336" s="579"/>
      <c r="S336" s="579"/>
      <c r="T336" s="579"/>
      <c r="U336" s="579"/>
      <c r="V336" s="579"/>
      <c r="W336" s="579"/>
      <c r="X336" s="579"/>
      <c r="Y336" s="579"/>
      <c r="Z336" s="579"/>
      <c r="AA336" s="579"/>
      <c r="AB336" s="581"/>
      <c r="AC336" s="581"/>
      <c r="AD336" s="581"/>
    </row>
    <row r="337" ht="15.75" customHeight="1">
      <c r="A337" s="578"/>
      <c r="B337" s="578"/>
      <c r="C337" s="578"/>
      <c r="D337" s="578"/>
      <c r="E337" s="578"/>
      <c r="F337" s="578"/>
      <c r="G337" s="579"/>
      <c r="H337" s="579"/>
      <c r="I337" s="579"/>
      <c r="J337" s="579"/>
      <c r="K337" s="578"/>
      <c r="L337" s="579"/>
      <c r="M337" s="579"/>
      <c r="N337" s="579"/>
      <c r="O337" s="579"/>
      <c r="P337" s="579"/>
      <c r="Q337" s="579"/>
      <c r="R337" s="579"/>
      <c r="S337" s="579"/>
      <c r="T337" s="579"/>
      <c r="U337" s="579"/>
      <c r="V337" s="579"/>
      <c r="W337" s="579"/>
      <c r="X337" s="579"/>
      <c r="Y337" s="579"/>
      <c r="Z337" s="579"/>
      <c r="AA337" s="579"/>
      <c r="AB337" s="581"/>
      <c r="AC337" s="581"/>
      <c r="AD337" s="581"/>
    </row>
    <row r="338" ht="15.75" customHeight="1">
      <c r="A338" s="578"/>
      <c r="B338" s="578"/>
      <c r="C338" s="578"/>
      <c r="D338" s="578"/>
      <c r="E338" s="578"/>
      <c r="F338" s="578"/>
      <c r="G338" s="579"/>
      <c r="H338" s="579"/>
      <c r="I338" s="579"/>
      <c r="J338" s="579"/>
      <c r="K338" s="578"/>
      <c r="L338" s="579"/>
      <c r="M338" s="579"/>
      <c r="N338" s="579"/>
      <c r="O338" s="579"/>
      <c r="P338" s="579"/>
      <c r="Q338" s="579"/>
      <c r="R338" s="579"/>
      <c r="S338" s="579"/>
      <c r="T338" s="579"/>
      <c r="U338" s="579"/>
      <c r="V338" s="579"/>
      <c r="W338" s="579"/>
      <c r="X338" s="579"/>
      <c r="Y338" s="579"/>
      <c r="Z338" s="579"/>
      <c r="AA338" s="579"/>
      <c r="AB338" s="581"/>
      <c r="AC338" s="581"/>
      <c r="AD338" s="581"/>
    </row>
    <row r="339" ht="15.75" customHeight="1">
      <c r="A339" s="578"/>
      <c r="B339" s="578"/>
      <c r="C339" s="578"/>
      <c r="D339" s="578"/>
      <c r="E339" s="578"/>
      <c r="F339" s="578"/>
      <c r="G339" s="579"/>
      <c r="H339" s="579"/>
      <c r="I339" s="579"/>
      <c r="J339" s="579"/>
      <c r="K339" s="578"/>
      <c r="L339" s="579"/>
      <c r="M339" s="579"/>
      <c r="N339" s="579"/>
      <c r="O339" s="579"/>
      <c r="P339" s="579"/>
      <c r="Q339" s="579"/>
      <c r="R339" s="579"/>
      <c r="S339" s="579"/>
      <c r="T339" s="579"/>
      <c r="U339" s="579"/>
      <c r="V339" s="579"/>
      <c r="W339" s="579"/>
      <c r="X339" s="579"/>
      <c r="Y339" s="579"/>
      <c r="Z339" s="579"/>
      <c r="AA339" s="579"/>
      <c r="AB339" s="581"/>
      <c r="AC339" s="581"/>
      <c r="AD339" s="581"/>
    </row>
    <row r="340" ht="15.75" customHeight="1">
      <c r="A340" s="578"/>
      <c r="B340" s="578"/>
      <c r="C340" s="578"/>
      <c r="D340" s="578"/>
      <c r="E340" s="578"/>
      <c r="F340" s="578"/>
      <c r="G340" s="579"/>
      <c r="H340" s="579"/>
      <c r="I340" s="579"/>
      <c r="J340" s="579"/>
      <c r="K340" s="578"/>
      <c r="L340" s="579"/>
      <c r="M340" s="579"/>
      <c r="N340" s="579"/>
      <c r="O340" s="579"/>
      <c r="P340" s="579"/>
      <c r="Q340" s="579"/>
      <c r="R340" s="579"/>
      <c r="S340" s="579"/>
      <c r="T340" s="579"/>
      <c r="U340" s="579"/>
      <c r="V340" s="579"/>
      <c r="W340" s="579"/>
      <c r="X340" s="579"/>
      <c r="Y340" s="579"/>
      <c r="Z340" s="579"/>
      <c r="AA340" s="579"/>
      <c r="AB340" s="581"/>
      <c r="AC340" s="581"/>
      <c r="AD340" s="581"/>
    </row>
    <row r="341" ht="15.75" customHeight="1">
      <c r="A341" s="578"/>
      <c r="B341" s="578"/>
      <c r="C341" s="578"/>
      <c r="D341" s="578"/>
      <c r="E341" s="578"/>
      <c r="F341" s="578"/>
      <c r="G341" s="579"/>
      <c r="H341" s="579"/>
      <c r="I341" s="579"/>
      <c r="J341" s="579"/>
      <c r="K341" s="578"/>
      <c r="L341" s="579"/>
      <c r="M341" s="579"/>
      <c r="N341" s="579"/>
      <c r="O341" s="579"/>
      <c r="P341" s="579"/>
      <c r="Q341" s="579"/>
      <c r="R341" s="579"/>
      <c r="S341" s="579"/>
      <c r="T341" s="579"/>
      <c r="U341" s="579"/>
      <c r="V341" s="579"/>
      <c r="W341" s="579"/>
      <c r="X341" s="579"/>
      <c r="Y341" s="579"/>
      <c r="Z341" s="579"/>
      <c r="AA341" s="579"/>
      <c r="AB341" s="581"/>
      <c r="AC341" s="581"/>
      <c r="AD341" s="581"/>
    </row>
    <row r="342" ht="15.75" customHeight="1">
      <c r="A342" s="578"/>
      <c r="B342" s="578"/>
      <c r="C342" s="578"/>
      <c r="D342" s="578"/>
      <c r="E342" s="578"/>
      <c r="F342" s="578"/>
      <c r="G342" s="579"/>
      <c r="H342" s="579"/>
      <c r="I342" s="579"/>
      <c r="J342" s="579"/>
      <c r="K342" s="578"/>
      <c r="L342" s="579"/>
      <c r="M342" s="579"/>
      <c r="N342" s="579"/>
      <c r="O342" s="579"/>
      <c r="P342" s="579"/>
      <c r="Q342" s="579"/>
      <c r="R342" s="579"/>
      <c r="S342" s="579"/>
      <c r="T342" s="579"/>
      <c r="U342" s="579"/>
      <c r="V342" s="579"/>
      <c r="W342" s="579"/>
      <c r="X342" s="579"/>
      <c r="Y342" s="579"/>
      <c r="Z342" s="579"/>
      <c r="AA342" s="579"/>
      <c r="AB342" s="581"/>
      <c r="AC342" s="581"/>
      <c r="AD342" s="581"/>
    </row>
    <row r="343" ht="15.75" customHeight="1">
      <c r="A343" s="578"/>
      <c r="B343" s="578"/>
      <c r="C343" s="578"/>
      <c r="D343" s="578"/>
      <c r="E343" s="578"/>
      <c r="F343" s="578"/>
      <c r="G343" s="579"/>
      <c r="H343" s="579"/>
      <c r="I343" s="579"/>
      <c r="J343" s="579"/>
      <c r="K343" s="578"/>
      <c r="L343" s="579"/>
      <c r="M343" s="579"/>
      <c r="N343" s="579"/>
      <c r="O343" s="579"/>
      <c r="P343" s="579"/>
      <c r="Q343" s="579"/>
      <c r="R343" s="579"/>
      <c r="S343" s="579"/>
      <c r="T343" s="579"/>
      <c r="U343" s="579"/>
      <c r="V343" s="579"/>
      <c r="W343" s="579"/>
      <c r="X343" s="579"/>
      <c r="Y343" s="579"/>
      <c r="Z343" s="579"/>
      <c r="AA343" s="579"/>
      <c r="AB343" s="581"/>
      <c r="AC343" s="581"/>
      <c r="AD343" s="581"/>
    </row>
    <row r="344" ht="15.75" customHeight="1">
      <c r="A344" s="578"/>
      <c r="B344" s="578"/>
      <c r="C344" s="578"/>
      <c r="D344" s="578"/>
      <c r="E344" s="578"/>
      <c r="F344" s="578"/>
      <c r="G344" s="579"/>
      <c r="H344" s="579"/>
      <c r="I344" s="579"/>
      <c r="J344" s="579"/>
      <c r="K344" s="578"/>
      <c r="L344" s="579"/>
      <c r="M344" s="579"/>
      <c r="N344" s="579"/>
      <c r="O344" s="579"/>
      <c r="P344" s="579"/>
      <c r="Q344" s="579"/>
      <c r="R344" s="579"/>
      <c r="S344" s="579"/>
      <c r="T344" s="579"/>
      <c r="U344" s="579"/>
      <c r="V344" s="579"/>
      <c r="W344" s="579"/>
      <c r="X344" s="579"/>
      <c r="Y344" s="579"/>
      <c r="Z344" s="579"/>
      <c r="AA344" s="579"/>
      <c r="AB344" s="581"/>
      <c r="AC344" s="581"/>
      <c r="AD344" s="581"/>
    </row>
    <row r="345" ht="15.75" customHeight="1">
      <c r="A345" s="578"/>
      <c r="B345" s="578"/>
      <c r="C345" s="578"/>
      <c r="D345" s="578"/>
      <c r="E345" s="578"/>
      <c r="F345" s="578"/>
      <c r="G345" s="579"/>
      <c r="H345" s="579"/>
      <c r="I345" s="579"/>
      <c r="J345" s="579"/>
      <c r="K345" s="578"/>
      <c r="L345" s="579"/>
      <c r="M345" s="579"/>
      <c r="N345" s="579"/>
      <c r="O345" s="579"/>
      <c r="P345" s="579"/>
      <c r="Q345" s="579"/>
      <c r="R345" s="579"/>
      <c r="S345" s="579"/>
      <c r="T345" s="579"/>
      <c r="U345" s="579"/>
      <c r="V345" s="579"/>
      <c r="W345" s="579"/>
      <c r="X345" s="579"/>
      <c r="Y345" s="579"/>
      <c r="Z345" s="579"/>
      <c r="AA345" s="579"/>
      <c r="AB345" s="581"/>
      <c r="AC345" s="581"/>
      <c r="AD345" s="581"/>
    </row>
    <row r="346" ht="15.75" customHeight="1">
      <c r="A346" s="578"/>
      <c r="B346" s="578"/>
      <c r="C346" s="578"/>
      <c r="D346" s="578"/>
      <c r="E346" s="578"/>
      <c r="F346" s="578"/>
      <c r="G346" s="579"/>
      <c r="H346" s="579"/>
      <c r="I346" s="579"/>
      <c r="J346" s="579"/>
      <c r="K346" s="578"/>
      <c r="L346" s="579"/>
      <c r="M346" s="579"/>
      <c r="N346" s="579"/>
      <c r="O346" s="579"/>
      <c r="P346" s="579"/>
      <c r="Q346" s="579"/>
      <c r="R346" s="579"/>
      <c r="S346" s="579"/>
      <c r="T346" s="579"/>
      <c r="U346" s="579"/>
      <c r="V346" s="579"/>
      <c r="W346" s="579"/>
      <c r="X346" s="579"/>
      <c r="Y346" s="579"/>
      <c r="Z346" s="579"/>
      <c r="AA346" s="579"/>
      <c r="AB346" s="581"/>
      <c r="AC346" s="581"/>
      <c r="AD346" s="581"/>
    </row>
    <row r="347" ht="15.75" customHeight="1">
      <c r="A347" s="578"/>
      <c r="B347" s="578"/>
      <c r="C347" s="578"/>
      <c r="D347" s="578"/>
      <c r="E347" s="578"/>
      <c r="F347" s="578"/>
      <c r="G347" s="579"/>
      <c r="H347" s="579"/>
      <c r="I347" s="579"/>
      <c r="J347" s="579"/>
      <c r="K347" s="578"/>
      <c r="L347" s="579"/>
      <c r="M347" s="579"/>
      <c r="N347" s="579"/>
      <c r="O347" s="579"/>
      <c r="P347" s="579"/>
      <c r="Q347" s="579"/>
      <c r="R347" s="579"/>
      <c r="S347" s="579"/>
      <c r="T347" s="579"/>
      <c r="U347" s="579"/>
      <c r="V347" s="579"/>
      <c r="W347" s="579"/>
      <c r="X347" s="579"/>
      <c r="Y347" s="579"/>
      <c r="Z347" s="579"/>
      <c r="AA347" s="579"/>
      <c r="AB347" s="581"/>
      <c r="AC347" s="581"/>
      <c r="AD347" s="581"/>
    </row>
    <row r="348" ht="15.75" customHeight="1">
      <c r="A348" s="578"/>
      <c r="B348" s="578"/>
      <c r="C348" s="578"/>
      <c r="D348" s="578"/>
      <c r="E348" s="578"/>
      <c r="F348" s="578"/>
      <c r="G348" s="579"/>
      <c r="H348" s="579"/>
      <c r="I348" s="579"/>
      <c r="J348" s="579"/>
      <c r="K348" s="578"/>
      <c r="L348" s="579"/>
      <c r="M348" s="579"/>
      <c r="N348" s="579"/>
      <c r="O348" s="579"/>
      <c r="P348" s="579"/>
      <c r="Q348" s="579"/>
      <c r="R348" s="579"/>
      <c r="S348" s="579"/>
      <c r="T348" s="579"/>
      <c r="U348" s="579"/>
      <c r="V348" s="579"/>
      <c r="W348" s="579"/>
      <c r="X348" s="579"/>
      <c r="Y348" s="579"/>
      <c r="Z348" s="579"/>
      <c r="AA348" s="579"/>
      <c r="AB348" s="581"/>
      <c r="AC348" s="581"/>
      <c r="AD348" s="581"/>
    </row>
    <row r="349" ht="15.75" customHeight="1">
      <c r="A349" s="578"/>
      <c r="B349" s="578"/>
      <c r="C349" s="578"/>
      <c r="D349" s="578"/>
      <c r="E349" s="578"/>
      <c r="F349" s="578"/>
      <c r="G349" s="579"/>
      <c r="H349" s="579"/>
      <c r="I349" s="579"/>
      <c r="J349" s="579"/>
      <c r="K349" s="578"/>
      <c r="L349" s="579"/>
      <c r="M349" s="579"/>
      <c r="N349" s="579"/>
      <c r="O349" s="579"/>
      <c r="P349" s="579"/>
      <c r="Q349" s="579"/>
      <c r="R349" s="579"/>
      <c r="S349" s="579"/>
      <c r="T349" s="579"/>
      <c r="U349" s="579"/>
      <c r="V349" s="579"/>
      <c r="W349" s="579"/>
      <c r="X349" s="579"/>
      <c r="Y349" s="579"/>
      <c r="Z349" s="579"/>
      <c r="AA349" s="579"/>
      <c r="AB349" s="581"/>
      <c r="AC349" s="581"/>
      <c r="AD349" s="581"/>
    </row>
    <row r="350" ht="15.75" customHeight="1">
      <c r="A350" s="578"/>
      <c r="B350" s="578"/>
      <c r="C350" s="578"/>
      <c r="D350" s="578"/>
      <c r="E350" s="578"/>
      <c r="F350" s="578"/>
      <c r="G350" s="579"/>
      <c r="H350" s="579"/>
      <c r="I350" s="579"/>
      <c r="J350" s="579"/>
      <c r="K350" s="578"/>
      <c r="L350" s="579"/>
      <c r="M350" s="579"/>
      <c r="N350" s="579"/>
      <c r="O350" s="579"/>
      <c r="P350" s="579"/>
      <c r="Q350" s="579"/>
      <c r="R350" s="579"/>
      <c r="S350" s="579"/>
      <c r="T350" s="579"/>
      <c r="U350" s="579"/>
      <c r="V350" s="579"/>
      <c r="W350" s="579"/>
      <c r="X350" s="579"/>
      <c r="Y350" s="579"/>
      <c r="Z350" s="579"/>
      <c r="AA350" s="579"/>
      <c r="AB350" s="581"/>
      <c r="AC350" s="581"/>
      <c r="AD350" s="581"/>
    </row>
    <row r="351" ht="15.75" customHeight="1">
      <c r="A351" s="578"/>
      <c r="B351" s="578"/>
      <c r="C351" s="578"/>
      <c r="D351" s="578"/>
      <c r="E351" s="578"/>
      <c r="F351" s="578"/>
      <c r="G351" s="579"/>
      <c r="H351" s="579"/>
      <c r="I351" s="579"/>
      <c r="J351" s="579"/>
      <c r="K351" s="578"/>
      <c r="L351" s="579"/>
      <c r="M351" s="579"/>
      <c r="N351" s="579"/>
      <c r="O351" s="579"/>
      <c r="P351" s="579"/>
      <c r="Q351" s="579"/>
      <c r="R351" s="579"/>
      <c r="S351" s="579"/>
      <c r="T351" s="579"/>
      <c r="U351" s="579"/>
      <c r="V351" s="579"/>
      <c r="W351" s="579"/>
      <c r="X351" s="579"/>
      <c r="Y351" s="579"/>
      <c r="Z351" s="579"/>
      <c r="AA351" s="579"/>
      <c r="AB351" s="581"/>
      <c r="AC351" s="581"/>
      <c r="AD351" s="581"/>
    </row>
    <row r="352" ht="15.75" customHeight="1">
      <c r="A352" s="578"/>
      <c r="B352" s="578"/>
      <c r="C352" s="578"/>
      <c r="D352" s="578"/>
      <c r="E352" s="578"/>
      <c r="F352" s="578"/>
      <c r="G352" s="579"/>
      <c r="H352" s="579"/>
      <c r="I352" s="579"/>
      <c r="J352" s="579"/>
      <c r="K352" s="578"/>
      <c r="L352" s="579"/>
      <c r="M352" s="579"/>
      <c r="N352" s="579"/>
      <c r="O352" s="579"/>
      <c r="P352" s="579"/>
      <c r="Q352" s="579"/>
      <c r="R352" s="579"/>
      <c r="S352" s="579"/>
      <c r="T352" s="579"/>
      <c r="U352" s="579"/>
      <c r="V352" s="579"/>
      <c r="W352" s="579"/>
      <c r="X352" s="579"/>
      <c r="Y352" s="579"/>
      <c r="Z352" s="579"/>
      <c r="AA352" s="579"/>
      <c r="AB352" s="581"/>
      <c r="AC352" s="581"/>
      <c r="AD352" s="581"/>
    </row>
    <row r="353" ht="15.75" customHeight="1">
      <c r="A353" s="578"/>
      <c r="B353" s="578"/>
      <c r="C353" s="578"/>
      <c r="D353" s="578"/>
      <c r="E353" s="578"/>
      <c r="F353" s="578"/>
      <c r="G353" s="579"/>
      <c r="H353" s="579"/>
      <c r="I353" s="579"/>
      <c r="J353" s="579"/>
      <c r="K353" s="578"/>
      <c r="L353" s="579"/>
      <c r="M353" s="579"/>
      <c r="N353" s="579"/>
      <c r="O353" s="579"/>
      <c r="P353" s="579"/>
      <c r="Q353" s="579"/>
      <c r="R353" s="579"/>
      <c r="S353" s="579"/>
      <c r="T353" s="579"/>
      <c r="U353" s="579"/>
      <c r="V353" s="579"/>
      <c r="W353" s="579"/>
      <c r="X353" s="579"/>
      <c r="Y353" s="579"/>
      <c r="Z353" s="579"/>
      <c r="AA353" s="579"/>
      <c r="AB353" s="581"/>
      <c r="AC353" s="581"/>
      <c r="AD353" s="581"/>
    </row>
    <row r="354" ht="15.75" customHeight="1">
      <c r="A354" s="578"/>
      <c r="B354" s="578"/>
      <c r="C354" s="578"/>
      <c r="D354" s="578"/>
      <c r="E354" s="578"/>
      <c r="F354" s="578"/>
      <c r="G354" s="579"/>
      <c r="H354" s="579"/>
      <c r="I354" s="579"/>
      <c r="J354" s="579"/>
      <c r="K354" s="578"/>
      <c r="L354" s="579"/>
      <c r="M354" s="579"/>
      <c r="N354" s="579"/>
      <c r="O354" s="579"/>
      <c r="P354" s="579"/>
      <c r="Q354" s="579"/>
      <c r="R354" s="579"/>
      <c r="S354" s="579"/>
      <c r="T354" s="579"/>
      <c r="U354" s="579"/>
      <c r="V354" s="579"/>
      <c r="W354" s="579"/>
      <c r="X354" s="579"/>
      <c r="Y354" s="579"/>
      <c r="Z354" s="579"/>
      <c r="AA354" s="579"/>
      <c r="AB354" s="581"/>
      <c r="AC354" s="581"/>
      <c r="AD354" s="581"/>
    </row>
    <row r="355" ht="15.75" customHeight="1">
      <c r="A355" s="578"/>
      <c r="B355" s="578"/>
      <c r="C355" s="578"/>
      <c r="D355" s="578"/>
      <c r="E355" s="578"/>
      <c r="F355" s="578"/>
      <c r="G355" s="579"/>
      <c r="H355" s="579"/>
      <c r="I355" s="579"/>
      <c r="J355" s="579"/>
      <c r="K355" s="578"/>
      <c r="L355" s="579"/>
      <c r="M355" s="579"/>
      <c r="N355" s="579"/>
      <c r="O355" s="579"/>
      <c r="P355" s="579"/>
      <c r="Q355" s="579"/>
      <c r="R355" s="579"/>
      <c r="S355" s="579"/>
      <c r="T355" s="579"/>
      <c r="U355" s="579"/>
      <c r="V355" s="579"/>
      <c r="W355" s="579"/>
      <c r="X355" s="579"/>
      <c r="Y355" s="579"/>
      <c r="Z355" s="579"/>
      <c r="AA355" s="579"/>
      <c r="AB355" s="581"/>
      <c r="AC355" s="581"/>
      <c r="AD355" s="581"/>
    </row>
    <row r="356" ht="15.75" customHeight="1">
      <c r="A356" s="578"/>
      <c r="B356" s="578"/>
      <c r="C356" s="578"/>
      <c r="D356" s="578"/>
      <c r="E356" s="578"/>
      <c r="F356" s="578"/>
      <c r="G356" s="579"/>
      <c r="H356" s="579"/>
      <c r="I356" s="579"/>
      <c r="J356" s="579"/>
      <c r="K356" s="578"/>
      <c r="L356" s="579"/>
      <c r="M356" s="579"/>
      <c r="N356" s="579"/>
      <c r="O356" s="579"/>
      <c r="P356" s="579"/>
      <c r="Q356" s="579"/>
      <c r="R356" s="579"/>
      <c r="S356" s="579"/>
      <c r="T356" s="579"/>
      <c r="U356" s="579"/>
      <c r="V356" s="579"/>
      <c r="W356" s="579"/>
      <c r="X356" s="579"/>
      <c r="Y356" s="579"/>
      <c r="Z356" s="579"/>
      <c r="AA356" s="579"/>
      <c r="AB356" s="581"/>
      <c r="AC356" s="581"/>
      <c r="AD356" s="581"/>
    </row>
    <row r="357" ht="15.75" customHeight="1">
      <c r="A357" s="578"/>
      <c r="B357" s="578"/>
      <c r="C357" s="578"/>
      <c r="D357" s="578"/>
      <c r="E357" s="578"/>
      <c r="F357" s="578"/>
      <c r="G357" s="579"/>
      <c r="H357" s="579"/>
      <c r="I357" s="579"/>
      <c r="J357" s="579"/>
      <c r="K357" s="578"/>
      <c r="L357" s="579"/>
      <c r="M357" s="579"/>
      <c r="N357" s="579"/>
      <c r="O357" s="579"/>
      <c r="P357" s="579"/>
      <c r="Q357" s="579"/>
      <c r="R357" s="579"/>
      <c r="S357" s="579"/>
      <c r="T357" s="579"/>
      <c r="U357" s="579"/>
      <c r="V357" s="579"/>
      <c r="W357" s="579"/>
      <c r="X357" s="579"/>
      <c r="Y357" s="579"/>
      <c r="Z357" s="579"/>
      <c r="AA357" s="579"/>
      <c r="AB357" s="581"/>
      <c r="AC357" s="581"/>
      <c r="AD357" s="581"/>
    </row>
    <row r="358" ht="15.75" customHeight="1">
      <c r="A358" s="578"/>
      <c r="B358" s="578"/>
      <c r="C358" s="578"/>
      <c r="D358" s="578"/>
      <c r="E358" s="578"/>
      <c r="F358" s="578"/>
      <c r="G358" s="579"/>
      <c r="H358" s="579"/>
      <c r="I358" s="579"/>
      <c r="J358" s="579"/>
      <c r="K358" s="578"/>
      <c r="L358" s="579"/>
      <c r="M358" s="579"/>
      <c r="N358" s="579"/>
      <c r="O358" s="579"/>
      <c r="P358" s="579"/>
      <c r="Q358" s="579"/>
      <c r="R358" s="579"/>
      <c r="S358" s="579"/>
      <c r="T358" s="579"/>
      <c r="U358" s="579"/>
      <c r="V358" s="579"/>
      <c r="W358" s="579"/>
      <c r="X358" s="579"/>
      <c r="Y358" s="579"/>
      <c r="Z358" s="579"/>
      <c r="AA358" s="579"/>
      <c r="AB358" s="581"/>
      <c r="AC358" s="581"/>
      <c r="AD358" s="581"/>
    </row>
    <row r="359" ht="15.75" customHeight="1">
      <c r="A359" s="578"/>
      <c r="B359" s="578"/>
      <c r="C359" s="578"/>
      <c r="D359" s="578"/>
      <c r="E359" s="578"/>
      <c r="F359" s="578"/>
      <c r="G359" s="579"/>
      <c r="H359" s="579"/>
      <c r="I359" s="579"/>
      <c r="J359" s="579"/>
      <c r="K359" s="578"/>
      <c r="L359" s="579"/>
      <c r="M359" s="579"/>
      <c r="N359" s="579"/>
      <c r="O359" s="579"/>
      <c r="P359" s="579"/>
      <c r="Q359" s="579"/>
      <c r="R359" s="579"/>
      <c r="S359" s="579"/>
      <c r="T359" s="579"/>
      <c r="U359" s="579"/>
      <c r="V359" s="579"/>
      <c r="W359" s="579"/>
      <c r="X359" s="579"/>
      <c r="Y359" s="579"/>
      <c r="Z359" s="579"/>
      <c r="AA359" s="579"/>
      <c r="AB359" s="581"/>
      <c r="AC359" s="581"/>
      <c r="AD359" s="581"/>
    </row>
    <row r="360" ht="15.75" customHeight="1">
      <c r="A360" s="578"/>
      <c r="B360" s="578"/>
      <c r="C360" s="578"/>
      <c r="D360" s="578"/>
      <c r="E360" s="578"/>
      <c r="F360" s="578"/>
      <c r="G360" s="579"/>
      <c r="H360" s="579"/>
      <c r="I360" s="579"/>
      <c r="J360" s="579"/>
      <c r="K360" s="578"/>
      <c r="L360" s="579"/>
      <c r="M360" s="579"/>
      <c r="N360" s="579"/>
      <c r="O360" s="579"/>
      <c r="P360" s="579"/>
      <c r="Q360" s="579"/>
      <c r="R360" s="579"/>
      <c r="S360" s="579"/>
      <c r="T360" s="579"/>
      <c r="U360" s="579"/>
      <c r="V360" s="579"/>
      <c r="W360" s="579"/>
      <c r="X360" s="579"/>
      <c r="Y360" s="579"/>
      <c r="Z360" s="579"/>
      <c r="AA360" s="579"/>
      <c r="AB360" s="581"/>
      <c r="AC360" s="581"/>
      <c r="AD360" s="581"/>
    </row>
    <row r="361" ht="15.75" customHeight="1">
      <c r="A361" s="578"/>
      <c r="B361" s="578"/>
      <c r="C361" s="578"/>
      <c r="D361" s="578"/>
      <c r="E361" s="578"/>
      <c r="F361" s="578"/>
      <c r="G361" s="579"/>
      <c r="H361" s="579"/>
      <c r="I361" s="579"/>
      <c r="J361" s="579"/>
      <c r="K361" s="578"/>
      <c r="L361" s="579"/>
      <c r="M361" s="579"/>
      <c r="N361" s="579"/>
      <c r="O361" s="579"/>
      <c r="P361" s="579"/>
      <c r="Q361" s="579"/>
      <c r="R361" s="579"/>
      <c r="S361" s="579"/>
      <c r="T361" s="579"/>
      <c r="U361" s="579"/>
      <c r="V361" s="579"/>
      <c r="W361" s="579"/>
      <c r="X361" s="579"/>
      <c r="Y361" s="579"/>
      <c r="Z361" s="579"/>
      <c r="AA361" s="579"/>
      <c r="AB361" s="581"/>
      <c r="AC361" s="581"/>
      <c r="AD361" s="581"/>
    </row>
    <row r="362" ht="15.75" customHeight="1">
      <c r="A362" s="578"/>
      <c r="B362" s="578"/>
      <c r="C362" s="578"/>
      <c r="D362" s="578"/>
      <c r="E362" s="578"/>
      <c r="F362" s="578"/>
      <c r="G362" s="579"/>
      <c r="H362" s="579"/>
      <c r="I362" s="579"/>
      <c r="J362" s="579"/>
      <c r="K362" s="578"/>
      <c r="L362" s="579"/>
      <c r="M362" s="579"/>
      <c r="N362" s="579"/>
      <c r="O362" s="579"/>
      <c r="P362" s="579"/>
      <c r="Q362" s="579"/>
      <c r="R362" s="579"/>
      <c r="S362" s="579"/>
      <c r="T362" s="579"/>
      <c r="U362" s="579"/>
      <c r="V362" s="579"/>
      <c r="W362" s="579"/>
      <c r="X362" s="579"/>
      <c r="Y362" s="579"/>
      <c r="Z362" s="579"/>
      <c r="AA362" s="579"/>
      <c r="AB362" s="581"/>
      <c r="AC362" s="581"/>
      <c r="AD362" s="581"/>
    </row>
    <row r="363" ht="15.75" customHeight="1">
      <c r="A363" s="578"/>
      <c r="B363" s="578"/>
      <c r="C363" s="578"/>
      <c r="D363" s="578"/>
      <c r="E363" s="578"/>
      <c r="F363" s="578"/>
      <c r="G363" s="579"/>
      <c r="H363" s="579"/>
      <c r="I363" s="579"/>
      <c r="J363" s="579"/>
      <c r="K363" s="578"/>
      <c r="L363" s="579"/>
      <c r="M363" s="579"/>
      <c r="N363" s="579"/>
      <c r="O363" s="579"/>
      <c r="P363" s="579"/>
      <c r="Q363" s="579"/>
      <c r="R363" s="579"/>
      <c r="S363" s="579"/>
      <c r="T363" s="579"/>
      <c r="U363" s="579"/>
      <c r="V363" s="579"/>
      <c r="W363" s="579"/>
      <c r="X363" s="579"/>
      <c r="Y363" s="579"/>
      <c r="Z363" s="579"/>
      <c r="AA363" s="579"/>
      <c r="AB363" s="581"/>
      <c r="AC363" s="581"/>
      <c r="AD363" s="581"/>
    </row>
    <row r="364" ht="15.75" customHeight="1">
      <c r="A364" s="578"/>
      <c r="B364" s="578"/>
      <c r="C364" s="578"/>
      <c r="D364" s="578"/>
      <c r="E364" s="578"/>
      <c r="F364" s="578"/>
      <c r="G364" s="579"/>
      <c r="H364" s="579"/>
      <c r="I364" s="579"/>
      <c r="J364" s="579"/>
      <c r="K364" s="578"/>
      <c r="L364" s="579"/>
      <c r="M364" s="579"/>
      <c r="N364" s="579"/>
      <c r="O364" s="579"/>
      <c r="P364" s="579"/>
      <c r="Q364" s="579"/>
      <c r="R364" s="579"/>
      <c r="S364" s="579"/>
      <c r="T364" s="579"/>
      <c r="U364" s="579"/>
      <c r="V364" s="579"/>
      <c r="W364" s="579"/>
      <c r="X364" s="579"/>
      <c r="Y364" s="579"/>
      <c r="Z364" s="579"/>
      <c r="AA364" s="579"/>
      <c r="AB364" s="581"/>
      <c r="AC364" s="581"/>
      <c r="AD364" s="581"/>
    </row>
    <row r="365" ht="15.75" customHeight="1">
      <c r="A365" s="578"/>
      <c r="B365" s="578"/>
      <c r="C365" s="578"/>
      <c r="D365" s="578"/>
      <c r="E365" s="578"/>
      <c r="F365" s="578"/>
      <c r="G365" s="579"/>
      <c r="H365" s="579"/>
      <c r="I365" s="579"/>
      <c r="J365" s="579"/>
      <c r="K365" s="578"/>
      <c r="L365" s="579"/>
      <c r="M365" s="579"/>
      <c r="N365" s="579"/>
      <c r="O365" s="579"/>
      <c r="P365" s="579"/>
      <c r="Q365" s="579"/>
      <c r="R365" s="579"/>
      <c r="S365" s="579"/>
      <c r="T365" s="579"/>
      <c r="U365" s="579"/>
      <c r="V365" s="579"/>
      <c r="W365" s="579"/>
      <c r="X365" s="579"/>
      <c r="Y365" s="579"/>
      <c r="Z365" s="579"/>
      <c r="AA365" s="579"/>
      <c r="AB365" s="581"/>
      <c r="AC365" s="581"/>
      <c r="AD365" s="581"/>
    </row>
    <row r="366" ht="15.75" customHeight="1">
      <c r="A366" s="578"/>
      <c r="B366" s="578"/>
      <c r="C366" s="578"/>
      <c r="D366" s="578"/>
      <c r="E366" s="578"/>
      <c r="F366" s="578"/>
      <c r="G366" s="579"/>
      <c r="H366" s="579"/>
      <c r="I366" s="579"/>
      <c r="J366" s="579"/>
      <c r="K366" s="578"/>
      <c r="L366" s="579"/>
      <c r="M366" s="579"/>
      <c r="N366" s="579"/>
      <c r="O366" s="579"/>
      <c r="P366" s="579"/>
      <c r="Q366" s="579"/>
      <c r="R366" s="579"/>
      <c r="S366" s="579"/>
      <c r="T366" s="579"/>
      <c r="U366" s="579"/>
      <c r="V366" s="579"/>
      <c r="W366" s="579"/>
      <c r="X366" s="579"/>
      <c r="Y366" s="579"/>
      <c r="Z366" s="579"/>
      <c r="AA366" s="579"/>
      <c r="AB366" s="581"/>
      <c r="AC366" s="581"/>
      <c r="AD366" s="581"/>
    </row>
    <row r="367" ht="15.75" customHeight="1">
      <c r="A367" s="578"/>
      <c r="B367" s="578"/>
      <c r="C367" s="578"/>
      <c r="D367" s="578"/>
      <c r="E367" s="578"/>
      <c r="F367" s="578"/>
      <c r="G367" s="579"/>
      <c r="H367" s="579"/>
      <c r="I367" s="579"/>
      <c r="J367" s="579"/>
      <c r="K367" s="578"/>
      <c r="L367" s="579"/>
      <c r="M367" s="579"/>
      <c r="N367" s="579"/>
      <c r="O367" s="579"/>
      <c r="P367" s="579"/>
      <c r="Q367" s="579"/>
      <c r="R367" s="579"/>
      <c r="S367" s="579"/>
      <c r="T367" s="579"/>
      <c r="U367" s="579"/>
      <c r="V367" s="579"/>
      <c r="W367" s="579"/>
      <c r="X367" s="579"/>
      <c r="Y367" s="579"/>
      <c r="Z367" s="579"/>
      <c r="AA367" s="579"/>
      <c r="AB367" s="581"/>
      <c r="AC367" s="581"/>
      <c r="AD367" s="581"/>
    </row>
    <row r="368" ht="15.75" customHeight="1">
      <c r="A368" s="578"/>
      <c r="B368" s="578"/>
      <c r="C368" s="578"/>
      <c r="D368" s="578"/>
      <c r="E368" s="578"/>
      <c r="F368" s="578"/>
      <c r="G368" s="579"/>
      <c r="H368" s="579"/>
      <c r="I368" s="579"/>
      <c r="J368" s="579"/>
      <c r="K368" s="578"/>
      <c r="L368" s="579"/>
      <c r="M368" s="579"/>
      <c r="N368" s="579"/>
      <c r="O368" s="579"/>
      <c r="P368" s="579"/>
      <c r="Q368" s="579"/>
      <c r="R368" s="579"/>
      <c r="S368" s="579"/>
      <c r="T368" s="579"/>
      <c r="U368" s="579"/>
      <c r="V368" s="579"/>
      <c r="W368" s="579"/>
      <c r="X368" s="579"/>
      <c r="Y368" s="579"/>
      <c r="Z368" s="579"/>
      <c r="AA368" s="579"/>
      <c r="AB368" s="581"/>
      <c r="AC368" s="581"/>
      <c r="AD368" s="581"/>
    </row>
    <row r="369" ht="15.75" customHeight="1">
      <c r="A369" s="578"/>
      <c r="B369" s="578"/>
      <c r="C369" s="578"/>
      <c r="D369" s="578"/>
      <c r="E369" s="578"/>
      <c r="F369" s="578"/>
      <c r="G369" s="579"/>
      <c r="H369" s="579"/>
      <c r="I369" s="579"/>
      <c r="J369" s="579"/>
      <c r="K369" s="578"/>
      <c r="L369" s="579"/>
      <c r="M369" s="579"/>
      <c r="N369" s="579"/>
      <c r="O369" s="579"/>
      <c r="P369" s="579"/>
      <c r="Q369" s="579"/>
      <c r="R369" s="579"/>
      <c r="S369" s="579"/>
      <c r="T369" s="579"/>
      <c r="U369" s="579"/>
      <c r="V369" s="579"/>
      <c r="W369" s="579"/>
      <c r="X369" s="579"/>
      <c r="Y369" s="579"/>
      <c r="Z369" s="579"/>
      <c r="AA369" s="579"/>
      <c r="AB369" s="581"/>
      <c r="AC369" s="581"/>
      <c r="AD369" s="581"/>
    </row>
    <row r="370" ht="15.75" customHeight="1">
      <c r="A370" s="578"/>
      <c r="B370" s="578"/>
      <c r="C370" s="578"/>
      <c r="D370" s="578"/>
      <c r="E370" s="578"/>
      <c r="F370" s="578"/>
      <c r="G370" s="579"/>
      <c r="H370" s="579"/>
      <c r="I370" s="579"/>
      <c r="J370" s="579"/>
      <c r="K370" s="578"/>
      <c r="L370" s="579"/>
      <c r="M370" s="579"/>
      <c r="N370" s="579"/>
      <c r="O370" s="579"/>
      <c r="P370" s="579"/>
      <c r="Q370" s="579"/>
      <c r="R370" s="579"/>
      <c r="S370" s="579"/>
      <c r="T370" s="579"/>
      <c r="U370" s="579"/>
      <c r="V370" s="579"/>
      <c r="W370" s="579"/>
      <c r="X370" s="579"/>
      <c r="Y370" s="579"/>
      <c r="Z370" s="579"/>
      <c r="AA370" s="579"/>
      <c r="AB370" s="581"/>
      <c r="AC370" s="581"/>
      <c r="AD370" s="581"/>
    </row>
    <row r="371" ht="15.75" customHeight="1">
      <c r="A371" s="578"/>
      <c r="B371" s="578"/>
      <c r="C371" s="578"/>
      <c r="D371" s="578"/>
      <c r="E371" s="578"/>
      <c r="F371" s="578"/>
      <c r="G371" s="579"/>
      <c r="H371" s="579"/>
      <c r="I371" s="579"/>
      <c r="J371" s="579"/>
      <c r="K371" s="578"/>
      <c r="L371" s="579"/>
      <c r="M371" s="579"/>
      <c r="N371" s="579"/>
      <c r="O371" s="579"/>
      <c r="P371" s="579"/>
      <c r="Q371" s="579"/>
      <c r="R371" s="579"/>
      <c r="S371" s="579"/>
      <c r="T371" s="579"/>
      <c r="U371" s="579"/>
      <c r="V371" s="579"/>
      <c r="W371" s="579"/>
      <c r="X371" s="579"/>
      <c r="Y371" s="579"/>
      <c r="Z371" s="579"/>
      <c r="AA371" s="579"/>
      <c r="AB371" s="581"/>
      <c r="AC371" s="581"/>
      <c r="AD371" s="581"/>
    </row>
    <row r="372" ht="15.75" customHeight="1">
      <c r="A372" s="578"/>
      <c r="B372" s="578"/>
      <c r="C372" s="578"/>
      <c r="D372" s="578"/>
      <c r="E372" s="578"/>
      <c r="F372" s="578"/>
      <c r="G372" s="579"/>
      <c r="H372" s="579"/>
      <c r="I372" s="579"/>
      <c r="J372" s="579"/>
      <c r="K372" s="578"/>
      <c r="L372" s="579"/>
      <c r="M372" s="579"/>
      <c r="N372" s="579"/>
      <c r="O372" s="579"/>
      <c r="P372" s="579"/>
      <c r="Q372" s="579"/>
      <c r="R372" s="579"/>
      <c r="S372" s="579"/>
      <c r="T372" s="579"/>
      <c r="U372" s="579"/>
      <c r="V372" s="579"/>
      <c r="W372" s="579"/>
      <c r="X372" s="579"/>
      <c r="Y372" s="579"/>
      <c r="Z372" s="579"/>
      <c r="AA372" s="579"/>
      <c r="AB372" s="581"/>
      <c r="AC372" s="581"/>
      <c r="AD372" s="581"/>
    </row>
    <row r="373" ht="15.75" customHeight="1">
      <c r="A373" s="578"/>
      <c r="B373" s="578"/>
      <c r="C373" s="578"/>
      <c r="D373" s="578"/>
      <c r="E373" s="578"/>
      <c r="F373" s="578"/>
      <c r="G373" s="579"/>
      <c r="H373" s="579"/>
      <c r="I373" s="579"/>
      <c r="J373" s="579"/>
      <c r="K373" s="578"/>
      <c r="L373" s="579"/>
      <c r="M373" s="579"/>
      <c r="N373" s="579"/>
      <c r="O373" s="579"/>
      <c r="P373" s="579"/>
      <c r="Q373" s="579"/>
      <c r="R373" s="579"/>
      <c r="S373" s="579"/>
      <c r="T373" s="579"/>
      <c r="U373" s="579"/>
      <c r="V373" s="579"/>
      <c r="W373" s="579"/>
      <c r="X373" s="579"/>
      <c r="Y373" s="579"/>
      <c r="Z373" s="579"/>
      <c r="AA373" s="579"/>
      <c r="AB373" s="581"/>
      <c r="AC373" s="581"/>
      <c r="AD373" s="581"/>
    </row>
    <row r="374" ht="15.75" customHeight="1">
      <c r="A374" s="578"/>
      <c r="B374" s="578"/>
      <c r="C374" s="578"/>
      <c r="D374" s="578"/>
      <c r="E374" s="578"/>
      <c r="F374" s="578"/>
      <c r="G374" s="579"/>
      <c r="H374" s="579"/>
      <c r="I374" s="579"/>
      <c r="J374" s="579"/>
      <c r="K374" s="578"/>
      <c r="L374" s="579"/>
      <c r="M374" s="579"/>
      <c r="N374" s="579"/>
      <c r="O374" s="579"/>
      <c r="P374" s="579"/>
      <c r="Q374" s="579"/>
      <c r="R374" s="579"/>
      <c r="S374" s="579"/>
      <c r="T374" s="579"/>
      <c r="U374" s="579"/>
      <c r="V374" s="579"/>
      <c r="W374" s="579"/>
      <c r="X374" s="579"/>
      <c r="Y374" s="579"/>
      <c r="Z374" s="579"/>
      <c r="AA374" s="579"/>
      <c r="AB374" s="581"/>
      <c r="AC374" s="581"/>
      <c r="AD374" s="581"/>
    </row>
    <row r="375" ht="15.75" customHeight="1">
      <c r="A375" s="578"/>
      <c r="B375" s="578"/>
      <c r="C375" s="578"/>
      <c r="D375" s="578"/>
      <c r="E375" s="578"/>
      <c r="F375" s="578"/>
      <c r="G375" s="579"/>
      <c r="H375" s="579"/>
      <c r="I375" s="579"/>
      <c r="J375" s="579"/>
      <c r="K375" s="578"/>
      <c r="L375" s="579"/>
      <c r="M375" s="579"/>
      <c r="N375" s="579"/>
      <c r="O375" s="579"/>
      <c r="P375" s="579"/>
      <c r="Q375" s="579"/>
      <c r="R375" s="579"/>
      <c r="S375" s="579"/>
      <c r="T375" s="579"/>
      <c r="U375" s="579"/>
      <c r="V375" s="579"/>
      <c r="W375" s="579"/>
      <c r="X375" s="579"/>
      <c r="Y375" s="579"/>
      <c r="Z375" s="579"/>
      <c r="AA375" s="579"/>
      <c r="AB375" s="581"/>
      <c r="AC375" s="581"/>
      <c r="AD375" s="581"/>
    </row>
    <row r="376" ht="15.75" customHeight="1">
      <c r="A376" s="578"/>
      <c r="B376" s="578"/>
      <c r="C376" s="578"/>
      <c r="D376" s="578"/>
      <c r="E376" s="578"/>
      <c r="F376" s="578"/>
      <c r="G376" s="579"/>
      <c r="H376" s="579"/>
      <c r="I376" s="579"/>
      <c r="J376" s="579"/>
      <c r="K376" s="578"/>
      <c r="L376" s="579"/>
      <c r="M376" s="579"/>
      <c r="N376" s="579"/>
      <c r="O376" s="579"/>
      <c r="P376" s="579"/>
      <c r="Q376" s="579"/>
      <c r="R376" s="579"/>
      <c r="S376" s="579"/>
      <c r="T376" s="579"/>
      <c r="U376" s="579"/>
      <c r="V376" s="579"/>
      <c r="W376" s="579"/>
      <c r="X376" s="579"/>
      <c r="Y376" s="579"/>
      <c r="Z376" s="579"/>
      <c r="AA376" s="579"/>
      <c r="AB376" s="581"/>
      <c r="AC376" s="581"/>
      <c r="AD376" s="581"/>
    </row>
    <row r="377" ht="15.75" customHeight="1">
      <c r="A377" s="578"/>
      <c r="B377" s="578"/>
      <c r="C377" s="578"/>
      <c r="D377" s="578"/>
      <c r="E377" s="578"/>
      <c r="F377" s="578"/>
      <c r="G377" s="579"/>
      <c r="H377" s="579"/>
      <c r="I377" s="579"/>
      <c r="J377" s="579"/>
      <c r="K377" s="578"/>
      <c r="L377" s="579"/>
      <c r="M377" s="579"/>
      <c r="N377" s="579"/>
      <c r="O377" s="579"/>
      <c r="P377" s="579"/>
      <c r="Q377" s="579"/>
      <c r="R377" s="579"/>
      <c r="S377" s="579"/>
      <c r="T377" s="579"/>
      <c r="U377" s="579"/>
      <c r="V377" s="579"/>
      <c r="W377" s="579"/>
      <c r="X377" s="579"/>
      <c r="Y377" s="579"/>
      <c r="Z377" s="579"/>
      <c r="AA377" s="579"/>
      <c r="AB377" s="581"/>
      <c r="AC377" s="581"/>
      <c r="AD377" s="581"/>
    </row>
    <row r="378" ht="15.75" customHeight="1">
      <c r="A378" s="578"/>
      <c r="B378" s="578"/>
      <c r="C378" s="578"/>
      <c r="D378" s="578"/>
      <c r="E378" s="578"/>
      <c r="F378" s="578"/>
      <c r="G378" s="579"/>
      <c r="H378" s="579"/>
      <c r="I378" s="579"/>
      <c r="J378" s="579"/>
      <c r="K378" s="578"/>
      <c r="L378" s="579"/>
      <c r="M378" s="579"/>
      <c r="N378" s="579"/>
      <c r="O378" s="579"/>
      <c r="P378" s="579"/>
      <c r="Q378" s="579"/>
      <c r="R378" s="579"/>
      <c r="S378" s="579"/>
      <c r="T378" s="579"/>
      <c r="U378" s="579"/>
      <c r="V378" s="579"/>
      <c r="W378" s="579"/>
      <c r="X378" s="579"/>
      <c r="Y378" s="579"/>
      <c r="Z378" s="579"/>
      <c r="AA378" s="579"/>
      <c r="AB378" s="581"/>
      <c r="AC378" s="581"/>
      <c r="AD378" s="581"/>
    </row>
    <row r="379" ht="15.75" customHeight="1">
      <c r="A379" s="578"/>
      <c r="B379" s="578"/>
      <c r="C379" s="578"/>
      <c r="D379" s="578"/>
      <c r="E379" s="578"/>
      <c r="F379" s="578"/>
      <c r="G379" s="579"/>
      <c r="H379" s="579"/>
      <c r="I379" s="579"/>
      <c r="J379" s="579"/>
      <c r="K379" s="578"/>
      <c r="L379" s="579"/>
      <c r="M379" s="579"/>
      <c r="N379" s="579"/>
      <c r="O379" s="579"/>
      <c r="P379" s="579"/>
      <c r="Q379" s="579"/>
      <c r="R379" s="579"/>
      <c r="S379" s="579"/>
      <c r="T379" s="579"/>
      <c r="U379" s="579"/>
      <c r="V379" s="579"/>
      <c r="W379" s="579"/>
      <c r="X379" s="579"/>
      <c r="Y379" s="579"/>
      <c r="Z379" s="579"/>
      <c r="AA379" s="579"/>
      <c r="AB379" s="581"/>
      <c r="AC379" s="581"/>
      <c r="AD379" s="581"/>
    </row>
    <row r="380" ht="15.75" customHeight="1">
      <c r="A380" s="578"/>
      <c r="B380" s="578"/>
      <c r="C380" s="578"/>
      <c r="D380" s="578"/>
      <c r="E380" s="578"/>
      <c r="F380" s="578"/>
      <c r="G380" s="579"/>
      <c r="H380" s="579"/>
      <c r="I380" s="579"/>
      <c r="J380" s="579"/>
      <c r="K380" s="578"/>
      <c r="L380" s="579"/>
      <c r="M380" s="579"/>
      <c r="N380" s="579"/>
      <c r="O380" s="579"/>
      <c r="P380" s="579"/>
      <c r="Q380" s="579"/>
      <c r="R380" s="579"/>
      <c r="S380" s="579"/>
      <c r="T380" s="579"/>
      <c r="U380" s="579"/>
      <c r="V380" s="579"/>
      <c r="W380" s="579"/>
      <c r="X380" s="579"/>
      <c r="Y380" s="579"/>
      <c r="Z380" s="579"/>
      <c r="AA380" s="579"/>
      <c r="AB380" s="581"/>
      <c r="AC380" s="581"/>
      <c r="AD380" s="581"/>
    </row>
    <row r="381" ht="15.75" customHeight="1">
      <c r="A381" s="578"/>
      <c r="B381" s="578"/>
      <c r="C381" s="578"/>
      <c r="D381" s="578"/>
      <c r="E381" s="578"/>
      <c r="F381" s="578"/>
      <c r="G381" s="579"/>
      <c r="H381" s="579"/>
      <c r="I381" s="579"/>
      <c r="J381" s="579"/>
      <c r="K381" s="578"/>
      <c r="L381" s="579"/>
      <c r="M381" s="579"/>
      <c r="N381" s="579"/>
      <c r="O381" s="579"/>
      <c r="P381" s="579"/>
      <c r="Q381" s="579"/>
      <c r="R381" s="579"/>
      <c r="S381" s="579"/>
      <c r="T381" s="579"/>
      <c r="U381" s="579"/>
      <c r="V381" s="579"/>
      <c r="W381" s="579"/>
      <c r="X381" s="579"/>
      <c r="Y381" s="579"/>
      <c r="Z381" s="579"/>
      <c r="AA381" s="579"/>
      <c r="AB381" s="581"/>
      <c r="AC381" s="581"/>
      <c r="AD381" s="581"/>
    </row>
    <row r="382" ht="15.75" customHeight="1">
      <c r="A382" s="578"/>
      <c r="B382" s="578"/>
      <c r="C382" s="578"/>
      <c r="D382" s="578"/>
      <c r="E382" s="578"/>
      <c r="F382" s="578"/>
      <c r="G382" s="579"/>
      <c r="H382" s="579"/>
      <c r="I382" s="579"/>
      <c r="J382" s="579"/>
      <c r="K382" s="578"/>
      <c r="L382" s="579"/>
      <c r="M382" s="579"/>
      <c r="N382" s="579"/>
      <c r="O382" s="579"/>
      <c r="P382" s="579"/>
      <c r="Q382" s="579"/>
      <c r="R382" s="579"/>
      <c r="S382" s="579"/>
      <c r="T382" s="579"/>
      <c r="U382" s="579"/>
      <c r="V382" s="579"/>
      <c r="W382" s="579"/>
      <c r="X382" s="579"/>
      <c r="Y382" s="579"/>
      <c r="Z382" s="579"/>
      <c r="AA382" s="579"/>
      <c r="AB382" s="581"/>
      <c r="AC382" s="581"/>
      <c r="AD382" s="581"/>
    </row>
    <row r="383" ht="15.75" customHeight="1">
      <c r="A383" s="578"/>
      <c r="B383" s="578"/>
      <c r="C383" s="578"/>
      <c r="D383" s="578"/>
      <c r="E383" s="578"/>
      <c r="F383" s="578"/>
      <c r="G383" s="579"/>
      <c r="H383" s="579"/>
      <c r="I383" s="579"/>
      <c r="J383" s="579"/>
      <c r="K383" s="578"/>
      <c r="L383" s="579"/>
      <c r="M383" s="579"/>
      <c r="N383" s="579"/>
      <c r="O383" s="579"/>
      <c r="P383" s="579"/>
      <c r="Q383" s="579"/>
      <c r="R383" s="579"/>
      <c r="S383" s="579"/>
      <c r="T383" s="579"/>
      <c r="U383" s="579"/>
      <c r="V383" s="579"/>
      <c r="W383" s="579"/>
      <c r="X383" s="579"/>
      <c r="Y383" s="579"/>
      <c r="Z383" s="579"/>
      <c r="AA383" s="579"/>
      <c r="AB383" s="581"/>
      <c r="AC383" s="581"/>
      <c r="AD383" s="581"/>
    </row>
    <row r="384" ht="15.75" customHeight="1">
      <c r="A384" s="578"/>
      <c r="B384" s="578"/>
      <c r="C384" s="578"/>
      <c r="D384" s="578"/>
      <c r="E384" s="578"/>
      <c r="F384" s="578"/>
      <c r="G384" s="579"/>
      <c r="H384" s="579"/>
      <c r="I384" s="579"/>
      <c r="J384" s="579"/>
      <c r="K384" s="578"/>
      <c r="L384" s="579"/>
      <c r="M384" s="579"/>
      <c r="N384" s="579"/>
      <c r="O384" s="579"/>
      <c r="P384" s="579"/>
      <c r="Q384" s="579"/>
      <c r="R384" s="579"/>
      <c r="S384" s="579"/>
      <c r="T384" s="579"/>
      <c r="U384" s="579"/>
      <c r="V384" s="579"/>
      <c r="W384" s="579"/>
      <c r="X384" s="579"/>
      <c r="Y384" s="579"/>
      <c r="Z384" s="579"/>
      <c r="AA384" s="579"/>
      <c r="AB384" s="581"/>
      <c r="AC384" s="581"/>
      <c r="AD384" s="581"/>
    </row>
    <row r="385" ht="15.75" customHeight="1">
      <c r="A385" s="578"/>
      <c r="B385" s="578"/>
      <c r="C385" s="578"/>
      <c r="D385" s="578"/>
      <c r="E385" s="578"/>
      <c r="F385" s="578"/>
      <c r="G385" s="579"/>
      <c r="H385" s="579"/>
      <c r="I385" s="579"/>
      <c r="J385" s="579"/>
      <c r="K385" s="578"/>
      <c r="L385" s="579"/>
      <c r="M385" s="579"/>
      <c r="N385" s="579"/>
      <c r="O385" s="579"/>
      <c r="P385" s="579"/>
      <c r="Q385" s="579"/>
      <c r="R385" s="579"/>
      <c r="S385" s="579"/>
      <c r="T385" s="579"/>
      <c r="U385" s="579"/>
      <c r="V385" s="579"/>
      <c r="W385" s="579"/>
      <c r="X385" s="579"/>
      <c r="Y385" s="579"/>
      <c r="Z385" s="579"/>
      <c r="AA385" s="579"/>
      <c r="AB385" s="581"/>
      <c r="AC385" s="581"/>
      <c r="AD385" s="581"/>
    </row>
    <row r="386" ht="15.75" customHeight="1">
      <c r="A386" s="578"/>
      <c r="B386" s="578"/>
      <c r="C386" s="578"/>
      <c r="D386" s="578"/>
      <c r="E386" s="578"/>
      <c r="F386" s="578"/>
      <c r="G386" s="579"/>
      <c r="H386" s="579"/>
      <c r="I386" s="579"/>
      <c r="J386" s="579"/>
      <c r="K386" s="578"/>
      <c r="L386" s="579"/>
      <c r="M386" s="579"/>
      <c r="N386" s="579"/>
      <c r="O386" s="579"/>
      <c r="P386" s="579"/>
      <c r="Q386" s="579"/>
      <c r="R386" s="579"/>
      <c r="S386" s="579"/>
      <c r="T386" s="579"/>
      <c r="U386" s="579"/>
      <c r="V386" s="579"/>
      <c r="W386" s="579"/>
      <c r="X386" s="579"/>
      <c r="Y386" s="579"/>
      <c r="Z386" s="579"/>
      <c r="AA386" s="579"/>
      <c r="AB386" s="581"/>
      <c r="AC386" s="581"/>
      <c r="AD386" s="581"/>
    </row>
    <row r="387" ht="15.75" customHeight="1">
      <c r="A387" s="578"/>
      <c r="B387" s="578"/>
      <c r="C387" s="578"/>
      <c r="D387" s="578"/>
      <c r="E387" s="578"/>
      <c r="F387" s="578"/>
      <c r="G387" s="579"/>
      <c r="H387" s="579"/>
      <c r="I387" s="579"/>
      <c r="J387" s="579"/>
      <c r="K387" s="578"/>
      <c r="L387" s="579"/>
      <c r="M387" s="579"/>
      <c r="N387" s="579"/>
      <c r="O387" s="579"/>
      <c r="P387" s="579"/>
      <c r="Q387" s="579"/>
      <c r="R387" s="579"/>
      <c r="S387" s="579"/>
      <c r="T387" s="579"/>
      <c r="U387" s="579"/>
      <c r="V387" s="579"/>
      <c r="W387" s="579"/>
      <c r="X387" s="579"/>
      <c r="Y387" s="579"/>
      <c r="Z387" s="579"/>
      <c r="AA387" s="579"/>
      <c r="AB387" s="581"/>
      <c r="AC387" s="581"/>
      <c r="AD387" s="581"/>
    </row>
    <row r="388" ht="15.75" customHeight="1">
      <c r="A388" s="578"/>
      <c r="B388" s="578"/>
      <c r="C388" s="578"/>
      <c r="D388" s="578"/>
      <c r="E388" s="578"/>
      <c r="F388" s="578"/>
      <c r="G388" s="579"/>
      <c r="H388" s="579"/>
      <c r="I388" s="579"/>
      <c r="J388" s="579"/>
      <c r="K388" s="578"/>
      <c r="L388" s="579"/>
      <c r="M388" s="579"/>
      <c r="N388" s="579"/>
      <c r="O388" s="579"/>
      <c r="P388" s="579"/>
      <c r="Q388" s="579"/>
      <c r="R388" s="579"/>
      <c r="S388" s="579"/>
      <c r="T388" s="579"/>
      <c r="U388" s="579"/>
      <c r="V388" s="579"/>
      <c r="W388" s="579"/>
      <c r="X388" s="579"/>
      <c r="Y388" s="579"/>
      <c r="Z388" s="579"/>
      <c r="AA388" s="579"/>
      <c r="AB388" s="581"/>
      <c r="AC388" s="581"/>
      <c r="AD388" s="581"/>
    </row>
    <row r="389" ht="15.75" customHeight="1">
      <c r="A389" s="578"/>
      <c r="B389" s="578"/>
      <c r="C389" s="578"/>
      <c r="D389" s="578"/>
      <c r="E389" s="578"/>
      <c r="F389" s="578"/>
      <c r="G389" s="579"/>
      <c r="H389" s="579"/>
      <c r="I389" s="579"/>
      <c r="J389" s="579"/>
      <c r="K389" s="578"/>
      <c r="L389" s="579"/>
      <c r="M389" s="579"/>
      <c r="N389" s="579"/>
      <c r="O389" s="579"/>
      <c r="P389" s="579"/>
      <c r="Q389" s="579"/>
      <c r="R389" s="579"/>
      <c r="S389" s="579"/>
      <c r="T389" s="579"/>
      <c r="U389" s="579"/>
      <c r="V389" s="579"/>
      <c r="W389" s="579"/>
      <c r="X389" s="579"/>
      <c r="Y389" s="579"/>
      <c r="Z389" s="579"/>
      <c r="AA389" s="579"/>
      <c r="AB389" s="581"/>
      <c r="AC389" s="581"/>
      <c r="AD389" s="581"/>
    </row>
    <row r="390" ht="15.75" customHeight="1">
      <c r="A390" s="578"/>
      <c r="B390" s="578"/>
      <c r="C390" s="578"/>
      <c r="D390" s="578"/>
      <c r="E390" s="578"/>
      <c r="F390" s="578"/>
      <c r="G390" s="579"/>
      <c r="H390" s="579"/>
      <c r="I390" s="579"/>
      <c r="J390" s="579"/>
      <c r="K390" s="578"/>
      <c r="L390" s="579"/>
      <c r="M390" s="579"/>
      <c r="N390" s="579"/>
      <c r="O390" s="579"/>
      <c r="P390" s="579"/>
      <c r="Q390" s="579"/>
      <c r="R390" s="579"/>
      <c r="S390" s="579"/>
      <c r="T390" s="579"/>
      <c r="U390" s="579"/>
      <c r="V390" s="579"/>
      <c r="W390" s="579"/>
      <c r="X390" s="579"/>
      <c r="Y390" s="579"/>
      <c r="Z390" s="579"/>
      <c r="AA390" s="579"/>
      <c r="AB390" s="581"/>
      <c r="AC390" s="581"/>
      <c r="AD390" s="581"/>
    </row>
    <row r="391" ht="15.75" customHeight="1">
      <c r="A391" s="578"/>
      <c r="B391" s="578"/>
      <c r="C391" s="578"/>
      <c r="D391" s="578"/>
      <c r="E391" s="578"/>
      <c r="F391" s="578"/>
      <c r="G391" s="579"/>
      <c r="H391" s="579"/>
      <c r="I391" s="579"/>
      <c r="J391" s="579"/>
      <c r="K391" s="578"/>
      <c r="L391" s="579"/>
      <c r="M391" s="579"/>
      <c r="N391" s="579"/>
      <c r="O391" s="579"/>
      <c r="P391" s="579"/>
      <c r="Q391" s="579"/>
      <c r="R391" s="579"/>
      <c r="S391" s="579"/>
      <c r="T391" s="579"/>
      <c r="U391" s="579"/>
      <c r="V391" s="579"/>
      <c r="W391" s="579"/>
      <c r="X391" s="579"/>
      <c r="Y391" s="579"/>
      <c r="Z391" s="579"/>
      <c r="AA391" s="579"/>
      <c r="AB391" s="581"/>
      <c r="AC391" s="581"/>
      <c r="AD391" s="581"/>
    </row>
    <row r="392" ht="15.75" customHeight="1">
      <c r="A392" s="578"/>
      <c r="B392" s="578"/>
      <c r="C392" s="578"/>
      <c r="D392" s="578"/>
      <c r="E392" s="578"/>
      <c r="F392" s="578"/>
      <c r="G392" s="579"/>
      <c r="H392" s="579"/>
      <c r="I392" s="579"/>
      <c r="J392" s="579"/>
      <c r="K392" s="578"/>
      <c r="L392" s="579"/>
      <c r="M392" s="579"/>
      <c r="N392" s="579"/>
      <c r="O392" s="579"/>
      <c r="P392" s="579"/>
      <c r="Q392" s="579"/>
      <c r="R392" s="579"/>
      <c r="S392" s="579"/>
      <c r="T392" s="579"/>
      <c r="U392" s="579"/>
      <c r="V392" s="579"/>
      <c r="W392" s="579"/>
      <c r="X392" s="579"/>
      <c r="Y392" s="579"/>
      <c r="Z392" s="579"/>
      <c r="AA392" s="579"/>
      <c r="AB392" s="581"/>
      <c r="AC392" s="581"/>
      <c r="AD392" s="581"/>
    </row>
    <row r="393" ht="15.75" customHeight="1">
      <c r="A393" s="578"/>
      <c r="B393" s="578"/>
      <c r="C393" s="578"/>
      <c r="D393" s="578"/>
      <c r="E393" s="578"/>
      <c r="F393" s="578"/>
      <c r="G393" s="579"/>
      <c r="H393" s="579"/>
      <c r="I393" s="579"/>
      <c r="J393" s="579"/>
      <c r="K393" s="578"/>
      <c r="L393" s="579"/>
      <c r="M393" s="579"/>
      <c r="N393" s="579"/>
      <c r="O393" s="579"/>
      <c r="P393" s="579"/>
      <c r="Q393" s="579"/>
      <c r="R393" s="579"/>
      <c r="S393" s="579"/>
      <c r="T393" s="579"/>
      <c r="U393" s="579"/>
      <c r="V393" s="579"/>
      <c r="W393" s="579"/>
      <c r="X393" s="579"/>
      <c r="Y393" s="579"/>
      <c r="Z393" s="579"/>
      <c r="AA393" s="579"/>
      <c r="AB393" s="581"/>
      <c r="AC393" s="581"/>
      <c r="AD393" s="581"/>
    </row>
    <row r="394" ht="15.75" customHeight="1">
      <c r="A394" s="578"/>
      <c r="B394" s="578"/>
      <c r="C394" s="578"/>
      <c r="D394" s="578"/>
      <c r="E394" s="578"/>
      <c r="F394" s="578"/>
      <c r="G394" s="579"/>
      <c r="H394" s="579"/>
      <c r="I394" s="579"/>
      <c r="J394" s="579"/>
      <c r="K394" s="578"/>
      <c r="L394" s="579"/>
      <c r="M394" s="579"/>
      <c r="N394" s="579"/>
      <c r="O394" s="579"/>
      <c r="P394" s="579"/>
      <c r="Q394" s="579"/>
      <c r="R394" s="579"/>
      <c r="S394" s="579"/>
      <c r="T394" s="579"/>
      <c r="U394" s="579"/>
      <c r="V394" s="579"/>
      <c r="W394" s="579"/>
      <c r="X394" s="579"/>
      <c r="Y394" s="579"/>
      <c r="Z394" s="579"/>
      <c r="AA394" s="579"/>
      <c r="AB394" s="581"/>
      <c r="AC394" s="581"/>
      <c r="AD394" s="581"/>
    </row>
    <row r="395" ht="15.75" customHeight="1">
      <c r="A395" s="578"/>
      <c r="B395" s="578"/>
      <c r="C395" s="578"/>
      <c r="D395" s="578"/>
      <c r="E395" s="578"/>
      <c r="F395" s="578"/>
      <c r="G395" s="579"/>
      <c r="H395" s="579"/>
      <c r="I395" s="579"/>
      <c r="J395" s="579"/>
      <c r="K395" s="578"/>
      <c r="L395" s="579"/>
      <c r="M395" s="579"/>
      <c r="N395" s="579"/>
      <c r="O395" s="579"/>
      <c r="P395" s="579"/>
      <c r="Q395" s="579"/>
      <c r="R395" s="579"/>
      <c r="S395" s="579"/>
      <c r="T395" s="579"/>
      <c r="U395" s="579"/>
      <c r="V395" s="579"/>
      <c r="W395" s="579"/>
      <c r="X395" s="579"/>
      <c r="Y395" s="579"/>
      <c r="Z395" s="579"/>
      <c r="AA395" s="579"/>
      <c r="AB395" s="581"/>
      <c r="AC395" s="581"/>
      <c r="AD395" s="581"/>
    </row>
    <row r="396" ht="15.75" customHeight="1">
      <c r="A396" s="578"/>
      <c r="B396" s="578"/>
      <c r="C396" s="578"/>
      <c r="D396" s="578"/>
      <c r="E396" s="578"/>
      <c r="F396" s="578"/>
      <c r="G396" s="579"/>
      <c r="H396" s="579"/>
      <c r="I396" s="579"/>
      <c r="J396" s="579"/>
      <c r="K396" s="578"/>
      <c r="L396" s="579"/>
      <c r="M396" s="579"/>
      <c r="N396" s="579"/>
      <c r="O396" s="579"/>
      <c r="P396" s="579"/>
      <c r="Q396" s="579"/>
      <c r="R396" s="579"/>
      <c r="S396" s="579"/>
      <c r="T396" s="579"/>
      <c r="U396" s="579"/>
      <c r="V396" s="579"/>
      <c r="W396" s="579"/>
      <c r="X396" s="579"/>
      <c r="Y396" s="579"/>
      <c r="Z396" s="579"/>
      <c r="AA396" s="579"/>
      <c r="AB396" s="581"/>
      <c r="AC396" s="581"/>
      <c r="AD396" s="581"/>
    </row>
    <row r="397" ht="15.75" customHeight="1">
      <c r="A397" s="578"/>
      <c r="B397" s="578"/>
      <c r="C397" s="578"/>
      <c r="D397" s="578"/>
      <c r="E397" s="578"/>
      <c r="F397" s="578"/>
      <c r="G397" s="579"/>
      <c r="H397" s="579"/>
      <c r="I397" s="579"/>
      <c r="J397" s="579"/>
      <c r="K397" s="578"/>
      <c r="L397" s="579"/>
      <c r="M397" s="579"/>
      <c r="N397" s="579"/>
      <c r="O397" s="579"/>
      <c r="P397" s="579"/>
      <c r="Q397" s="579"/>
      <c r="R397" s="579"/>
      <c r="S397" s="579"/>
      <c r="T397" s="579"/>
      <c r="U397" s="579"/>
      <c r="V397" s="579"/>
      <c r="W397" s="579"/>
      <c r="X397" s="579"/>
      <c r="Y397" s="579"/>
      <c r="Z397" s="579"/>
      <c r="AA397" s="579"/>
      <c r="AB397" s="581"/>
      <c r="AC397" s="581"/>
      <c r="AD397" s="581"/>
    </row>
    <row r="398" ht="15.75" customHeight="1">
      <c r="A398" s="578"/>
      <c r="B398" s="578"/>
      <c r="C398" s="578"/>
      <c r="D398" s="578"/>
      <c r="E398" s="578"/>
      <c r="F398" s="578"/>
      <c r="G398" s="579"/>
      <c r="H398" s="579"/>
      <c r="I398" s="579"/>
      <c r="J398" s="579"/>
      <c r="K398" s="578"/>
      <c r="L398" s="579"/>
      <c r="M398" s="579"/>
      <c r="N398" s="579"/>
      <c r="O398" s="579"/>
      <c r="P398" s="579"/>
      <c r="Q398" s="579"/>
      <c r="R398" s="579"/>
      <c r="S398" s="579"/>
      <c r="T398" s="579"/>
      <c r="U398" s="579"/>
      <c r="V398" s="579"/>
      <c r="W398" s="579"/>
      <c r="X398" s="579"/>
      <c r="Y398" s="579"/>
      <c r="Z398" s="579"/>
      <c r="AA398" s="579"/>
      <c r="AB398" s="581"/>
      <c r="AC398" s="581"/>
      <c r="AD398" s="581"/>
    </row>
    <row r="399" ht="15.75" customHeight="1">
      <c r="A399" s="578"/>
      <c r="B399" s="578"/>
      <c r="C399" s="578"/>
      <c r="D399" s="578"/>
      <c r="E399" s="578"/>
      <c r="F399" s="578"/>
      <c r="G399" s="579"/>
      <c r="H399" s="579"/>
      <c r="I399" s="579"/>
      <c r="J399" s="579"/>
      <c r="K399" s="578"/>
      <c r="L399" s="579"/>
      <c r="M399" s="579"/>
      <c r="N399" s="579"/>
      <c r="O399" s="579"/>
      <c r="P399" s="579"/>
      <c r="Q399" s="579"/>
      <c r="R399" s="579"/>
      <c r="S399" s="579"/>
      <c r="T399" s="579"/>
      <c r="U399" s="579"/>
      <c r="V399" s="579"/>
      <c r="W399" s="579"/>
      <c r="X399" s="579"/>
      <c r="Y399" s="579"/>
      <c r="Z399" s="579"/>
      <c r="AA399" s="579"/>
      <c r="AB399" s="581"/>
      <c r="AC399" s="581"/>
      <c r="AD399" s="581"/>
    </row>
    <row r="400" ht="15.75" customHeight="1">
      <c r="A400" s="578"/>
      <c r="B400" s="578"/>
      <c r="C400" s="578"/>
      <c r="D400" s="578"/>
      <c r="E400" s="578"/>
      <c r="F400" s="578"/>
      <c r="G400" s="579"/>
      <c r="H400" s="579"/>
      <c r="I400" s="579"/>
      <c r="J400" s="579"/>
      <c r="K400" s="578"/>
      <c r="L400" s="579"/>
      <c r="M400" s="579"/>
      <c r="N400" s="579"/>
      <c r="O400" s="579"/>
      <c r="P400" s="579"/>
      <c r="Q400" s="579"/>
      <c r="R400" s="579"/>
      <c r="S400" s="579"/>
      <c r="T400" s="579"/>
      <c r="U400" s="579"/>
      <c r="V400" s="579"/>
      <c r="W400" s="579"/>
      <c r="X400" s="579"/>
      <c r="Y400" s="579"/>
      <c r="Z400" s="579"/>
      <c r="AA400" s="579"/>
      <c r="AB400" s="581"/>
      <c r="AC400" s="581"/>
      <c r="AD400" s="581"/>
    </row>
    <row r="401" ht="15.75" customHeight="1">
      <c r="A401" s="578"/>
      <c r="B401" s="578"/>
      <c r="C401" s="578"/>
      <c r="D401" s="578"/>
      <c r="E401" s="578"/>
      <c r="F401" s="578"/>
      <c r="G401" s="579"/>
      <c r="H401" s="579"/>
      <c r="I401" s="579"/>
      <c r="J401" s="579"/>
      <c r="K401" s="578"/>
      <c r="L401" s="579"/>
      <c r="M401" s="579"/>
      <c r="N401" s="579"/>
      <c r="O401" s="579"/>
      <c r="P401" s="579"/>
      <c r="Q401" s="579"/>
      <c r="R401" s="579"/>
      <c r="S401" s="579"/>
      <c r="T401" s="579"/>
      <c r="U401" s="579"/>
      <c r="V401" s="579"/>
      <c r="W401" s="579"/>
      <c r="X401" s="579"/>
      <c r="Y401" s="579"/>
      <c r="Z401" s="579"/>
      <c r="AA401" s="579"/>
      <c r="AB401" s="581"/>
      <c r="AC401" s="581"/>
      <c r="AD401" s="581"/>
    </row>
    <row r="402" ht="15.75" customHeight="1">
      <c r="A402" s="578"/>
      <c r="B402" s="578"/>
      <c r="C402" s="578"/>
      <c r="D402" s="578"/>
      <c r="E402" s="578"/>
      <c r="F402" s="578"/>
      <c r="G402" s="579"/>
      <c r="H402" s="579"/>
      <c r="I402" s="579"/>
      <c r="J402" s="579"/>
      <c r="K402" s="578"/>
      <c r="L402" s="579"/>
      <c r="M402" s="579"/>
      <c r="N402" s="579"/>
      <c r="O402" s="579"/>
      <c r="P402" s="579"/>
      <c r="Q402" s="579"/>
      <c r="R402" s="579"/>
      <c r="S402" s="579"/>
      <c r="T402" s="579"/>
      <c r="U402" s="579"/>
      <c r="V402" s="579"/>
      <c r="W402" s="579"/>
      <c r="X402" s="579"/>
      <c r="Y402" s="579"/>
      <c r="Z402" s="579"/>
      <c r="AA402" s="579"/>
      <c r="AB402" s="581"/>
      <c r="AC402" s="581"/>
      <c r="AD402" s="581"/>
    </row>
    <row r="403" ht="15.75" customHeight="1">
      <c r="A403" s="578"/>
      <c r="B403" s="578"/>
      <c r="C403" s="578"/>
      <c r="D403" s="578"/>
      <c r="E403" s="578"/>
      <c r="F403" s="578"/>
      <c r="G403" s="579"/>
      <c r="H403" s="579"/>
      <c r="I403" s="579"/>
      <c r="J403" s="579"/>
      <c r="K403" s="578"/>
      <c r="L403" s="579"/>
      <c r="M403" s="579"/>
      <c r="N403" s="579"/>
      <c r="O403" s="579"/>
      <c r="P403" s="579"/>
      <c r="Q403" s="579"/>
      <c r="R403" s="579"/>
      <c r="S403" s="579"/>
      <c r="T403" s="579"/>
      <c r="U403" s="579"/>
      <c r="V403" s="579"/>
      <c r="W403" s="579"/>
      <c r="X403" s="579"/>
      <c r="Y403" s="579"/>
      <c r="Z403" s="579"/>
      <c r="AA403" s="579"/>
      <c r="AB403" s="581"/>
      <c r="AC403" s="581"/>
      <c r="AD403" s="581"/>
    </row>
    <row r="404" ht="15.75" customHeight="1">
      <c r="A404" s="578"/>
      <c r="B404" s="578"/>
      <c r="C404" s="578"/>
      <c r="D404" s="578"/>
      <c r="E404" s="578"/>
      <c r="F404" s="578"/>
      <c r="G404" s="579"/>
      <c r="H404" s="579"/>
      <c r="I404" s="579"/>
      <c r="J404" s="579"/>
      <c r="K404" s="578"/>
      <c r="L404" s="579"/>
      <c r="M404" s="579"/>
      <c r="N404" s="579"/>
      <c r="O404" s="579"/>
      <c r="P404" s="579"/>
      <c r="Q404" s="579"/>
      <c r="R404" s="579"/>
      <c r="S404" s="579"/>
      <c r="T404" s="579"/>
      <c r="U404" s="579"/>
      <c r="V404" s="579"/>
      <c r="W404" s="579"/>
      <c r="X404" s="579"/>
      <c r="Y404" s="579"/>
      <c r="Z404" s="579"/>
      <c r="AA404" s="579"/>
      <c r="AB404" s="581"/>
      <c r="AC404" s="581"/>
      <c r="AD404" s="581"/>
    </row>
    <row r="405" ht="15.75" customHeight="1">
      <c r="A405" s="578"/>
      <c r="B405" s="578"/>
      <c r="C405" s="578"/>
      <c r="D405" s="578"/>
      <c r="E405" s="578"/>
      <c r="F405" s="578"/>
      <c r="G405" s="579"/>
      <c r="H405" s="579"/>
      <c r="I405" s="579"/>
      <c r="J405" s="579"/>
      <c r="K405" s="578"/>
      <c r="L405" s="579"/>
      <c r="M405" s="579"/>
      <c r="N405" s="579"/>
      <c r="O405" s="579"/>
      <c r="P405" s="579"/>
      <c r="Q405" s="579"/>
      <c r="R405" s="579"/>
      <c r="S405" s="579"/>
      <c r="T405" s="579"/>
      <c r="U405" s="579"/>
      <c r="V405" s="579"/>
      <c r="W405" s="579"/>
      <c r="X405" s="579"/>
      <c r="Y405" s="579"/>
      <c r="Z405" s="579"/>
      <c r="AA405" s="579"/>
      <c r="AB405" s="581"/>
      <c r="AC405" s="581"/>
      <c r="AD405" s="581"/>
    </row>
    <row r="406" ht="15.75" customHeight="1">
      <c r="A406" s="578"/>
      <c r="B406" s="578"/>
      <c r="C406" s="578"/>
      <c r="D406" s="578"/>
      <c r="E406" s="578"/>
      <c r="F406" s="578"/>
      <c r="G406" s="579"/>
      <c r="H406" s="579"/>
      <c r="I406" s="579"/>
      <c r="J406" s="579"/>
      <c r="K406" s="578"/>
      <c r="L406" s="579"/>
      <c r="M406" s="579"/>
      <c r="N406" s="579"/>
      <c r="O406" s="579"/>
      <c r="P406" s="579"/>
      <c r="Q406" s="579"/>
      <c r="R406" s="579"/>
      <c r="S406" s="579"/>
      <c r="T406" s="579"/>
      <c r="U406" s="579"/>
      <c r="V406" s="579"/>
      <c r="W406" s="579"/>
      <c r="X406" s="579"/>
      <c r="Y406" s="579"/>
      <c r="Z406" s="579"/>
      <c r="AA406" s="579"/>
      <c r="AB406" s="581"/>
      <c r="AC406" s="581"/>
      <c r="AD406" s="581"/>
    </row>
    <row r="407" ht="15.75" customHeight="1">
      <c r="A407" s="578"/>
      <c r="B407" s="578"/>
      <c r="C407" s="578"/>
      <c r="D407" s="578"/>
      <c r="E407" s="578"/>
      <c r="F407" s="578"/>
      <c r="G407" s="579"/>
      <c r="H407" s="579"/>
      <c r="I407" s="579"/>
      <c r="J407" s="579"/>
      <c r="K407" s="578"/>
      <c r="L407" s="579"/>
      <c r="M407" s="579"/>
      <c r="N407" s="579"/>
      <c r="O407" s="579"/>
      <c r="P407" s="579"/>
      <c r="Q407" s="579"/>
      <c r="R407" s="579"/>
      <c r="S407" s="579"/>
      <c r="T407" s="579"/>
      <c r="U407" s="579"/>
      <c r="V407" s="579"/>
      <c r="W407" s="579"/>
      <c r="X407" s="579"/>
      <c r="Y407" s="579"/>
      <c r="Z407" s="579"/>
      <c r="AA407" s="579"/>
      <c r="AB407" s="581"/>
      <c r="AC407" s="581"/>
      <c r="AD407" s="581"/>
    </row>
    <row r="408" ht="15.75" customHeight="1">
      <c r="A408" s="578"/>
      <c r="B408" s="578"/>
      <c r="C408" s="578"/>
      <c r="D408" s="578"/>
      <c r="E408" s="578"/>
      <c r="F408" s="578"/>
      <c r="G408" s="579"/>
      <c r="H408" s="579"/>
      <c r="I408" s="579"/>
      <c r="J408" s="579"/>
      <c r="K408" s="578"/>
      <c r="L408" s="579"/>
      <c r="M408" s="579"/>
      <c r="N408" s="579"/>
      <c r="O408" s="579"/>
      <c r="P408" s="579"/>
      <c r="Q408" s="579"/>
      <c r="R408" s="579"/>
      <c r="S408" s="579"/>
      <c r="T408" s="579"/>
      <c r="U408" s="579"/>
      <c r="V408" s="579"/>
      <c r="W408" s="579"/>
      <c r="X408" s="579"/>
      <c r="Y408" s="579"/>
      <c r="Z408" s="579"/>
      <c r="AA408" s="579"/>
      <c r="AB408" s="581"/>
      <c r="AC408" s="581"/>
      <c r="AD408" s="581"/>
    </row>
    <row r="409" ht="15.75" customHeight="1">
      <c r="A409" s="578"/>
      <c r="B409" s="578"/>
      <c r="C409" s="578"/>
      <c r="D409" s="578"/>
      <c r="E409" s="578"/>
      <c r="F409" s="578"/>
      <c r="G409" s="579"/>
      <c r="H409" s="579"/>
      <c r="I409" s="579"/>
      <c r="J409" s="579"/>
      <c r="K409" s="578"/>
      <c r="L409" s="579"/>
      <c r="M409" s="579"/>
      <c r="N409" s="579"/>
      <c r="O409" s="579"/>
      <c r="P409" s="579"/>
      <c r="Q409" s="579"/>
      <c r="R409" s="579"/>
      <c r="S409" s="579"/>
      <c r="T409" s="579"/>
      <c r="U409" s="579"/>
      <c r="V409" s="579"/>
      <c r="W409" s="579"/>
      <c r="X409" s="579"/>
      <c r="Y409" s="579"/>
      <c r="Z409" s="579"/>
      <c r="AA409" s="579"/>
      <c r="AB409" s="581"/>
      <c r="AC409" s="581"/>
      <c r="AD409" s="581"/>
    </row>
    <row r="410" ht="15.75" customHeight="1">
      <c r="A410" s="578"/>
      <c r="B410" s="578"/>
      <c r="C410" s="578"/>
      <c r="D410" s="578"/>
      <c r="E410" s="578"/>
      <c r="F410" s="578"/>
      <c r="G410" s="579"/>
      <c r="H410" s="579"/>
      <c r="I410" s="579"/>
      <c r="J410" s="579"/>
      <c r="K410" s="578"/>
      <c r="L410" s="579"/>
      <c r="M410" s="579"/>
      <c r="N410" s="579"/>
      <c r="O410" s="579"/>
      <c r="P410" s="579"/>
      <c r="Q410" s="579"/>
      <c r="R410" s="579"/>
      <c r="S410" s="579"/>
      <c r="T410" s="579"/>
      <c r="U410" s="579"/>
      <c r="V410" s="579"/>
      <c r="W410" s="579"/>
      <c r="X410" s="579"/>
      <c r="Y410" s="579"/>
      <c r="Z410" s="579"/>
      <c r="AA410" s="579"/>
      <c r="AB410" s="581"/>
      <c r="AC410" s="581"/>
      <c r="AD410" s="581"/>
    </row>
    <row r="411" ht="15.75" customHeight="1">
      <c r="A411" s="578"/>
      <c r="B411" s="578"/>
      <c r="C411" s="578"/>
      <c r="D411" s="578"/>
      <c r="E411" s="578"/>
      <c r="F411" s="578"/>
      <c r="G411" s="579"/>
      <c r="H411" s="579"/>
      <c r="I411" s="579"/>
      <c r="J411" s="579"/>
      <c r="K411" s="578"/>
      <c r="L411" s="579"/>
      <c r="M411" s="579"/>
      <c r="N411" s="579"/>
      <c r="O411" s="579"/>
      <c r="P411" s="579"/>
      <c r="Q411" s="579"/>
      <c r="R411" s="579"/>
      <c r="S411" s="579"/>
      <c r="T411" s="579"/>
      <c r="U411" s="579"/>
      <c r="V411" s="579"/>
      <c r="W411" s="579"/>
      <c r="X411" s="579"/>
      <c r="Y411" s="579"/>
      <c r="Z411" s="579"/>
      <c r="AA411" s="579"/>
      <c r="AB411" s="581"/>
      <c r="AC411" s="581"/>
      <c r="AD411" s="581"/>
    </row>
    <row r="412" ht="15.75" customHeight="1">
      <c r="A412" s="578"/>
      <c r="B412" s="578"/>
      <c r="C412" s="578"/>
      <c r="D412" s="578"/>
      <c r="E412" s="578"/>
      <c r="F412" s="578"/>
      <c r="G412" s="579"/>
      <c r="H412" s="579"/>
      <c r="I412" s="579"/>
      <c r="J412" s="579"/>
      <c r="K412" s="578"/>
      <c r="L412" s="579"/>
      <c r="M412" s="579"/>
      <c r="N412" s="579"/>
      <c r="O412" s="579"/>
      <c r="P412" s="579"/>
      <c r="Q412" s="579"/>
      <c r="R412" s="579"/>
      <c r="S412" s="579"/>
      <c r="T412" s="579"/>
      <c r="U412" s="579"/>
      <c r="V412" s="579"/>
      <c r="W412" s="579"/>
      <c r="X412" s="579"/>
      <c r="Y412" s="579"/>
      <c r="Z412" s="579"/>
      <c r="AA412" s="579"/>
      <c r="AB412" s="581"/>
      <c r="AC412" s="581"/>
      <c r="AD412" s="581"/>
    </row>
    <row r="413" ht="15.75" customHeight="1">
      <c r="A413" s="578"/>
      <c r="B413" s="578"/>
      <c r="C413" s="578"/>
      <c r="D413" s="578"/>
      <c r="E413" s="578"/>
      <c r="F413" s="578"/>
      <c r="G413" s="579"/>
      <c r="H413" s="579"/>
      <c r="I413" s="579"/>
      <c r="J413" s="579"/>
      <c r="K413" s="578"/>
      <c r="L413" s="579"/>
      <c r="M413" s="579"/>
      <c r="N413" s="579"/>
      <c r="O413" s="579"/>
      <c r="P413" s="579"/>
      <c r="Q413" s="579"/>
      <c r="R413" s="579"/>
      <c r="S413" s="579"/>
      <c r="T413" s="579"/>
      <c r="U413" s="579"/>
      <c r="V413" s="579"/>
      <c r="W413" s="579"/>
      <c r="X413" s="579"/>
      <c r="Y413" s="579"/>
      <c r="Z413" s="579"/>
      <c r="AA413" s="579"/>
      <c r="AB413" s="581"/>
      <c r="AC413" s="581"/>
      <c r="AD413" s="581"/>
    </row>
    <row r="414" ht="15.75" customHeight="1">
      <c r="A414" s="578"/>
      <c r="B414" s="578"/>
      <c r="C414" s="578"/>
      <c r="D414" s="578"/>
      <c r="E414" s="578"/>
      <c r="F414" s="578"/>
      <c r="G414" s="579"/>
      <c r="H414" s="579"/>
      <c r="I414" s="579"/>
      <c r="J414" s="579"/>
      <c r="K414" s="578"/>
      <c r="L414" s="579"/>
      <c r="M414" s="579"/>
      <c r="N414" s="579"/>
      <c r="O414" s="579"/>
      <c r="P414" s="579"/>
      <c r="Q414" s="579"/>
      <c r="R414" s="579"/>
      <c r="S414" s="579"/>
      <c r="T414" s="579"/>
      <c r="U414" s="579"/>
      <c r="V414" s="579"/>
      <c r="W414" s="579"/>
      <c r="X414" s="579"/>
      <c r="Y414" s="579"/>
      <c r="Z414" s="579"/>
      <c r="AA414" s="579"/>
      <c r="AB414" s="581"/>
      <c r="AC414" s="581"/>
      <c r="AD414" s="581"/>
    </row>
    <row r="415" ht="15.75" customHeight="1">
      <c r="A415" s="578"/>
      <c r="B415" s="578"/>
      <c r="C415" s="578"/>
      <c r="D415" s="578"/>
      <c r="E415" s="578"/>
      <c r="F415" s="578"/>
      <c r="G415" s="579"/>
      <c r="H415" s="579"/>
      <c r="I415" s="579"/>
      <c r="J415" s="579"/>
      <c r="K415" s="578"/>
      <c r="L415" s="579"/>
      <c r="M415" s="579"/>
      <c r="N415" s="579"/>
      <c r="O415" s="579"/>
      <c r="P415" s="579"/>
      <c r="Q415" s="579"/>
      <c r="R415" s="579"/>
      <c r="S415" s="579"/>
      <c r="T415" s="579"/>
      <c r="U415" s="579"/>
      <c r="V415" s="579"/>
      <c r="W415" s="579"/>
      <c r="X415" s="579"/>
      <c r="Y415" s="579"/>
      <c r="Z415" s="579"/>
      <c r="AA415" s="579"/>
      <c r="AB415" s="581"/>
      <c r="AC415" s="581"/>
      <c r="AD415" s="581"/>
    </row>
    <row r="416" ht="15.75" customHeight="1">
      <c r="A416" s="578"/>
      <c r="B416" s="578"/>
      <c r="C416" s="578"/>
      <c r="D416" s="578"/>
      <c r="E416" s="578"/>
      <c r="F416" s="578"/>
      <c r="G416" s="579"/>
      <c r="H416" s="579"/>
      <c r="I416" s="579"/>
      <c r="J416" s="579"/>
      <c r="K416" s="578"/>
      <c r="L416" s="579"/>
      <c r="M416" s="579"/>
      <c r="N416" s="579"/>
      <c r="O416" s="579"/>
      <c r="P416" s="579"/>
      <c r="Q416" s="579"/>
      <c r="R416" s="579"/>
      <c r="S416" s="579"/>
      <c r="T416" s="579"/>
      <c r="U416" s="579"/>
      <c r="V416" s="579"/>
      <c r="W416" s="579"/>
      <c r="X416" s="579"/>
      <c r="Y416" s="579"/>
      <c r="Z416" s="579"/>
      <c r="AA416" s="579"/>
      <c r="AB416" s="581"/>
      <c r="AC416" s="581"/>
      <c r="AD416" s="581"/>
    </row>
    <row r="417" ht="15.75" customHeight="1">
      <c r="A417" s="578"/>
      <c r="B417" s="578"/>
      <c r="C417" s="578"/>
      <c r="D417" s="578"/>
      <c r="E417" s="578"/>
      <c r="F417" s="578"/>
      <c r="G417" s="579"/>
      <c r="H417" s="579"/>
      <c r="I417" s="579"/>
      <c r="J417" s="579"/>
      <c r="K417" s="578"/>
      <c r="L417" s="579"/>
      <c r="M417" s="579"/>
      <c r="N417" s="579"/>
      <c r="O417" s="579"/>
      <c r="P417" s="579"/>
      <c r="Q417" s="579"/>
      <c r="R417" s="579"/>
      <c r="S417" s="579"/>
      <c r="T417" s="579"/>
      <c r="U417" s="579"/>
      <c r="V417" s="579"/>
      <c r="W417" s="579"/>
      <c r="X417" s="579"/>
      <c r="Y417" s="579"/>
      <c r="Z417" s="579"/>
      <c r="AA417" s="579"/>
      <c r="AB417" s="581"/>
      <c r="AC417" s="581"/>
      <c r="AD417" s="581"/>
    </row>
    <row r="418" ht="15.75" customHeight="1">
      <c r="A418" s="578"/>
      <c r="B418" s="578"/>
      <c r="C418" s="578"/>
      <c r="D418" s="578"/>
      <c r="E418" s="578"/>
      <c r="F418" s="578"/>
      <c r="G418" s="579"/>
      <c r="H418" s="579"/>
      <c r="I418" s="579"/>
      <c r="J418" s="579"/>
      <c r="K418" s="578"/>
      <c r="L418" s="579"/>
      <c r="M418" s="579"/>
      <c r="N418" s="579"/>
      <c r="O418" s="579"/>
      <c r="P418" s="579"/>
      <c r="Q418" s="579"/>
      <c r="R418" s="579"/>
      <c r="S418" s="579"/>
      <c r="T418" s="579"/>
      <c r="U418" s="579"/>
      <c r="V418" s="579"/>
      <c r="W418" s="579"/>
      <c r="X418" s="579"/>
      <c r="Y418" s="579"/>
      <c r="Z418" s="579"/>
      <c r="AA418" s="579"/>
      <c r="AB418" s="581"/>
      <c r="AC418" s="581"/>
      <c r="AD418" s="581"/>
    </row>
    <row r="419" ht="15.75" customHeight="1">
      <c r="A419" s="578"/>
      <c r="B419" s="578"/>
      <c r="C419" s="578"/>
      <c r="D419" s="578"/>
      <c r="E419" s="578"/>
      <c r="F419" s="578"/>
      <c r="G419" s="579"/>
      <c r="H419" s="579"/>
      <c r="I419" s="579"/>
      <c r="J419" s="579"/>
      <c r="K419" s="578"/>
      <c r="L419" s="579"/>
      <c r="M419" s="579"/>
      <c r="N419" s="579"/>
      <c r="O419" s="579"/>
      <c r="P419" s="579"/>
      <c r="Q419" s="579"/>
      <c r="R419" s="579"/>
      <c r="S419" s="579"/>
      <c r="T419" s="579"/>
      <c r="U419" s="579"/>
      <c r="V419" s="579"/>
      <c r="W419" s="579"/>
      <c r="X419" s="579"/>
      <c r="Y419" s="579"/>
      <c r="Z419" s="579"/>
      <c r="AA419" s="579"/>
      <c r="AB419" s="581"/>
      <c r="AC419" s="581"/>
      <c r="AD419" s="581"/>
    </row>
    <row r="420" ht="15.75" customHeight="1">
      <c r="A420" s="578"/>
      <c r="B420" s="578"/>
      <c r="C420" s="578"/>
      <c r="D420" s="578"/>
      <c r="E420" s="578"/>
      <c r="F420" s="578"/>
      <c r="G420" s="579"/>
      <c r="H420" s="579"/>
      <c r="I420" s="579"/>
      <c r="J420" s="579"/>
      <c r="K420" s="578"/>
      <c r="L420" s="579"/>
      <c r="M420" s="579"/>
      <c r="N420" s="579"/>
      <c r="O420" s="579"/>
      <c r="P420" s="579"/>
      <c r="Q420" s="579"/>
      <c r="R420" s="579"/>
      <c r="S420" s="579"/>
      <c r="T420" s="579"/>
      <c r="U420" s="579"/>
      <c r="V420" s="579"/>
      <c r="W420" s="579"/>
      <c r="X420" s="579"/>
      <c r="Y420" s="579"/>
      <c r="Z420" s="579"/>
      <c r="AA420" s="579"/>
      <c r="AB420" s="581"/>
      <c r="AC420" s="581"/>
      <c r="AD420" s="581"/>
    </row>
    <row r="421" ht="15.75" customHeight="1">
      <c r="A421" s="578"/>
      <c r="B421" s="578"/>
      <c r="C421" s="578"/>
      <c r="D421" s="578"/>
      <c r="E421" s="578"/>
      <c r="F421" s="578"/>
      <c r="G421" s="579"/>
      <c r="H421" s="579"/>
      <c r="I421" s="579"/>
      <c r="J421" s="579"/>
      <c r="K421" s="578"/>
      <c r="L421" s="579"/>
      <c r="M421" s="579"/>
      <c r="N421" s="579"/>
      <c r="O421" s="579"/>
      <c r="P421" s="579"/>
      <c r="Q421" s="579"/>
      <c r="R421" s="579"/>
      <c r="S421" s="579"/>
      <c r="T421" s="579"/>
      <c r="U421" s="579"/>
      <c r="V421" s="579"/>
      <c r="W421" s="579"/>
      <c r="X421" s="579"/>
      <c r="Y421" s="579"/>
      <c r="Z421" s="579"/>
      <c r="AA421" s="579"/>
      <c r="AB421" s="581"/>
      <c r="AC421" s="581"/>
      <c r="AD421" s="581"/>
    </row>
    <row r="422" ht="15.75" customHeight="1">
      <c r="A422" s="578"/>
      <c r="B422" s="578"/>
      <c r="C422" s="578"/>
      <c r="D422" s="578"/>
      <c r="E422" s="578"/>
      <c r="F422" s="578"/>
      <c r="G422" s="579"/>
      <c r="H422" s="579"/>
      <c r="I422" s="579"/>
      <c r="J422" s="579"/>
      <c r="K422" s="578"/>
      <c r="L422" s="579"/>
      <c r="M422" s="579"/>
      <c r="N422" s="579"/>
      <c r="O422" s="579"/>
      <c r="P422" s="579"/>
      <c r="Q422" s="579"/>
      <c r="R422" s="579"/>
      <c r="S422" s="579"/>
      <c r="T422" s="579"/>
      <c r="U422" s="579"/>
      <c r="V422" s="579"/>
      <c r="W422" s="579"/>
      <c r="X422" s="579"/>
      <c r="Y422" s="579"/>
      <c r="Z422" s="579"/>
      <c r="AA422" s="579"/>
      <c r="AB422" s="581"/>
      <c r="AC422" s="581"/>
      <c r="AD422" s="581"/>
    </row>
    <row r="423" ht="15.75" customHeight="1">
      <c r="A423" s="578"/>
      <c r="B423" s="578"/>
      <c r="C423" s="578"/>
      <c r="D423" s="578"/>
      <c r="E423" s="578"/>
      <c r="F423" s="578"/>
      <c r="G423" s="579"/>
      <c r="H423" s="579"/>
      <c r="I423" s="579"/>
      <c r="J423" s="579"/>
      <c r="K423" s="578"/>
      <c r="L423" s="579"/>
      <c r="M423" s="579"/>
      <c r="N423" s="579"/>
      <c r="O423" s="579"/>
      <c r="P423" s="579"/>
      <c r="Q423" s="579"/>
      <c r="R423" s="579"/>
      <c r="S423" s="579"/>
      <c r="T423" s="579"/>
      <c r="U423" s="579"/>
      <c r="V423" s="579"/>
      <c r="W423" s="579"/>
      <c r="X423" s="579"/>
      <c r="Y423" s="579"/>
      <c r="Z423" s="579"/>
      <c r="AA423" s="579"/>
      <c r="AB423" s="581"/>
      <c r="AC423" s="581"/>
      <c r="AD423" s="581"/>
    </row>
    <row r="424" ht="15.75" customHeight="1">
      <c r="A424" s="578"/>
      <c r="B424" s="578"/>
      <c r="C424" s="578"/>
      <c r="D424" s="578"/>
      <c r="E424" s="578"/>
      <c r="F424" s="578"/>
      <c r="G424" s="579"/>
      <c r="H424" s="579"/>
      <c r="I424" s="579"/>
      <c r="J424" s="579"/>
      <c r="K424" s="578"/>
      <c r="L424" s="579"/>
      <c r="M424" s="579"/>
      <c r="N424" s="579"/>
      <c r="O424" s="579"/>
      <c r="P424" s="579"/>
      <c r="Q424" s="579"/>
      <c r="R424" s="579"/>
      <c r="S424" s="579"/>
      <c r="T424" s="579"/>
      <c r="U424" s="579"/>
      <c r="V424" s="579"/>
      <c r="W424" s="579"/>
      <c r="X424" s="579"/>
      <c r="Y424" s="579"/>
      <c r="Z424" s="579"/>
      <c r="AA424" s="579"/>
      <c r="AB424" s="581"/>
      <c r="AC424" s="581"/>
      <c r="AD424" s="581"/>
    </row>
    <row r="425" ht="15.75" customHeight="1">
      <c r="A425" s="578"/>
      <c r="B425" s="578"/>
      <c r="C425" s="578"/>
      <c r="D425" s="578"/>
      <c r="E425" s="578"/>
      <c r="F425" s="578"/>
      <c r="G425" s="579"/>
      <c r="H425" s="579"/>
      <c r="I425" s="579"/>
      <c r="J425" s="579"/>
      <c r="K425" s="578"/>
      <c r="L425" s="579"/>
      <c r="M425" s="579"/>
      <c r="N425" s="579"/>
      <c r="O425" s="579"/>
      <c r="P425" s="579"/>
      <c r="Q425" s="579"/>
      <c r="R425" s="579"/>
      <c r="S425" s="579"/>
      <c r="T425" s="579"/>
      <c r="U425" s="579"/>
      <c r="V425" s="579"/>
      <c r="W425" s="579"/>
      <c r="X425" s="579"/>
      <c r="Y425" s="579"/>
      <c r="Z425" s="579"/>
      <c r="AA425" s="579"/>
      <c r="AB425" s="581"/>
      <c r="AC425" s="581"/>
      <c r="AD425" s="581"/>
    </row>
    <row r="426" ht="15.75" customHeight="1">
      <c r="A426" s="578"/>
      <c r="B426" s="578"/>
      <c r="C426" s="578"/>
      <c r="D426" s="578"/>
      <c r="E426" s="578"/>
      <c r="F426" s="578"/>
      <c r="G426" s="579"/>
      <c r="H426" s="579"/>
      <c r="I426" s="579"/>
      <c r="J426" s="579"/>
      <c r="K426" s="578"/>
      <c r="L426" s="579"/>
      <c r="M426" s="579"/>
      <c r="N426" s="579"/>
      <c r="O426" s="579"/>
      <c r="P426" s="579"/>
      <c r="Q426" s="579"/>
      <c r="R426" s="579"/>
      <c r="S426" s="579"/>
      <c r="T426" s="579"/>
      <c r="U426" s="579"/>
      <c r="V426" s="579"/>
      <c r="W426" s="579"/>
      <c r="X426" s="579"/>
      <c r="Y426" s="579"/>
      <c r="Z426" s="579"/>
      <c r="AA426" s="579"/>
      <c r="AB426" s="581"/>
      <c r="AC426" s="581"/>
      <c r="AD426" s="581"/>
    </row>
    <row r="427" ht="15.75" customHeight="1">
      <c r="A427" s="578"/>
      <c r="B427" s="578"/>
      <c r="C427" s="578"/>
      <c r="D427" s="578"/>
      <c r="E427" s="578"/>
      <c r="F427" s="578"/>
      <c r="G427" s="579"/>
      <c r="H427" s="579"/>
      <c r="I427" s="579"/>
      <c r="J427" s="579"/>
      <c r="K427" s="578"/>
      <c r="L427" s="579"/>
      <c r="M427" s="579"/>
      <c r="N427" s="579"/>
      <c r="O427" s="579"/>
      <c r="P427" s="579"/>
      <c r="Q427" s="579"/>
      <c r="R427" s="579"/>
      <c r="S427" s="579"/>
      <c r="T427" s="579"/>
      <c r="U427" s="579"/>
      <c r="V427" s="579"/>
      <c r="W427" s="579"/>
      <c r="X427" s="579"/>
      <c r="Y427" s="579"/>
      <c r="Z427" s="579"/>
      <c r="AA427" s="579"/>
      <c r="AB427" s="581"/>
      <c r="AC427" s="581"/>
      <c r="AD427" s="581"/>
    </row>
    <row r="428" ht="15.75" customHeight="1">
      <c r="A428" s="578"/>
      <c r="B428" s="578"/>
      <c r="C428" s="578"/>
      <c r="D428" s="578"/>
      <c r="E428" s="578"/>
      <c r="F428" s="578"/>
      <c r="G428" s="579"/>
      <c r="H428" s="579"/>
      <c r="I428" s="579"/>
      <c r="J428" s="579"/>
      <c r="K428" s="578"/>
      <c r="L428" s="579"/>
      <c r="M428" s="579"/>
      <c r="N428" s="579"/>
      <c r="O428" s="579"/>
      <c r="P428" s="579"/>
      <c r="Q428" s="579"/>
      <c r="R428" s="579"/>
      <c r="S428" s="579"/>
      <c r="T428" s="579"/>
      <c r="U428" s="579"/>
      <c r="V428" s="579"/>
      <c r="W428" s="579"/>
      <c r="X428" s="579"/>
      <c r="Y428" s="579"/>
      <c r="Z428" s="579"/>
      <c r="AA428" s="579"/>
      <c r="AB428" s="581"/>
      <c r="AC428" s="581"/>
      <c r="AD428" s="581"/>
    </row>
    <row r="429" ht="15.75" customHeight="1">
      <c r="A429" s="578"/>
      <c r="B429" s="578"/>
      <c r="C429" s="578"/>
      <c r="D429" s="578"/>
      <c r="E429" s="578"/>
      <c r="F429" s="578"/>
      <c r="G429" s="579"/>
      <c r="H429" s="579"/>
      <c r="I429" s="579"/>
      <c r="J429" s="579"/>
      <c r="K429" s="578"/>
      <c r="L429" s="579"/>
      <c r="M429" s="579"/>
      <c r="N429" s="579"/>
      <c r="O429" s="579"/>
      <c r="P429" s="579"/>
      <c r="Q429" s="579"/>
      <c r="R429" s="579"/>
      <c r="S429" s="579"/>
      <c r="T429" s="579"/>
      <c r="U429" s="579"/>
      <c r="V429" s="579"/>
      <c r="W429" s="579"/>
      <c r="X429" s="579"/>
      <c r="Y429" s="579"/>
      <c r="Z429" s="579"/>
      <c r="AA429" s="579"/>
      <c r="AB429" s="581"/>
      <c r="AC429" s="581"/>
      <c r="AD429" s="581"/>
    </row>
    <row r="430" ht="15.75" customHeight="1">
      <c r="A430" s="578"/>
      <c r="B430" s="578"/>
      <c r="C430" s="578"/>
      <c r="D430" s="578"/>
      <c r="E430" s="578"/>
      <c r="F430" s="578"/>
      <c r="G430" s="579"/>
      <c r="H430" s="579"/>
      <c r="I430" s="579"/>
      <c r="J430" s="579"/>
      <c r="K430" s="578"/>
      <c r="L430" s="579"/>
      <c r="M430" s="579"/>
      <c r="N430" s="579"/>
      <c r="O430" s="579"/>
      <c r="P430" s="579"/>
      <c r="Q430" s="579"/>
      <c r="R430" s="579"/>
      <c r="S430" s="579"/>
      <c r="T430" s="579"/>
      <c r="U430" s="579"/>
      <c r="V430" s="579"/>
      <c r="W430" s="579"/>
      <c r="X430" s="579"/>
      <c r="Y430" s="579"/>
      <c r="Z430" s="579"/>
      <c r="AA430" s="579"/>
      <c r="AB430" s="581"/>
      <c r="AC430" s="581"/>
      <c r="AD430" s="581"/>
    </row>
    <row r="431" ht="15.75" customHeight="1">
      <c r="A431" s="578"/>
      <c r="B431" s="578"/>
      <c r="C431" s="578"/>
      <c r="D431" s="578"/>
      <c r="E431" s="578"/>
      <c r="F431" s="578"/>
      <c r="G431" s="579"/>
      <c r="H431" s="579"/>
      <c r="I431" s="579"/>
      <c r="J431" s="579"/>
      <c r="K431" s="578"/>
      <c r="L431" s="579"/>
      <c r="M431" s="579"/>
      <c r="N431" s="579"/>
      <c r="O431" s="579"/>
      <c r="P431" s="579"/>
      <c r="Q431" s="579"/>
      <c r="R431" s="579"/>
      <c r="S431" s="579"/>
      <c r="T431" s="579"/>
      <c r="U431" s="579"/>
      <c r="V431" s="579"/>
      <c r="W431" s="579"/>
      <c r="X431" s="579"/>
      <c r="Y431" s="579"/>
      <c r="Z431" s="579"/>
      <c r="AA431" s="579"/>
      <c r="AB431" s="581"/>
      <c r="AC431" s="581"/>
      <c r="AD431" s="581"/>
    </row>
    <row r="432" ht="15.75" customHeight="1">
      <c r="A432" s="578"/>
      <c r="B432" s="578"/>
      <c r="C432" s="578"/>
      <c r="D432" s="578"/>
      <c r="E432" s="578"/>
      <c r="F432" s="578"/>
      <c r="G432" s="579"/>
      <c r="H432" s="579"/>
      <c r="I432" s="579"/>
      <c r="J432" s="579"/>
      <c r="K432" s="578"/>
      <c r="L432" s="579"/>
      <c r="M432" s="579"/>
      <c r="N432" s="579"/>
      <c r="O432" s="579"/>
      <c r="P432" s="579"/>
      <c r="Q432" s="579"/>
      <c r="R432" s="579"/>
      <c r="S432" s="579"/>
      <c r="T432" s="579"/>
      <c r="U432" s="579"/>
      <c r="V432" s="579"/>
      <c r="W432" s="579"/>
      <c r="X432" s="579"/>
      <c r="Y432" s="579"/>
      <c r="Z432" s="579"/>
      <c r="AA432" s="579"/>
      <c r="AB432" s="581"/>
      <c r="AC432" s="581"/>
      <c r="AD432" s="581"/>
    </row>
    <row r="433" ht="15.75" customHeight="1">
      <c r="A433" s="578"/>
      <c r="B433" s="578"/>
      <c r="C433" s="578"/>
      <c r="D433" s="578"/>
      <c r="E433" s="578"/>
      <c r="F433" s="578"/>
      <c r="G433" s="579"/>
      <c r="H433" s="579"/>
      <c r="I433" s="579"/>
      <c r="J433" s="579"/>
      <c r="K433" s="578"/>
      <c r="L433" s="579"/>
      <c r="M433" s="579"/>
      <c r="N433" s="579"/>
      <c r="O433" s="579"/>
      <c r="P433" s="579"/>
      <c r="Q433" s="579"/>
      <c r="R433" s="579"/>
      <c r="S433" s="579"/>
      <c r="T433" s="579"/>
      <c r="U433" s="579"/>
      <c r="V433" s="579"/>
      <c r="W433" s="579"/>
      <c r="X433" s="579"/>
      <c r="Y433" s="579"/>
      <c r="Z433" s="579"/>
      <c r="AA433" s="579"/>
      <c r="AB433" s="581"/>
      <c r="AC433" s="581"/>
      <c r="AD433" s="581"/>
    </row>
    <row r="434" ht="15.75" customHeight="1">
      <c r="A434" s="578"/>
      <c r="B434" s="578"/>
      <c r="C434" s="578"/>
      <c r="D434" s="578"/>
      <c r="E434" s="578"/>
      <c r="F434" s="578"/>
      <c r="G434" s="579"/>
      <c r="H434" s="579"/>
      <c r="I434" s="579"/>
      <c r="J434" s="579"/>
      <c r="K434" s="578"/>
      <c r="L434" s="579"/>
      <c r="M434" s="579"/>
      <c r="N434" s="579"/>
      <c r="O434" s="579"/>
      <c r="P434" s="579"/>
      <c r="Q434" s="579"/>
      <c r="R434" s="579"/>
      <c r="S434" s="579"/>
      <c r="T434" s="579"/>
      <c r="U434" s="579"/>
      <c r="V434" s="579"/>
      <c r="W434" s="579"/>
      <c r="X434" s="579"/>
      <c r="Y434" s="579"/>
      <c r="Z434" s="579"/>
      <c r="AA434" s="579"/>
      <c r="AB434" s="581"/>
      <c r="AC434" s="581"/>
      <c r="AD434" s="581"/>
    </row>
    <row r="435" ht="15.75" customHeight="1">
      <c r="A435" s="578"/>
      <c r="B435" s="578"/>
      <c r="C435" s="578"/>
      <c r="D435" s="578"/>
      <c r="E435" s="578"/>
      <c r="F435" s="578"/>
      <c r="G435" s="579"/>
      <c r="H435" s="579"/>
      <c r="I435" s="579"/>
      <c r="J435" s="579"/>
      <c r="K435" s="578"/>
      <c r="L435" s="579"/>
      <c r="M435" s="579"/>
      <c r="N435" s="579"/>
      <c r="O435" s="579"/>
      <c r="P435" s="579"/>
      <c r="Q435" s="579"/>
      <c r="R435" s="579"/>
      <c r="S435" s="579"/>
      <c r="T435" s="579"/>
      <c r="U435" s="579"/>
      <c r="V435" s="579"/>
      <c r="W435" s="579"/>
      <c r="X435" s="579"/>
      <c r="Y435" s="579"/>
      <c r="Z435" s="579"/>
      <c r="AA435" s="579"/>
      <c r="AB435" s="581"/>
      <c r="AC435" s="581"/>
      <c r="AD435" s="581"/>
    </row>
    <row r="436" ht="15.75" customHeight="1">
      <c r="A436" s="578"/>
      <c r="B436" s="578"/>
      <c r="C436" s="578"/>
      <c r="D436" s="578"/>
      <c r="E436" s="578"/>
      <c r="F436" s="578"/>
      <c r="G436" s="579"/>
      <c r="H436" s="579"/>
      <c r="I436" s="579"/>
      <c r="J436" s="579"/>
      <c r="K436" s="578"/>
      <c r="L436" s="579"/>
      <c r="M436" s="579"/>
      <c r="N436" s="579"/>
      <c r="O436" s="579"/>
      <c r="P436" s="579"/>
      <c r="Q436" s="579"/>
      <c r="R436" s="579"/>
      <c r="S436" s="579"/>
      <c r="T436" s="579"/>
      <c r="U436" s="579"/>
      <c r="V436" s="579"/>
      <c r="W436" s="579"/>
      <c r="X436" s="579"/>
      <c r="Y436" s="579"/>
      <c r="Z436" s="579"/>
      <c r="AA436" s="579"/>
      <c r="AB436" s="581"/>
      <c r="AC436" s="581"/>
      <c r="AD436" s="581"/>
    </row>
    <row r="437" ht="15.75" customHeight="1">
      <c r="A437" s="578"/>
      <c r="B437" s="578"/>
      <c r="C437" s="578"/>
      <c r="D437" s="578"/>
      <c r="E437" s="578"/>
      <c r="F437" s="578"/>
      <c r="G437" s="579"/>
      <c r="H437" s="579"/>
      <c r="I437" s="579"/>
      <c r="J437" s="579"/>
      <c r="K437" s="578"/>
      <c r="L437" s="579"/>
      <c r="M437" s="579"/>
      <c r="N437" s="579"/>
      <c r="O437" s="579"/>
      <c r="P437" s="579"/>
      <c r="Q437" s="579"/>
      <c r="R437" s="579"/>
      <c r="S437" s="579"/>
      <c r="T437" s="579"/>
      <c r="U437" s="579"/>
      <c r="V437" s="579"/>
      <c r="W437" s="579"/>
      <c r="X437" s="579"/>
      <c r="Y437" s="579"/>
      <c r="Z437" s="579"/>
      <c r="AA437" s="579"/>
      <c r="AB437" s="581"/>
      <c r="AC437" s="581"/>
      <c r="AD437" s="581"/>
    </row>
    <row r="438" ht="15.75" customHeight="1">
      <c r="A438" s="578"/>
      <c r="B438" s="578"/>
      <c r="C438" s="578"/>
      <c r="D438" s="578"/>
      <c r="E438" s="578"/>
      <c r="F438" s="578"/>
      <c r="G438" s="579"/>
      <c r="H438" s="579"/>
      <c r="I438" s="579"/>
      <c r="J438" s="579"/>
      <c r="K438" s="578"/>
      <c r="L438" s="579"/>
      <c r="M438" s="579"/>
      <c r="N438" s="579"/>
      <c r="O438" s="579"/>
      <c r="P438" s="579"/>
      <c r="Q438" s="579"/>
      <c r="R438" s="579"/>
      <c r="S438" s="579"/>
      <c r="T438" s="579"/>
      <c r="U438" s="579"/>
      <c r="V438" s="579"/>
      <c r="W438" s="579"/>
      <c r="X438" s="579"/>
      <c r="Y438" s="579"/>
      <c r="Z438" s="579"/>
      <c r="AA438" s="579"/>
      <c r="AB438" s="581"/>
      <c r="AC438" s="581"/>
      <c r="AD438" s="581"/>
    </row>
    <row r="439" ht="15.75" customHeight="1">
      <c r="A439" s="578"/>
      <c r="B439" s="578"/>
      <c r="C439" s="578"/>
      <c r="D439" s="578"/>
      <c r="E439" s="578"/>
      <c r="F439" s="578"/>
      <c r="G439" s="579"/>
      <c r="H439" s="579"/>
      <c r="I439" s="579"/>
      <c r="J439" s="579"/>
      <c r="K439" s="578"/>
      <c r="L439" s="579"/>
      <c r="M439" s="579"/>
      <c r="N439" s="579"/>
      <c r="O439" s="579"/>
      <c r="P439" s="579"/>
      <c r="Q439" s="579"/>
      <c r="R439" s="579"/>
      <c r="S439" s="579"/>
      <c r="T439" s="579"/>
      <c r="U439" s="579"/>
      <c r="V439" s="579"/>
      <c r="W439" s="579"/>
      <c r="X439" s="579"/>
      <c r="Y439" s="579"/>
      <c r="Z439" s="579"/>
      <c r="AA439" s="579"/>
      <c r="AB439" s="581"/>
      <c r="AC439" s="581"/>
      <c r="AD439" s="581"/>
    </row>
    <row r="440" ht="15.75" customHeight="1">
      <c r="A440" s="578"/>
      <c r="B440" s="578"/>
      <c r="C440" s="578"/>
      <c r="D440" s="578"/>
      <c r="E440" s="578"/>
      <c r="F440" s="578"/>
      <c r="G440" s="579"/>
      <c r="H440" s="579"/>
      <c r="I440" s="579"/>
      <c r="J440" s="579"/>
      <c r="K440" s="578"/>
      <c r="L440" s="579"/>
      <c r="M440" s="579"/>
      <c r="N440" s="579"/>
      <c r="O440" s="579"/>
      <c r="P440" s="579"/>
      <c r="Q440" s="579"/>
      <c r="R440" s="579"/>
      <c r="S440" s="579"/>
      <c r="T440" s="579"/>
      <c r="U440" s="579"/>
      <c r="V440" s="579"/>
      <c r="W440" s="579"/>
      <c r="X440" s="579"/>
      <c r="Y440" s="579"/>
      <c r="Z440" s="579"/>
      <c r="AA440" s="579"/>
      <c r="AB440" s="581"/>
      <c r="AC440" s="581"/>
      <c r="AD440" s="581"/>
    </row>
    <row r="441" ht="15.75" customHeight="1">
      <c r="A441" s="578"/>
      <c r="B441" s="578"/>
      <c r="C441" s="578"/>
      <c r="D441" s="578"/>
      <c r="E441" s="578"/>
      <c r="F441" s="578"/>
      <c r="G441" s="579"/>
      <c r="H441" s="579"/>
      <c r="I441" s="579"/>
      <c r="J441" s="579"/>
      <c r="K441" s="578"/>
      <c r="L441" s="579"/>
      <c r="M441" s="579"/>
      <c r="N441" s="579"/>
      <c r="O441" s="579"/>
      <c r="P441" s="579"/>
      <c r="Q441" s="579"/>
      <c r="R441" s="579"/>
      <c r="S441" s="579"/>
      <c r="T441" s="579"/>
      <c r="U441" s="579"/>
      <c r="V441" s="579"/>
      <c r="W441" s="579"/>
      <c r="X441" s="579"/>
      <c r="Y441" s="579"/>
      <c r="Z441" s="579"/>
      <c r="AA441" s="579"/>
      <c r="AB441" s="581"/>
      <c r="AC441" s="581"/>
      <c r="AD441" s="581"/>
    </row>
    <row r="442" ht="15.75" customHeight="1">
      <c r="A442" s="578"/>
      <c r="B442" s="578"/>
      <c r="C442" s="578"/>
      <c r="D442" s="578"/>
      <c r="E442" s="578"/>
      <c r="F442" s="578"/>
      <c r="G442" s="579"/>
      <c r="H442" s="579"/>
      <c r="I442" s="579"/>
      <c r="J442" s="579"/>
      <c r="K442" s="578"/>
      <c r="L442" s="579"/>
      <c r="M442" s="579"/>
      <c r="N442" s="579"/>
      <c r="O442" s="579"/>
      <c r="P442" s="579"/>
      <c r="Q442" s="579"/>
      <c r="R442" s="579"/>
      <c r="S442" s="579"/>
      <c r="T442" s="579"/>
      <c r="U442" s="579"/>
      <c r="V442" s="579"/>
      <c r="W442" s="579"/>
      <c r="X442" s="579"/>
      <c r="Y442" s="579"/>
      <c r="Z442" s="579"/>
      <c r="AA442" s="579"/>
      <c r="AB442" s="581"/>
      <c r="AC442" s="581"/>
      <c r="AD442" s="581"/>
    </row>
    <row r="443" ht="15.75" customHeight="1">
      <c r="A443" s="578"/>
      <c r="B443" s="578"/>
      <c r="C443" s="578"/>
      <c r="D443" s="578"/>
      <c r="E443" s="578"/>
      <c r="F443" s="578"/>
      <c r="G443" s="579"/>
      <c r="H443" s="579"/>
      <c r="I443" s="579"/>
      <c r="J443" s="579"/>
      <c r="K443" s="578"/>
      <c r="L443" s="579"/>
      <c r="M443" s="579"/>
      <c r="N443" s="579"/>
      <c r="O443" s="579"/>
      <c r="P443" s="579"/>
      <c r="Q443" s="579"/>
      <c r="R443" s="579"/>
      <c r="S443" s="579"/>
      <c r="T443" s="579"/>
      <c r="U443" s="579"/>
      <c r="V443" s="579"/>
      <c r="W443" s="579"/>
      <c r="X443" s="579"/>
      <c r="Y443" s="579"/>
      <c r="Z443" s="579"/>
      <c r="AA443" s="579"/>
      <c r="AB443" s="581"/>
      <c r="AC443" s="581"/>
      <c r="AD443" s="581"/>
    </row>
    <row r="444" ht="15.75" customHeight="1">
      <c r="A444" s="578"/>
      <c r="B444" s="578"/>
      <c r="C444" s="578"/>
      <c r="D444" s="578"/>
      <c r="E444" s="578"/>
      <c r="F444" s="578"/>
      <c r="G444" s="579"/>
      <c r="H444" s="579"/>
      <c r="I444" s="579"/>
      <c r="J444" s="579"/>
      <c r="K444" s="578"/>
      <c r="L444" s="579"/>
      <c r="M444" s="579"/>
      <c r="N444" s="579"/>
      <c r="O444" s="579"/>
      <c r="P444" s="579"/>
      <c r="Q444" s="579"/>
      <c r="R444" s="579"/>
      <c r="S444" s="579"/>
      <c r="T444" s="579"/>
      <c r="U444" s="579"/>
      <c r="V444" s="579"/>
      <c r="W444" s="579"/>
      <c r="X444" s="579"/>
      <c r="Y444" s="579"/>
      <c r="Z444" s="579"/>
      <c r="AA444" s="579"/>
      <c r="AB444" s="581"/>
      <c r="AC444" s="581"/>
      <c r="AD444" s="581"/>
    </row>
    <row r="445" ht="15.75" customHeight="1">
      <c r="A445" s="578"/>
      <c r="B445" s="578"/>
      <c r="C445" s="578"/>
      <c r="D445" s="578"/>
      <c r="E445" s="578"/>
      <c r="F445" s="578"/>
      <c r="G445" s="579"/>
      <c r="H445" s="579"/>
      <c r="I445" s="579"/>
      <c r="J445" s="579"/>
      <c r="K445" s="578"/>
      <c r="L445" s="579"/>
      <c r="M445" s="579"/>
      <c r="N445" s="579"/>
      <c r="O445" s="579"/>
      <c r="P445" s="579"/>
      <c r="Q445" s="579"/>
      <c r="R445" s="579"/>
      <c r="S445" s="579"/>
      <c r="T445" s="579"/>
      <c r="U445" s="579"/>
      <c r="V445" s="579"/>
      <c r="W445" s="579"/>
      <c r="X445" s="579"/>
      <c r="Y445" s="579"/>
      <c r="Z445" s="579"/>
      <c r="AA445" s="579"/>
      <c r="AB445" s="581"/>
      <c r="AC445" s="581"/>
      <c r="AD445" s="581"/>
    </row>
    <row r="446" ht="15.75" customHeight="1">
      <c r="A446" s="578"/>
      <c r="B446" s="578"/>
      <c r="C446" s="578"/>
      <c r="D446" s="578"/>
      <c r="E446" s="578"/>
      <c r="F446" s="578"/>
      <c r="G446" s="579"/>
      <c r="H446" s="579"/>
      <c r="I446" s="579"/>
      <c r="J446" s="579"/>
      <c r="K446" s="578"/>
      <c r="L446" s="579"/>
      <c r="M446" s="579"/>
      <c r="N446" s="579"/>
      <c r="O446" s="579"/>
      <c r="P446" s="579"/>
      <c r="Q446" s="579"/>
      <c r="R446" s="579"/>
      <c r="S446" s="579"/>
      <c r="T446" s="579"/>
      <c r="U446" s="579"/>
      <c r="V446" s="579"/>
      <c r="W446" s="579"/>
      <c r="X446" s="579"/>
      <c r="Y446" s="579"/>
      <c r="Z446" s="579"/>
      <c r="AA446" s="579"/>
      <c r="AB446" s="581"/>
      <c r="AC446" s="581"/>
      <c r="AD446" s="581"/>
    </row>
    <row r="447" ht="15.75" customHeight="1">
      <c r="A447" s="578"/>
      <c r="B447" s="578"/>
      <c r="C447" s="578"/>
      <c r="D447" s="578"/>
      <c r="E447" s="578"/>
      <c r="F447" s="578"/>
      <c r="G447" s="579"/>
      <c r="H447" s="579"/>
      <c r="I447" s="579"/>
      <c r="J447" s="579"/>
      <c r="K447" s="578"/>
      <c r="L447" s="579"/>
      <c r="M447" s="579"/>
      <c r="N447" s="579"/>
      <c r="O447" s="579"/>
      <c r="P447" s="579"/>
      <c r="Q447" s="579"/>
      <c r="R447" s="579"/>
      <c r="S447" s="579"/>
      <c r="T447" s="579"/>
      <c r="U447" s="579"/>
      <c r="V447" s="579"/>
      <c r="W447" s="579"/>
      <c r="X447" s="579"/>
      <c r="Y447" s="579"/>
      <c r="Z447" s="579"/>
      <c r="AA447" s="579"/>
      <c r="AB447" s="581"/>
      <c r="AC447" s="581"/>
      <c r="AD447" s="581"/>
    </row>
    <row r="448" ht="15.75" customHeight="1">
      <c r="A448" s="578"/>
      <c r="B448" s="578"/>
      <c r="C448" s="578"/>
      <c r="D448" s="578"/>
      <c r="E448" s="578"/>
      <c r="F448" s="578"/>
      <c r="G448" s="579"/>
      <c r="H448" s="579"/>
      <c r="I448" s="579"/>
      <c r="J448" s="579"/>
      <c r="K448" s="578"/>
      <c r="L448" s="579"/>
      <c r="M448" s="579"/>
      <c r="N448" s="579"/>
      <c r="O448" s="579"/>
      <c r="P448" s="579"/>
      <c r="Q448" s="579"/>
      <c r="R448" s="579"/>
      <c r="S448" s="579"/>
      <c r="T448" s="579"/>
      <c r="U448" s="579"/>
      <c r="V448" s="579"/>
      <c r="W448" s="579"/>
      <c r="X448" s="579"/>
      <c r="Y448" s="579"/>
      <c r="Z448" s="579"/>
      <c r="AA448" s="579"/>
      <c r="AB448" s="581"/>
      <c r="AC448" s="581"/>
      <c r="AD448" s="581"/>
    </row>
    <row r="449" ht="15.75" customHeight="1">
      <c r="A449" s="586"/>
      <c r="B449" s="587"/>
      <c r="C449" s="586"/>
      <c r="D449" s="586"/>
      <c r="E449" s="586"/>
      <c r="F449" s="586"/>
      <c r="G449" s="581"/>
      <c r="H449" s="581"/>
      <c r="I449" s="581"/>
      <c r="J449" s="581"/>
      <c r="K449" s="586"/>
      <c r="L449" s="581"/>
      <c r="M449" s="581"/>
      <c r="N449" s="581"/>
      <c r="O449" s="581"/>
      <c r="P449" s="581"/>
      <c r="Q449" s="581"/>
      <c r="R449" s="581"/>
      <c r="S449" s="581"/>
      <c r="T449" s="581"/>
      <c r="U449" s="581"/>
      <c r="V449" s="581"/>
      <c r="W449" s="581"/>
      <c r="X449" s="581"/>
      <c r="Y449" s="581"/>
      <c r="Z449" s="581"/>
      <c r="AA449" s="581"/>
      <c r="AB449" s="581"/>
      <c r="AC449" s="581"/>
      <c r="AD449" s="581"/>
    </row>
    <row r="450" ht="15.75" customHeight="1">
      <c r="A450" s="586"/>
      <c r="B450" s="587"/>
      <c r="C450" s="586"/>
      <c r="D450" s="586"/>
      <c r="E450" s="586"/>
      <c r="F450" s="586"/>
      <c r="G450" s="581"/>
      <c r="H450" s="581"/>
      <c r="I450" s="581"/>
      <c r="J450" s="581"/>
      <c r="K450" s="586"/>
      <c r="L450" s="581"/>
      <c r="M450" s="581"/>
      <c r="N450" s="581"/>
      <c r="O450" s="581"/>
      <c r="P450" s="581"/>
      <c r="Q450" s="581"/>
      <c r="R450" s="581"/>
      <c r="S450" s="581"/>
      <c r="T450" s="581"/>
      <c r="U450" s="581"/>
      <c r="V450" s="581"/>
      <c r="W450" s="581"/>
      <c r="X450" s="581"/>
      <c r="Y450" s="581"/>
      <c r="Z450" s="581"/>
      <c r="AA450" s="581"/>
      <c r="AB450" s="581"/>
      <c r="AC450" s="581"/>
      <c r="AD450" s="581"/>
    </row>
    <row r="451" ht="15.75" customHeight="1">
      <c r="A451" s="586"/>
      <c r="B451" s="587"/>
      <c r="C451" s="586"/>
      <c r="D451" s="586"/>
      <c r="E451" s="586"/>
      <c r="F451" s="586"/>
      <c r="G451" s="581"/>
      <c r="H451" s="581"/>
      <c r="I451" s="581"/>
      <c r="J451" s="581"/>
      <c r="K451" s="586"/>
      <c r="L451" s="581"/>
      <c r="M451" s="581"/>
      <c r="N451" s="581"/>
      <c r="O451" s="581"/>
      <c r="P451" s="581"/>
      <c r="Q451" s="581"/>
      <c r="R451" s="581"/>
      <c r="S451" s="581"/>
      <c r="T451" s="581"/>
      <c r="U451" s="581"/>
      <c r="V451" s="581"/>
      <c r="W451" s="581"/>
      <c r="X451" s="581"/>
      <c r="Y451" s="581"/>
      <c r="Z451" s="581"/>
      <c r="AA451" s="581"/>
      <c r="AB451" s="581"/>
      <c r="AC451" s="581"/>
      <c r="AD451" s="581"/>
    </row>
    <row r="452" ht="15.75" customHeight="1">
      <c r="A452" s="586"/>
      <c r="B452" s="587"/>
      <c r="C452" s="586"/>
      <c r="D452" s="586"/>
      <c r="E452" s="586"/>
      <c r="F452" s="586"/>
      <c r="G452" s="581"/>
      <c r="H452" s="581"/>
      <c r="I452" s="581"/>
      <c r="J452" s="581"/>
      <c r="K452" s="586"/>
      <c r="L452" s="581"/>
      <c r="M452" s="581"/>
      <c r="N452" s="581"/>
      <c r="O452" s="581"/>
      <c r="P452" s="581"/>
      <c r="Q452" s="581"/>
      <c r="R452" s="581"/>
      <c r="S452" s="581"/>
      <c r="T452" s="581"/>
      <c r="U452" s="581"/>
      <c r="V452" s="581"/>
      <c r="W452" s="581"/>
      <c r="X452" s="581"/>
      <c r="Y452" s="581"/>
      <c r="Z452" s="581"/>
      <c r="AA452" s="581"/>
      <c r="AB452" s="581"/>
      <c r="AC452" s="581"/>
      <c r="AD452" s="581"/>
    </row>
    <row r="453" ht="15.75" customHeight="1">
      <c r="A453" s="586"/>
      <c r="B453" s="587"/>
      <c r="C453" s="586"/>
      <c r="D453" s="586"/>
      <c r="E453" s="586"/>
      <c r="F453" s="586"/>
      <c r="G453" s="581"/>
      <c r="H453" s="581"/>
      <c r="I453" s="581"/>
      <c r="J453" s="581"/>
      <c r="K453" s="586"/>
      <c r="L453" s="581"/>
      <c r="M453" s="581"/>
      <c r="N453" s="581"/>
      <c r="O453" s="581"/>
      <c r="P453" s="581"/>
      <c r="Q453" s="581"/>
      <c r="R453" s="581"/>
      <c r="S453" s="581"/>
      <c r="T453" s="581"/>
      <c r="U453" s="581"/>
      <c r="V453" s="581"/>
      <c r="W453" s="581"/>
      <c r="X453" s="581"/>
      <c r="Y453" s="581"/>
      <c r="Z453" s="581"/>
      <c r="AA453" s="581"/>
      <c r="AB453" s="581"/>
      <c r="AC453" s="581"/>
      <c r="AD453" s="581"/>
    </row>
    <row r="454" ht="15.75" customHeight="1">
      <c r="A454" s="586"/>
      <c r="B454" s="587"/>
      <c r="C454" s="586"/>
      <c r="D454" s="586"/>
      <c r="E454" s="586"/>
      <c r="F454" s="586"/>
      <c r="G454" s="581"/>
      <c r="H454" s="581"/>
      <c r="I454" s="581"/>
      <c r="J454" s="581"/>
      <c r="K454" s="586"/>
      <c r="L454" s="581"/>
      <c r="M454" s="581"/>
      <c r="N454" s="581"/>
      <c r="O454" s="581"/>
      <c r="P454" s="581"/>
      <c r="Q454" s="581"/>
      <c r="R454" s="581"/>
      <c r="S454" s="581"/>
      <c r="T454" s="581"/>
      <c r="U454" s="581"/>
      <c r="V454" s="581"/>
      <c r="W454" s="581"/>
      <c r="X454" s="581"/>
      <c r="Y454" s="581"/>
      <c r="Z454" s="581"/>
      <c r="AA454" s="581"/>
      <c r="AB454" s="581"/>
      <c r="AC454" s="581"/>
      <c r="AD454" s="581"/>
    </row>
    <row r="455" ht="15.75" customHeight="1">
      <c r="A455" s="586"/>
      <c r="B455" s="587"/>
      <c r="C455" s="586"/>
      <c r="D455" s="586"/>
      <c r="E455" s="586"/>
      <c r="F455" s="586"/>
      <c r="G455" s="581"/>
      <c r="H455" s="581"/>
      <c r="I455" s="581"/>
      <c r="J455" s="581"/>
      <c r="K455" s="586"/>
      <c r="L455" s="581"/>
      <c r="M455" s="581"/>
      <c r="N455" s="581"/>
      <c r="O455" s="581"/>
      <c r="P455" s="581"/>
      <c r="Q455" s="581"/>
      <c r="R455" s="581"/>
      <c r="S455" s="581"/>
      <c r="T455" s="581"/>
      <c r="U455" s="581"/>
      <c r="V455" s="581"/>
      <c r="W455" s="581"/>
      <c r="X455" s="581"/>
      <c r="Y455" s="581"/>
      <c r="Z455" s="581"/>
      <c r="AA455" s="581"/>
      <c r="AB455" s="581"/>
      <c r="AC455" s="581"/>
      <c r="AD455" s="581"/>
    </row>
    <row r="456" ht="15.75" customHeight="1">
      <c r="A456" s="586"/>
      <c r="B456" s="587"/>
      <c r="C456" s="586"/>
      <c r="D456" s="586"/>
      <c r="E456" s="586"/>
      <c r="F456" s="586"/>
      <c r="G456" s="581"/>
      <c r="H456" s="581"/>
      <c r="I456" s="581"/>
      <c r="J456" s="581"/>
      <c r="K456" s="586"/>
      <c r="L456" s="581"/>
      <c r="M456" s="581"/>
      <c r="N456" s="581"/>
      <c r="O456" s="581"/>
      <c r="P456" s="581"/>
      <c r="Q456" s="581"/>
      <c r="R456" s="581"/>
      <c r="S456" s="581"/>
      <c r="T456" s="581"/>
      <c r="U456" s="581"/>
      <c r="V456" s="581"/>
      <c r="W456" s="581"/>
      <c r="X456" s="581"/>
      <c r="Y456" s="581"/>
      <c r="Z456" s="581"/>
      <c r="AA456" s="581"/>
      <c r="AB456" s="581"/>
      <c r="AC456" s="581"/>
      <c r="AD456" s="581"/>
    </row>
    <row r="457" ht="15.75" customHeight="1">
      <c r="A457" s="586"/>
      <c r="B457" s="587"/>
      <c r="C457" s="586"/>
      <c r="D457" s="586"/>
      <c r="E457" s="586"/>
      <c r="F457" s="586"/>
      <c r="G457" s="581"/>
      <c r="H457" s="581"/>
      <c r="I457" s="581"/>
      <c r="J457" s="581"/>
      <c r="K457" s="586"/>
      <c r="L457" s="581"/>
      <c r="M457" s="581"/>
      <c r="N457" s="581"/>
      <c r="O457" s="581"/>
      <c r="P457" s="581"/>
      <c r="Q457" s="581"/>
      <c r="R457" s="581"/>
      <c r="S457" s="581"/>
      <c r="T457" s="581"/>
      <c r="U457" s="581"/>
      <c r="V457" s="581"/>
      <c r="W457" s="581"/>
      <c r="X457" s="581"/>
      <c r="Y457" s="581"/>
      <c r="Z457" s="581"/>
      <c r="AA457" s="581"/>
      <c r="AB457" s="581"/>
      <c r="AC457" s="581"/>
      <c r="AD457" s="581"/>
    </row>
    <row r="458" ht="15.75" customHeight="1">
      <c r="A458" s="586"/>
      <c r="B458" s="587"/>
      <c r="C458" s="586"/>
      <c r="D458" s="586"/>
      <c r="E458" s="586"/>
      <c r="F458" s="586"/>
      <c r="G458" s="581"/>
      <c r="H458" s="581"/>
      <c r="I458" s="581"/>
      <c r="J458" s="581"/>
      <c r="K458" s="586"/>
      <c r="L458" s="581"/>
      <c r="M458" s="581"/>
      <c r="N458" s="581"/>
      <c r="O458" s="581"/>
      <c r="P458" s="581"/>
      <c r="Q458" s="581"/>
      <c r="R458" s="581"/>
      <c r="S458" s="581"/>
      <c r="T458" s="581"/>
      <c r="U458" s="581"/>
      <c r="V458" s="581"/>
      <c r="W458" s="581"/>
      <c r="X458" s="581"/>
      <c r="Y458" s="581"/>
      <c r="Z458" s="581"/>
      <c r="AA458" s="581"/>
      <c r="AB458" s="581"/>
      <c r="AC458" s="581"/>
      <c r="AD458" s="581"/>
    </row>
    <row r="459" ht="15.75" customHeight="1">
      <c r="A459" s="586"/>
      <c r="B459" s="587"/>
      <c r="C459" s="586"/>
      <c r="D459" s="586"/>
      <c r="E459" s="586"/>
      <c r="F459" s="586"/>
      <c r="G459" s="581"/>
      <c r="H459" s="581"/>
      <c r="I459" s="581"/>
      <c r="J459" s="581"/>
      <c r="K459" s="586"/>
      <c r="L459" s="581"/>
      <c r="M459" s="581"/>
      <c r="N459" s="581"/>
      <c r="O459" s="581"/>
      <c r="P459" s="581"/>
      <c r="Q459" s="581"/>
      <c r="R459" s="581"/>
      <c r="S459" s="581"/>
      <c r="T459" s="581"/>
      <c r="U459" s="581"/>
      <c r="V459" s="581"/>
      <c r="W459" s="581"/>
      <c r="X459" s="581"/>
      <c r="Y459" s="581"/>
      <c r="Z459" s="581"/>
      <c r="AA459" s="581"/>
      <c r="AB459" s="581"/>
      <c r="AC459" s="581"/>
      <c r="AD459" s="581"/>
    </row>
    <row r="460" ht="15.75" customHeight="1">
      <c r="A460" s="586"/>
      <c r="B460" s="587"/>
      <c r="C460" s="586"/>
      <c r="D460" s="586"/>
      <c r="E460" s="586"/>
      <c r="F460" s="586"/>
      <c r="G460" s="581"/>
      <c r="H460" s="581"/>
      <c r="I460" s="581"/>
      <c r="J460" s="581"/>
      <c r="K460" s="586"/>
      <c r="L460" s="581"/>
      <c r="M460" s="581"/>
      <c r="N460" s="581"/>
      <c r="O460" s="581"/>
      <c r="P460" s="581"/>
      <c r="Q460" s="581"/>
      <c r="R460" s="581"/>
      <c r="S460" s="581"/>
      <c r="T460" s="581"/>
      <c r="U460" s="581"/>
      <c r="V460" s="581"/>
      <c r="W460" s="581"/>
      <c r="X460" s="581"/>
      <c r="Y460" s="581"/>
      <c r="Z460" s="581"/>
      <c r="AA460" s="581"/>
      <c r="AB460" s="581"/>
      <c r="AC460" s="581"/>
      <c r="AD460" s="581"/>
    </row>
    <row r="461" ht="15.75" customHeight="1">
      <c r="A461" s="586"/>
      <c r="B461" s="587"/>
      <c r="C461" s="586"/>
      <c r="D461" s="586"/>
      <c r="E461" s="586"/>
      <c r="F461" s="586"/>
      <c r="G461" s="581"/>
      <c r="H461" s="581"/>
      <c r="I461" s="581"/>
      <c r="J461" s="581"/>
      <c r="K461" s="586"/>
      <c r="L461" s="581"/>
      <c r="M461" s="581"/>
      <c r="N461" s="581"/>
      <c r="O461" s="581"/>
      <c r="P461" s="581"/>
      <c r="Q461" s="581"/>
      <c r="R461" s="581"/>
      <c r="S461" s="581"/>
      <c r="T461" s="581"/>
      <c r="U461" s="581"/>
      <c r="V461" s="581"/>
      <c r="W461" s="581"/>
      <c r="X461" s="581"/>
      <c r="Y461" s="581"/>
      <c r="Z461" s="581"/>
      <c r="AA461" s="581"/>
      <c r="AB461" s="581"/>
      <c r="AC461" s="581"/>
      <c r="AD461" s="581"/>
    </row>
    <row r="462" ht="15.75" customHeight="1">
      <c r="A462" s="586"/>
      <c r="B462" s="587"/>
      <c r="C462" s="586"/>
      <c r="D462" s="586"/>
      <c r="E462" s="586"/>
      <c r="F462" s="586"/>
      <c r="G462" s="581"/>
      <c r="H462" s="581"/>
      <c r="I462" s="581"/>
      <c r="J462" s="581"/>
      <c r="K462" s="586"/>
      <c r="L462" s="581"/>
      <c r="M462" s="581"/>
      <c r="N462" s="581"/>
      <c r="O462" s="581"/>
      <c r="P462" s="581"/>
      <c r="Q462" s="581"/>
      <c r="R462" s="581"/>
      <c r="S462" s="581"/>
      <c r="T462" s="581"/>
      <c r="U462" s="581"/>
      <c r="V462" s="581"/>
      <c r="W462" s="581"/>
      <c r="X462" s="581"/>
      <c r="Y462" s="581"/>
      <c r="Z462" s="581"/>
      <c r="AA462" s="581"/>
      <c r="AB462" s="581"/>
      <c r="AC462" s="581"/>
      <c r="AD462" s="581"/>
    </row>
    <row r="463" ht="15.75" customHeight="1">
      <c r="A463" s="586"/>
      <c r="B463" s="587"/>
      <c r="C463" s="586"/>
      <c r="D463" s="586"/>
      <c r="E463" s="586"/>
      <c r="F463" s="586"/>
      <c r="G463" s="581"/>
      <c r="H463" s="581"/>
      <c r="I463" s="581"/>
      <c r="J463" s="581"/>
      <c r="K463" s="586"/>
      <c r="L463" s="581"/>
      <c r="M463" s="581"/>
      <c r="N463" s="581"/>
      <c r="O463" s="581"/>
      <c r="P463" s="581"/>
      <c r="Q463" s="581"/>
      <c r="R463" s="581"/>
      <c r="S463" s="581"/>
      <c r="T463" s="581"/>
      <c r="U463" s="581"/>
      <c r="V463" s="581"/>
      <c r="W463" s="581"/>
      <c r="X463" s="581"/>
      <c r="Y463" s="581"/>
      <c r="Z463" s="581"/>
      <c r="AA463" s="581"/>
      <c r="AB463" s="581"/>
      <c r="AC463" s="581"/>
      <c r="AD463" s="581"/>
    </row>
    <row r="464" ht="15.75" customHeight="1">
      <c r="A464" s="586"/>
      <c r="B464" s="587"/>
      <c r="C464" s="586"/>
      <c r="D464" s="586"/>
      <c r="E464" s="586"/>
      <c r="F464" s="586"/>
      <c r="G464" s="581"/>
      <c r="H464" s="581"/>
      <c r="I464" s="581"/>
      <c r="J464" s="581"/>
      <c r="K464" s="586"/>
      <c r="L464" s="581"/>
      <c r="M464" s="581"/>
      <c r="N464" s="581"/>
      <c r="O464" s="581"/>
      <c r="P464" s="581"/>
      <c r="Q464" s="581"/>
      <c r="R464" s="581"/>
      <c r="S464" s="581"/>
      <c r="T464" s="581"/>
      <c r="U464" s="581"/>
      <c r="V464" s="581"/>
      <c r="W464" s="581"/>
      <c r="X464" s="581"/>
      <c r="Y464" s="581"/>
      <c r="Z464" s="581"/>
      <c r="AA464" s="581"/>
      <c r="AB464" s="581"/>
      <c r="AC464" s="581"/>
      <c r="AD464" s="581"/>
    </row>
    <row r="465" ht="15.75" customHeight="1">
      <c r="A465" s="586"/>
      <c r="B465" s="587"/>
      <c r="C465" s="586"/>
      <c r="D465" s="586"/>
      <c r="E465" s="586"/>
      <c r="F465" s="586"/>
      <c r="G465" s="581"/>
      <c r="H465" s="581"/>
      <c r="I465" s="581"/>
      <c r="J465" s="581"/>
      <c r="K465" s="586"/>
      <c r="L465" s="581"/>
      <c r="M465" s="581"/>
      <c r="N465" s="581"/>
      <c r="O465" s="581"/>
      <c r="P465" s="581"/>
      <c r="Q465" s="581"/>
      <c r="R465" s="581"/>
      <c r="S465" s="581"/>
      <c r="T465" s="581"/>
      <c r="U465" s="581"/>
      <c r="V465" s="581"/>
      <c r="W465" s="581"/>
      <c r="X465" s="581"/>
      <c r="Y465" s="581"/>
      <c r="Z465" s="581"/>
      <c r="AA465" s="581"/>
      <c r="AB465" s="581"/>
      <c r="AC465" s="581"/>
      <c r="AD465" s="581"/>
    </row>
    <row r="466" ht="15.75" customHeight="1">
      <c r="A466" s="586"/>
      <c r="B466" s="587"/>
      <c r="C466" s="586"/>
      <c r="D466" s="586"/>
      <c r="E466" s="586"/>
      <c r="F466" s="586"/>
      <c r="G466" s="581"/>
      <c r="H466" s="581"/>
      <c r="I466" s="581"/>
      <c r="J466" s="581"/>
      <c r="K466" s="586"/>
      <c r="L466" s="581"/>
      <c r="M466" s="581"/>
      <c r="N466" s="581"/>
      <c r="O466" s="581"/>
      <c r="P466" s="581"/>
      <c r="Q466" s="581"/>
      <c r="R466" s="581"/>
      <c r="S466" s="581"/>
      <c r="T466" s="581"/>
      <c r="U466" s="581"/>
      <c r="V466" s="581"/>
      <c r="W466" s="581"/>
      <c r="X466" s="581"/>
      <c r="Y466" s="581"/>
      <c r="Z466" s="581"/>
      <c r="AA466" s="581"/>
      <c r="AB466" s="581"/>
      <c r="AC466" s="581"/>
      <c r="AD466" s="581"/>
    </row>
    <row r="467" ht="15.75" customHeight="1">
      <c r="A467" s="586"/>
      <c r="B467" s="587"/>
      <c r="C467" s="586"/>
      <c r="D467" s="586"/>
      <c r="E467" s="586"/>
      <c r="F467" s="586"/>
      <c r="G467" s="581"/>
      <c r="H467" s="581"/>
      <c r="I467" s="581"/>
      <c r="J467" s="581"/>
      <c r="K467" s="586"/>
      <c r="L467" s="581"/>
      <c r="M467" s="581"/>
      <c r="N467" s="581"/>
      <c r="O467" s="581"/>
      <c r="P467" s="581"/>
      <c r="Q467" s="581"/>
      <c r="R467" s="581"/>
      <c r="S467" s="581"/>
      <c r="T467" s="581"/>
      <c r="U467" s="581"/>
      <c r="V467" s="581"/>
      <c r="W467" s="581"/>
      <c r="X467" s="581"/>
      <c r="Y467" s="581"/>
      <c r="Z467" s="581"/>
      <c r="AA467" s="581"/>
      <c r="AB467" s="581"/>
      <c r="AC467" s="581"/>
      <c r="AD467" s="581"/>
    </row>
    <row r="468" ht="15.75" customHeight="1">
      <c r="A468" s="586"/>
      <c r="B468" s="587"/>
      <c r="C468" s="586"/>
      <c r="D468" s="586"/>
      <c r="E468" s="586"/>
      <c r="F468" s="586"/>
      <c r="G468" s="581"/>
      <c r="H468" s="581"/>
      <c r="I468" s="581"/>
      <c r="J468" s="581"/>
      <c r="K468" s="586"/>
      <c r="L468" s="581"/>
      <c r="M468" s="581"/>
      <c r="N468" s="581"/>
      <c r="O468" s="581"/>
      <c r="P468" s="581"/>
      <c r="Q468" s="581"/>
      <c r="R468" s="581"/>
      <c r="S468" s="581"/>
      <c r="T468" s="581"/>
      <c r="U468" s="581"/>
      <c r="V468" s="581"/>
      <c r="W468" s="581"/>
      <c r="X468" s="581"/>
      <c r="Y468" s="581"/>
      <c r="Z468" s="581"/>
      <c r="AA468" s="581"/>
      <c r="AB468" s="581"/>
      <c r="AC468" s="581"/>
      <c r="AD468" s="581"/>
    </row>
    <row r="469" ht="15.75" customHeight="1">
      <c r="A469" s="586"/>
      <c r="B469" s="587"/>
      <c r="C469" s="586"/>
      <c r="D469" s="586"/>
      <c r="E469" s="586"/>
      <c r="F469" s="586"/>
      <c r="G469" s="581"/>
      <c r="H469" s="581"/>
      <c r="I469" s="581"/>
      <c r="J469" s="581"/>
      <c r="K469" s="586"/>
      <c r="L469" s="581"/>
      <c r="M469" s="581"/>
      <c r="N469" s="581"/>
      <c r="O469" s="581"/>
      <c r="P469" s="581"/>
      <c r="Q469" s="581"/>
      <c r="R469" s="581"/>
      <c r="S469" s="581"/>
      <c r="T469" s="581"/>
      <c r="U469" s="581"/>
      <c r="V469" s="581"/>
      <c r="W469" s="581"/>
      <c r="X469" s="581"/>
      <c r="Y469" s="581"/>
      <c r="Z469" s="581"/>
      <c r="AA469" s="581"/>
      <c r="AB469" s="581"/>
      <c r="AC469" s="581"/>
      <c r="AD469" s="581"/>
    </row>
    <row r="470" ht="15.75" customHeight="1">
      <c r="A470" s="586"/>
      <c r="B470" s="587"/>
      <c r="C470" s="586"/>
      <c r="D470" s="586"/>
      <c r="E470" s="586"/>
      <c r="F470" s="586"/>
      <c r="G470" s="581"/>
      <c r="H470" s="581"/>
      <c r="I470" s="581"/>
      <c r="J470" s="581"/>
      <c r="K470" s="586"/>
      <c r="L470" s="581"/>
      <c r="M470" s="581"/>
      <c r="N470" s="581"/>
      <c r="O470" s="581"/>
      <c r="P470" s="581"/>
      <c r="Q470" s="581"/>
      <c r="R470" s="581"/>
      <c r="S470" s="581"/>
      <c r="T470" s="581"/>
      <c r="U470" s="581"/>
      <c r="V470" s="581"/>
      <c r="W470" s="581"/>
      <c r="X470" s="581"/>
      <c r="Y470" s="581"/>
      <c r="Z470" s="581"/>
      <c r="AA470" s="581"/>
      <c r="AB470" s="581"/>
      <c r="AC470" s="581"/>
      <c r="AD470" s="581"/>
    </row>
    <row r="471" ht="15.75" customHeight="1">
      <c r="A471" s="586"/>
      <c r="B471" s="587"/>
      <c r="C471" s="586"/>
      <c r="D471" s="586"/>
      <c r="E471" s="586"/>
      <c r="F471" s="586"/>
      <c r="G471" s="581"/>
      <c r="H471" s="581"/>
      <c r="I471" s="581"/>
      <c r="J471" s="581"/>
      <c r="K471" s="586"/>
      <c r="L471" s="581"/>
      <c r="M471" s="581"/>
      <c r="N471" s="581"/>
      <c r="O471" s="581"/>
      <c r="P471" s="581"/>
      <c r="Q471" s="581"/>
      <c r="R471" s="581"/>
      <c r="S471" s="581"/>
      <c r="T471" s="581"/>
      <c r="U471" s="581"/>
      <c r="V471" s="581"/>
      <c r="W471" s="581"/>
      <c r="X471" s="581"/>
      <c r="Y471" s="581"/>
      <c r="Z471" s="581"/>
      <c r="AA471" s="581"/>
      <c r="AB471" s="581"/>
      <c r="AC471" s="581"/>
      <c r="AD471" s="581"/>
    </row>
    <row r="472" ht="15.75" customHeight="1">
      <c r="A472" s="586"/>
      <c r="B472" s="587"/>
      <c r="C472" s="586"/>
      <c r="D472" s="586"/>
      <c r="E472" s="586"/>
      <c r="F472" s="586"/>
      <c r="G472" s="581"/>
      <c r="H472" s="581"/>
      <c r="I472" s="581"/>
      <c r="J472" s="581"/>
      <c r="K472" s="586"/>
      <c r="L472" s="581"/>
      <c r="M472" s="581"/>
      <c r="N472" s="581"/>
      <c r="O472" s="581"/>
      <c r="P472" s="581"/>
      <c r="Q472" s="581"/>
      <c r="R472" s="581"/>
      <c r="S472" s="581"/>
      <c r="T472" s="581"/>
      <c r="U472" s="581"/>
      <c r="V472" s="581"/>
      <c r="W472" s="581"/>
      <c r="X472" s="581"/>
      <c r="Y472" s="581"/>
      <c r="Z472" s="581"/>
      <c r="AA472" s="581"/>
      <c r="AB472" s="581"/>
      <c r="AC472" s="581"/>
      <c r="AD472" s="581"/>
    </row>
    <row r="473" ht="15.75" customHeight="1">
      <c r="A473" s="586"/>
      <c r="B473" s="587"/>
      <c r="C473" s="586"/>
      <c r="D473" s="586"/>
      <c r="E473" s="586"/>
      <c r="F473" s="586"/>
      <c r="G473" s="581"/>
      <c r="H473" s="581"/>
      <c r="I473" s="581"/>
      <c r="J473" s="581"/>
      <c r="K473" s="586"/>
      <c r="L473" s="581"/>
      <c r="M473" s="581"/>
      <c r="N473" s="581"/>
      <c r="O473" s="581"/>
      <c r="P473" s="581"/>
      <c r="Q473" s="581"/>
      <c r="R473" s="581"/>
      <c r="S473" s="581"/>
      <c r="T473" s="581"/>
      <c r="U473" s="581"/>
      <c r="V473" s="581"/>
      <c r="W473" s="581"/>
      <c r="X473" s="581"/>
      <c r="Y473" s="581"/>
      <c r="Z473" s="581"/>
      <c r="AA473" s="581"/>
      <c r="AB473" s="581"/>
      <c r="AC473" s="581"/>
      <c r="AD473" s="581"/>
    </row>
    <row r="474" ht="15.75" customHeight="1">
      <c r="A474" s="586"/>
      <c r="B474" s="587"/>
      <c r="C474" s="586"/>
      <c r="D474" s="586"/>
      <c r="E474" s="586"/>
      <c r="F474" s="586"/>
      <c r="G474" s="581"/>
      <c r="H474" s="581"/>
      <c r="I474" s="581"/>
      <c r="J474" s="581"/>
      <c r="K474" s="586"/>
      <c r="L474" s="581"/>
      <c r="M474" s="581"/>
      <c r="N474" s="581"/>
      <c r="O474" s="581"/>
      <c r="P474" s="581"/>
      <c r="Q474" s="581"/>
      <c r="R474" s="581"/>
      <c r="S474" s="581"/>
      <c r="T474" s="581"/>
      <c r="U474" s="581"/>
      <c r="V474" s="581"/>
      <c r="W474" s="581"/>
      <c r="X474" s="581"/>
      <c r="Y474" s="581"/>
      <c r="Z474" s="581"/>
      <c r="AA474" s="581"/>
      <c r="AB474" s="581"/>
      <c r="AC474" s="581"/>
      <c r="AD474" s="581"/>
    </row>
    <row r="475" ht="15.75" customHeight="1">
      <c r="A475" s="586"/>
      <c r="B475" s="587"/>
      <c r="C475" s="586"/>
      <c r="D475" s="586"/>
      <c r="E475" s="586"/>
      <c r="F475" s="586"/>
      <c r="G475" s="581"/>
      <c r="H475" s="581"/>
      <c r="I475" s="581"/>
      <c r="J475" s="581"/>
      <c r="K475" s="586"/>
      <c r="L475" s="581"/>
      <c r="M475" s="581"/>
      <c r="N475" s="581"/>
      <c r="O475" s="581"/>
      <c r="P475" s="581"/>
      <c r="Q475" s="581"/>
      <c r="R475" s="581"/>
      <c r="S475" s="581"/>
      <c r="T475" s="581"/>
      <c r="U475" s="581"/>
      <c r="V475" s="581"/>
      <c r="W475" s="581"/>
      <c r="X475" s="581"/>
      <c r="Y475" s="581"/>
      <c r="Z475" s="581"/>
      <c r="AA475" s="581"/>
      <c r="AB475" s="581"/>
      <c r="AC475" s="581"/>
      <c r="AD475" s="581"/>
    </row>
    <row r="476" ht="15.75" customHeight="1">
      <c r="A476" s="586"/>
      <c r="B476" s="587"/>
      <c r="C476" s="586"/>
      <c r="D476" s="586"/>
      <c r="E476" s="586"/>
      <c r="F476" s="586"/>
      <c r="G476" s="581"/>
      <c r="H476" s="581"/>
      <c r="I476" s="581"/>
      <c r="J476" s="581"/>
      <c r="K476" s="586"/>
      <c r="L476" s="581"/>
      <c r="M476" s="581"/>
      <c r="N476" s="581"/>
      <c r="O476" s="581"/>
      <c r="P476" s="581"/>
      <c r="Q476" s="581"/>
      <c r="R476" s="581"/>
      <c r="S476" s="581"/>
      <c r="T476" s="581"/>
      <c r="U476" s="581"/>
      <c r="V476" s="581"/>
      <c r="W476" s="581"/>
      <c r="X476" s="581"/>
      <c r="Y476" s="581"/>
      <c r="Z476" s="581"/>
      <c r="AA476" s="581"/>
      <c r="AB476" s="581"/>
      <c r="AC476" s="581"/>
      <c r="AD476" s="581"/>
    </row>
    <row r="477" ht="15.75" customHeight="1">
      <c r="A477" s="586"/>
      <c r="B477" s="587"/>
      <c r="C477" s="586"/>
      <c r="D477" s="586"/>
      <c r="E477" s="586"/>
      <c r="F477" s="586"/>
      <c r="G477" s="581"/>
      <c r="H477" s="581"/>
      <c r="I477" s="581"/>
      <c r="J477" s="581"/>
      <c r="K477" s="586"/>
      <c r="L477" s="581"/>
      <c r="M477" s="581"/>
      <c r="N477" s="581"/>
      <c r="O477" s="581"/>
      <c r="P477" s="581"/>
      <c r="Q477" s="581"/>
      <c r="R477" s="581"/>
      <c r="S477" s="581"/>
      <c r="T477" s="581"/>
      <c r="U477" s="581"/>
      <c r="V477" s="581"/>
      <c r="W477" s="581"/>
      <c r="X477" s="581"/>
      <c r="Y477" s="581"/>
      <c r="Z477" s="581"/>
      <c r="AA477" s="581"/>
      <c r="AB477" s="581"/>
      <c r="AC477" s="581"/>
      <c r="AD477" s="581"/>
    </row>
    <row r="478" ht="15.75" customHeight="1">
      <c r="A478" s="586"/>
      <c r="B478" s="587"/>
      <c r="C478" s="586"/>
      <c r="D478" s="586"/>
      <c r="E478" s="586"/>
      <c r="F478" s="586"/>
      <c r="G478" s="581"/>
      <c r="H478" s="581"/>
      <c r="I478" s="581"/>
      <c r="J478" s="581"/>
      <c r="K478" s="586"/>
      <c r="L478" s="581"/>
      <c r="M478" s="581"/>
      <c r="N478" s="581"/>
      <c r="O478" s="581"/>
      <c r="P478" s="581"/>
      <c r="Q478" s="581"/>
      <c r="R478" s="581"/>
      <c r="S478" s="581"/>
      <c r="T478" s="581"/>
      <c r="U478" s="581"/>
      <c r="V478" s="581"/>
      <c r="W478" s="581"/>
      <c r="X478" s="581"/>
      <c r="Y478" s="581"/>
      <c r="Z478" s="581"/>
      <c r="AA478" s="581"/>
      <c r="AB478" s="581"/>
      <c r="AC478" s="581"/>
      <c r="AD478" s="581"/>
    </row>
    <row r="479" ht="15.75" customHeight="1">
      <c r="A479" s="586"/>
      <c r="B479" s="587"/>
      <c r="C479" s="586"/>
      <c r="D479" s="586"/>
      <c r="E479" s="586"/>
      <c r="F479" s="586"/>
      <c r="G479" s="581"/>
      <c r="H479" s="581"/>
      <c r="I479" s="581"/>
      <c r="J479" s="581"/>
      <c r="K479" s="586"/>
      <c r="L479" s="581"/>
      <c r="M479" s="581"/>
      <c r="N479" s="581"/>
      <c r="O479" s="581"/>
      <c r="P479" s="581"/>
      <c r="Q479" s="581"/>
      <c r="R479" s="581"/>
      <c r="S479" s="581"/>
      <c r="T479" s="581"/>
      <c r="U479" s="581"/>
      <c r="V479" s="581"/>
      <c r="W479" s="581"/>
      <c r="X479" s="581"/>
      <c r="Y479" s="581"/>
      <c r="Z479" s="581"/>
      <c r="AA479" s="581"/>
      <c r="AB479" s="581"/>
      <c r="AC479" s="581"/>
      <c r="AD479" s="581"/>
    </row>
    <row r="480" ht="15.75" customHeight="1">
      <c r="A480" s="586"/>
      <c r="B480" s="587"/>
      <c r="C480" s="586"/>
      <c r="D480" s="586"/>
      <c r="E480" s="586"/>
      <c r="F480" s="586"/>
      <c r="G480" s="581"/>
      <c r="H480" s="581"/>
      <c r="I480" s="581"/>
      <c r="J480" s="581"/>
      <c r="K480" s="586"/>
      <c r="L480" s="581"/>
      <c r="M480" s="581"/>
      <c r="N480" s="581"/>
      <c r="O480" s="581"/>
      <c r="P480" s="581"/>
      <c r="Q480" s="581"/>
      <c r="R480" s="581"/>
      <c r="S480" s="581"/>
      <c r="T480" s="581"/>
      <c r="U480" s="581"/>
      <c r="V480" s="581"/>
      <c r="W480" s="581"/>
      <c r="X480" s="581"/>
      <c r="Y480" s="581"/>
      <c r="Z480" s="581"/>
      <c r="AA480" s="581"/>
      <c r="AB480" s="581"/>
      <c r="AC480" s="581"/>
      <c r="AD480" s="581"/>
    </row>
    <row r="481" ht="15.75" customHeight="1">
      <c r="A481" s="586"/>
      <c r="B481" s="587"/>
      <c r="C481" s="586"/>
      <c r="D481" s="586"/>
      <c r="E481" s="586"/>
      <c r="F481" s="586"/>
      <c r="G481" s="581"/>
      <c r="H481" s="581"/>
      <c r="I481" s="581"/>
      <c r="J481" s="581"/>
      <c r="K481" s="586"/>
      <c r="L481" s="581"/>
      <c r="M481" s="581"/>
      <c r="N481" s="581"/>
      <c r="O481" s="581"/>
      <c r="P481" s="581"/>
      <c r="Q481" s="581"/>
      <c r="R481" s="581"/>
      <c r="S481" s="581"/>
      <c r="T481" s="581"/>
      <c r="U481" s="581"/>
      <c r="V481" s="581"/>
      <c r="W481" s="581"/>
      <c r="X481" s="581"/>
      <c r="Y481" s="581"/>
      <c r="Z481" s="581"/>
      <c r="AA481" s="581"/>
      <c r="AB481" s="581"/>
      <c r="AC481" s="581"/>
      <c r="AD481" s="581"/>
    </row>
    <row r="482" ht="15.75" customHeight="1">
      <c r="A482" s="586"/>
      <c r="B482" s="587"/>
      <c r="C482" s="586"/>
      <c r="D482" s="586"/>
      <c r="E482" s="586"/>
      <c r="F482" s="586"/>
      <c r="G482" s="581"/>
      <c r="H482" s="581"/>
      <c r="I482" s="581"/>
      <c r="J482" s="581"/>
      <c r="K482" s="586"/>
      <c r="L482" s="581"/>
      <c r="M482" s="581"/>
      <c r="N482" s="581"/>
      <c r="O482" s="581"/>
      <c r="P482" s="581"/>
      <c r="Q482" s="581"/>
      <c r="R482" s="581"/>
      <c r="S482" s="581"/>
      <c r="T482" s="581"/>
      <c r="U482" s="581"/>
      <c r="V482" s="581"/>
      <c r="W482" s="581"/>
      <c r="X482" s="581"/>
      <c r="Y482" s="581"/>
      <c r="Z482" s="581"/>
      <c r="AA482" s="581"/>
      <c r="AB482" s="581"/>
      <c r="AC482" s="581"/>
      <c r="AD482" s="581"/>
    </row>
    <row r="483" ht="15.75" customHeight="1">
      <c r="A483" s="586"/>
      <c r="B483" s="587"/>
      <c r="C483" s="586"/>
      <c r="D483" s="586"/>
      <c r="E483" s="586"/>
      <c r="F483" s="586"/>
      <c r="G483" s="581"/>
      <c r="H483" s="581"/>
      <c r="I483" s="581"/>
      <c r="J483" s="581"/>
      <c r="K483" s="586"/>
      <c r="L483" s="581"/>
      <c r="M483" s="581"/>
      <c r="N483" s="581"/>
      <c r="O483" s="581"/>
      <c r="P483" s="581"/>
      <c r="Q483" s="581"/>
      <c r="R483" s="581"/>
      <c r="S483" s="581"/>
      <c r="T483" s="581"/>
      <c r="U483" s="581"/>
      <c r="V483" s="581"/>
      <c r="W483" s="581"/>
      <c r="X483" s="581"/>
      <c r="Y483" s="581"/>
      <c r="Z483" s="581"/>
      <c r="AA483" s="581"/>
      <c r="AB483" s="581"/>
      <c r="AC483" s="581"/>
      <c r="AD483" s="581"/>
    </row>
    <row r="484" ht="15.75" customHeight="1">
      <c r="A484" s="586"/>
      <c r="B484" s="587"/>
      <c r="C484" s="586"/>
      <c r="D484" s="586"/>
      <c r="E484" s="586"/>
      <c r="F484" s="586"/>
      <c r="G484" s="581"/>
      <c r="H484" s="581"/>
      <c r="I484" s="581"/>
      <c r="J484" s="581"/>
      <c r="K484" s="586"/>
      <c r="L484" s="581"/>
      <c r="M484" s="581"/>
      <c r="N484" s="581"/>
      <c r="O484" s="581"/>
      <c r="P484" s="581"/>
      <c r="Q484" s="581"/>
      <c r="R484" s="581"/>
      <c r="S484" s="581"/>
      <c r="T484" s="581"/>
      <c r="U484" s="581"/>
      <c r="V484" s="581"/>
      <c r="W484" s="581"/>
      <c r="X484" s="581"/>
      <c r="Y484" s="581"/>
      <c r="Z484" s="581"/>
      <c r="AA484" s="581"/>
      <c r="AB484" s="581"/>
      <c r="AC484" s="581"/>
      <c r="AD484" s="581"/>
    </row>
    <row r="485" ht="15.75" customHeight="1">
      <c r="A485" s="586"/>
      <c r="B485" s="587"/>
      <c r="C485" s="586"/>
      <c r="D485" s="586"/>
      <c r="E485" s="586"/>
      <c r="F485" s="586"/>
      <c r="G485" s="581"/>
      <c r="H485" s="581"/>
      <c r="I485" s="581"/>
      <c r="J485" s="581"/>
      <c r="K485" s="586"/>
      <c r="L485" s="581"/>
      <c r="M485" s="581"/>
      <c r="N485" s="581"/>
      <c r="O485" s="581"/>
      <c r="P485" s="581"/>
      <c r="Q485" s="581"/>
      <c r="R485" s="581"/>
      <c r="S485" s="581"/>
      <c r="T485" s="581"/>
      <c r="U485" s="581"/>
      <c r="V485" s="581"/>
      <c r="W485" s="581"/>
      <c r="X485" s="581"/>
      <c r="Y485" s="581"/>
      <c r="Z485" s="581"/>
      <c r="AA485" s="581"/>
      <c r="AB485" s="581"/>
      <c r="AC485" s="581"/>
      <c r="AD485" s="581"/>
    </row>
    <row r="486" ht="15.75" customHeight="1">
      <c r="A486" s="586"/>
      <c r="B486" s="587"/>
      <c r="C486" s="586"/>
      <c r="D486" s="586"/>
      <c r="E486" s="586"/>
      <c r="F486" s="586"/>
      <c r="G486" s="581"/>
      <c r="H486" s="581"/>
      <c r="I486" s="581"/>
      <c r="J486" s="581"/>
      <c r="K486" s="586"/>
      <c r="L486" s="581"/>
      <c r="M486" s="581"/>
      <c r="N486" s="581"/>
      <c r="O486" s="581"/>
      <c r="P486" s="581"/>
      <c r="Q486" s="581"/>
      <c r="R486" s="581"/>
      <c r="S486" s="581"/>
      <c r="T486" s="581"/>
      <c r="U486" s="581"/>
      <c r="V486" s="581"/>
      <c r="W486" s="581"/>
      <c r="X486" s="581"/>
      <c r="Y486" s="581"/>
      <c r="Z486" s="581"/>
      <c r="AA486" s="581"/>
      <c r="AB486" s="581"/>
      <c r="AC486" s="581"/>
      <c r="AD486" s="581"/>
    </row>
    <row r="487" ht="15.75" customHeight="1">
      <c r="A487" s="586"/>
      <c r="B487" s="587"/>
      <c r="C487" s="586"/>
      <c r="D487" s="586"/>
      <c r="E487" s="586"/>
      <c r="F487" s="586"/>
      <c r="G487" s="581"/>
      <c r="H487" s="581"/>
      <c r="I487" s="581"/>
      <c r="J487" s="581"/>
      <c r="K487" s="586"/>
      <c r="L487" s="581"/>
      <c r="M487" s="581"/>
      <c r="N487" s="581"/>
      <c r="O487" s="581"/>
      <c r="P487" s="581"/>
      <c r="Q487" s="581"/>
      <c r="R487" s="581"/>
      <c r="S487" s="581"/>
      <c r="T487" s="581"/>
      <c r="U487" s="581"/>
      <c r="V487" s="581"/>
      <c r="W487" s="581"/>
      <c r="X487" s="581"/>
      <c r="Y487" s="581"/>
      <c r="Z487" s="581"/>
      <c r="AA487" s="581"/>
      <c r="AB487" s="581"/>
      <c r="AC487" s="581"/>
      <c r="AD487" s="581"/>
    </row>
    <row r="488" ht="15.75" customHeight="1">
      <c r="A488" s="586"/>
      <c r="B488" s="587"/>
      <c r="C488" s="586"/>
      <c r="D488" s="586"/>
      <c r="E488" s="586"/>
      <c r="F488" s="586"/>
      <c r="G488" s="581"/>
      <c r="H488" s="581"/>
      <c r="I488" s="581"/>
      <c r="J488" s="581"/>
      <c r="K488" s="586"/>
      <c r="L488" s="581"/>
      <c r="M488" s="581"/>
      <c r="N488" s="581"/>
      <c r="O488" s="581"/>
      <c r="P488" s="581"/>
      <c r="Q488" s="581"/>
      <c r="R488" s="581"/>
      <c r="S488" s="581"/>
      <c r="T488" s="581"/>
      <c r="U488" s="581"/>
      <c r="V488" s="581"/>
      <c r="W488" s="581"/>
      <c r="X488" s="581"/>
      <c r="Y488" s="581"/>
      <c r="Z488" s="581"/>
      <c r="AA488" s="581"/>
      <c r="AB488" s="581"/>
      <c r="AC488" s="581"/>
      <c r="AD488" s="581"/>
    </row>
    <row r="489" ht="15.75" customHeight="1">
      <c r="A489" s="586"/>
      <c r="B489" s="587"/>
      <c r="C489" s="586"/>
      <c r="D489" s="586"/>
      <c r="E489" s="586"/>
      <c r="F489" s="586"/>
      <c r="G489" s="581"/>
      <c r="H489" s="581"/>
      <c r="I489" s="581"/>
      <c r="J489" s="581"/>
      <c r="K489" s="586"/>
      <c r="L489" s="581"/>
      <c r="M489" s="581"/>
      <c r="N489" s="581"/>
      <c r="O489" s="581"/>
      <c r="P489" s="581"/>
      <c r="Q489" s="581"/>
      <c r="R489" s="581"/>
      <c r="S489" s="581"/>
      <c r="T489" s="581"/>
      <c r="U489" s="581"/>
      <c r="V489" s="581"/>
      <c r="W489" s="581"/>
      <c r="X489" s="581"/>
      <c r="Y489" s="581"/>
      <c r="Z489" s="581"/>
      <c r="AA489" s="581"/>
      <c r="AB489" s="581"/>
      <c r="AC489" s="581"/>
      <c r="AD489" s="581"/>
    </row>
    <row r="490" ht="15.75" customHeight="1">
      <c r="A490" s="586"/>
      <c r="B490" s="587"/>
      <c r="C490" s="586"/>
      <c r="D490" s="586"/>
      <c r="E490" s="586"/>
      <c r="F490" s="586"/>
      <c r="G490" s="581"/>
      <c r="H490" s="581"/>
      <c r="I490" s="581"/>
      <c r="J490" s="581"/>
      <c r="K490" s="586"/>
      <c r="L490" s="581"/>
      <c r="M490" s="581"/>
      <c r="N490" s="581"/>
      <c r="O490" s="581"/>
      <c r="P490" s="581"/>
      <c r="Q490" s="581"/>
      <c r="R490" s="581"/>
      <c r="S490" s="581"/>
      <c r="T490" s="581"/>
      <c r="U490" s="581"/>
      <c r="V490" s="581"/>
      <c r="W490" s="581"/>
      <c r="X490" s="581"/>
      <c r="Y490" s="581"/>
      <c r="Z490" s="581"/>
      <c r="AA490" s="581"/>
      <c r="AB490" s="581"/>
      <c r="AC490" s="581"/>
      <c r="AD490" s="581"/>
    </row>
    <row r="491" ht="15.75" customHeight="1">
      <c r="A491" s="586"/>
      <c r="B491" s="587"/>
      <c r="C491" s="586"/>
      <c r="D491" s="586"/>
      <c r="E491" s="586"/>
      <c r="F491" s="586"/>
      <c r="G491" s="581"/>
      <c r="H491" s="581"/>
      <c r="I491" s="581"/>
      <c r="J491" s="581"/>
      <c r="K491" s="586"/>
      <c r="L491" s="581"/>
      <c r="M491" s="581"/>
      <c r="N491" s="581"/>
      <c r="O491" s="581"/>
      <c r="P491" s="581"/>
      <c r="Q491" s="581"/>
      <c r="R491" s="581"/>
      <c r="S491" s="581"/>
      <c r="T491" s="581"/>
      <c r="U491" s="581"/>
      <c r="V491" s="581"/>
      <c r="W491" s="581"/>
      <c r="X491" s="581"/>
      <c r="Y491" s="581"/>
      <c r="Z491" s="581"/>
      <c r="AA491" s="581"/>
      <c r="AB491" s="581"/>
      <c r="AC491" s="581"/>
      <c r="AD491" s="581"/>
    </row>
    <row r="492" ht="15.75" customHeight="1">
      <c r="A492" s="586"/>
      <c r="B492" s="587"/>
      <c r="C492" s="586"/>
      <c r="D492" s="586"/>
      <c r="E492" s="586"/>
      <c r="F492" s="586"/>
      <c r="G492" s="581"/>
      <c r="H492" s="581"/>
      <c r="I492" s="581"/>
      <c r="J492" s="581"/>
      <c r="K492" s="586"/>
      <c r="L492" s="581"/>
      <c r="M492" s="581"/>
      <c r="N492" s="581"/>
      <c r="O492" s="581"/>
      <c r="P492" s="581"/>
      <c r="Q492" s="581"/>
      <c r="R492" s="581"/>
      <c r="S492" s="581"/>
      <c r="T492" s="581"/>
      <c r="U492" s="581"/>
      <c r="V492" s="581"/>
      <c r="W492" s="581"/>
      <c r="X492" s="581"/>
      <c r="Y492" s="581"/>
      <c r="Z492" s="581"/>
      <c r="AA492" s="581"/>
      <c r="AB492" s="581"/>
      <c r="AC492" s="581"/>
      <c r="AD492" s="581"/>
    </row>
    <row r="493" ht="15.75" customHeight="1">
      <c r="A493" s="586"/>
      <c r="B493" s="587"/>
      <c r="C493" s="586"/>
      <c r="D493" s="586"/>
      <c r="E493" s="586"/>
      <c r="F493" s="586"/>
      <c r="G493" s="581"/>
      <c r="H493" s="581"/>
      <c r="I493" s="581"/>
      <c r="J493" s="581"/>
      <c r="K493" s="586"/>
      <c r="L493" s="581"/>
      <c r="M493" s="581"/>
      <c r="N493" s="581"/>
      <c r="O493" s="581"/>
      <c r="P493" s="581"/>
      <c r="Q493" s="581"/>
      <c r="R493" s="581"/>
      <c r="S493" s="581"/>
      <c r="T493" s="581"/>
      <c r="U493" s="581"/>
      <c r="V493" s="581"/>
      <c r="W493" s="581"/>
      <c r="X493" s="581"/>
      <c r="Y493" s="581"/>
      <c r="Z493" s="581"/>
      <c r="AA493" s="581"/>
      <c r="AB493" s="581"/>
      <c r="AC493" s="581"/>
      <c r="AD493" s="581"/>
    </row>
    <row r="494" ht="15.75" customHeight="1">
      <c r="A494" s="586"/>
      <c r="B494" s="587"/>
      <c r="C494" s="586"/>
      <c r="D494" s="586"/>
      <c r="E494" s="586"/>
      <c r="F494" s="586"/>
      <c r="G494" s="581"/>
      <c r="H494" s="581"/>
      <c r="I494" s="581"/>
      <c r="J494" s="581"/>
      <c r="K494" s="586"/>
      <c r="L494" s="581"/>
      <c r="M494" s="581"/>
      <c r="N494" s="581"/>
      <c r="O494" s="581"/>
      <c r="P494" s="581"/>
      <c r="Q494" s="581"/>
      <c r="R494" s="581"/>
      <c r="S494" s="581"/>
      <c r="T494" s="581"/>
      <c r="U494" s="581"/>
      <c r="V494" s="581"/>
      <c r="W494" s="581"/>
      <c r="X494" s="581"/>
      <c r="Y494" s="581"/>
      <c r="Z494" s="581"/>
      <c r="AA494" s="581"/>
      <c r="AB494" s="581"/>
      <c r="AC494" s="581"/>
      <c r="AD494" s="581"/>
    </row>
    <row r="495" ht="15.75" customHeight="1">
      <c r="A495" s="586"/>
      <c r="B495" s="587"/>
      <c r="C495" s="586"/>
      <c r="D495" s="586"/>
      <c r="E495" s="586"/>
      <c r="F495" s="586"/>
      <c r="G495" s="581"/>
      <c r="H495" s="581"/>
      <c r="I495" s="581"/>
      <c r="J495" s="581"/>
      <c r="K495" s="586"/>
      <c r="L495" s="581"/>
      <c r="M495" s="581"/>
      <c r="N495" s="581"/>
      <c r="O495" s="581"/>
      <c r="P495" s="581"/>
      <c r="Q495" s="581"/>
      <c r="R495" s="581"/>
      <c r="S495" s="581"/>
      <c r="T495" s="581"/>
      <c r="U495" s="581"/>
      <c r="V495" s="581"/>
      <c r="W495" s="581"/>
      <c r="X495" s="581"/>
      <c r="Y495" s="581"/>
      <c r="Z495" s="581"/>
      <c r="AA495" s="581"/>
      <c r="AB495" s="581"/>
      <c r="AC495" s="581"/>
      <c r="AD495" s="581"/>
    </row>
    <row r="496" ht="15.75" customHeight="1">
      <c r="A496" s="586"/>
      <c r="B496" s="587"/>
      <c r="C496" s="586"/>
      <c r="D496" s="586"/>
      <c r="E496" s="586"/>
      <c r="F496" s="586"/>
      <c r="G496" s="581"/>
      <c r="H496" s="581"/>
      <c r="I496" s="581"/>
      <c r="J496" s="581"/>
      <c r="K496" s="586"/>
      <c r="L496" s="581"/>
      <c r="M496" s="581"/>
      <c r="N496" s="581"/>
      <c r="O496" s="581"/>
      <c r="P496" s="581"/>
      <c r="Q496" s="581"/>
      <c r="R496" s="581"/>
      <c r="S496" s="581"/>
      <c r="T496" s="581"/>
      <c r="U496" s="581"/>
      <c r="V496" s="581"/>
      <c r="W496" s="581"/>
      <c r="X496" s="581"/>
      <c r="Y496" s="581"/>
      <c r="Z496" s="581"/>
      <c r="AA496" s="581"/>
      <c r="AB496" s="581"/>
      <c r="AC496" s="581"/>
      <c r="AD496" s="581"/>
    </row>
    <row r="497" ht="15.75" customHeight="1">
      <c r="A497" s="586"/>
      <c r="B497" s="587"/>
      <c r="C497" s="586"/>
      <c r="D497" s="586"/>
      <c r="E497" s="586"/>
      <c r="F497" s="586"/>
      <c r="G497" s="581"/>
      <c r="H497" s="581"/>
      <c r="I497" s="581"/>
      <c r="J497" s="581"/>
      <c r="K497" s="586"/>
      <c r="L497" s="581"/>
      <c r="M497" s="581"/>
      <c r="N497" s="581"/>
      <c r="O497" s="581"/>
      <c r="P497" s="581"/>
      <c r="Q497" s="581"/>
      <c r="R497" s="581"/>
      <c r="S497" s="581"/>
      <c r="T497" s="581"/>
      <c r="U497" s="581"/>
      <c r="V497" s="581"/>
      <c r="W497" s="581"/>
      <c r="X497" s="581"/>
      <c r="Y497" s="581"/>
      <c r="Z497" s="581"/>
      <c r="AA497" s="581"/>
      <c r="AB497" s="581"/>
      <c r="AC497" s="581"/>
      <c r="AD497" s="581"/>
    </row>
    <row r="498" ht="15.75" customHeight="1">
      <c r="A498" s="586"/>
      <c r="B498" s="587"/>
      <c r="C498" s="586"/>
      <c r="D498" s="586"/>
      <c r="E498" s="586"/>
      <c r="F498" s="586"/>
      <c r="G498" s="581"/>
      <c r="H498" s="581"/>
      <c r="I498" s="581"/>
      <c r="J498" s="581"/>
      <c r="K498" s="586"/>
      <c r="L498" s="581"/>
      <c r="M498" s="581"/>
      <c r="N498" s="581"/>
      <c r="O498" s="581"/>
      <c r="P498" s="581"/>
      <c r="Q498" s="581"/>
      <c r="R498" s="581"/>
      <c r="S498" s="581"/>
      <c r="T498" s="581"/>
      <c r="U498" s="581"/>
      <c r="V498" s="581"/>
      <c r="W498" s="581"/>
      <c r="X498" s="581"/>
      <c r="Y498" s="581"/>
      <c r="Z498" s="581"/>
      <c r="AA498" s="581"/>
      <c r="AB498" s="581"/>
      <c r="AC498" s="581"/>
      <c r="AD498" s="581"/>
    </row>
    <row r="499" ht="15.75" customHeight="1">
      <c r="A499" s="586"/>
      <c r="B499" s="587"/>
      <c r="C499" s="586"/>
      <c r="D499" s="586"/>
      <c r="E499" s="586"/>
      <c r="F499" s="586"/>
      <c r="G499" s="581"/>
      <c r="H499" s="581"/>
      <c r="I499" s="581"/>
      <c r="J499" s="581"/>
      <c r="K499" s="586"/>
      <c r="L499" s="581"/>
      <c r="M499" s="581"/>
      <c r="N499" s="581"/>
      <c r="O499" s="581"/>
      <c r="P499" s="581"/>
      <c r="Q499" s="581"/>
      <c r="R499" s="581"/>
      <c r="S499" s="581"/>
      <c r="T499" s="581"/>
      <c r="U499" s="581"/>
      <c r="V499" s="581"/>
      <c r="W499" s="581"/>
      <c r="X499" s="581"/>
      <c r="Y499" s="581"/>
      <c r="Z499" s="581"/>
      <c r="AA499" s="581"/>
      <c r="AB499" s="581"/>
      <c r="AC499" s="581"/>
      <c r="AD499" s="581"/>
    </row>
    <row r="500" ht="15.75" customHeight="1">
      <c r="A500" s="586"/>
      <c r="B500" s="587"/>
      <c r="C500" s="586"/>
      <c r="D500" s="586"/>
      <c r="E500" s="586"/>
      <c r="F500" s="586"/>
      <c r="G500" s="581"/>
      <c r="H500" s="581"/>
      <c r="I500" s="581"/>
      <c r="J500" s="581"/>
      <c r="K500" s="586"/>
      <c r="L500" s="581"/>
      <c r="M500" s="581"/>
      <c r="N500" s="581"/>
      <c r="O500" s="581"/>
      <c r="P500" s="581"/>
      <c r="Q500" s="581"/>
      <c r="R500" s="581"/>
      <c r="S500" s="581"/>
      <c r="T500" s="581"/>
      <c r="U500" s="581"/>
      <c r="V500" s="581"/>
      <c r="W500" s="581"/>
      <c r="X500" s="581"/>
      <c r="Y500" s="581"/>
      <c r="Z500" s="581"/>
      <c r="AA500" s="581"/>
      <c r="AB500" s="581"/>
      <c r="AC500" s="581"/>
      <c r="AD500" s="581"/>
    </row>
    <row r="501" ht="15.75" customHeight="1">
      <c r="A501" s="586"/>
      <c r="B501" s="587"/>
      <c r="C501" s="586"/>
      <c r="D501" s="586"/>
      <c r="E501" s="586"/>
      <c r="F501" s="586"/>
      <c r="G501" s="581"/>
      <c r="H501" s="581"/>
      <c r="I501" s="581"/>
      <c r="J501" s="581"/>
      <c r="K501" s="586"/>
      <c r="L501" s="581"/>
      <c r="M501" s="581"/>
      <c r="N501" s="581"/>
      <c r="O501" s="581"/>
      <c r="P501" s="581"/>
      <c r="Q501" s="581"/>
      <c r="R501" s="581"/>
      <c r="S501" s="581"/>
      <c r="T501" s="581"/>
      <c r="U501" s="581"/>
      <c r="V501" s="581"/>
      <c r="W501" s="581"/>
      <c r="X501" s="581"/>
      <c r="Y501" s="581"/>
      <c r="Z501" s="581"/>
      <c r="AA501" s="581"/>
      <c r="AB501" s="581"/>
      <c r="AC501" s="581"/>
      <c r="AD501" s="581"/>
    </row>
    <row r="502" ht="15.75" customHeight="1">
      <c r="A502" s="586"/>
      <c r="B502" s="587"/>
      <c r="C502" s="586"/>
      <c r="D502" s="586"/>
      <c r="E502" s="586"/>
      <c r="F502" s="586"/>
      <c r="G502" s="581"/>
      <c r="H502" s="581"/>
      <c r="I502" s="581"/>
      <c r="J502" s="581"/>
      <c r="K502" s="586"/>
      <c r="L502" s="581"/>
      <c r="M502" s="581"/>
      <c r="N502" s="581"/>
      <c r="O502" s="581"/>
      <c r="P502" s="581"/>
      <c r="Q502" s="581"/>
      <c r="R502" s="581"/>
      <c r="S502" s="581"/>
      <c r="T502" s="581"/>
      <c r="U502" s="581"/>
      <c r="V502" s="581"/>
      <c r="W502" s="581"/>
      <c r="X502" s="581"/>
      <c r="Y502" s="581"/>
      <c r="Z502" s="581"/>
      <c r="AA502" s="581"/>
      <c r="AB502" s="581"/>
      <c r="AC502" s="581"/>
      <c r="AD502" s="581"/>
    </row>
    <row r="503" ht="15.75" customHeight="1">
      <c r="A503" s="586"/>
      <c r="B503" s="587"/>
      <c r="C503" s="586"/>
      <c r="D503" s="586"/>
      <c r="E503" s="586"/>
      <c r="F503" s="586"/>
      <c r="G503" s="581"/>
      <c r="H503" s="581"/>
      <c r="I503" s="581"/>
      <c r="J503" s="581"/>
      <c r="K503" s="586"/>
      <c r="L503" s="581"/>
      <c r="M503" s="581"/>
      <c r="N503" s="581"/>
      <c r="O503" s="581"/>
      <c r="P503" s="581"/>
      <c r="Q503" s="581"/>
      <c r="R503" s="581"/>
      <c r="S503" s="581"/>
      <c r="T503" s="581"/>
      <c r="U503" s="581"/>
      <c r="V503" s="581"/>
      <c r="W503" s="581"/>
      <c r="X503" s="581"/>
      <c r="Y503" s="581"/>
      <c r="Z503" s="581"/>
      <c r="AA503" s="581"/>
      <c r="AB503" s="581"/>
      <c r="AC503" s="581"/>
      <c r="AD503" s="581"/>
    </row>
    <row r="504" ht="15.75" customHeight="1">
      <c r="A504" s="586"/>
      <c r="B504" s="587"/>
      <c r="C504" s="586"/>
      <c r="D504" s="586"/>
      <c r="E504" s="586"/>
      <c r="F504" s="586"/>
      <c r="G504" s="581"/>
      <c r="H504" s="581"/>
      <c r="I504" s="581"/>
      <c r="J504" s="581"/>
      <c r="K504" s="586"/>
      <c r="L504" s="581"/>
      <c r="M504" s="581"/>
      <c r="N504" s="581"/>
      <c r="O504" s="581"/>
      <c r="P504" s="581"/>
      <c r="Q504" s="581"/>
      <c r="R504" s="581"/>
      <c r="S504" s="581"/>
      <c r="T504" s="581"/>
      <c r="U504" s="581"/>
      <c r="V504" s="581"/>
      <c r="W504" s="581"/>
      <c r="X504" s="581"/>
      <c r="Y504" s="581"/>
      <c r="Z504" s="581"/>
      <c r="AA504" s="581"/>
      <c r="AB504" s="581"/>
      <c r="AC504" s="581"/>
      <c r="AD504" s="581"/>
    </row>
    <row r="505" ht="15.75" customHeight="1">
      <c r="A505" s="586"/>
      <c r="B505" s="587"/>
      <c r="C505" s="586"/>
      <c r="D505" s="586"/>
      <c r="E505" s="586"/>
      <c r="F505" s="586"/>
      <c r="G505" s="581"/>
      <c r="H505" s="581"/>
      <c r="I505" s="581"/>
      <c r="J505" s="581"/>
      <c r="K505" s="586"/>
      <c r="L505" s="581"/>
      <c r="M505" s="581"/>
      <c r="N505" s="581"/>
      <c r="O505" s="581"/>
      <c r="P505" s="581"/>
      <c r="Q505" s="581"/>
      <c r="R505" s="581"/>
      <c r="S505" s="581"/>
      <c r="T505" s="581"/>
      <c r="U505" s="581"/>
      <c r="V505" s="581"/>
      <c r="W505" s="581"/>
      <c r="X505" s="581"/>
      <c r="Y505" s="581"/>
      <c r="Z505" s="581"/>
      <c r="AA505" s="581"/>
      <c r="AB505" s="581"/>
      <c r="AC505" s="581"/>
      <c r="AD505" s="581"/>
    </row>
    <row r="506" ht="15.75" customHeight="1">
      <c r="A506" s="586"/>
      <c r="B506" s="587"/>
      <c r="C506" s="586"/>
      <c r="D506" s="586"/>
      <c r="E506" s="586"/>
      <c r="F506" s="586"/>
      <c r="G506" s="581"/>
      <c r="H506" s="581"/>
      <c r="I506" s="581"/>
      <c r="J506" s="581"/>
      <c r="K506" s="586"/>
      <c r="L506" s="581"/>
      <c r="M506" s="581"/>
      <c r="N506" s="581"/>
      <c r="O506" s="581"/>
      <c r="P506" s="581"/>
      <c r="Q506" s="581"/>
      <c r="R506" s="581"/>
      <c r="S506" s="581"/>
      <c r="T506" s="581"/>
      <c r="U506" s="581"/>
      <c r="V506" s="581"/>
      <c r="W506" s="581"/>
      <c r="X506" s="581"/>
      <c r="Y506" s="581"/>
      <c r="Z506" s="581"/>
      <c r="AA506" s="581"/>
      <c r="AB506" s="581"/>
      <c r="AC506" s="581"/>
      <c r="AD506" s="581"/>
    </row>
    <row r="507" ht="15.75" customHeight="1">
      <c r="A507" s="586"/>
      <c r="B507" s="587"/>
      <c r="C507" s="586"/>
      <c r="D507" s="586"/>
      <c r="E507" s="586"/>
      <c r="F507" s="586"/>
      <c r="G507" s="581"/>
      <c r="H507" s="581"/>
      <c r="I507" s="581"/>
      <c r="J507" s="581"/>
      <c r="K507" s="586"/>
      <c r="L507" s="581"/>
      <c r="M507" s="581"/>
      <c r="N507" s="581"/>
      <c r="O507" s="581"/>
      <c r="P507" s="581"/>
      <c r="Q507" s="581"/>
      <c r="R507" s="581"/>
      <c r="S507" s="581"/>
      <c r="T507" s="581"/>
      <c r="U507" s="581"/>
      <c r="V507" s="581"/>
      <c r="W507" s="581"/>
      <c r="X507" s="581"/>
      <c r="Y507" s="581"/>
      <c r="Z507" s="581"/>
      <c r="AA507" s="581"/>
      <c r="AB507" s="581"/>
      <c r="AC507" s="581"/>
      <c r="AD507" s="581"/>
    </row>
    <row r="508" ht="15.75" customHeight="1">
      <c r="A508" s="586"/>
      <c r="B508" s="587"/>
      <c r="C508" s="586"/>
      <c r="D508" s="586"/>
      <c r="E508" s="586"/>
      <c r="F508" s="586"/>
      <c r="G508" s="581"/>
      <c r="H508" s="581"/>
      <c r="I508" s="581"/>
      <c r="J508" s="581"/>
      <c r="K508" s="586"/>
      <c r="L508" s="581"/>
      <c r="M508" s="581"/>
      <c r="N508" s="581"/>
      <c r="O508" s="581"/>
      <c r="P508" s="581"/>
      <c r="Q508" s="581"/>
      <c r="R508" s="581"/>
      <c r="S508" s="581"/>
      <c r="T508" s="581"/>
      <c r="U508" s="581"/>
      <c r="V508" s="581"/>
      <c r="W508" s="581"/>
      <c r="X508" s="581"/>
      <c r="Y508" s="581"/>
      <c r="Z508" s="581"/>
      <c r="AA508" s="581"/>
      <c r="AB508" s="581"/>
      <c r="AC508" s="581"/>
      <c r="AD508" s="581"/>
    </row>
    <row r="509" ht="15.75" customHeight="1">
      <c r="A509" s="586"/>
      <c r="B509" s="587"/>
      <c r="C509" s="586"/>
      <c r="D509" s="586"/>
      <c r="E509" s="586"/>
      <c r="F509" s="586"/>
      <c r="G509" s="581"/>
      <c r="H509" s="581"/>
      <c r="I509" s="581"/>
      <c r="J509" s="581"/>
      <c r="K509" s="586"/>
      <c r="L509" s="581"/>
      <c r="M509" s="581"/>
      <c r="N509" s="581"/>
      <c r="O509" s="581"/>
      <c r="P509" s="581"/>
      <c r="Q509" s="581"/>
      <c r="R509" s="581"/>
      <c r="S509" s="581"/>
      <c r="T509" s="581"/>
      <c r="U509" s="581"/>
      <c r="V509" s="581"/>
      <c r="W509" s="581"/>
      <c r="X509" s="581"/>
      <c r="Y509" s="581"/>
      <c r="Z509" s="581"/>
      <c r="AA509" s="581"/>
      <c r="AB509" s="581"/>
      <c r="AC509" s="581"/>
      <c r="AD509" s="581"/>
    </row>
    <row r="510" ht="15.75" customHeight="1">
      <c r="A510" s="586"/>
      <c r="B510" s="587"/>
      <c r="C510" s="586"/>
      <c r="D510" s="586"/>
      <c r="E510" s="586"/>
      <c r="F510" s="586"/>
      <c r="G510" s="581"/>
      <c r="H510" s="581"/>
      <c r="I510" s="581"/>
      <c r="J510" s="581"/>
      <c r="K510" s="586"/>
      <c r="L510" s="581"/>
      <c r="M510" s="581"/>
      <c r="N510" s="581"/>
      <c r="O510" s="581"/>
      <c r="P510" s="581"/>
      <c r="Q510" s="581"/>
      <c r="R510" s="581"/>
      <c r="S510" s="581"/>
      <c r="T510" s="581"/>
      <c r="U510" s="581"/>
      <c r="V510" s="581"/>
      <c r="W510" s="581"/>
      <c r="X510" s="581"/>
      <c r="Y510" s="581"/>
      <c r="Z510" s="581"/>
      <c r="AA510" s="581"/>
      <c r="AB510" s="581"/>
      <c r="AC510" s="581"/>
      <c r="AD510" s="581"/>
    </row>
    <row r="511" ht="15.75" customHeight="1">
      <c r="A511" s="586"/>
      <c r="B511" s="587"/>
      <c r="C511" s="586"/>
      <c r="D511" s="586"/>
      <c r="E511" s="586"/>
      <c r="F511" s="586"/>
      <c r="G511" s="581"/>
      <c r="H511" s="581"/>
      <c r="I511" s="581"/>
      <c r="J511" s="581"/>
      <c r="K511" s="586"/>
      <c r="L511" s="581"/>
      <c r="M511" s="581"/>
      <c r="N511" s="581"/>
      <c r="O511" s="581"/>
      <c r="P511" s="581"/>
      <c r="Q511" s="581"/>
      <c r="R511" s="581"/>
      <c r="S511" s="581"/>
      <c r="T511" s="581"/>
      <c r="U511" s="581"/>
      <c r="V511" s="581"/>
      <c r="W511" s="581"/>
      <c r="X511" s="581"/>
      <c r="Y511" s="581"/>
      <c r="Z511" s="581"/>
      <c r="AA511" s="581"/>
      <c r="AB511" s="581"/>
      <c r="AC511" s="581"/>
      <c r="AD511" s="581"/>
    </row>
    <row r="512" ht="15.75" customHeight="1">
      <c r="A512" s="586"/>
      <c r="B512" s="587"/>
      <c r="C512" s="586"/>
      <c r="D512" s="586"/>
      <c r="E512" s="586"/>
      <c r="F512" s="586"/>
      <c r="G512" s="581"/>
      <c r="H512" s="581"/>
      <c r="I512" s="581"/>
      <c r="J512" s="581"/>
      <c r="K512" s="586"/>
      <c r="L512" s="581"/>
      <c r="M512" s="581"/>
      <c r="N512" s="581"/>
      <c r="O512" s="581"/>
      <c r="P512" s="581"/>
      <c r="Q512" s="581"/>
      <c r="R512" s="581"/>
      <c r="S512" s="581"/>
      <c r="T512" s="581"/>
      <c r="U512" s="581"/>
      <c r="V512" s="581"/>
      <c r="W512" s="581"/>
      <c r="X512" s="581"/>
      <c r="Y512" s="581"/>
      <c r="Z512" s="581"/>
      <c r="AA512" s="581"/>
      <c r="AB512" s="581"/>
      <c r="AC512" s="581"/>
      <c r="AD512" s="581"/>
    </row>
    <row r="513" ht="15.75" customHeight="1">
      <c r="A513" s="586"/>
      <c r="B513" s="587"/>
      <c r="C513" s="586"/>
      <c r="D513" s="586"/>
      <c r="E513" s="586"/>
      <c r="F513" s="586"/>
      <c r="G513" s="581"/>
      <c r="H513" s="581"/>
      <c r="I513" s="581"/>
      <c r="J513" s="581"/>
      <c r="K513" s="586"/>
      <c r="L513" s="581"/>
      <c r="M513" s="581"/>
      <c r="N513" s="581"/>
      <c r="O513" s="581"/>
      <c r="P513" s="581"/>
      <c r="Q513" s="581"/>
      <c r="R513" s="581"/>
      <c r="S513" s="581"/>
      <c r="T513" s="581"/>
      <c r="U513" s="581"/>
      <c r="V513" s="581"/>
      <c r="W513" s="581"/>
      <c r="X513" s="581"/>
      <c r="Y513" s="581"/>
      <c r="Z513" s="581"/>
      <c r="AA513" s="581"/>
      <c r="AB513" s="581"/>
      <c r="AC513" s="581"/>
      <c r="AD513" s="581"/>
    </row>
    <row r="514" ht="15.75" customHeight="1">
      <c r="A514" s="586"/>
      <c r="B514" s="587"/>
      <c r="C514" s="586"/>
      <c r="D514" s="586"/>
      <c r="E514" s="586"/>
      <c r="F514" s="586"/>
      <c r="G514" s="581"/>
      <c r="H514" s="581"/>
      <c r="I514" s="581"/>
      <c r="J514" s="581"/>
      <c r="K514" s="586"/>
      <c r="L514" s="581"/>
      <c r="M514" s="581"/>
      <c r="N514" s="581"/>
      <c r="O514" s="581"/>
      <c r="P514" s="581"/>
      <c r="Q514" s="581"/>
      <c r="R514" s="581"/>
      <c r="S514" s="581"/>
      <c r="T514" s="581"/>
      <c r="U514" s="581"/>
      <c r="V514" s="581"/>
      <c r="W514" s="581"/>
      <c r="X514" s="581"/>
      <c r="Y514" s="581"/>
      <c r="Z514" s="581"/>
      <c r="AA514" s="581"/>
      <c r="AB514" s="581"/>
      <c r="AC514" s="581"/>
      <c r="AD514" s="581"/>
    </row>
    <row r="515" ht="15.75" customHeight="1">
      <c r="A515" s="586"/>
      <c r="B515" s="587"/>
      <c r="C515" s="586"/>
      <c r="D515" s="586"/>
      <c r="E515" s="586"/>
      <c r="F515" s="586"/>
      <c r="G515" s="581"/>
      <c r="H515" s="581"/>
      <c r="I515" s="581"/>
      <c r="J515" s="581"/>
      <c r="K515" s="586"/>
      <c r="L515" s="581"/>
      <c r="M515" s="581"/>
      <c r="N515" s="581"/>
      <c r="O515" s="581"/>
      <c r="P515" s="581"/>
      <c r="Q515" s="581"/>
      <c r="R515" s="581"/>
      <c r="S515" s="581"/>
      <c r="T515" s="581"/>
      <c r="U515" s="581"/>
      <c r="V515" s="581"/>
      <c r="W515" s="581"/>
      <c r="X515" s="581"/>
      <c r="Y515" s="581"/>
      <c r="Z515" s="581"/>
      <c r="AA515" s="581"/>
      <c r="AB515" s="581"/>
      <c r="AC515" s="581"/>
      <c r="AD515" s="581"/>
    </row>
    <row r="516" ht="15.75" customHeight="1">
      <c r="A516" s="586"/>
      <c r="B516" s="587"/>
      <c r="C516" s="586"/>
      <c r="D516" s="586"/>
      <c r="E516" s="586"/>
      <c r="F516" s="586"/>
      <c r="G516" s="581"/>
      <c r="H516" s="581"/>
      <c r="I516" s="581"/>
      <c r="J516" s="581"/>
      <c r="K516" s="586"/>
      <c r="L516" s="581"/>
      <c r="M516" s="581"/>
      <c r="N516" s="581"/>
      <c r="O516" s="581"/>
      <c r="P516" s="581"/>
      <c r="Q516" s="581"/>
      <c r="R516" s="581"/>
      <c r="S516" s="581"/>
      <c r="T516" s="581"/>
      <c r="U516" s="581"/>
      <c r="V516" s="581"/>
      <c r="W516" s="581"/>
      <c r="X516" s="581"/>
      <c r="Y516" s="581"/>
      <c r="Z516" s="581"/>
      <c r="AA516" s="581"/>
      <c r="AB516" s="581"/>
      <c r="AC516" s="581"/>
      <c r="AD516" s="581"/>
    </row>
    <row r="517" ht="15.75" customHeight="1">
      <c r="A517" s="586"/>
      <c r="B517" s="587"/>
      <c r="C517" s="586"/>
      <c r="D517" s="586"/>
      <c r="E517" s="586"/>
      <c r="F517" s="586"/>
      <c r="G517" s="581"/>
      <c r="H517" s="581"/>
      <c r="I517" s="581"/>
      <c r="J517" s="581"/>
      <c r="K517" s="586"/>
      <c r="L517" s="581"/>
      <c r="M517" s="581"/>
      <c r="N517" s="581"/>
      <c r="O517" s="581"/>
      <c r="P517" s="581"/>
      <c r="Q517" s="581"/>
      <c r="R517" s="581"/>
      <c r="S517" s="581"/>
      <c r="T517" s="581"/>
      <c r="U517" s="581"/>
      <c r="V517" s="581"/>
      <c r="W517" s="581"/>
      <c r="X517" s="581"/>
      <c r="Y517" s="581"/>
      <c r="Z517" s="581"/>
      <c r="AA517" s="581"/>
      <c r="AB517" s="581"/>
      <c r="AC517" s="581"/>
      <c r="AD517" s="581"/>
    </row>
    <row r="518" ht="15.75" customHeight="1">
      <c r="A518" s="586"/>
      <c r="B518" s="587"/>
      <c r="C518" s="586"/>
      <c r="D518" s="586"/>
      <c r="E518" s="586"/>
      <c r="F518" s="586"/>
      <c r="G518" s="581"/>
      <c r="H518" s="581"/>
      <c r="I518" s="581"/>
      <c r="J518" s="581"/>
      <c r="K518" s="586"/>
      <c r="L518" s="581"/>
      <c r="M518" s="581"/>
      <c r="N518" s="581"/>
      <c r="O518" s="581"/>
      <c r="P518" s="581"/>
      <c r="Q518" s="581"/>
      <c r="R518" s="581"/>
      <c r="S518" s="581"/>
      <c r="T518" s="581"/>
      <c r="U518" s="581"/>
      <c r="V518" s="581"/>
      <c r="W518" s="581"/>
      <c r="X518" s="581"/>
      <c r="Y518" s="581"/>
      <c r="Z518" s="581"/>
      <c r="AA518" s="581"/>
      <c r="AB518" s="581"/>
      <c r="AC518" s="581"/>
      <c r="AD518" s="581"/>
    </row>
    <row r="519" ht="15.75" customHeight="1">
      <c r="A519" s="586"/>
      <c r="B519" s="587"/>
      <c r="C519" s="586"/>
      <c r="D519" s="586"/>
      <c r="E519" s="586"/>
      <c r="F519" s="586"/>
      <c r="G519" s="581"/>
      <c r="H519" s="581"/>
      <c r="I519" s="581"/>
      <c r="J519" s="581"/>
      <c r="K519" s="586"/>
      <c r="L519" s="581"/>
      <c r="M519" s="581"/>
      <c r="N519" s="581"/>
      <c r="O519" s="581"/>
      <c r="P519" s="581"/>
      <c r="Q519" s="581"/>
      <c r="R519" s="581"/>
      <c r="S519" s="581"/>
      <c r="T519" s="581"/>
      <c r="U519" s="581"/>
      <c r="V519" s="581"/>
      <c r="W519" s="581"/>
      <c r="X519" s="581"/>
      <c r="Y519" s="581"/>
      <c r="Z519" s="581"/>
      <c r="AA519" s="581"/>
      <c r="AB519" s="581"/>
      <c r="AC519" s="581"/>
      <c r="AD519" s="581"/>
    </row>
    <row r="520" ht="15.75" customHeight="1">
      <c r="A520" s="586"/>
      <c r="B520" s="587"/>
      <c r="C520" s="586"/>
      <c r="D520" s="586"/>
      <c r="E520" s="586"/>
      <c r="F520" s="586"/>
      <c r="G520" s="581"/>
      <c r="H520" s="581"/>
      <c r="I520" s="581"/>
      <c r="J520" s="581"/>
      <c r="K520" s="586"/>
      <c r="L520" s="581"/>
      <c r="M520" s="581"/>
      <c r="N520" s="581"/>
      <c r="O520" s="581"/>
      <c r="P520" s="581"/>
      <c r="Q520" s="581"/>
      <c r="R520" s="581"/>
      <c r="S520" s="581"/>
      <c r="T520" s="581"/>
      <c r="U520" s="581"/>
      <c r="V520" s="581"/>
      <c r="W520" s="581"/>
      <c r="X520" s="581"/>
      <c r="Y520" s="581"/>
      <c r="Z520" s="581"/>
      <c r="AA520" s="581"/>
      <c r="AB520" s="581"/>
      <c r="AC520" s="581"/>
      <c r="AD520" s="581"/>
    </row>
    <row r="521" ht="15.75" customHeight="1">
      <c r="A521" s="586"/>
      <c r="B521" s="587"/>
      <c r="C521" s="586"/>
      <c r="D521" s="586"/>
      <c r="E521" s="586"/>
      <c r="F521" s="586"/>
      <c r="G521" s="581"/>
      <c r="H521" s="581"/>
      <c r="I521" s="581"/>
      <c r="J521" s="581"/>
      <c r="K521" s="586"/>
      <c r="L521" s="581"/>
      <c r="M521" s="581"/>
      <c r="N521" s="581"/>
      <c r="O521" s="581"/>
      <c r="P521" s="581"/>
      <c r="Q521" s="581"/>
      <c r="R521" s="581"/>
      <c r="S521" s="581"/>
      <c r="T521" s="581"/>
      <c r="U521" s="581"/>
      <c r="V521" s="581"/>
      <c r="W521" s="581"/>
      <c r="X521" s="581"/>
      <c r="Y521" s="581"/>
      <c r="Z521" s="581"/>
      <c r="AA521" s="581"/>
      <c r="AB521" s="581"/>
      <c r="AC521" s="581"/>
      <c r="AD521" s="581"/>
    </row>
    <row r="522" ht="15.75" customHeight="1">
      <c r="A522" s="586"/>
      <c r="B522" s="587"/>
      <c r="C522" s="586"/>
      <c r="D522" s="586"/>
      <c r="E522" s="586"/>
      <c r="F522" s="586"/>
      <c r="G522" s="581"/>
      <c r="H522" s="581"/>
      <c r="I522" s="581"/>
      <c r="J522" s="581"/>
      <c r="K522" s="586"/>
      <c r="L522" s="581"/>
      <c r="M522" s="581"/>
      <c r="N522" s="581"/>
      <c r="O522" s="581"/>
      <c r="P522" s="581"/>
      <c r="Q522" s="581"/>
      <c r="R522" s="581"/>
      <c r="S522" s="581"/>
      <c r="T522" s="581"/>
      <c r="U522" s="581"/>
      <c r="V522" s="581"/>
      <c r="W522" s="581"/>
      <c r="X522" s="581"/>
      <c r="Y522" s="581"/>
      <c r="Z522" s="581"/>
      <c r="AA522" s="581"/>
      <c r="AB522" s="581"/>
      <c r="AC522" s="581"/>
      <c r="AD522" s="581"/>
    </row>
    <row r="523" ht="15.75" customHeight="1">
      <c r="A523" s="586"/>
      <c r="B523" s="587"/>
      <c r="C523" s="586"/>
      <c r="D523" s="586"/>
      <c r="E523" s="586"/>
      <c r="F523" s="586"/>
      <c r="G523" s="581"/>
      <c r="H523" s="581"/>
      <c r="I523" s="581"/>
      <c r="J523" s="581"/>
      <c r="K523" s="586"/>
      <c r="L523" s="581"/>
      <c r="M523" s="581"/>
      <c r="N523" s="581"/>
      <c r="O523" s="581"/>
      <c r="P523" s="581"/>
      <c r="Q523" s="581"/>
      <c r="R523" s="581"/>
      <c r="S523" s="581"/>
      <c r="T523" s="581"/>
      <c r="U523" s="581"/>
      <c r="V523" s="581"/>
      <c r="W523" s="581"/>
      <c r="X523" s="581"/>
      <c r="Y523" s="581"/>
      <c r="Z523" s="581"/>
      <c r="AA523" s="581"/>
      <c r="AB523" s="581"/>
      <c r="AC523" s="581"/>
      <c r="AD523" s="581"/>
    </row>
    <row r="524" ht="15.75" customHeight="1">
      <c r="A524" s="586"/>
      <c r="B524" s="587"/>
      <c r="C524" s="586"/>
      <c r="D524" s="586"/>
      <c r="E524" s="586"/>
      <c r="F524" s="586"/>
      <c r="G524" s="581"/>
      <c r="H524" s="581"/>
      <c r="I524" s="581"/>
      <c r="J524" s="581"/>
      <c r="K524" s="586"/>
      <c r="L524" s="581"/>
      <c r="M524" s="581"/>
      <c r="N524" s="581"/>
      <c r="O524" s="581"/>
      <c r="P524" s="581"/>
      <c r="Q524" s="581"/>
      <c r="R524" s="581"/>
      <c r="S524" s="581"/>
      <c r="T524" s="581"/>
      <c r="U524" s="581"/>
      <c r="V524" s="581"/>
      <c r="W524" s="581"/>
      <c r="X524" s="581"/>
      <c r="Y524" s="581"/>
      <c r="Z524" s="581"/>
      <c r="AA524" s="581"/>
      <c r="AB524" s="581"/>
      <c r="AC524" s="581"/>
      <c r="AD524" s="581"/>
    </row>
    <row r="525" ht="15.75" customHeight="1">
      <c r="A525" s="586"/>
      <c r="B525" s="587"/>
      <c r="C525" s="586"/>
      <c r="D525" s="586"/>
      <c r="E525" s="586"/>
      <c r="F525" s="586"/>
      <c r="G525" s="581"/>
      <c r="H525" s="581"/>
      <c r="I525" s="581"/>
      <c r="J525" s="581"/>
      <c r="K525" s="586"/>
      <c r="L525" s="581"/>
      <c r="M525" s="581"/>
      <c r="N525" s="581"/>
      <c r="O525" s="581"/>
      <c r="P525" s="581"/>
      <c r="Q525" s="581"/>
      <c r="R525" s="581"/>
      <c r="S525" s="581"/>
      <c r="T525" s="581"/>
      <c r="U525" s="581"/>
      <c r="V525" s="581"/>
      <c r="W525" s="581"/>
      <c r="X525" s="581"/>
      <c r="Y525" s="581"/>
      <c r="Z525" s="581"/>
      <c r="AA525" s="581"/>
      <c r="AB525" s="581"/>
      <c r="AC525" s="581"/>
      <c r="AD525" s="581"/>
    </row>
    <row r="526" ht="15.75" customHeight="1">
      <c r="A526" s="586"/>
      <c r="B526" s="587"/>
      <c r="C526" s="586"/>
      <c r="D526" s="586"/>
      <c r="E526" s="586"/>
      <c r="F526" s="586"/>
      <c r="G526" s="581"/>
      <c r="H526" s="581"/>
      <c r="I526" s="581"/>
      <c r="J526" s="581"/>
      <c r="K526" s="586"/>
      <c r="L526" s="581"/>
      <c r="M526" s="581"/>
      <c r="N526" s="581"/>
      <c r="O526" s="581"/>
      <c r="P526" s="581"/>
      <c r="Q526" s="581"/>
      <c r="R526" s="581"/>
      <c r="S526" s="581"/>
      <c r="T526" s="581"/>
      <c r="U526" s="581"/>
      <c r="V526" s="581"/>
      <c r="W526" s="581"/>
      <c r="X526" s="581"/>
      <c r="Y526" s="581"/>
      <c r="Z526" s="581"/>
      <c r="AA526" s="581"/>
      <c r="AB526" s="581"/>
      <c r="AC526" s="581"/>
      <c r="AD526" s="581"/>
    </row>
    <row r="527" ht="15.75" customHeight="1">
      <c r="A527" s="586"/>
      <c r="B527" s="587"/>
      <c r="C527" s="586"/>
      <c r="D527" s="586"/>
      <c r="E527" s="586"/>
      <c r="F527" s="586"/>
      <c r="G527" s="581"/>
      <c r="H527" s="581"/>
      <c r="I527" s="581"/>
      <c r="J527" s="581"/>
      <c r="K527" s="586"/>
      <c r="L527" s="581"/>
      <c r="M527" s="581"/>
      <c r="N527" s="581"/>
      <c r="O527" s="581"/>
      <c r="P527" s="581"/>
      <c r="Q527" s="581"/>
      <c r="R527" s="581"/>
      <c r="S527" s="581"/>
      <c r="T527" s="581"/>
      <c r="U527" s="581"/>
      <c r="V527" s="581"/>
      <c r="W527" s="581"/>
      <c r="X527" s="581"/>
      <c r="Y527" s="581"/>
      <c r="Z527" s="581"/>
      <c r="AA527" s="581"/>
      <c r="AB527" s="581"/>
      <c r="AC527" s="581"/>
      <c r="AD527" s="581"/>
    </row>
    <row r="528" ht="15.75" customHeight="1">
      <c r="A528" s="586"/>
      <c r="B528" s="587"/>
      <c r="C528" s="586"/>
      <c r="D528" s="586"/>
      <c r="E528" s="586"/>
      <c r="F528" s="586"/>
      <c r="G528" s="581"/>
      <c r="H528" s="581"/>
      <c r="I528" s="581"/>
      <c r="J528" s="581"/>
      <c r="K528" s="586"/>
      <c r="L528" s="581"/>
      <c r="M528" s="581"/>
      <c r="N528" s="581"/>
      <c r="O528" s="581"/>
      <c r="P528" s="581"/>
      <c r="Q528" s="581"/>
      <c r="R528" s="581"/>
      <c r="S528" s="581"/>
      <c r="T528" s="581"/>
      <c r="U528" s="581"/>
      <c r="V528" s="581"/>
      <c r="W528" s="581"/>
      <c r="X528" s="581"/>
      <c r="Y528" s="581"/>
      <c r="Z528" s="581"/>
      <c r="AA528" s="581"/>
      <c r="AB528" s="581"/>
      <c r="AC528" s="581"/>
      <c r="AD528" s="581"/>
    </row>
    <row r="529" ht="15.75" customHeight="1">
      <c r="A529" s="586"/>
      <c r="B529" s="587"/>
      <c r="C529" s="586"/>
      <c r="D529" s="586"/>
      <c r="E529" s="586"/>
      <c r="F529" s="586"/>
      <c r="G529" s="581"/>
      <c r="H529" s="581"/>
      <c r="I529" s="581"/>
      <c r="J529" s="581"/>
      <c r="K529" s="586"/>
      <c r="L529" s="581"/>
      <c r="M529" s="581"/>
      <c r="N529" s="581"/>
      <c r="O529" s="581"/>
      <c r="P529" s="581"/>
      <c r="Q529" s="581"/>
      <c r="R529" s="581"/>
      <c r="S529" s="581"/>
      <c r="T529" s="581"/>
      <c r="U529" s="581"/>
      <c r="V529" s="581"/>
      <c r="W529" s="581"/>
      <c r="X529" s="581"/>
      <c r="Y529" s="581"/>
      <c r="Z529" s="581"/>
      <c r="AA529" s="581"/>
      <c r="AB529" s="581"/>
      <c r="AC529" s="581"/>
      <c r="AD529" s="581"/>
    </row>
    <row r="530" ht="15.75" customHeight="1">
      <c r="A530" s="586"/>
      <c r="B530" s="587"/>
      <c r="C530" s="586"/>
      <c r="D530" s="586"/>
      <c r="E530" s="586"/>
      <c r="F530" s="586"/>
      <c r="G530" s="581"/>
      <c r="H530" s="581"/>
      <c r="I530" s="581"/>
      <c r="J530" s="581"/>
      <c r="K530" s="586"/>
      <c r="L530" s="581"/>
      <c r="M530" s="581"/>
      <c r="N530" s="581"/>
      <c r="O530" s="581"/>
      <c r="P530" s="581"/>
      <c r="Q530" s="581"/>
      <c r="R530" s="581"/>
      <c r="S530" s="581"/>
      <c r="T530" s="581"/>
      <c r="U530" s="581"/>
      <c r="V530" s="581"/>
      <c r="W530" s="581"/>
      <c r="X530" s="581"/>
      <c r="Y530" s="581"/>
      <c r="Z530" s="581"/>
      <c r="AA530" s="581"/>
      <c r="AB530" s="581"/>
      <c r="AC530" s="581"/>
      <c r="AD530" s="581"/>
    </row>
    <row r="531" ht="15.75" customHeight="1">
      <c r="A531" s="586"/>
      <c r="B531" s="587"/>
      <c r="C531" s="586"/>
      <c r="D531" s="586"/>
      <c r="E531" s="586"/>
      <c r="F531" s="586"/>
      <c r="G531" s="581"/>
      <c r="H531" s="581"/>
      <c r="I531" s="581"/>
      <c r="J531" s="581"/>
      <c r="K531" s="586"/>
      <c r="L531" s="581"/>
      <c r="M531" s="581"/>
      <c r="N531" s="581"/>
      <c r="O531" s="581"/>
      <c r="P531" s="581"/>
      <c r="Q531" s="581"/>
      <c r="R531" s="581"/>
      <c r="S531" s="581"/>
      <c r="T531" s="581"/>
      <c r="U531" s="581"/>
      <c r="V531" s="581"/>
      <c r="W531" s="581"/>
      <c r="X531" s="581"/>
      <c r="Y531" s="581"/>
      <c r="Z531" s="581"/>
      <c r="AA531" s="581"/>
      <c r="AB531" s="581"/>
      <c r="AC531" s="581"/>
      <c r="AD531" s="581"/>
    </row>
    <row r="532" ht="15.75" customHeight="1">
      <c r="A532" s="586"/>
      <c r="B532" s="587"/>
      <c r="C532" s="586"/>
      <c r="D532" s="586"/>
      <c r="E532" s="586"/>
      <c r="F532" s="586"/>
      <c r="G532" s="581"/>
      <c r="H532" s="581"/>
      <c r="I532" s="581"/>
      <c r="J532" s="581"/>
      <c r="K532" s="586"/>
      <c r="L532" s="581"/>
      <c r="M532" s="581"/>
      <c r="N532" s="581"/>
      <c r="O532" s="581"/>
      <c r="P532" s="581"/>
      <c r="Q532" s="581"/>
      <c r="R532" s="581"/>
      <c r="S532" s="581"/>
      <c r="T532" s="581"/>
      <c r="U532" s="581"/>
      <c r="V532" s="581"/>
      <c r="W532" s="581"/>
      <c r="X532" s="581"/>
      <c r="Y532" s="581"/>
      <c r="Z532" s="581"/>
      <c r="AA532" s="581"/>
      <c r="AB532" s="581"/>
      <c r="AC532" s="581"/>
      <c r="AD532" s="581"/>
    </row>
    <row r="533" ht="15.75" customHeight="1">
      <c r="A533" s="586"/>
      <c r="B533" s="587"/>
      <c r="C533" s="586"/>
      <c r="D533" s="586"/>
      <c r="E533" s="586"/>
      <c r="F533" s="586"/>
      <c r="G533" s="581"/>
      <c r="H533" s="581"/>
      <c r="I533" s="581"/>
      <c r="J533" s="581"/>
      <c r="K533" s="586"/>
      <c r="L533" s="581"/>
      <c r="M533" s="581"/>
      <c r="N533" s="581"/>
      <c r="O533" s="581"/>
      <c r="P533" s="581"/>
      <c r="Q533" s="581"/>
      <c r="R533" s="581"/>
      <c r="S533" s="581"/>
      <c r="T533" s="581"/>
      <c r="U533" s="581"/>
      <c r="V533" s="581"/>
      <c r="W533" s="581"/>
      <c r="X533" s="581"/>
      <c r="Y533" s="581"/>
      <c r="Z533" s="581"/>
      <c r="AA533" s="581"/>
      <c r="AB533" s="581"/>
      <c r="AC533" s="581"/>
      <c r="AD533" s="581"/>
    </row>
    <row r="534" ht="15.75" customHeight="1">
      <c r="A534" s="586"/>
      <c r="B534" s="587"/>
      <c r="C534" s="586"/>
      <c r="D534" s="586"/>
      <c r="E534" s="586"/>
      <c r="F534" s="586"/>
      <c r="G534" s="581"/>
      <c r="H534" s="581"/>
      <c r="I534" s="581"/>
      <c r="J534" s="581"/>
      <c r="K534" s="586"/>
      <c r="L534" s="581"/>
      <c r="M534" s="581"/>
      <c r="N534" s="581"/>
      <c r="O534" s="581"/>
      <c r="P534" s="581"/>
      <c r="Q534" s="581"/>
      <c r="R534" s="581"/>
      <c r="S534" s="581"/>
      <c r="T534" s="581"/>
      <c r="U534" s="581"/>
      <c r="V534" s="581"/>
      <c r="W534" s="581"/>
      <c r="X534" s="581"/>
      <c r="Y534" s="581"/>
      <c r="Z534" s="581"/>
      <c r="AA534" s="581"/>
      <c r="AB534" s="581"/>
      <c r="AC534" s="581"/>
      <c r="AD534" s="581"/>
    </row>
    <row r="535" ht="15.75" customHeight="1">
      <c r="A535" s="586"/>
      <c r="B535" s="587"/>
      <c r="C535" s="586"/>
      <c r="D535" s="586"/>
      <c r="E535" s="586"/>
      <c r="F535" s="586"/>
      <c r="G535" s="581"/>
      <c r="H535" s="581"/>
      <c r="I535" s="581"/>
      <c r="J535" s="581"/>
      <c r="K535" s="586"/>
      <c r="L535" s="581"/>
      <c r="M535" s="581"/>
      <c r="N535" s="581"/>
      <c r="O535" s="581"/>
      <c r="P535" s="581"/>
      <c r="Q535" s="581"/>
      <c r="R535" s="581"/>
      <c r="S535" s="581"/>
      <c r="T535" s="581"/>
      <c r="U535" s="581"/>
      <c r="V535" s="581"/>
      <c r="W535" s="581"/>
      <c r="X535" s="581"/>
      <c r="Y535" s="581"/>
      <c r="Z535" s="581"/>
      <c r="AA535" s="581"/>
      <c r="AB535" s="581"/>
      <c r="AC535" s="581"/>
      <c r="AD535" s="581"/>
    </row>
    <row r="536" ht="15.75" customHeight="1">
      <c r="A536" s="586"/>
      <c r="B536" s="587"/>
      <c r="C536" s="586"/>
      <c r="D536" s="586"/>
      <c r="E536" s="586"/>
      <c r="F536" s="586"/>
      <c r="G536" s="581"/>
      <c r="H536" s="581"/>
      <c r="I536" s="581"/>
      <c r="J536" s="581"/>
      <c r="K536" s="586"/>
      <c r="L536" s="581"/>
      <c r="M536" s="581"/>
      <c r="N536" s="581"/>
      <c r="O536" s="581"/>
      <c r="P536" s="581"/>
      <c r="Q536" s="581"/>
      <c r="R536" s="581"/>
      <c r="S536" s="581"/>
      <c r="T536" s="581"/>
      <c r="U536" s="581"/>
      <c r="V536" s="581"/>
      <c r="W536" s="581"/>
      <c r="X536" s="581"/>
      <c r="Y536" s="581"/>
      <c r="Z536" s="581"/>
      <c r="AA536" s="581"/>
      <c r="AB536" s="581"/>
      <c r="AC536" s="581"/>
      <c r="AD536" s="581"/>
    </row>
    <row r="537" ht="15.75" customHeight="1">
      <c r="A537" s="586"/>
      <c r="B537" s="587"/>
      <c r="C537" s="586"/>
      <c r="D537" s="586"/>
      <c r="E537" s="586"/>
      <c r="F537" s="586"/>
      <c r="G537" s="581"/>
      <c r="H537" s="581"/>
      <c r="I537" s="581"/>
      <c r="J537" s="581"/>
      <c r="K537" s="586"/>
      <c r="L537" s="581"/>
      <c r="M537" s="581"/>
      <c r="N537" s="581"/>
      <c r="O537" s="581"/>
      <c r="P537" s="581"/>
      <c r="Q537" s="581"/>
      <c r="R537" s="581"/>
      <c r="S537" s="581"/>
      <c r="T537" s="581"/>
      <c r="U537" s="581"/>
      <c r="V537" s="581"/>
      <c r="W537" s="581"/>
      <c r="X537" s="581"/>
      <c r="Y537" s="581"/>
      <c r="Z537" s="581"/>
      <c r="AA537" s="581"/>
      <c r="AB537" s="581"/>
      <c r="AC537" s="581"/>
      <c r="AD537" s="581"/>
    </row>
    <row r="538" ht="15.75" customHeight="1">
      <c r="A538" s="586"/>
      <c r="B538" s="587"/>
      <c r="C538" s="586"/>
      <c r="D538" s="586"/>
      <c r="E538" s="586"/>
      <c r="F538" s="586"/>
      <c r="G538" s="581"/>
      <c r="H538" s="581"/>
      <c r="I538" s="581"/>
      <c r="J538" s="581"/>
      <c r="K538" s="586"/>
      <c r="L538" s="581"/>
      <c r="M538" s="581"/>
      <c r="N538" s="581"/>
      <c r="O538" s="581"/>
      <c r="P538" s="581"/>
      <c r="Q538" s="581"/>
      <c r="R538" s="581"/>
      <c r="S538" s="581"/>
      <c r="T538" s="581"/>
      <c r="U538" s="581"/>
      <c r="V538" s="581"/>
      <c r="W538" s="581"/>
      <c r="X538" s="581"/>
      <c r="Y538" s="581"/>
      <c r="Z538" s="581"/>
      <c r="AA538" s="581"/>
      <c r="AB538" s="581"/>
      <c r="AC538" s="581"/>
      <c r="AD538" s="581"/>
    </row>
    <row r="539" ht="15.75" customHeight="1">
      <c r="A539" s="586"/>
      <c r="B539" s="587"/>
      <c r="C539" s="586"/>
      <c r="D539" s="586"/>
      <c r="E539" s="586"/>
      <c r="F539" s="586"/>
      <c r="G539" s="581"/>
      <c r="H539" s="581"/>
      <c r="I539" s="581"/>
      <c r="J539" s="581"/>
      <c r="K539" s="586"/>
      <c r="L539" s="581"/>
      <c r="M539" s="581"/>
      <c r="N539" s="581"/>
      <c r="O539" s="581"/>
      <c r="P539" s="581"/>
      <c r="Q539" s="581"/>
      <c r="R539" s="581"/>
      <c r="S539" s="581"/>
      <c r="T539" s="581"/>
      <c r="U539" s="581"/>
      <c r="V539" s="581"/>
      <c r="W539" s="581"/>
      <c r="X539" s="581"/>
      <c r="Y539" s="581"/>
      <c r="Z539" s="581"/>
      <c r="AA539" s="581"/>
      <c r="AB539" s="581"/>
      <c r="AC539" s="581"/>
      <c r="AD539" s="581"/>
    </row>
    <row r="540" ht="15.75" customHeight="1">
      <c r="A540" s="586"/>
      <c r="B540" s="587"/>
      <c r="C540" s="586"/>
      <c r="D540" s="586"/>
      <c r="E540" s="586"/>
      <c r="F540" s="586"/>
      <c r="G540" s="581"/>
      <c r="H540" s="581"/>
      <c r="I540" s="581"/>
      <c r="J540" s="581"/>
      <c r="K540" s="586"/>
      <c r="L540" s="581"/>
      <c r="M540" s="581"/>
      <c r="N540" s="581"/>
      <c r="O540" s="581"/>
      <c r="P540" s="581"/>
      <c r="Q540" s="581"/>
      <c r="R540" s="581"/>
      <c r="S540" s="581"/>
      <c r="T540" s="581"/>
      <c r="U540" s="581"/>
      <c r="V540" s="581"/>
      <c r="W540" s="581"/>
      <c r="X540" s="581"/>
      <c r="Y540" s="581"/>
      <c r="Z540" s="581"/>
      <c r="AA540" s="581"/>
      <c r="AB540" s="581"/>
      <c r="AC540" s="581"/>
      <c r="AD540" s="581"/>
    </row>
    <row r="541" ht="15.75" customHeight="1">
      <c r="A541" s="586"/>
      <c r="B541" s="587"/>
      <c r="C541" s="586"/>
      <c r="D541" s="586"/>
      <c r="E541" s="586"/>
      <c r="F541" s="586"/>
      <c r="G541" s="581"/>
      <c r="H541" s="581"/>
      <c r="I541" s="581"/>
      <c r="J541" s="581"/>
      <c r="K541" s="586"/>
      <c r="L541" s="581"/>
      <c r="M541" s="581"/>
      <c r="N541" s="581"/>
      <c r="O541" s="581"/>
      <c r="P541" s="581"/>
      <c r="Q541" s="581"/>
      <c r="R541" s="581"/>
      <c r="S541" s="581"/>
      <c r="T541" s="581"/>
      <c r="U541" s="581"/>
      <c r="V541" s="581"/>
      <c r="W541" s="581"/>
      <c r="X541" s="581"/>
      <c r="Y541" s="581"/>
      <c r="Z541" s="581"/>
      <c r="AA541" s="581"/>
      <c r="AB541" s="581"/>
      <c r="AC541" s="581"/>
      <c r="AD541" s="581"/>
    </row>
    <row r="542" ht="15.75" customHeight="1">
      <c r="A542" s="586"/>
      <c r="B542" s="587"/>
      <c r="C542" s="586"/>
      <c r="D542" s="586"/>
      <c r="E542" s="586"/>
      <c r="F542" s="586"/>
      <c r="G542" s="581"/>
      <c r="H542" s="581"/>
      <c r="I542" s="581"/>
      <c r="J542" s="581"/>
      <c r="K542" s="586"/>
      <c r="L542" s="581"/>
      <c r="M542" s="581"/>
      <c r="N542" s="581"/>
      <c r="O542" s="581"/>
      <c r="P542" s="581"/>
      <c r="Q542" s="581"/>
      <c r="R542" s="581"/>
      <c r="S542" s="581"/>
      <c r="T542" s="581"/>
      <c r="U542" s="581"/>
      <c r="V542" s="581"/>
      <c r="W542" s="581"/>
      <c r="X542" s="581"/>
      <c r="Y542" s="581"/>
      <c r="Z542" s="581"/>
      <c r="AA542" s="581"/>
      <c r="AB542" s="581"/>
      <c r="AC542" s="581"/>
      <c r="AD542" s="581"/>
    </row>
    <row r="543" ht="15.75" customHeight="1">
      <c r="A543" s="586"/>
      <c r="B543" s="587"/>
      <c r="C543" s="586"/>
      <c r="D543" s="586"/>
      <c r="E543" s="586"/>
      <c r="F543" s="586"/>
      <c r="G543" s="581"/>
      <c r="H543" s="581"/>
      <c r="I543" s="581"/>
      <c r="J543" s="581"/>
      <c r="K543" s="586"/>
      <c r="L543" s="581"/>
      <c r="M543" s="581"/>
      <c r="N543" s="581"/>
      <c r="O543" s="581"/>
      <c r="P543" s="581"/>
      <c r="Q543" s="581"/>
      <c r="R543" s="581"/>
      <c r="S543" s="581"/>
      <c r="T543" s="581"/>
      <c r="U543" s="581"/>
      <c r="V543" s="581"/>
      <c r="W543" s="581"/>
      <c r="X543" s="581"/>
      <c r="Y543" s="581"/>
      <c r="Z543" s="581"/>
      <c r="AA543" s="581"/>
      <c r="AB543" s="581"/>
      <c r="AC543" s="581"/>
      <c r="AD543" s="581"/>
    </row>
    <row r="544" ht="15.75" customHeight="1">
      <c r="A544" s="586"/>
      <c r="B544" s="587"/>
      <c r="C544" s="586"/>
      <c r="D544" s="586"/>
      <c r="E544" s="586"/>
      <c r="F544" s="586"/>
      <c r="G544" s="581"/>
      <c r="H544" s="581"/>
      <c r="I544" s="581"/>
      <c r="J544" s="581"/>
      <c r="K544" s="586"/>
      <c r="L544" s="581"/>
      <c r="M544" s="581"/>
      <c r="N544" s="581"/>
      <c r="O544" s="581"/>
      <c r="P544" s="581"/>
      <c r="Q544" s="581"/>
      <c r="R544" s="581"/>
      <c r="S544" s="581"/>
      <c r="T544" s="581"/>
      <c r="U544" s="581"/>
      <c r="V544" s="581"/>
      <c r="W544" s="581"/>
      <c r="X544" s="581"/>
      <c r="Y544" s="581"/>
      <c r="Z544" s="581"/>
      <c r="AA544" s="581"/>
      <c r="AB544" s="581"/>
      <c r="AC544" s="581"/>
      <c r="AD544" s="581"/>
    </row>
    <row r="545" ht="15.75" customHeight="1">
      <c r="A545" s="586"/>
      <c r="B545" s="587"/>
      <c r="C545" s="586"/>
      <c r="D545" s="586"/>
      <c r="E545" s="586"/>
      <c r="F545" s="586"/>
      <c r="G545" s="581"/>
      <c r="H545" s="581"/>
      <c r="I545" s="581"/>
      <c r="J545" s="581"/>
      <c r="K545" s="586"/>
      <c r="L545" s="581"/>
      <c r="M545" s="581"/>
      <c r="N545" s="581"/>
      <c r="O545" s="581"/>
      <c r="P545" s="581"/>
      <c r="Q545" s="581"/>
      <c r="R545" s="581"/>
      <c r="S545" s="581"/>
      <c r="T545" s="581"/>
      <c r="U545" s="581"/>
      <c r="V545" s="581"/>
      <c r="W545" s="581"/>
      <c r="X545" s="581"/>
      <c r="Y545" s="581"/>
      <c r="Z545" s="581"/>
      <c r="AA545" s="581"/>
      <c r="AB545" s="581"/>
      <c r="AC545" s="581"/>
      <c r="AD545" s="581"/>
    </row>
    <row r="546" ht="15.75" customHeight="1">
      <c r="A546" s="586"/>
      <c r="B546" s="587"/>
      <c r="C546" s="586"/>
      <c r="D546" s="586"/>
      <c r="E546" s="586"/>
      <c r="F546" s="586"/>
      <c r="G546" s="581"/>
      <c r="H546" s="581"/>
      <c r="I546" s="581"/>
      <c r="J546" s="581"/>
      <c r="K546" s="586"/>
      <c r="L546" s="581"/>
      <c r="M546" s="581"/>
      <c r="N546" s="581"/>
      <c r="O546" s="581"/>
      <c r="P546" s="581"/>
      <c r="Q546" s="581"/>
      <c r="R546" s="581"/>
      <c r="S546" s="581"/>
      <c r="T546" s="581"/>
      <c r="U546" s="581"/>
      <c r="V546" s="581"/>
      <c r="W546" s="581"/>
      <c r="X546" s="581"/>
      <c r="Y546" s="581"/>
      <c r="Z546" s="581"/>
      <c r="AA546" s="581"/>
      <c r="AB546" s="581"/>
      <c r="AC546" s="581"/>
      <c r="AD546" s="581"/>
    </row>
    <row r="547" ht="15.75" customHeight="1">
      <c r="A547" s="586"/>
      <c r="B547" s="587"/>
      <c r="C547" s="586"/>
      <c r="D547" s="586"/>
      <c r="E547" s="586"/>
      <c r="F547" s="586"/>
      <c r="G547" s="581"/>
      <c r="H547" s="581"/>
      <c r="I547" s="581"/>
      <c r="J547" s="581"/>
      <c r="K547" s="586"/>
      <c r="L547" s="581"/>
      <c r="M547" s="581"/>
      <c r="N547" s="581"/>
      <c r="O547" s="581"/>
      <c r="P547" s="581"/>
      <c r="Q547" s="581"/>
      <c r="R547" s="581"/>
      <c r="S547" s="581"/>
      <c r="T547" s="581"/>
      <c r="U547" s="581"/>
      <c r="V547" s="581"/>
      <c r="W547" s="581"/>
      <c r="X547" s="581"/>
      <c r="Y547" s="581"/>
      <c r="Z547" s="581"/>
      <c r="AA547" s="581"/>
      <c r="AB547" s="581"/>
      <c r="AC547" s="581"/>
      <c r="AD547" s="581"/>
    </row>
    <row r="548" ht="15.75" customHeight="1">
      <c r="A548" s="586"/>
      <c r="B548" s="587"/>
      <c r="C548" s="586"/>
      <c r="D548" s="586"/>
      <c r="E548" s="586"/>
      <c r="F548" s="586"/>
      <c r="G548" s="581"/>
      <c r="H548" s="581"/>
      <c r="I548" s="581"/>
      <c r="J548" s="581"/>
      <c r="K548" s="586"/>
      <c r="L548" s="581"/>
      <c r="M548" s="581"/>
      <c r="N548" s="581"/>
      <c r="O548" s="581"/>
      <c r="P548" s="581"/>
      <c r="Q548" s="581"/>
      <c r="R548" s="581"/>
      <c r="S548" s="581"/>
      <c r="T548" s="581"/>
      <c r="U548" s="581"/>
      <c r="V548" s="581"/>
      <c r="W548" s="581"/>
      <c r="X548" s="581"/>
      <c r="Y548" s="581"/>
      <c r="Z548" s="581"/>
      <c r="AA548" s="581"/>
      <c r="AB548" s="581"/>
      <c r="AC548" s="581"/>
      <c r="AD548" s="581"/>
    </row>
    <row r="549" ht="15.75" customHeight="1">
      <c r="A549" s="586"/>
      <c r="B549" s="587"/>
      <c r="C549" s="586"/>
      <c r="D549" s="586"/>
      <c r="E549" s="586"/>
      <c r="F549" s="586"/>
      <c r="G549" s="581"/>
      <c r="H549" s="581"/>
      <c r="I549" s="581"/>
      <c r="J549" s="581"/>
      <c r="K549" s="586"/>
      <c r="L549" s="581"/>
      <c r="M549" s="581"/>
      <c r="N549" s="581"/>
      <c r="O549" s="581"/>
      <c r="P549" s="581"/>
      <c r="Q549" s="581"/>
      <c r="R549" s="581"/>
      <c r="S549" s="581"/>
      <c r="T549" s="581"/>
      <c r="U549" s="581"/>
      <c r="V549" s="581"/>
      <c r="W549" s="581"/>
      <c r="X549" s="581"/>
      <c r="Y549" s="581"/>
      <c r="Z549" s="581"/>
      <c r="AA549" s="581"/>
      <c r="AB549" s="581"/>
      <c r="AC549" s="581"/>
      <c r="AD549" s="581"/>
    </row>
    <row r="550" ht="15.75" customHeight="1">
      <c r="A550" s="586"/>
      <c r="B550" s="587"/>
      <c r="C550" s="586"/>
      <c r="D550" s="586"/>
      <c r="E550" s="586"/>
      <c r="F550" s="586"/>
      <c r="G550" s="581"/>
      <c r="H550" s="581"/>
      <c r="I550" s="581"/>
      <c r="J550" s="581"/>
      <c r="K550" s="586"/>
      <c r="L550" s="581"/>
      <c r="M550" s="581"/>
      <c r="N550" s="581"/>
      <c r="O550" s="581"/>
      <c r="P550" s="581"/>
      <c r="Q550" s="581"/>
      <c r="R550" s="581"/>
      <c r="S550" s="581"/>
      <c r="T550" s="581"/>
      <c r="U550" s="581"/>
      <c r="V550" s="581"/>
      <c r="W550" s="581"/>
      <c r="X550" s="581"/>
      <c r="Y550" s="581"/>
      <c r="Z550" s="581"/>
      <c r="AA550" s="581"/>
      <c r="AB550" s="581"/>
      <c r="AC550" s="581"/>
      <c r="AD550" s="581"/>
    </row>
    <row r="551" ht="15.75" customHeight="1">
      <c r="A551" s="586"/>
      <c r="B551" s="587"/>
      <c r="C551" s="586"/>
      <c r="D551" s="586"/>
      <c r="E551" s="586"/>
      <c r="F551" s="586"/>
      <c r="G551" s="581"/>
      <c r="H551" s="581"/>
      <c r="I551" s="581"/>
      <c r="J551" s="581"/>
      <c r="K551" s="586"/>
      <c r="L551" s="581"/>
      <c r="M551" s="581"/>
      <c r="N551" s="581"/>
      <c r="O551" s="581"/>
      <c r="P551" s="581"/>
      <c r="Q551" s="581"/>
      <c r="R551" s="581"/>
      <c r="S551" s="581"/>
      <c r="T551" s="581"/>
      <c r="U551" s="581"/>
      <c r="V551" s="581"/>
      <c r="W551" s="581"/>
      <c r="X551" s="581"/>
      <c r="Y551" s="581"/>
      <c r="Z551" s="581"/>
      <c r="AA551" s="581"/>
      <c r="AB551" s="581"/>
      <c r="AC551" s="581"/>
      <c r="AD551" s="581"/>
    </row>
    <row r="552" ht="15.75" customHeight="1">
      <c r="A552" s="586"/>
      <c r="B552" s="587"/>
      <c r="C552" s="586"/>
      <c r="D552" s="586"/>
      <c r="E552" s="586"/>
      <c r="F552" s="586"/>
      <c r="G552" s="581"/>
      <c r="H552" s="581"/>
      <c r="I552" s="581"/>
      <c r="J552" s="581"/>
      <c r="K552" s="586"/>
      <c r="L552" s="581"/>
      <c r="M552" s="581"/>
      <c r="N552" s="581"/>
      <c r="O552" s="581"/>
      <c r="P552" s="581"/>
      <c r="Q552" s="581"/>
      <c r="R552" s="581"/>
      <c r="S552" s="581"/>
      <c r="T552" s="581"/>
      <c r="U552" s="581"/>
      <c r="V552" s="581"/>
      <c r="W552" s="581"/>
      <c r="X552" s="581"/>
      <c r="Y552" s="581"/>
      <c r="Z552" s="581"/>
      <c r="AA552" s="581"/>
      <c r="AB552" s="581"/>
      <c r="AC552" s="581"/>
      <c r="AD552" s="581"/>
    </row>
    <row r="553" ht="15.75" customHeight="1">
      <c r="A553" s="586"/>
      <c r="B553" s="587"/>
      <c r="C553" s="586"/>
      <c r="D553" s="586"/>
      <c r="E553" s="586"/>
      <c r="F553" s="586"/>
      <c r="G553" s="581"/>
      <c r="H553" s="581"/>
      <c r="I553" s="581"/>
      <c r="J553" s="581"/>
      <c r="K553" s="586"/>
      <c r="L553" s="581"/>
      <c r="M553" s="581"/>
      <c r="N553" s="581"/>
      <c r="O553" s="581"/>
      <c r="P553" s="581"/>
      <c r="Q553" s="581"/>
      <c r="R553" s="581"/>
      <c r="S553" s="581"/>
      <c r="T553" s="581"/>
      <c r="U553" s="581"/>
      <c r="V553" s="581"/>
      <c r="W553" s="581"/>
      <c r="X553" s="581"/>
      <c r="Y553" s="581"/>
      <c r="Z553" s="581"/>
      <c r="AA553" s="581"/>
      <c r="AB553" s="581"/>
      <c r="AC553" s="581"/>
      <c r="AD553" s="581"/>
    </row>
    <row r="554" ht="15.75" customHeight="1">
      <c r="A554" s="586"/>
      <c r="B554" s="587"/>
      <c r="C554" s="586"/>
      <c r="D554" s="586"/>
      <c r="E554" s="586"/>
      <c r="F554" s="586"/>
      <c r="G554" s="581"/>
      <c r="H554" s="581"/>
      <c r="I554" s="581"/>
      <c r="J554" s="581"/>
      <c r="K554" s="586"/>
      <c r="L554" s="581"/>
      <c r="M554" s="581"/>
      <c r="N554" s="581"/>
      <c r="O554" s="581"/>
      <c r="P554" s="581"/>
      <c r="Q554" s="581"/>
      <c r="R554" s="581"/>
      <c r="S554" s="581"/>
      <c r="T554" s="581"/>
      <c r="U554" s="581"/>
      <c r="V554" s="581"/>
      <c r="W554" s="581"/>
      <c r="X554" s="581"/>
      <c r="Y554" s="581"/>
      <c r="Z554" s="581"/>
      <c r="AA554" s="581"/>
      <c r="AB554" s="581"/>
      <c r="AC554" s="581"/>
      <c r="AD554" s="581"/>
    </row>
    <row r="555" ht="15.75" customHeight="1">
      <c r="A555" s="586"/>
      <c r="B555" s="587"/>
      <c r="C555" s="586"/>
      <c r="D555" s="586"/>
      <c r="E555" s="586"/>
      <c r="F555" s="586"/>
      <c r="G555" s="581"/>
      <c r="H555" s="581"/>
      <c r="I555" s="581"/>
      <c r="J555" s="581"/>
      <c r="K555" s="586"/>
      <c r="L555" s="581"/>
      <c r="M555" s="581"/>
      <c r="N555" s="581"/>
      <c r="O555" s="581"/>
      <c r="P555" s="581"/>
      <c r="Q555" s="581"/>
      <c r="R555" s="581"/>
      <c r="S555" s="581"/>
      <c r="T555" s="581"/>
      <c r="U555" s="581"/>
      <c r="V555" s="581"/>
      <c r="W555" s="581"/>
      <c r="X555" s="581"/>
      <c r="Y555" s="581"/>
      <c r="Z555" s="581"/>
      <c r="AA555" s="581"/>
      <c r="AB555" s="581"/>
      <c r="AC555" s="581"/>
      <c r="AD555" s="581"/>
    </row>
    <row r="556" ht="15.75" customHeight="1">
      <c r="A556" s="586"/>
      <c r="B556" s="587"/>
      <c r="C556" s="586"/>
      <c r="D556" s="586"/>
      <c r="E556" s="586"/>
      <c r="F556" s="586"/>
      <c r="G556" s="581"/>
      <c r="H556" s="581"/>
      <c r="I556" s="581"/>
      <c r="J556" s="581"/>
      <c r="K556" s="586"/>
      <c r="L556" s="581"/>
      <c r="M556" s="581"/>
      <c r="N556" s="581"/>
      <c r="O556" s="581"/>
      <c r="P556" s="581"/>
      <c r="Q556" s="581"/>
      <c r="R556" s="581"/>
      <c r="S556" s="581"/>
      <c r="T556" s="581"/>
      <c r="U556" s="581"/>
      <c r="V556" s="581"/>
      <c r="W556" s="581"/>
      <c r="X556" s="581"/>
      <c r="Y556" s="581"/>
      <c r="Z556" s="581"/>
      <c r="AA556" s="581"/>
      <c r="AB556" s="581"/>
      <c r="AC556" s="581"/>
      <c r="AD556" s="581"/>
    </row>
    <row r="557" ht="15.75" customHeight="1">
      <c r="A557" s="586"/>
      <c r="B557" s="587"/>
      <c r="C557" s="586"/>
      <c r="D557" s="586"/>
      <c r="E557" s="586"/>
      <c r="F557" s="586"/>
      <c r="G557" s="581"/>
      <c r="H557" s="581"/>
      <c r="I557" s="581"/>
      <c r="J557" s="581"/>
      <c r="K557" s="586"/>
      <c r="L557" s="581"/>
      <c r="M557" s="581"/>
      <c r="N557" s="581"/>
      <c r="O557" s="581"/>
      <c r="P557" s="581"/>
      <c r="Q557" s="581"/>
      <c r="R557" s="581"/>
      <c r="S557" s="581"/>
      <c r="T557" s="581"/>
      <c r="U557" s="581"/>
      <c r="V557" s="581"/>
      <c r="W557" s="581"/>
      <c r="X557" s="581"/>
      <c r="Y557" s="581"/>
      <c r="Z557" s="581"/>
      <c r="AA557" s="581"/>
      <c r="AB557" s="581"/>
      <c r="AC557" s="581"/>
      <c r="AD557" s="581"/>
    </row>
    <row r="558" ht="15.75" customHeight="1">
      <c r="A558" s="586"/>
      <c r="B558" s="587"/>
      <c r="C558" s="586"/>
      <c r="D558" s="586"/>
      <c r="E558" s="586"/>
      <c r="F558" s="586"/>
      <c r="G558" s="581"/>
      <c r="H558" s="581"/>
      <c r="I558" s="581"/>
      <c r="J558" s="581"/>
      <c r="K558" s="586"/>
      <c r="L558" s="581"/>
      <c r="M558" s="581"/>
      <c r="N558" s="581"/>
      <c r="O558" s="581"/>
      <c r="P558" s="581"/>
      <c r="Q558" s="581"/>
      <c r="R558" s="581"/>
      <c r="S558" s="581"/>
      <c r="T558" s="581"/>
      <c r="U558" s="581"/>
      <c r="V558" s="581"/>
      <c r="W558" s="581"/>
      <c r="X558" s="581"/>
      <c r="Y558" s="581"/>
      <c r="Z558" s="581"/>
      <c r="AA558" s="581"/>
      <c r="AB558" s="581"/>
      <c r="AC558" s="581"/>
      <c r="AD558" s="581"/>
    </row>
    <row r="559" ht="15.75" customHeight="1">
      <c r="A559" s="586"/>
      <c r="B559" s="587"/>
      <c r="C559" s="586"/>
      <c r="D559" s="586"/>
      <c r="E559" s="586"/>
      <c r="F559" s="586"/>
      <c r="G559" s="581"/>
      <c r="H559" s="581"/>
      <c r="I559" s="581"/>
      <c r="J559" s="581"/>
      <c r="K559" s="586"/>
      <c r="L559" s="581"/>
      <c r="M559" s="581"/>
      <c r="N559" s="581"/>
      <c r="O559" s="581"/>
      <c r="P559" s="581"/>
      <c r="Q559" s="581"/>
      <c r="R559" s="581"/>
      <c r="S559" s="581"/>
      <c r="T559" s="581"/>
      <c r="U559" s="581"/>
      <c r="V559" s="581"/>
      <c r="W559" s="581"/>
      <c r="X559" s="581"/>
      <c r="Y559" s="581"/>
      <c r="Z559" s="581"/>
      <c r="AA559" s="581"/>
      <c r="AB559" s="581"/>
      <c r="AC559" s="581"/>
      <c r="AD559" s="581"/>
    </row>
    <row r="560" ht="15.75" customHeight="1">
      <c r="A560" s="586"/>
      <c r="B560" s="587"/>
      <c r="C560" s="586"/>
      <c r="D560" s="586"/>
      <c r="E560" s="586"/>
      <c r="F560" s="586"/>
      <c r="G560" s="581"/>
      <c r="H560" s="581"/>
      <c r="I560" s="581"/>
      <c r="J560" s="581"/>
      <c r="K560" s="586"/>
      <c r="L560" s="581"/>
      <c r="M560" s="581"/>
      <c r="N560" s="581"/>
      <c r="O560" s="581"/>
      <c r="P560" s="581"/>
      <c r="Q560" s="581"/>
      <c r="R560" s="581"/>
      <c r="S560" s="581"/>
      <c r="T560" s="581"/>
      <c r="U560" s="581"/>
      <c r="V560" s="581"/>
      <c r="W560" s="581"/>
      <c r="X560" s="581"/>
      <c r="Y560" s="581"/>
      <c r="Z560" s="581"/>
      <c r="AA560" s="581"/>
      <c r="AB560" s="581"/>
      <c r="AC560" s="581"/>
      <c r="AD560" s="581"/>
    </row>
    <row r="561" ht="15.75" customHeight="1">
      <c r="A561" s="586"/>
      <c r="B561" s="587"/>
      <c r="C561" s="586"/>
      <c r="D561" s="586"/>
      <c r="E561" s="586"/>
      <c r="F561" s="586"/>
      <c r="G561" s="581"/>
      <c r="H561" s="581"/>
      <c r="I561" s="581"/>
      <c r="J561" s="581"/>
      <c r="K561" s="586"/>
      <c r="L561" s="581"/>
      <c r="M561" s="581"/>
      <c r="N561" s="581"/>
      <c r="O561" s="581"/>
      <c r="P561" s="581"/>
      <c r="Q561" s="581"/>
      <c r="R561" s="581"/>
      <c r="S561" s="581"/>
      <c r="T561" s="581"/>
      <c r="U561" s="581"/>
      <c r="V561" s="581"/>
      <c r="W561" s="581"/>
      <c r="X561" s="581"/>
      <c r="Y561" s="581"/>
      <c r="Z561" s="581"/>
      <c r="AA561" s="581"/>
      <c r="AB561" s="581"/>
      <c r="AC561" s="581"/>
      <c r="AD561" s="581"/>
    </row>
    <row r="562" ht="15.75" customHeight="1">
      <c r="A562" s="586"/>
      <c r="B562" s="587"/>
      <c r="C562" s="586"/>
      <c r="D562" s="586"/>
      <c r="E562" s="586"/>
      <c r="F562" s="586"/>
      <c r="G562" s="581"/>
      <c r="H562" s="581"/>
      <c r="I562" s="581"/>
      <c r="J562" s="581"/>
      <c r="K562" s="586"/>
      <c r="L562" s="581"/>
      <c r="M562" s="581"/>
      <c r="N562" s="581"/>
      <c r="O562" s="581"/>
      <c r="P562" s="581"/>
      <c r="Q562" s="581"/>
      <c r="R562" s="581"/>
      <c r="S562" s="581"/>
      <c r="T562" s="581"/>
      <c r="U562" s="581"/>
      <c r="V562" s="581"/>
      <c r="W562" s="581"/>
      <c r="X562" s="581"/>
      <c r="Y562" s="581"/>
      <c r="Z562" s="581"/>
      <c r="AA562" s="581"/>
      <c r="AB562" s="581"/>
      <c r="AC562" s="581"/>
      <c r="AD562" s="581"/>
    </row>
    <row r="563" ht="15.75" customHeight="1">
      <c r="A563" s="586"/>
      <c r="B563" s="587"/>
      <c r="C563" s="586"/>
      <c r="D563" s="586"/>
      <c r="E563" s="586"/>
      <c r="F563" s="586"/>
      <c r="G563" s="581"/>
      <c r="H563" s="581"/>
      <c r="I563" s="581"/>
      <c r="J563" s="581"/>
      <c r="K563" s="586"/>
      <c r="L563" s="581"/>
      <c r="M563" s="581"/>
      <c r="N563" s="581"/>
      <c r="O563" s="581"/>
      <c r="P563" s="581"/>
      <c r="Q563" s="581"/>
      <c r="R563" s="581"/>
      <c r="S563" s="581"/>
      <c r="T563" s="581"/>
      <c r="U563" s="581"/>
      <c r="V563" s="581"/>
      <c r="W563" s="581"/>
      <c r="X563" s="581"/>
      <c r="Y563" s="581"/>
      <c r="Z563" s="581"/>
      <c r="AA563" s="581"/>
      <c r="AB563" s="581"/>
      <c r="AC563" s="581"/>
      <c r="AD563" s="581"/>
    </row>
    <row r="564" ht="15.75" customHeight="1">
      <c r="A564" s="586"/>
      <c r="B564" s="587"/>
      <c r="C564" s="586"/>
      <c r="D564" s="586"/>
      <c r="E564" s="586"/>
      <c r="F564" s="586"/>
      <c r="G564" s="581"/>
      <c r="H564" s="581"/>
      <c r="I564" s="581"/>
      <c r="J564" s="581"/>
      <c r="K564" s="586"/>
      <c r="L564" s="581"/>
      <c r="M564" s="581"/>
      <c r="N564" s="581"/>
      <c r="O564" s="581"/>
      <c r="P564" s="581"/>
      <c r="Q564" s="581"/>
      <c r="R564" s="581"/>
      <c r="S564" s="581"/>
      <c r="T564" s="581"/>
      <c r="U564" s="581"/>
      <c r="V564" s="581"/>
      <c r="W564" s="581"/>
      <c r="X564" s="581"/>
      <c r="Y564" s="581"/>
      <c r="Z564" s="581"/>
      <c r="AA564" s="581"/>
      <c r="AB564" s="581"/>
      <c r="AC564" s="581"/>
      <c r="AD564" s="581"/>
    </row>
    <row r="565" ht="15.75" customHeight="1">
      <c r="A565" s="586"/>
      <c r="B565" s="587"/>
      <c r="C565" s="586"/>
      <c r="D565" s="586"/>
      <c r="E565" s="586"/>
      <c r="F565" s="586"/>
      <c r="G565" s="581"/>
      <c r="H565" s="581"/>
      <c r="I565" s="581"/>
      <c r="J565" s="581"/>
      <c r="K565" s="586"/>
      <c r="L565" s="581"/>
      <c r="M565" s="581"/>
      <c r="N565" s="581"/>
      <c r="O565" s="581"/>
      <c r="P565" s="581"/>
      <c r="Q565" s="581"/>
      <c r="R565" s="581"/>
      <c r="S565" s="581"/>
      <c r="T565" s="581"/>
      <c r="U565" s="581"/>
      <c r="V565" s="581"/>
      <c r="W565" s="581"/>
      <c r="X565" s="581"/>
      <c r="Y565" s="581"/>
      <c r="Z565" s="581"/>
      <c r="AA565" s="581"/>
      <c r="AB565" s="581"/>
      <c r="AC565" s="581"/>
      <c r="AD565" s="581"/>
    </row>
    <row r="566" ht="15.75" customHeight="1">
      <c r="A566" s="586"/>
      <c r="B566" s="587"/>
      <c r="C566" s="586"/>
      <c r="D566" s="586"/>
      <c r="E566" s="586"/>
      <c r="F566" s="586"/>
      <c r="G566" s="581"/>
      <c r="H566" s="581"/>
      <c r="I566" s="581"/>
      <c r="J566" s="581"/>
      <c r="K566" s="586"/>
      <c r="L566" s="581"/>
      <c r="M566" s="581"/>
      <c r="N566" s="581"/>
      <c r="O566" s="581"/>
      <c r="P566" s="581"/>
      <c r="Q566" s="581"/>
      <c r="R566" s="581"/>
      <c r="S566" s="581"/>
      <c r="T566" s="581"/>
      <c r="U566" s="581"/>
      <c r="V566" s="581"/>
      <c r="W566" s="581"/>
      <c r="X566" s="581"/>
      <c r="Y566" s="581"/>
      <c r="Z566" s="581"/>
      <c r="AA566" s="581"/>
      <c r="AB566" s="581"/>
      <c r="AC566" s="581"/>
      <c r="AD566" s="581"/>
    </row>
    <row r="567" ht="15.75" customHeight="1">
      <c r="A567" s="586"/>
      <c r="B567" s="587"/>
      <c r="C567" s="586"/>
      <c r="D567" s="586"/>
      <c r="E567" s="586"/>
      <c r="F567" s="586"/>
      <c r="G567" s="581"/>
      <c r="H567" s="581"/>
      <c r="I567" s="581"/>
      <c r="J567" s="581"/>
      <c r="K567" s="586"/>
      <c r="L567" s="581"/>
      <c r="M567" s="581"/>
      <c r="N567" s="581"/>
      <c r="O567" s="581"/>
      <c r="P567" s="581"/>
      <c r="Q567" s="581"/>
      <c r="R567" s="581"/>
      <c r="S567" s="581"/>
      <c r="T567" s="581"/>
      <c r="U567" s="581"/>
      <c r="V567" s="581"/>
      <c r="W567" s="581"/>
      <c r="X567" s="581"/>
      <c r="Y567" s="581"/>
      <c r="Z567" s="581"/>
      <c r="AA567" s="581"/>
      <c r="AB567" s="581"/>
      <c r="AC567" s="581"/>
      <c r="AD567" s="581"/>
    </row>
    <row r="568" ht="15.75" customHeight="1">
      <c r="A568" s="586"/>
      <c r="B568" s="587"/>
      <c r="C568" s="586"/>
      <c r="D568" s="586"/>
      <c r="E568" s="586"/>
      <c r="F568" s="586"/>
      <c r="G568" s="581"/>
      <c r="H568" s="581"/>
      <c r="I568" s="581"/>
      <c r="J568" s="581"/>
      <c r="K568" s="586"/>
      <c r="L568" s="581"/>
      <c r="M568" s="581"/>
      <c r="N568" s="581"/>
      <c r="O568" s="581"/>
      <c r="P568" s="581"/>
      <c r="Q568" s="581"/>
      <c r="R568" s="581"/>
      <c r="S568" s="581"/>
      <c r="T568" s="581"/>
      <c r="U568" s="581"/>
      <c r="V568" s="581"/>
      <c r="W568" s="581"/>
      <c r="X568" s="581"/>
      <c r="Y568" s="581"/>
      <c r="Z568" s="581"/>
      <c r="AA568" s="581"/>
      <c r="AB568" s="581"/>
      <c r="AC568" s="581"/>
      <c r="AD568" s="581"/>
    </row>
    <row r="569" ht="15.75" customHeight="1">
      <c r="A569" s="586"/>
      <c r="B569" s="587"/>
      <c r="C569" s="586"/>
      <c r="D569" s="586"/>
      <c r="E569" s="586"/>
      <c r="F569" s="586"/>
      <c r="G569" s="581"/>
      <c r="H569" s="581"/>
      <c r="I569" s="581"/>
      <c r="J569" s="581"/>
      <c r="K569" s="586"/>
      <c r="L569" s="581"/>
      <c r="M569" s="581"/>
      <c r="N569" s="581"/>
      <c r="O569" s="581"/>
      <c r="P569" s="581"/>
      <c r="Q569" s="581"/>
      <c r="R569" s="581"/>
      <c r="S569" s="581"/>
      <c r="T569" s="581"/>
      <c r="U569" s="581"/>
      <c r="V569" s="581"/>
      <c r="W569" s="581"/>
      <c r="X569" s="581"/>
      <c r="Y569" s="581"/>
      <c r="Z569" s="581"/>
      <c r="AA569" s="581"/>
      <c r="AB569" s="581"/>
      <c r="AC569" s="581"/>
      <c r="AD569" s="581"/>
    </row>
    <row r="570" ht="15.75" customHeight="1">
      <c r="A570" s="586"/>
      <c r="B570" s="587"/>
      <c r="C570" s="586"/>
      <c r="D570" s="586"/>
      <c r="E570" s="586"/>
      <c r="F570" s="586"/>
      <c r="G570" s="581"/>
      <c r="H570" s="581"/>
      <c r="I570" s="581"/>
      <c r="J570" s="581"/>
      <c r="K570" s="586"/>
      <c r="L570" s="581"/>
      <c r="M570" s="581"/>
      <c r="N570" s="581"/>
      <c r="O570" s="581"/>
      <c r="P570" s="581"/>
      <c r="Q570" s="581"/>
      <c r="R570" s="581"/>
      <c r="S570" s="581"/>
      <c r="T570" s="581"/>
      <c r="U570" s="581"/>
      <c r="V570" s="581"/>
      <c r="W570" s="581"/>
      <c r="X570" s="581"/>
      <c r="Y570" s="581"/>
      <c r="Z570" s="581"/>
      <c r="AA570" s="581"/>
      <c r="AB570" s="581"/>
      <c r="AC570" s="581"/>
      <c r="AD570" s="581"/>
    </row>
    <row r="571" ht="15.75" customHeight="1">
      <c r="A571" s="586"/>
      <c r="B571" s="587"/>
      <c r="C571" s="586"/>
      <c r="D571" s="586"/>
      <c r="E571" s="586"/>
      <c r="F571" s="586"/>
      <c r="G571" s="581"/>
      <c r="H571" s="581"/>
      <c r="I571" s="581"/>
      <c r="J571" s="581"/>
      <c r="K571" s="586"/>
      <c r="L571" s="581"/>
      <c r="M571" s="581"/>
      <c r="N571" s="581"/>
      <c r="O571" s="581"/>
      <c r="P571" s="581"/>
      <c r="Q571" s="581"/>
      <c r="R571" s="581"/>
      <c r="S571" s="581"/>
      <c r="T571" s="581"/>
      <c r="U571" s="581"/>
      <c r="V571" s="581"/>
      <c r="W571" s="581"/>
      <c r="X571" s="581"/>
      <c r="Y571" s="581"/>
      <c r="Z571" s="581"/>
      <c r="AA571" s="581"/>
      <c r="AB571" s="581"/>
      <c r="AC571" s="581"/>
      <c r="AD571" s="581"/>
    </row>
    <row r="572" ht="15.75" customHeight="1">
      <c r="A572" s="586"/>
      <c r="B572" s="587"/>
      <c r="C572" s="586"/>
      <c r="D572" s="586"/>
      <c r="E572" s="586"/>
      <c r="F572" s="586"/>
      <c r="G572" s="581"/>
      <c r="H572" s="581"/>
      <c r="I572" s="581"/>
      <c r="J572" s="581"/>
      <c r="K572" s="586"/>
      <c r="L572" s="581"/>
      <c r="M572" s="581"/>
      <c r="N572" s="581"/>
      <c r="O572" s="581"/>
      <c r="P572" s="581"/>
      <c r="Q572" s="581"/>
      <c r="R572" s="581"/>
      <c r="S572" s="581"/>
      <c r="T572" s="581"/>
      <c r="U572" s="581"/>
      <c r="V572" s="581"/>
      <c r="W572" s="581"/>
      <c r="X572" s="581"/>
      <c r="Y572" s="581"/>
      <c r="Z572" s="581"/>
      <c r="AA572" s="581"/>
      <c r="AB572" s="581"/>
      <c r="AC572" s="581"/>
      <c r="AD572" s="581"/>
    </row>
    <row r="573" ht="15.75" customHeight="1">
      <c r="A573" s="586"/>
      <c r="B573" s="587"/>
      <c r="C573" s="586"/>
      <c r="D573" s="586"/>
      <c r="E573" s="586"/>
      <c r="F573" s="586"/>
      <c r="G573" s="581"/>
      <c r="H573" s="581"/>
      <c r="I573" s="581"/>
      <c r="J573" s="581"/>
      <c r="K573" s="586"/>
      <c r="L573" s="581"/>
      <c r="M573" s="581"/>
      <c r="N573" s="581"/>
      <c r="O573" s="581"/>
      <c r="P573" s="581"/>
      <c r="Q573" s="581"/>
      <c r="R573" s="581"/>
      <c r="S573" s="581"/>
      <c r="T573" s="581"/>
      <c r="U573" s="581"/>
      <c r="V573" s="581"/>
      <c r="W573" s="581"/>
      <c r="X573" s="581"/>
      <c r="Y573" s="581"/>
      <c r="Z573" s="581"/>
      <c r="AA573" s="581"/>
      <c r="AB573" s="581"/>
      <c r="AC573" s="581"/>
      <c r="AD573" s="581"/>
    </row>
    <row r="574" ht="15.75" customHeight="1">
      <c r="A574" s="586"/>
      <c r="B574" s="587"/>
      <c r="C574" s="586"/>
      <c r="D574" s="586"/>
      <c r="E574" s="586"/>
      <c r="F574" s="586"/>
      <c r="G574" s="581"/>
      <c r="H574" s="581"/>
      <c r="I574" s="581"/>
      <c r="J574" s="581"/>
      <c r="K574" s="586"/>
      <c r="L574" s="581"/>
      <c r="M574" s="581"/>
      <c r="N574" s="581"/>
      <c r="O574" s="581"/>
      <c r="P574" s="581"/>
      <c r="Q574" s="581"/>
      <c r="R574" s="581"/>
      <c r="S574" s="581"/>
      <c r="T574" s="581"/>
      <c r="U574" s="581"/>
      <c r="V574" s="581"/>
      <c r="W574" s="581"/>
      <c r="X574" s="581"/>
      <c r="Y574" s="581"/>
      <c r="Z574" s="581"/>
      <c r="AA574" s="581"/>
      <c r="AB574" s="581"/>
      <c r="AC574" s="581"/>
      <c r="AD574" s="581"/>
    </row>
    <row r="575" ht="15.75" customHeight="1">
      <c r="A575" s="586"/>
      <c r="B575" s="587"/>
      <c r="C575" s="586"/>
      <c r="D575" s="586"/>
      <c r="E575" s="586"/>
      <c r="F575" s="586"/>
      <c r="G575" s="581"/>
      <c r="H575" s="581"/>
      <c r="I575" s="581"/>
      <c r="J575" s="581"/>
      <c r="K575" s="586"/>
      <c r="L575" s="581"/>
      <c r="M575" s="581"/>
      <c r="N575" s="581"/>
      <c r="O575" s="581"/>
      <c r="P575" s="581"/>
      <c r="Q575" s="581"/>
      <c r="R575" s="581"/>
      <c r="S575" s="581"/>
      <c r="T575" s="581"/>
      <c r="U575" s="581"/>
      <c r="V575" s="581"/>
      <c r="W575" s="581"/>
      <c r="X575" s="581"/>
      <c r="Y575" s="581"/>
      <c r="Z575" s="581"/>
      <c r="AA575" s="581"/>
      <c r="AB575" s="581"/>
      <c r="AC575" s="581"/>
      <c r="AD575" s="581"/>
    </row>
    <row r="576" ht="15.75" customHeight="1">
      <c r="A576" s="586"/>
      <c r="B576" s="587"/>
      <c r="C576" s="586"/>
      <c r="D576" s="586"/>
      <c r="E576" s="586"/>
      <c r="F576" s="586"/>
      <c r="G576" s="581"/>
      <c r="H576" s="581"/>
      <c r="I576" s="581"/>
      <c r="J576" s="581"/>
      <c r="K576" s="586"/>
      <c r="L576" s="581"/>
      <c r="M576" s="581"/>
      <c r="N576" s="581"/>
      <c r="O576" s="581"/>
      <c r="P576" s="581"/>
      <c r="Q576" s="581"/>
      <c r="R576" s="581"/>
      <c r="S576" s="581"/>
      <c r="T576" s="581"/>
      <c r="U576" s="581"/>
      <c r="V576" s="581"/>
      <c r="W576" s="581"/>
      <c r="X576" s="581"/>
      <c r="Y576" s="581"/>
      <c r="Z576" s="581"/>
      <c r="AA576" s="581"/>
      <c r="AB576" s="581"/>
      <c r="AC576" s="581"/>
      <c r="AD576" s="581"/>
    </row>
    <row r="577" ht="15.75" customHeight="1">
      <c r="A577" s="586"/>
      <c r="B577" s="587"/>
      <c r="C577" s="586"/>
      <c r="D577" s="586"/>
      <c r="E577" s="586"/>
      <c r="F577" s="586"/>
      <c r="G577" s="581"/>
      <c r="H577" s="581"/>
      <c r="I577" s="581"/>
      <c r="J577" s="581"/>
      <c r="K577" s="586"/>
      <c r="L577" s="581"/>
      <c r="M577" s="581"/>
      <c r="N577" s="581"/>
      <c r="O577" s="581"/>
      <c r="P577" s="581"/>
      <c r="Q577" s="581"/>
      <c r="R577" s="581"/>
      <c r="S577" s="581"/>
      <c r="T577" s="581"/>
      <c r="U577" s="581"/>
      <c r="V577" s="581"/>
      <c r="W577" s="581"/>
      <c r="X577" s="581"/>
      <c r="Y577" s="581"/>
      <c r="Z577" s="581"/>
      <c r="AA577" s="581"/>
      <c r="AB577" s="581"/>
      <c r="AC577" s="581"/>
      <c r="AD577" s="581"/>
    </row>
    <row r="578" ht="15.75" customHeight="1">
      <c r="A578" s="586"/>
      <c r="B578" s="587"/>
      <c r="C578" s="586"/>
      <c r="D578" s="586"/>
      <c r="E578" s="586"/>
      <c r="F578" s="586"/>
      <c r="G578" s="581"/>
      <c r="H578" s="581"/>
      <c r="I578" s="581"/>
      <c r="J578" s="581"/>
      <c r="K578" s="586"/>
      <c r="L578" s="581"/>
      <c r="M578" s="581"/>
      <c r="N578" s="581"/>
      <c r="O578" s="581"/>
      <c r="P578" s="581"/>
      <c r="Q578" s="581"/>
      <c r="R578" s="581"/>
      <c r="S578" s="581"/>
      <c r="T578" s="581"/>
      <c r="U578" s="581"/>
      <c r="V578" s="581"/>
      <c r="W578" s="581"/>
      <c r="X578" s="581"/>
      <c r="Y578" s="581"/>
      <c r="Z578" s="581"/>
      <c r="AA578" s="581"/>
      <c r="AB578" s="581"/>
      <c r="AC578" s="581"/>
      <c r="AD578" s="581"/>
    </row>
    <row r="579" ht="15.75" customHeight="1">
      <c r="A579" s="586"/>
      <c r="B579" s="587"/>
      <c r="C579" s="586"/>
      <c r="D579" s="586"/>
      <c r="E579" s="586"/>
      <c r="F579" s="586"/>
      <c r="G579" s="581"/>
      <c r="H579" s="581"/>
      <c r="I579" s="581"/>
      <c r="J579" s="581"/>
      <c r="K579" s="586"/>
      <c r="L579" s="581"/>
      <c r="M579" s="581"/>
      <c r="N579" s="581"/>
      <c r="O579" s="581"/>
      <c r="P579" s="581"/>
      <c r="Q579" s="581"/>
      <c r="R579" s="581"/>
      <c r="S579" s="581"/>
      <c r="T579" s="581"/>
      <c r="U579" s="581"/>
      <c r="V579" s="581"/>
      <c r="W579" s="581"/>
      <c r="X579" s="581"/>
      <c r="Y579" s="581"/>
      <c r="Z579" s="581"/>
      <c r="AA579" s="581"/>
      <c r="AB579" s="581"/>
      <c r="AC579" s="581"/>
      <c r="AD579" s="581"/>
    </row>
    <row r="580" ht="15.75" customHeight="1">
      <c r="A580" s="586"/>
      <c r="B580" s="587"/>
      <c r="C580" s="586"/>
      <c r="D580" s="586"/>
      <c r="E580" s="586"/>
      <c r="F580" s="586"/>
      <c r="G580" s="581"/>
      <c r="H580" s="581"/>
      <c r="I580" s="581"/>
      <c r="J580" s="581"/>
      <c r="K580" s="586"/>
      <c r="L580" s="581"/>
      <c r="M580" s="581"/>
      <c r="N580" s="581"/>
      <c r="O580" s="581"/>
      <c r="P580" s="581"/>
      <c r="Q580" s="581"/>
      <c r="R580" s="581"/>
      <c r="S580" s="581"/>
      <c r="T580" s="581"/>
      <c r="U580" s="581"/>
      <c r="V580" s="581"/>
      <c r="W580" s="581"/>
      <c r="X580" s="581"/>
      <c r="Y580" s="581"/>
      <c r="Z580" s="581"/>
      <c r="AA580" s="581"/>
      <c r="AB580" s="581"/>
      <c r="AC580" s="581"/>
      <c r="AD580" s="581"/>
    </row>
    <row r="581" ht="15.75" customHeight="1">
      <c r="A581" s="586"/>
      <c r="B581" s="587"/>
      <c r="C581" s="586"/>
      <c r="D581" s="586"/>
      <c r="E581" s="586"/>
      <c r="F581" s="586"/>
      <c r="G581" s="581"/>
      <c r="H581" s="581"/>
      <c r="I581" s="581"/>
      <c r="J581" s="581"/>
      <c r="K581" s="586"/>
      <c r="L581" s="581"/>
      <c r="M581" s="581"/>
      <c r="N581" s="581"/>
      <c r="O581" s="581"/>
      <c r="P581" s="581"/>
      <c r="Q581" s="581"/>
      <c r="R581" s="581"/>
      <c r="S581" s="581"/>
      <c r="T581" s="581"/>
      <c r="U581" s="581"/>
      <c r="V581" s="581"/>
      <c r="W581" s="581"/>
      <c r="X581" s="581"/>
      <c r="Y581" s="581"/>
      <c r="Z581" s="581"/>
      <c r="AA581" s="581"/>
      <c r="AB581" s="581"/>
      <c r="AC581" s="581"/>
      <c r="AD581" s="581"/>
    </row>
    <row r="582" ht="15.75" customHeight="1">
      <c r="A582" s="586"/>
      <c r="B582" s="587"/>
      <c r="C582" s="586"/>
      <c r="D582" s="586"/>
      <c r="E582" s="586"/>
      <c r="F582" s="586"/>
      <c r="G582" s="581"/>
      <c r="H582" s="581"/>
      <c r="I582" s="581"/>
      <c r="J582" s="581"/>
      <c r="K582" s="586"/>
      <c r="L582" s="581"/>
      <c r="M582" s="581"/>
      <c r="N582" s="581"/>
      <c r="O582" s="581"/>
      <c r="P582" s="581"/>
      <c r="Q582" s="581"/>
      <c r="R582" s="581"/>
      <c r="S582" s="581"/>
      <c r="T582" s="581"/>
      <c r="U582" s="581"/>
      <c r="V582" s="581"/>
      <c r="W582" s="581"/>
      <c r="X582" s="581"/>
      <c r="Y582" s="581"/>
      <c r="Z582" s="581"/>
      <c r="AA582" s="581"/>
      <c r="AB582" s="581"/>
      <c r="AC582" s="581"/>
      <c r="AD582" s="581"/>
    </row>
    <row r="583" ht="15.75" customHeight="1">
      <c r="A583" s="586"/>
      <c r="B583" s="587"/>
      <c r="C583" s="586"/>
      <c r="D583" s="586"/>
      <c r="E583" s="586"/>
      <c r="F583" s="586"/>
      <c r="G583" s="581"/>
      <c r="H583" s="581"/>
      <c r="I583" s="581"/>
      <c r="J583" s="581"/>
      <c r="K583" s="586"/>
      <c r="L583" s="581"/>
      <c r="M583" s="581"/>
      <c r="N583" s="581"/>
      <c r="O583" s="581"/>
      <c r="P583" s="581"/>
      <c r="Q583" s="581"/>
      <c r="R583" s="581"/>
      <c r="S583" s="581"/>
      <c r="T583" s="581"/>
      <c r="U583" s="581"/>
      <c r="V583" s="581"/>
      <c r="W583" s="581"/>
      <c r="X583" s="581"/>
      <c r="Y583" s="581"/>
      <c r="Z583" s="581"/>
      <c r="AA583" s="581"/>
      <c r="AB583" s="581"/>
      <c r="AC583" s="581"/>
      <c r="AD583" s="581"/>
    </row>
    <row r="584" ht="15.75" customHeight="1">
      <c r="A584" s="586"/>
      <c r="B584" s="587"/>
      <c r="C584" s="586"/>
      <c r="D584" s="586"/>
      <c r="E584" s="586"/>
      <c r="F584" s="586"/>
      <c r="G584" s="581"/>
      <c r="H584" s="581"/>
      <c r="I584" s="581"/>
      <c r="J584" s="581"/>
      <c r="K584" s="586"/>
      <c r="L584" s="581"/>
      <c r="M584" s="581"/>
      <c r="N584" s="581"/>
      <c r="O584" s="581"/>
      <c r="P584" s="581"/>
      <c r="Q584" s="581"/>
      <c r="R584" s="581"/>
      <c r="S584" s="581"/>
      <c r="T584" s="581"/>
      <c r="U584" s="581"/>
      <c r="V584" s="581"/>
      <c r="W584" s="581"/>
      <c r="X584" s="581"/>
      <c r="Y584" s="581"/>
      <c r="Z584" s="581"/>
      <c r="AA584" s="581"/>
      <c r="AB584" s="581"/>
      <c r="AC584" s="581"/>
      <c r="AD584" s="581"/>
    </row>
    <row r="585" ht="15.75" customHeight="1">
      <c r="A585" s="586"/>
      <c r="B585" s="587"/>
      <c r="C585" s="586"/>
      <c r="D585" s="586"/>
      <c r="E585" s="586"/>
      <c r="F585" s="586"/>
      <c r="G585" s="581"/>
      <c r="H585" s="581"/>
      <c r="I585" s="581"/>
      <c r="J585" s="581"/>
      <c r="K585" s="586"/>
      <c r="L585" s="581"/>
      <c r="M585" s="581"/>
      <c r="N585" s="581"/>
      <c r="O585" s="581"/>
      <c r="P585" s="581"/>
      <c r="Q585" s="581"/>
      <c r="R585" s="581"/>
      <c r="S585" s="581"/>
      <c r="T585" s="581"/>
      <c r="U585" s="581"/>
      <c r="V585" s="581"/>
      <c r="W585" s="581"/>
      <c r="X585" s="581"/>
      <c r="Y585" s="581"/>
      <c r="Z585" s="581"/>
      <c r="AA585" s="581"/>
      <c r="AB585" s="581"/>
      <c r="AC585" s="581"/>
      <c r="AD585" s="581"/>
    </row>
    <row r="586" ht="15.75" customHeight="1">
      <c r="A586" s="586"/>
      <c r="B586" s="587"/>
      <c r="C586" s="586"/>
      <c r="D586" s="586"/>
      <c r="E586" s="586"/>
      <c r="F586" s="586"/>
      <c r="G586" s="581"/>
      <c r="H586" s="581"/>
      <c r="I586" s="581"/>
      <c r="J586" s="581"/>
      <c r="K586" s="586"/>
      <c r="L586" s="581"/>
      <c r="M586" s="581"/>
      <c r="N586" s="581"/>
      <c r="O586" s="581"/>
      <c r="P586" s="581"/>
      <c r="Q586" s="581"/>
      <c r="R586" s="581"/>
      <c r="S586" s="581"/>
      <c r="T586" s="581"/>
      <c r="U586" s="581"/>
      <c r="V586" s="581"/>
      <c r="W586" s="581"/>
      <c r="X586" s="581"/>
      <c r="Y586" s="581"/>
      <c r="Z586" s="581"/>
      <c r="AA586" s="581"/>
      <c r="AB586" s="581"/>
      <c r="AC586" s="581"/>
      <c r="AD586" s="581"/>
    </row>
    <row r="587" ht="15.75" customHeight="1">
      <c r="A587" s="586"/>
      <c r="B587" s="587"/>
      <c r="C587" s="586"/>
      <c r="D587" s="586"/>
      <c r="E587" s="586"/>
      <c r="F587" s="586"/>
      <c r="G587" s="581"/>
      <c r="H587" s="581"/>
      <c r="I587" s="581"/>
      <c r="J587" s="581"/>
      <c r="K587" s="586"/>
      <c r="L587" s="581"/>
      <c r="M587" s="581"/>
      <c r="N587" s="581"/>
      <c r="O587" s="581"/>
      <c r="P587" s="581"/>
      <c r="Q587" s="581"/>
      <c r="R587" s="581"/>
      <c r="S587" s="581"/>
      <c r="T587" s="581"/>
      <c r="U587" s="581"/>
      <c r="V587" s="581"/>
      <c r="W587" s="581"/>
      <c r="X587" s="581"/>
      <c r="Y587" s="581"/>
      <c r="Z587" s="581"/>
      <c r="AA587" s="581"/>
      <c r="AB587" s="581"/>
      <c r="AC587" s="581"/>
      <c r="AD587" s="581"/>
    </row>
    <row r="588" ht="15.75" customHeight="1">
      <c r="A588" s="586"/>
      <c r="B588" s="587"/>
      <c r="C588" s="586"/>
      <c r="D588" s="586"/>
      <c r="E588" s="586"/>
      <c r="F588" s="586"/>
      <c r="G588" s="581"/>
      <c r="H588" s="581"/>
      <c r="I588" s="581"/>
      <c r="J588" s="581"/>
      <c r="K588" s="586"/>
      <c r="L588" s="581"/>
      <c r="M588" s="581"/>
      <c r="N588" s="581"/>
      <c r="O588" s="581"/>
      <c r="P588" s="581"/>
      <c r="Q588" s="581"/>
      <c r="R588" s="581"/>
      <c r="S588" s="581"/>
      <c r="T588" s="581"/>
      <c r="U588" s="581"/>
      <c r="V588" s="581"/>
      <c r="W588" s="581"/>
      <c r="X588" s="581"/>
      <c r="Y588" s="581"/>
      <c r="Z588" s="581"/>
      <c r="AA588" s="581"/>
      <c r="AB588" s="581"/>
      <c r="AC588" s="581"/>
      <c r="AD588" s="581"/>
    </row>
    <row r="589" ht="15.75" customHeight="1">
      <c r="A589" s="586"/>
      <c r="B589" s="587"/>
      <c r="C589" s="586"/>
      <c r="D589" s="586"/>
      <c r="E589" s="586"/>
      <c r="F589" s="586"/>
      <c r="G589" s="581"/>
      <c r="H589" s="581"/>
      <c r="I589" s="581"/>
      <c r="J589" s="581"/>
      <c r="K589" s="586"/>
      <c r="L589" s="581"/>
      <c r="M589" s="581"/>
      <c r="N589" s="581"/>
      <c r="O589" s="581"/>
      <c r="P589" s="581"/>
      <c r="Q589" s="581"/>
      <c r="R589" s="581"/>
      <c r="S589" s="581"/>
      <c r="T589" s="581"/>
      <c r="U589" s="581"/>
      <c r="V589" s="581"/>
      <c r="W589" s="581"/>
      <c r="X589" s="581"/>
      <c r="Y589" s="581"/>
      <c r="Z589" s="581"/>
      <c r="AA589" s="581"/>
      <c r="AB589" s="581"/>
      <c r="AC589" s="581"/>
      <c r="AD589" s="581"/>
    </row>
    <row r="590" ht="15.75" customHeight="1">
      <c r="A590" s="586"/>
      <c r="B590" s="587"/>
      <c r="C590" s="586"/>
      <c r="D590" s="586"/>
      <c r="E590" s="586"/>
      <c r="F590" s="586"/>
      <c r="G590" s="581"/>
      <c r="H590" s="581"/>
      <c r="I590" s="581"/>
      <c r="J590" s="581"/>
      <c r="K590" s="586"/>
      <c r="L590" s="581"/>
      <c r="M590" s="581"/>
      <c r="N590" s="581"/>
      <c r="O590" s="581"/>
      <c r="P590" s="581"/>
      <c r="Q590" s="581"/>
      <c r="R590" s="581"/>
      <c r="S590" s="581"/>
      <c r="T590" s="581"/>
      <c r="U590" s="581"/>
      <c r="V590" s="581"/>
      <c r="W590" s="581"/>
      <c r="X590" s="581"/>
      <c r="Y590" s="581"/>
      <c r="Z590" s="581"/>
      <c r="AA590" s="581"/>
      <c r="AB590" s="581"/>
      <c r="AC590" s="581"/>
      <c r="AD590" s="581"/>
    </row>
    <row r="591" ht="15.75" customHeight="1">
      <c r="A591" s="586"/>
      <c r="B591" s="587"/>
      <c r="C591" s="586"/>
      <c r="D591" s="586"/>
      <c r="E591" s="586"/>
      <c r="F591" s="586"/>
      <c r="G591" s="581"/>
      <c r="H591" s="581"/>
      <c r="I591" s="581"/>
      <c r="J591" s="581"/>
      <c r="K591" s="586"/>
      <c r="L591" s="581"/>
      <c r="M591" s="581"/>
      <c r="N591" s="581"/>
      <c r="O591" s="581"/>
      <c r="P591" s="581"/>
      <c r="Q591" s="581"/>
      <c r="R591" s="581"/>
      <c r="S591" s="581"/>
      <c r="T591" s="581"/>
      <c r="U591" s="581"/>
      <c r="V591" s="581"/>
      <c r="W591" s="581"/>
      <c r="X591" s="581"/>
      <c r="Y591" s="581"/>
      <c r="Z591" s="581"/>
      <c r="AA591" s="581"/>
      <c r="AB591" s="581"/>
      <c r="AC591" s="581"/>
      <c r="AD591" s="581"/>
    </row>
    <row r="592" ht="15.75" customHeight="1">
      <c r="A592" s="586"/>
      <c r="B592" s="587"/>
      <c r="C592" s="586"/>
      <c r="D592" s="586"/>
      <c r="E592" s="586"/>
      <c r="F592" s="586"/>
      <c r="G592" s="581"/>
      <c r="H592" s="581"/>
      <c r="I592" s="581"/>
      <c r="J592" s="581"/>
      <c r="K592" s="586"/>
      <c r="L592" s="581"/>
      <c r="M592" s="581"/>
      <c r="N592" s="581"/>
      <c r="O592" s="581"/>
      <c r="P592" s="581"/>
      <c r="Q592" s="581"/>
      <c r="R592" s="581"/>
      <c r="S592" s="581"/>
      <c r="T592" s="581"/>
      <c r="U592" s="581"/>
      <c r="V592" s="581"/>
      <c r="W592" s="581"/>
      <c r="X592" s="581"/>
      <c r="Y592" s="581"/>
      <c r="Z592" s="581"/>
      <c r="AA592" s="581"/>
      <c r="AB592" s="581"/>
      <c r="AC592" s="581"/>
      <c r="AD592" s="581"/>
    </row>
    <row r="593" ht="15.75" customHeight="1">
      <c r="A593" s="586"/>
      <c r="B593" s="587"/>
      <c r="C593" s="586"/>
      <c r="D593" s="586"/>
      <c r="E593" s="586"/>
      <c r="F593" s="586"/>
      <c r="G593" s="581"/>
      <c r="H593" s="581"/>
      <c r="I593" s="581"/>
      <c r="J593" s="581"/>
      <c r="K593" s="586"/>
      <c r="L593" s="581"/>
      <c r="M593" s="581"/>
      <c r="N593" s="581"/>
      <c r="O593" s="581"/>
      <c r="P593" s="581"/>
      <c r="Q593" s="581"/>
      <c r="R593" s="581"/>
      <c r="S593" s="581"/>
      <c r="T593" s="581"/>
      <c r="U593" s="581"/>
      <c r="V593" s="581"/>
      <c r="W593" s="581"/>
      <c r="X593" s="581"/>
      <c r="Y593" s="581"/>
      <c r="Z593" s="581"/>
      <c r="AA593" s="581"/>
      <c r="AB593" s="581"/>
      <c r="AC593" s="581"/>
      <c r="AD593" s="581"/>
    </row>
    <row r="594" ht="15.75" customHeight="1">
      <c r="A594" s="586"/>
      <c r="B594" s="587"/>
      <c r="C594" s="586"/>
      <c r="D594" s="586"/>
      <c r="E594" s="586"/>
      <c r="F594" s="586"/>
      <c r="G594" s="581"/>
      <c r="H594" s="581"/>
      <c r="I594" s="581"/>
      <c r="J594" s="581"/>
      <c r="K594" s="586"/>
      <c r="L594" s="581"/>
      <c r="M594" s="581"/>
      <c r="N594" s="581"/>
      <c r="O594" s="581"/>
      <c r="P594" s="581"/>
      <c r="Q594" s="581"/>
      <c r="R594" s="581"/>
      <c r="S594" s="581"/>
      <c r="T594" s="581"/>
      <c r="U594" s="581"/>
      <c r="V594" s="581"/>
      <c r="W594" s="581"/>
      <c r="X594" s="581"/>
      <c r="Y594" s="581"/>
      <c r="Z594" s="581"/>
      <c r="AA594" s="581"/>
      <c r="AB594" s="581"/>
      <c r="AC594" s="581"/>
      <c r="AD594" s="581"/>
    </row>
    <row r="595" ht="15.75" customHeight="1">
      <c r="A595" s="586"/>
      <c r="B595" s="587"/>
      <c r="C595" s="586"/>
      <c r="D595" s="586"/>
      <c r="E595" s="586"/>
      <c r="F595" s="586"/>
      <c r="G595" s="581"/>
      <c r="H595" s="581"/>
      <c r="I595" s="581"/>
      <c r="J595" s="581"/>
      <c r="K595" s="586"/>
      <c r="L595" s="581"/>
      <c r="M595" s="581"/>
      <c r="N595" s="581"/>
      <c r="O595" s="581"/>
      <c r="P595" s="581"/>
      <c r="Q595" s="581"/>
      <c r="R595" s="581"/>
      <c r="S595" s="581"/>
      <c r="T595" s="581"/>
      <c r="U595" s="581"/>
      <c r="V595" s="581"/>
      <c r="W595" s="581"/>
      <c r="X595" s="581"/>
      <c r="Y595" s="581"/>
      <c r="Z595" s="581"/>
      <c r="AA595" s="581"/>
      <c r="AB595" s="581"/>
      <c r="AC595" s="581"/>
      <c r="AD595" s="581"/>
    </row>
    <row r="596" ht="15.75" customHeight="1">
      <c r="A596" s="586"/>
      <c r="B596" s="587"/>
      <c r="C596" s="586"/>
      <c r="D596" s="586"/>
      <c r="E596" s="586"/>
      <c r="F596" s="586"/>
      <c r="G596" s="581"/>
      <c r="H596" s="581"/>
      <c r="I596" s="581"/>
      <c r="J596" s="581"/>
      <c r="K596" s="586"/>
      <c r="L596" s="581"/>
      <c r="M596" s="581"/>
      <c r="N596" s="581"/>
      <c r="O596" s="581"/>
      <c r="P596" s="581"/>
      <c r="Q596" s="581"/>
      <c r="R596" s="581"/>
      <c r="S596" s="581"/>
      <c r="T596" s="581"/>
      <c r="U596" s="581"/>
      <c r="V596" s="581"/>
      <c r="W596" s="581"/>
      <c r="X596" s="581"/>
      <c r="Y596" s="581"/>
      <c r="Z596" s="581"/>
      <c r="AA596" s="581"/>
      <c r="AB596" s="581"/>
      <c r="AC596" s="581"/>
      <c r="AD596" s="581"/>
    </row>
    <row r="597" ht="15.75" customHeight="1">
      <c r="A597" s="586"/>
      <c r="B597" s="587"/>
      <c r="C597" s="586"/>
      <c r="D597" s="586"/>
      <c r="E597" s="586"/>
      <c r="F597" s="586"/>
      <c r="G597" s="581"/>
      <c r="H597" s="581"/>
      <c r="I597" s="581"/>
      <c r="J597" s="581"/>
      <c r="K597" s="586"/>
      <c r="L597" s="581"/>
      <c r="M597" s="581"/>
      <c r="N597" s="581"/>
      <c r="O597" s="581"/>
      <c r="P597" s="581"/>
      <c r="Q597" s="581"/>
      <c r="R597" s="581"/>
      <c r="S597" s="581"/>
      <c r="T597" s="581"/>
      <c r="U597" s="581"/>
      <c r="V597" s="581"/>
      <c r="W597" s="581"/>
      <c r="X597" s="581"/>
      <c r="Y597" s="581"/>
      <c r="Z597" s="581"/>
      <c r="AA597" s="581"/>
      <c r="AB597" s="581"/>
      <c r="AC597" s="581"/>
      <c r="AD597" s="581"/>
    </row>
    <row r="598" ht="15.75" customHeight="1">
      <c r="A598" s="586"/>
      <c r="B598" s="587"/>
      <c r="C598" s="586"/>
      <c r="D598" s="586"/>
      <c r="E598" s="586"/>
      <c r="F598" s="586"/>
      <c r="G598" s="581"/>
      <c r="H598" s="581"/>
      <c r="I598" s="581"/>
      <c r="J598" s="581"/>
      <c r="K598" s="586"/>
      <c r="L598" s="581"/>
      <c r="M598" s="581"/>
      <c r="N598" s="581"/>
      <c r="O598" s="581"/>
      <c r="P598" s="581"/>
      <c r="Q598" s="581"/>
      <c r="R598" s="581"/>
      <c r="S598" s="581"/>
      <c r="T598" s="581"/>
      <c r="U598" s="581"/>
      <c r="V598" s="581"/>
      <c r="W598" s="581"/>
      <c r="X598" s="581"/>
      <c r="Y598" s="581"/>
      <c r="Z598" s="581"/>
      <c r="AA598" s="581"/>
      <c r="AB598" s="581"/>
      <c r="AC598" s="581"/>
      <c r="AD598" s="581"/>
    </row>
    <row r="599" ht="15.75" customHeight="1">
      <c r="A599" s="586"/>
      <c r="B599" s="587"/>
      <c r="C599" s="586"/>
      <c r="D599" s="586"/>
      <c r="E599" s="586"/>
      <c r="F599" s="586"/>
      <c r="G599" s="581"/>
      <c r="H599" s="581"/>
      <c r="I599" s="581"/>
      <c r="J599" s="581"/>
      <c r="K599" s="586"/>
      <c r="L599" s="581"/>
      <c r="M599" s="581"/>
      <c r="N599" s="581"/>
      <c r="O599" s="581"/>
      <c r="P599" s="581"/>
      <c r="Q599" s="581"/>
      <c r="R599" s="581"/>
      <c r="S599" s="581"/>
      <c r="T599" s="581"/>
      <c r="U599" s="581"/>
      <c r="V599" s="581"/>
      <c r="W599" s="581"/>
      <c r="X599" s="581"/>
      <c r="Y599" s="581"/>
      <c r="Z599" s="581"/>
      <c r="AA599" s="581"/>
      <c r="AB599" s="581"/>
      <c r="AC599" s="581"/>
      <c r="AD599" s="581"/>
    </row>
    <row r="600" ht="15.75" customHeight="1">
      <c r="A600" s="586"/>
      <c r="B600" s="587"/>
      <c r="C600" s="586"/>
      <c r="D600" s="586"/>
      <c r="E600" s="586"/>
      <c r="F600" s="586"/>
      <c r="G600" s="581"/>
      <c r="H600" s="581"/>
      <c r="I600" s="581"/>
      <c r="J600" s="581"/>
      <c r="K600" s="586"/>
      <c r="L600" s="581"/>
      <c r="M600" s="581"/>
      <c r="N600" s="581"/>
      <c r="O600" s="581"/>
      <c r="P600" s="581"/>
      <c r="Q600" s="581"/>
      <c r="R600" s="581"/>
      <c r="S600" s="581"/>
      <c r="T600" s="581"/>
      <c r="U600" s="581"/>
      <c r="V600" s="581"/>
      <c r="W600" s="581"/>
      <c r="X600" s="581"/>
      <c r="Y600" s="581"/>
      <c r="Z600" s="581"/>
      <c r="AA600" s="581"/>
      <c r="AB600" s="581"/>
      <c r="AC600" s="581"/>
      <c r="AD600" s="581"/>
    </row>
    <row r="601" ht="15.75" customHeight="1">
      <c r="A601" s="586"/>
      <c r="B601" s="587"/>
      <c r="C601" s="586"/>
      <c r="D601" s="586"/>
      <c r="E601" s="586"/>
      <c r="F601" s="586"/>
      <c r="G601" s="581"/>
      <c r="H601" s="581"/>
      <c r="I601" s="581"/>
      <c r="J601" s="581"/>
      <c r="K601" s="586"/>
      <c r="L601" s="581"/>
      <c r="M601" s="581"/>
      <c r="N601" s="581"/>
      <c r="O601" s="581"/>
      <c r="P601" s="581"/>
      <c r="Q601" s="581"/>
      <c r="R601" s="581"/>
      <c r="S601" s="581"/>
      <c r="T601" s="581"/>
      <c r="U601" s="581"/>
      <c r="V601" s="581"/>
      <c r="W601" s="581"/>
      <c r="X601" s="581"/>
      <c r="Y601" s="581"/>
      <c r="Z601" s="581"/>
      <c r="AA601" s="581"/>
      <c r="AB601" s="581"/>
      <c r="AC601" s="581"/>
      <c r="AD601" s="581"/>
    </row>
    <row r="602" ht="15.75" customHeight="1">
      <c r="A602" s="586"/>
      <c r="B602" s="587"/>
      <c r="C602" s="586"/>
      <c r="D602" s="586"/>
      <c r="E602" s="586"/>
      <c r="F602" s="586"/>
      <c r="G602" s="581"/>
      <c r="H602" s="581"/>
      <c r="I602" s="581"/>
      <c r="J602" s="581"/>
      <c r="K602" s="586"/>
      <c r="L602" s="581"/>
      <c r="M602" s="581"/>
      <c r="N602" s="581"/>
      <c r="O602" s="581"/>
      <c r="P602" s="581"/>
      <c r="Q602" s="581"/>
      <c r="R602" s="581"/>
      <c r="S602" s="581"/>
      <c r="T602" s="581"/>
      <c r="U602" s="581"/>
      <c r="V602" s="581"/>
      <c r="W602" s="581"/>
      <c r="X602" s="581"/>
      <c r="Y602" s="581"/>
      <c r="Z602" s="581"/>
      <c r="AA602" s="581"/>
      <c r="AB602" s="581"/>
      <c r="AC602" s="581"/>
      <c r="AD602" s="581"/>
    </row>
    <row r="603" ht="15.75" customHeight="1">
      <c r="A603" s="586"/>
      <c r="B603" s="587"/>
      <c r="C603" s="586"/>
      <c r="D603" s="586"/>
      <c r="E603" s="586"/>
      <c r="F603" s="586"/>
      <c r="G603" s="581"/>
      <c r="H603" s="581"/>
      <c r="I603" s="581"/>
      <c r="J603" s="581"/>
      <c r="K603" s="586"/>
      <c r="L603" s="581"/>
      <c r="M603" s="581"/>
      <c r="N603" s="581"/>
      <c r="O603" s="581"/>
      <c r="P603" s="581"/>
      <c r="Q603" s="581"/>
      <c r="R603" s="581"/>
      <c r="S603" s="581"/>
      <c r="T603" s="581"/>
      <c r="U603" s="581"/>
      <c r="V603" s="581"/>
      <c r="W603" s="581"/>
      <c r="X603" s="581"/>
      <c r="Y603" s="581"/>
      <c r="Z603" s="581"/>
      <c r="AA603" s="581"/>
      <c r="AB603" s="581"/>
      <c r="AC603" s="581"/>
      <c r="AD603" s="581"/>
    </row>
    <row r="604" ht="15.75" customHeight="1">
      <c r="A604" s="586"/>
      <c r="B604" s="587"/>
      <c r="C604" s="586"/>
      <c r="D604" s="586"/>
      <c r="E604" s="586"/>
      <c r="F604" s="586"/>
      <c r="G604" s="581"/>
      <c r="H604" s="581"/>
      <c r="I604" s="581"/>
      <c r="J604" s="581"/>
      <c r="K604" s="586"/>
      <c r="L604" s="581"/>
      <c r="M604" s="581"/>
      <c r="N604" s="581"/>
      <c r="O604" s="581"/>
      <c r="P604" s="581"/>
      <c r="Q604" s="581"/>
      <c r="R604" s="581"/>
      <c r="S604" s="581"/>
      <c r="T604" s="581"/>
      <c r="U604" s="581"/>
      <c r="V604" s="581"/>
      <c r="W604" s="581"/>
      <c r="X604" s="581"/>
      <c r="Y604" s="581"/>
      <c r="Z604" s="581"/>
      <c r="AA604" s="581"/>
      <c r="AB604" s="581"/>
      <c r="AC604" s="581"/>
      <c r="AD604" s="581"/>
    </row>
    <row r="605" ht="15.75" customHeight="1">
      <c r="A605" s="586"/>
      <c r="B605" s="587"/>
      <c r="C605" s="586"/>
      <c r="D605" s="586"/>
      <c r="E605" s="586"/>
      <c r="F605" s="586"/>
      <c r="G605" s="581"/>
      <c r="H605" s="581"/>
      <c r="I605" s="581"/>
      <c r="J605" s="581"/>
      <c r="K605" s="586"/>
      <c r="L605" s="581"/>
      <c r="M605" s="581"/>
      <c r="N605" s="581"/>
      <c r="O605" s="581"/>
      <c r="P605" s="581"/>
      <c r="Q605" s="581"/>
      <c r="R605" s="581"/>
      <c r="S605" s="581"/>
      <c r="T605" s="581"/>
      <c r="U605" s="581"/>
      <c r="V605" s="581"/>
      <c r="W605" s="581"/>
      <c r="X605" s="581"/>
      <c r="Y605" s="581"/>
      <c r="Z605" s="581"/>
      <c r="AA605" s="581"/>
      <c r="AB605" s="581"/>
      <c r="AC605" s="581"/>
      <c r="AD605" s="581"/>
    </row>
    <row r="606" ht="15.75" customHeight="1">
      <c r="A606" s="586"/>
      <c r="B606" s="587"/>
      <c r="C606" s="586"/>
      <c r="D606" s="586"/>
      <c r="E606" s="586"/>
      <c r="F606" s="586"/>
      <c r="G606" s="581"/>
      <c r="H606" s="581"/>
      <c r="I606" s="581"/>
      <c r="J606" s="581"/>
      <c r="K606" s="586"/>
      <c r="L606" s="581"/>
      <c r="M606" s="581"/>
      <c r="N606" s="581"/>
      <c r="O606" s="581"/>
      <c r="P606" s="581"/>
      <c r="Q606" s="581"/>
      <c r="R606" s="581"/>
      <c r="S606" s="581"/>
      <c r="T606" s="581"/>
      <c r="U606" s="581"/>
      <c r="V606" s="581"/>
      <c r="W606" s="581"/>
      <c r="X606" s="581"/>
      <c r="Y606" s="581"/>
      <c r="Z606" s="581"/>
      <c r="AA606" s="581"/>
      <c r="AB606" s="581"/>
      <c r="AC606" s="581"/>
      <c r="AD606" s="581"/>
    </row>
    <row r="607" ht="15.75" customHeight="1">
      <c r="A607" s="586"/>
      <c r="B607" s="587"/>
      <c r="C607" s="586"/>
      <c r="D607" s="586"/>
      <c r="E607" s="586"/>
      <c r="F607" s="586"/>
      <c r="G607" s="581"/>
      <c r="H607" s="581"/>
      <c r="I607" s="581"/>
      <c r="J607" s="581"/>
      <c r="K607" s="586"/>
      <c r="L607" s="581"/>
      <c r="M607" s="581"/>
      <c r="N607" s="581"/>
      <c r="O607" s="581"/>
      <c r="P607" s="581"/>
      <c r="Q607" s="581"/>
      <c r="R607" s="581"/>
      <c r="S607" s="581"/>
      <c r="T607" s="581"/>
      <c r="U607" s="581"/>
      <c r="V607" s="581"/>
      <c r="W607" s="581"/>
      <c r="X607" s="581"/>
      <c r="Y607" s="581"/>
      <c r="Z607" s="581"/>
      <c r="AA607" s="581"/>
      <c r="AB607" s="581"/>
      <c r="AC607" s="581"/>
      <c r="AD607" s="581"/>
    </row>
    <row r="608" ht="15.75" customHeight="1">
      <c r="A608" s="586"/>
      <c r="B608" s="587"/>
      <c r="C608" s="586"/>
      <c r="D608" s="586"/>
      <c r="E608" s="586"/>
      <c r="F608" s="586"/>
      <c r="G608" s="581"/>
      <c r="H608" s="581"/>
      <c r="I608" s="581"/>
      <c r="J608" s="581"/>
      <c r="K608" s="586"/>
      <c r="L608" s="581"/>
      <c r="M608" s="581"/>
      <c r="N608" s="581"/>
      <c r="O608" s="581"/>
      <c r="P608" s="581"/>
      <c r="Q608" s="581"/>
      <c r="R608" s="581"/>
      <c r="S608" s="581"/>
      <c r="T608" s="581"/>
      <c r="U608" s="581"/>
      <c r="V608" s="581"/>
      <c r="W608" s="581"/>
      <c r="X608" s="581"/>
      <c r="Y608" s="581"/>
      <c r="Z608" s="581"/>
      <c r="AA608" s="581"/>
      <c r="AB608" s="581"/>
      <c r="AC608" s="581"/>
      <c r="AD608" s="581"/>
    </row>
    <row r="609" ht="15.75" customHeight="1">
      <c r="A609" s="586"/>
      <c r="B609" s="587"/>
      <c r="C609" s="586"/>
      <c r="D609" s="586"/>
      <c r="E609" s="586"/>
      <c r="F609" s="586"/>
      <c r="G609" s="581"/>
      <c r="H609" s="581"/>
      <c r="I609" s="581"/>
      <c r="J609" s="581"/>
      <c r="K609" s="586"/>
      <c r="L609" s="581"/>
      <c r="M609" s="581"/>
      <c r="N609" s="581"/>
      <c r="O609" s="581"/>
      <c r="P609" s="581"/>
      <c r="Q609" s="581"/>
      <c r="R609" s="581"/>
      <c r="S609" s="581"/>
      <c r="T609" s="581"/>
      <c r="U609" s="581"/>
      <c r="V609" s="581"/>
      <c r="W609" s="581"/>
      <c r="X609" s="581"/>
      <c r="Y609" s="581"/>
      <c r="Z609" s="581"/>
      <c r="AA609" s="581"/>
      <c r="AB609" s="581"/>
      <c r="AC609" s="581"/>
      <c r="AD609" s="581"/>
    </row>
    <row r="610" ht="15.75" customHeight="1">
      <c r="A610" s="586"/>
      <c r="B610" s="587"/>
      <c r="C610" s="586"/>
      <c r="D610" s="586"/>
      <c r="E610" s="586"/>
      <c r="F610" s="586"/>
      <c r="G610" s="581"/>
      <c r="H610" s="581"/>
      <c r="I610" s="581"/>
      <c r="J610" s="581"/>
      <c r="K610" s="586"/>
      <c r="L610" s="581"/>
      <c r="M610" s="581"/>
      <c r="N610" s="581"/>
      <c r="O610" s="581"/>
      <c r="P610" s="581"/>
      <c r="Q610" s="581"/>
      <c r="R610" s="581"/>
      <c r="S610" s="581"/>
      <c r="T610" s="581"/>
      <c r="U610" s="581"/>
      <c r="V610" s="581"/>
      <c r="W610" s="581"/>
      <c r="X610" s="581"/>
      <c r="Y610" s="581"/>
      <c r="Z610" s="581"/>
      <c r="AA610" s="581"/>
      <c r="AB610" s="581"/>
      <c r="AC610" s="581"/>
      <c r="AD610" s="581"/>
    </row>
    <row r="611" ht="15.75" customHeight="1">
      <c r="A611" s="586"/>
      <c r="B611" s="587"/>
      <c r="C611" s="586"/>
      <c r="D611" s="586"/>
      <c r="E611" s="586"/>
      <c r="F611" s="586"/>
      <c r="G611" s="581"/>
      <c r="H611" s="581"/>
      <c r="I611" s="581"/>
      <c r="J611" s="581"/>
      <c r="K611" s="586"/>
      <c r="L611" s="581"/>
      <c r="M611" s="581"/>
      <c r="N611" s="581"/>
      <c r="O611" s="581"/>
      <c r="P611" s="581"/>
      <c r="Q611" s="581"/>
      <c r="R611" s="581"/>
      <c r="S611" s="581"/>
      <c r="T611" s="581"/>
      <c r="U611" s="581"/>
      <c r="V611" s="581"/>
      <c r="W611" s="581"/>
      <c r="X611" s="581"/>
      <c r="Y611" s="581"/>
      <c r="Z611" s="581"/>
      <c r="AA611" s="581"/>
      <c r="AB611" s="581"/>
      <c r="AC611" s="581"/>
      <c r="AD611" s="581"/>
    </row>
    <row r="612" ht="15.75" customHeight="1">
      <c r="A612" s="586"/>
      <c r="B612" s="587"/>
      <c r="C612" s="586"/>
      <c r="D612" s="586"/>
      <c r="E612" s="586"/>
      <c r="F612" s="586"/>
      <c r="G612" s="581"/>
      <c r="H612" s="581"/>
      <c r="I612" s="581"/>
      <c r="J612" s="581"/>
      <c r="K612" s="586"/>
      <c r="L612" s="581"/>
      <c r="M612" s="581"/>
      <c r="N612" s="581"/>
      <c r="O612" s="581"/>
      <c r="P612" s="581"/>
      <c r="Q612" s="581"/>
      <c r="R612" s="581"/>
      <c r="S612" s="581"/>
      <c r="T612" s="581"/>
      <c r="U612" s="581"/>
      <c r="V612" s="581"/>
      <c r="W612" s="581"/>
      <c r="X612" s="581"/>
      <c r="Y612" s="581"/>
      <c r="Z612" s="581"/>
      <c r="AA612" s="581"/>
      <c r="AB612" s="581"/>
      <c r="AC612" s="581"/>
      <c r="AD612" s="581"/>
    </row>
    <row r="613" ht="15.75" customHeight="1">
      <c r="A613" s="586"/>
      <c r="B613" s="587"/>
      <c r="C613" s="586"/>
      <c r="D613" s="586"/>
      <c r="E613" s="586"/>
      <c r="F613" s="586"/>
      <c r="G613" s="581"/>
      <c r="H613" s="581"/>
      <c r="I613" s="581"/>
      <c r="J613" s="581"/>
      <c r="K613" s="586"/>
      <c r="L613" s="581"/>
      <c r="M613" s="581"/>
      <c r="N613" s="581"/>
      <c r="O613" s="581"/>
      <c r="P613" s="581"/>
      <c r="Q613" s="581"/>
      <c r="R613" s="581"/>
      <c r="S613" s="581"/>
      <c r="T613" s="581"/>
      <c r="U613" s="581"/>
      <c r="V613" s="581"/>
      <c r="W613" s="581"/>
      <c r="X613" s="581"/>
      <c r="Y613" s="581"/>
      <c r="Z613" s="581"/>
      <c r="AA613" s="581"/>
      <c r="AB613" s="581"/>
      <c r="AC613" s="581"/>
      <c r="AD613" s="581"/>
    </row>
    <row r="614" ht="15.75" customHeight="1">
      <c r="A614" s="586"/>
      <c r="B614" s="587"/>
      <c r="C614" s="586"/>
      <c r="D614" s="586"/>
      <c r="E614" s="586"/>
      <c r="F614" s="586"/>
      <c r="G614" s="581"/>
      <c r="H614" s="581"/>
      <c r="I614" s="581"/>
      <c r="J614" s="581"/>
      <c r="K614" s="586"/>
      <c r="L614" s="581"/>
      <c r="M614" s="581"/>
      <c r="N614" s="581"/>
      <c r="O614" s="581"/>
      <c r="P614" s="581"/>
      <c r="Q614" s="581"/>
      <c r="R614" s="581"/>
      <c r="S614" s="581"/>
      <c r="T614" s="581"/>
      <c r="U614" s="581"/>
      <c r="V614" s="581"/>
      <c r="W614" s="581"/>
      <c r="X614" s="581"/>
      <c r="Y614" s="581"/>
      <c r="Z614" s="581"/>
      <c r="AA614" s="581"/>
      <c r="AB614" s="581"/>
      <c r="AC614" s="581"/>
      <c r="AD614" s="581"/>
    </row>
    <row r="615" ht="15.75" customHeight="1">
      <c r="A615" s="586"/>
      <c r="B615" s="587"/>
      <c r="C615" s="586"/>
      <c r="D615" s="586"/>
      <c r="E615" s="586"/>
      <c r="F615" s="586"/>
      <c r="G615" s="581"/>
      <c r="H615" s="581"/>
      <c r="I615" s="581"/>
      <c r="J615" s="581"/>
      <c r="K615" s="586"/>
      <c r="L615" s="581"/>
      <c r="M615" s="581"/>
      <c r="N615" s="581"/>
      <c r="O615" s="581"/>
      <c r="P615" s="581"/>
      <c r="Q615" s="581"/>
      <c r="R615" s="581"/>
      <c r="S615" s="581"/>
      <c r="T615" s="581"/>
      <c r="U615" s="581"/>
      <c r="V615" s="581"/>
      <c r="W615" s="581"/>
      <c r="X615" s="581"/>
      <c r="Y615" s="581"/>
      <c r="Z615" s="581"/>
      <c r="AA615" s="581"/>
      <c r="AB615" s="581"/>
      <c r="AC615" s="581"/>
      <c r="AD615" s="581"/>
    </row>
    <row r="616" ht="15.75" customHeight="1">
      <c r="A616" s="586"/>
      <c r="B616" s="587"/>
      <c r="C616" s="586"/>
      <c r="D616" s="586"/>
      <c r="E616" s="586"/>
      <c r="F616" s="586"/>
      <c r="G616" s="581"/>
      <c r="H616" s="581"/>
      <c r="I616" s="581"/>
      <c r="J616" s="581"/>
      <c r="K616" s="586"/>
      <c r="L616" s="581"/>
      <c r="M616" s="581"/>
      <c r="N616" s="581"/>
      <c r="O616" s="581"/>
      <c r="P616" s="581"/>
      <c r="Q616" s="581"/>
      <c r="R616" s="581"/>
      <c r="S616" s="581"/>
      <c r="T616" s="581"/>
      <c r="U616" s="581"/>
      <c r="V616" s="581"/>
      <c r="W616" s="581"/>
      <c r="X616" s="581"/>
      <c r="Y616" s="581"/>
      <c r="Z616" s="581"/>
      <c r="AA616" s="581"/>
      <c r="AB616" s="581"/>
      <c r="AC616" s="581"/>
      <c r="AD616" s="581"/>
    </row>
    <row r="617" ht="15.75" customHeight="1">
      <c r="A617" s="586"/>
      <c r="B617" s="587"/>
      <c r="C617" s="586"/>
      <c r="D617" s="586"/>
      <c r="E617" s="586"/>
      <c r="F617" s="586"/>
      <c r="G617" s="581"/>
      <c r="H617" s="581"/>
      <c r="I617" s="581"/>
      <c r="J617" s="581"/>
      <c r="K617" s="586"/>
      <c r="L617" s="581"/>
      <c r="M617" s="581"/>
      <c r="N617" s="581"/>
      <c r="O617" s="581"/>
      <c r="P617" s="581"/>
      <c r="Q617" s="581"/>
      <c r="R617" s="581"/>
      <c r="S617" s="581"/>
      <c r="T617" s="581"/>
      <c r="U617" s="581"/>
      <c r="V617" s="581"/>
      <c r="W617" s="581"/>
      <c r="X617" s="581"/>
      <c r="Y617" s="581"/>
      <c r="Z617" s="581"/>
      <c r="AA617" s="581"/>
      <c r="AB617" s="581"/>
      <c r="AC617" s="581"/>
      <c r="AD617" s="581"/>
    </row>
    <row r="618" ht="15.75" customHeight="1">
      <c r="A618" s="586"/>
      <c r="B618" s="587"/>
      <c r="C618" s="586"/>
      <c r="D618" s="586"/>
      <c r="E618" s="586"/>
      <c r="F618" s="586"/>
      <c r="G618" s="581"/>
      <c r="H618" s="581"/>
      <c r="I618" s="581"/>
      <c r="J618" s="581"/>
      <c r="K618" s="586"/>
      <c r="L618" s="581"/>
      <c r="M618" s="581"/>
      <c r="N618" s="581"/>
      <c r="O618" s="581"/>
      <c r="P618" s="581"/>
      <c r="Q618" s="581"/>
      <c r="R618" s="581"/>
      <c r="S618" s="581"/>
      <c r="T618" s="581"/>
      <c r="U618" s="581"/>
      <c r="V618" s="581"/>
      <c r="W618" s="581"/>
      <c r="X618" s="581"/>
      <c r="Y618" s="581"/>
      <c r="Z618" s="581"/>
      <c r="AA618" s="581"/>
      <c r="AB618" s="581"/>
      <c r="AC618" s="581"/>
      <c r="AD618" s="581"/>
    </row>
    <row r="619" ht="15.75" customHeight="1">
      <c r="A619" s="586"/>
      <c r="B619" s="587"/>
      <c r="C619" s="586"/>
      <c r="D619" s="586"/>
      <c r="E619" s="586"/>
      <c r="F619" s="586"/>
      <c r="G619" s="581"/>
      <c r="H619" s="581"/>
      <c r="I619" s="581"/>
      <c r="J619" s="581"/>
      <c r="K619" s="586"/>
      <c r="L619" s="581"/>
      <c r="M619" s="581"/>
      <c r="N619" s="581"/>
      <c r="O619" s="581"/>
      <c r="P619" s="581"/>
      <c r="Q619" s="581"/>
      <c r="R619" s="581"/>
      <c r="S619" s="581"/>
      <c r="T619" s="581"/>
      <c r="U619" s="581"/>
      <c r="V619" s="581"/>
      <c r="W619" s="581"/>
      <c r="X619" s="581"/>
      <c r="Y619" s="581"/>
      <c r="Z619" s="581"/>
      <c r="AA619" s="581"/>
      <c r="AB619" s="581"/>
      <c r="AC619" s="581"/>
      <c r="AD619" s="581"/>
    </row>
    <row r="620" ht="15.75" customHeight="1">
      <c r="A620" s="586"/>
      <c r="B620" s="587"/>
      <c r="C620" s="586"/>
      <c r="D620" s="586"/>
      <c r="E620" s="586"/>
      <c r="F620" s="586"/>
      <c r="G620" s="581"/>
      <c r="H620" s="581"/>
      <c r="I620" s="581"/>
      <c r="J620" s="581"/>
      <c r="K620" s="586"/>
      <c r="L620" s="581"/>
      <c r="M620" s="581"/>
      <c r="N620" s="581"/>
      <c r="O620" s="581"/>
      <c r="P620" s="581"/>
      <c r="Q620" s="581"/>
      <c r="R620" s="581"/>
      <c r="S620" s="581"/>
      <c r="T620" s="581"/>
      <c r="U620" s="581"/>
      <c r="V620" s="581"/>
      <c r="W620" s="581"/>
      <c r="X620" s="581"/>
      <c r="Y620" s="581"/>
      <c r="Z620" s="581"/>
      <c r="AA620" s="581"/>
      <c r="AB620" s="581"/>
      <c r="AC620" s="581"/>
      <c r="AD620" s="581"/>
    </row>
    <row r="621" ht="15.75" customHeight="1">
      <c r="A621" s="586"/>
      <c r="B621" s="587"/>
      <c r="C621" s="586"/>
      <c r="D621" s="586"/>
      <c r="E621" s="586"/>
      <c r="F621" s="586"/>
      <c r="G621" s="581"/>
      <c r="H621" s="581"/>
      <c r="I621" s="581"/>
      <c r="J621" s="581"/>
      <c r="K621" s="586"/>
      <c r="L621" s="581"/>
      <c r="M621" s="581"/>
      <c r="N621" s="581"/>
      <c r="O621" s="581"/>
      <c r="P621" s="581"/>
      <c r="Q621" s="581"/>
      <c r="R621" s="581"/>
      <c r="S621" s="581"/>
      <c r="T621" s="581"/>
      <c r="U621" s="581"/>
      <c r="V621" s="581"/>
      <c r="W621" s="581"/>
      <c r="X621" s="581"/>
      <c r="Y621" s="581"/>
      <c r="Z621" s="581"/>
      <c r="AA621" s="581"/>
      <c r="AB621" s="581"/>
      <c r="AC621" s="581"/>
      <c r="AD621" s="581"/>
    </row>
    <row r="622" ht="15.75" customHeight="1">
      <c r="A622" s="586"/>
      <c r="B622" s="587"/>
      <c r="C622" s="586"/>
      <c r="D622" s="586"/>
      <c r="E622" s="586"/>
      <c r="F622" s="586"/>
      <c r="G622" s="581"/>
      <c r="H622" s="581"/>
      <c r="I622" s="581"/>
      <c r="J622" s="581"/>
      <c r="K622" s="586"/>
      <c r="L622" s="581"/>
      <c r="M622" s="581"/>
      <c r="N622" s="581"/>
      <c r="O622" s="581"/>
      <c r="P622" s="581"/>
      <c r="Q622" s="581"/>
      <c r="R622" s="581"/>
      <c r="S622" s="581"/>
      <c r="T622" s="581"/>
      <c r="U622" s="581"/>
      <c r="V622" s="581"/>
      <c r="W622" s="581"/>
      <c r="X622" s="581"/>
      <c r="Y622" s="581"/>
      <c r="Z622" s="581"/>
      <c r="AA622" s="581"/>
      <c r="AB622" s="581"/>
      <c r="AC622" s="581"/>
      <c r="AD622" s="581"/>
    </row>
    <row r="623" ht="15.75" customHeight="1">
      <c r="A623" s="586"/>
      <c r="B623" s="587"/>
      <c r="C623" s="586"/>
      <c r="D623" s="586"/>
      <c r="E623" s="586"/>
      <c r="F623" s="586"/>
      <c r="G623" s="581"/>
      <c r="H623" s="581"/>
      <c r="I623" s="581"/>
      <c r="J623" s="581"/>
      <c r="K623" s="586"/>
      <c r="L623" s="581"/>
      <c r="M623" s="581"/>
      <c r="N623" s="581"/>
      <c r="O623" s="581"/>
      <c r="P623" s="581"/>
      <c r="Q623" s="581"/>
      <c r="R623" s="581"/>
      <c r="S623" s="581"/>
      <c r="T623" s="581"/>
      <c r="U623" s="581"/>
      <c r="V623" s="581"/>
      <c r="W623" s="581"/>
      <c r="X623" s="581"/>
      <c r="Y623" s="581"/>
      <c r="Z623" s="581"/>
      <c r="AA623" s="581"/>
      <c r="AB623" s="581"/>
      <c r="AC623" s="581"/>
      <c r="AD623" s="581"/>
    </row>
    <row r="624" ht="15.75" customHeight="1">
      <c r="A624" s="586"/>
      <c r="B624" s="587"/>
      <c r="C624" s="586"/>
      <c r="D624" s="586"/>
      <c r="E624" s="586"/>
      <c r="F624" s="586"/>
      <c r="G624" s="581"/>
      <c r="H624" s="581"/>
      <c r="I624" s="581"/>
      <c r="J624" s="581"/>
      <c r="K624" s="586"/>
      <c r="L624" s="581"/>
      <c r="M624" s="581"/>
      <c r="N624" s="581"/>
      <c r="O624" s="581"/>
      <c r="P624" s="581"/>
      <c r="Q624" s="581"/>
      <c r="R624" s="581"/>
      <c r="S624" s="581"/>
      <c r="T624" s="581"/>
      <c r="U624" s="581"/>
      <c r="V624" s="581"/>
      <c r="W624" s="581"/>
      <c r="X624" s="581"/>
      <c r="Y624" s="581"/>
      <c r="Z624" s="581"/>
      <c r="AA624" s="581"/>
      <c r="AB624" s="581"/>
      <c r="AC624" s="581"/>
      <c r="AD624" s="581"/>
    </row>
    <row r="625" ht="15.75" customHeight="1">
      <c r="A625" s="586"/>
      <c r="B625" s="587"/>
      <c r="C625" s="586"/>
      <c r="D625" s="586"/>
      <c r="E625" s="586"/>
      <c r="F625" s="586"/>
      <c r="G625" s="581"/>
      <c r="H625" s="581"/>
      <c r="I625" s="581"/>
      <c r="J625" s="581"/>
      <c r="K625" s="586"/>
      <c r="L625" s="581"/>
      <c r="M625" s="581"/>
      <c r="N625" s="581"/>
      <c r="O625" s="581"/>
      <c r="P625" s="581"/>
      <c r="Q625" s="581"/>
      <c r="R625" s="581"/>
      <c r="S625" s="581"/>
      <c r="T625" s="581"/>
      <c r="U625" s="581"/>
      <c r="V625" s="581"/>
      <c r="W625" s="581"/>
      <c r="X625" s="581"/>
      <c r="Y625" s="581"/>
      <c r="Z625" s="581"/>
      <c r="AA625" s="581"/>
      <c r="AB625" s="581"/>
      <c r="AC625" s="581"/>
      <c r="AD625" s="581"/>
    </row>
    <row r="626" ht="15.75" customHeight="1">
      <c r="A626" s="586"/>
      <c r="B626" s="587"/>
      <c r="C626" s="586"/>
      <c r="D626" s="586"/>
      <c r="E626" s="586"/>
      <c r="F626" s="586"/>
      <c r="G626" s="581"/>
      <c r="H626" s="581"/>
      <c r="I626" s="581"/>
      <c r="J626" s="581"/>
      <c r="K626" s="586"/>
      <c r="L626" s="581"/>
      <c r="M626" s="581"/>
      <c r="N626" s="581"/>
      <c r="O626" s="581"/>
      <c r="P626" s="581"/>
      <c r="Q626" s="581"/>
      <c r="R626" s="581"/>
      <c r="S626" s="581"/>
      <c r="T626" s="581"/>
      <c r="U626" s="581"/>
      <c r="V626" s="581"/>
      <c r="W626" s="581"/>
      <c r="X626" s="581"/>
      <c r="Y626" s="581"/>
      <c r="Z626" s="581"/>
      <c r="AA626" s="581"/>
      <c r="AB626" s="581"/>
      <c r="AC626" s="581"/>
      <c r="AD626" s="581"/>
    </row>
    <row r="627" ht="15.75" customHeight="1">
      <c r="A627" s="586"/>
      <c r="B627" s="587"/>
      <c r="C627" s="586"/>
      <c r="D627" s="586"/>
      <c r="E627" s="586"/>
      <c r="F627" s="586"/>
      <c r="G627" s="581"/>
      <c r="H627" s="581"/>
      <c r="I627" s="581"/>
      <c r="J627" s="581"/>
      <c r="K627" s="586"/>
      <c r="L627" s="581"/>
      <c r="M627" s="581"/>
      <c r="N627" s="581"/>
      <c r="O627" s="581"/>
      <c r="P627" s="581"/>
      <c r="Q627" s="581"/>
      <c r="R627" s="581"/>
      <c r="S627" s="581"/>
      <c r="T627" s="581"/>
      <c r="U627" s="581"/>
      <c r="V627" s="581"/>
      <c r="W627" s="581"/>
      <c r="X627" s="581"/>
      <c r="Y627" s="581"/>
      <c r="Z627" s="581"/>
      <c r="AA627" s="581"/>
      <c r="AB627" s="581"/>
      <c r="AC627" s="581"/>
      <c r="AD627" s="581"/>
    </row>
    <row r="628" ht="15.75" customHeight="1">
      <c r="A628" s="586"/>
      <c r="B628" s="587"/>
      <c r="C628" s="586"/>
      <c r="D628" s="586"/>
      <c r="E628" s="586"/>
      <c r="F628" s="586"/>
      <c r="G628" s="581"/>
      <c r="H628" s="581"/>
      <c r="I628" s="581"/>
      <c r="J628" s="581"/>
      <c r="K628" s="586"/>
      <c r="L628" s="581"/>
      <c r="M628" s="581"/>
      <c r="N628" s="581"/>
      <c r="O628" s="581"/>
      <c r="P628" s="581"/>
      <c r="Q628" s="581"/>
      <c r="R628" s="581"/>
      <c r="S628" s="581"/>
      <c r="T628" s="581"/>
      <c r="U628" s="581"/>
      <c r="V628" s="581"/>
      <c r="W628" s="581"/>
      <c r="X628" s="581"/>
      <c r="Y628" s="581"/>
      <c r="Z628" s="581"/>
      <c r="AA628" s="581"/>
      <c r="AB628" s="581"/>
      <c r="AC628" s="581"/>
      <c r="AD628" s="581"/>
    </row>
    <row r="629" ht="15.75" customHeight="1">
      <c r="A629" s="586"/>
      <c r="B629" s="587"/>
      <c r="C629" s="586"/>
      <c r="D629" s="586"/>
      <c r="E629" s="586"/>
      <c r="F629" s="586"/>
      <c r="G629" s="581"/>
      <c r="H629" s="581"/>
      <c r="I629" s="581"/>
      <c r="J629" s="581"/>
      <c r="K629" s="586"/>
      <c r="L629" s="581"/>
      <c r="M629" s="581"/>
      <c r="N629" s="581"/>
      <c r="O629" s="581"/>
      <c r="P629" s="581"/>
      <c r="Q629" s="581"/>
      <c r="R629" s="581"/>
      <c r="S629" s="581"/>
      <c r="T629" s="581"/>
      <c r="U629" s="581"/>
      <c r="V629" s="581"/>
      <c r="W629" s="581"/>
      <c r="X629" s="581"/>
      <c r="Y629" s="581"/>
      <c r="Z629" s="581"/>
      <c r="AA629" s="581"/>
      <c r="AB629" s="581"/>
      <c r="AC629" s="581"/>
      <c r="AD629" s="581"/>
    </row>
    <row r="630" ht="15.75" customHeight="1">
      <c r="A630" s="586"/>
      <c r="B630" s="587"/>
      <c r="C630" s="586"/>
      <c r="D630" s="586"/>
      <c r="E630" s="586"/>
      <c r="F630" s="586"/>
      <c r="G630" s="581"/>
      <c r="H630" s="581"/>
      <c r="I630" s="581"/>
      <c r="J630" s="581"/>
      <c r="K630" s="586"/>
      <c r="L630" s="581"/>
      <c r="M630" s="581"/>
      <c r="N630" s="581"/>
      <c r="O630" s="581"/>
      <c r="P630" s="581"/>
      <c r="Q630" s="581"/>
      <c r="R630" s="581"/>
      <c r="S630" s="581"/>
      <c r="T630" s="581"/>
      <c r="U630" s="581"/>
      <c r="V630" s="581"/>
      <c r="W630" s="581"/>
      <c r="X630" s="581"/>
      <c r="Y630" s="581"/>
      <c r="Z630" s="581"/>
      <c r="AA630" s="581"/>
      <c r="AB630" s="581"/>
      <c r="AC630" s="581"/>
      <c r="AD630" s="581"/>
    </row>
    <row r="631" ht="15.75" customHeight="1">
      <c r="A631" s="586"/>
      <c r="B631" s="587"/>
      <c r="C631" s="586"/>
      <c r="D631" s="586"/>
      <c r="E631" s="586"/>
      <c r="F631" s="586"/>
      <c r="G631" s="581"/>
      <c r="H631" s="581"/>
      <c r="I631" s="581"/>
      <c r="J631" s="581"/>
      <c r="K631" s="586"/>
      <c r="L631" s="581"/>
      <c r="M631" s="581"/>
      <c r="N631" s="581"/>
      <c r="O631" s="581"/>
      <c r="P631" s="581"/>
      <c r="Q631" s="581"/>
      <c r="R631" s="581"/>
      <c r="S631" s="581"/>
      <c r="T631" s="581"/>
      <c r="U631" s="581"/>
      <c r="V631" s="581"/>
      <c r="W631" s="581"/>
      <c r="X631" s="581"/>
      <c r="Y631" s="581"/>
      <c r="Z631" s="581"/>
      <c r="AA631" s="581"/>
      <c r="AB631" s="581"/>
      <c r="AC631" s="581"/>
      <c r="AD631" s="581"/>
    </row>
    <row r="632" ht="15.75" customHeight="1">
      <c r="A632" s="586"/>
      <c r="B632" s="587"/>
      <c r="C632" s="586"/>
      <c r="D632" s="586"/>
      <c r="E632" s="586"/>
      <c r="F632" s="586"/>
      <c r="G632" s="581"/>
      <c r="H632" s="581"/>
      <c r="I632" s="581"/>
      <c r="J632" s="581"/>
      <c r="K632" s="586"/>
      <c r="L632" s="581"/>
      <c r="M632" s="581"/>
      <c r="N632" s="581"/>
      <c r="O632" s="581"/>
      <c r="P632" s="581"/>
      <c r="Q632" s="581"/>
      <c r="R632" s="581"/>
      <c r="S632" s="581"/>
      <c r="T632" s="581"/>
      <c r="U632" s="581"/>
      <c r="V632" s="581"/>
      <c r="W632" s="581"/>
      <c r="X632" s="581"/>
      <c r="Y632" s="581"/>
      <c r="Z632" s="581"/>
      <c r="AA632" s="581"/>
      <c r="AB632" s="581"/>
      <c r="AC632" s="581"/>
      <c r="AD632" s="581"/>
    </row>
    <row r="633" ht="15.75" customHeight="1">
      <c r="A633" s="586"/>
      <c r="B633" s="587"/>
      <c r="C633" s="586"/>
      <c r="D633" s="586"/>
      <c r="E633" s="586"/>
      <c r="F633" s="586"/>
      <c r="G633" s="581"/>
      <c r="H633" s="581"/>
      <c r="I633" s="581"/>
      <c r="J633" s="581"/>
      <c r="K633" s="586"/>
      <c r="L633" s="581"/>
      <c r="M633" s="581"/>
      <c r="N633" s="581"/>
      <c r="O633" s="581"/>
      <c r="P633" s="581"/>
      <c r="Q633" s="581"/>
      <c r="R633" s="581"/>
      <c r="S633" s="581"/>
      <c r="T633" s="581"/>
      <c r="U633" s="581"/>
      <c r="V633" s="581"/>
      <c r="W633" s="581"/>
      <c r="X633" s="581"/>
      <c r="Y633" s="581"/>
      <c r="Z633" s="581"/>
      <c r="AA633" s="581"/>
      <c r="AB633" s="581"/>
      <c r="AC633" s="581"/>
      <c r="AD633" s="581"/>
    </row>
    <row r="634" ht="15.75" customHeight="1">
      <c r="A634" s="586"/>
      <c r="B634" s="587"/>
      <c r="C634" s="586"/>
      <c r="D634" s="586"/>
      <c r="E634" s="586"/>
      <c r="F634" s="586"/>
      <c r="G634" s="581"/>
      <c r="H634" s="581"/>
      <c r="I634" s="581"/>
      <c r="J634" s="581"/>
      <c r="K634" s="586"/>
      <c r="L634" s="581"/>
      <c r="M634" s="581"/>
      <c r="N634" s="581"/>
      <c r="O634" s="581"/>
      <c r="P634" s="581"/>
      <c r="Q634" s="581"/>
      <c r="R634" s="581"/>
      <c r="S634" s="581"/>
      <c r="T634" s="581"/>
      <c r="U634" s="581"/>
      <c r="V634" s="581"/>
      <c r="W634" s="581"/>
      <c r="X634" s="581"/>
      <c r="Y634" s="581"/>
      <c r="Z634" s="581"/>
      <c r="AA634" s="581"/>
      <c r="AB634" s="581"/>
      <c r="AC634" s="581"/>
      <c r="AD634" s="581"/>
    </row>
    <row r="635" ht="15.75" customHeight="1">
      <c r="A635" s="586"/>
      <c r="B635" s="587"/>
      <c r="C635" s="586"/>
      <c r="D635" s="586"/>
      <c r="E635" s="586"/>
      <c r="F635" s="586"/>
      <c r="G635" s="581"/>
      <c r="H635" s="581"/>
      <c r="I635" s="581"/>
      <c r="J635" s="581"/>
      <c r="K635" s="586"/>
      <c r="L635" s="581"/>
      <c r="M635" s="581"/>
      <c r="N635" s="581"/>
      <c r="O635" s="581"/>
      <c r="P635" s="581"/>
      <c r="Q635" s="581"/>
      <c r="R635" s="581"/>
      <c r="S635" s="581"/>
      <c r="T635" s="581"/>
      <c r="U635" s="581"/>
      <c r="V635" s="581"/>
      <c r="W635" s="581"/>
      <c r="X635" s="581"/>
      <c r="Y635" s="581"/>
      <c r="Z635" s="581"/>
      <c r="AA635" s="581"/>
      <c r="AB635" s="581"/>
      <c r="AC635" s="581"/>
      <c r="AD635" s="581"/>
    </row>
    <row r="636" ht="15.75" customHeight="1">
      <c r="A636" s="586"/>
      <c r="B636" s="587"/>
      <c r="C636" s="586"/>
      <c r="D636" s="586"/>
      <c r="E636" s="586"/>
      <c r="F636" s="586"/>
      <c r="G636" s="581"/>
      <c r="H636" s="581"/>
      <c r="I636" s="581"/>
      <c r="J636" s="581"/>
      <c r="K636" s="586"/>
      <c r="L636" s="581"/>
      <c r="M636" s="581"/>
      <c r="N636" s="581"/>
      <c r="O636" s="581"/>
      <c r="P636" s="581"/>
      <c r="Q636" s="581"/>
      <c r="R636" s="581"/>
      <c r="S636" s="581"/>
      <c r="T636" s="581"/>
      <c r="U636" s="581"/>
      <c r="V636" s="581"/>
      <c r="W636" s="581"/>
      <c r="X636" s="581"/>
      <c r="Y636" s="581"/>
      <c r="Z636" s="581"/>
      <c r="AA636" s="581"/>
      <c r="AB636" s="581"/>
      <c r="AC636" s="581"/>
      <c r="AD636" s="581"/>
    </row>
    <row r="637" ht="15.75" customHeight="1">
      <c r="A637" s="586"/>
      <c r="B637" s="587"/>
      <c r="C637" s="586"/>
      <c r="D637" s="586"/>
      <c r="E637" s="586"/>
      <c r="F637" s="586"/>
      <c r="G637" s="581"/>
      <c r="H637" s="581"/>
      <c r="I637" s="581"/>
      <c r="J637" s="581"/>
      <c r="K637" s="586"/>
      <c r="L637" s="581"/>
      <c r="M637" s="581"/>
      <c r="N637" s="581"/>
      <c r="O637" s="581"/>
      <c r="P637" s="581"/>
      <c r="Q637" s="581"/>
      <c r="R637" s="581"/>
      <c r="S637" s="581"/>
      <c r="T637" s="581"/>
      <c r="U637" s="581"/>
      <c r="V637" s="581"/>
      <c r="W637" s="581"/>
      <c r="X637" s="581"/>
      <c r="Y637" s="581"/>
      <c r="Z637" s="581"/>
      <c r="AA637" s="581"/>
      <c r="AB637" s="581"/>
      <c r="AC637" s="581"/>
      <c r="AD637" s="581"/>
    </row>
    <row r="638" ht="15.75" customHeight="1">
      <c r="A638" s="586"/>
      <c r="B638" s="587"/>
      <c r="C638" s="586"/>
      <c r="D638" s="586"/>
      <c r="E638" s="586"/>
      <c r="F638" s="586"/>
      <c r="G638" s="581"/>
      <c r="H638" s="581"/>
      <c r="I638" s="581"/>
      <c r="J638" s="581"/>
      <c r="K638" s="586"/>
      <c r="L638" s="581"/>
      <c r="M638" s="581"/>
      <c r="N638" s="581"/>
      <c r="O638" s="581"/>
      <c r="P638" s="581"/>
      <c r="Q638" s="581"/>
      <c r="R638" s="581"/>
      <c r="S638" s="581"/>
      <c r="T638" s="581"/>
      <c r="U638" s="581"/>
      <c r="V638" s="581"/>
      <c r="W638" s="581"/>
      <c r="X638" s="581"/>
      <c r="Y638" s="581"/>
      <c r="Z638" s="581"/>
      <c r="AA638" s="581"/>
      <c r="AB638" s="581"/>
      <c r="AC638" s="581"/>
      <c r="AD638" s="581"/>
    </row>
    <row r="639" ht="15.75" customHeight="1">
      <c r="A639" s="586"/>
      <c r="B639" s="587"/>
      <c r="C639" s="586"/>
      <c r="D639" s="586"/>
      <c r="E639" s="586"/>
      <c r="F639" s="586"/>
      <c r="G639" s="581"/>
      <c r="H639" s="581"/>
      <c r="I639" s="581"/>
      <c r="J639" s="581"/>
      <c r="K639" s="586"/>
      <c r="L639" s="581"/>
      <c r="M639" s="581"/>
      <c r="N639" s="581"/>
      <c r="O639" s="581"/>
      <c r="P639" s="581"/>
      <c r="Q639" s="581"/>
      <c r="R639" s="581"/>
      <c r="S639" s="581"/>
      <c r="T639" s="581"/>
      <c r="U639" s="581"/>
      <c r="V639" s="581"/>
      <c r="W639" s="581"/>
      <c r="X639" s="581"/>
      <c r="Y639" s="581"/>
      <c r="Z639" s="581"/>
      <c r="AA639" s="581"/>
      <c r="AB639" s="581"/>
      <c r="AC639" s="581"/>
      <c r="AD639" s="581"/>
    </row>
    <row r="640" ht="15.75" customHeight="1">
      <c r="A640" s="586"/>
      <c r="B640" s="587"/>
      <c r="C640" s="586"/>
      <c r="D640" s="586"/>
      <c r="E640" s="586"/>
      <c r="F640" s="586"/>
      <c r="G640" s="581"/>
      <c r="H640" s="581"/>
      <c r="I640" s="581"/>
      <c r="J640" s="581"/>
      <c r="K640" s="586"/>
      <c r="L640" s="581"/>
      <c r="M640" s="581"/>
      <c r="N640" s="581"/>
      <c r="O640" s="581"/>
      <c r="P640" s="581"/>
      <c r="Q640" s="581"/>
      <c r="R640" s="581"/>
      <c r="S640" s="581"/>
      <c r="T640" s="581"/>
      <c r="U640" s="581"/>
      <c r="V640" s="581"/>
      <c r="W640" s="581"/>
      <c r="X640" s="581"/>
      <c r="Y640" s="581"/>
      <c r="Z640" s="581"/>
      <c r="AA640" s="581"/>
      <c r="AB640" s="581"/>
      <c r="AC640" s="581"/>
      <c r="AD640" s="581"/>
    </row>
    <row r="641" ht="15.75" customHeight="1">
      <c r="A641" s="586"/>
      <c r="B641" s="587"/>
      <c r="C641" s="586"/>
      <c r="D641" s="586"/>
      <c r="E641" s="586"/>
      <c r="F641" s="586"/>
      <c r="G641" s="581"/>
      <c r="H641" s="581"/>
      <c r="I641" s="581"/>
      <c r="J641" s="581"/>
      <c r="K641" s="586"/>
      <c r="L641" s="581"/>
      <c r="M641" s="581"/>
      <c r="N641" s="581"/>
      <c r="O641" s="581"/>
      <c r="P641" s="581"/>
      <c r="Q641" s="581"/>
      <c r="R641" s="581"/>
      <c r="S641" s="581"/>
      <c r="T641" s="581"/>
      <c r="U641" s="581"/>
      <c r="V641" s="581"/>
      <c r="W641" s="581"/>
      <c r="X641" s="581"/>
      <c r="Y641" s="581"/>
      <c r="Z641" s="581"/>
      <c r="AA641" s="581"/>
      <c r="AB641" s="581"/>
      <c r="AC641" s="581"/>
      <c r="AD641" s="581"/>
    </row>
    <row r="642" ht="15.75" customHeight="1">
      <c r="A642" s="586"/>
      <c r="B642" s="587"/>
      <c r="C642" s="586"/>
      <c r="D642" s="586"/>
      <c r="E642" s="586"/>
      <c r="F642" s="586"/>
      <c r="G642" s="581"/>
      <c r="H642" s="581"/>
      <c r="I642" s="581"/>
      <c r="J642" s="581"/>
      <c r="K642" s="586"/>
      <c r="L642" s="581"/>
      <c r="M642" s="581"/>
      <c r="N642" s="581"/>
      <c r="O642" s="581"/>
      <c r="P642" s="581"/>
      <c r="Q642" s="581"/>
      <c r="R642" s="581"/>
      <c r="S642" s="581"/>
      <c r="T642" s="581"/>
      <c r="U642" s="581"/>
      <c r="V642" s="581"/>
      <c r="W642" s="581"/>
      <c r="X642" s="581"/>
      <c r="Y642" s="581"/>
      <c r="Z642" s="581"/>
      <c r="AA642" s="581"/>
      <c r="AB642" s="581"/>
      <c r="AC642" s="581"/>
      <c r="AD642" s="581"/>
    </row>
    <row r="643" ht="15.75" customHeight="1">
      <c r="A643" s="586"/>
      <c r="B643" s="587"/>
      <c r="C643" s="586"/>
      <c r="D643" s="586"/>
      <c r="E643" s="586"/>
      <c r="F643" s="586"/>
      <c r="G643" s="581"/>
      <c r="H643" s="581"/>
      <c r="I643" s="581"/>
      <c r="J643" s="581"/>
      <c r="K643" s="586"/>
      <c r="L643" s="581"/>
      <c r="M643" s="581"/>
      <c r="N643" s="581"/>
      <c r="O643" s="581"/>
      <c r="P643" s="581"/>
      <c r="Q643" s="581"/>
      <c r="R643" s="581"/>
      <c r="S643" s="581"/>
      <c r="T643" s="581"/>
      <c r="U643" s="581"/>
      <c r="V643" s="581"/>
      <c r="W643" s="581"/>
      <c r="X643" s="581"/>
      <c r="Y643" s="581"/>
      <c r="Z643" s="581"/>
      <c r="AA643" s="581"/>
      <c r="AB643" s="581"/>
      <c r="AC643" s="581"/>
      <c r="AD643" s="581"/>
    </row>
    <row r="644" ht="15.75" customHeight="1">
      <c r="A644" s="586"/>
      <c r="B644" s="587"/>
      <c r="C644" s="586"/>
      <c r="D644" s="586"/>
      <c r="E644" s="586"/>
      <c r="F644" s="586"/>
      <c r="G644" s="581"/>
      <c r="H644" s="581"/>
      <c r="I644" s="581"/>
      <c r="J644" s="581"/>
      <c r="K644" s="586"/>
      <c r="L644" s="581"/>
      <c r="M644" s="581"/>
      <c r="N644" s="581"/>
      <c r="O644" s="581"/>
      <c r="P644" s="581"/>
      <c r="Q644" s="581"/>
      <c r="R644" s="581"/>
      <c r="S644" s="581"/>
      <c r="T644" s="581"/>
      <c r="U644" s="581"/>
      <c r="V644" s="581"/>
      <c r="W644" s="581"/>
      <c r="X644" s="581"/>
      <c r="Y644" s="581"/>
      <c r="Z644" s="581"/>
      <c r="AA644" s="581"/>
      <c r="AB644" s="581"/>
      <c r="AC644" s="581"/>
      <c r="AD644" s="581"/>
    </row>
    <row r="645" ht="15.75" customHeight="1">
      <c r="A645" s="586"/>
      <c r="B645" s="587"/>
      <c r="C645" s="586"/>
      <c r="D645" s="586"/>
      <c r="E645" s="586"/>
      <c r="F645" s="586"/>
      <c r="G645" s="581"/>
      <c r="H645" s="581"/>
      <c r="I645" s="581"/>
      <c r="J645" s="581"/>
      <c r="K645" s="586"/>
      <c r="L645" s="581"/>
      <c r="M645" s="581"/>
      <c r="N645" s="581"/>
      <c r="O645" s="581"/>
      <c r="P645" s="581"/>
      <c r="Q645" s="581"/>
      <c r="R645" s="581"/>
      <c r="S645" s="581"/>
      <c r="T645" s="581"/>
      <c r="U645" s="581"/>
      <c r="V645" s="581"/>
      <c r="W645" s="581"/>
      <c r="X645" s="581"/>
      <c r="Y645" s="581"/>
      <c r="Z645" s="581"/>
      <c r="AA645" s="581"/>
      <c r="AB645" s="581"/>
      <c r="AC645" s="581"/>
      <c r="AD645" s="581"/>
    </row>
    <row r="646" ht="15.75" customHeight="1">
      <c r="A646" s="586"/>
      <c r="B646" s="587"/>
      <c r="C646" s="586"/>
      <c r="D646" s="586"/>
      <c r="E646" s="586"/>
      <c r="F646" s="586"/>
      <c r="G646" s="581"/>
      <c r="H646" s="581"/>
      <c r="I646" s="581"/>
      <c r="J646" s="581"/>
      <c r="K646" s="586"/>
      <c r="L646" s="581"/>
      <c r="M646" s="581"/>
      <c r="N646" s="581"/>
      <c r="O646" s="581"/>
      <c r="P646" s="581"/>
      <c r="Q646" s="581"/>
      <c r="R646" s="581"/>
      <c r="S646" s="581"/>
      <c r="T646" s="581"/>
      <c r="U646" s="581"/>
      <c r="V646" s="581"/>
      <c r="W646" s="581"/>
      <c r="X646" s="581"/>
      <c r="Y646" s="581"/>
      <c r="Z646" s="581"/>
      <c r="AA646" s="581"/>
      <c r="AB646" s="581"/>
      <c r="AC646" s="581"/>
      <c r="AD646" s="581"/>
    </row>
    <row r="647" ht="15.75" customHeight="1">
      <c r="A647" s="586"/>
      <c r="B647" s="587"/>
      <c r="C647" s="586"/>
      <c r="D647" s="586"/>
      <c r="E647" s="586"/>
      <c r="F647" s="586"/>
      <c r="G647" s="581"/>
      <c r="H647" s="581"/>
      <c r="I647" s="581"/>
      <c r="J647" s="581"/>
      <c r="K647" s="586"/>
      <c r="L647" s="581"/>
      <c r="M647" s="581"/>
      <c r="N647" s="581"/>
      <c r="O647" s="581"/>
      <c r="P647" s="581"/>
      <c r="Q647" s="581"/>
      <c r="R647" s="581"/>
      <c r="S647" s="581"/>
      <c r="T647" s="581"/>
      <c r="U647" s="581"/>
      <c r="V647" s="581"/>
      <c r="W647" s="581"/>
      <c r="X647" s="581"/>
      <c r="Y647" s="581"/>
      <c r="Z647" s="581"/>
      <c r="AA647" s="581"/>
      <c r="AB647" s="581"/>
      <c r="AC647" s="581"/>
      <c r="AD647" s="581"/>
    </row>
    <row r="648" ht="15.75" customHeight="1">
      <c r="A648" s="586"/>
      <c r="B648" s="587"/>
      <c r="C648" s="586"/>
      <c r="D648" s="586"/>
      <c r="E648" s="586"/>
      <c r="F648" s="586"/>
      <c r="G648" s="581"/>
      <c r="H648" s="581"/>
      <c r="I648" s="581"/>
      <c r="J648" s="581"/>
      <c r="K648" s="586"/>
      <c r="L648" s="581"/>
      <c r="M648" s="581"/>
      <c r="N648" s="581"/>
      <c r="O648" s="581"/>
      <c r="P648" s="581"/>
      <c r="Q648" s="581"/>
      <c r="R648" s="581"/>
      <c r="S648" s="581"/>
      <c r="T648" s="581"/>
      <c r="U648" s="581"/>
      <c r="V648" s="581"/>
      <c r="W648" s="581"/>
      <c r="X648" s="581"/>
      <c r="Y648" s="581"/>
      <c r="Z648" s="581"/>
      <c r="AA648" s="581"/>
      <c r="AB648" s="581"/>
      <c r="AC648" s="581"/>
      <c r="AD648" s="581"/>
    </row>
    <row r="649" ht="15.75" customHeight="1">
      <c r="A649" s="586"/>
      <c r="B649" s="587"/>
      <c r="C649" s="586"/>
      <c r="D649" s="586"/>
      <c r="E649" s="586"/>
      <c r="F649" s="586"/>
      <c r="G649" s="581"/>
      <c r="H649" s="581"/>
      <c r="I649" s="581"/>
      <c r="J649" s="581"/>
      <c r="K649" s="586"/>
      <c r="L649" s="581"/>
      <c r="M649" s="581"/>
      <c r="N649" s="581"/>
      <c r="O649" s="581"/>
      <c r="P649" s="581"/>
      <c r="Q649" s="581"/>
      <c r="R649" s="581"/>
      <c r="S649" s="581"/>
      <c r="T649" s="581"/>
      <c r="U649" s="581"/>
      <c r="V649" s="581"/>
      <c r="W649" s="581"/>
      <c r="X649" s="581"/>
      <c r="Y649" s="581"/>
      <c r="Z649" s="581"/>
      <c r="AA649" s="581"/>
      <c r="AB649" s="581"/>
      <c r="AC649" s="581"/>
      <c r="AD649" s="581"/>
    </row>
    <row r="650" ht="15.75" customHeight="1">
      <c r="A650" s="586"/>
      <c r="B650" s="587"/>
      <c r="C650" s="586"/>
      <c r="D650" s="586"/>
      <c r="E650" s="586"/>
      <c r="F650" s="586"/>
      <c r="G650" s="581"/>
      <c r="H650" s="581"/>
      <c r="I650" s="581"/>
      <c r="J650" s="581"/>
      <c r="K650" s="586"/>
      <c r="L650" s="581"/>
      <c r="M650" s="581"/>
      <c r="N650" s="581"/>
      <c r="O650" s="581"/>
      <c r="P650" s="581"/>
      <c r="Q650" s="581"/>
      <c r="R650" s="581"/>
      <c r="S650" s="581"/>
      <c r="T650" s="581"/>
      <c r="U650" s="581"/>
      <c r="V650" s="581"/>
      <c r="W650" s="581"/>
      <c r="X650" s="581"/>
      <c r="Y650" s="581"/>
      <c r="Z650" s="581"/>
      <c r="AA650" s="581"/>
      <c r="AB650" s="581"/>
      <c r="AC650" s="581"/>
      <c r="AD650" s="581"/>
    </row>
    <row r="651" ht="15.75" customHeight="1">
      <c r="A651" s="586"/>
      <c r="B651" s="587"/>
      <c r="C651" s="586"/>
      <c r="D651" s="586"/>
      <c r="E651" s="586"/>
      <c r="F651" s="586"/>
      <c r="G651" s="581"/>
      <c r="H651" s="581"/>
      <c r="I651" s="581"/>
      <c r="J651" s="581"/>
      <c r="K651" s="586"/>
      <c r="L651" s="581"/>
      <c r="M651" s="581"/>
      <c r="N651" s="581"/>
      <c r="O651" s="581"/>
      <c r="P651" s="581"/>
      <c r="Q651" s="581"/>
      <c r="R651" s="581"/>
      <c r="S651" s="581"/>
      <c r="T651" s="581"/>
      <c r="U651" s="581"/>
      <c r="V651" s="581"/>
      <c r="W651" s="581"/>
      <c r="X651" s="581"/>
      <c r="Y651" s="581"/>
      <c r="Z651" s="581"/>
      <c r="AA651" s="581"/>
      <c r="AB651" s="581"/>
      <c r="AC651" s="581"/>
      <c r="AD651" s="581"/>
    </row>
    <row r="652" ht="15.75" customHeight="1">
      <c r="A652" s="586"/>
      <c r="B652" s="587"/>
      <c r="C652" s="586"/>
      <c r="D652" s="586"/>
      <c r="E652" s="586"/>
      <c r="F652" s="586"/>
      <c r="G652" s="581"/>
      <c r="H652" s="581"/>
      <c r="I652" s="581"/>
      <c r="J652" s="581"/>
      <c r="K652" s="586"/>
      <c r="L652" s="581"/>
      <c r="M652" s="581"/>
      <c r="N652" s="581"/>
      <c r="O652" s="581"/>
      <c r="P652" s="581"/>
      <c r="Q652" s="581"/>
      <c r="R652" s="581"/>
      <c r="S652" s="581"/>
      <c r="T652" s="581"/>
      <c r="U652" s="581"/>
      <c r="V652" s="581"/>
      <c r="W652" s="581"/>
      <c r="X652" s="581"/>
      <c r="Y652" s="581"/>
      <c r="Z652" s="581"/>
      <c r="AA652" s="581"/>
      <c r="AB652" s="581"/>
      <c r="AC652" s="581"/>
      <c r="AD652" s="581"/>
    </row>
    <row r="653" ht="15.75" customHeight="1">
      <c r="A653" s="586"/>
      <c r="B653" s="587"/>
      <c r="C653" s="586"/>
      <c r="D653" s="586"/>
      <c r="E653" s="586"/>
      <c r="F653" s="586"/>
      <c r="G653" s="581"/>
      <c r="H653" s="581"/>
      <c r="I653" s="581"/>
      <c r="J653" s="581"/>
      <c r="K653" s="586"/>
      <c r="L653" s="581"/>
      <c r="M653" s="581"/>
      <c r="N653" s="581"/>
      <c r="O653" s="581"/>
      <c r="P653" s="581"/>
      <c r="Q653" s="581"/>
      <c r="R653" s="581"/>
      <c r="S653" s="581"/>
      <c r="T653" s="581"/>
      <c r="U653" s="581"/>
      <c r="V653" s="581"/>
      <c r="W653" s="581"/>
      <c r="X653" s="581"/>
      <c r="Y653" s="581"/>
      <c r="Z653" s="581"/>
      <c r="AA653" s="581"/>
      <c r="AB653" s="581"/>
      <c r="AC653" s="581"/>
      <c r="AD653" s="581"/>
    </row>
    <row r="654" ht="15.75" customHeight="1">
      <c r="A654" s="586"/>
      <c r="B654" s="587"/>
      <c r="C654" s="586"/>
      <c r="D654" s="586"/>
      <c r="E654" s="586"/>
      <c r="F654" s="586"/>
      <c r="G654" s="581"/>
      <c r="H654" s="581"/>
      <c r="I654" s="581"/>
      <c r="J654" s="581"/>
      <c r="K654" s="586"/>
      <c r="L654" s="581"/>
      <c r="M654" s="581"/>
      <c r="N654" s="581"/>
      <c r="O654" s="581"/>
      <c r="P654" s="581"/>
      <c r="Q654" s="581"/>
      <c r="R654" s="581"/>
      <c r="S654" s="581"/>
      <c r="T654" s="581"/>
      <c r="U654" s="581"/>
      <c r="V654" s="581"/>
      <c r="W654" s="581"/>
      <c r="X654" s="581"/>
      <c r="Y654" s="581"/>
      <c r="Z654" s="581"/>
      <c r="AA654" s="581"/>
      <c r="AB654" s="581"/>
      <c r="AC654" s="581"/>
      <c r="AD654" s="581"/>
    </row>
    <row r="655" ht="15.75" customHeight="1">
      <c r="A655" s="586"/>
      <c r="B655" s="587"/>
      <c r="C655" s="586"/>
      <c r="D655" s="586"/>
      <c r="E655" s="586"/>
      <c r="F655" s="586"/>
      <c r="G655" s="581"/>
      <c r="H655" s="581"/>
      <c r="I655" s="581"/>
      <c r="J655" s="581"/>
      <c r="K655" s="586"/>
      <c r="L655" s="581"/>
      <c r="M655" s="581"/>
      <c r="N655" s="581"/>
      <c r="O655" s="581"/>
      <c r="P655" s="581"/>
      <c r="Q655" s="581"/>
      <c r="R655" s="581"/>
      <c r="S655" s="581"/>
      <c r="T655" s="581"/>
      <c r="U655" s="581"/>
      <c r="V655" s="581"/>
      <c r="W655" s="581"/>
      <c r="X655" s="581"/>
      <c r="Y655" s="581"/>
      <c r="Z655" s="581"/>
      <c r="AA655" s="581"/>
      <c r="AB655" s="581"/>
      <c r="AC655" s="581"/>
      <c r="AD655" s="581"/>
    </row>
    <row r="656" ht="15.75" customHeight="1">
      <c r="A656" s="586"/>
      <c r="B656" s="587"/>
      <c r="C656" s="586"/>
      <c r="D656" s="586"/>
      <c r="E656" s="586"/>
      <c r="F656" s="586"/>
      <c r="G656" s="581"/>
      <c r="H656" s="581"/>
      <c r="I656" s="581"/>
      <c r="J656" s="581"/>
      <c r="K656" s="586"/>
      <c r="L656" s="581"/>
      <c r="M656" s="581"/>
      <c r="N656" s="581"/>
      <c r="O656" s="581"/>
      <c r="P656" s="581"/>
      <c r="Q656" s="581"/>
      <c r="R656" s="581"/>
      <c r="S656" s="581"/>
      <c r="T656" s="581"/>
      <c r="U656" s="581"/>
      <c r="V656" s="581"/>
      <c r="W656" s="581"/>
      <c r="X656" s="581"/>
      <c r="Y656" s="581"/>
      <c r="Z656" s="581"/>
      <c r="AA656" s="581"/>
      <c r="AB656" s="581"/>
      <c r="AC656" s="581"/>
      <c r="AD656" s="581"/>
    </row>
    <row r="657" ht="15.75" customHeight="1">
      <c r="A657" s="586"/>
      <c r="B657" s="587"/>
      <c r="C657" s="586"/>
      <c r="D657" s="586"/>
      <c r="E657" s="586"/>
      <c r="F657" s="586"/>
      <c r="G657" s="581"/>
      <c r="H657" s="581"/>
      <c r="I657" s="581"/>
      <c r="J657" s="581"/>
      <c r="K657" s="586"/>
      <c r="L657" s="581"/>
      <c r="M657" s="581"/>
      <c r="N657" s="581"/>
      <c r="O657" s="581"/>
      <c r="P657" s="581"/>
      <c r="Q657" s="581"/>
      <c r="R657" s="581"/>
      <c r="S657" s="581"/>
      <c r="T657" s="581"/>
      <c r="U657" s="581"/>
      <c r="V657" s="581"/>
      <c r="W657" s="581"/>
      <c r="X657" s="581"/>
      <c r="Y657" s="581"/>
      <c r="Z657" s="581"/>
      <c r="AA657" s="581"/>
      <c r="AB657" s="581"/>
      <c r="AC657" s="581"/>
      <c r="AD657" s="581"/>
    </row>
    <row r="658" ht="15.75" customHeight="1">
      <c r="A658" s="586"/>
      <c r="B658" s="587"/>
      <c r="C658" s="586"/>
      <c r="D658" s="586"/>
      <c r="E658" s="586"/>
      <c r="F658" s="586"/>
      <c r="G658" s="581"/>
      <c r="H658" s="581"/>
      <c r="I658" s="581"/>
      <c r="J658" s="581"/>
      <c r="K658" s="586"/>
      <c r="L658" s="581"/>
      <c r="M658" s="581"/>
      <c r="N658" s="581"/>
      <c r="O658" s="581"/>
      <c r="P658" s="581"/>
      <c r="Q658" s="581"/>
      <c r="R658" s="581"/>
      <c r="S658" s="581"/>
      <c r="T658" s="581"/>
      <c r="U658" s="581"/>
      <c r="V658" s="581"/>
      <c r="W658" s="581"/>
      <c r="X658" s="581"/>
      <c r="Y658" s="581"/>
      <c r="Z658" s="581"/>
      <c r="AA658" s="581"/>
      <c r="AB658" s="581"/>
      <c r="AC658" s="581"/>
      <c r="AD658" s="581"/>
    </row>
    <row r="659" ht="15.75" customHeight="1">
      <c r="A659" s="586"/>
      <c r="B659" s="587"/>
      <c r="C659" s="586"/>
      <c r="D659" s="586"/>
      <c r="E659" s="586"/>
      <c r="F659" s="586"/>
      <c r="G659" s="581"/>
      <c r="H659" s="581"/>
      <c r="I659" s="581"/>
      <c r="J659" s="581"/>
      <c r="K659" s="586"/>
      <c r="L659" s="581"/>
      <c r="M659" s="581"/>
      <c r="N659" s="581"/>
      <c r="O659" s="581"/>
      <c r="P659" s="581"/>
      <c r="Q659" s="581"/>
      <c r="R659" s="581"/>
      <c r="S659" s="581"/>
      <c r="T659" s="581"/>
      <c r="U659" s="581"/>
      <c r="V659" s="581"/>
      <c r="W659" s="581"/>
      <c r="X659" s="581"/>
      <c r="Y659" s="581"/>
      <c r="Z659" s="581"/>
      <c r="AA659" s="581"/>
      <c r="AB659" s="581"/>
      <c r="AC659" s="581"/>
      <c r="AD659" s="581"/>
    </row>
    <row r="660" ht="15.75" customHeight="1">
      <c r="A660" s="586"/>
      <c r="B660" s="587"/>
      <c r="C660" s="586"/>
      <c r="D660" s="586"/>
      <c r="E660" s="586"/>
      <c r="F660" s="586"/>
      <c r="G660" s="581"/>
      <c r="H660" s="581"/>
      <c r="I660" s="581"/>
      <c r="J660" s="581"/>
      <c r="K660" s="586"/>
      <c r="L660" s="581"/>
      <c r="M660" s="581"/>
      <c r="N660" s="581"/>
      <c r="O660" s="581"/>
      <c r="P660" s="581"/>
      <c r="Q660" s="581"/>
      <c r="R660" s="581"/>
      <c r="S660" s="581"/>
      <c r="T660" s="581"/>
      <c r="U660" s="581"/>
      <c r="V660" s="581"/>
      <c r="W660" s="581"/>
      <c r="X660" s="581"/>
      <c r="Y660" s="581"/>
      <c r="Z660" s="581"/>
      <c r="AA660" s="581"/>
      <c r="AB660" s="581"/>
      <c r="AC660" s="581"/>
      <c r="AD660" s="581"/>
    </row>
    <row r="661" ht="15.75" customHeight="1">
      <c r="A661" s="586"/>
      <c r="B661" s="587"/>
      <c r="C661" s="586"/>
      <c r="D661" s="586"/>
      <c r="E661" s="586"/>
      <c r="F661" s="586"/>
      <c r="G661" s="581"/>
      <c r="H661" s="581"/>
      <c r="I661" s="581"/>
      <c r="J661" s="581"/>
      <c r="K661" s="586"/>
      <c r="L661" s="581"/>
      <c r="M661" s="581"/>
      <c r="N661" s="581"/>
      <c r="O661" s="581"/>
      <c r="P661" s="581"/>
      <c r="Q661" s="581"/>
      <c r="R661" s="581"/>
      <c r="S661" s="581"/>
      <c r="T661" s="581"/>
      <c r="U661" s="581"/>
      <c r="V661" s="581"/>
      <c r="W661" s="581"/>
      <c r="X661" s="581"/>
      <c r="Y661" s="581"/>
      <c r="Z661" s="581"/>
      <c r="AA661" s="581"/>
      <c r="AB661" s="581"/>
      <c r="AC661" s="581"/>
      <c r="AD661" s="581"/>
    </row>
    <row r="662" ht="15.75" customHeight="1">
      <c r="A662" s="586"/>
      <c r="B662" s="587"/>
      <c r="C662" s="586"/>
      <c r="D662" s="586"/>
      <c r="E662" s="586"/>
      <c r="F662" s="586"/>
      <c r="G662" s="581"/>
      <c r="H662" s="581"/>
      <c r="I662" s="581"/>
      <c r="J662" s="581"/>
      <c r="K662" s="586"/>
      <c r="L662" s="581"/>
      <c r="M662" s="581"/>
      <c r="N662" s="581"/>
      <c r="O662" s="581"/>
      <c r="P662" s="581"/>
      <c r="Q662" s="581"/>
      <c r="R662" s="581"/>
      <c r="S662" s="581"/>
      <c r="T662" s="581"/>
      <c r="U662" s="581"/>
      <c r="V662" s="581"/>
      <c r="W662" s="581"/>
      <c r="X662" s="581"/>
      <c r="Y662" s="581"/>
      <c r="Z662" s="581"/>
      <c r="AA662" s="581"/>
      <c r="AB662" s="581"/>
      <c r="AC662" s="581"/>
      <c r="AD662" s="581"/>
    </row>
    <row r="663" ht="15.75" customHeight="1">
      <c r="A663" s="586"/>
      <c r="B663" s="587"/>
      <c r="C663" s="586"/>
      <c r="D663" s="586"/>
      <c r="E663" s="586"/>
      <c r="F663" s="586"/>
      <c r="G663" s="581"/>
      <c r="H663" s="581"/>
      <c r="I663" s="581"/>
      <c r="J663" s="581"/>
      <c r="K663" s="586"/>
      <c r="L663" s="581"/>
      <c r="M663" s="581"/>
      <c r="N663" s="581"/>
      <c r="O663" s="581"/>
      <c r="P663" s="581"/>
      <c r="Q663" s="581"/>
      <c r="R663" s="581"/>
      <c r="S663" s="581"/>
      <c r="T663" s="581"/>
      <c r="U663" s="581"/>
      <c r="V663" s="581"/>
      <c r="W663" s="581"/>
      <c r="X663" s="581"/>
      <c r="Y663" s="581"/>
      <c r="Z663" s="581"/>
      <c r="AA663" s="581"/>
      <c r="AB663" s="581"/>
      <c r="AC663" s="581"/>
      <c r="AD663" s="581"/>
    </row>
    <row r="664" ht="15.75" customHeight="1">
      <c r="A664" s="586"/>
      <c r="B664" s="587"/>
      <c r="C664" s="586"/>
      <c r="D664" s="586"/>
      <c r="E664" s="586"/>
      <c r="F664" s="586"/>
      <c r="G664" s="581"/>
      <c r="H664" s="581"/>
      <c r="I664" s="581"/>
      <c r="J664" s="581"/>
      <c r="K664" s="586"/>
      <c r="L664" s="581"/>
      <c r="M664" s="581"/>
      <c r="N664" s="581"/>
      <c r="O664" s="581"/>
      <c r="P664" s="581"/>
      <c r="Q664" s="581"/>
      <c r="R664" s="581"/>
      <c r="S664" s="581"/>
      <c r="T664" s="581"/>
      <c r="U664" s="581"/>
      <c r="V664" s="581"/>
      <c r="W664" s="581"/>
      <c r="X664" s="581"/>
      <c r="Y664" s="581"/>
      <c r="Z664" s="581"/>
      <c r="AA664" s="581"/>
      <c r="AB664" s="581"/>
      <c r="AC664" s="581"/>
      <c r="AD664" s="581"/>
    </row>
    <row r="665" ht="15.75" customHeight="1">
      <c r="A665" s="586"/>
      <c r="B665" s="587"/>
      <c r="C665" s="586"/>
      <c r="D665" s="586"/>
      <c r="E665" s="586"/>
      <c r="F665" s="586"/>
      <c r="G665" s="581"/>
      <c r="H665" s="581"/>
      <c r="I665" s="581"/>
      <c r="J665" s="581"/>
      <c r="K665" s="586"/>
      <c r="L665" s="581"/>
      <c r="M665" s="581"/>
      <c r="N665" s="581"/>
      <c r="O665" s="581"/>
      <c r="P665" s="581"/>
      <c r="Q665" s="581"/>
      <c r="R665" s="581"/>
      <c r="S665" s="581"/>
      <c r="T665" s="581"/>
      <c r="U665" s="581"/>
      <c r="V665" s="581"/>
      <c r="W665" s="581"/>
      <c r="X665" s="581"/>
      <c r="Y665" s="581"/>
      <c r="Z665" s="581"/>
      <c r="AA665" s="581"/>
      <c r="AB665" s="581"/>
      <c r="AC665" s="581"/>
      <c r="AD665" s="581"/>
    </row>
    <row r="666" ht="15.75" customHeight="1">
      <c r="A666" s="586"/>
      <c r="B666" s="587"/>
      <c r="C666" s="586"/>
      <c r="D666" s="586"/>
      <c r="E666" s="586"/>
      <c r="F666" s="586"/>
      <c r="G666" s="581"/>
      <c r="H666" s="581"/>
      <c r="I666" s="581"/>
      <c r="J666" s="581"/>
      <c r="K666" s="586"/>
      <c r="L666" s="581"/>
      <c r="M666" s="581"/>
      <c r="N666" s="581"/>
      <c r="O666" s="581"/>
      <c r="P666" s="581"/>
      <c r="Q666" s="581"/>
      <c r="R666" s="581"/>
      <c r="S666" s="581"/>
      <c r="T666" s="581"/>
      <c r="U666" s="581"/>
      <c r="V666" s="581"/>
      <c r="W666" s="581"/>
      <c r="X666" s="581"/>
      <c r="Y666" s="581"/>
      <c r="Z666" s="581"/>
      <c r="AA666" s="581"/>
      <c r="AB666" s="581"/>
      <c r="AC666" s="581"/>
      <c r="AD666" s="581"/>
    </row>
    <row r="667" ht="15.75" customHeight="1">
      <c r="A667" s="586"/>
      <c r="B667" s="587"/>
      <c r="C667" s="586"/>
      <c r="D667" s="586"/>
      <c r="E667" s="586"/>
      <c r="F667" s="586"/>
      <c r="G667" s="581"/>
      <c r="H667" s="581"/>
      <c r="I667" s="581"/>
      <c r="J667" s="581"/>
      <c r="K667" s="586"/>
      <c r="L667" s="581"/>
      <c r="M667" s="581"/>
      <c r="N667" s="581"/>
      <c r="O667" s="581"/>
      <c r="P667" s="581"/>
      <c r="Q667" s="581"/>
      <c r="R667" s="581"/>
      <c r="S667" s="581"/>
      <c r="T667" s="581"/>
      <c r="U667" s="581"/>
      <c r="V667" s="581"/>
      <c r="W667" s="581"/>
      <c r="X667" s="581"/>
      <c r="Y667" s="581"/>
      <c r="Z667" s="581"/>
      <c r="AA667" s="581"/>
      <c r="AB667" s="581"/>
      <c r="AC667" s="581"/>
      <c r="AD667" s="581"/>
    </row>
    <row r="668" ht="15.75" customHeight="1">
      <c r="A668" s="586"/>
      <c r="B668" s="587"/>
      <c r="C668" s="586"/>
      <c r="D668" s="586"/>
      <c r="E668" s="586"/>
      <c r="F668" s="586"/>
      <c r="G668" s="581"/>
      <c r="H668" s="581"/>
      <c r="I668" s="581"/>
      <c r="J668" s="581"/>
      <c r="K668" s="586"/>
      <c r="L668" s="581"/>
      <c r="M668" s="581"/>
      <c r="N668" s="581"/>
      <c r="O668" s="581"/>
      <c r="P668" s="581"/>
      <c r="Q668" s="581"/>
      <c r="R668" s="581"/>
      <c r="S668" s="581"/>
      <c r="T668" s="581"/>
      <c r="U668" s="581"/>
      <c r="V668" s="581"/>
      <c r="W668" s="581"/>
      <c r="X668" s="581"/>
      <c r="Y668" s="581"/>
      <c r="Z668" s="581"/>
      <c r="AA668" s="581"/>
      <c r="AB668" s="581"/>
      <c r="AC668" s="581"/>
      <c r="AD668" s="581"/>
    </row>
    <row r="669" ht="15.75" customHeight="1">
      <c r="A669" s="586"/>
      <c r="B669" s="587"/>
      <c r="C669" s="586"/>
      <c r="D669" s="586"/>
      <c r="E669" s="586"/>
      <c r="F669" s="586"/>
      <c r="G669" s="581"/>
      <c r="H669" s="581"/>
      <c r="I669" s="581"/>
      <c r="J669" s="581"/>
      <c r="K669" s="586"/>
      <c r="L669" s="581"/>
      <c r="M669" s="581"/>
      <c r="N669" s="581"/>
      <c r="O669" s="581"/>
      <c r="P669" s="581"/>
      <c r="Q669" s="581"/>
      <c r="R669" s="581"/>
      <c r="S669" s="581"/>
      <c r="T669" s="581"/>
      <c r="U669" s="581"/>
      <c r="V669" s="581"/>
      <c r="W669" s="581"/>
      <c r="X669" s="581"/>
      <c r="Y669" s="581"/>
      <c r="Z669" s="581"/>
      <c r="AA669" s="581"/>
      <c r="AB669" s="581"/>
      <c r="AC669" s="581"/>
      <c r="AD669" s="581"/>
    </row>
    <row r="670" ht="15.75" customHeight="1">
      <c r="A670" s="586"/>
      <c r="B670" s="587"/>
      <c r="C670" s="586"/>
      <c r="D670" s="586"/>
      <c r="E670" s="586"/>
      <c r="F670" s="586"/>
      <c r="G670" s="581"/>
      <c r="H670" s="581"/>
      <c r="I670" s="581"/>
      <c r="J670" s="581"/>
      <c r="K670" s="586"/>
      <c r="L670" s="581"/>
      <c r="M670" s="581"/>
      <c r="N670" s="581"/>
      <c r="O670" s="581"/>
      <c r="P670" s="581"/>
      <c r="Q670" s="581"/>
      <c r="R670" s="581"/>
      <c r="S670" s="581"/>
      <c r="T670" s="581"/>
      <c r="U670" s="581"/>
      <c r="V670" s="581"/>
      <c r="W670" s="581"/>
      <c r="X670" s="581"/>
      <c r="Y670" s="581"/>
      <c r="Z670" s="581"/>
      <c r="AA670" s="581"/>
      <c r="AB670" s="581"/>
      <c r="AC670" s="581"/>
      <c r="AD670" s="581"/>
    </row>
    <row r="671" ht="15.75" customHeight="1">
      <c r="A671" s="586"/>
      <c r="B671" s="587"/>
      <c r="C671" s="586"/>
      <c r="D671" s="586"/>
      <c r="E671" s="586"/>
      <c r="F671" s="586"/>
      <c r="G671" s="581"/>
      <c r="H671" s="581"/>
      <c r="I671" s="581"/>
      <c r="J671" s="581"/>
      <c r="K671" s="586"/>
      <c r="L671" s="581"/>
      <c r="M671" s="581"/>
      <c r="N671" s="581"/>
      <c r="O671" s="581"/>
      <c r="P671" s="581"/>
      <c r="Q671" s="581"/>
      <c r="R671" s="581"/>
      <c r="S671" s="581"/>
      <c r="T671" s="581"/>
      <c r="U671" s="581"/>
      <c r="V671" s="581"/>
      <c r="W671" s="581"/>
      <c r="X671" s="581"/>
      <c r="Y671" s="581"/>
      <c r="Z671" s="581"/>
      <c r="AA671" s="581"/>
      <c r="AB671" s="581"/>
      <c r="AC671" s="581"/>
      <c r="AD671" s="581"/>
    </row>
    <row r="672" ht="15.75" customHeight="1">
      <c r="A672" s="586"/>
      <c r="B672" s="587"/>
      <c r="C672" s="586"/>
      <c r="D672" s="586"/>
      <c r="E672" s="586"/>
      <c r="F672" s="586"/>
      <c r="G672" s="581"/>
      <c r="H672" s="581"/>
      <c r="I672" s="581"/>
      <c r="J672" s="581"/>
      <c r="K672" s="586"/>
      <c r="L672" s="581"/>
      <c r="M672" s="581"/>
      <c r="N672" s="581"/>
      <c r="O672" s="581"/>
      <c r="P672" s="581"/>
      <c r="Q672" s="581"/>
      <c r="R672" s="581"/>
      <c r="S672" s="581"/>
      <c r="T672" s="581"/>
      <c r="U672" s="581"/>
      <c r="V672" s="581"/>
      <c r="W672" s="581"/>
      <c r="X672" s="581"/>
      <c r="Y672" s="581"/>
      <c r="Z672" s="581"/>
      <c r="AA672" s="581"/>
      <c r="AB672" s="581"/>
      <c r="AC672" s="581"/>
      <c r="AD672" s="581"/>
    </row>
    <row r="673" ht="15.75" customHeight="1">
      <c r="A673" s="586"/>
      <c r="B673" s="587"/>
      <c r="C673" s="586"/>
      <c r="D673" s="586"/>
      <c r="E673" s="586"/>
      <c r="F673" s="586"/>
      <c r="G673" s="581"/>
      <c r="H673" s="581"/>
      <c r="I673" s="581"/>
      <c r="J673" s="581"/>
      <c r="K673" s="586"/>
      <c r="L673" s="581"/>
      <c r="M673" s="581"/>
      <c r="N673" s="581"/>
      <c r="O673" s="581"/>
      <c r="P673" s="581"/>
      <c r="Q673" s="581"/>
      <c r="R673" s="581"/>
      <c r="S673" s="581"/>
      <c r="T673" s="581"/>
      <c r="U673" s="581"/>
      <c r="V673" s="581"/>
      <c r="W673" s="581"/>
      <c r="X673" s="581"/>
      <c r="Y673" s="581"/>
      <c r="Z673" s="581"/>
      <c r="AA673" s="581"/>
      <c r="AB673" s="581"/>
      <c r="AC673" s="581"/>
      <c r="AD673" s="581"/>
    </row>
    <row r="674" ht="15.75" customHeight="1">
      <c r="A674" s="586"/>
      <c r="B674" s="587"/>
      <c r="C674" s="586"/>
      <c r="D674" s="586"/>
      <c r="E674" s="586"/>
      <c r="F674" s="586"/>
      <c r="G674" s="581"/>
      <c r="H674" s="581"/>
      <c r="I674" s="581"/>
      <c r="J674" s="581"/>
      <c r="K674" s="586"/>
      <c r="L674" s="581"/>
      <c r="M674" s="581"/>
      <c r="N674" s="581"/>
      <c r="O674" s="581"/>
      <c r="P674" s="581"/>
      <c r="Q674" s="581"/>
      <c r="R674" s="581"/>
      <c r="S674" s="581"/>
      <c r="T674" s="581"/>
      <c r="U674" s="581"/>
      <c r="V674" s="581"/>
      <c r="W674" s="581"/>
      <c r="X674" s="581"/>
      <c r="Y674" s="581"/>
      <c r="Z674" s="581"/>
      <c r="AA674" s="581"/>
      <c r="AB674" s="581"/>
      <c r="AC674" s="581"/>
      <c r="AD674" s="581"/>
    </row>
    <row r="675" ht="15.75" customHeight="1">
      <c r="A675" s="586"/>
      <c r="B675" s="587"/>
      <c r="C675" s="586"/>
      <c r="D675" s="586"/>
      <c r="E675" s="586"/>
      <c r="F675" s="586"/>
      <c r="G675" s="581"/>
      <c r="H675" s="581"/>
      <c r="I675" s="581"/>
      <c r="J675" s="581"/>
      <c r="K675" s="586"/>
      <c r="L675" s="581"/>
      <c r="M675" s="581"/>
      <c r="N675" s="581"/>
      <c r="O675" s="581"/>
      <c r="P675" s="581"/>
      <c r="Q675" s="581"/>
      <c r="R675" s="581"/>
      <c r="S675" s="581"/>
      <c r="T675" s="581"/>
      <c r="U675" s="581"/>
      <c r="V675" s="581"/>
      <c r="W675" s="581"/>
      <c r="X675" s="581"/>
      <c r="Y675" s="581"/>
      <c r="Z675" s="581"/>
      <c r="AA675" s="581"/>
      <c r="AB675" s="581"/>
      <c r="AC675" s="581"/>
      <c r="AD675" s="581"/>
    </row>
    <row r="676" ht="15.75" customHeight="1">
      <c r="A676" s="586"/>
      <c r="B676" s="587"/>
      <c r="C676" s="586"/>
      <c r="D676" s="586"/>
      <c r="E676" s="586"/>
      <c r="F676" s="586"/>
      <c r="G676" s="581"/>
      <c r="H676" s="581"/>
      <c r="I676" s="581"/>
      <c r="J676" s="581"/>
      <c r="K676" s="586"/>
      <c r="L676" s="581"/>
      <c r="M676" s="581"/>
      <c r="N676" s="581"/>
      <c r="O676" s="581"/>
      <c r="P676" s="581"/>
      <c r="Q676" s="581"/>
      <c r="R676" s="581"/>
      <c r="S676" s="581"/>
      <c r="T676" s="581"/>
      <c r="U676" s="581"/>
      <c r="V676" s="581"/>
      <c r="W676" s="581"/>
      <c r="X676" s="581"/>
      <c r="Y676" s="581"/>
      <c r="Z676" s="581"/>
      <c r="AA676" s="581"/>
      <c r="AB676" s="581"/>
      <c r="AC676" s="581"/>
      <c r="AD676" s="581"/>
    </row>
    <row r="677" ht="15.75" customHeight="1">
      <c r="A677" s="586"/>
      <c r="B677" s="587"/>
      <c r="C677" s="586"/>
      <c r="D677" s="586"/>
      <c r="E677" s="586"/>
      <c r="F677" s="586"/>
      <c r="G677" s="581"/>
      <c r="H677" s="581"/>
      <c r="I677" s="581"/>
      <c r="J677" s="581"/>
      <c r="K677" s="586"/>
      <c r="L677" s="581"/>
      <c r="M677" s="581"/>
      <c r="N677" s="581"/>
      <c r="O677" s="581"/>
      <c r="P677" s="581"/>
      <c r="Q677" s="581"/>
      <c r="R677" s="581"/>
      <c r="S677" s="581"/>
      <c r="T677" s="581"/>
      <c r="U677" s="581"/>
      <c r="V677" s="581"/>
      <c r="W677" s="581"/>
      <c r="X677" s="581"/>
      <c r="Y677" s="581"/>
      <c r="Z677" s="581"/>
      <c r="AA677" s="581"/>
      <c r="AB677" s="581"/>
      <c r="AC677" s="581"/>
      <c r="AD677" s="581"/>
    </row>
    <row r="678" ht="15.75" customHeight="1">
      <c r="A678" s="586"/>
      <c r="B678" s="587"/>
      <c r="C678" s="586"/>
      <c r="D678" s="586"/>
      <c r="E678" s="586"/>
      <c r="F678" s="586"/>
      <c r="G678" s="581"/>
      <c r="H678" s="581"/>
      <c r="I678" s="581"/>
      <c r="J678" s="581"/>
      <c r="K678" s="586"/>
      <c r="L678" s="581"/>
      <c r="M678" s="581"/>
      <c r="N678" s="581"/>
      <c r="O678" s="581"/>
      <c r="P678" s="581"/>
      <c r="Q678" s="581"/>
      <c r="R678" s="581"/>
      <c r="S678" s="581"/>
      <c r="T678" s="581"/>
      <c r="U678" s="581"/>
      <c r="V678" s="581"/>
      <c r="W678" s="581"/>
      <c r="X678" s="581"/>
      <c r="Y678" s="581"/>
      <c r="Z678" s="581"/>
      <c r="AA678" s="581"/>
      <c r="AB678" s="581"/>
      <c r="AC678" s="581"/>
      <c r="AD678" s="581"/>
    </row>
    <row r="679" ht="15.75" customHeight="1">
      <c r="A679" s="586"/>
      <c r="B679" s="587"/>
      <c r="C679" s="586"/>
      <c r="D679" s="586"/>
      <c r="E679" s="586"/>
      <c r="F679" s="586"/>
      <c r="G679" s="581"/>
      <c r="H679" s="581"/>
      <c r="I679" s="581"/>
      <c r="J679" s="581"/>
      <c r="K679" s="586"/>
      <c r="L679" s="581"/>
      <c r="M679" s="581"/>
      <c r="N679" s="581"/>
      <c r="O679" s="581"/>
      <c r="P679" s="581"/>
      <c r="Q679" s="581"/>
      <c r="R679" s="581"/>
      <c r="S679" s="581"/>
      <c r="T679" s="581"/>
      <c r="U679" s="581"/>
      <c r="V679" s="581"/>
      <c r="W679" s="581"/>
      <c r="X679" s="581"/>
      <c r="Y679" s="581"/>
      <c r="Z679" s="581"/>
      <c r="AA679" s="581"/>
      <c r="AB679" s="581"/>
      <c r="AC679" s="581"/>
      <c r="AD679" s="581"/>
    </row>
    <row r="680" ht="15.75" customHeight="1">
      <c r="A680" s="586"/>
      <c r="B680" s="587"/>
      <c r="C680" s="586"/>
      <c r="D680" s="586"/>
      <c r="E680" s="586"/>
      <c r="F680" s="586"/>
      <c r="G680" s="581"/>
      <c r="H680" s="581"/>
      <c r="I680" s="581"/>
      <c r="J680" s="581"/>
      <c r="K680" s="586"/>
      <c r="L680" s="581"/>
      <c r="M680" s="581"/>
      <c r="N680" s="581"/>
      <c r="O680" s="581"/>
      <c r="P680" s="581"/>
      <c r="Q680" s="581"/>
      <c r="R680" s="581"/>
      <c r="S680" s="581"/>
      <c r="T680" s="581"/>
      <c r="U680" s="581"/>
      <c r="V680" s="581"/>
      <c r="W680" s="581"/>
      <c r="X680" s="581"/>
      <c r="Y680" s="581"/>
      <c r="Z680" s="581"/>
      <c r="AA680" s="581"/>
      <c r="AB680" s="581"/>
      <c r="AC680" s="581"/>
      <c r="AD680" s="581"/>
    </row>
    <row r="681" ht="15.75" customHeight="1">
      <c r="A681" s="586"/>
      <c r="B681" s="587"/>
      <c r="C681" s="586"/>
      <c r="D681" s="586"/>
      <c r="E681" s="586"/>
      <c r="F681" s="586"/>
      <c r="G681" s="581"/>
      <c r="H681" s="581"/>
      <c r="I681" s="581"/>
      <c r="J681" s="581"/>
      <c r="K681" s="586"/>
      <c r="L681" s="581"/>
      <c r="M681" s="581"/>
      <c r="N681" s="581"/>
      <c r="O681" s="581"/>
      <c r="P681" s="581"/>
      <c r="Q681" s="581"/>
      <c r="R681" s="581"/>
      <c r="S681" s="581"/>
      <c r="T681" s="581"/>
      <c r="U681" s="581"/>
      <c r="V681" s="581"/>
      <c r="W681" s="581"/>
      <c r="X681" s="581"/>
      <c r="Y681" s="581"/>
      <c r="Z681" s="581"/>
      <c r="AA681" s="581"/>
      <c r="AB681" s="581"/>
      <c r="AC681" s="581"/>
      <c r="AD681" s="581"/>
    </row>
    <row r="682" ht="15.75" customHeight="1">
      <c r="A682" s="586"/>
      <c r="B682" s="587"/>
      <c r="C682" s="586"/>
      <c r="D682" s="586"/>
      <c r="E682" s="586"/>
      <c r="F682" s="586"/>
      <c r="G682" s="581"/>
      <c r="H682" s="581"/>
      <c r="I682" s="581"/>
      <c r="J682" s="581"/>
      <c r="K682" s="586"/>
      <c r="L682" s="581"/>
      <c r="M682" s="581"/>
      <c r="N682" s="581"/>
      <c r="O682" s="581"/>
      <c r="P682" s="581"/>
      <c r="Q682" s="581"/>
      <c r="R682" s="581"/>
      <c r="S682" s="581"/>
      <c r="T682" s="581"/>
      <c r="U682" s="581"/>
      <c r="V682" s="581"/>
      <c r="W682" s="581"/>
      <c r="X682" s="581"/>
      <c r="Y682" s="581"/>
      <c r="Z682" s="581"/>
      <c r="AA682" s="581"/>
      <c r="AB682" s="581"/>
      <c r="AC682" s="581"/>
      <c r="AD682" s="581"/>
    </row>
    <row r="683" ht="15.75" customHeight="1">
      <c r="A683" s="586"/>
      <c r="B683" s="587"/>
      <c r="C683" s="586"/>
      <c r="D683" s="586"/>
      <c r="E683" s="586"/>
      <c r="F683" s="586"/>
      <c r="G683" s="581"/>
      <c r="H683" s="581"/>
      <c r="I683" s="581"/>
      <c r="J683" s="581"/>
      <c r="K683" s="586"/>
      <c r="L683" s="581"/>
      <c r="M683" s="581"/>
      <c r="N683" s="581"/>
      <c r="O683" s="581"/>
      <c r="P683" s="581"/>
      <c r="Q683" s="581"/>
      <c r="R683" s="581"/>
      <c r="S683" s="581"/>
      <c r="T683" s="581"/>
      <c r="U683" s="581"/>
      <c r="V683" s="581"/>
      <c r="W683" s="581"/>
      <c r="X683" s="581"/>
      <c r="Y683" s="581"/>
      <c r="Z683" s="581"/>
      <c r="AA683" s="581"/>
      <c r="AB683" s="581"/>
      <c r="AC683" s="581"/>
      <c r="AD683" s="581"/>
    </row>
    <row r="684" ht="15.75" customHeight="1">
      <c r="A684" s="586"/>
      <c r="B684" s="587"/>
      <c r="C684" s="586"/>
      <c r="D684" s="586"/>
      <c r="E684" s="586"/>
      <c r="F684" s="586"/>
      <c r="G684" s="581"/>
      <c r="H684" s="581"/>
      <c r="I684" s="581"/>
      <c r="J684" s="581"/>
      <c r="K684" s="586"/>
      <c r="L684" s="581"/>
      <c r="M684" s="581"/>
      <c r="N684" s="581"/>
      <c r="O684" s="581"/>
      <c r="P684" s="581"/>
      <c r="Q684" s="581"/>
      <c r="R684" s="581"/>
      <c r="S684" s="581"/>
      <c r="T684" s="581"/>
      <c r="U684" s="581"/>
      <c r="V684" s="581"/>
      <c r="W684" s="581"/>
      <c r="X684" s="581"/>
      <c r="Y684" s="581"/>
      <c r="Z684" s="581"/>
      <c r="AA684" s="581"/>
      <c r="AB684" s="581"/>
      <c r="AC684" s="581"/>
      <c r="AD684" s="581"/>
    </row>
    <row r="685" ht="15.75" customHeight="1">
      <c r="A685" s="586"/>
      <c r="B685" s="587"/>
      <c r="C685" s="586"/>
      <c r="D685" s="586"/>
      <c r="E685" s="586"/>
      <c r="F685" s="586"/>
      <c r="G685" s="581"/>
      <c r="H685" s="581"/>
      <c r="I685" s="581"/>
      <c r="J685" s="581"/>
      <c r="K685" s="586"/>
      <c r="L685" s="581"/>
      <c r="M685" s="581"/>
      <c r="N685" s="581"/>
      <c r="O685" s="581"/>
      <c r="P685" s="581"/>
      <c r="Q685" s="581"/>
      <c r="R685" s="581"/>
      <c r="S685" s="581"/>
      <c r="T685" s="581"/>
      <c r="U685" s="581"/>
      <c r="V685" s="581"/>
      <c r="W685" s="581"/>
      <c r="X685" s="581"/>
      <c r="Y685" s="581"/>
      <c r="Z685" s="581"/>
      <c r="AA685" s="581"/>
      <c r="AB685" s="581"/>
      <c r="AC685" s="581"/>
      <c r="AD685" s="581"/>
    </row>
    <row r="686" ht="15.75" customHeight="1">
      <c r="A686" s="586"/>
      <c r="B686" s="587"/>
      <c r="C686" s="586"/>
      <c r="D686" s="586"/>
      <c r="E686" s="586"/>
      <c r="F686" s="586"/>
      <c r="G686" s="581"/>
      <c r="H686" s="581"/>
      <c r="I686" s="581"/>
      <c r="J686" s="581"/>
      <c r="K686" s="586"/>
      <c r="L686" s="581"/>
      <c r="M686" s="581"/>
      <c r="N686" s="581"/>
      <c r="O686" s="581"/>
      <c r="P686" s="581"/>
      <c r="Q686" s="581"/>
      <c r="R686" s="581"/>
      <c r="S686" s="581"/>
      <c r="T686" s="581"/>
      <c r="U686" s="581"/>
      <c r="V686" s="581"/>
      <c r="W686" s="581"/>
      <c r="X686" s="581"/>
      <c r="Y686" s="581"/>
      <c r="Z686" s="581"/>
      <c r="AA686" s="581"/>
      <c r="AB686" s="581"/>
      <c r="AC686" s="581"/>
      <c r="AD686" s="581"/>
    </row>
    <row r="687" ht="15.75" customHeight="1">
      <c r="A687" s="586"/>
      <c r="B687" s="587"/>
      <c r="C687" s="586"/>
      <c r="D687" s="586"/>
      <c r="E687" s="586"/>
      <c r="F687" s="586"/>
      <c r="G687" s="581"/>
      <c r="H687" s="581"/>
      <c r="I687" s="581"/>
      <c r="J687" s="581"/>
      <c r="K687" s="586"/>
      <c r="L687" s="581"/>
      <c r="M687" s="581"/>
      <c r="N687" s="581"/>
      <c r="O687" s="581"/>
      <c r="P687" s="581"/>
      <c r="Q687" s="581"/>
      <c r="R687" s="581"/>
      <c r="S687" s="581"/>
      <c r="T687" s="581"/>
      <c r="U687" s="581"/>
      <c r="V687" s="581"/>
      <c r="W687" s="581"/>
      <c r="X687" s="581"/>
      <c r="Y687" s="581"/>
      <c r="Z687" s="581"/>
      <c r="AA687" s="581"/>
      <c r="AB687" s="581"/>
      <c r="AC687" s="581"/>
      <c r="AD687" s="581"/>
    </row>
    <row r="688" ht="15.75" customHeight="1">
      <c r="A688" s="586"/>
      <c r="B688" s="587"/>
      <c r="C688" s="586"/>
      <c r="D688" s="586"/>
      <c r="E688" s="586"/>
      <c r="F688" s="586"/>
      <c r="G688" s="581"/>
      <c r="H688" s="581"/>
      <c r="I688" s="581"/>
      <c r="J688" s="581"/>
      <c r="K688" s="586"/>
      <c r="L688" s="581"/>
      <c r="M688" s="581"/>
      <c r="N688" s="581"/>
      <c r="O688" s="581"/>
      <c r="P688" s="581"/>
      <c r="Q688" s="581"/>
      <c r="R688" s="581"/>
      <c r="S688" s="581"/>
      <c r="T688" s="581"/>
      <c r="U688" s="581"/>
      <c r="V688" s="581"/>
      <c r="W688" s="581"/>
      <c r="X688" s="581"/>
      <c r="Y688" s="581"/>
      <c r="Z688" s="581"/>
      <c r="AA688" s="581"/>
      <c r="AB688" s="581"/>
      <c r="AC688" s="581"/>
      <c r="AD688" s="581"/>
    </row>
    <row r="689" ht="15.75" customHeight="1">
      <c r="A689" s="586"/>
      <c r="B689" s="587"/>
      <c r="C689" s="586"/>
      <c r="D689" s="586"/>
      <c r="E689" s="586"/>
      <c r="F689" s="586"/>
      <c r="G689" s="581"/>
      <c r="H689" s="581"/>
      <c r="I689" s="581"/>
      <c r="J689" s="581"/>
      <c r="K689" s="586"/>
      <c r="L689" s="581"/>
      <c r="M689" s="581"/>
      <c r="N689" s="581"/>
      <c r="O689" s="581"/>
      <c r="P689" s="581"/>
      <c r="Q689" s="581"/>
      <c r="R689" s="581"/>
      <c r="S689" s="581"/>
      <c r="T689" s="581"/>
      <c r="U689" s="581"/>
      <c r="V689" s="581"/>
      <c r="W689" s="581"/>
      <c r="X689" s="581"/>
      <c r="Y689" s="581"/>
      <c r="Z689" s="581"/>
      <c r="AA689" s="581"/>
      <c r="AB689" s="581"/>
      <c r="AC689" s="581"/>
      <c r="AD689" s="581"/>
    </row>
    <row r="690" ht="15.75" customHeight="1">
      <c r="A690" s="586"/>
      <c r="B690" s="587"/>
      <c r="C690" s="586"/>
      <c r="D690" s="586"/>
      <c r="E690" s="586"/>
      <c r="F690" s="586"/>
      <c r="G690" s="581"/>
      <c r="H690" s="581"/>
      <c r="I690" s="581"/>
      <c r="J690" s="581"/>
      <c r="K690" s="586"/>
      <c r="L690" s="581"/>
      <c r="M690" s="581"/>
      <c r="N690" s="581"/>
      <c r="O690" s="581"/>
      <c r="P690" s="581"/>
      <c r="Q690" s="581"/>
      <c r="R690" s="581"/>
      <c r="S690" s="581"/>
      <c r="T690" s="581"/>
      <c r="U690" s="581"/>
      <c r="V690" s="581"/>
      <c r="W690" s="581"/>
      <c r="X690" s="581"/>
      <c r="Y690" s="581"/>
      <c r="Z690" s="581"/>
      <c r="AA690" s="581"/>
      <c r="AB690" s="581"/>
      <c r="AC690" s="581"/>
      <c r="AD690" s="581"/>
    </row>
    <row r="691" ht="15.75" customHeight="1">
      <c r="A691" s="586"/>
      <c r="B691" s="587"/>
      <c r="C691" s="586"/>
      <c r="D691" s="586"/>
      <c r="E691" s="586"/>
      <c r="F691" s="586"/>
      <c r="G691" s="581"/>
      <c r="H691" s="581"/>
      <c r="I691" s="581"/>
      <c r="J691" s="581"/>
      <c r="K691" s="586"/>
      <c r="L691" s="581"/>
      <c r="M691" s="581"/>
      <c r="N691" s="581"/>
      <c r="O691" s="581"/>
      <c r="P691" s="581"/>
      <c r="Q691" s="581"/>
      <c r="R691" s="581"/>
      <c r="S691" s="581"/>
      <c r="T691" s="581"/>
      <c r="U691" s="581"/>
      <c r="V691" s="581"/>
      <c r="W691" s="581"/>
      <c r="X691" s="581"/>
      <c r="Y691" s="581"/>
      <c r="Z691" s="581"/>
      <c r="AA691" s="581"/>
      <c r="AB691" s="581"/>
      <c r="AC691" s="581"/>
      <c r="AD691" s="581"/>
    </row>
    <row r="692" ht="15.75" customHeight="1">
      <c r="A692" s="586"/>
      <c r="B692" s="587"/>
      <c r="C692" s="586"/>
      <c r="D692" s="586"/>
      <c r="E692" s="586"/>
      <c r="F692" s="586"/>
      <c r="G692" s="581"/>
      <c r="H692" s="581"/>
      <c r="I692" s="581"/>
      <c r="J692" s="581"/>
      <c r="K692" s="586"/>
      <c r="L692" s="581"/>
      <c r="M692" s="581"/>
      <c r="N692" s="581"/>
      <c r="O692" s="581"/>
      <c r="P692" s="581"/>
      <c r="Q692" s="581"/>
      <c r="R692" s="581"/>
      <c r="S692" s="581"/>
      <c r="T692" s="581"/>
      <c r="U692" s="581"/>
      <c r="V692" s="581"/>
      <c r="W692" s="581"/>
      <c r="X692" s="581"/>
      <c r="Y692" s="581"/>
      <c r="Z692" s="581"/>
      <c r="AA692" s="581"/>
      <c r="AB692" s="581"/>
      <c r="AC692" s="581"/>
      <c r="AD692" s="581"/>
    </row>
    <row r="693" ht="15.75" customHeight="1">
      <c r="A693" s="586"/>
      <c r="B693" s="587"/>
      <c r="C693" s="586"/>
      <c r="D693" s="586"/>
      <c r="E693" s="586"/>
      <c r="F693" s="586"/>
      <c r="G693" s="581"/>
      <c r="H693" s="581"/>
      <c r="I693" s="581"/>
      <c r="J693" s="581"/>
      <c r="K693" s="586"/>
      <c r="L693" s="581"/>
      <c r="M693" s="581"/>
      <c r="N693" s="581"/>
      <c r="O693" s="581"/>
      <c r="P693" s="581"/>
      <c r="Q693" s="581"/>
      <c r="R693" s="581"/>
      <c r="S693" s="581"/>
      <c r="T693" s="581"/>
      <c r="U693" s="581"/>
      <c r="V693" s="581"/>
      <c r="W693" s="581"/>
      <c r="X693" s="581"/>
      <c r="Y693" s="581"/>
      <c r="Z693" s="581"/>
      <c r="AA693" s="581"/>
      <c r="AB693" s="581"/>
      <c r="AC693" s="581"/>
      <c r="AD693" s="581"/>
    </row>
    <row r="694" ht="15.75" customHeight="1">
      <c r="A694" s="586"/>
      <c r="B694" s="587"/>
      <c r="C694" s="586"/>
      <c r="D694" s="586"/>
      <c r="E694" s="586"/>
      <c r="F694" s="586"/>
      <c r="G694" s="581"/>
      <c r="H694" s="581"/>
      <c r="I694" s="581"/>
      <c r="J694" s="581"/>
      <c r="K694" s="586"/>
      <c r="L694" s="581"/>
      <c r="M694" s="581"/>
      <c r="N694" s="581"/>
      <c r="O694" s="581"/>
      <c r="P694" s="581"/>
      <c r="Q694" s="581"/>
      <c r="R694" s="581"/>
      <c r="S694" s="581"/>
      <c r="T694" s="581"/>
      <c r="U694" s="581"/>
      <c r="V694" s="581"/>
      <c r="W694" s="581"/>
      <c r="X694" s="581"/>
      <c r="Y694" s="581"/>
      <c r="Z694" s="581"/>
      <c r="AA694" s="581"/>
      <c r="AB694" s="581"/>
      <c r="AC694" s="581"/>
      <c r="AD694" s="581"/>
    </row>
    <row r="695" ht="15.75" customHeight="1">
      <c r="A695" s="586"/>
      <c r="B695" s="587"/>
      <c r="C695" s="586"/>
      <c r="D695" s="586"/>
      <c r="E695" s="586"/>
      <c r="F695" s="586"/>
      <c r="G695" s="581"/>
      <c r="H695" s="581"/>
      <c r="I695" s="581"/>
      <c r="J695" s="581"/>
      <c r="K695" s="586"/>
      <c r="L695" s="581"/>
      <c r="M695" s="581"/>
      <c r="N695" s="581"/>
      <c r="O695" s="581"/>
      <c r="P695" s="581"/>
      <c r="Q695" s="581"/>
      <c r="R695" s="581"/>
      <c r="S695" s="581"/>
      <c r="T695" s="581"/>
      <c r="U695" s="581"/>
      <c r="V695" s="581"/>
      <c r="W695" s="581"/>
      <c r="X695" s="581"/>
      <c r="Y695" s="581"/>
      <c r="Z695" s="581"/>
      <c r="AA695" s="581"/>
      <c r="AB695" s="581"/>
      <c r="AC695" s="581"/>
      <c r="AD695" s="581"/>
    </row>
    <row r="696" ht="15.75" customHeight="1">
      <c r="A696" s="586"/>
      <c r="B696" s="587"/>
      <c r="C696" s="586"/>
      <c r="D696" s="586"/>
      <c r="E696" s="586"/>
      <c r="F696" s="586"/>
      <c r="G696" s="581"/>
      <c r="H696" s="581"/>
      <c r="I696" s="581"/>
      <c r="J696" s="581"/>
      <c r="K696" s="586"/>
      <c r="L696" s="581"/>
      <c r="M696" s="581"/>
      <c r="N696" s="581"/>
      <c r="O696" s="581"/>
      <c r="P696" s="581"/>
      <c r="Q696" s="581"/>
      <c r="R696" s="581"/>
      <c r="S696" s="581"/>
      <c r="T696" s="581"/>
      <c r="U696" s="581"/>
      <c r="V696" s="581"/>
      <c r="W696" s="581"/>
      <c r="X696" s="581"/>
      <c r="Y696" s="581"/>
      <c r="Z696" s="581"/>
      <c r="AA696" s="581"/>
      <c r="AB696" s="581"/>
      <c r="AC696" s="581"/>
      <c r="AD696" s="581"/>
    </row>
    <row r="697" ht="15.75" customHeight="1">
      <c r="A697" s="586"/>
      <c r="B697" s="587"/>
      <c r="C697" s="586"/>
      <c r="D697" s="586"/>
      <c r="E697" s="586"/>
      <c r="F697" s="586"/>
      <c r="G697" s="581"/>
      <c r="H697" s="581"/>
      <c r="I697" s="581"/>
      <c r="J697" s="581"/>
      <c r="K697" s="586"/>
      <c r="L697" s="581"/>
      <c r="M697" s="581"/>
      <c r="N697" s="581"/>
      <c r="O697" s="581"/>
      <c r="P697" s="581"/>
      <c r="Q697" s="581"/>
      <c r="R697" s="581"/>
      <c r="S697" s="581"/>
      <c r="T697" s="581"/>
      <c r="U697" s="581"/>
      <c r="V697" s="581"/>
      <c r="W697" s="581"/>
      <c r="X697" s="581"/>
      <c r="Y697" s="581"/>
      <c r="Z697" s="581"/>
      <c r="AA697" s="581"/>
      <c r="AB697" s="581"/>
      <c r="AC697" s="581"/>
      <c r="AD697" s="581"/>
    </row>
    <row r="698" ht="15.75" customHeight="1">
      <c r="A698" s="586"/>
      <c r="B698" s="587"/>
      <c r="C698" s="586"/>
      <c r="D698" s="586"/>
      <c r="E698" s="586"/>
      <c r="F698" s="586"/>
      <c r="G698" s="581"/>
      <c r="H698" s="581"/>
      <c r="I698" s="581"/>
      <c r="J698" s="581"/>
      <c r="K698" s="586"/>
      <c r="L698" s="581"/>
      <c r="M698" s="581"/>
      <c r="N698" s="581"/>
      <c r="O698" s="581"/>
      <c r="P698" s="581"/>
      <c r="Q698" s="581"/>
      <c r="R698" s="581"/>
      <c r="S698" s="581"/>
      <c r="T698" s="581"/>
      <c r="U698" s="581"/>
      <c r="V698" s="581"/>
      <c r="W698" s="581"/>
      <c r="X698" s="581"/>
      <c r="Y698" s="581"/>
      <c r="Z698" s="581"/>
      <c r="AA698" s="581"/>
      <c r="AB698" s="581"/>
      <c r="AC698" s="581"/>
      <c r="AD698" s="581"/>
    </row>
    <row r="699" ht="15.75" customHeight="1">
      <c r="A699" s="586"/>
      <c r="B699" s="587"/>
      <c r="C699" s="586"/>
      <c r="D699" s="586"/>
      <c r="E699" s="586"/>
      <c r="F699" s="586"/>
      <c r="G699" s="581"/>
      <c r="H699" s="581"/>
      <c r="I699" s="581"/>
      <c r="J699" s="581"/>
      <c r="K699" s="586"/>
      <c r="L699" s="581"/>
      <c r="M699" s="581"/>
      <c r="N699" s="581"/>
      <c r="O699" s="581"/>
      <c r="P699" s="581"/>
      <c r="Q699" s="581"/>
      <c r="R699" s="581"/>
      <c r="S699" s="581"/>
      <c r="T699" s="581"/>
      <c r="U699" s="581"/>
      <c r="V699" s="581"/>
      <c r="W699" s="581"/>
      <c r="X699" s="581"/>
      <c r="Y699" s="581"/>
      <c r="Z699" s="581"/>
      <c r="AA699" s="581"/>
      <c r="AB699" s="581"/>
      <c r="AC699" s="581"/>
      <c r="AD699" s="581"/>
    </row>
    <row r="700" ht="15.75" customHeight="1">
      <c r="A700" s="586"/>
      <c r="B700" s="587"/>
      <c r="C700" s="586"/>
      <c r="D700" s="586"/>
      <c r="E700" s="586"/>
      <c r="F700" s="586"/>
      <c r="G700" s="581"/>
      <c r="H700" s="581"/>
      <c r="I700" s="581"/>
      <c r="J700" s="581"/>
      <c r="K700" s="586"/>
      <c r="L700" s="581"/>
      <c r="M700" s="581"/>
      <c r="N700" s="581"/>
      <c r="O700" s="581"/>
      <c r="P700" s="581"/>
      <c r="Q700" s="581"/>
      <c r="R700" s="581"/>
      <c r="S700" s="581"/>
      <c r="T700" s="581"/>
      <c r="U700" s="581"/>
      <c r="V700" s="581"/>
      <c r="W700" s="581"/>
      <c r="X700" s="581"/>
      <c r="Y700" s="581"/>
      <c r="Z700" s="581"/>
      <c r="AA700" s="581"/>
      <c r="AB700" s="581"/>
      <c r="AC700" s="581"/>
      <c r="AD700" s="581"/>
    </row>
    <row r="701" ht="15.75" customHeight="1">
      <c r="A701" s="586"/>
      <c r="B701" s="587"/>
      <c r="C701" s="586"/>
      <c r="D701" s="586"/>
      <c r="E701" s="586"/>
      <c r="F701" s="586"/>
      <c r="G701" s="581"/>
      <c r="H701" s="581"/>
      <c r="I701" s="581"/>
      <c r="J701" s="581"/>
      <c r="K701" s="586"/>
      <c r="L701" s="581"/>
      <c r="M701" s="581"/>
      <c r="N701" s="581"/>
      <c r="O701" s="581"/>
      <c r="P701" s="581"/>
      <c r="Q701" s="581"/>
      <c r="R701" s="581"/>
      <c r="S701" s="581"/>
      <c r="T701" s="581"/>
      <c r="U701" s="581"/>
      <c r="V701" s="581"/>
      <c r="W701" s="581"/>
      <c r="X701" s="581"/>
      <c r="Y701" s="581"/>
      <c r="Z701" s="581"/>
      <c r="AA701" s="581"/>
      <c r="AB701" s="581"/>
      <c r="AC701" s="581"/>
      <c r="AD701" s="581"/>
    </row>
    <row r="702" ht="15.75" customHeight="1">
      <c r="A702" s="586"/>
      <c r="B702" s="587"/>
      <c r="C702" s="586"/>
      <c r="D702" s="586"/>
      <c r="E702" s="586"/>
      <c r="F702" s="586"/>
      <c r="G702" s="581"/>
      <c r="H702" s="581"/>
      <c r="I702" s="581"/>
      <c r="J702" s="581"/>
      <c r="K702" s="586"/>
      <c r="L702" s="581"/>
      <c r="M702" s="581"/>
      <c r="N702" s="581"/>
      <c r="O702" s="581"/>
      <c r="P702" s="581"/>
      <c r="Q702" s="581"/>
      <c r="R702" s="581"/>
      <c r="S702" s="581"/>
      <c r="T702" s="581"/>
      <c r="U702" s="581"/>
      <c r="V702" s="581"/>
      <c r="W702" s="581"/>
      <c r="X702" s="581"/>
      <c r="Y702" s="581"/>
      <c r="Z702" s="581"/>
      <c r="AA702" s="581"/>
      <c r="AB702" s="581"/>
      <c r="AC702" s="581"/>
      <c r="AD702" s="581"/>
    </row>
    <row r="703" ht="15.75" customHeight="1">
      <c r="A703" s="586"/>
      <c r="B703" s="587"/>
      <c r="C703" s="586"/>
      <c r="D703" s="586"/>
      <c r="E703" s="586"/>
      <c r="F703" s="586"/>
      <c r="G703" s="581"/>
      <c r="H703" s="581"/>
      <c r="I703" s="581"/>
      <c r="J703" s="581"/>
      <c r="K703" s="586"/>
      <c r="L703" s="581"/>
      <c r="M703" s="581"/>
      <c r="N703" s="581"/>
      <c r="O703" s="581"/>
      <c r="P703" s="581"/>
      <c r="Q703" s="581"/>
      <c r="R703" s="581"/>
      <c r="S703" s="581"/>
      <c r="T703" s="581"/>
      <c r="U703" s="581"/>
      <c r="V703" s="581"/>
      <c r="W703" s="581"/>
      <c r="X703" s="581"/>
      <c r="Y703" s="581"/>
      <c r="Z703" s="581"/>
      <c r="AA703" s="581"/>
      <c r="AB703" s="581"/>
      <c r="AC703" s="581"/>
      <c r="AD703" s="581"/>
    </row>
    <row r="704" ht="15.75" customHeight="1">
      <c r="A704" s="586"/>
      <c r="B704" s="587"/>
      <c r="C704" s="586"/>
      <c r="D704" s="586"/>
      <c r="E704" s="586"/>
      <c r="F704" s="586"/>
      <c r="G704" s="581"/>
      <c r="H704" s="581"/>
      <c r="I704" s="581"/>
      <c r="J704" s="581"/>
      <c r="K704" s="586"/>
      <c r="L704" s="581"/>
      <c r="M704" s="581"/>
      <c r="N704" s="581"/>
      <c r="O704" s="581"/>
      <c r="P704" s="581"/>
      <c r="Q704" s="581"/>
      <c r="R704" s="581"/>
      <c r="S704" s="581"/>
      <c r="T704" s="581"/>
      <c r="U704" s="581"/>
      <c r="V704" s="581"/>
      <c r="W704" s="581"/>
      <c r="X704" s="581"/>
      <c r="Y704" s="581"/>
      <c r="Z704" s="581"/>
      <c r="AA704" s="581"/>
      <c r="AB704" s="581"/>
      <c r="AC704" s="581"/>
      <c r="AD704" s="581"/>
    </row>
    <row r="705" ht="15.75" customHeight="1">
      <c r="A705" s="586"/>
      <c r="B705" s="587"/>
      <c r="C705" s="586"/>
      <c r="D705" s="586"/>
      <c r="E705" s="586"/>
      <c r="F705" s="586"/>
      <c r="G705" s="581"/>
      <c r="H705" s="581"/>
      <c r="I705" s="581"/>
      <c r="J705" s="581"/>
      <c r="K705" s="586"/>
      <c r="L705" s="581"/>
      <c r="M705" s="581"/>
      <c r="N705" s="581"/>
      <c r="O705" s="581"/>
      <c r="P705" s="581"/>
      <c r="Q705" s="581"/>
      <c r="R705" s="581"/>
      <c r="S705" s="581"/>
      <c r="T705" s="581"/>
      <c r="U705" s="581"/>
      <c r="V705" s="581"/>
      <c r="W705" s="581"/>
      <c r="X705" s="581"/>
      <c r="Y705" s="581"/>
      <c r="Z705" s="581"/>
      <c r="AA705" s="581"/>
      <c r="AB705" s="581"/>
      <c r="AC705" s="581"/>
      <c r="AD705" s="581"/>
    </row>
    <row r="706" ht="15.75" customHeight="1">
      <c r="A706" s="586"/>
      <c r="B706" s="587"/>
      <c r="C706" s="586"/>
      <c r="D706" s="586"/>
      <c r="E706" s="586"/>
      <c r="F706" s="586"/>
      <c r="G706" s="581"/>
      <c r="H706" s="581"/>
      <c r="I706" s="581"/>
      <c r="J706" s="581"/>
      <c r="K706" s="586"/>
      <c r="L706" s="581"/>
      <c r="M706" s="581"/>
      <c r="N706" s="581"/>
      <c r="O706" s="581"/>
      <c r="P706" s="581"/>
      <c r="Q706" s="581"/>
      <c r="R706" s="581"/>
      <c r="S706" s="581"/>
      <c r="T706" s="581"/>
      <c r="U706" s="581"/>
      <c r="V706" s="581"/>
      <c r="W706" s="581"/>
      <c r="X706" s="581"/>
      <c r="Y706" s="581"/>
      <c r="Z706" s="581"/>
      <c r="AA706" s="581"/>
      <c r="AB706" s="581"/>
      <c r="AC706" s="581"/>
      <c r="AD706" s="581"/>
    </row>
    <row r="707" ht="15.75" customHeight="1">
      <c r="A707" s="586"/>
      <c r="B707" s="587"/>
      <c r="C707" s="586"/>
      <c r="D707" s="586"/>
      <c r="E707" s="586"/>
      <c r="F707" s="586"/>
      <c r="G707" s="581"/>
      <c r="H707" s="581"/>
      <c r="I707" s="581"/>
      <c r="J707" s="581"/>
      <c r="K707" s="586"/>
      <c r="L707" s="581"/>
      <c r="M707" s="581"/>
      <c r="N707" s="581"/>
      <c r="O707" s="581"/>
      <c r="P707" s="581"/>
      <c r="Q707" s="581"/>
      <c r="R707" s="581"/>
      <c r="S707" s="581"/>
      <c r="T707" s="581"/>
      <c r="U707" s="581"/>
      <c r="V707" s="581"/>
      <c r="W707" s="581"/>
      <c r="X707" s="581"/>
      <c r="Y707" s="581"/>
      <c r="Z707" s="581"/>
      <c r="AA707" s="581"/>
      <c r="AB707" s="581"/>
      <c r="AC707" s="581"/>
      <c r="AD707" s="581"/>
    </row>
    <row r="708" ht="15.75" customHeight="1">
      <c r="A708" s="586"/>
      <c r="B708" s="587"/>
      <c r="C708" s="586"/>
      <c r="D708" s="586"/>
      <c r="E708" s="586"/>
      <c r="F708" s="586"/>
      <c r="G708" s="581"/>
      <c r="H708" s="581"/>
      <c r="I708" s="581"/>
      <c r="J708" s="581"/>
      <c r="K708" s="586"/>
      <c r="L708" s="581"/>
      <c r="M708" s="581"/>
      <c r="N708" s="581"/>
      <c r="O708" s="581"/>
      <c r="P708" s="581"/>
      <c r="Q708" s="581"/>
      <c r="R708" s="581"/>
      <c r="S708" s="581"/>
      <c r="T708" s="581"/>
      <c r="U708" s="581"/>
      <c r="V708" s="581"/>
      <c r="W708" s="581"/>
      <c r="X708" s="581"/>
      <c r="Y708" s="581"/>
      <c r="Z708" s="581"/>
      <c r="AA708" s="581"/>
      <c r="AB708" s="581"/>
      <c r="AC708" s="581"/>
      <c r="AD708" s="581"/>
    </row>
    <row r="709" ht="15.75" customHeight="1">
      <c r="A709" s="586"/>
      <c r="B709" s="587"/>
      <c r="C709" s="586"/>
      <c r="D709" s="586"/>
      <c r="E709" s="586"/>
      <c r="F709" s="586"/>
      <c r="G709" s="581"/>
      <c r="H709" s="581"/>
      <c r="I709" s="581"/>
      <c r="J709" s="581"/>
      <c r="K709" s="586"/>
      <c r="L709" s="581"/>
      <c r="M709" s="581"/>
      <c r="N709" s="581"/>
      <c r="O709" s="581"/>
      <c r="P709" s="581"/>
      <c r="Q709" s="581"/>
      <c r="R709" s="581"/>
      <c r="S709" s="581"/>
      <c r="T709" s="581"/>
      <c r="U709" s="581"/>
      <c r="V709" s="581"/>
      <c r="W709" s="581"/>
      <c r="X709" s="581"/>
      <c r="Y709" s="581"/>
      <c r="Z709" s="581"/>
      <c r="AA709" s="581"/>
      <c r="AB709" s="581"/>
      <c r="AC709" s="581"/>
      <c r="AD709" s="581"/>
    </row>
    <row r="710" ht="15.75" customHeight="1">
      <c r="A710" s="586"/>
      <c r="B710" s="587"/>
      <c r="C710" s="586"/>
      <c r="D710" s="586"/>
      <c r="E710" s="586"/>
      <c r="F710" s="586"/>
      <c r="G710" s="581"/>
      <c r="H710" s="581"/>
      <c r="I710" s="581"/>
      <c r="J710" s="581"/>
      <c r="K710" s="586"/>
      <c r="L710" s="581"/>
      <c r="M710" s="581"/>
      <c r="N710" s="581"/>
      <c r="O710" s="581"/>
      <c r="P710" s="581"/>
      <c r="Q710" s="581"/>
      <c r="R710" s="581"/>
      <c r="S710" s="581"/>
      <c r="T710" s="581"/>
      <c r="U710" s="581"/>
      <c r="V710" s="581"/>
      <c r="W710" s="581"/>
      <c r="X710" s="581"/>
      <c r="Y710" s="581"/>
      <c r="Z710" s="581"/>
      <c r="AA710" s="581"/>
      <c r="AB710" s="581"/>
      <c r="AC710" s="581"/>
      <c r="AD710" s="581"/>
    </row>
    <row r="711" ht="15.75" customHeight="1">
      <c r="A711" s="586"/>
      <c r="B711" s="587"/>
      <c r="C711" s="586"/>
      <c r="D711" s="586"/>
      <c r="E711" s="586"/>
      <c r="F711" s="586"/>
      <c r="G711" s="581"/>
      <c r="H711" s="581"/>
      <c r="I711" s="581"/>
      <c r="J711" s="581"/>
      <c r="K711" s="586"/>
      <c r="L711" s="581"/>
      <c r="M711" s="581"/>
      <c r="N711" s="581"/>
      <c r="O711" s="581"/>
      <c r="P711" s="581"/>
      <c r="Q711" s="581"/>
      <c r="R711" s="581"/>
      <c r="S711" s="581"/>
      <c r="T711" s="581"/>
      <c r="U711" s="581"/>
      <c r="V711" s="581"/>
      <c r="W711" s="581"/>
      <c r="X711" s="581"/>
      <c r="Y711" s="581"/>
      <c r="Z711" s="581"/>
      <c r="AA711" s="581"/>
      <c r="AB711" s="581"/>
      <c r="AC711" s="581"/>
      <c r="AD711" s="581"/>
    </row>
    <row r="712" ht="15.75" customHeight="1">
      <c r="A712" s="586"/>
      <c r="B712" s="587"/>
      <c r="C712" s="586"/>
      <c r="D712" s="586"/>
      <c r="E712" s="586"/>
      <c r="F712" s="586"/>
      <c r="G712" s="581"/>
      <c r="H712" s="581"/>
      <c r="I712" s="581"/>
      <c r="J712" s="581"/>
      <c r="K712" s="586"/>
      <c r="L712" s="581"/>
      <c r="M712" s="581"/>
      <c r="N712" s="581"/>
      <c r="O712" s="581"/>
      <c r="P712" s="581"/>
      <c r="Q712" s="581"/>
      <c r="R712" s="581"/>
      <c r="S712" s="581"/>
      <c r="T712" s="581"/>
      <c r="U712" s="581"/>
      <c r="V712" s="581"/>
      <c r="W712" s="581"/>
      <c r="X712" s="581"/>
      <c r="Y712" s="581"/>
      <c r="Z712" s="581"/>
      <c r="AA712" s="581"/>
      <c r="AB712" s="581"/>
      <c r="AC712" s="581"/>
      <c r="AD712" s="581"/>
    </row>
    <row r="713" ht="15.75" customHeight="1">
      <c r="A713" s="586"/>
      <c r="B713" s="587"/>
      <c r="C713" s="586"/>
      <c r="D713" s="586"/>
      <c r="E713" s="586"/>
      <c r="F713" s="586"/>
      <c r="G713" s="581"/>
      <c r="H713" s="581"/>
      <c r="I713" s="581"/>
      <c r="J713" s="581"/>
      <c r="K713" s="586"/>
      <c r="L713" s="581"/>
      <c r="M713" s="581"/>
      <c r="N713" s="581"/>
      <c r="O713" s="581"/>
      <c r="P713" s="581"/>
      <c r="Q713" s="581"/>
      <c r="R713" s="581"/>
      <c r="S713" s="581"/>
      <c r="T713" s="581"/>
      <c r="U713" s="581"/>
      <c r="V713" s="581"/>
      <c r="W713" s="581"/>
      <c r="X713" s="581"/>
      <c r="Y713" s="581"/>
      <c r="Z713" s="581"/>
      <c r="AA713" s="581"/>
      <c r="AB713" s="581"/>
      <c r="AC713" s="581"/>
      <c r="AD713" s="581"/>
    </row>
    <row r="714" ht="15.75" customHeight="1">
      <c r="A714" s="586"/>
      <c r="B714" s="587"/>
      <c r="C714" s="586"/>
      <c r="D714" s="586"/>
      <c r="E714" s="586"/>
      <c r="F714" s="586"/>
      <c r="G714" s="581"/>
      <c r="H714" s="581"/>
      <c r="I714" s="581"/>
      <c r="J714" s="581"/>
      <c r="K714" s="586"/>
      <c r="L714" s="581"/>
      <c r="M714" s="581"/>
      <c r="N714" s="581"/>
      <c r="O714" s="581"/>
      <c r="P714" s="581"/>
      <c r="Q714" s="581"/>
      <c r="R714" s="581"/>
      <c r="S714" s="581"/>
      <c r="T714" s="581"/>
      <c r="U714" s="581"/>
      <c r="V714" s="581"/>
      <c r="W714" s="581"/>
      <c r="X714" s="581"/>
      <c r="Y714" s="581"/>
      <c r="Z714" s="581"/>
      <c r="AA714" s="581"/>
      <c r="AB714" s="581"/>
      <c r="AC714" s="581"/>
      <c r="AD714" s="581"/>
    </row>
    <row r="715" ht="15.75" customHeight="1">
      <c r="A715" s="586"/>
      <c r="B715" s="587"/>
      <c r="C715" s="586"/>
      <c r="D715" s="586"/>
      <c r="E715" s="586"/>
      <c r="F715" s="586"/>
      <c r="G715" s="581"/>
      <c r="H715" s="581"/>
      <c r="I715" s="581"/>
      <c r="J715" s="581"/>
      <c r="K715" s="586"/>
      <c r="L715" s="581"/>
      <c r="M715" s="581"/>
      <c r="N715" s="581"/>
      <c r="O715" s="581"/>
      <c r="P715" s="581"/>
      <c r="Q715" s="581"/>
      <c r="R715" s="581"/>
      <c r="S715" s="581"/>
      <c r="T715" s="581"/>
      <c r="U715" s="581"/>
      <c r="V715" s="581"/>
      <c r="W715" s="581"/>
      <c r="X715" s="581"/>
      <c r="Y715" s="581"/>
      <c r="Z715" s="581"/>
      <c r="AA715" s="581"/>
      <c r="AB715" s="581"/>
      <c r="AC715" s="581"/>
      <c r="AD715" s="581"/>
    </row>
    <row r="716" ht="15.75" customHeight="1">
      <c r="A716" s="586"/>
      <c r="B716" s="587"/>
      <c r="C716" s="586"/>
      <c r="D716" s="586"/>
      <c r="E716" s="586"/>
      <c r="F716" s="586"/>
      <c r="G716" s="581"/>
      <c r="H716" s="581"/>
      <c r="I716" s="581"/>
      <c r="J716" s="581"/>
      <c r="K716" s="586"/>
      <c r="L716" s="581"/>
      <c r="M716" s="581"/>
      <c r="N716" s="581"/>
      <c r="O716" s="581"/>
      <c r="P716" s="581"/>
      <c r="Q716" s="581"/>
      <c r="R716" s="581"/>
      <c r="S716" s="581"/>
      <c r="T716" s="581"/>
      <c r="U716" s="581"/>
      <c r="V716" s="581"/>
      <c r="W716" s="581"/>
      <c r="X716" s="581"/>
      <c r="Y716" s="581"/>
      <c r="Z716" s="581"/>
      <c r="AA716" s="581"/>
      <c r="AB716" s="581"/>
      <c r="AC716" s="581"/>
      <c r="AD716" s="581"/>
    </row>
    <row r="717" ht="15.75" customHeight="1">
      <c r="A717" s="586"/>
      <c r="B717" s="587"/>
      <c r="C717" s="586"/>
      <c r="D717" s="586"/>
      <c r="E717" s="586"/>
      <c r="F717" s="586"/>
      <c r="G717" s="581"/>
      <c r="H717" s="581"/>
      <c r="I717" s="581"/>
      <c r="J717" s="581"/>
      <c r="K717" s="586"/>
      <c r="L717" s="581"/>
      <c r="M717" s="581"/>
      <c r="N717" s="581"/>
      <c r="O717" s="581"/>
      <c r="P717" s="581"/>
      <c r="Q717" s="581"/>
      <c r="R717" s="581"/>
      <c r="S717" s="581"/>
      <c r="T717" s="581"/>
      <c r="U717" s="581"/>
      <c r="V717" s="581"/>
      <c r="W717" s="581"/>
      <c r="X717" s="581"/>
      <c r="Y717" s="581"/>
      <c r="Z717" s="581"/>
      <c r="AA717" s="581"/>
      <c r="AB717" s="581"/>
      <c r="AC717" s="581"/>
      <c r="AD717" s="581"/>
    </row>
    <row r="718" ht="15.75" customHeight="1">
      <c r="A718" s="586"/>
      <c r="B718" s="587"/>
      <c r="C718" s="586"/>
      <c r="D718" s="586"/>
      <c r="E718" s="586"/>
      <c r="F718" s="586"/>
      <c r="G718" s="581"/>
      <c r="H718" s="581"/>
      <c r="I718" s="581"/>
      <c r="J718" s="581"/>
      <c r="K718" s="586"/>
      <c r="L718" s="581"/>
      <c r="M718" s="581"/>
      <c r="N718" s="581"/>
      <c r="O718" s="581"/>
      <c r="P718" s="581"/>
      <c r="Q718" s="581"/>
      <c r="R718" s="581"/>
      <c r="S718" s="581"/>
      <c r="T718" s="581"/>
      <c r="U718" s="581"/>
      <c r="V718" s="581"/>
      <c r="W718" s="581"/>
      <c r="X718" s="581"/>
      <c r="Y718" s="581"/>
      <c r="Z718" s="581"/>
      <c r="AA718" s="581"/>
      <c r="AB718" s="581"/>
      <c r="AC718" s="581"/>
      <c r="AD718" s="581"/>
    </row>
    <row r="719" ht="15.75" customHeight="1">
      <c r="A719" s="586"/>
      <c r="B719" s="587"/>
      <c r="C719" s="586"/>
      <c r="D719" s="586"/>
      <c r="E719" s="586"/>
      <c r="F719" s="586"/>
      <c r="G719" s="581"/>
      <c r="H719" s="581"/>
      <c r="I719" s="581"/>
      <c r="J719" s="581"/>
      <c r="K719" s="586"/>
      <c r="L719" s="581"/>
      <c r="M719" s="581"/>
      <c r="N719" s="581"/>
      <c r="O719" s="581"/>
      <c r="P719" s="581"/>
      <c r="Q719" s="581"/>
      <c r="R719" s="581"/>
      <c r="S719" s="581"/>
      <c r="T719" s="581"/>
      <c r="U719" s="581"/>
      <c r="V719" s="581"/>
      <c r="W719" s="581"/>
      <c r="X719" s="581"/>
      <c r="Y719" s="581"/>
      <c r="Z719" s="581"/>
      <c r="AA719" s="581"/>
      <c r="AB719" s="581"/>
      <c r="AC719" s="581"/>
      <c r="AD719" s="581"/>
    </row>
    <row r="720" ht="15.75" customHeight="1">
      <c r="A720" s="586"/>
      <c r="B720" s="587"/>
      <c r="C720" s="586"/>
      <c r="D720" s="586"/>
      <c r="E720" s="586"/>
      <c r="F720" s="586"/>
      <c r="G720" s="581"/>
      <c r="H720" s="581"/>
      <c r="I720" s="581"/>
      <c r="J720" s="581"/>
      <c r="K720" s="586"/>
      <c r="L720" s="581"/>
      <c r="M720" s="581"/>
      <c r="N720" s="581"/>
      <c r="O720" s="581"/>
      <c r="P720" s="581"/>
      <c r="Q720" s="581"/>
      <c r="R720" s="581"/>
      <c r="S720" s="581"/>
      <c r="T720" s="581"/>
      <c r="U720" s="581"/>
      <c r="V720" s="581"/>
      <c r="W720" s="581"/>
      <c r="X720" s="581"/>
      <c r="Y720" s="581"/>
      <c r="Z720" s="581"/>
      <c r="AA720" s="581"/>
      <c r="AB720" s="581"/>
      <c r="AC720" s="581"/>
      <c r="AD720" s="581"/>
    </row>
    <row r="721" ht="15.75" customHeight="1">
      <c r="A721" s="586"/>
      <c r="B721" s="587"/>
      <c r="C721" s="586"/>
      <c r="D721" s="586"/>
      <c r="E721" s="586"/>
      <c r="F721" s="586"/>
      <c r="G721" s="581"/>
      <c r="H721" s="581"/>
      <c r="I721" s="581"/>
      <c r="J721" s="581"/>
      <c r="K721" s="586"/>
      <c r="L721" s="581"/>
      <c r="M721" s="581"/>
      <c r="N721" s="581"/>
      <c r="O721" s="581"/>
      <c r="P721" s="581"/>
      <c r="Q721" s="581"/>
      <c r="R721" s="581"/>
      <c r="S721" s="581"/>
      <c r="T721" s="581"/>
      <c r="U721" s="581"/>
      <c r="V721" s="581"/>
      <c r="W721" s="581"/>
      <c r="X721" s="581"/>
      <c r="Y721" s="581"/>
      <c r="Z721" s="581"/>
      <c r="AA721" s="581"/>
      <c r="AB721" s="581"/>
      <c r="AC721" s="581"/>
      <c r="AD721" s="581"/>
    </row>
    <row r="722" ht="15.75" customHeight="1">
      <c r="A722" s="586"/>
      <c r="B722" s="587"/>
      <c r="C722" s="586"/>
      <c r="D722" s="586"/>
      <c r="E722" s="586"/>
      <c r="F722" s="586"/>
      <c r="G722" s="581"/>
      <c r="H722" s="581"/>
      <c r="I722" s="581"/>
      <c r="J722" s="581"/>
      <c r="K722" s="586"/>
      <c r="L722" s="581"/>
      <c r="M722" s="581"/>
      <c r="N722" s="581"/>
      <c r="O722" s="581"/>
      <c r="P722" s="581"/>
      <c r="Q722" s="581"/>
      <c r="R722" s="581"/>
      <c r="S722" s="581"/>
      <c r="T722" s="581"/>
      <c r="U722" s="581"/>
      <c r="V722" s="581"/>
      <c r="W722" s="581"/>
      <c r="X722" s="581"/>
      <c r="Y722" s="581"/>
      <c r="Z722" s="581"/>
      <c r="AA722" s="581"/>
      <c r="AB722" s="581"/>
      <c r="AC722" s="581"/>
      <c r="AD722" s="581"/>
    </row>
    <row r="723" ht="15.75" customHeight="1">
      <c r="A723" s="586"/>
      <c r="B723" s="587"/>
      <c r="C723" s="586"/>
      <c r="D723" s="586"/>
      <c r="E723" s="586"/>
      <c r="F723" s="586"/>
      <c r="G723" s="581"/>
      <c r="H723" s="581"/>
      <c r="I723" s="581"/>
      <c r="J723" s="581"/>
      <c r="K723" s="586"/>
      <c r="L723" s="581"/>
      <c r="M723" s="581"/>
      <c r="N723" s="581"/>
      <c r="O723" s="581"/>
      <c r="P723" s="581"/>
      <c r="Q723" s="581"/>
      <c r="R723" s="581"/>
      <c r="S723" s="581"/>
      <c r="T723" s="581"/>
      <c r="U723" s="581"/>
      <c r="V723" s="581"/>
      <c r="W723" s="581"/>
      <c r="X723" s="581"/>
      <c r="Y723" s="581"/>
      <c r="Z723" s="581"/>
      <c r="AA723" s="581"/>
      <c r="AB723" s="581"/>
      <c r="AC723" s="581"/>
      <c r="AD723" s="581"/>
    </row>
    <row r="724" ht="15.75" customHeight="1">
      <c r="A724" s="586"/>
      <c r="B724" s="587"/>
      <c r="C724" s="586"/>
      <c r="D724" s="586"/>
      <c r="E724" s="586"/>
      <c r="F724" s="586"/>
      <c r="G724" s="581"/>
      <c r="H724" s="581"/>
      <c r="I724" s="581"/>
      <c r="J724" s="581"/>
      <c r="K724" s="586"/>
      <c r="L724" s="581"/>
      <c r="M724" s="581"/>
      <c r="N724" s="581"/>
      <c r="O724" s="581"/>
      <c r="P724" s="581"/>
      <c r="Q724" s="581"/>
      <c r="R724" s="581"/>
      <c r="S724" s="581"/>
      <c r="T724" s="581"/>
      <c r="U724" s="581"/>
      <c r="V724" s="581"/>
      <c r="W724" s="581"/>
      <c r="X724" s="581"/>
      <c r="Y724" s="581"/>
      <c r="Z724" s="581"/>
      <c r="AA724" s="581"/>
      <c r="AB724" s="581"/>
      <c r="AC724" s="581"/>
      <c r="AD724" s="581"/>
    </row>
    <row r="725" ht="15.75" customHeight="1">
      <c r="A725" s="586"/>
      <c r="B725" s="587"/>
      <c r="C725" s="586"/>
      <c r="D725" s="586"/>
      <c r="E725" s="586"/>
      <c r="F725" s="586"/>
      <c r="G725" s="581"/>
      <c r="H725" s="581"/>
      <c r="I725" s="581"/>
      <c r="J725" s="581"/>
      <c r="K725" s="586"/>
      <c r="L725" s="581"/>
      <c r="M725" s="581"/>
      <c r="N725" s="581"/>
      <c r="O725" s="581"/>
      <c r="P725" s="581"/>
      <c r="Q725" s="581"/>
      <c r="R725" s="581"/>
      <c r="S725" s="581"/>
      <c r="T725" s="581"/>
      <c r="U725" s="581"/>
      <c r="V725" s="581"/>
      <c r="W725" s="581"/>
      <c r="X725" s="581"/>
      <c r="Y725" s="581"/>
      <c r="Z725" s="581"/>
      <c r="AA725" s="581"/>
      <c r="AB725" s="581"/>
      <c r="AC725" s="581"/>
      <c r="AD725" s="581"/>
    </row>
    <row r="726" ht="15.75" customHeight="1">
      <c r="A726" s="586"/>
      <c r="B726" s="587"/>
      <c r="C726" s="586"/>
      <c r="D726" s="586"/>
      <c r="E726" s="586"/>
      <c r="F726" s="586"/>
      <c r="G726" s="581"/>
      <c r="H726" s="581"/>
      <c r="I726" s="581"/>
      <c r="J726" s="581"/>
      <c r="K726" s="586"/>
      <c r="L726" s="581"/>
      <c r="M726" s="581"/>
      <c r="N726" s="581"/>
      <c r="O726" s="581"/>
      <c r="P726" s="581"/>
      <c r="Q726" s="581"/>
      <c r="R726" s="581"/>
      <c r="S726" s="581"/>
      <c r="T726" s="581"/>
      <c r="U726" s="581"/>
      <c r="V726" s="581"/>
      <c r="W726" s="581"/>
      <c r="X726" s="581"/>
      <c r="Y726" s="581"/>
      <c r="Z726" s="581"/>
      <c r="AA726" s="581"/>
      <c r="AB726" s="581"/>
      <c r="AC726" s="581"/>
      <c r="AD726" s="581"/>
    </row>
    <row r="727" ht="15.75" customHeight="1">
      <c r="A727" s="586"/>
      <c r="B727" s="587"/>
      <c r="C727" s="586"/>
      <c r="D727" s="586"/>
      <c r="E727" s="586"/>
      <c r="F727" s="586"/>
      <c r="G727" s="581"/>
      <c r="H727" s="581"/>
      <c r="I727" s="581"/>
      <c r="J727" s="581"/>
      <c r="K727" s="586"/>
      <c r="L727" s="581"/>
      <c r="M727" s="581"/>
      <c r="N727" s="581"/>
      <c r="O727" s="581"/>
      <c r="P727" s="581"/>
      <c r="Q727" s="581"/>
      <c r="R727" s="581"/>
      <c r="S727" s="581"/>
      <c r="T727" s="581"/>
      <c r="U727" s="581"/>
      <c r="V727" s="581"/>
      <c r="W727" s="581"/>
      <c r="X727" s="581"/>
      <c r="Y727" s="581"/>
      <c r="Z727" s="581"/>
      <c r="AA727" s="581"/>
      <c r="AB727" s="581"/>
      <c r="AC727" s="581"/>
      <c r="AD727" s="581"/>
    </row>
    <row r="728" ht="15.75" customHeight="1">
      <c r="A728" s="586"/>
      <c r="B728" s="587"/>
      <c r="C728" s="586"/>
      <c r="D728" s="586"/>
      <c r="E728" s="586"/>
      <c r="F728" s="586"/>
      <c r="G728" s="581"/>
      <c r="H728" s="581"/>
      <c r="I728" s="581"/>
      <c r="J728" s="581"/>
      <c r="K728" s="586"/>
      <c r="L728" s="581"/>
      <c r="M728" s="581"/>
      <c r="N728" s="581"/>
      <c r="O728" s="581"/>
      <c r="P728" s="581"/>
      <c r="Q728" s="581"/>
      <c r="R728" s="581"/>
      <c r="S728" s="581"/>
      <c r="T728" s="581"/>
      <c r="U728" s="581"/>
      <c r="V728" s="581"/>
      <c r="W728" s="581"/>
      <c r="X728" s="581"/>
      <c r="Y728" s="581"/>
      <c r="Z728" s="581"/>
      <c r="AA728" s="581"/>
      <c r="AB728" s="581"/>
      <c r="AC728" s="581"/>
      <c r="AD728" s="581"/>
    </row>
    <row r="729" ht="15.75" customHeight="1">
      <c r="A729" s="586"/>
      <c r="B729" s="587"/>
      <c r="C729" s="586"/>
      <c r="D729" s="586"/>
      <c r="E729" s="586"/>
      <c r="F729" s="586"/>
      <c r="G729" s="581"/>
      <c r="H729" s="581"/>
      <c r="I729" s="581"/>
      <c r="J729" s="581"/>
      <c r="K729" s="586"/>
      <c r="L729" s="581"/>
      <c r="M729" s="581"/>
      <c r="N729" s="581"/>
      <c r="O729" s="581"/>
      <c r="P729" s="581"/>
      <c r="Q729" s="581"/>
      <c r="R729" s="581"/>
      <c r="S729" s="581"/>
      <c r="T729" s="581"/>
      <c r="U729" s="581"/>
      <c r="V729" s="581"/>
      <c r="W729" s="581"/>
      <c r="X729" s="581"/>
      <c r="Y729" s="581"/>
      <c r="Z729" s="581"/>
      <c r="AA729" s="581"/>
      <c r="AB729" s="581"/>
      <c r="AC729" s="581"/>
      <c r="AD729" s="581"/>
    </row>
    <row r="730" ht="15.75" customHeight="1">
      <c r="A730" s="586"/>
      <c r="B730" s="587"/>
      <c r="C730" s="586"/>
      <c r="D730" s="586"/>
      <c r="E730" s="586"/>
      <c r="F730" s="586"/>
      <c r="G730" s="581"/>
      <c r="H730" s="581"/>
      <c r="I730" s="581"/>
      <c r="J730" s="581"/>
      <c r="K730" s="586"/>
      <c r="L730" s="581"/>
      <c r="M730" s="581"/>
      <c r="N730" s="581"/>
      <c r="O730" s="581"/>
      <c r="P730" s="581"/>
      <c r="Q730" s="581"/>
      <c r="R730" s="581"/>
      <c r="S730" s="581"/>
      <c r="T730" s="581"/>
      <c r="U730" s="581"/>
      <c r="V730" s="581"/>
      <c r="W730" s="581"/>
      <c r="X730" s="581"/>
      <c r="Y730" s="581"/>
      <c r="Z730" s="581"/>
      <c r="AA730" s="581"/>
      <c r="AB730" s="581"/>
      <c r="AC730" s="581"/>
      <c r="AD730" s="581"/>
    </row>
    <row r="731" ht="15.75" customHeight="1">
      <c r="A731" s="586"/>
      <c r="B731" s="587"/>
      <c r="C731" s="586"/>
      <c r="D731" s="586"/>
      <c r="E731" s="586"/>
      <c r="F731" s="586"/>
      <c r="G731" s="581"/>
      <c r="H731" s="581"/>
      <c r="I731" s="581"/>
      <c r="J731" s="581"/>
      <c r="K731" s="586"/>
      <c r="L731" s="581"/>
      <c r="M731" s="581"/>
      <c r="N731" s="581"/>
      <c r="O731" s="581"/>
      <c r="P731" s="581"/>
      <c r="Q731" s="581"/>
      <c r="R731" s="581"/>
      <c r="S731" s="581"/>
      <c r="T731" s="581"/>
      <c r="U731" s="581"/>
      <c r="V731" s="581"/>
      <c r="W731" s="581"/>
      <c r="X731" s="581"/>
      <c r="Y731" s="581"/>
      <c r="Z731" s="581"/>
      <c r="AA731" s="581"/>
      <c r="AB731" s="581"/>
      <c r="AC731" s="581"/>
      <c r="AD731" s="581"/>
    </row>
    <row r="732" ht="15.75" customHeight="1">
      <c r="A732" s="586"/>
      <c r="B732" s="587"/>
      <c r="C732" s="586"/>
      <c r="D732" s="586"/>
      <c r="E732" s="586"/>
      <c r="F732" s="586"/>
      <c r="G732" s="581"/>
      <c r="H732" s="581"/>
      <c r="I732" s="581"/>
      <c r="J732" s="581"/>
      <c r="K732" s="586"/>
      <c r="L732" s="581"/>
      <c r="M732" s="581"/>
      <c r="N732" s="581"/>
      <c r="O732" s="581"/>
      <c r="P732" s="581"/>
      <c r="Q732" s="581"/>
      <c r="R732" s="581"/>
      <c r="S732" s="581"/>
      <c r="T732" s="581"/>
      <c r="U732" s="581"/>
      <c r="V732" s="581"/>
      <c r="W732" s="581"/>
      <c r="X732" s="581"/>
      <c r="Y732" s="581"/>
      <c r="Z732" s="581"/>
      <c r="AA732" s="581"/>
      <c r="AB732" s="581"/>
      <c r="AC732" s="581"/>
      <c r="AD732" s="581"/>
    </row>
    <row r="733" ht="15.75" customHeight="1">
      <c r="A733" s="586"/>
      <c r="B733" s="587"/>
      <c r="C733" s="586"/>
      <c r="D733" s="586"/>
      <c r="E733" s="586"/>
      <c r="F733" s="586"/>
      <c r="G733" s="581"/>
      <c r="H733" s="581"/>
      <c r="I733" s="581"/>
      <c r="J733" s="581"/>
      <c r="K733" s="586"/>
      <c r="L733" s="581"/>
      <c r="M733" s="581"/>
      <c r="N733" s="581"/>
      <c r="O733" s="581"/>
      <c r="P733" s="581"/>
      <c r="Q733" s="581"/>
      <c r="R733" s="581"/>
      <c r="S733" s="581"/>
      <c r="T733" s="581"/>
      <c r="U733" s="581"/>
      <c r="V733" s="581"/>
      <c r="W733" s="581"/>
      <c r="X733" s="581"/>
      <c r="Y733" s="581"/>
      <c r="Z733" s="581"/>
      <c r="AA733" s="581"/>
      <c r="AB733" s="581"/>
      <c r="AC733" s="581"/>
      <c r="AD733" s="581"/>
    </row>
    <row r="734" ht="15.75" customHeight="1">
      <c r="A734" s="586"/>
      <c r="B734" s="587"/>
      <c r="C734" s="586"/>
      <c r="D734" s="586"/>
      <c r="E734" s="586"/>
      <c r="F734" s="586"/>
      <c r="G734" s="581"/>
      <c r="H734" s="581"/>
      <c r="I734" s="581"/>
      <c r="J734" s="581"/>
      <c r="K734" s="586"/>
      <c r="L734" s="581"/>
      <c r="M734" s="581"/>
      <c r="N734" s="581"/>
      <c r="O734" s="581"/>
      <c r="P734" s="581"/>
      <c r="Q734" s="581"/>
      <c r="R734" s="581"/>
      <c r="S734" s="581"/>
      <c r="T734" s="581"/>
      <c r="U734" s="581"/>
      <c r="V734" s="581"/>
      <c r="W734" s="581"/>
      <c r="X734" s="581"/>
      <c r="Y734" s="581"/>
      <c r="Z734" s="581"/>
      <c r="AA734" s="581"/>
      <c r="AB734" s="581"/>
      <c r="AC734" s="581"/>
      <c r="AD734" s="581"/>
    </row>
    <row r="735" ht="15.75" customHeight="1">
      <c r="A735" s="586"/>
      <c r="B735" s="587"/>
      <c r="C735" s="586"/>
      <c r="D735" s="586"/>
      <c r="E735" s="586"/>
      <c r="F735" s="586"/>
      <c r="G735" s="581"/>
      <c r="H735" s="581"/>
      <c r="I735" s="581"/>
      <c r="J735" s="581"/>
      <c r="K735" s="586"/>
      <c r="L735" s="581"/>
      <c r="M735" s="581"/>
      <c r="N735" s="581"/>
      <c r="O735" s="581"/>
      <c r="P735" s="581"/>
      <c r="Q735" s="581"/>
      <c r="R735" s="581"/>
      <c r="S735" s="581"/>
      <c r="T735" s="581"/>
      <c r="U735" s="581"/>
      <c r="V735" s="581"/>
      <c r="W735" s="581"/>
      <c r="X735" s="581"/>
      <c r="Y735" s="581"/>
      <c r="Z735" s="581"/>
      <c r="AA735" s="581"/>
      <c r="AB735" s="581"/>
      <c r="AC735" s="581"/>
      <c r="AD735" s="581"/>
    </row>
    <row r="736" ht="15.75" customHeight="1">
      <c r="A736" s="586"/>
      <c r="B736" s="587"/>
      <c r="C736" s="586"/>
      <c r="D736" s="586"/>
      <c r="E736" s="586"/>
      <c r="F736" s="586"/>
      <c r="G736" s="581"/>
      <c r="H736" s="581"/>
      <c r="I736" s="581"/>
      <c r="J736" s="581"/>
      <c r="K736" s="586"/>
      <c r="L736" s="581"/>
      <c r="M736" s="581"/>
      <c r="N736" s="581"/>
      <c r="O736" s="581"/>
      <c r="P736" s="581"/>
      <c r="Q736" s="581"/>
      <c r="R736" s="581"/>
      <c r="S736" s="581"/>
      <c r="T736" s="581"/>
      <c r="U736" s="581"/>
      <c r="V736" s="581"/>
      <c r="W736" s="581"/>
      <c r="X736" s="581"/>
      <c r="Y736" s="581"/>
      <c r="Z736" s="581"/>
      <c r="AA736" s="581"/>
      <c r="AB736" s="581"/>
      <c r="AC736" s="581"/>
      <c r="AD736" s="581"/>
    </row>
    <row r="737" ht="15.75" customHeight="1">
      <c r="A737" s="586"/>
      <c r="B737" s="587"/>
      <c r="C737" s="586"/>
      <c r="D737" s="586"/>
      <c r="E737" s="586"/>
      <c r="F737" s="586"/>
      <c r="G737" s="581"/>
      <c r="H737" s="581"/>
      <c r="I737" s="581"/>
      <c r="J737" s="581"/>
      <c r="K737" s="586"/>
      <c r="L737" s="581"/>
      <c r="M737" s="581"/>
      <c r="N737" s="581"/>
      <c r="O737" s="581"/>
      <c r="P737" s="581"/>
      <c r="Q737" s="581"/>
      <c r="R737" s="581"/>
      <c r="S737" s="581"/>
      <c r="T737" s="581"/>
      <c r="U737" s="581"/>
      <c r="V737" s="581"/>
      <c r="W737" s="581"/>
      <c r="X737" s="581"/>
      <c r="Y737" s="581"/>
      <c r="Z737" s="581"/>
      <c r="AA737" s="581"/>
      <c r="AB737" s="581"/>
      <c r="AC737" s="581"/>
      <c r="AD737" s="581"/>
    </row>
    <row r="738" ht="15.75" customHeight="1">
      <c r="A738" s="586"/>
      <c r="B738" s="587"/>
      <c r="C738" s="586"/>
      <c r="D738" s="586"/>
      <c r="E738" s="586"/>
      <c r="F738" s="586"/>
      <c r="G738" s="581"/>
      <c r="H738" s="581"/>
      <c r="I738" s="581"/>
      <c r="J738" s="581"/>
      <c r="K738" s="586"/>
      <c r="L738" s="581"/>
      <c r="M738" s="581"/>
      <c r="N738" s="581"/>
      <c r="O738" s="581"/>
      <c r="P738" s="581"/>
      <c r="Q738" s="581"/>
      <c r="R738" s="581"/>
      <c r="S738" s="581"/>
      <c r="T738" s="581"/>
      <c r="U738" s="581"/>
      <c r="V738" s="581"/>
      <c r="W738" s="581"/>
      <c r="X738" s="581"/>
      <c r="Y738" s="581"/>
      <c r="Z738" s="581"/>
      <c r="AA738" s="581"/>
      <c r="AB738" s="581"/>
      <c r="AC738" s="581"/>
      <c r="AD738" s="581"/>
    </row>
    <row r="739" ht="15.75" customHeight="1">
      <c r="A739" s="586"/>
      <c r="B739" s="587"/>
      <c r="C739" s="586"/>
      <c r="D739" s="586"/>
      <c r="E739" s="586"/>
      <c r="F739" s="586"/>
      <c r="G739" s="581"/>
      <c r="H739" s="581"/>
      <c r="I739" s="581"/>
      <c r="J739" s="581"/>
      <c r="K739" s="586"/>
      <c r="L739" s="581"/>
      <c r="M739" s="581"/>
      <c r="N739" s="581"/>
      <c r="O739" s="581"/>
      <c r="P739" s="581"/>
      <c r="Q739" s="581"/>
      <c r="R739" s="581"/>
      <c r="S739" s="581"/>
      <c r="T739" s="581"/>
      <c r="U739" s="581"/>
      <c r="V739" s="581"/>
      <c r="W739" s="581"/>
      <c r="X739" s="581"/>
      <c r="Y739" s="581"/>
      <c r="Z739" s="581"/>
      <c r="AA739" s="581"/>
      <c r="AB739" s="581"/>
      <c r="AC739" s="581"/>
      <c r="AD739" s="581"/>
    </row>
    <row r="740" ht="15.75" customHeight="1">
      <c r="A740" s="586"/>
      <c r="B740" s="587"/>
      <c r="C740" s="586"/>
      <c r="D740" s="586"/>
      <c r="E740" s="586"/>
      <c r="F740" s="586"/>
      <c r="G740" s="581"/>
      <c r="H740" s="581"/>
      <c r="I740" s="581"/>
      <c r="J740" s="581"/>
      <c r="K740" s="586"/>
      <c r="L740" s="581"/>
      <c r="M740" s="581"/>
      <c r="N740" s="581"/>
      <c r="O740" s="581"/>
      <c r="P740" s="581"/>
      <c r="Q740" s="581"/>
      <c r="R740" s="581"/>
      <c r="S740" s="581"/>
      <c r="T740" s="581"/>
      <c r="U740" s="581"/>
      <c r="V740" s="581"/>
      <c r="W740" s="581"/>
      <c r="X740" s="581"/>
      <c r="Y740" s="581"/>
      <c r="Z740" s="581"/>
      <c r="AA740" s="581"/>
      <c r="AB740" s="581"/>
      <c r="AC740" s="581"/>
      <c r="AD740" s="581"/>
    </row>
    <row r="741" ht="15.75" customHeight="1">
      <c r="A741" s="586"/>
      <c r="B741" s="587"/>
      <c r="C741" s="586"/>
      <c r="D741" s="586"/>
      <c r="E741" s="586"/>
      <c r="F741" s="586"/>
      <c r="G741" s="581"/>
      <c r="H741" s="581"/>
      <c r="I741" s="581"/>
      <c r="J741" s="581"/>
      <c r="K741" s="586"/>
      <c r="L741" s="581"/>
      <c r="M741" s="581"/>
      <c r="N741" s="581"/>
      <c r="O741" s="581"/>
      <c r="P741" s="581"/>
      <c r="Q741" s="581"/>
      <c r="R741" s="581"/>
      <c r="S741" s="581"/>
      <c r="T741" s="581"/>
      <c r="U741" s="581"/>
      <c r="V741" s="581"/>
      <c r="W741" s="581"/>
      <c r="X741" s="581"/>
      <c r="Y741" s="581"/>
      <c r="Z741" s="581"/>
      <c r="AA741" s="581"/>
      <c r="AB741" s="581"/>
      <c r="AC741" s="581"/>
      <c r="AD741" s="581"/>
    </row>
    <row r="742" ht="15.75" customHeight="1">
      <c r="A742" s="586"/>
      <c r="B742" s="587"/>
      <c r="C742" s="586"/>
      <c r="D742" s="586"/>
      <c r="E742" s="586"/>
      <c r="F742" s="586"/>
      <c r="G742" s="581"/>
      <c r="H742" s="581"/>
      <c r="I742" s="581"/>
      <c r="J742" s="581"/>
      <c r="K742" s="586"/>
      <c r="L742" s="581"/>
      <c r="M742" s="581"/>
      <c r="N742" s="581"/>
      <c r="O742" s="581"/>
      <c r="P742" s="581"/>
      <c r="Q742" s="581"/>
      <c r="R742" s="581"/>
      <c r="S742" s="581"/>
      <c r="T742" s="581"/>
      <c r="U742" s="581"/>
      <c r="V742" s="581"/>
      <c r="W742" s="581"/>
      <c r="X742" s="581"/>
      <c r="Y742" s="581"/>
      <c r="Z742" s="581"/>
      <c r="AA742" s="581"/>
      <c r="AB742" s="581"/>
      <c r="AC742" s="581"/>
      <c r="AD742" s="581"/>
    </row>
    <row r="743" ht="15.75" customHeight="1">
      <c r="A743" s="586"/>
      <c r="B743" s="587"/>
      <c r="C743" s="586"/>
      <c r="D743" s="586"/>
      <c r="E743" s="586"/>
      <c r="F743" s="586"/>
      <c r="G743" s="581"/>
      <c r="H743" s="581"/>
      <c r="I743" s="581"/>
      <c r="J743" s="581"/>
      <c r="K743" s="586"/>
      <c r="L743" s="581"/>
      <c r="M743" s="581"/>
      <c r="N743" s="581"/>
      <c r="O743" s="581"/>
      <c r="P743" s="581"/>
      <c r="Q743" s="581"/>
      <c r="R743" s="581"/>
      <c r="S743" s="581"/>
      <c r="T743" s="581"/>
      <c r="U743" s="581"/>
      <c r="V743" s="581"/>
      <c r="W743" s="581"/>
      <c r="X743" s="581"/>
      <c r="Y743" s="581"/>
      <c r="Z743" s="581"/>
      <c r="AA743" s="581"/>
      <c r="AB743" s="581"/>
      <c r="AC743" s="581"/>
      <c r="AD743" s="581"/>
    </row>
    <row r="744" ht="15.75" customHeight="1">
      <c r="A744" s="586"/>
      <c r="B744" s="587"/>
      <c r="C744" s="586"/>
      <c r="D744" s="586"/>
      <c r="E744" s="586"/>
      <c r="F744" s="586"/>
      <c r="G744" s="581"/>
      <c r="H744" s="581"/>
      <c r="I744" s="581"/>
      <c r="J744" s="581"/>
      <c r="K744" s="586"/>
      <c r="L744" s="581"/>
      <c r="M744" s="581"/>
      <c r="N744" s="581"/>
      <c r="O744" s="581"/>
      <c r="P744" s="581"/>
      <c r="Q744" s="581"/>
      <c r="R744" s="581"/>
      <c r="S744" s="581"/>
      <c r="T744" s="581"/>
      <c r="U744" s="581"/>
      <c r="V744" s="581"/>
      <c r="W744" s="581"/>
      <c r="X744" s="581"/>
      <c r="Y744" s="581"/>
      <c r="Z744" s="581"/>
      <c r="AA744" s="581"/>
      <c r="AB744" s="581"/>
      <c r="AC744" s="581"/>
      <c r="AD744" s="581"/>
    </row>
    <row r="745" ht="15.75" customHeight="1">
      <c r="A745" s="586"/>
      <c r="B745" s="587"/>
      <c r="C745" s="586"/>
      <c r="D745" s="586"/>
      <c r="E745" s="586"/>
      <c r="F745" s="586"/>
      <c r="G745" s="581"/>
      <c r="H745" s="581"/>
      <c r="I745" s="581"/>
      <c r="J745" s="581"/>
      <c r="K745" s="586"/>
      <c r="L745" s="581"/>
      <c r="M745" s="581"/>
      <c r="N745" s="581"/>
      <c r="O745" s="581"/>
      <c r="P745" s="581"/>
      <c r="Q745" s="581"/>
      <c r="R745" s="581"/>
      <c r="S745" s="581"/>
      <c r="T745" s="581"/>
      <c r="U745" s="581"/>
      <c r="V745" s="581"/>
      <c r="W745" s="581"/>
      <c r="X745" s="581"/>
      <c r="Y745" s="581"/>
      <c r="Z745" s="581"/>
      <c r="AA745" s="581"/>
      <c r="AB745" s="581"/>
      <c r="AC745" s="581"/>
      <c r="AD745" s="581"/>
    </row>
    <row r="746" ht="15.75" customHeight="1">
      <c r="A746" s="586"/>
      <c r="B746" s="587"/>
      <c r="C746" s="586"/>
      <c r="D746" s="586"/>
      <c r="E746" s="586"/>
      <c r="F746" s="586"/>
      <c r="G746" s="581"/>
      <c r="H746" s="581"/>
      <c r="I746" s="581"/>
      <c r="J746" s="581"/>
      <c r="K746" s="586"/>
      <c r="L746" s="581"/>
      <c r="M746" s="581"/>
      <c r="N746" s="581"/>
      <c r="O746" s="581"/>
      <c r="P746" s="581"/>
      <c r="Q746" s="581"/>
      <c r="R746" s="581"/>
      <c r="S746" s="581"/>
      <c r="T746" s="581"/>
      <c r="U746" s="581"/>
      <c r="V746" s="581"/>
      <c r="W746" s="581"/>
      <c r="X746" s="581"/>
      <c r="Y746" s="581"/>
      <c r="Z746" s="581"/>
      <c r="AA746" s="581"/>
      <c r="AB746" s="581"/>
      <c r="AC746" s="581"/>
      <c r="AD746" s="581"/>
    </row>
    <row r="747" ht="15.75" customHeight="1">
      <c r="A747" s="586"/>
      <c r="B747" s="587"/>
      <c r="C747" s="586"/>
      <c r="D747" s="586"/>
      <c r="E747" s="586"/>
      <c r="F747" s="586"/>
      <c r="G747" s="581"/>
      <c r="H747" s="581"/>
      <c r="I747" s="581"/>
      <c r="J747" s="581"/>
      <c r="K747" s="586"/>
      <c r="L747" s="581"/>
      <c r="M747" s="581"/>
      <c r="N747" s="581"/>
      <c r="O747" s="581"/>
      <c r="P747" s="581"/>
      <c r="Q747" s="581"/>
      <c r="R747" s="581"/>
      <c r="S747" s="581"/>
      <c r="T747" s="581"/>
      <c r="U747" s="581"/>
      <c r="V747" s="581"/>
      <c r="W747" s="581"/>
      <c r="X747" s="581"/>
      <c r="Y747" s="581"/>
      <c r="Z747" s="581"/>
      <c r="AA747" s="581"/>
      <c r="AB747" s="581"/>
      <c r="AC747" s="581"/>
      <c r="AD747" s="581"/>
    </row>
    <row r="748" ht="15.75" customHeight="1">
      <c r="A748" s="586"/>
      <c r="B748" s="587"/>
      <c r="C748" s="586"/>
      <c r="D748" s="586"/>
      <c r="E748" s="586"/>
      <c r="F748" s="586"/>
      <c r="G748" s="581"/>
      <c r="H748" s="581"/>
      <c r="I748" s="581"/>
      <c r="J748" s="581"/>
      <c r="K748" s="586"/>
      <c r="L748" s="581"/>
      <c r="M748" s="581"/>
      <c r="N748" s="581"/>
      <c r="O748" s="581"/>
      <c r="P748" s="581"/>
      <c r="Q748" s="581"/>
      <c r="R748" s="581"/>
      <c r="S748" s="581"/>
      <c r="T748" s="581"/>
      <c r="U748" s="581"/>
      <c r="V748" s="581"/>
      <c r="W748" s="581"/>
      <c r="X748" s="581"/>
      <c r="Y748" s="581"/>
      <c r="Z748" s="581"/>
      <c r="AA748" s="581"/>
      <c r="AB748" s="581"/>
      <c r="AC748" s="581"/>
      <c r="AD748" s="581"/>
    </row>
    <row r="749" ht="15.75" customHeight="1">
      <c r="A749" s="586"/>
      <c r="B749" s="587"/>
      <c r="C749" s="586"/>
      <c r="D749" s="586"/>
      <c r="E749" s="586"/>
      <c r="F749" s="586"/>
      <c r="G749" s="581"/>
      <c r="H749" s="581"/>
      <c r="I749" s="581"/>
      <c r="J749" s="581"/>
      <c r="K749" s="586"/>
      <c r="L749" s="581"/>
      <c r="M749" s="581"/>
      <c r="N749" s="581"/>
      <c r="O749" s="581"/>
      <c r="P749" s="581"/>
      <c r="Q749" s="581"/>
      <c r="R749" s="581"/>
      <c r="S749" s="581"/>
      <c r="T749" s="581"/>
      <c r="U749" s="581"/>
      <c r="V749" s="581"/>
      <c r="W749" s="581"/>
      <c r="X749" s="581"/>
      <c r="Y749" s="581"/>
      <c r="Z749" s="581"/>
      <c r="AA749" s="581"/>
      <c r="AB749" s="581"/>
      <c r="AC749" s="581"/>
      <c r="AD749" s="581"/>
    </row>
    <row r="750" ht="15.75" customHeight="1">
      <c r="A750" s="586"/>
      <c r="B750" s="587"/>
      <c r="C750" s="586"/>
      <c r="D750" s="586"/>
      <c r="E750" s="586"/>
      <c r="F750" s="586"/>
      <c r="G750" s="581"/>
      <c r="H750" s="581"/>
      <c r="I750" s="581"/>
      <c r="J750" s="581"/>
      <c r="K750" s="586"/>
      <c r="L750" s="581"/>
      <c r="M750" s="581"/>
      <c r="N750" s="581"/>
      <c r="O750" s="581"/>
      <c r="P750" s="581"/>
      <c r="Q750" s="581"/>
      <c r="R750" s="581"/>
      <c r="S750" s="581"/>
      <c r="T750" s="581"/>
      <c r="U750" s="581"/>
      <c r="V750" s="581"/>
      <c r="W750" s="581"/>
      <c r="X750" s="581"/>
      <c r="Y750" s="581"/>
      <c r="Z750" s="581"/>
      <c r="AA750" s="581"/>
      <c r="AB750" s="581"/>
      <c r="AC750" s="581"/>
      <c r="AD750" s="581"/>
    </row>
    <row r="751" ht="15.75" customHeight="1">
      <c r="A751" s="586"/>
      <c r="B751" s="587"/>
      <c r="C751" s="586"/>
      <c r="D751" s="586"/>
      <c r="E751" s="586"/>
      <c r="F751" s="586"/>
      <c r="G751" s="581"/>
      <c r="H751" s="581"/>
      <c r="I751" s="581"/>
      <c r="J751" s="581"/>
      <c r="K751" s="586"/>
      <c r="L751" s="581"/>
      <c r="M751" s="581"/>
      <c r="N751" s="581"/>
      <c r="O751" s="581"/>
      <c r="P751" s="581"/>
      <c r="Q751" s="581"/>
      <c r="R751" s="581"/>
      <c r="S751" s="581"/>
      <c r="T751" s="581"/>
      <c r="U751" s="581"/>
      <c r="V751" s="581"/>
      <c r="W751" s="581"/>
      <c r="X751" s="581"/>
      <c r="Y751" s="581"/>
      <c r="Z751" s="581"/>
      <c r="AA751" s="581"/>
      <c r="AB751" s="581"/>
      <c r="AC751" s="581"/>
      <c r="AD751" s="581"/>
    </row>
    <row r="752" ht="15.75" customHeight="1">
      <c r="A752" s="586"/>
      <c r="B752" s="587"/>
      <c r="C752" s="586"/>
      <c r="D752" s="586"/>
      <c r="E752" s="586"/>
      <c r="F752" s="586"/>
      <c r="G752" s="581"/>
      <c r="H752" s="581"/>
      <c r="I752" s="581"/>
      <c r="J752" s="581"/>
      <c r="K752" s="586"/>
      <c r="L752" s="581"/>
      <c r="M752" s="581"/>
      <c r="N752" s="581"/>
      <c r="O752" s="581"/>
      <c r="P752" s="581"/>
      <c r="Q752" s="581"/>
      <c r="R752" s="581"/>
      <c r="S752" s="581"/>
      <c r="T752" s="581"/>
      <c r="U752" s="581"/>
      <c r="V752" s="581"/>
      <c r="W752" s="581"/>
      <c r="X752" s="581"/>
      <c r="Y752" s="581"/>
      <c r="Z752" s="581"/>
      <c r="AA752" s="581"/>
      <c r="AB752" s="581"/>
      <c r="AC752" s="581"/>
      <c r="AD752" s="581"/>
    </row>
    <row r="753" ht="15.75" customHeight="1">
      <c r="A753" s="586"/>
      <c r="B753" s="587"/>
      <c r="C753" s="586"/>
      <c r="D753" s="586"/>
      <c r="E753" s="586"/>
      <c r="F753" s="586"/>
      <c r="G753" s="581"/>
      <c r="H753" s="581"/>
      <c r="I753" s="581"/>
      <c r="J753" s="581"/>
      <c r="K753" s="586"/>
      <c r="L753" s="581"/>
      <c r="M753" s="581"/>
      <c r="N753" s="581"/>
      <c r="O753" s="581"/>
      <c r="P753" s="581"/>
      <c r="Q753" s="581"/>
      <c r="R753" s="581"/>
      <c r="S753" s="581"/>
      <c r="T753" s="581"/>
      <c r="U753" s="581"/>
      <c r="V753" s="581"/>
      <c r="W753" s="581"/>
      <c r="X753" s="581"/>
      <c r="Y753" s="581"/>
      <c r="Z753" s="581"/>
      <c r="AA753" s="581"/>
      <c r="AB753" s="581"/>
      <c r="AC753" s="581"/>
      <c r="AD753" s="581"/>
    </row>
    <row r="754" ht="15.75" customHeight="1">
      <c r="A754" s="586"/>
      <c r="B754" s="587"/>
      <c r="C754" s="586"/>
      <c r="D754" s="586"/>
      <c r="E754" s="586"/>
      <c r="F754" s="586"/>
      <c r="G754" s="581"/>
      <c r="H754" s="581"/>
      <c r="I754" s="581"/>
      <c r="J754" s="581"/>
      <c r="K754" s="586"/>
      <c r="L754" s="581"/>
      <c r="M754" s="581"/>
      <c r="N754" s="581"/>
      <c r="O754" s="581"/>
      <c r="P754" s="581"/>
      <c r="Q754" s="581"/>
      <c r="R754" s="581"/>
      <c r="S754" s="581"/>
      <c r="T754" s="581"/>
      <c r="U754" s="581"/>
      <c r="V754" s="581"/>
      <c r="W754" s="581"/>
      <c r="X754" s="581"/>
      <c r="Y754" s="581"/>
      <c r="Z754" s="581"/>
      <c r="AA754" s="581"/>
      <c r="AB754" s="581"/>
      <c r="AC754" s="581"/>
      <c r="AD754" s="581"/>
    </row>
    <row r="755" ht="15.75" customHeight="1">
      <c r="A755" s="586"/>
      <c r="B755" s="587"/>
      <c r="C755" s="586"/>
      <c r="D755" s="586"/>
      <c r="E755" s="586"/>
      <c r="F755" s="586"/>
      <c r="G755" s="581"/>
      <c r="H755" s="581"/>
      <c r="I755" s="581"/>
      <c r="J755" s="581"/>
      <c r="K755" s="586"/>
      <c r="L755" s="581"/>
      <c r="M755" s="581"/>
      <c r="N755" s="581"/>
      <c r="O755" s="581"/>
      <c r="P755" s="581"/>
      <c r="Q755" s="581"/>
      <c r="R755" s="581"/>
      <c r="S755" s="581"/>
      <c r="T755" s="581"/>
      <c r="U755" s="581"/>
      <c r="V755" s="581"/>
      <c r="W755" s="581"/>
      <c r="X755" s="581"/>
      <c r="Y755" s="581"/>
      <c r="Z755" s="581"/>
      <c r="AA755" s="581"/>
      <c r="AB755" s="581"/>
      <c r="AC755" s="581"/>
      <c r="AD755" s="581"/>
    </row>
    <row r="756" ht="15.75" customHeight="1">
      <c r="A756" s="586"/>
      <c r="B756" s="587"/>
      <c r="C756" s="586"/>
      <c r="D756" s="586"/>
      <c r="E756" s="586"/>
      <c r="F756" s="586"/>
      <c r="G756" s="581"/>
      <c r="H756" s="581"/>
      <c r="I756" s="581"/>
      <c r="J756" s="581"/>
      <c r="K756" s="586"/>
      <c r="L756" s="581"/>
      <c r="M756" s="581"/>
      <c r="N756" s="581"/>
      <c r="O756" s="581"/>
      <c r="P756" s="581"/>
      <c r="Q756" s="581"/>
      <c r="R756" s="581"/>
      <c r="S756" s="581"/>
      <c r="T756" s="581"/>
      <c r="U756" s="581"/>
      <c r="V756" s="581"/>
      <c r="W756" s="581"/>
      <c r="X756" s="581"/>
      <c r="Y756" s="581"/>
      <c r="Z756" s="581"/>
      <c r="AA756" s="581"/>
      <c r="AB756" s="581"/>
      <c r="AC756" s="581"/>
      <c r="AD756" s="581"/>
    </row>
    <row r="757" ht="15.75" customHeight="1">
      <c r="A757" s="586"/>
      <c r="B757" s="587"/>
      <c r="C757" s="586"/>
      <c r="D757" s="586"/>
      <c r="E757" s="586"/>
      <c r="F757" s="586"/>
      <c r="G757" s="581"/>
      <c r="H757" s="581"/>
      <c r="I757" s="581"/>
      <c r="J757" s="581"/>
      <c r="K757" s="586"/>
      <c r="L757" s="581"/>
      <c r="M757" s="581"/>
      <c r="N757" s="581"/>
      <c r="O757" s="581"/>
      <c r="P757" s="581"/>
      <c r="Q757" s="581"/>
      <c r="R757" s="581"/>
      <c r="S757" s="581"/>
      <c r="T757" s="581"/>
      <c r="U757" s="581"/>
      <c r="V757" s="581"/>
      <c r="W757" s="581"/>
      <c r="X757" s="581"/>
      <c r="Y757" s="581"/>
      <c r="Z757" s="581"/>
      <c r="AA757" s="581"/>
      <c r="AB757" s="581"/>
      <c r="AC757" s="581"/>
      <c r="AD757" s="581"/>
    </row>
    <row r="758" ht="15.75" customHeight="1">
      <c r="A758" s="586"/>
      <c r="B758" s="587"/>
      <c r="C758" s="586"/>
      <c r="D758" s="586"/>
      <c r="E758" s="586"/>
      <c r="F758" s="586"/>
      <c r="G758" s="581"/>
      <c r="H758" s="581"/>
      <c r="I758" s="581"/>
      <c r="J758" s="581"/>
      <c r="K758" s="586"/>
      <c r="L758" s="581"/>
      <c r="M758" s="581"/>
      <c r="N758" s="581"/>
      <c r="O758" s="581"/>
      <c r="P758" s="581"/>
      <c r="Q758" s="581"/>
      <c r="R758" s="581"/>
      <c r="S758" s="581"/>
      <c r="T758" s="581"/>
      <c r="U758" s="581"/>
      <c r="V758" s="581"/>
      <c r="W758" s="581"/>
      <c r="X758" s="581"/>
      <c r="Y758" s="581"/>
      <c r="Z758" s="581"/>
      <c r="AA758" s="581"/>
      <c r="AB758" s="581"/>
      <c r="AC758" s="581"/>
      <c r="AD758" s="581"/>
    </row>
    <row r="759" ht="15.75" customHeight="1">
      <c r="A759" s="586"/>
      <c r="B759" s="587"/>
      <c r="C759" s="586"/>
      <c r="D759" s="586"/>
      <c r="E759" s="586"/>
      <c r="F759" s="586"/>
      <c r="G759" s="581"/>
      <c r="H759" s="581"/>
      <c r="I759" s="581"/>
      <c r="J759" s="581"/>
      <c r="K759" s="586"/>
      <c r="L759" s="581"/>
      <c r="M759" s="581"/>
      <c r="N759" s="581"/>
      <c r="O759" s="581"/>
      <c r="P759" s="581"/>
      <c r="Q759" s="581"/>
      <c r="R759" s="581"/>
      <c r="S759" s="581"/>
      <c r="T759" s="581"/>
      <c r="U759" s="581"/>
      <c r="V759" s="581"/>
      <c r="W759" s="581"/>
      <c r="X759" s="581"/>
      <c r="Y759" s="581"/>
      <c r="Z759" s="581"/>
      <c r="AA759" s="581"/>
      <c r="AB759" s="581"/>
      <c r="AC759" s="581"/>
      <c r="AD759" s="581"/>
    </row>
    <row r="760" ht="15.75" customHeight="1">
      <c r="A760" s="586"/>
      <c r="B760" s="587"/>
      <c r="C760" s="586"/>
      <c r="D760" s="586"/>
      <c r="E760" s="586"/>
      <c r="F760" s="586"/>
      <c r="G760" s="581"/>
      <c r="H760" s="581"/>
      <c r="I760" s="581"/>
      <c r="J760" s="581"/>
      <c r="K760" s="586"/>
      <c r="L760" s="581"/>
      <c r="M760" s="581"/>
      <c r="N760" s="581"/>
      <c r="O760" s="581"/>
      <c r="P760" s="581"/>
      <c r="Q760" s="581"/>
      <c r="R760" s="581"/>
      <c r="S760" s="581"/>
      <c r="T760" s="581"/>
      <c r="U760" s="581"/>
      <c r="V760" s="581"/>
      <c r="W760" s="581"/>
      <c r="X760" s="581"/>
      <c r="Y760" s="581"/>
      <c r="Z760" s="581"/>
      <c r="AA760" s="581"/>
      <c r="AB760" s="581"/>
      <c r="AC760" s="581"/>
      <c r="AD760" s="581"/>
    </row>
    <row r="761" ht="15.75" customHeight="1">
      <c r="A761" s="586"/>
      <c r="B761" s="587"/>
      <c r="C761" s="586"/>
      <c r="D761" s="586"/>
      <c r="E761" s="586"/>
      <c r="F761" s="586"/>
      <c r="G761" s="581"/>
      <c r="H761" s="581"/>
      <c r="I761" s="581"/>
      <c r="J761" s="581"/>
      <c r="K761" s="586"/>
      <c r="L761" s="581"/>
      <c r="M761" s="581"/>
      <c r="N761" s="581"/>
      <c r="O761" s="581"/>
      <c r="P761" s="581"/>
      <c r="Q761" s="581"/>
      <c r="R761" s="581"/>
      <c r="S761" s="581"/>
      <c r="T761" s="581"/>
      <c r="U761" s="581"/>
      <c r="V761" s="581"/>
      <c r="W761" s="581"/>
      <c r="X761" s="581"/>
      <c r="Y761" s="581"/>
      <c r="Z761" s="581"/>
      <c r="AA761" s="581"/>
      <c r="AB761" s="581"/>
      <c r="AC761" s="581"/>
      <c r="AD761" s="581"/>
    </row>
    <row r="762" ht="15.75" customHeight="1">
      <c r="A762" s="586"/>
      <c r="B762" s="587"/>
      <c r="C762" s="586"/>
      <c r="D762" s="586"/>
      <c r="E762" s="586"/>
      <c r="F762" s="586"/>
      <c r="G762" s="581"/>
      <c r="H762" s="581"/>
      <c r="I762" s="581"/>
      <c r="J762" s="581"/>
      <c r="K762" s="586"/>
      <c r="L762" s="581"/>
      <c r="M762" s="581"/>
      <c r="N762" s="581"/>
      <c r="O762" s="581"/>
      <c r="P762" s="581"/>
      <c r="Q762" s="581"/>
      <c r="R762" s="581"/>
      <c r="S762" s="581"/>
      <c r="T762" s="581"/>
      <c r="U762" s="581"/>
      <c r="V762" s="581"/>
      <c r="W762" s="581"/>
      <c r="X762" s="581"/>
      <c r="Y762" s="581"/>
      <c r="Z762" s="581"/>
      <c r="AA762" s="581"/>
      <c r="AB762" s="581"/>
      <c r="AC762" s="581"/>
      <c r="AD762" s="581"/>
    </row>
    <row r="763" ht="15.75" customHeight="1">
      <c r="A763" s="586"/>
      <c r="B763" s="587"/>
      <c r="C763" s="586"/>
      <c r="D763" s="586"/>
      <c r="E763" s="586"/>
      <c r="F763" s="586"/>
      <c r="G763" s="581"/>
      <c r="H763" s="581"/>
      <c r="I763" s="581"/>
      <c r="J763" s="581"/>
      <c r="K763" s="586"/>
      <c r="L763" s="581"/>
      <c r="M763" s="581"/>
      <c r="N763" s="581"/>
      <c r="O763" s="581"/>
      <c r="P763" s="581"/>
      <c r="Q763" s="581"/>
      <c r="R763" s="581"/>
      <c r="S763" s="581"/>
      <c r="T763" s="581"/>
      <c r="U763" s="581"/>
      <c r="V763" s="581"/>
      <c r="W763" s="581"/>
      <c r="X763" s="581"/>
      <c r="Y763" s="581"/>
      <c r="Z763" s="581"/>
      <c r="AA763" s="581"/>
      <c r="AB763" s="581"/>
      <c r="AC763" s="581"/>
      <c r="AD763" s="581"/>
    </row>
    <row r="764" ht="15.75" customHeight="1">
      <c r="A764" s="586"/>
      <c r="B764" s="587"/>
      <c r="C764" s="586"/>
      <c r="D764" s="586"/>
      <c r="E764" s="586"/>
      <c r="F764" s="586"/>
      <c r="G764" s="581"/>
      <c r="H764" s="581"/>
      <c r="I764" s="581"/>
      <c r="J764" s="581"/>
      <c r="K764" s="586"/>
      <c r="L764" s="581"/>
      <c r="M764" s="581"/>
      <c r="N764" s="581"/>
      <c r="O764" s="581"/>
      <c r="P764" s="581"/>
      <c r="Q764" s="581"/>
      <c r="R764" s="581"/>
      <c r="S764" s="581"/>
      <c r="T764" s="581"/>
      <c r="U764" s="581"/>
      <c r="V764" s="581"/>
      <c r="W764" s="581"/>
      <c r="X764" s="581"/>
      <c r="Y764" s="581"/>
      <c r="Z764" s="581"/>
      <c r="AA764" s="581"/>
      <c r="AB764" s="581"/>
      <c r="AC764" s="581"/>
      <c r="AD764" s="581"/>
    </row>
    <row r="765" ht="15.75" customHeight="1">
      <c r="A765" s="586"/>
      <c r="B765" s="587"/>
      <c r="C765" s="586"/>
      <c r="D765" s="586"/>
      <c r="E765" s="586"/>
      <c r="F765" s="586"/>
      <c r="G765" s="581"/>
      <c r="H765" s="581"/>
      <c r="I765" s="581"/>
      <c r="J765" s="581"/>
      <c r="K765" s="586"/>
      <c r="L765" s="581"/>
      <c r="M765" s="581"/>
      <c r="N765" s="581"/>
      <c r="O765" s="581"/>
      <c r="P765" s="581"/>
      <c r="Q765" s="581"/>
      <c r="R765" s="581"/>
      <c r="S765" s="581"/>
      <c r="T765" s="581"/>
      <c r="U765" s="581"/>
      <c r="V765" s="581"/>
      <c r="W765" s="581"/>
      <c r="X765" s="581"/>
      <c r="Y765" s="581"/>
      <c r="Z765" s="581"/>
      <c r="AA765" s="581"/>
      <c r="AB765" s="581"/>
      <c r="AC765" s="581"/>
      <c r="AD765" s="581"/>
    </row>
    <row r="766" ht="15.75" customHeight="1">
      <c r="A766" s="586"/>
      <c r="B766" s="587"/>
      <c r="C766" s="586"/>
      <c r="D766" s="586"/>
      <c r="E766" s="586"/>
      <c r="F766" s="586"/>
      <c r="G766" s="581"/>
      <c r="H766" s="581"/>
      <c r="I766" s="581"/>
      <c r="J766" s="581"/>
      <c r="K766" s="586"/>
      <c r="L766" s="581"/>
      <c r="M766" s="581"/>
      <c r="N766" s="581"/>
      <c r="O766" s="581"/>
      <c r="P766" s="581"/>
      <c r="Q766" s="581"/>
      <c r="R766" s="581"/>
      <c r="S766" s="581"/>
      <c r="T766" s="581"/>
      <c r="U766" s="581"/>
      <c r="V766" s="581"/>
      <c r="W766" s="581"/>
      <c r="X766" s="581"/>
      <c r="Y766" s="581"/>
      <c r="Z766" s="581"/>
      <c r="AA766" s="581"/>
      <c r="AB766" s="581"/>
      <c r="AC766" s="581"/>
      <c r="AD766" s="581"/>
    </row>
    <row r="767" ht="15.75" customHeight="1">
      <c r="A767" s="586"/>
      <c r="B767" s="587"/>
      <c r="C767" s="586"/>
      <c r="D767" s="586"/>
      <c r="E767" s="586"/>
      <c r="F767" s="586"/>
      <c r="G767" s="581"/>
      <c r="H767" s="581"/>
      <c r="I767" s="581"/>
      <c r="J767" s="581"/>
      <c r="K767" s="586"/>
      <c r="L767" s="581"/>
      <c r="M767" s="581"/>
      <c r="N767" s="581"/>
      <c r="O767" s="581"/>
      <c r="P767" s="581"/>
      <c r="Q767" s="581"/>
      <c r="R767" s="581"/>
      <c r="S767" s="581"/>
      <c r="T767" s="581"/>
      <c r="U767" s="581"/>
      <c r="V767" s="581"/>
      <c r="W767" s="581"/>
      <c r="X767" s="581"/>
      <c r="Y767" s="581"/>
      <c r="Z767" s="581"/>
      <c r="AA767" s="581"/>
      <c r="AB767" s="581"/>
      <c r="AC767" s="581"/>
      <c r="AD767" s="581"/>
    </row>
    <row r="768" ht="15.75" customHeight="1">
      <c r="A768" s="586"/>
      <c r="B768" s="587"/>
      <c r="C768" s="586"/>
      <c r="D768" s="586"/>
      <c r="E768" s="586"/>
      <c r="F768" s="586"/>
      <c r="G768" s="581"/>
      <c r="H768" s="581"/>
      <c r="I768" s="581"/>
      <c r="J768" s="581"/>
      <c r="K768" s="586"/>
      <c r="L768" s="581"/>
      <c r="M768" s="581"/>
      <c r="N768" s="581"/>
      <c r="O768" s="581"/>
      <c r="P768" s="581"/>
      <c r="Q768" s="581"/>
      <c r="R768" s="581"/>
      <c r="S768" s="581"/>
      <c r="T768" s="581"/>
      <c r="U768" s="581"/>
      <c r="V768" s="581"/>
      <c r="W768" s="581"/>
      <c r="X768" s="581"/>
      <c r="Y768" s="581"/>
      <c r="Z768" s="581"/>
      <c r="AA768" s="581"/>
      <c r="AB768" s="581"/>
      <c r="AC768" s="581"/>
      <c r="AD768" s="581"/>
    </row>
    <row r="769" ht="15.75" customHeight="1">
      <c r="A769" s="586"/>
      <c r="B769" s="587"/>
      <c r="C769" s="586"/>
      <c r="D769" s="586"/>
      <c r="E769" s="586"/>
      <c r="F769" s="586"/>
      <c r="G769" s="581"/>
      <c r="H769" s="581"/>
      <c r="I769" s="581"/>
      <c r="J769" s="581"/>
      <c r="K769" s="586"/>
      <c r="L769" s="581"/>
      <c r="M769" s="581"/>
      <c r="N769" s="581"/>
      <c r="O769" s="581"/>
      <c r="P769" s="581"/>
      <c r="Q769" s="581"/>
      <c r="R769" s="581"/>
      <c r="S769" s="581"/>
      <c r="T769" s="581"/>
      <c r="U769" s="581"/>
      <c r="V769" s="581"/>
      <c r="W769" s="581"/>
      <c r="X769" s="581"/>
      <c r="Y769" s="581"/>
      <c r="Z769" s="581"/>
      <c r="AA769" s="581"/>
      <c r="AB769" s="581"/>
      <c r="AC769" s="581"/>
      <c r="AD769" s="581"/>
    </row>
    <row r="770" ht="15.75" customHeight="1">
      <c r="A770" s="586"/>
      <c r="B770" s="587"/>
      <c r="C770" s="586"/>
      <c r="D770" s="586"/>
      <c r="E770" s="586"/>
      <c r="F770" s="586"/>
      <c r="G770" s="581"/>
      <c r="H770" s="581"/>
      <c r="I770" s="581"/>
      <c r="J770" s="581"/>
      <c r="K770" s="586"/>
      <c r="L770" s="581"/>
      <c r="M770" s="581"/>
      <c r="N770" s="581"/>
      <c r="O770" s="581"/>
      <c r="P770" s="581"/>
      <c r="Q770" s="581"/>
      <c r="R770" s="581"/>
      <c r="S770" s="581"/>
      <c r="T770" s="581"/>
      <c r="U770" s="581"/>
      <c r="V770" s="581"/>
      <c r="W770" s="581"/>
      <c r="X770" s="581"/>
      <c r="Y770" s="581"/>
      <c r="Z770" s="581"/>
      <c r="AA770" s="581"/>
      <c r="AB770" s="581"/>
      <c r="AC770" s="581"/>
      <c r="AD770" s="581"/>
    </row>
    <row r="771" ht="15.75" customHeight="1">
      <c r="A771" s="586"/>
      <c r="B771" s="587"/>
      <c r="C771" s="586"/>
      <c r="D771" s="586"/>
      <c r="E771" s="586"/>
      <c r="F771" s="586"/>
      <c r="G771" s="581"/>
      <c r="H771" s="581"/>
      <c r="I771" s="581"/>
      <c r="J771" s="581"/>
      <c r="K771" s="586"/>
      <c r="L771" s="581"/>
      <c r="M771" s="581"/>
      <c r="N771" s="581"/>
      <c r="O771" s="581"/>
      <c r="P771" s="581"/>
      <c r="Q771" s="581"/>
      <c r="R771" s="581"/>
      <c r="S771" s="581"/>
      <c r="T771" s="581"/>
      <c r="U771" s="581"/>
      <c r="V771" s="581"/>
      <c r="W771" s="581"/>
      <c r="X771" s="581"/>
      <c r="Y771" s="581"/>
      <c r="Z771" s="581"/>
      <c r="AA771" s="581"/>
      <c r="AB771" s="581"/>
      <c r="AC771" s="581"/>
      <c r="AD771" s="581"/>
    </row>
    <row r="772" ht="15.75" customHeight="1">
      <c r="A772" s="586"/>
      <c r="B772" s="587"/>
      <c r="C772" s="586"/>
      <c r="D772" s="586"/>
      <c r="E772" s="586"/>
      <c r="F772" s="586"/>
      <c r="G772" s="581"/>
      <c r="H772" s="581"/>
      <c r="I772" s="581"/>
      <c r="J772" s="581"/>
      <c r="K772" s="586"/>
      <c r="L772" s="581"/>
      <c r="M772" s="581"/>
      <c r="N772" s="581"/>
      <c r="O772" s="581"/>
      <c r="P772" s="581"/>
      <c r="Q772" s="581"/>
      <c r="R772" s="581"/>
      <c r="S772" s="581"/>
      <c r="T772" s="581"/>
      <c r="U772" s="581"/>
      <c r="V772" s="581"/>
      <c r="W772" s="581"/>
      <c r="X772" s="581"/>
      <c r="Y772" s="581"/>
      <c r="Z772" s="581"/>
      <c r="AA772" s="581"/>
      <c r="AB772" s="581"/>
      <c r="AC772" s="581"/>
      <c r="AD772" s="581"/>
    </row>
    <row r="773" ht="15.75" customHeight="1">
      <c r="A773" s="586"/>
      <c r="B773" s="587"/>
      <c r="C773" s="586"/>
      <c r="D773" s="586"/>
      <c r="E773" s="586"/>
      <c r="F773" s="586"/>
      <c r="G773" s="581"/>
      <c r="H773" s="581"/>
      <c r="I773" s="581"/>
      <c r="J773" s="581"/>
      <c r="K773" s="586"/>
      <c r="L773" s="581"/>
      <c r="M773" s="581"/>
      <c r="N773" s="581"/>
      <c r="O773" s="581"/>
      <c r="P773" s="581"/>
      <c r="Q773" s="581"/>
      <c r="R773" s="581"/>
      <c r="S773" s="581"/>
      <c r="T773" s="581"/>
      <c r="U773" s="581"/>
      <c r="V773" s="581"/>
      <c r="W773" s="581"/>
      <c r="X773" s="581"/>
      <c r="Y773" s="581"/>
      <c r="Z773" s="581"/>
      <c r="AA773" s="581"/>
      <c r="AB773" s="581"/>
      <c r="AC773" s="581"/>
      <c r="AD773" s="581"/>
    </row>
    <row r="774" ht="15.75" customHeight="1">
      <c r="A774" s="586"/>
      <c r="B774" s="587"/>
      <c r="C774" s="586"/>
      <c r="D774" s="586"/>
      <c r="E774" s="586"/>
      <c r="F774" s="586"/>
      <c r="G774" s="581"/>
      <c r="H774" s="581"/>
      <c r="I774" s="581"/>
      <c r="J774" s="581"/>
      <c r="K774" s="586"/>
      <c r="L774" s="581"/>
      <c r="M774" s="581"/>
      <c r="N774" s="581"/>
      <c r="O774" s="581"/>
      <c r="P774" s="581"/>
      <c r="Q774" s="581"/>
      <c r="R774" s="581"/>
      <c r="S774" s="581"/>
      <c r="T774" s="581"/>
      <c r="U774" s="581"/>
      <c r="V774" s="581"/>
      <c r="W774" s="581"/>
      <c r="X774" s="581"/>
      <c r="Y774" s="581"/>
      <c r="Z774" s="581"/>
      <c r="AA774" s="581"/>
      <c r="AB774" s="581"/>
      <c r="AC774" s="581"/>
      <c r="AD774" s="581"/>
    </row>
    <row r="775" ht="15.75" customHeight="1">
      <c r="A775" s="586"/>
      <c r="B775" s="587"/>
      <c r="C775" s="586"/>
      <c r="D775" s="586"/>
      <c r="E775" s="586"/>
      <c r="F775" s="586"/>
      <c r="G775" s="581"/>
      <c r="H775" s="581"/>
      <c r="I775" s="581"/>
      <c r="J775" s="581"/>
      <c r="K775" s="586"/>
      <c r="L775" s="581"/>
      <c r="M775" s="581"/>
      <c r="N775" s="581"/>
      <c r="O775" s="581"/>
      <c r="P775" s="581"/>
      <c r="Q775" s="581"/>
      <c r="R775" s="581"/>
      <c r="S775" s="581"/>
      <c r="T775" s="581"/>
      <c r="U775" s="581"/>
      <c r="V775" s="581"/>
      <c r="W775" s="581"/>
      <c r="X775" s="581"/>
      <c r="Y775" s="581"/>
      <c r="Z775" s="581"/>
      <c r="AA775" s="581"/>
      <c r="AB775" s="581"/>
      <c r="AC775" s="581"/>
      <c r="AD775" s="581"/>
    </row>
    <row r="776" ht="15.75" customHeight="1">
      <c r="A776" s="586"/>
      <c r="B776" s="587"/>
      <c r="C776" s="586"/>
      <c r="D776" s="586"/>
      <c r="E776" s="586"/>
      <c r="F776" s="586"/>
      <c r="G776" s="581"/>
      <c r="H776" s="581"/>
      <c r="I776" s="581"/>
      <c r="J776" s="581"/>
      <c r="K776" s="586"/>
      <c r="L776" s="581"/>
      <c r="M776" s="581"/>
      <c r="N776" s="581"/>
      <c r="O776" s="581"/>
      <c r="P776" s="581"/>
      <c r="Q776" s="581"/>
      <c r="R776" s="581"/>
      <c r="S776" s="581"/>
      <c r="T776" s="581"/>
      <c r="U776" s="581"/>
      <c r="V776" s="581"/>
      <c r="W776" s="581"/>
      <c r="X776" s="581"/>
      <c r="Y776" s="581"/>
      <c r="Z776" s="581"/>
      <c r="AA776" s="581"/>
      <c r="AB776" s="581"/>
      <c r="AC776" s="581"/>
      <c r="AD776" s="581"/>
    </row>
    <row r="777" ht="15.75" customHeight="1">
      <c r="A777" s="586"/>
      <c r="B777" s="587"/>
      <c r="C777" s="586"/>
      <c r="D777" s="586"/>
      <c r="E777" s="586"/>
      <c r="F777" s="586"/>
      <c r="G777" s="581"/>
      <c r="H777" s="581"/>
      <c r="I777" s="581"/>
      <c r="J777" s="581"/>
      <c r="K777" s="586"/>
      <c r="L777" s="581"/>
      <c r="M777" s="581"/>
      <c r="N777" s="581"/>
      <c r="O777" s="581"/>
      <c r="P777" s="581"/>
      <c r="Q777" s="581"/>
      <c r="R777" s="581"/>
      <c r="S777" s="581"/>
      <c r="T777" s="581"/>
      <c r="U777" s="581"/>
      <c r="V777" s="581"/>
      <c r="W777" s="581"/>
      <c r="X777" s="581"/>
      <c r="Y777" s="581"/>
      <c r="Z777" s="581"/>
      <c r="AA777" s="581"/>
      <c r="AB777" s="581"/>
      <c r="AC777" s="581"/>
      <c r="AD777" s="581"/>
    </row>
    <row r="778" ht="15.75" customHeight="1">
      <c r="A778" s="586"/>
      <c r="B778" s="587"/>
      <c r="C778" s="586"/>
      <c r="D778" s="586"/>
      <c r="E778" s="586"/>
      <c r="F778" s="586"/>
      <c r="G778" s="581"/>
      <c r="H778" s="581"/>
      <c r="I778" s="581"/>
      <c r="J778" s="581"/>
      <c r="K778" s="586"/>
      <c r="L778" s="581"/>
      <c r="M778" s="581"/>
      <c r="N778" s="581"/>
      <c r="O778" s="581"/>
      <c r="P778" s="581"/>
      <c r="Q778" s="581"/>
      <c r="R778" s="581"/>
      <c r="S778" s="581"/>
      <c r="T778" s="581"/>
      <c r="U778" s="581"/>
      <c r="V778" s="581"/>
      <c r="W778" s="581"/>
      <c r="X778" s="581"/>
      <c r="Y778" s="581"/>
      <c r="Z778" s="581"/>
      <c r="AA778" s="581"/>
      <c r="AB778" s="581"/>
      <c r="AC778" s="581"/>
      <c r="AD778" s="581"/>
    </row>
    <row r="779" ht="15.75" customHeight="1">
      <c r="A779" s="586"/>
      <c r="B779" s="587"/>
      <c r="C779" s="586"/>
      <c r="D779" s="586"/>
      <c r="E779" s="586"/>
      <c r="F779" s="586"/>
      <c r="G779" s="581"/>
      <c r="H779" s="581"/>
      <c r="I779" s="581"/>
      <c r="J779" s="581"/>
      <c r="K779" s="586"/>
      <c r="L779" s="581"/>
      <c r="M779" s="581"/>
      <c r="N779" s="581"/>
      <c r="O779" s="581"/>
      <c r="P779" s="581"/>
      <c r="Q779" s="581"/>
      <c r="R779" s="581"/>
      <c r="S779" s="581"/>
      <c r="T779" s="581"/>
      <c r="U779" s="581"/>
      <c r="V779" s="581"/>
      <c r="W779" s="581"/>
      <c r="X779" s="581"/>
      <c r="Y779" s="581"/>
      <c r="Z779" s="581"/>
      <c r="AA779" s="581"/>
      <c r="AB779" s="581"/>
      <c r="AC779" s="581"/>
      <c r="AD779" s="581"/>
    </row>
    <row r="780" ht="15.75" customHeight="1">
      <c r="A780" s="586"/>
      <c r="B780" s="587"/>
      <c r="C780" s="586"/>
      <c r="D780" s="586"/>
      <c r="E780" s="586"/>
      <c r="F780" s="586"/>
      <c r="G780" s="581"/>
      <c r="H780" s="581"/>
      <c r="I780" s="581"/>
      <c r="J780" s="581"/>
      <c r="K780" s="586"/>
      <c r="L780" s="581"/>
      <c r="M780" s="581"/>
      <c r="N780" s="581"/>
      <c r="O780" s="581"/>
      <c r="P780" s="581"/>
      <c r="Q780" s="581"/>
      <c r="R780" s="581"/>
      <c r="S780" s="581"/>
      <c r="T780" s="581"/>
      <c r="U780" s="581"/>
      <c r="V780" s="581"/>
      <c r="W780" s="581"/>
      <c r="X780" s="581"/>
      <c r="Y780" s="581"/>
      <c r="Z780" s="581"/>
      <c r="AA780" s="581"/>
      <c r="AB780" s="581"/>
      <c r="AC780" s="581"/>
      <c r="AD780" s="581"/>
    </row>
    <row r="781" ht="15.75" customHeight="1">
      <c r="A781" s="586"/>
      <c r="B781" s="587"/>
      <c r="C781" s="586"/>
      <c r="D781" s="586"/>
      <c r="E781" s="586"/>
      <c r="F781" s="586"/>
      <c r="G781" s="581"/>
      <c r="H781" s="581"/>
      <c r="I781" s="581"/>
      <c r="J781" s="581"/>
      <c r="K781" s="586"/>
      <c r="L781" s="581"/>
      <c r="M781" s="581"/>
      <c r="N781" s="581"/>
      <c r="O781" s="581"/>
      <c r="P781" s="581"/>
      <c r="Q781" s="581"/>
      <c r="R781" s="581"/>
      <c r="S781" s="581"/>
      <c r="T781" s="581"/>
      <c r="U781" s="581"/>
      <c r="V781" s="581"/>
      <c r="W781" s="581"/>
      <c r="X781" s="581"/>
      <c r="Y781" s="581"/>
      <c r="Z781" s="581"/>
      <c r="AA781" s="581"/>
      <c r="AB781" s="581"/>
      <c r="AC781" s="581"/>
      <c r="AD781" s="581"/>
    </row>
    <row r="782" ht="15.75" customHeight="1">
      <c r="A782" s="586"/>
      <c r="B782" s="587"/>
      <c r="C782" s="586"/>
      <c r="D782" s="586"/>
      <c r="E782" s="586"/>
      <c r="F782" s="586"/>
      <c r="G782" s="581"/>
      <c r="H782" s="581"/>
      <c r="I782" s="581"/>
      <c r="J782" s="581"/>
      <c r="K782" s="586"/>
      <c r="L782" s="581"/>
      <c r="M782" s="581"/>
      <c r="N782" s="581"/>
      <c r="O782" s="581"/>
      <c r="P782" s="581"/>
      <c r="Q782" s="581"/>
      <c r="R782" s="581"/>
      <c r="S782" s="581"/>
      <c r="T782" s="581"/>
      <c r="U782" s="581"/>
      <c r="V782" s="581"/>
      <c r="W782" s="581"/>
      <c r="X782" s="581"/>
      <c r="Y782" s="581"/>
      <c r="Z782" s="581"/>
      <c r="AA782" s="581"/>
      <c r="AB782" s="581"/>
      <c r="AC782" s="581"/>
      <c r="AD782" s="581"/>
    </row>
    <row r="783" ht="15.75" customHeight="1">
      <c r="A783" s="586"/>
      <c r="B783" s="587"/>
      <c r="C783" s="586"/>
      <c r="D783" s="586"/>
      <c r="E783" s="586"/>
      <c r="F783" s="586"/>
      <c r="G783" s="581"/>
      <c r="H783" s="581"/>
      <c r="I783" s="581"/>
      <c r="J783" s="581"/>
      <c r="K783" s="586"/>
      <c r="L783" s="581"/>
      <c r="M783" s="581"/>
      <c r="N783" s="581"/>
      <c r="O783" s="581"/>
      <c r="P783" s="581"/>
      <c r="Q783" s="581"/>
      <c r="R783" s="581"/>
      <c r="S783" s="581"/>
      <c r="T783" s="581"/>
      <c r="U783" s="581"/>
      <c r="V783" s="581"/>
      <c r="W783" s="581"/>
      <c r="X783" s="581"/>
      <c r="Y783" s="581"/>
      <c r="Z783" s="581"/>
      <c r="AA783" s="581"/>
      <c r="AB783" s="581"/>
      <c r="AC783" s="581"/>
      <c r="AD783" s="581"/>
    </row>
    <row r="784" ht="15.75" customHeight="1">
      <c r="A784" s="586"/>
      <c r="B784" s="587"/>
      <c r="C784" s="586"/>
      <c r="D784" s="586"/>
      <c r="E784" s="586"/>
      <c r="F784" s="586"/>
      <c r="G784" s="581"/>
      <c r="H784" s="581"/>
      <c r="I784" s="581"/>
      <c r="J784" s="581"/>
      <c r="K784" s="586"/>
      <c r="L784" s="581"/>
      <c r="M784" s="581"/>
      <c r="N784" s="581"/>
      <c r="O784" s="581"/>
      <c r="P784" s="581"/>
      <c r="Q784" s="581"/>
      <c r="R784" s="581"/>
      <c r="S784" s="581"/>
      <c r="T784" s="581"/>
      <c r="U784" s="581"/>
      <c r="V784" s="581"/>
      <c r="W784" s="581"/>
      <c r="X784" s="581"/>
      <c r="Y784" s="581"/>
      <c r="Z784" s="581"/>
      <c r="AA784" s="581"/>
      <c r="AB784" s="581"/>
      <c r="AC784" s="581"/>
      <c r="AD784" s="581"/>
    </row>
    <row r="785" ht="15.75" customHeight="1">
      <c r="A785" s="586"/>
      <c r="B785" s="587"/>
      <c r="C785" s="586"/>
      <c r="D785" s="586"/>
      <c r="E785" s="586"/>
      <c r="F785" s="586"/>
      <c r="G785" s="581"/>
      <c r="H785" s="581"/>
      <c r="I785" s="581"/>
      <c r="J785" s="581"/>
      <c r="K785" s="586"/>
      <c r="L785" s="581"/>
      <c r="M785" s="581"/>
      <c r="N785" s="581"/>
      <c r="O785" s="581"/>
      <c r="P785" s="581"/>
      <c r="Q785" s="581"/>
      <c r="R785" s="581"/>
      <c r="S785" s="581"/>
      <c r="T785" s="581"/>
      <c r="U785" s="581"/>
      <c r="V785" s="581"/>
      <c r="W785" s="581"/>
      <c r="X785" s="581"/>
      <c r="Y785" s="581"/>
      <c r="Z785" s="581"/>
      <c r="AA785" s="581"/>
      <c r="AB785" s="581"/>
      <c r="AC785" s="581"/>
      <c r="AD785" s="581"/>
    </row>
    <row r="786" ht="15.75" customHeight="1">
      <c r="A786" s="586"/>
      <c r="B786" s="587"/>
      <c r="C786" s="586"/>
      <c r="D786" s="586"/>
      <c r="E786" s="586"/>
      <c r="F786" s="586"/>
      <c r="G786" s="581"/>
      <c r="H786" s="581"/>
      <c r="I786" s="581"/>
      <c r="J786" s="581"/>
      <c r="K786" s="586"/>
      <c r="L786" s="581"/>
      <c r="M786" s="581"/>
      <c r="N786" s="581"/>
      <c r="O786" s="581"/>
      <c r="P786" s="581"/>
      <c r="Q786" s="581"/>
      <c r="R786" s="581"/>
      <c r="S786" s="581"/>
      <c r="T786" s="581"/>
      <c r="U786" s="581"/>
      <c r="V786" s="581"/>
      <c r="W786" s="581"/>
      <c r="X786" s="581"/>
      <c r="Y786" s="581"/>
      <c r="Z786" s="581"/>
      <c r="AA786" s="581"/>
      <c r="AB786" s="581"/>
      <c r="AC786" s="581"/>
      <c r="AD786" s="581"/>
    </row>
    <row r="787" ht="15.75" customHeight="1">
      <c r="A787" s="586"/>
      <c r="B787" s="587"/>
      <c r="C787" s="586"/>
      <c r="D787" s="586"/>
      <c r="E787" s="586"/>
      <c r="F787" s="586"/>
      <c r="G787" s="581"/>
      <c r="H787" s="581"/>
      <c r="I787" s="581"/>
      <c r="J787" s="581"/>
      <c r="K787" s="586"/>
      <c r="L787" s="581"/>
      <c r="M787" s="581"/>
      <c r="N787" s="581"/>
      <c r="O787" s="581"/>
      <c r="P787" s="581"/>
      <c r="Q787" s="581"/>
      <c r="R787" s="581"/>
      <c r="S787" s="581"/>
      <c r="T787" s="581"/>
      <c r="U787" s="581"/>
      <c r="V787" s="581"/>
      <c r="W787" s="581"/>
      <c r="X787" s="581"/>
      <c r="Y787" s="581"/>
      <c r="Z787" s="581"/>
      <c r="AA787" s="581"/>
      <c r="AB787" s="581"/>
      <c r="AC787" s="581"/>
      <c r="AD787" s="581"/>
    </row>
    <row r="788" ht="15.75" customHeight="1">
      <c r="A788" s="586"/>
      <c r="B788" s="587"/>
      <c r="C788" s="586"/>
      <c r="D788" s="586"/>
      <c r="E788" s="586"/>
      <c r="F788" s="586"/>
      <c r="G788" s="581"/>
      <c r="H788" s="581"/>
      <c r="I788" s="581"/>
      <c r="J788" s="581"/>
      <c r="K788" s="586"/>
      <c r="L788" s="581"/>
      <c r="M788" s="581"/>
      <c r="N788" s="581"/>
      <c r="O788" s="581"/>
      <c r="P788" s="581"/>
      <c r="Q788" s="581"/>
      <c r="R788" s="581"/>
      <c r="S788" s="581"/>
      <c r="T788" s="581"/>
      <c r="U788" s="581"/>
      <c r="V788" s="581"/>
      <c r="W788" s="581"/>
      <c r="X788" s="581"/>
      <c r="Y788" s="581"/>
      <c r="Z788" s="581"/>
      <c r="AA788" s="581"/>
      <c r="AB788" s="581"/>
      <c r="AC788" s="581"/>
      <c r="AD788" s="581"/>
    </row>
    <row r="789" ht="15.75" customHeight="1">
      <c r="A789" s="586"/>
      <c r="B789" s="587"/>
      <c r="C789" s="586"/>
      <c r="D789" s="586"/>
      <c r="E789" s="586"/>
      <c r="F789" s="586"/>
      <c r="G789" s="581"/>
      <c r="H789" s="581"/>
      <c r="I789" s="581"/>
      <c r="J789" s="581"/>
      <c r="K789" s="586"/>
      <c r="L789" s="581"/>
      <c r="M789" s="581"/>
      <c r="N789" s="581"/>
      <c r="O789" s="581"/>
      <c r="P789" s="581"/>
      <c r="Q789" s="581"/>
      <c r="R789" s="581"/>
      <c r="S789" s="581"/>
      <c r="T789" s="581"/>
      <c r="U789" s="581"/>
      <c r="V789" s="581"/>
      <c r="W789" s="581"/>
      <c r="X789" s="581"/>
      <c r="Y789" s="581"/>
      <c r="Z789" s="581"/>
      <c r="AA789" s="581"/>
      <c r="AB789" s="581"/>
      <c r="AC789" s="581"/>
      <c r="AD789" s="581"/>
    </row>
    <row r="790" ht="15.75" customHeight="1">
      <c r="A790" s="586"/>
      <c r="B790" s="587"/>
      <c r="C790" s="586"/>
      <c r="D790" s="586"/>
      <c r="E790" s="586"/>
      <c r="F790" s="586"/>
      <c r="G790" s="581"/>
      <c r="H790" s="581"/>
      <c r="I790" s="581"/>
      <c r="J790" s="581"/>
      <c r="K790" s="586"/>
      <c r="L790" s="581"/>
      <c r="M790" s="581"/>
      <c r="N790" s="581"/>
      <c r="O790" s="581"/>
      <c r="P790" s="581"/>
      <c r="Q790" s="581"/>
      <c r="R790" s="581"/>
      <c r="S790" s="581"/>
      <c r="T790" s="581"/>
      <c r="U790" s="581"/>
      <c r="V790" s="581"/>
      <c r="W790" s="581"/>
      <c r="X790" s="581"/>
      <c r="Y790" s="581"/>
      <c r="Z790" s="581"/>
      <c r="AA790" s="581"/>
      <c r="AB790" s="581"/>
      <c r="AC790" s="581"/>
      <c r="AD790" s="581"/>
    </row>
    <row r="791" ht="15.75" customHeight="1">
      <c r="A791" s="586"/>
      <c r="B791" s="587"/>
      <c r="C791" s="586"/>
      <c r="D791" s="586"/>
      <c r="E791" s="586"/>
      <c r="F791" s="586"/>
      <c r="G791" s="581"/>
      <c r="H791" s="581"/>
      <c r="I791" s="581"/>
      <c r="J791" s="581"/>
      <c r="K791" s="586"/>
      <c r="L791" s="581"/>
      <c r="M791" s="581"/>
      <c r="N791" s="581"/>
      <c r="O791" s="581"/>
      <c r="P791" s="581"/>
      <c r="Q791" s="581"/>
      <c r="R791" s="581"/>
      <c r="S791" s="581"/>
      <c r="T791" s="581"/>
      <c r="U791" s="581"/>
      <c r="V791" s="581"/>
      <c r="W791" s="581"/>
      <c r="X791" s="581"/>
      <c r="Y791" s="581"/>
      <c r="Z791" s="581"/>
      <c r="AA791" s="581"/>
      <c r="AB791" s="581"/>
      <c r="AC791" s="581"/>
      <c r="AD791" s="581"/>
    </row>
    <row r="792" ht="15.75" customHeight="1">
      <c r="A792" s="586"/>
      <c r="B792" s="587"/>
      <c r="C792" s="586"/>
      <c r="D792" s="586"/>
      <c r="E792" s="586"/>
      <c r="F792" s="586"/>
      <c r="G792" s="581"/>
      <c r="H792" s="581"/>
      <c r="I792" s="581"/>
      <c r="J792" s="581"/>
      <c r="K792" s="586"/>
      <c r="L792" s="581"/>
      <c r="M792" s="581"/>
      <c r="N792" s="581"/>
      <c r="O792" s="581"/>
      <c r="P792" s="581"/>
      <c r="Q792" s="581"/>
      <c r="R792" s="581"/>
      <c r="S792" s="581"/>
      <c r="T792" s="581"/>
      <c r="U792" s="581"/>
      <c r="V792" s="581"/>
      <c r="W792" s="581"/>
      <c r="X792" s="581"/>
      <c r="Y792" s="581"/>
      <c r="Z792" s="581"/>
      <c r="AA792" s="581"/>
      <c r="AB792" s="581"/>
      <c r="AC792" s="581"/>
      <c r="AD792" s="581"/>
    </row>
    <row r="793" ht="15.75" customHeight="1">
      <c r="A793" s="586"/>
      <c r="B793" s="587"/>
      <c r="C793" s="586"/>
      <c r="D793" s="586"/>
      <c r="E793" s="586"/>
      <c r="F793" s="586"/>
      <c r="G793" s="581"/>
      <c r="H793" s="581"/>
      <c r="I793" s="581"/>
      <c r="J793" s="581"/>
      <c r="K793" s="586"/>
      <c r="L793" s="581"/>
      <c r="M793" s="581"/>
      <c r="N793" s="581"/>
      <c r="O793" s="581"/>
      <c r="P793" s="581"/>
      <c r="Q793" s="581"/>
      <c r="R793" s="581"/>
      <c r="S793" s="581"/>
      <c r="T793" s="581"/>
      <c r="U793" s="581"/>
      <c r="V793" s="581"/>
      <c r="W793" s="581"/>
      <c r="X793" s="581"/>
      <c r="Y793" s="581"/>
      <c r="Z793" s="581"/>
      <c r="AA793" s="581"/>
      <c r="AB793" s="581"/>
      <c r="AC793" s="581"/>
      <c r="AD793" s="581"/>
    </row>
    <row r="794" ht="15.75" customHeight="1">
      <c r="A794" s="586"/>
      <c r="B794" s="587"/>
      <c r="C794" s="586"/>
      <c r="D794" s="586"/>
      <c r="E794" s="586"/>
      <c r="F794" s="586"/>
      <c r="G794" s="581"/>
      <c r="H794" s="581"/>
      <c r="I794" s="581"/>
      <c r="J794" s="581"/>
      <c r="K794" s="586"/>
      <c r="L794" s="581"/>
      <c r="M794" s="581"/>
      <c r="N794" s="581"/>
      <c r="O794" s="581"/>
      <c r="P794" s="581"/>
      <c r="Q794" s="581"/>
      <c r="R794" s="581"/>
      <c r="S794" s="581"/>
      <c r="T794" s="581"/>
      <c r="U794" s="581"/>
      <c r="V794" s="581"/>
      <c r="W794" s="581"/>
      <c r="X794" s="581"/>
      <c r="Y794" s="581"/>
      <c r="Z794" s="581"/>
      <c r="AA794" s="581"/>
      <c r="AB794" s="581"/>
      <c r="AC794" s="581"/>
      <c r="AD794" s="581"/>
    </row>
    <row r="795" ht="15.75" customHeight="1">
      <c r="A795" s="586"/>
      <c r="B795" s="587"/>
      <c r="C795" s="586"/>
      <c r="D795" s="586"/>
      <c r="E795" s="586"/>
      <c r="F795" s="586"/>
      <c r="G795" s="581"/>
      <c r="H795" s="581"/>
      <c r="I795" s="581"/>
      <c r="J795" s="581"/>
      <c r="K795" s="586"/>
      <c r="L795" s="581"/>
      <c r="M795" s="581"/>
      <c r="N795" s="581"/>
      <c r="O795" s="581"/>
      <c r="P795" s="581"/>
      <c r="Q795" s="581"/>
      <c r="R795" s="581"/>
      <c r="S795" s="581"/>
      <c r="T795" s="581"/>
      <c r="U795" s="581"/>
      <c r="V795" s="581"/>
      <c r="W795" s="581"/>
      <c r="X795" s="581"/>
      <c r="Y795" s="581"/>
      <c r="Z795" s="581"/>
      <c r="AA795" s="581"/>
      <c r="AB795" s="581"/>
      <c r="AC795" s="581"/>
      <c r="AD795" s="581"/>
    </row>
    <row r="796" ht="15.75" customHeight="1">
      <c r="A796" s="586"/>
      <c r="B796" s="587"/>
      <c r="C796" s="586"/>
      <c r="D796" s="586"/>
      <c r="E796" s="586"/>
      <c r="F796" s="586"/>
      <c r="G796" s="581"/>
      <c r="H796" s="581"/>
      <c r="I796" s="581"/>
      <c r="J796" s="581"/>
      <c r="K796" s="586"/>
      <c r="L796" s="581"/>
      <c r="M796" s="581"/>
      <c r="N796" s="581"/>
      <c r="O796" s="581"/>
      <c r="P796" s="581"/>
      <c r="Q796" s="581"/>
      <c r="R796" s="581"/>
      <c r="S796" s="581"/>
      <c r="T796" s="581"/>
      <c r="U796" s="581"/>
      <c r="V796" s="581"/>
      <c r="W796" s="581"/>
      <c r="X796" s="581"/>
      <c r="Y796" s="581"/>
      <c r="Z796" s="581"/>
      <c r="AA796" s="581"/>
      <c r="AB796" s="581"/>
      <c r="AC796" s="581"/>
      <c r="AD796" s="581"/>
    </row>
    <row r="797" ht="15.75" customHeight="1">
      <c r="A797" s="586"/>
      <c r="B797" s="587"/>
      <c r="C797" s="586"/>
      <c r="D797" s="586"/>
      <c r="E797" s="586"/>
      <c r="F797" s="586"/>
      <c r="G797" s="581"/>
      <c r="H797" s="581"/>
      <c r="I797" s="581"/>
      <c r="J797" s="581"/>
      <c r="K797" s="586"/>
      <c r="L797" s="581"/>
      <c r="M797" s="581"/>
      <c r="N797" s="581"/>
      <c r="O797" s="581"/>
      <c r="P797" s="581"/>
      <c r="Q797" s="581"/>
      <c r="R797" s="581"/>
      <c r="S797" s="581"/>
      <c r="T797" s="581"/>
      <c r="U797" s="581"/>
      <c r="V797" s="581"/>
      <c r="W797" s="581"/>
      <c r="X797" s="581"/>
      <c r="Y797" s="581"/>
      <c r="Z797" s="581"/>
      <c r="AA797" s="581"/>
      <c r="AB797" s="581"/>
      <c r="AC797" s="581"/>
      <c r="AD797" s="581"/>
    </row>
    <row r="798" ht="15.75" customHeight="1">
      <c r="A798" s="586"/>
      <c r="B798" s="587"/>
      <c r="C798" s="586"/>
      <c r="D798" s="586"/>
      <c r="E798" s="586"/>
      <c r="F798" s="586"/>
      <c r="G798" s="581"/>
      <c r="H798" s="581"/>
      <c r="I798" s="581"/>
      <c r="J798" s="581"/>
      <c r="K798" s="586"/>
      <c r="L798" s="581"/>
      <c r="M798" s="581"/>
      <c r="N798" s="581"/>
      <c r="O798" s="581"/>
      <c r="P798" s="581"/>
      <c r="Q798" s="581"/>
      <c r="R798" s="581"/>
      <c r="S798" s="581"/>
      <c r="T798" s="581"/>
      <c r="U798" s="581"/>
      <c r="V798" s="581"/>
      <c r="W798" s="581"/>
      <c r="X798" s="581"/>
      <c r="Y798" s="581"/>
      <c r="Z798" s="581"/>
      <c r="AA798" s="581"/>
      <c r="AB798" s="581"/>
      <c r="AC798" s="581"/>
      <c r="AD798" s="581"/>
    </row>
    <row r="799" ht="15.75" customHeight="1">
      <c r="A799" s="586"/>
      <c r="B799" s="587"/>
      <c r="C799" s="586"/>
      <c r="D799" s="586"/>
      <c r="E799" s="586"/>
      <c r="F799" s="586"/>
      <c r="G799" s="581"/>
      <c r="H799" s="581"/>
      <c r="I799" s="581"/>
      <c r="J799" s="581"/>
      <c r="K799" s="586"/>
      <c r="L799" s="581"/>
      <c r="M799" s="581"/>
      <c r="N799" s="581"/>
      <c r="O799" s="581"/>
      <c r="P799" s="581"/>
      <c r="Q799" s="581"/>
      <c r="R799" s="581"/>
      <c r="S799" s="581"/>
      <c r="T799" s="581"/>
      <c r="U799" s="581"/>
      <c r="V799" s="581"/>
      <c r="W799" s="581"/>
      <c r="X799" s="581"/>
      <c r="Y799" s="581"/>
      <c r="Z799" s="581"/>
      <c r="AA799" s="581"/>
      <c r="AB799" s="581"/>
      <c r="AC799" s="581"/>
      <c r="AD799" s="581"/>
    </row>
    <row r="800" ht="15.75" customHeight="1">
      <c r="A800" s="586"/>
      <c r="B800" s="587"/>
      <c r="C800" s="586"/>
      <c r="D800" s="586"/>
      <c r="E800" s="586"/>
      <c r="F800" s="586"/>
      <c r="G800" s="581"/>
      <c r="H800" s="581"/>
      <c r="I800" s="581"/>
      <c r="J800" s="581"/>
      <c r="K800" s="586"/>
      <c r="L800" s="581"/>
      <c r="M800" s="581"/>
      <c r="N800" s="581"/>
      <c r="O800" s="581"/>
      <c r="P800" s="581"/>
      <c r="Q800" s="581"/>
      <c r="R800" s="581"/>
      <c r="S800" s="581"/>
      <c r="T800" s="581"/>
      <c r="U800" s="581"/>
      <c r="V800" s="581"/>
      <c r="W800" s="581"/>
      <c r="X800" s="581"/>
      <c r="Y800" s="581"/>
      <c r="Z800" s="581"/>
      <c r="AA800" s="581"/>
      <c r="AB800" s="581"/>
      <c r="AC800" s="581"/>
      <c r="AD800" s="581"/>
    </row>
    <row r="801" ht="15.75" customHeight="1">
      <c r="A801" s="586"/>
      <c r="B801" s="587"/>
      <c r="C801" s="586"/>
      <c r="D801" s="586"/>
      <c r="E801" s="586"/>
      <c r="F801" s="586"/>
      <c r="G801" s="581"/>
      <c r="H801" s="581"/>
      <c r="I801" s="581"/>
      <c r="J801" s="581"/>
      <c r="K801" s="586"/>
      <c r="L801" s="581"/>
      <c r="M801" s="581"/>
      <c r="N801" s="581"/>
      <c r="O801" s="581"/>
      <c r="P801" s="581"/>
      <c r="Q801" s="581"/>
      <c r="R801" s="581"/>
      <c r="S801" s="581"/>
      <c r="T801" s="581"/>
      <c r="U801" s="581"/>
      <c r="V801" s="581"/>
      <c r="W801" s="581"/>
      <c r="X801" s="581"/>
      <c r="Y801" s="581"/>
      <c r="Z801" s="581"/>
      <c r="AA801" s="581"/>
      <c r="AB801" s="581"/>
      <c r="AC801" s="581"/>
      <c r="AD801" s="581"/>
    </row>
    <row r="802" ht="15.75" customHeight="1">
      <c r="A802" s="586"/>
      <c r="B802" s="587"/>
      <c r="C802" s="586"/>
      <c r="D802" s="586"/>
      <c r="E802" s="586"/>
      <c r="F802" s="586"/>
      <c r="G802" s="581"/>
      <c r="H802" s="581"/>
      <c r="I802" s="581"/>
      <c r="J802" s="581"/>
      <c r="K802" s="586"/>
      <c r="L802" s="581"/>
      <c r="M802" s="581"/>
      <c r="N802" s="581"/>
      <c r="O802" s="581"/>
      <c r="P802" s="581"/>
      <c r="Q802" s="581"/>
      <c r="R802" s="581"/>
      <c r="S802" s="581"/>
      <c r="T802" s="581"/>
      <c r="U802" s="581"/>
      <c r="V802" s="581"/>
      <c r="W802" s="581"/>
      <c r="X802" s="581"/>
      <c r="Y802" s="581"/>
      <c r="Z802" s="581"/>
      <c r="AA802" s="581"/>
      <c r="AB802" s="581"/>
      <c r="AC802" s="581"/>
      <c r="AD802" s="581"/>
    </row>
    <row r="803" ht="15.75" customHeight="1">
      <c r="A803" s="586"/>
      <c r="B803" s="587"/>
      <c r="C803" s="586"/>
      <c r="D803" s="586"/>
      <c r="E803" s="586"/>
      <c r="F803" s="586"/>
      <c r="G803" s="581"/>
      <c r="H803" s="581"/>
      <c r="I803" s="581"/>
      <c r="J803" s="581"/>
      <c r="K803" s="586"/>
      <c r="L803" s="581"/>
      <c r="M803" s="581"/>
      <c r="N803" s="581"/>
      <c r="O803" s="581"/>
      <c r="P803" s="581"/>
      <c r="Q803" s="581"/>
      <c r="R803" s="581"/>
      <c r="S803" s="581"/>
      <c r="T803" s="581"/>
      <c r="U803" s="581"/>
      <c r="V803" s="581"/>
      <c r="W803" s="581"/>
      <c r="X803" s="581"/>
      <c r="Y803" s="581"/>
      <c r="Z803" s="581"/>
      <c r="AA803" s="581"/>
      <c r="AB803" s="581"/>
      <c r="AC803" s="581"/>
      <c r="AD803" s="581"/>
    </row>
    <row r="804" ht="15.75" customHeight="1">
      <c r="A804" s="586"/>
      <c r="B804" s="587"/>
      <c r="C804" s="586"/>
      <c r="D804" s="586"/>
      <c r="E804" s="586"/>
      <c r="F804" s="586"/>
      <c r="G804" s="581"/>
      <c r="H804" s="581"/>
      <c r="I804" s="581"/>
      <c r="J804" s="581"/>
      <c r="K804" s="586"/>
      <c r="L804" s="581"/>
      <c r="M804" s="581"/>
      <c r="N804" s="581"/>
      <c r="O804" s="581"/>
      <c r="P804" s="581"/>
      <c r="Q804" s="581"/>
      <c r="R804" s="581"/>
      <c r="S804" s="581"/>
      <c r="T804" s="581"/>
      <c r="U804" s="581"/>
      <c r="V804" s="581"/>
      <c r="W804" s="581"/>
      <c r="X804" s="581"/>
      <c r="Y804" s="581"/>
      <c r="Z804" s="581"/>
      <c r="AA804" s="581"/>
      <c r="AB804" s="581"/>
      <c r="AC804" s="581"/>
      <c r="AD804" s="581"/>
    </row>
    <row r="805" ht="15.75" customHeight="1">
      <c r="A805" s="586"/>
      <c r="B805" s="587"/>
      <c r="C805" s="586"/>
      <c r="D805" s="586"/>
      <c r="E805" s="586"/>
      <c r="F805" s="586"/>
      <c r="G805" s="581"/>
      <c r="H805" s="581"/>
      <c r="I805" s="581"/>
      <c r="J805" s="581"/>
      <c r="K805" s="586"/>
      <c r="L805" s="581"/>
      <c r="M805" s="581"/>
      <c r="N805" s="581"/>
      <c r="O805" s="581"/>
      <c r="P805" s="581"/>
      <c r="Q805" s="581"/>
      <c r="R805" s="581"/>
      <c r="S805" s="581"/>
      <c r="T805" s="581"/>
      <c r="U805" s="581"/>
      <c r="V805" s="581"/>
      <c r="W805" s="581"/>
      <c r="X805" s="581"/>
      <c r="Y805" s="581"/>
      <c r="Z805" s="581"/>
      <c r="AA805" s="581"/>
      <c r="AB805" s="581"/>
      <c r="AC805" s="581"/>
      <c r="AD805" s="581"/>
    </row>
    <row r="806" ht="15.75" customHeight="1">
      <c r="A806" s="586"/>
      <c r="B806" s="587"/>
      <c r="C806" s="586"/>
      <c r="D806" s="586"/>
      <c r="E806" s="586"/>
      <c r="F806" s="586"/>
      <c r="G806" s="581"/>
      <c r="H806" s="581"/>
      <c r="I806" s="581"/>
      <c r="J806" s="581"/>
      <c r="K806" s="586"/>
      <c r="L806" s="581"/>
      <c r="M806" s="581"/>
      <c r="N806" s="581"/>
      <c r="O806" s="581"/>
      <c r="P806" s="581"/>
      <c r="Q806" s="581"/>
      <c r="R806" s="581"/>
      <c r="S806" s="581"/>
      <c r="T806" s="581"/>
      <c r="U806" s="581"/>
      <c r="V806" s="581"/>
      <c r="W806" s="581"/>
      <c r="X806" s="581"/>
      <c r="Y806" s="581"/>
      <c r="Z806" s="581"/>
      <c r="AA806" s="581"/>
      <c r="AB806" s="581"/>
      <c r="AC806" s="581"/>
      <c r="AD806" s="581"/>
    </row>
    <row r="807" ht="15.75" customHeight="1">
      <c r="A807" s="586"/>
      <c r="B807" s="587"/>
      <c r="C807" s="586"/>
      <c r="D807" s="586"/>
      <c r="E807" s="586"/>
      <c r="F807" s="586"/>
      <c r="G807" s="581"/>
      <c r="H807" s="581"/>
      <c r="I807" s="581"/>
      <c r="J807" s="581"/>
      <c r="K807" s="586"/>
      <c r="L807" s="581"/>
      <c r="M807" s="581"/>
      <c r="N807" s="581"/>
      <c r="O807" s="581"/>
      <c r="P807" s="581"/>
      <c r="Q807" s="581"/>
      <c r="R807" s="581"/>
      <c r="S807" s="581"/>
      <c r="T807" s="581"/>
      <c r="U807" s="581"/>
      <c r="V807" s="581"/>
      <c r="W807" s="581"/>
      <c r="X807" s="581"/>
      <c r="Y807" s="581"/>
      <c r="Z807" s="581"/>
      <c r="AA807" s="581"/>
      <c r="AB807" s="581"/>
      <c r="AC807" s="581"/>
      <c r="AD807" s="581"/>
    </row>
    <row r="808" ht="15.75" customHeight="1">
      <c r="A808" s="586"/>
      <c r="B808" s="587"/>
      <c r="C808" s="586"/>
      <c r="D808" s="586"/>
      <c r="E808" s="586"/>
      <c r="F808" s="586"/>
      <c r="G808" s="581"/>
      <c r="H808" s="581"/>
      <c r="I808" s="581"/>
      <c r="J808" s="581"/>
      <c r="K808" s="586"/>
      <c r="L808" s="581"/>
      <c r="M808" s="581"/>
      <c r="N808" s="581"/>
      <c r="O808" s="581"/>
      <c r="P808" s="581"/>
      <c r="Q808" s="581"/>
      <c r="R808" s="581"/>
      <c r="S808" s="581"/>
      <c r="T808" s="581"/>
      <c r="U808" s="581"/>
      <c r="V808" s="581"/>
      <c r="W808" s="581"/>
      <c r="X808" s="581"/>
      <c r="Y808" s="581"/>
      <c r="Z808" s="581"/>
      <c r="AA808" s="581"/>
      <c r="AB808" s="581"/>
      <c r="AC808" s="581"/>
      <c r="AD808" s="581"/>
    </row>
    <row r="809" ht="15.75" customHeight="1">
      <c r="A809" s="586"/>
      <c r="B809" s="587"/>
      <c r="C809" s="586"/>
      <c r="D809" s="586"/>
      <c r="E809" s="586"/>
      <c r="F809" s="586"/>
      <c r="G809" s="581"/>
      <c r="H809" s="581"/>
      <c r="I809" s="581"/>
      <c r="J809" s="581"/>
      <c r="K809" s="586"/>
      <c r="L809" s="581"/>
      <c r="M809" s="581"/>
      <c r="N809" s="581"/>
      <c r="O809" s="581"/>
      <c r="P809" s="581"/>
      <c r="Q809" s="581"/>
      <c r="R809" s="581"/>
      <c r="S809" s="581"/>
      <c r="T809" s="581"/>
      <c r="U809" s="581"/>
      <c r="V809" s="581"/>
      <c r="W809" s="581"/>
      <c r="X809" s="581"/>
      <c r="Y809" s="581"/>
      <c r="Z809" s="581"/>
      <c r="AA809" s="581"/>
      <c r="AB809" s="581"/>
      <c r="AC809" s="581"/>
      <c r="AD809" s="581"/>
    </row>
    <row r="810" ht="15.75" customHeight="1">
      <c r="A810" s="586"/>
      <c r="B810" s="587"/>
      <c r="C810" s="586"/>
      <c r="D810" s="586"/>
      <c r="E810" s="586"/>
      <c r="F810" s="586"/>
      <c r="G810" s="581"/>
      <c r="H810" s="581"/>
      <c r="I810" s="581"/>
      <c r="J810" s="581"/>
      <c r="K810" s="586"/>
      <c r="L810" s="581"/>
      <c r="M810" s="581"/>
      <c r="N810" s="581"/>
      <c r="O810" s="581"/>
      <c r="P810" s="581"/>
      <c r="Q810" s="581"/>
      <c r="R810" s="581"/>
      <c r="S810" s="581"/>
      <c r="T810" s="581"/>
      <c r="U810" s="581"/>
      <c r="V810" s="581"/>
      <c r="W810" s="581"/>
      <c r="X810" s="581"/>
      <c r="Y810" s="581"/>
      <c r="Z810" s="581"/>
      <c r="AA810" s="581"/>
      <c r="AB810" s="581"/>
      <c r="AC810" s="581"/>
      <c r="AD810" s="581"/>
    </row>
    <row r="811" ht="15.75" customHeight="1">
      <c r="A811" s="586"/>
      <c r="B811" s="587"/>
      <c r="C811" s="586"/>
      <c r="D811" s="586"/>
      <c r="E811" s="586"/>
      <c r="F811" s="586"/>
      <c r="G811" s="581"/>
      <c r="H811" s="581"/>
      <c r="I811" s="581"/>
      <c r="J811" s="581"/>
      <c r="K811" s="586"/>
      <c r="L811" s="581"/>
      <c r="M811" s="581"/>
      <c r="N811" s="581"/>
      <c r="O811" s="581"/>
      <c r="P811" s="581"/>
      <c r="Q811" s="581"/>
      <c r="R811" s="581"/>
      <c r="S811" s="581"/>
      <c r="T811" s="581"/>
      <c r="U811" s="581"/>
      <c r="V811" s="581"/>
      <c r="W811" s="581"/>
      <c r="X811" s="581"/>
      <c r="Y811" s="581"/>
      <c r="Z811" s="581"/>
      <c r="AA811" s="581"/>
      <c r="AB811" s="581"/>
      <c r="AC811" s="581"/>
      <c r="AD811" s="581"/>
    </row>
    <row r="812" ht="15.75" customHeight="1">
      <c r="A812" s="586"/>
      <c r="B812" s="587"/>
      <c r="C812" s="586"/>
      <c r="D812" s="586"/>
      <c r="E812" s="586"/>
      <c r="F812" s="586"/>
      <c r="G812" s="581"/>
      <c r="H812" s="581"/>
      <c r="I812" s="581"/>
      <c r="J812" s="581"/>
      <c r="K812" s="586"/>
      <c r="L812" s="581"/>
      <c r="M812" s="581"/>
      <c r="N812" s="581"/>
      <c r="O812" s="581"/>
      <c r="P812" s="581"/>
      <c r="Q812" s="581"/>
      <c r="R812" s="581"/>
      <c r="S812" s="581"/>
      <c r="T812" s="581"/>
      <c r="U812" s="581"/>
      <c r="V812" s="581"/>
      <c r="W812" s="581"/>
      <c r="X812" s="581"/>
      <c r="Y812" s="581"/>
      <c r="Z812" s="581"/>
      <c r="AA812" s="581"/>
      <c r="AB812" s="581"/>
      <c r="AC812" s="581"/>
      <c r="AD812" s="581"/>
    </row>
    <row r="813" ht="15.75" customHeight="1">
      <c r="A813" s="586"/>
      <c r="B813" s="587"/>
      <c r="C813" s="586"/>
      <c r="D813" s="586"/>
      <c r="E813" s="586"/>
      <c r="F813" s="586"/>
      <c r="G813" s="581"/>
      <c r="H813" s="581"/>
      <c r="I813" s="581"/>
      <c r="J813" s="581"/>
      <c r="K813" s="586"/>
      <c r="L813" s="581"/>
      <c r="M813" s="581"/>
      <c r="N813" s="581"/>
      <c r="O813" s="581"/>
      <c r="P813" s="581"/>
      <c r="Q813" s="581"/>
      <c r="R813" s="581"/>
      <c r="S813" s="581"/>
      <c r="T813" s="581"/>
      <c r="U813" s="581"/>
      <c r="V813" s="581"/>
      <c r="W813" s="581"/>
      <c r="X813" s="581"/>
      <c r="Y813" s="581"/>
      <c r="Z813" s="581"/>
      <c r="AA813" s="581"/>
      <c r="AB813" s="581"/>
      <c r="AC813" s="581"/>
      <c r="AD813" s="581"/>
    </row>
    <row r="814" ht="15.75" customHeight="1">
      <c r="A814" s="586"/>
      <c r="B814" s="587"/>
      <c r="C814" s="586"/>
      <c r="D814" s="586"/>
      <c r="E814" s="586"/>
      <c r="F814" s="586"/>
      <c r="G814" s="581"/>
      <c r="H814" s="581"/>
      <c r="I814" s="581"/>
      <c r="J814" s="581"/>
      <c r="K814" s="586"/>
      <c r="L814" s="581"/>
      <c r="M814" s="581"/>
      <c r="N814" s="581"/>
      <c r="O814" s="581"/>
      <c r="P814" s="581"/>
      <c r="Q814" s="581"/>
      <c r="R814" s="581"/>
      <c r="S814" s="581"/>
      <c r="T814" s="581"/>
      <c r="U814" s="581"/>
      <c r="V814" s="581"/>
      <c r="W814" s="581"/>
      <c r="X814" s="581"/>
      <c r="Y814" s="581"/>
      <c r="Z814" s="581"/>
      <c r="AA814" s="581"/>
      <c r="AB814" s="581"/>
      <c r="AC814" s="581"/>
      <c r="AD814" s="581"/>
    </row>
    <row r="815" ht="15.75" customHeight="1">
      <c r="A815" s="586"/>
      <c r="B815" s="587"/>
      <c r="C815" s="586"/>
      <c r="D815" s="586"/>
      <c r="E815" s="586"/>
      <c r="F815" s="586"/>
      <c r="G815" s="581"/>
      <c r="H815" s="581"/>
      <c r="I815" s="581"/>
      <c r="J815" s="581"/>
      <c r="K815" s="586"/>
      <c r="L815" s="581"/>
      <c r="M815" s="581"/>
      <c r="N815" s="581"/>
      <c r="O815" s="581"/>
      <c r="P815" s="581"/>
      <c r="Q815" s="581"/>
      <c r="R815" s="581"/>
      <c r="S815" s="581"/>
      <c r="T815" s="581"/>
      <c r="U815" s="581"/>
      <c r="V815" s="581"/>
      <c r="W815" s="581"/>
      <c r="X815" s="581"/>
      <c r="Y815" s="581"/>
      <c r="Z815" s="581"/>
      <c r="AA815" s="581"/>
      <c r="AB815" s="581"/>
      <c r="AC815" s="581"/>
      <c r="AD815" s="581"/>
    </row>
    <row r="816" ht="15.75" customHeight="1">
      <c r="A816" s="586"/>
      <c r="B816" s="587"/>
      <c r="C816" s="586"/>
      <c r="D816" s="586"/>
      <c r="E816" s="586"/>
      <c r="F816" s="586"/>
      <c r="G816" s="581"/>
      <c r="H816" s="581"/>
      <c r="I816" s="581"/>
      <c r="J816" s="581"/>
      <c r="K816" s="586"/>
      <c r="L816" s="581"/>
      <c r="M816" s="581"/>
      <c r="N816" s="581"/>
      <c r="O816" s="581"/>
      <c r="P816" s="581"/>
      <c r="Q816" s="581"/>
      <c r="R816" s="581"/>
      <c r="S816" s="581"/>
      <c r="T816" s="581"/>
      <c r="U816" s="581"/>
      <c r="V816" s="581"/>
      <c r="W816" s="581"/>
      <c r="X816" s="581"/>
      <c r="Y816" s="581"/>
      <c r="Z816" s="581"/>
      <c r="AA816" s="581"/>
      <c r="AB816" s="581"/>
      <c r="AC816" s="581"/>
      <c r="AD816" s="581"/>
    </row>
    <row r="817" ht="15.75" customHeight="1">
      <c r="A817" s="586"/>
      <c r="B817" s="587"/>
      <c r="C817" s="586"/>
      <c r="D817" s="586"/>
      <c r="E817" s="586"/>
      <c r="F817" s="586"/>
      <c r="G817" s="581"/>
      <c r="H817" s="581"/>
      <c r="I817" s="581"/>
      <c r="J817" s="581"/>
      <c r="K817" s="586"/>
      <c r="L817" s="581"/>
      <c r="M817" s="581"/>
      <c r="N817" s="581"/>
      <c r="O817" s="581"/>
      <c r="P817" s="581"/>
      <c r="Q817" s="581"/>
      <c r="R817" s="581"/>
      <c r="S817" s="581"/>
      <c r="T817" s="581"/>
      <c r="U817" s="581"/>
      <c r="V817" s="581"/>
      <c r="W817" s="581"/>
      <c r="X817" s="581"/>
      <c r="Y817" s="581"/>
      <c r="Z817" s="581"/>
      <c r="AA817" s="581"/>
      <c r="AB817" s="581"/>
      <c r="AC817" s="581"/>
      <c r="AD817" s="581"/>
    </row>
    <row r="818" ht="15.75" customHeight="1">
      <c r="A818" s="586"/>
      <c r="B818" s="587"/>
      <c r="C818" s="586"/>
      <c r="D818" s="586"/>
      <c r="E818" s="586"/>
      <c r="F818" s="586"/>
      <c r="G818" s="581"/>
      <c r="H818" s="581"/>
      <c r="I818" s="581"/>
      <c r="J818" s="581"/>
      <c r="K818" s="586"/>
      <c r="L818" s="581"/>
      <c r="M818" s="581"/>
      <c r="N818" s="581"/>
      <c r="O818" s="581"/>
      <c r="P818" s="581"/>
      <c r="Q818" s="581"/>
      <c r="R818" s="581"/>
      <c r="S818" s="581"/>
      <c r="T818" s="581"/>
      <c r="U818" s="581"/>
      <c r="V818" s="581"/>
      <c r="W818" s="581"/>
      <c r="X818" s="581"/>
      <c r="Y818" s="581"/>
      <c r="Z818" s="581"/>
      <c r="AA818" s="581"/>
      <c r="AB818" s="581"/>
      <c r="AC818" s="581"/>
      <c r="AD818" s="581"/>
    </row>
    <row r="819" ht="15.75" customHeight="1">
      <c r="A819" s="586"/>
      <c r="B819" s="587"/>
      <c r="C819" s="586"/>
      <c r="D819" s="586"/>
      <c r="E819" s="586"/>
      <c r="F819" s="586"/>
      <c r="G819" s="581"/>
      <c r="H819" s="581"/>
      <c r="I819" s="581"/>
      <c r="J819" s="581"/>
      <c r="K819" s="586"/>
      <c r="L819" s="581"/>
      <c r="M819" s="581"/>
      <c r="N819" s="581"/>
      <c r="O819" s="581"/>
      <c r="P819" s="581"/>
      <c r="Q819" s="581"/>
      <c r="R819" s="581"/>
      <c r="S819" s="581"/>
      <c r="T819" s="581"/>
      <c r="U819" s="581"/>
      <c r="V819" s="581"/>
      <c r="W819" s="581"/>
      <c r="X819" s="581"/>
      <c r="Y819" s="581"/>
      <c r="Z819" s="581"/>
      <c r="AA819" s="581"/>
      <c r="AB819" s="581"/>
      <c r="AC819" s="581"/>
      <c r="AD819" s="581"/>
    </row>
    <row r="820" ht="15.75" customHeight="1">
      <c r="A820" s="586"/>
      <c r="B820" s="587"/>
      <c r="C820" s="586"/>
      <c r="D820" s="586"/>
      <c r="E820" s="586"/>
      <c r="F820" s="586"/>
      <c r="G820" s="581"/>
      <c r="H820" s="581"/>
      <c r="I820" s="581"/>
      <c r="J820" s="581"/>
      <c r="K820" s="586"/>
      <c r="L820" s="581"/>
      <c r="M820" s="581"/>
      <c r="N820" s="581"/>
      <c r="O820" s="581"/>
      <c r="P820" s="581"/>
      <c r="Q820" s="581"/>
      <c r="R820" s="581"/>
      <c r="S820" s="581"/>
      <c r="T820" s="581"/>
      <c r="U820" s="581"/>
      <c r="V820" s="581"/>
      <c r="W820" s="581"/>
      <c r="X820" s="581"/>
      <c r="Y820" s="581"/>
      <c r="Z820" s="581"/>
      <c r="AA820" s="581"/>
      <c r="AB820" s="581"/>
      <c r="AC820" s="581"/>
      <c r="AD820" s="581"/>
    </row>
    <row r="821" ht="15.75" customHeight="1">
      <c r="A821" s="586"/>
      <c r="B821" s="587"/>
      <c r="C821" s="586"/>
      <c r="D821" s="586"/>
      <c r="E821" s="586"/>
      <c r="F821" s="586"/>
      <c r="G821" s="581"/>
      <c r="H821" s="581"/>
      <c r="I821" s="581"/>
      <c r="J821" s="581"/>
      <c r="K821" s="586"/>
      <c r="L821" s="581"/>
      <c r="M821" s="581"/>
      <c r="N821" s="581"/>
      <c r="O821" s="581"/>
      <c r="P821" s="581"/>
      <c r="Q821" s="581"/>
      <c r="R821" s="581"/>
      <c r="S821" s="581"/>
      <c r="T821" s="581"/>
      <c r="U821" s="581"/>
      <c r="V821" s="581"/>
      <c r="W821" s="581"/>
      <c r="X821" s="581"/>
      <c r="Y821" s="581"/>
      <c r="Z821" s="581"/>
      <c r="AA821" s="581"/>
      <c r="AB821" s="581"/>
      <c r="AC821" s="581"/>
      <c r="AD821" s="581"/>
    </row>
    <row r="822" ht="15.75" customHeight="1">
      <c r="A822" s="586"/>
      <c r="B822" s="587"/>
      <c r="C822" s="586"/>
      <c r="D822" s="586"/>
      <c r="E822" s="586"/>
      <c r="F822" s="586"/>
      <c r="G822" s="581"/>
      <c r="H822" s="581"/>
      <c r="I822" s="581"/>
      <c r="J822" s="581"/>
      <c r="K822" s="586"/>
      <c r="L822" s="581"/>
      <c r="M822" s="581"/>
      <c r="N822" s="581"/>
      <c r="O822" s="581"/>
      <c r="P822" s="581"/>
      <c r="Q822" s="581"/>
      <c r="R822" s="581"/>
      <c r="S822" s="581"/>
      <c r="T822" s="581"/>
      <c r="U822" s="581"/>
      <c r="V822" s="581"/>
      <c r="W822" s="581"/>
      <c r="X822" s="581"/>
      <c r="Y822" s="581"/>
      <c r="Z822" s="581"/>
      <c r="AA822" s="581"/>
      <c r="AB822" s="581"/>
      <c r="AC822" s="581"/>
      <c r="AD822" s="581"/>
    </row>
    <row r="823" ht="15.75" customHeight="1">
      <c r="A823" s="586"/>
      <c r="B823" s="587"/>
      <c r="C823" s="586"/>
      <c r="D823" s="586"/>
      <c r="E823" s="586"/>
      <c r="F823" s="586"/>
      <c r="G823" s="581"/>
      <c r="H823" s="581"/>
      <c r="I823" s="581"/>
      <c r="J823" s="581"/>
      <c r="K823" s="586"/>
      <c r="L823" s="581"/>
      <c r="M823" s="581"/>
      <c r="N823" s="581"/>
      <c r="O823" s="581"/>
      <c r="P823" s="581"/>
      <c r="Q823" s="581"/>
      <c r="R823" s="581"/>
      <c r="S823" s="581"/>
      <c r="T823" s="581"/>
      <c r="U823" s="581"/>
      <c r="V823" s="581"/>
      <c r="W823" s="581"/>
      <c r="X823" s="581"/>
      <c r="Y823" s="581"/>
      <c r="Z823" s="581"/>
      <c r="AA823" s="581"/>
      <c r="AB823" s="581"/>
      <c r="AC823" s="581"/>
      <c r="AD823" s="581"/>
    </row>
    <row r="824" ht="15.75" customHeight="1">
      <c r="A824" s="586"/>
      <c r="B824" s="587"/>
      <c r="C824" s="586"/>
      <c r="D824" s="586"/>
      <c r="E824" s="586"/>
      <c r="F824" s="586"/>
      <c r="G824" s="581"/>
      <c r="H824" s="581"/>
      <c r="I824" s="581"/>
      <c r="J824" s="581"/>
      <c r="K824" s="586"/>
      <c r="L824" s="581"/>
      <c r="M824" s="581"/>
      <c r="N824" s="581"/>
      <c r="O824" s="581"/>
      <c r="P824" s="581"/>
      <c r="Q824" s="581"/>
      <c r="R824" s="581"/>
      <c r="S824" s="581"/>
      <c r="T824" s="581"/>
      <c r="U824" s="581"/>
      <c r="V824" s="581"/>
      <c r="W824" s="581"/>
      <c r="X824" s="581"/>
      <c r="Y824" s="581"/>
      <c r="Z824" s="581"/>
      <c r="AA824" s="581"/>
      <c r="AB824" s="581"/>
      <c r="AC824" s="581"/>
      <c r="AD824" s="581"/>
    </row>
    <row r="825" ht="15.75" customHeight="1">
      <c r="A825" s="586"/>
      <c r="B825" s="587"/>
      <c r="C825" s="586"/>
      <c r="D825" s="586"/>
      <c r="E825" s="586"/>
      <c r="F825" s="586"/>
      <c r="G825" s="581"/>
      <c r="H825" s="581"/>
      <c r="I825" s="581"/>
      <c r="J825" s="581"/>
      <c r="K825" s="586"/>
      <c r="L825" s="581"/>
      <c r="M825" s="581"/>
      <c r="N825" s="581"/>
      <c r="O825" s="581"/>
      <c r="P825" s="581"/>
      <c r="Q825" s="581"/>
      <c r="R825" s="581"/>
      <c r="S825" s="581"/>
      <c r="T825" s="581"/>
      <c r="U825" s="581"/>
      <c r="V825" s="581"/>
      <c r="W825" s="581"/>
      <c r="X825" s="581"/>
      <c r="Y825" s="581"/>
      <c r="Z825" s="581"/>
      <c r="AA825" s="581"/>
      <c r="AB825" s="581"/>
      <c r="AC825" s="581"/>
      <c r="AD825" s="581"/>
    </row>
    <row r="826" ht="15.75" customHeight="1">
      <c r="A826" s="586"/>
      <c r="B826" s="587"/>
      <c r="C826" s="586"/>
      <c r="D826" s="586"/>
      <c r="E826" s="586"/>
      <c r="F826" s="586"/>
      <c r="G826" s="581"/>
      <c r="H826" s="581"/>
      <c r="I826" s="581"/>
      <c r="J826" s="581"/>
      <c r="K826" s="586"/>
      <c r="L826" s="581"/>
      <c r="M826" s="581"/>
      <c r="N826" s="581"/>
      <c r="O826" s="581"/>
      <c r="P826" s="581"/>
      <c r="Q826" s="581"/>
      <c r="R826" s="581"/>
      <c r="S826" s="581"/>
      <c r="T826" s="581"/>
      <c r="U826" s="581"/>
      <c r="V826" s="581"/>
      <c r="W826" s="581"/>
      <c r="X826" s="581"/>
      <c r="Y826" s="581"/>
      <c r="Z826" s="581"/>
      <c r="AA826" s="581"/>
      <c r="AB826" s="581"/>
      <c r="AC826" s="581"/>
      <c r="AD826" s="581"/>
    </row>
    <row r="827" ht="15.75" customHeight="1">
      <c r="A827" s="586"/>
      <c r="B827" s="587"/>
      <c r="C827" s="586"/>
      <c r="D827" s="586"/>
      <c r="E827" s="586"/>
      <c r="F827" s="586"/>
      <c r="G827" s="581"/>
      <c r="H827" s="581"/>
      <c r="I827" s="581"/>
      <c r="J827" s="581"/>
      <c r="K827" s="586"/>
      <c r="L827" s="581"/>
      <c r="M827" s="581"/>
      <c r="N827" s="581"/>
      <c r="O827" s="581"/>
      <c r="P827" s="581"/>
      <c r="Q827" s="581"/>
      <c r="R827" s="581"/>
      <c r="S827" s="581"/>
      <c r="T827" s="581"/>
      <c r="U827" s="581"/>
      <c r="V827" s="581"/>
      <c r="W827" s="581"/>
      <c r="X827" s="581"/>
      <c r="Y827" s="581"/>
      <c r="Z827" s="581"/>
      <c r="AA827" s="581"/>
      <c r="AB827" s="581"/>
      <c r="AC827" s="581"/>
      <c r="AD827" s="581"/>
    </row>
    <row r="828" ht="15.75" customHeight="1">
      <c r="A828" s="586"/>
      <c r="B828" s="587"/>
      <c r="C828" s="586"/>
      <c r="D828" s="586"/>
      <c r="E828" s="586"/>
      <c r="F828" s="586"/>
      <c r="G828" s="581"/>
      <c r="H828" s="581"/>
      <c r="I828" s="581"/>
      <c r="J828" s="581"/>
      <c r="K828" s="586"/>
      <c r="L828" s="581"/>
      <c r="M828" s="581"/>
      <c r="N828" s="581"/>
      <c r="O828" s="581"/>
      <c r="P828" s="581"/>
      <c r="Q828" s="581"/>
      <c r="R828" s="581"/>
      <c r="S828" s="581"/>
      <c r="T828" s="581"/>
      <c r="U828" s="581"/>
      <c r="V828" s="581"/>
      <c r="W828" s="581"/>
      <c r="X828" s="581"/>
      <c r="Y828" s="581"/>
      <c r="Z828" s="581"/>
      <c r="AA828" s="581"/>
      <c r="AB828" s="581"/>
      <c r="AC828" s="581"/>
      <c r="AD828" s="581"/>
    </row>
    <row r="829" ht="15.75" customHeight="1">
      <c r="A829" s="586"/>
      <c r="B829" s="587"/>
      <c r="C829" s="586"/>
      <c r="D829" s="586"/>
      <c r="E829" s="586"/>
      <c r="F829" s="586"/>
      <c r="G829" s="581"/>
      <c r="H829" s="581"/>
      <c r="I829" s="581"/>
      <c r="J829" s="581"/>
      <c r="K829" s="586"/>
      <c r="L829" s="581"/>
      <c r="M829" s="581"/>
      <c r="N829" s="581"/>
      <c r="O829" s="581"/>
      <c r="P829" s="581"/>
      <c r="Q829" s="581"/>
      <c r="R829" s="581"/>
      <c r="S829" s="581"/>
      <c r="T829" s="581"/>
      <c r="U829" s="581"/>
      <c r="V829" s="581"/>
      <c r="W829" s="581"/>
      <c r="X829" s="581"/>
      <c r="Y829" s="581"/>
      <c r="Z829" s="581"/>
      <c r="AA829" s="581"/>
      <c r="AB829" s="581"/>
      <c r="AC829" s="581"/>
      <c r="AD829" s="581"/>
    </row>
    <row r="830" ht="15.75" customHeight="1">
      <c r="A830" s="586"/>
      <c r="B830" s="587"/>
      <c r="C830" s="586"/>
      <c r="D830" s="586"/>
      <c r="E830" s="586"/>
      <c r="F830" s="586"/>
      <c r="G830" s="581"/>
      <c r="H830" s="581"/>
      <c r="I830" s="581"/>
      <c r="J830" s="581"/>
      <c r="K830" s="586"/>
      <c r="L830" s="581"/>
      <c r="M830" s="581"/>
      <c r="N830" s="581"/>
      <c r="O830" s="581"/>
      <c r="P830" s="581"/>
      <c r="Q830" s="581"/>
      <c r="R830" s="581"/>
      <c r="S830" s="581"/>
      <c r="T830" s="581"/>
      <c r="U830" s="581"/>
      <c r="V830" s="581"/>
      <c r="W830" s="581"/>
      <c r="X830" s="581"/>
      <c r="Y830" s="581"/>
      <c r="Z830" s="581"/>
      <c r="AA830" s="581"/>
      <c r="AB830" s="581"/>
      <c r="AC830" s="581"/>
      <c r="AD830" s="581"/>
    </row>
    <row r="831" ht="15.75" customHeight="1">
      <c r="A831" s="586"/>
      <c r="B831" s="587"/>
      <c r="C831" s="586"/>
      <c r="D831" s="586"/>
      <c r="E831" s="586"/>
      <c r="F831" s="586"/>
      <c r="G831" s="581"/>
      <c r="H831" s="581"/>
      <c r="I831" s="581"/>
      <c r="J831" s="581"/>
      <c r="K831" s="586"/>
      <c r="L831" s="581"/>
      <c r="M831" s="581"/>
      <c r="N831" s="581"/>
      <c r="O831" s="581"/>
      <c r="P831" s="581"/>
      <c r="Q831" s="581"/>
      <c r="R831" s="581"/>
      <c r="S831" s="581"/>
      <c r="T831" s="581"/>
      <c r="U831" s="581"/>
      <c r="V831" s="581"/>
      <c r="W831" s="581"/>
      <c r="X831" s="581"/>
      <c r="Y831" s="581"/>
      <c r="Z831" s="581"/>
      <c r="AA831" s="581"/>
      <c r="AB831" s="581"/>
      <c r="AC831" s="581"/>
      <c r="AD831" s="581"/>
    </row>
    <row r="832" ht="15.75" customHeight="1">
      <c r="A832" s="586"/>
      <c r="B832" s="587"/>
      <c r="C832" s="586"/>
      <c r="D832" s="586"/>
      <c r="E832" s="586"/>
      <c r="F832" s="586"/>
      <c r="G832" s="581"/>
      <c r="H832" s="581"/>
      <c r="I832" s="581"/>
      <c r="J832" s="581"/>
      <c r="K832" s="586"/>
      <c r="L832" s="581"/>
      <c r="M832" s="581"/>
      <c r="N832" s="581"/>
      <c r="O832" s="581"/>
      <c r="P832" s="581"/>
      <c r="Q832" s="581"/>
      <c r="R832" s="581"/>
      <c r="S832" s="581"/>
      <c r="T832" s="581"/>
      <c r="U832" s="581"/>
      <c r="V832" s="581"/>
      <c r="W832" s="581"/>
      <c r="X832" s="581"/>
      <c r="Y832" s="581"/>
      <c r="Z832" s="581"/>
      <c r="AA832" s="581"/>
      <c r="AB832" s="581"/>
      <c r="AC832" s="581"/>
      <c r="AD832" s="581"/>
    </row>
    <row r="833" ht="15.75" customHeight="1">
      <c r="A833" s="586"/>
      <c r="B833" s="587"/>
      <c r="C833" s="586"/>
      <c r="D833" s="586"/>
      <c r="E833" s="586"/>
      <c r="F833" s="586"/>
      <c r="G833" s="581"/>
      <c r="H833" s="581"/>
      <c r="I833" s="581"/>
      <c r="J833" s="581"/>
      <c r="K833" s="586"/>
      <c r="L833" s="581"/>
      <c r="M833" s="581"/>
      <c r="N833" s="581"/>
      <c r="O833" s="581"/>
      <c r="P833" s="581"/>
      <c r="Q833" s="581"/>
      <c r="R833" s="581"/>
      <c r="S833" s="581"/>
      <c r="T833" s="581"/>
      <c r="U833" s="581"/>
      <c r="V833" s="581"/>
      <c r="W833" s="581"/>
      <c r="X833" s="581"/>
      <c r="Y833" s="581"/>
      <c r="Z833" s="581"/>
      <c r="AA833" s="581"/>
      <c r="AB833" s="581"/>
      <c r="AC833" s="581"/>
      <c r="AD833" s="581"/>
    </row>
    <row r="834" ht="15.75" customHeight="1">
      <c r="A834" s="586"/>
      <c r="B834" s="587"/>
      <c r="C834" s="586"/>
      <c r="D834" s="586"/>
      <c r="E834" s="586"/>
      <c r="F834" s="586"/>
      <c r="G834" s="581"/>
      <c r="H834" s="581"/>
      <c r="I834" s="581"/>
      <c r="J834" s="581"/>
      <c r="K834" s="586"/>
      <c r="L834" s="581"/>
      <c r="M834" s="581"/>
      <c r="N834" s="581"/>
      <c r="O834" s="581"/>
      <c r="P834" s="581"/>
      <c r="Q834" s="581"/>
      <c r="R834" s="581"/>
      <c r="S834" s="581"/>
      <c r="T834" s="581"/>
      <c r="U834" s="581"/>
      <c r="V834" s="581"/>
      <c r="W834" s="581"/>
      <c r="X834" s="581"/>
      <c r="Y834" s="581"/>
      <c r="Z834" s="581"/>
      <c r="AA834" s="581"/>
      <c r="AB834" s="581"/>
      <c r="AC834" s="581"/>
      <c r="AD834" s="581"/>
    </row>
    <row r="835" ht="15.75" customHeight="1">
      <c r="A835" s="586"/>
      <c r="B835" s="587"/>
      <c r="C835" s="586"/>
      <c r="D835" s="586"/>
      <c r="E835" s="586"/>
      <c r="F835" s="586"/>
      <c r="G835" s="581"/>
      <c r="H835" s="581"/>
      <c r="I835" s="581"/>
      <c r="J835" s="581"/>
      <c r="K835" s="586"/>
      <c r="L835" s="581"/>
      <c r="M835" s="581"/>
      <c r="N835" s="581"/>
      <c r="O835" s="581"/>
      <c r="P835" s="581"/>
      <c r="Q835" s="581"/>
      <c r="R835" s="581"/>
      <c r="S835" s="581"/>
      <c r="T835" s="581"/>
      <c r="U835" s="581"/>
      <c r="V835" s="581"/>
      <c r="W835" s="581"/>
      <c r="X835" s="581"/>
      <c r="Y835" s="581"/>
      <c r="Z835" s="581"/>
      <c r="AA835" s="581"/>
      <c r="AB835" s="581"/>
      <c r="AC835" s="581"/>
      <c r="AD835" s="581"/>
    </row>
    <row r="836" ht="15.75" customHeight="1">
      <c r="A836" s="586"/>
      <c r="B836" s="587"/>
      <c r="C836" s="586"/>
      <c r="D836" s="586"/>
      <c r="E836" s="586"/>
      <c r="F836" s="586"/>
      <c r="G836" s="581"/>
      <c r="H836" s="581"/>
      <c r="I836" s="581"/>
      <c r="J836" s="581"/>
      <c r="K836" s="586"/>
      <c r="L836" s="581"/>
      <c r="M836" s="581"/>
      <c r="N836" s="581"/>
      <c r="O836" s="581"/>
      <c r="P836" s="581"/>
      <c r="Q836" s="581"/>
      <c r="R836" s="581"/>
      <c r="S836" s="581"/>
      <c r="T836" s="581"/>
      <c r="U836" s="581"/>
      <c r="V836" s="581"/>
      <c r="W836" s="581"/>
      <c r="X836" s="581"/>
      <c r="Y836" s="581"/>
      <c r="Z836" s="581"/>
      <c r="AA836" s="581"/>
      <c r="AB836" s="581"/>
      <c r="AC836" s="581"/>
      <c r="AD836" s="581"/>
    </row>
    <row r="837" ht="15.75" customHeight="1">
      <c r="A837" s="586"/>
      <c r="B837" s="587"/>
      <c r="C837" s="586"/>
      <c r="D837" s="586"/>
      <c r="E837" s="586"/>
      <c r="F837" s="586"/>
      <c r="G837" s="581"/>
      <c r="H837" s="581"/>
      <c r="I837" s="581"/>
      <c r="J837" s="581"/>
      <c r="K837" s="586"/>
      <c r="L837" s="581"/>
      <c r="M837" s="581"/>
      <c r="N837" s="581"/>
      <c r="O837" s="581"/>
      <c r="P837" s="581"/>
      <c r="Q837" s="581"/>
      <c r="R837" s="581"/>
      <c r="S837" s="581"/>
      <c r="T837" s="581"/>
      <c r="U837" s="581"/>
      <c r="V837" s="581"/>
      <c r="W837" s="581"/>
      <c r="X837" s="581"/>
      <c r="Y837" s="581"/>
      <c r="Z837" s="581"/>
      <c r="AA837" s="581"/>
      <c r="AB837" s="581"/>
      <c r="AC837" s="581"/>
      <c r="AD837" s="581"/>
    </row>
    <row r="838" ht="15.75" customHeight="1">
      <c r="A838" s="586"/>
      <c r="B838" s="587"/>
      <c r="C838" s="586"/>
      <c r="D838" s="586"/>
      <c r="E838" s="586"/>
      <c r="F838" s="586"/>
      <c r="G838" s="581"/>
      <c r="H838" s="581"/>
      <c r="I838" s="581"/>
      <c r="J838" s="581"/>
      <c r="K838" s="586"/>
      <c r="L838" s="581"/>
      <c r="M838" s="581"/>
      <c r="N838" s="581"/>
      <c r="O838" s="581"/>
      <c r="P838" s="581"/>
      <c r="Q838" s="581"/>
      <c r="R838" s="581"/>
      <c r="S838" s="581"/>
      <c r="T838" s="581"/>
      <c r="U838" s="581"/>
      <c r="V838" s="581"/>
      <c r="W838" s="581"/>
      <c r="X838" s="581"/>
      <c r="Y838" s="581"/>
      <c r="Z838" s="581"/>
      <c r="AA838" s="581"/>
      <c r="AB838" s="581"/>
      <c r="AC838" s="581"/>
      <c r="AD838" s="581"/>
    </row>
    <row r="839" ht="15.75" customHeight="1">
      <c r="A839" s="586"/>
      <c r="B839" s="587"/>
      <c r="C839" s="586"/>
      <c r="D839" s="586"/>
      <c r="E839" s="586"/>
      <c r="F839" s="586"/>
      <c r="G839" s="581"/>
      <c r="H839" s="581"/>
      <c r="I839" s="581"/>
      <c r="J839" s="581"/>
      <c r="K839" s="586"/>
      <c r="L839" s="581"/>
      <c r="M839" s="581"/>
      <c r="N839" s="581"/>
      <c r="O839" s="581"/>
      <c r="P839" s="581"/>
      <c r="Q839" s="581"/>
      <c r="R839" s="581"/>
      <c r="S839" s="581"/>
      <c r="T839" s="581"/>
      <c r="U839" s="581"/>
      <c r="V839" s="581"/>
      <c r="W839" s="581"/>
      <c r="X839" s="581"/>
      <c r="Y839" s="581"/>
      <c r="Z839" s="581"/>
      <c r="AA839" s="581"/>
      <c r="AB839" s="581"/>
      <c r="AC839" s="581"/>
      <c r="AD839" s="581"/>
    </row>
    <row r="840" ht="15.75" customHeight="1">
      <c r="A840" s="586"/>
      <c r="B840" s="587"/>
      <c r="C840" s="586"/>
      <c r="D840" s="586"/>
      <c r="E840" s="586"/>
      <c r="F840" s="586"/>
      <c r="G840" s="581"/>
      <c r="H840" s="581"/>
      <c r="I840" s="581"/>
      <c r="J840" s="581"/>
      <c r="K840" s="586"/>
      <c r="L840" s="581"/>
      <c r="M840" s="581"/>
      <c r="N840" s="581"/>
      <c r="O840" s="581"/>
      <c r="P840" s="581"/>
      <c r="Q840" s="581"/>
      <c r="R840" s="581"/>
      <c r="S840" s="581"/>
      <c r="T840" s="581"/>
      <c r="U840" s="581"/>
      <c r="V840" s="581"/>
      <c r="W840" s="581"/>
      <c r="X840" s="581"/>
      <c r="Y840" s="581"/>
      <c r="Z840" s="581"/>
      <c r="AA840" s="581"/>
      <c r="AB840" s="581"/>
      <c r="AC840" s="581"/>
      <c r="AD840" s="581"/>
    </row>
    <row r="841" ht="15.75" customHeight="1">
      <c r="A841" s="586"/>
      <c r="B841" s="587"/>
      <c r="C841" s="586"/>
      <c r="D841" s="586"/>
      <c r="E841" s="586"/>
      <c r="F841" s="586"/>
      <c r="G841" s="581"/>
      <c r="H841" s="581"/>
      <c r="I841" s="581"/>
      <c r="J841" s="581"/>
      <c r="K841" s="586"/>
      <c r="L841" s="581"/>
      <c r="M841" s="581"/>
      <c r="N841" s="581"/>
      <c r="O841" s="581"/>
      <c r="P841" s="581"/>
      <c r="Q841" s="581"/>
      <c r="R841" s="581"/>
      <c r="S841" s="581"/>
      <c r="T841" s="581"/>
      <c r="U841" s="581"/>
      <c r="V841" s="581"/>
      <c r="W841" s="581"/>
      <c r="X841" s="581"/>
      <c r="Y841" s="581"/>
      <c r="Z841" s="581"/>
      <c r="AA841" s="581"/>
      <c r="AB841" s="581"/>
      <c r="AC841" s="581"/>
      <c r="AD841" s="581"/>
    </row>
    <row r="842" ht="15.75" customHeight="1">
      <c r="A842" s="586"/>
      <c r="B842" s="587"/>
      <c r="C842" s="586"/>
      <c r="D842" s="586"/>
      <c r="E842" s="586"/>
      <c r="F842" s="586"/>
      <c r="G842" s="581"/>
      <c r="H842" s="581"/>
      <c r="I842" s="581"/>
      <c r="J842" s="581"/>
      <c r="K842" s="586"/>
      <c r="L842" s="581"/>
      <c r="M842" s="581"/>
      <c r="N842" s="581"/>
      <c r="O842" s="581"/>
      <c r="P842" s="581"/>
      <c r="Q842" s="581"/>
      <c r="R842" s="581"/>
      <c r="S842" s="581"/>
      <c r="T842" s="581"/>
      <c r="U842" s="581"/>
      <c r="V842" s="581"/>
      <c r="W842" s="581"/>
      <c r="X842" s="581"/>
      <c r="Y842" s="581"/>
      <c r="Z842" s="581"/>
      <c r="AA842" s="581"/>
      <c r="AB842" s="581"/>
      <c r="AC842" s="581"/>
      <c r="AD842" s="581"/>
    </row>
    <row r="843" ht="15.75" customHeight="1">
      <c r="A843" s="586"/>
      <c r="B843" s="587"/>
      <c r="C843" s="586"/>
      <c r="D843" s="586"/>
      <c r="E843" s="586"/>
      <c r="F843" s="586"/>
      <c r="G843" s="581"/>
      <c r="H843" s="581"/>
      <c r="I843" s="581"/>
      <c r="J843" s="581"/>
      <c r="K843" s="586"/>
      <c r="L843" s="581"/>
      <c r="M843" s="581"/>
      <c r="N843" s="581"/>
      <c r="O843" s="581"/>
      <c r="P843" s="581"/>
      <c r="Q843" s="581"/>
      <c r="R843" s="581"/>
      <c r="S843" s="581"/>
      <c r="T843" s="581"/>
      <c r="U843" s="581"/>
      <c r="V843" s="581"/>
      <c r="W843" s="581"/>
      <c r="X843" s="581"/>
      <c r="Y843" s="581"/>
      <c r="Z843" s="581"/>
      <c r="AA843" s="581"/>
      <c r="AB843" s="581"/>
      <c r="AC843" s="581"/>
      <c r="AD843" s="581"/>
    </row>
    <row r="844" ht="15.75" customHeight="1">
      <c r="A844" s="586"/>
      <c r="B844" s="587"/>
      <c r="C844" s="586"/>
      <c r="D844" s="586"/>
      <c r="E844" s="586"/>
      <c r="F844" s="586"/>
      <c r="G844" s="581"/>
      <c r="H844" s="581"/>
      <c r="I844" s="581"/>
      <c r="J844" s="581"/>
      <c r="K844" s="586"/>
      <c r="L844" s="581"/>
      <c r="M844" s="581"/>
      <c r="N844" s="581"/>
      <c r="O844" s="581"/>
      <c r="P844" s="581"/>
      <c r="Q844" s="581"/>
      <c r="R844" s="581"/>
      <c r="S844" s="581"/>
      <c r="T844" s="581"/>
      <c r="U844" s="581"/>
      <c r="V844" s="581"/>
      <c r="W844" s="581"/>
      <c r="X844" s="581"/>
      <c r="Y844" s="581"/>
      <c r="Z844" s="581"/>
      <c r="AA844" s="581"/>
      <c r="AB844" s="581"/>
      <c r="AC844" s="581"/>
      <c r="AD844" s="581"/>
    </row>
    <row r="845" ht="15.75" customHeight="1">
      <c r="A845" s="586"/>
      <c r="B845" s="587"/>
      <c r="C845" s="586"/>
      <c r="D845" s="586"/>
      <c r="E845" s="586"/>
      <c r="F845" s="586"/>
      <c r="G845" s="581"/>
      <c r="H845" s="581"/>
      <c r="I845" s="581"/>
      <c r="J845" s="581"/>
      <c r="K845" s="586"/>
      <c r="L845" s="581"/>
      <c r="M845" s="581"/>
      <c r="N845" s="581"/>
      <c r="O845" s="581"/>
      <c r="P845" s="581"/>
      <c r="Q845" s="581"/>
      <c r="R845" s="581"/>
      <c r="S845" s="581"/>
      <c r="T845" s="581"/>
      <c r="U845" s="581"/>
      <c r="V845" s="581"/>
      <c r="W845" s="581"/>
      <c r="X845" s="581"/>
      <c r="Y845" s="581"/>
      <c r="Z845" s="581"/>
      <c r="AA845" s="581"/>
      <c r="AB845" s="581"/>
      <c r="AC845" s="581"/>
      <c r="AD845" s="581"/>
    </row>
    <row r="846" ht="15.75" customHeight="1">
      <c r="A846" s="586"/>
      <c r="B846" s="587"/>
      <c r="C846" s="586"/>
      <c r="D846" s="586"/>
      <c r="E846" s="586"/>
      <c r="F846" s="586"/>
      <c r="G846" s="581"/>
      <c r="H846" s="581"/>
      <c r="I846" s="581"/>
      <c r="J846" s="581"/>
      <c r="K846" s="586"/>
      <c r="L846" s="581"/>
      <c r="M846" s="581"/>
      <c r="N846" s="581"/>
      <c r="O846" s="581"/>
      <c r="P846" s="581"/>
      <c r="Q846" s="581"/>
      <c r="R846" s="581"/>
      <c r="S846" s="581"/>
      <c r="T846" s="581"/>
      <c r="U846" s="581"/>
      <c r="V846" s="581"/>
      <c r="W846" s="581"/>
      <c r="X846" s="581"/>
      <c r="Y846" s="581"/>
      <c r="Z846" s="581"/>
      <c r="AA846" s="581"/>
      <c r="AB846" s="581"/>
      <c r="AC846" s="581"/>
      <c r="AD846" s="581"/>
    </row>
    <row r="847" ht="15.75" customHeight="1">
      <c r="A847" s="586"/>
      <c r="B847" s="587"/>
      <c r="C847" s="586"/>
      <c r="D847" s="586"/>
      <c r="E847" s="586"/>
      <c r="F847" s="586"/>
      <c r="G847" s="581"/>
      <c r="H847" s="581"/>
      <c r="I847" s="581"/>
      <c r="J847" s="581"/>
      <c r="K847" s="586"/>
      <c r="L847" s="581"/>
      <c r="M847" s="581"/>
      <c r="N847" s="581"/>
      <c r="O847" s="581"/>
      <c r="P847" s="581"/>
      <c r="Q847" s="581"/>
      <c r="R847" s="581"/>
      <c r="S847" s="581"/>
      <c r="T847" s="581"/>
      <c r="U847" s="581"/>
      <c r="V847" s="581"/>
      <c r="W847" s="581"/>
      <c r="X847" s="581"/>
      <c r="Y847" s="581"/>
      <c r="Z847" s="581"/>
      <c r="AA847" s="581"/>
      <c r="AB847" s="581"/>
      <c r="AC847" s="581"/>
      <c r="AD847" s="581"/>
    </row>
    <row r="848" ht="15.75" customHeight="1">
      <c r="A848" s="586"/>
      <c r="B848" s="587"/>
      <c r="C848" s="586"/>
      <c r="D848" s="586"/>
      <c r="E848" s="586"/>
      <c r="F848" s="586"/>
      <c r="G848" s="581"/>
      <c r="H848" s="581"/>
      <c r="I848" s="581"/>
      <c r="J848" s="581"/>
      <c r="K848" s="586"/>
      <c r="L848" s="581"/>
      <c r="M848" s="581"/>
      <c r="N848" s="581"/>
      <c r="O848" s="581"/>
      <c r="P848" s="581"/>
      <c r="Q848" s="581"/>
      <c r="R848" s="581"/>
      <c r="S848" s="581"/>
      <c r="T848" s="581"/>
      <c r="U848" s="581"/>
      <c r="V848" s="581"/>
      <c r="W848" s="581"/>
      <c r="X848" s="581"/>
      <c r="Y848" s="581"/>
      <c r="Z848" s="581"/>
      <c r="AA848" s="581"/>
      <c r="AB848" s="581"/>
      <c r="AC848" s="581"/>
      <c r="AD848" s="581"/>
    </row>
    <row r="849" ht="15.75" customHeight="1">
      <c r="A849" s="586"/>
      <c r="B849" s="587"/>
      <c r="C849" s="586"/>
      <c r="D849" s="586"/>
      <c r="E849" s="586"/>
      <c r="F849" s="586"/>
      <c r="G849" s="581"/>
      <c r="H849" s="581"/>
      <c r="I849" s="581"/>
      <c r="J849" s="581"/>
      <c r="K849" s="586"/>
      <c r="L849" s="581"/>
      <c r="M849" s="581"/>
      <c r="N849" s="581"/>
      <c r="O849" s="581"/>
      <c r="P849" s="581"/>
      <c r="Q849" s="581"/>
      <c r="R849" s="581"/>
      <c r="S849" s="581"/>
      <c r="T849" s="581"/>
      <c r="U849" s="581"/>
      <c r="V849" s="581"/>
      <c r="W849" s="581"/>
      <c r="X849" s="581"/>
      <c r="Y849" s="581"/>
      <c r="Z849" s="581"/>
      <c r="AA849" s="581"/>
      <c r="AB849" s="581"/>
      <c r="AC849" s="581"/>
      <c r="AD849" s="581"/>
    </row>
    <row r="850" ht="15.75" customHeight="1">
      <c r="A850" s="586"/>
      <c r="B850" s="587"/>
      <c r="C850" s="586"/>
      <c r="D850" s="586"/>
      <c r="E850" s="586"/>
      <c r="F850" s="586"/>
      <c r="G850" s="581"/>
      <c r="H850" s="581"/>
      <c r="I850" s="581"/>
      <c r="J850" s="581"/>
      <c r="K850" s="586"/>
      <c r="L850" s="581"/>
      <c r="M850" s="581"/>
      <c r="N850" s="581"/>
      <c r="O850" s="581"/>
      <c r="P850" s="581"/>
      <c r="Q850" s="581"/>
      <c r="R850" s="581"/>
      <c r="S850" s="581"/>
      <c r="T850" s="581"/>
      <c r="U850" s="581"/>
      <c r="V850" s="581"/>
      <c r="W850" s="581"/>
      <c r="X850" s="581"/>
      <c r="Y850" s="581"/>
      <c r="Z850" s="581"/>
      <c r="AA850" s="581"/>
      <c r="AB850" s="581"/>
      <c r="AC850" s="581"/>
      <c r="AD850" s="581"/>
    </row>
    <row r="851" ht="15.75" customHeight="1">
      <c r="A851" s="586"/>
      <c r="B851" s="587"/>
      <c r="C851" s="586"/>
      <c r="D851" s="586"/>
      <c r="E851" s="586"/>
      <c r="F851" s="586"/>
      <c r="G851" s="581"/>
      <c r="H851" s="581"/>
      <c r="I851" s="581"/>
      <c r="J851" s="581"/>
      <c r="K851" s="586"/>
      <c r="L851" s="581"/>
      <c r="M851" s="581"/>
      <c r="N851" s="581"/>
      <c r="O851" s="581"/>
      <c r="P851" s="581"/>
      <c r="Q851" s="581"/>
      <c r="R851" s="581"/>
      <c r="S851" s="581"/>
      <c r="T851" s="581"/>
      <c r="U851" s="581"/>
      <c r="V851" s="581"/>
      <c r="W851" s="581"/>
      <c r="X851" s="581"/>
      <c r="Y851" s="581"/>
      <c r="Z851" s="581"/>
      <c r="AA851" s="581"/>
      <c r="AB851" s="581"/>
      <c r="AC851" s="581"/>
      <c r="AD851" s="581"/>
    </row>
    <row r="852" ht="15.75" customHeight="1">
      <c r="A852" s="586"/>
      <c r="B852" s="587"/>
      <c r="C852" s="586"/>
      <c r="D852" s="586"/>
      <c r="E852" s="586"/>
      <c r="F852" s="586"/>
      <c r="G852" s="581"/>
      <c r="H852" s="581"/>
      <c r="I852" s="581"/>
      <c r="J852" s="581"/>
      <c r="K852" s="586"/>
      <c r="L852" s="581"/>
      <c r="M852" s="581"/>
      <c r="N852" s="581"/>
      <c r="O852" s="581"/>
      <c r="P852" s="581"/>
      <c r="Q852" s="581"/>
      <c r="R852" s="581"/>
      <c r="S852" s="581"/>
      <c r="T852" s="581"/>
      <c r="U852" s="581"/>
      <c r="V852" s="581"/>
      <c r="W852" s="581"/>
      <c r="X852" s="581"/>
      <c r="Y852" s="581"/>
      <c r="Z852" s="581"/>
      <c r="AA852" s="581"/>
      <c r="AB852" s="581"/>
      <c r="AC852" s="581"/>
      <c r="AD852" s="581"/>
    </row>
    <row r="853" ht="15.75" customHeight="1">
      <c r="A853" s="586"/>
      <c r="B853" s="587"/>
      <c r="C853" s="586"/>
      <c r="D853" s="586"/>
      <c r="E853" s="586"/>
      <c r="F853" s="586"/>
      <c r="G853" s="581"/>
      <c r="H853" s="581"/>
      <c r="I853" s="581"/>
      <c r="J853" s="581"/>
      <c r="K853" s="586"/>
      <c r="L853" s="581"/>
      <c r="M853" s="581"/>
      <c r="N853" s="581"/>
      <c r="O853" s="581"/>
      <c r="P853" s="581"/>
      <c r="Q853" s="581"/>
      <c r="R853" s="581"/>
      <c r="S853" s="581"/>
      <c r="T853" s="581"/>
      <c r="U853" s="581"/>
      <c r="V853" s="581"/>
      <c r="W853" s="581"/>
      <c r="X853" s="581"/>
      <c r="Y853" s="581"/>
      <c r="Z853" s="581"/>
      <c r="AA853" s="581"/>
      <c r="AB853" s="581"/>
      <c r="AC853" s="581"/>
      <c r="AD853" s="581"/>
    </row>
    <row r="854" ht="15.75" customHeight="1">
      <c r="A854" s="586"/>
      <c r="B854" s="587"/>
      <c r="C854" s="586"/>
      <c r="D854" s="586"/>
      <c r="E854" s="586"/>
      <c r="F854" s="586"/>
      <c r="G854" s="581"/>
      <c r="H854" s="581"/>
      <c r="I854" s="581"/>
      <c r="J854" s="581"/>
      <c r="K854" s="586"/>
      <c r="L854" s="581"/>
      <c r="M854" s="581"/>
      <c r="N854" s="581"/>
      <c r="O854" s="581"/>
      <c r="P854" s="581"/>
      <c r="Q854" s="581"/>
      <c r="R854" s="581"/>
      <c r="S854" s="581"/>
      <c r="T854" s="581"/>
      <c r="U854" s="581"/>
      <c r="V854" s="581"/>
      <c r="W854" s="581"/>
      <c r="X854" s="581"/>
      <c r="Y854" s="581"/>
      <c r="Z854" s="581"/>
      <c r="AA854" s="581"/>
      <c r="AB854" s="581"/>
      <c r="AC854" s="581"/>
      <c r="AD854" s="581"/>
    </row>
    <row r="855" ht="15.75" customHeight="1">
      <c r="A855" s="586"/>
      <c r="B855" s="587"/>
      <c r="C855" s="586"/>
      <c r="D855" s="586"/>
      <c r="E855" s="586"/>
      <c r="F855" s="586"/>
      <c r="G855" s="581"/>
      <c r="H855" s="581"/>
      <c r="I855" s="581"/>
      <c r="J855" s="581"/>
      <c r="K855" s="586"/>
      <c r="L855" s="581"/>
      <c r="M855" s="581"/>
      <c r="N855" s="581"/>
      <c r="O855" s="581"/>
      <c r="P855" s="581"/>
      <c r="Q855" s="581"/>
      <c r="R855" s="581"/>
      <c r="S855" s="581"/>
      <c r="T855" s="581"/>
      <c r="U855" s="581"/>
      <c r="V855" s="581"/>
      <c r="W855" s="581"/>
      <c r="X855" s="581"/>
      <c r="Y855" s="581"/>
      <c r="Z855" s="581"/>
      <c r="AA855" s="581"/>
      <c r="AB855" s="581"/>
      <c r="AC855" s="581"/>
      <c r="AD855" s="581"/>
    </row>
    <row r="856" ht="15.75" customHeight="1">
      <c r="A856" s="586"/>
      <c r="B856" s="587"/>
      <c r="C856" s="586"/>
      <c r="D856" s="586"/>
      <c r="E856" s="586"/>
      <c r="F856" s="586"/>
      <c r="G856" s="581"/>
      <c r="H856" s="581"/>
      <c r="I856" s="581"/>
      <c r="J856" s="581"/>
      <c r="K856" s="586"/>
      <c r="L856" s="581"/>
      <c r="M856" s="581"/>
      <c r="N856" s="581"/>
      <c r="O856" s="581"/>
      <c r="P856" s="581"/>
      <c r="Q856" s="581"/>
      <c r="R856" s="581"/>
      <c r="S856" s="581"/>
      <c r="T856" s="581"/>
      <c r="U856" s="581"/>
      <c r="V856" s="581"/>
      <c r="W856" s="581"/>
      <c r="X856" s="581"/>
      <c r="Y856" s="581"/>
      <c r="Z856" s="581"/>
      <c r="AA856" s="581"/>
      <c r="AB856" s="581"/>
      <c r="AC856" s="581"/>
      <c r="AD856" s="581"/>
    </row>
    <row r="857" ht="15.75" customHeight="1">
      <c r="A857" s="586"/>
      <c r="B857" s="587"/>
      <c r="C857" s="586"/>
      <c r="D857" s="586"/>
      <c r="E857" s="586"/>
      <c r="F857" s="586"/>
      <c r="G857" s="581"/>
      <c r="H857" s="581"/>
      <c r="I857" s="581"/>
      <c r="J857" s="581"/>
      <c r="K857" s="586"/>
      <c r="L857" s="581"/>
      <c r="M857" s="581"/>
      <c r="N857" s="581"/>
      <c r="O857" s="581"/>
      <c r="P857" s="581"/>
      <c r="Q857" s="581"/>
      <c r="R857" s="581"/>
      <c r="S857" s="581"/>
      <c r="T857" s="581"/>
      <c r="U857" s="581"/>
      <c r="V857" s="581"/>
      <c r="W857" s="581"/>
      <c r="X857" s="581"/>
      <c r="Y857" s="581"/>
      <c r="Z857" s="581"/>
      <c r="AA857" s="581"/>
      <c r="AB857" s="581"/>
      <c r="AC857" s="581"/>
      <c r="AD857" s="581"/>
    </row>
    <row r="858" ht="15.75" customHeight="1">
      <c r="A858" s="586"/>
      <c r="B858" s="587"/>
      <c r="C858" s="586"/>
      <c r="D858" s="586"/>
      <c r="E858" s="586"/>
      <c r="F858" s="586"/>
      <c r="G858" s="581"/>
      <c r="H858" s="581"/>
      <c r="I858" s="581"/>
      <c r="J858" s="581"/>
      <c r="K858" s="586"/>
      <c r="L858" s="581"/>
      <c r="M858" s="581"/>
      <c r="N858" s="581"/>
      <c r="O858" s="581"/>
      <c r="P858" s="581"/>
      <c r="Q858" s="581"/>
      <c r="R858" s="581"/>
      <c r="S858" s="581"/>
      <c r="T858" s="581"/>
      <c r="U858" s="581"/>
      <c r="V858" s="581"/>
      <c r="W858" s="581"/>
      <c r="X858" s="581"/>
      <c r="Y858" s="581"/>
      <c r="Z858" s="581"/>
      <c r="AA858" s="581"/>
      <c r="AB858" s="581"/>
      <c r="AC858" s="581"/>
      <c r="AD858" s="581"/>
    </row>
    <row r="859" ht="15.75" customHeight="1">
      <c r="A859" s="586"/>
      <c r="B859" s="587"/>
      <c r="C859" s="586"/>
      <c r="D859" s="586"/>
      <c r="E859" s="586"/>
      <c r="F859" s="586"/>
      <c r="G859" s="581"/>
      <c r="H859" s="581"/>
      <c r="I859" s="581"/>
      <c r="J859" s="581"/>
      <c r="K859" s="586"/>
      <c r="L859" s="581"/>
      <c r="M859" s="581"/>
      <c r="N859" s="581"/>
      <c r="O859" s="581"/>
      <c r="P859" s="581"/>
      <c r="Q859" s="581"/>
      <c r="R859" s="581"/>
      <c r="S859" s="581"/>
      <c r="T859" s="581"/>
      <c r="U859" s="581"/>
      <c r="V859" s="581"/>
      <c r="W859" s="581"/>
      <c r="X859" s="581"/>
      <c r="Y859" s="581"/>
      <c r="Z859" s="581"/>
      <c r="AA859" s="581"/>
      <c r="AB859" s="581"/>
      <c r="AC859" s="581"/>
      <c r="AD859" s="581"/>
    </row>
    <row r="860" ht="15.75" customHeight="1">
      <c r="A860" s="586"/>
      <c r="B860" s="587"/>
      <c r="C860" s="586"/>
      <c r="D860" s="586"/>
      <c r="E860" s="586"/>
      <c r="F860" s="586"/>
      <c r="G860" s="581"/>
      <c r="H860" s="581"/>
      <c r="I860" s="581"/>
      <c r="J860" s="581"/>
      <c r="K860" s="586"/>
      <c r="L860" s="581"/>
      <c r="M860" s="581"/>
      <c r="N860" s="581"/>
      <c r="O860" s="581"/>
      <c r="P860" s="581"/>
      <c r="Q860" s="581"/>
      <c r="R860" s="581"/>
      <c r="S860" s="581"/>
      <c r="T860" s="581"/>
      <c r="U860" s="581"/>
      <c r="V860" s="581"/>
      <c r="W860" s="581"/>
      <c r="X860" s="581"/>
      <c r="Y860" s="581"/>
      <c r="Z860" s="581"/>
      <c r="AA860" s="581"/>
      <c r="AB860" s="581"/>
      <c r="AC860" s="581"/>
      <c r="AD860" s="581"/>
    </row>
    <row r="861" ht="15.75" customHeight="1">
      <c r="A861" s="586"/>
      <c r="B861" s="587"/>
      <c r="C861" s="586"/>
      <c r="D861" s="586"/>
      <c r="E861" s="586"/>
      <c r="F861" s="586"/>
      <c r="G861" s="581"/>
      <c r="H861" s="581"/>
      <c r="I861" s="581"/>
      <c r="J861" s="581"/>
      <c r="K861" s="586"/>
      <c r="L861" s="581"/>
      <c r="M861" s="581"/>
      <c r="N861" s="581"/>
      <c r="O861" s="581"/>
      <c r="P861" s="581"/>
      <c r="Q861" s="581"/>
      <c r="R861" s="581"/>
      <c r="S861" s="581"/>
      <c r="T861" s="581"/>
      <c r="U861" s="581"/>
      <c r="V861" s="581"/>
      <c r="W861" s="581"/>
      <c r="X861" s="581"/>
      <c r="Y861" s="581"/>
      <c r="Z861" s="581"/>
      <c r="AA861" s="581"/>
      <c r="AB861" s="581"/>
      <c r="AC861" s="581"/>
      <c r="AD861" s="581"/>
    </row>
    <row r="862" ht="15.75" customHeight="1">
      <c r="A862" s="586"/>
      <c r="B862" s="587"/>
      <c r="C862" s="586"/>
      <c r="D862" s="586"/>
      <c r="E862" s="586"/>
      <c r="F862" s="586"/>
      <c r="G862" s="581"/>
      <c r="H862" s="581"/>
      <c r="I862" s="581"/>
      <c r="J862" s="581"/>
      <c r="K862" s="586"/>
      <c r="L862" s="581"/>
      <c r="M862" s="581"/>
      <c r="N862" s="581"/>
      <c r="O862" s="581"/>
      <c r="P862" s="581"/>
      <c r="Q862" s="581"/>
      <c r="R862" s="581"/>
      <c r="S862" s="581"/>
      <c r="T862" s="581"/>
      <c r="U862" s="581"/>
      <c r="V862" s="581"/>
      <c r="W862" s="581"/>
      <c r="X862" s="581"/>
      <c r="Y862" s="581"/>
      <c r="Z862" s="581"/>
      <c r="AA862" s="581"/>
      <c r="AB862" s="581"/>
      <c r="AC862" s="581"/>
      <c r="AD862" s="581"/>
    </row>
    <row r="863" ht="15.75" customHeight="1">
      <c r="A863" s="586"/>
      <c r="B863" s="587"/>
      <c r="C863" s="586"/>
      <c r="D863" s="586"/>
      <c r="E863" s="586"/>
      <c r="F863" s="586"/>
      <c r="G863" s="581"/>
      <c r="H863" s="581"/>
      <c r="I863" s="581"/>
      <c r="J863" s="581"/>
      <c r="K863" s="586"/>
      <c r="L863" s="581"/>
      <c r="M863" s="581"/>
      <c r="N863" s="581"/>
      <c r="O863" s="581"/>
      <c r="P863" s="581"/>
      <c r="Q863" s="581"/>
      <c r="R863" s="581"/>
      <c r="S863" s="581"/>
      <c r="T863" s="581"/>
      <c r="U863" s="581"/>
      <c r="V863" s="581"/>
      <c r="W863" s="581"/>
      <c r="X863" s="581"/>
      <c r="Y863" s="581"/>
      <c r="Z863" s="581"/>
      <c r="AA863" s="581"/>
      <c r="AB863" s="581"/>
      <c r="AC863" s="581"/>
      <c r="AD863" s="581"/>
    </row>
    <row r="864" ht="15.75" customHeight="1">
      <c r="A864" s="586"/>
      <c r="B864" s="587"/>
      <c r="C864" s="586"/>
      <c r="D864" s="586"/>
      <c r="E864" s="586"/>
      <c r="F864" s="586"/>
      <c r="G864" s="581"/>
      <c r="H864" s="581"/>
      <c r="I864" s="581"/>
      <c r="J864" s="581"/>
      <c r="K864" s="586"/>
      <c r="L864" s="581"/>
      <c r="M864" s="581"/>
      <c r="N864" s="581"/>
      <c r="O864" s="581"/>
      <c r="P864" s="581"/>
      <c r="Q864" s="581"/>
      <c r="R864" s="581"/>
      <c r="S864" s="581"/>
      <c r="T864" s="581"/>
      <c r="U864" s="581"/>
      <c r="V864" s="581"/>
      <c r="W864" s="581"/>
      <c r="X864" s="581"/>
      <c r="Y864" s="581"/>
      <c r="Z864" s="581"/>
      <c r="AA864" s="581"/>
      <c r="AB864" s="581"/>
      <c r="AC864" s="581"/>
      <c r="AD864" s="581"/>
    </row>
    <row r="865" ht="15.75" customHeight="1">
      <c r="A865" s="586"/>
      <c r="B865" s="587"/>
      <c r="C865" s="586"/>
      <c r="D865" s="586"/>
      <c r="E865" s="586"/>
      <c r="F865" s="586"/>
      <c r="G865" s="581"/>
      <c r="H865" s="581"/>
      <c r="I865" s="581"/>
      <c r="J865" s="581"/>
      <c r="K865" s="586"/>
      <c r="L865" s="581"/>
      <c r="M865" s="581"/>
      <c r="N865" s="581"/>
      <c r="O865" s="581"/>
      <c r="P865" s="581"/>
      <c r="Q865" s="581"/>
      <c r="R865" s="581"/>
      <c r="S865" s="581"/>
      <c r="T865" s="581"/>
      <c r="U865" s="581"/>
      <c r="V865" s="581"/>
      <c r="W865" s="581"/>
      <c r="X865" s="581"/>
      <c r="Y865" s="581"/>
      <c r="Z865" s="581"/>
      <c r="AA865" s="581"/>
      <c r="AB865" s="581"/>
      <c r="AC865" s="581"/>
      <c r="AD865" s="581"/>
    </row>
    <row r="866" ht="15.75" customHeight="1">
      <c r="A866" s="586"/>
      <c r="B866" s="587"/>
      <c r="C866" s="586"/>
      <c r="D866" s="586"/>
      <c r="E866" s="586"/>
      <c r="F866" s="586"/>
      <c r="G866" s="581"/>
      <c r="H866" s="581"/>
      <c r="I866" s="581"/>
      <c r="J866" s="581"/>
      <c r="K866" s="586"/>
      <c r="L866" s="581"/>
      <c r="M866" s="581"/>
      <c r="N866" s="581"/>
      <c r="O866" s="581"/>
      <c r="P866" s="581"/>
      <c r="Q866" s="581"/>
      <c r="R866" s="581"/>
      <c r="S866" s="581"/>
      <c r="T866" s="581"/>
      <c r="U866" s="581"/>
      <c r="V866" s="581"/>
      <c r="W866" s="581"/>
      <c r="X866" s="581"/>
      <c r="Y866" s="581"/>
      <c r="Z866" s="581"/>
      <c r="AA866" s="581"/>
      <c r="AB866" s="581"/>
      <c r="AC866" s="581"/>
      <c r="AD866" s="581"/>
    </row>
    <row r="867" ht="15.75" customHeight="1">
      <c r="A867" s="586"/>
      <c r="B867" s="587"/>
      <c r="C867" s="586"/>
      <c r="D867" s="586"/>
      <c r="E867" s="586"/>
      <c r="F867" s="586"/>
      <c r="G867" s="581"/>
      <c r="H867" s="581"/>
      <c r="I867" s="581"/>
      <c r="J867" s="581"/>
      <c r="K867" s="586"/>
      <c r="L867" s="581"/>
      <c r="M867" s="581"/>
      <c r="N867" s="581"/>
      <c r="O867" s="581"/>
      <c r="P867" s="581"/>
      <c r="Q867" s="581"/>
      <c r="R867" s="581"/>
      <c r="S867" s="581"/>
      <c r="T867" s="581"/>
      <c r="U867" s="581"/>
      <c r="V867" s="581"/>
      <c r="W867" s="581"/>
      <c r="X867" s="581"/>
      <c r="Y867" s="581"/>
      <c r="Z867" s="581"/>
      <c r="AA867" s="581"/>
      <c r="AB867" s="581"/>
      <c r="AC867" s="581"/>
      <c r="AD867" s="581"/>
    </row>
    <row r="868" ht="15.75" customHeight="1">
      <c r="A868" s="586"/>
      <c r="B868" s="587"/>
      <c r="C868" s="586"/>
      <c r="D868" s="586"/>
      <c r="E868" s="586"/>
      <c r="F868" s="586"/>
      <c r="G868" s="581"/>
      <c r="H868" s="581"/>
      <c r="I868" s="581"/>
      <c r="J868" s="581"/>
      <c r="K868" s="586"/>
      <c r="L868" s="581"/>
      <c r="M868" s="581"/>
      <c r="N868" s="581"/>
      <c r="O868" s="581"/>
      <c r="P868" s="581"/>
      <c r="Q868" s="581"/>
      <c r="R868" s="581"/>
      <c r="S868" s="581"/>
      <c r="T868" s="581"/>
      <c r="U868" s="581"/>
      <c r="V868" s="581"/>
      <c r="W868" s="581"/>
      <c r="X868" s="581"/>
      <c r="Y868" s="581"/>
      <c r="Z868" s="581"/>
      <c r="AA868" s="581"/>
      <c r="AB868" s="581"/>
      <c r="AC868" s="581"/>
      <c r="AD868" s="581"/>
    </row>
    <row r="869" ht="15.75" customHeight="1">
      <c r="A869" s="586"/>
      <c r="B869" s="587"/>
      <c r="C869" s="586"/>
      <c r="D869" s="586"/>
      <c r="E869" s="586"/>
      <c r="F869" s="586"/>
      <c r="G869" s="581"/>
      <c r="H869" s="581"/>
      <c r="I869" s="581"/>
      <c r="J869" s="581"/>
      <c r="K869" s="586"/>
      <c r="L869" s="581"/>
      <c r="M869" s="581"/>
      <c r="N869" s="581"/>
      <c r="O869" s="581"/>
      <c r="P869" s="581"/>
      <c r="Q869" s="581"/>
      <c r="R869" s="581"/>
      <c r="S869" s="581"/>
      <c r="T869" s="581"/>
      <c r="U869" s="581"/>
      <c r="V869" s="581"/>
      <c r="W869" s="581"/>
      <c r="X869" s="581"/>
      <c r="Y869" s="581"/>
      <c r="Z869" s="581"/>
      <c r="AA869" s="581"/>
      <c r="AB869" s="581"/>
      <c r="AC869" s="581"/>
      <c r="AD869" s="581"/>
    </row>
    <row r="870" ht="15.75" customHeight="1">
      <c r="A870" s="586"/>
      <c r="B870" s="587"/>
      <c r="C870" s="586"/>
      <c r="D870" s="586"/>
      <c r="E870" s="586"/>
      <c r="F870" s="586"/>
      <c r="G870" s="581"/>
      <c r="H870" s="581"/>
      <c r="I870" s="581"/>
      <c r="J870" s="581"/>
      <c r="K870" s="586"/>
      <c r="L870" s="581"/>
      <c r="M870" s="581"/>
      <c r="N870" s="581"/>
      <c r="O870" s="581"/>
      <c r="P870" s="581"/>
      <c r="Q870" s="581"/>
      <c r="R870" s="581"/>
      <c r="S870" s="581"/>
      <c r="T870" s="581"/>
      <c r="U870" s="581"/>
      <c r="V870" s="581"/>
      <c r="W870" s="581"/>
      <c r="X870" s="581"/>
      <c r="Y870" s="581"/>
      <c r="Z870" s="581"/>
      <c r="AA870" s="581"/>
      <c r="AB870" s="581"/>
      <c r="AC870" s="581"/>
      <c r="AD870" s="581"/>
    </row>
    <row r="871" ht="15.75" customHeight="1">
      <c r="A871" s="586"/>
      <c r="B871" s="587"/>
      <c r="C871" s="586"/>
      <c r="D871" s="586"/>
      <c r="E871" s="586"/>
      <c r="F871" s="586"/>
      <c r="G871" s="581"/>
      <c r="H871" s="581"/>
      <c r="I871" s="581"/>
      <c r="J871" s="581"/>
      <c r="K871" s="586"/>
      <c r="L871" s="581"/>
      <c r="M871" s="581"/>
      <c r="N871" s="581"/>
      <c r="O871" s="581"/>
      <c r="P871" s="581"/>
      <c r="Q871" s="581"/>
      <c r="R871" s="581"/>
      <c r="S871" s="581"/>
      <c r="T871" s="581"/>
      <c r="U871" s="581"/>
      <c r="V871" s="581"/>
      <c r="W871" s="581"/>
      <c r="X871" s="581"/>
      <c r="Y871" s="581"/>
      <c r="Z871" s="581"/>
      <c r="AA871" s="581"/>
      <c r="AB871" s="581"/>
      <c r="AC871" s="581"/>
      <c r="AD871" s="581"/>
    </row>
    <row r="872" ht="15.75" customHeight="1">
      <c r="A872" s="586"/>
      <c r="B872" s="587"/>
      <c r="C872" s="586"/>
      <c r="D872" s="586"/>
      <c r="E872" s="586"/>
      <c r="F872" s="586"/>
      <c r="G872" s="581"/>
      <c r="H872" s="581"/>
      <c r="I872" s="581"/>
      <c r="J872" s="581"/>
      <c r="K872" s="586"/>
      <c r="L872" s="581"/>
      <c r="M872" s="581"/>
      <c r="N872" s="581"/>
      <c r="O872" s="581"/>
      <c r="P872" s="581"/>
      <c r="Q872" s="581"/>
      <c r="R872" s="581"/>
      <c r="S872" s="581"/>
      <c r="T872" s="581"/>
      <c r="U872" s="581"/>
      <c r="V872" s="581"/>
      <c r="W872" s="581"/>
      <c r="X872" s="581"/>
      <c r="Y872" s="581"/>
      <c r="Z872" s="581"/>
      <c r="AA872" s="581"/>
      <c r="AB872" s="581"/>
      <c r="AC872" s="581"/>
      <c r="AD872" s="581"/>
    </row>
    <row r="873" ht="15.75" customHeight="1">
      <c r="A873" s="586"/>
      <c r="B873" s="587"/>
      <c r="C873" s="586"/>
      <c r="D873" s="586"/>
      <c r="E873" s="586"/>
      <c r="F873" s="586"/>
      <c r="G873" s="581"/>
      <c r="H873" s="581"/>
      <c r="I873" s="581"/>
      <c r="J873" s="581"/>
      <c r="K873" s="586"/>
      <c r="L873" s="581"/>
      <c r="M873" s="581"/>
      <c r="N873" s="581"/>
      <c r="O873" s="581"/>
      <c r="P873" s="581"/>
      <c r="Q873" s="581"/>
      <c r="R873" s="581"/>
      <c r="S873" s="581"/>
      <c r="T873" s="581"/>
      <c r="U873" s="581"/>
      <c r="V873" s="581"/>
      <c r="W873" s="581"/>
      <c r="X873" s="581"/>
      <c r="Y873" s="581"/>
      <c r="Z873" s="581"/>
      <c r="AA873" s="581"/>
      <c r="AB873" s="581"/>
      <c r="AC873" s="581"/>
      <c r="AD873" s="581"/>
    </row>
    <row r="874" ht="15.75" customHeight="1">
      <c r="A874" s="586"/>
      <c r="B874" s="587"/>
      <c r="C874" s="586"/>
      <c r="D874" s="586"/>
      <c r="E874" s="586"/>
      <c r="F874" s="586"/>
      <c r="G874" s="581"/>
      <c r="H874" s="581"/>
      <c r="I874" s="581"/>
      <c r="J874" s="581"/>
      <c r="K874" s="586"/>
      <c r="L874" s="581"/>
      <c r="M874" s="581"/>
      <c r="N874" s="581"/>
      <c r="O874" s="581"/>
      <c r="P874" s="581"/>
      <c r="Q874" s="581"/>
      <c r="R874" s="581"/>
      <c r="S874" s="581"/>
      <c r="T874" s="581"/>
      <c r="U874" s="581"/>
      <c r="V874" s="581"/>
      <c r="W874" s="581"/>
      <c r="X874" s="581"/>
      <c r="Y874" s="581"/>
      <c r="Z874" s="581"/>
      <c r="AA874" s="581"/>
      <c r="AB874" s="581"/>
      <c r="AC874" s="581"/>
      <c r="AD874" s="581"/>
    </row>
    <row r="875" ht="15.75" customHeight="1">
      <c r="A875" s="586"/>
      <c r="B875" s="587"/>
      <c r="C875" s="586"/>
      <c r="D875" s="586"/>
      <c r="E875" s="586"/>
      <c r="F875" s="586"/>
      <c r="G875" s="581"/>
      <c r="H875" s="581"/>
      <c r="I875" s="581"/>
      <c r="J875" s="581"/>
      <c r="K875" s="586"/>
      <c r="L875" s="581"/>
      <c r="M875" s="581"/>
      <c r="N875" s="581"/>
      <c r="O875" s="581"/>
      <c r="P875" s="581"/>
      <c r="Q875" s="581"/>
      <c r="R875" s="581"/>
      <c r="S875" s="581"/>
      <c r="T875" s="581"/>
      <c r="U875" s="581"/>
      <c r="V875" s="581"/>
      <c r="W875" s="581"/>
      <c r="X875" s="581"/>
      <c r="Y875" s="581"/>
      <c r="Z875" s="581"/>
      <c r="AA875" s="581"/>
      <c r="AB875" s="581"/>
      <c r="AC875" s="581"/>
      <c r="AD875" s="581"/>
    </row>
    <row r="876" ht="15.75" customHeight="1">
      <c r="A876" s="586"/>
      <c r="B876" s="587"/>
      <c r="C876" s="586"/>
      <c r="D876" s="586"/>
      <c r="E876" s="586"/>
      <c r="F876" s="586"/>
      <c r="G876" s="581"/>
      <c r="H876" s="581"/>
      <c r="I876" s="581"/>
      <c r="J876" s="581"/>
      <c r="K876" s="586"/>
      <c r="L876" s="581"/>
      <c r="M876" s="581"/>
      <c r="N876" s="581"/>
      <c r="O876" s="581"/>
      <c r="P876" s="581"/>
      <c r="Q876" s="581"/>
      <c r="R876" s="581"/>
      <c r="S876" s="581"/>
      <c r="T876" s="581"/>
      <c r="U876" s="581"/>
      <c r="V876" s="581"/>
      <c r="W876" s="581"/>
      <c r="X876" s="581"/>
      <c r="Y876" s="581"/>
      <c r="Z876" s="581"/>
      <c r="AA876" s="581"/>
      <c r="AB876" s="581"/>
      <c r="AC876" s="581"/>
      <c r="AD876" s="581"/>
    </row>
    <row r="877" ht="15.75" customHeight="1">
      <c r="A877" s="586"/>
      <c r="B877" s="587"/>
      <c r="C877" s="586"/>
      <c r="D877" s="586"/>
      <c r="E877" s="586"/>
      <c r="F877" s="586"/>
      <c r="G877" s="581"/>
      <c r="H877" s="581"/>
      <c r="I877" s="581"/>
      <c r="J877" s="581"/>
      <c r="K877" s="586"/>
      <c r="L877" s="581"/>
      <c r="M877" s="581"/>
      <c r="N877" s="581"/>
      <c r="O877" s="581"/>
      <c r="P877" s="581"/>
      <c r="Q877" s="581"/>
      <c r="R877" s="581"/>
      <c r="S877" s="581"/>
      <c r="T877" s="581"/>
      <c r="U877" s="581"/>
      <c r="V877" s="581"/>
      <c r="W877" s="581"/>
      <c r="X877" s="581"/>
      <c r="Y877" s="581"/>
      <c r="Z877" s="581"/>
      <c r="AA877" s="581"/>
      <c r="AB877" s="581"/>
      <c r="AC877" s="581"/>
      <c r="AD877" s="581"/>
    </row>
    <row r="878" ht="15.75" customHeight="1">
      <c r="A878" s="586"/>
      <c r="B878" s="587"/>
      <c r="C878" s="586"/>
      <c r="D878" s="586"/>
      <c r="E878" s="586"/>
      <c r="F878" s="586"/>
      <c r="G878" s="581"/>
      <c r="H878" s="581"/>
      <c r="I878" s="581"/>
      <c r="J878" s="581"/>
      <c r="K878" s="586"/>
      <c r="L878" s="581"/>
      <c r="M878" s="581"/>
      <c r="N878" s="581"/>
      <c r="O878" s="581"/>
      <c r="P878" s="581"/>
      <c r="Q878" s="581"/>
      <c r="R878" s="581"/>
      <c r="S878" s="581"/>
      <c r="T878" s="581"/>
      <c r="U878" s="581"/>
      <c r="V878" s="581"/>
      <c r="W878" s="581"/>
      <c r="X878" s="581"/>
      <c r="Y878" s="581"/>
      <c r="Z878" s="581"/>
      <c r="AA878" s="581"/>
      <c r="AB878" s="581"/>
      <c r="AC878" s="581"/>
      <c r="AD878" s="581"/>
    </row>
    <row r="879" ht="15.75" customHeight="1">
      <c r="A879" s="586"/>
      <c r="B879" s="587"/>
      <c r="C879" s="586"/>
      <c r="D879" s="586"/>
      <c r="E879" s="586"/>
      <c r="F879" s="586"/>
      <c r="G879" s="581"/>
      <c r="H879" s="581"/>
      <c r="I879" s="581"/>
      <c r="J879" s="581"/>
      <c r="K879" s="586"/>
      <c r="L879" s="581"/>
      <c r="M879" s="581"/>
      <c r="N879" s="581"/>
      <c r="O879" s="581"/>
      <c r="P879" s="581"/>
      <c r="Q879" s="581"/>
      <c r="R879" s="581"/>
      <c r="S879" s="581"/>
      <c r="T879" s="581"/>
      <c r="U879" s="581"/>
      <c r="V879" s="581"/>
      <c r="W879" s="581"/>
      <c r="X879" s="581"/>
      <c r="Y879" s="581"/>
      <c r="Z879" s="581"/>
      <c r="AA879" s="581"/>
      <c r="AB879" s="581"/>
      <c r="AC879" s="581"/>
      <c r="AD879" s="581"/>
    </row>
    <row r="880" ht="15.75" customHeight="1">
      <c r="A880" s="586"/>
      <c r="B880" s="587"/>
      <c r="C880" s="586"/>
      <c r="D880" s="586"/>
      <c r="E880" s="586"/>
      <c r="F880" s="586"/>
      <c r="G880" s="581"/>
      <c r="H880" s="581"/>
      <c r="I880" s="581"/>
      <c r="J880" s="581"/>
      <c r="K880" s="586"/>
      <c r="L880" s="581"/>
      <c r="M880" s="581"/>
      <c r="N880" s="581"/>
      <c r="O880" s="581"/>
      <c r="P880" s="581"/>
      <c r="Q880" s="581"/>
      <c r="R880" s="581"/>
      <c r="S880" s="581"/>
      <c r="T880" s="581"/>
      <c r="U880" s="581"/>
      <c r="V880" s="581"/>
      <c r="W880" s="581"/>
      <c r="X880" s="581"/>
      <c r="Y880" s="581"/>
      <c r="Z880" s="581"/>
      <c r="AA880" s="581"/>
      <c r="AB880" s="581"/>
      <c r="AC880" s="581"/>
      <c r="AD880" s="581"/>
    </row>
    <row r="881" ht="15.75" customHeight="1">
      <c r="A881" s="586"/>
      <c r="B881" s="587"/>
      <c r="C881" s="586"/>
      <c r="D881" s="586"/>
      <c r="E881" s="586"/>
      <c r="F881" s="586"/>
      <c r="G881" s="581"/>
      <c r="H881" s="581"/>
      <c r="I881" s="581"/>
      <c r="J881" s="581"/>
      <c r="K881" s="586"/>
      <c r="L881" s="581"/>
      <c r="M881" s="581"/>
      <c r="N881" s="581"/>
      <c r="O881" s="581"/>
      <c r="P881" s="581"/>
      <c r="Q881" s="581"/>
      <c r="R881" s="581"/>
      <c r="S881" s="581"/>
      <c r="T881" s="581"/>
      <c r="U881" s="581"/>
      <c r="V881" s="581"/>
      <c r="W881" s="581"/>
      <c r="X881" s="581"/>
      <c r="Y881" s="581"/>
      <c r="Z881" s="581"/>
      <c r="AA881" s="581"/>
      <c r="AB881" s="581"/>
      <c r="AC881" s="581"/>
      <c r="AD881" s="581"/>
    </row>
    <row r="882" ht="15.75" customHeight="1">
      <c r="A882" s="586"/>
      <c r="B882" s="587"/>
      <c r="C882" s="586"/>
      <c r="D882" s="586"/>
      <c r="E882" s="586"/>
      <c r="F882" s="586"/>
      <c r="G882" s="581"/>
      <c r="H882" s="581"/>
      <c r="I882" s="581"/>
      <c r="J882" s="581"/>
      <c r="K882" s="586"/>
      <c r="L882" s="581"/>
      <c r="M882" s="581"/>
      <c r="N882" s="581"/>
      <c r="O882" s="581"/>
      <c r="P882" s="581"/>
      <c r="Q882" s="581"/>
      <c r="R882" s="581"/>
      <c r="S882" s="581"/>
      <c r="T882" s="581"/>
      <c r="U882" s="581"/>
      <c r="V882" s="581"/>
      <c r="W882" s="581"/>
      <c r="X882" s="581"/>
      <c r="Y882" s="581"/>
      <c r="Z882" s="581"/>
      <c r="AA882" s="581"/>
      <c r="AB882" s="581"/>
      <c r="AC882" s="581"/>
      <c r="AD882" s="581"/>
    </row>
    <row r="883" ht="15.75" customHeight="1">
      <c r="A883" s="586"/>
      <c r="B883" s="587"/>
      <c r="C883" s="586"/>
      <c r="D883" s="586"/>
      <c r="E883" s="586"/>
      <c r="F883" s="586"/>
      <c r="G883" s="581"/>
      <c r="H883" s="581"/>
      <c r="I883" s="581"/>
      <c r="J883" s="581"/>
      <c r="K883" s="586"/>
      <c r="L883" s="581"/>
      <c r="M883" s="581"/>
      <c r="N883" s="581"/>
      <c r="O883" s="581"/>
      <c r="P883" s="581"/>
      <c r="Q883" s="581"/>
      <c r="R883" s="581"/>
      <c r="S883" s="581"/>
      <c r="T883" s="581"/>
      <c r="U883" s="581"/>
      <c r="V883" s="581"/>
      <c r="W883" s="581"/>
      <c r="X883" s="581"/>
      <c r="Y883" s="581"/>
      <c r="Z883" s="581"/>
      <c r="AA883" s="581"/>
      <c r="AB883" s="581"/>
      <c r="AC883" s="581"/>
      <c r="AD883" s="581"/>
    </row>
    <row r="884" ht="15.75" customHeight="1">
      <c r="A884" s="586"/>
      <c r="B884" s="587"/>
      <c r="C884" s="586"/>
      <c r="D884" s="586"/>
      <c r="E884" s="586"/>
      <c r="F884" s="586"/>
      <c r="G884" s="581"/>
      <c r="H884" s="581"/>
      <c r="I884" s="581"/>
      <c r="J884" s="581"/>
      <c r="K884" s="586"/>
      <c r="L884" s="581"/>
      <c r="M884" s="581"/>
      <c r="N884" s="581"/>
      <c r="O884" s="581"/>
      <c r="P884" s="581"/>
      <c r="Q884" s="581"/>
      <c r="R884" s="581"/>
      <c r="S884" s="581"/>
      <c r="T884" s="581"/>
      <c r="U884" s="581"/>
      <c r="V884" s="581"/>
      <c r="W884" s="581"/>
      <c r="X884" s="581"/>
      <c r="Y884" s="581"/>
      <c r="Z884" s="581"/>
      <c r="AA884" s="581"/>
      <c r="AB884" s="581"/>
      <c r="AC884" s="581"/>
      <c r="AD884" s="581"/>
    </row>
    <row r="885" ht="15.75" customHeight="1">
      <c r="A885" s="586"/>
      <c r="B885" s="587"/>
      <c r="C885" s="586"/>
      <c r="D885" s="586"/>
      <c r="E885" s="586"/>
      <c r="F885" s="586"/>
      <c r="G885" s="581"/>
      <c r="H885" s="581"/>
      <c r="I885" s="581"/>
      <c r="J885" s="581"/>
      <c r="K885" s="586"/>
      <c r="L885" s="581"/>
      <c r="M885" s="581"/>
      <c r="N885" s="581"/>
      <c r="O885" s="581"/>
      <c r="P885" s="581"/>
      <c r="Q885" s="581"/>
      <c r="R885" s="581"/>
      <c r="S885" s="581"/>
      <c r="T885" s="581"/>
      <c r="U885" s="581"/>
      <c r="V885" s="581"/>
      <c r="W885" s="581"/>
      <c r="X885" s="581"/>
      <c r="Y885" s="581"/>
      <c r="Z885" s="581"/>
      <c r="AA885" s="581"/>
      <c r="AB885" s="581"/>
      <c r="AC885" s="581"/>
      <c r="AD885" s="581"/>
    </row>
    <row r="886" ht="15.75" customHeight="1">
      <c r="A886" s="586"/>
      <c r="B886" s="587"/>
      <c r="C886" s="586"/>
      <c r="D886" s="586"/>
      <c r="E886" s="586"/>
      <c r="F886" s="586"/>
      <c r="G886" s="581"/>
      <c r="H886" s="581"/>
      <c r="I886" s="581"/>
      <c r="J886" s="581"/>
      <c r="K886" s="586"/>
      <c r="L886" s="581"/>
      <c r="M886" s="581"/>
      <c r="N886" s="581"/>
      <c r="O886" s="581"/>
      <c r="P886" s="581"/>
      <c r="Q886" s="581"/>
      <c r="R886" s="581"/>
      <c r="S886" s="581"/>
      <c r="T886" s="581"/>
      <c r="U886" s="581"/>
      <c r="V886" s="581"/>
      <c r="W886" s="581"/>
      <c r="X886" s="581"/>
      <c r="Y886" s="581"/>
      <c r="Z886" s="581"/>
      <c r="AA886" s="581"/>
      <c r="AB886" s="581"/>
      <c r="AC886" s="581"/>
      <c r="AD886" s="581"/>
    </row>
    <row r="887" ht="15.75" customHeight="1">
      <c r="A887" s="586"/>
      <c r="B887" s="587"/>
      <c r="C887" s="586"/>
      <c r="D887" s="586"/>
      <c r="E887" s="586"/>
      <c r="F887" s="586"/>
      <c r="G887" s="581"/>
      <c r="H887" s="581"/>
      <c r="I887" s="581"/>
      <c r="J887" s="581"/>
      <c r="K887" s="586"/>
      <c r="L887" s="581"/>
      <c r="M887" s="581"/>
      <c r="N887" s="581"/>
      <c r="O887" s="581"/>
      <c r="P887" s="581"/>
      <c r="Q887" s="581"/>
      <c r="R887" s="581"/>
      <c r="S887" s="581"/>
      <c r="T887" s="581"/>
      <c r="U887" s="581"/>
      <c r="V887" s="581"/>
      <c r="W887" s="581"/>
      <c r="X887" s="581"/>
      <c r="Y887" s="581"/>
      <c r="Z887" s="581"/>
      <c r="AA887" s="581"/>
      <c r="AB887" s="581"/>
      <c r="AC887" s="581"/>
      <c r="AD887" s="581"/>
    </row>
    <row r="888" ht="15.75" customHeight="1">
      <c r="A888" s="586"/>
      <c r="B888" s="587"/>
      <c r="C888" s="586"/>
      <c r="D888" s="586"/>
      <c r="E888" s="586"/>
      <c r="F888" s="586"/>
      <c r="G888" s="581"/>
      <c r="H888" s="581"/>
      <c r="I888" s="581"/>
      <c r="J888" s="581"/>
      <c r="K888" s="586"/>
      <c r="L888" s="581"/>
      <c r="M888" s="581"/>
      <c r="N888" s="581"/>
      <c r="O888" s="581"/>
      <c r="P888" s="581"/>
      <c r="Q888" s="581"/>
      <c r="R888" s="581"/>
      <c r="S888" s="581"/>
      <c r="T888" s="581"/>
      <c r="U888" s="581"/>
      <c r="V888" s="581"/>
      <c r="W888" s="581"/>
      <c r="X888" s="581"/>
      <c r="Y888" s="581"/>
      <c r="Z888" s="581"/>
      <c r="AA888" s="581"/>
      <c r="AB888" s="581"/>
      <c r="AC888" s="581"/>
      <c r="AD888" s="581"/>
    </row>
    <row r="889" ht="15.75" customHeight="1">
      <c r="A889" s="586"/>
      <c r="B889" s="587"/>
      <c r="C889" s="586"/>
      <c r="D889" s="586"/>
      <c r="E889" s="586"/>
      <c r="F889" s="586"/>
      <c r="G889" s="581"/>
      <c r="H889" s="581"/>
      <c r="I889" s="581"/>
      <c r="J889" s="581"/>
      <c r="K889" s="586"/>
      <c r="L889" s="581"/>
      <c r="M889" s="581"/>
      <c r="N889" s="581"/>
      <c r="O889" s="581"/>
      <c r="P889" s="581"/>
      <c r="Q889" s="581"/>
      <c r="R889" s="581"/>
      <c r="S889" s="581"/>
      <c r="T889" s="581"/>
      <c r="U889" s="581"/>
      <c r="V889" s="581"/>
      <c r="W889" s="581"/>
      <c r="X889" s="581"/>
      <c r="Y889" s="581"/>
      <c r="Z889" s="581"/>
      <c r="AA889" s="581"/>
      <c r="AB889" s="581"/>
      <c r="AC889" s="581"/>
      <c r="AD889" s="581"/>
    </row>
    <row r="890" ht="15.75" customHeight="1">
      <c r="A890" s="586"/>
      <c r="B890" s="587"/>
      <c r="C890" s="586"/>
      <c r="D890" s="586"/>
      <c r="E890" s="586"/>
      <c r="F890" s="586"/>
      <c r="G890" s="581"/>
      <c r="H890" s="581"/>
      <c r="I890" s="581"/>
      <c r="J890" s="581"/>
      <c r="K890" s="586"/>
      <c r="L890" s="581"/>
      <c r="M890" s="581"/>
      <c r="N890" s="581"/>
      <c r="O890" s="581"/>
      <c r="P890" s="581"/>
      <c r="Q890" s="581"/>
      <c r="R890" s="581"/>
      <c r="S890" s="581"/>
      <c r="T890" s="581"/>
      <c r="U890" s="581"/>
      <c r="V890" s="581"/>
      <c r="W890" s="581"/>
      <c r="X890" s="581"/>
      <c r="Y890" s="581"/>
      <c r="Z890" s="581"/>
      <c r="AA890" s="581"/>
      <c r="AB890" s="581"/>
      <c r="AC890" s="581"/>
      <c r="AD890" s="581"/>
    </row>
    <row r="891" ht="15.75" customHeight="1">
      <c r="A891" s="586"/>
      <c r="B891" s="587"/>
      <c r="C891" s="586"/>
      <c r="D891" s="586"/>
      <c r="E891" s="586"/>
      <c r="F891" s="586"/>
      <c r="G891" s="581"/>
      <c r="H891" s="581"/>
      <c r="I891" s="581"/>
      <c r="J891" s="581"/>
      <c r="K891" s="586"/>
      <c r="L891" s="581"/>
      <c r="M891" s="581"/>
      <c r="N891" s="581"/>
      <c r="O891" s="581"/>
      <c r="P891" s="581"/>
      <c r="Q891" s="581"/>
      <c r="R891" s="581"/>
      <c r="S891" s="581"/>
      <c r="T891" s="581"/>
      <c r="U891" s="581"/>
      <c r="V891" s="581"/>
      <c r="W891" s="581"/>
      <c r="X891" s="581"/>
      <c r="Y891" s="581"/>
      <c r="Z891" s="581"/>
      <c r="AA891" s="581"/>
      <c r="AB891" s="581"/>
      <c r="AC891" s="581"/>
      <c r="AD891" s="581"/>
    </row>
    <row r="892" ht="15.75" customHeight="1">
      <c r="A892" s="586"/>
      <c r="B892" s="587"/>
      <c r="C892" s="586"/>
      <c r="D892" s="586"/>
      <c r="E892" s="586"/>
      <c r="F892" s="586"/>
      <c r="G892" s="581"/>
      <c r="H892" s="581"/>
      <c r="I892" s="581"/>
      <c r="J892" s="581"/>
      <c r="K892" s="586"/>
      <c r="L892" s="581"/>
      <c r="M892" s="581"/>
      <c r="N892" s="581"/>
      <c r="O892" s="581"/>
      <c r="P892" s="581"/>
      <c r="Q892" s="581"/>
      <c r="R892" s="581"/>
      <c r="S892" s="581"/>
      <c r="T892" s="581"/>
      <c r="U892" s="581"/>
      <c r="V892" s="581"/>
      <c r="W892" s="581"/>
      <c r="X892" s="581"/>
      <c r="Y892" s="581"/>
      <c r="Z892" s="581"/>
      <c r="AA892" s="581"/>
      <c r="AB892" s="581"/>
      <c r="AC892" s="581"/>
      <c r="AD892" s="581"/>
    </row>
    <row r="893" ht="15.75" customHeight="1">
      <c r="A893" s="586"/>
      <c r="B893" s="587"/>
      <c r="C893" s="586"/>
      <c r="D893" s="586"/>
      <c r="E893" s="586"/>
      <c r="F893" s="586"/>
      <c r="G893" s="581"/>
      <c r="H893" s="581"/>
      <c r="I893" s="581"/>
      <c r="J893" s="581"/>
      <c r="K893" s="586"/>
      <c r="L893" s="581"/>
      <c r="M893" s="581"/>
      <c r="N893" s="581"/>
      <c r="O893" s="581"/>
      <c r="P893" s="581"/>
      <c r="Q893" s="581"/>
      <c r="R893" s="581"/>
      <c r="S893" s="581"/>
      <c r="T893" s="581"/>
      <c r="U893" s="581"/>
      <c r="V893" s="581"/>
      <c r="W893" s="581"/>
      <c r="X893" s="581"/>
      <c r="Y893" s="581"/>
      <c r="Z893" s="581"/>
      <c r="AA893" s="581"/>
      <c r="AB893" s="581"/>
      <c r="AC893" s="581"/>
      <c r="AD893" s="581"/>
    </row>
    <row r="894" ht="15.75" customHeight="1">
      <c r="A894" s="586"/>
      <c r="B894" s="587"/>
      <c r="C894" s="586"/>
      <c r="D894" s="586"/>
      <c r="E894" s="586"/>
      <c r="F894" s="586"/>
      <c r="G894" s="581"/>
      <c r="H894" s="581"/>
      <c r="I894" s="581"/>
      <c r="J894" s="581"/>
      <c r="K894" s="586"/>
      <c r="L894" s="581"/>
      <c r="M894" s="581"/>
      <c r="N894" s="581"/>
      <c r="O894" s="581"/>
      <c r="P894" s="581"/>
      <c r="Q894" s="581"/>
      <c r="R894" s="581"/>
      <c r="S894" s="581"/>
      <c r="T894" s="581"/>
      <c r="U894" s="581"/>
      <c r="V894" s="581"/>
      <c r="W894" s="581"/>
      <c r="X894" s="581"/>
      <c r="Y894" s="581"/>
      <c r="Z894" s="581"/>
      <c r="AA894" s="581"/>
      <c r="AB894" s="581"/>
      <c r="AC894" s="581"/>
      <c r="AD894" s="581"/>
    </row>
    <row r="895" ht="15.75" customHeight="1">
      <c r="A895" s="586"/>
      <c r="B895" s="587"/>
      <c r="C895" s="586"/>
      <c r="D895" s="586"/>
      <c r="E895" s="586"/>
      <c r="F895" s="586"/>
      <c r="G895" s="581"/>
      <c r="H895" s="581"/>
      <c r="I895" s="581"/>
      <c r="J895" s="581"/>
      <c r="K895" s="586"/>
      <c r="L895" s="581"/>
      <c r="M895" s="581"/>
      <c r="N895" s="581"/>
      <c r="O895" s="581"/>
      <c r="P895" s="581"/>
      <c r="Q895" s="581"/>
      <c r="R895" s="581"/>
      <c r="S895" s="581"/>
      <c r="T895" s="581"/>
      <c r="U895" s="581"/>
      <c r="V895" s="581"/>
      <c r="W895" s="581"/>
      <c r="X895" s="581"/>
      <c r="Y895" s="581"/>
      <c r="Z895" s="581"/>
      <c r="AA895" s="581"/>
      <c r="AB895" s="581"/>
      <c r="AC895" s="581"/>
      <c r="AD895" s="581"/>
    </row>
    <row r="896" ht="15.75" customHeight="1">
      <c r="A896" s="586"/>
      <c r="B896" s="587"/>
      <c r="C896" s="586"/>
      <c r="D896" s="586"/>
      <c r="E896" s="586"/>
      <c r="F896" s="586"/>
      <c r="G896" s="581"/>
      <c r="H896" s="581"/>
      <c r="I896" s="581"/>
      <c r="J896" s="581"/>
      <c r="K896" s="586"/>
      <c r="L896" s="581"/>
      <c r="M896" s="581"/>
      <c r="N896" s="581"/>
      <c r="O896" s="581"/>
      <c r="P896" s="581"/>
      <c r="Q896" s="581"/>
      <c r="R896" s="581"/>
      <c r="S896" s="581"/>
      <c r="T896" s="581"/>
      <c r="U896" s="581"/>
      <c r="V896" s="581"/>
      <c r="W896" s="581"/>
      <c r="X896" s="581"/>
      <c r="Y896" s="581"/>
      <c r="Z896" s="581"/>
      <c r="AA896" s="581"/>
      <c r="AB896" s="581"/>
      <c r="AC896" s="581"/>
      <c r="AD896" s="581"/>
    </row>
    <row r="897" ht="15.75" customHeight="1">
      <c r="A897" s="586"/>
      <c r="B897" s="587"/>
      <c r="C897" s="586"/>
      <c r="D897" s="586"/>
      <c r="E897" s="586"/>
      <c r="F897" s="586"/>
      <c r="G897" s="581"/>
      <c r="H897" s="581"/>
      <c r="I897" s="581"/>
      <c r="J897" s="581"/>
      <c r="K897" s="586"/>
      <c r="L897" s="581"/>
      <c r="M897" s="581"/>
      <c r="N897" s="581"/>
      <c r="O897" s="581"/>
      <c r="P897" s="581"/>
      <c r="Q897" s="581"/>
      <c r="R897" s="581"/>
      <c r="S897" s="581"/>
      <c r="T897" s="581"/>
      <c r="U897" s="581"/>
      <c r="V897" s="581"/>
      <c r="W897" s="581"/>
      <c r="X897" s="581"/>
      <c r="Y897" s="581"/>
      <c r="Z897" s="581"/>
      <c r="AA897" s="581"/>
      <c r="AB897" s="581"/>
      <c r="AC897" s="581"/>
      <c r="AD897" s="581"/>
    </row>
    <row r="898" ht="15.75" customHeight="1">
      <c r="A898" s="586"/>
      <c r="B898" s="587"/>
      <c r="C898" s="586"/>
      <c r="D898" s="586"/>
      <c r="E898" s="586"/>
      <c r="F898" s="586"/>
      <c r="G898" s="581"/>
      <c r="H898" s="581"/>
      <c r="I898" s="581"/>
      <c r="J898" s="581"/>
      <c r="K898" s="586"/>
      <c r="L898" s="581"/>
      <c r="M898" s="581"/>
      <c r="N898" s="581"/>
      <c r="O898" s="581"/>
      <c r="P898" s="581"/>
      <c r="Q898" s="581"/>
      <c r="R898" s="581"/>
      <c r="S898" s="581"/>
      <c r="T898" s="581"/>
      <c r="U898" s="581"/>
      <c r="V898" s="581"/>
      <c r="W898" s="581"/>
      <c r="X898" s="581"/>
      <c r="Y898" s="581"/>
      <c r="Z898" s="581"/>
      <c r="AA898" s="581"/>
      <c r="AB898" s="581"/>
      <c r="AC898" s="581"/>
      <c r="AD898" s="581"/>
    </row>
    <row r="899" ht="15.75" customHeight="1">
      <c r="A899" s="586"/>
      <c r="B899" s="587"/>
      <c r="C899" s="586"/>
      <c r="D899" s="586"/>
      <c r="E899" s="586"/>
      <c r="F899" s="586"/>
      <c r="G899" s="581"/>
      <c r="H899" s="581"/>
      <c r="I899" s="581"/>
      <c r="J899" s="581"/>
      <c r="K899" s="586"/>
      <c r="L899" s="581"/>
      <c r="M899" s="581"/>
      <c r="N899" s="581"/>
      <c r="O899" s="581"/>
      <c r="P899" s="581"/>
      <c r="Q899" s="581"/>
      <c r="R899" s="581"/>
      <c r="S899" s="581"/>
      <c r="T899" s="581"/>
      <c r="U899" s="581"/>
      <c r="V899" s="581"/>
      <c r="W899" s="581"/>
      <c r="X899" s="581"/>
      <c r="Y899" s="581"/>
      <c r="Z899" s="581"/>
      <c r="AA899" s="581"/>
      <c r="AB899" s="581"/>
      <c r="AC899" s="581"/>
      <c r="AD899" s="581"/>
    </row>
    <row r="900" ht="15.75" customHeight="1">
      <c r="A900" s="586"/>
      <c r="B900" s="587"/>
      <c r="C900" s="586"/>
      <c r="D900" s="586"/>
      <c r="E900" s="586"/>
      <c r="F900" s="586"/>
      <c r="G900" s="581"/>
      <c r="H900" s="581"/>
      <c r="I900" s="581"/>
      <c r="J900" s="581"/>
      <c r="K900" s="586"/>
      <c r="L900" s="581"/>
      <c r="M900" s="581"/>
      <c r="N900" s="581"/>
      <c r="O900" s="581"/>
      <c r="P900" s="581"/>
      <c r="Q900" s="581"/>
      <c r="R900" s="581"/>
      <c r="S900" s="581"/>
      <c r="T900" s="581"/>
      <c r="U900" s="581"/>
      <c r="V900" s="581"/>
      <c r="W900" s="581"/>
      <c r="X900" s="581"/>
      <c r="Y900" s="581"/>
      <c r="Z900" s="581"/>
      <c r="AA900" s="581"/>
      <c r="AB900" s="581"/>
      <c r="AC900" s="581"/>
      <c r="AD900" s="581"/>
    </row>
    <row r="901" ht="15.75" customHeight="1">
      <c r="A901" s="586"/>
      <c r="B901" s="587"/>
      <c r="C901" s="586"/>
      <c r="D901" s="586"/>
      <c r="E901" s="586"/>
      <c r="F901" s="586"/>
      <c r="G901" s="581"/>
      <c r="H901" s="581"/>
      <c r="I901" s="581"/>
      <c r="J901" s="581"/>
      <c r="K901" s="586"/>
      <c r="L901" s="581"/>
      <c r="M901" s="581"/>
      <c r="N901" s="581"/>
      <c r="O901" s="581"/>
      <c r="P901" s="581"/>
      <c r="Q901" s="581"/>
      <c r="R901" s="581"/>
      <c r="S901" s="581"/>
      <c r="T901" s="581"/>
      <c r="U901" s="581"/>
      <c r="V901" s="581"/>
      <c r="W901" s="581"/>
      <c r="X901" s="581"/>
      <c r="Y901" s="581"/>
      <c r="Z901" s="581"/>
      <c r="AA901" s="581"/>
      <c r="AB901" s="581"/>
      <c r="AC901" s="581"/>
      <c r="AD901" s="581"/>
    </row>
    <row r="902" ht="15.75" customHeight="1">
      <c r="A902" s="586"/>
      <c r="B902" s="587"/>
      <c r="C902" s="586"/>
      <c r="D902" s="586"/>
      <c r="E902" s="586"/>
      <c r="F902" s="586"/>
      <c r="G902" s="581"/>
      <c r="H902" s="581"/>
      <c r="I902" s="581"/>
      <c r="J902" s="581"/>
      <c r="K902" s="586"/>
      <c r="L902" s="581"/>
      <c r="M902" s="581"/>
      <c r="N902" s="581"/>
      <c r="O902" s="581"/>
      <c r="P902" s="581"/>
      <c r="Q902" s="581"/>
      <c r="R902" s="581"/>
      <c r="S902" s="581"/>
      <c r="T902" s="581"/>
      <c r="U902" s="581"/>
      <c r="V902" s="581"/>
      <c r="W902" s="581"/>
      <c r="X902" s="581"/>
      <c r="Y902" s="581"/>
      <c r="Z902" s="581"/>
      <c r="AA902" s="581"/>
      <c r="AB902" s="581"/>
      <c r="AC902" s="581"/>
      <c r="AD902" s="581"/>
    </row>
    <row r="903" ht="15.75" customHeight="1">
      <c r="A903" s="586"/>
      <c r="B903" s="587"/>
      <c r="C903" s="586"/>
      <c r="D903" s="586"/>
      <c r="E903" s="586"/>
      <c r="F903" s="586"/>
      <c r="G903" s="581"/>
      <c r="H903" s="581"/>
      <c r="I903" s="581"/>
      <c r="J903" s="581"/>
      <c r="K903" s="586"/>
      <c r="L903" s="581"/>
      <c r="M903" s="581"/>
      <c r="N903" s="581"/>
      <c r="O903" s="581"/>
      <c r="P903" s="581"/>
      <c r="Q903" s="581"/>
      <c r="R903" s="581"/>
      <c r="S903" s="581"/>
      <c r="T903" s="581"/>
      <c r="U903" s="581"/>
      <c r="V903" s="581"/>
      <c r="W903" s="581"/>
      <c r="X903" s="581"/>
      <c r="Y903" s="581"/>
      <c r="Z903" s="581"/>
      <c r="AA903" s="581"/>
      <c r="AB903" s="581"/>
      <c r="AC903" s="581"/>
      <c r="AD903" s="581"/>
    </row>
    <row r="904" ht="15.75" customHeight="1">
      <c r="A904" s="586"/>
      <c r="B904" s="587"/>
      <c r="C904" s="586"/>
      <c r="D904" s="586"/>
      <c r="E904" s="586"/>
      <c r="F904" s="586"/>
      <c r="G904" s="581"/>
      <c r="H904" s="581"/>
      <c r="I904" s="581"/>
      <c r="J904" s="581"/>
      <c r="K904" s="586"/>
      <c r="L904" s="581"/>
      <c r="M904" s="581"/>
      <c r="N904" s="581"/>
      <c r="O904" s="581"/>
      <c r="P904" s="581"/>
      <c r="Q904" s="581"/>
      <c r="R904" s="581"/>
      <c r="S904" s="581"/>
      <c r="T904" s="581"/>
      <c r="U904" s="581"/>
      <c r="V904" s="581"/>
      <c r="W904" s="581"/>
      <c r="X904" s="581"/>
      <c r="Y904" s="581"/>
      <c r="Z904" s="581"/>
      <c r="AA904" s="581"/>
      <c r="AB904" s="581"/>
      <c r="AC904" s="581"/>
      <c r="AD904" s="581"/>
    </row>
    <row r="905" ht="15.75" customHeight="1">
      <c r="A905" s="586"/>
      <c r="B905" s="587"/>
      <c r="C905" s="586"/>
      <c r="D905" s="586"/>
      <c r="E905" s="586"/>
      <c r="F905" s="586"/>
      <c r="G905" s="581"/>
      <c r="H905" s="581"/>
      <c r="I905" s="581"/>
      <c r="J905" s="581"/>
      <c r="K905" s="586"/>
      <c r="L905" s="581"/>
      <c r="M905" s="581"/>
      <c r="N905" s="581"/>
      <c r="O905" s="581"/>
      <c r="P905" s="581"/>
      <c r="Q905" s="581"/>
      <c r="R905" s="581"/>
      <c r="S905" s="581"/>
      <c r="T905" s="581"/>
      <c r="U905" s="581"/>
      <c r="V905" s="581"/>
      <c r="W905" s="581"/>
      <c r="X905" s="581"/>
      <c r="Y905" s="581"/>
      <c r="Z905" s="581"/>
      <c r="AA905" s="581"/>
      <c r="AB905" s="581"/>
      <c r="AC905" s="581"/>
      <c r="AD905" s="581"/>
    </row>
    <row r="906" ht="15.75" customHeight="1">
      <c r="A906" s="586"/>
      <c r="B906" s="587"/>
      <c r="C906" s="586"/>
      <c r="D906" s="586"/>
      <c r="E906" s="586"/>
      <c r="F906" s="586"/>
      <c r="G906" s="581"/>
      <c r="H906" s="581"/>
      <c r="I906" s="581"/>
      <c r="J906" s="581"/>
      <c r="K906" s="586"/>
      <c r="L906" s="581"/>
      <c r="M906" s="581"/>
      <c r="N906" s="581"/>
      <c r="O906" s="581"/>
      <c r="P906" s="581"/>
      <c r="Q906" s="581"/>
      <c r="R906" s="581"/>
      <c r="S906" s="581"/>
      <c r="T906" s="581"/>
      <c r="U906" s="581"/>
      <c r="V906" s="581"/>
      <c r="W906" s="581"/>
      <c r="X906" s="581"/>
      <c r="Y906" s="581"/>
      <c r="Z906" s="581"/>
      <c r="AA906" s="581"/>
      <c r="AB906" s="581"/>
      <c r="AC906" s="581"/>
      <c r="AD906" s="581"/>
    </row>
    <row r="907" ht="15.75" customHeight="1">
      <c r="A907" s="586"/>
      <c r="B907" s="587"/>
      <c r="C907" s="586"/>
      <c r="D907" s="586"/>
      <c r="E907" s="586"/>
      <c r="F907" s="586"/>
      <c r="G907" s="581"/>
      <c r="H907" s="581"/>
      <c r="I907" s="581"/>
      <c r="J907" s="581"/>
      <c r="K907" s="586"/>
      <c r="L907" s="581"/>
      <c r="M907" s="581"/>
      <c r="N907" s="581"/>
      <c r="O907" s="581"/>
      <c r="P907" s="581"/>
      <c r="Q907" s="581"/>
      <c r="R907" s="581"/>
      <c r="S907" s="581"/>
      <c r="T907" s="581"/>
      <c r="U907" s="581"/>
      <c r="V907" s="581"/>
      <c r="W907" s="581"/>
      <c r="X907" s="581"/>
      <c r="Y907" s="581"/>
      <c r="Z907" s="581"/>
      <c r="AA907" s="581"/>
      <c r="AB907" s="581"/>
      <c r="AC907" s="581"/>
      <c r="AD907" s="581"/>
    </row>
    <row r="908" ht="15.75" customHeight="1">
      <c r="A908" s="586"/>
      <c r="B908" s="587"/>
      <c r="C908" s="586"/>
      <c r="D908" s="586"/>
      <c r="E908" s="586"/>
      <c r="F908" s="586"/>
      <c r="G908" s="581"/>
      <c r="H908" s="581"/>
      <c r="I908" s="581"/>
      <c r="J908" s="581"/>
      <c r="K908" s="586"/>
      <c r="L908" s="581"/>
      <c r="M908" s="581"/>
      <c r="N908" s="581"/>
      <c r="O908" s="581"/>
      <c r="P908" s="581"/>
      <c r="Q908" s="581"/>
      <c r="R908" s="581"/>
      <c r="S908" s="581"/>
      <c r="T908" s="581"/>
      <c r="U908" s="581"/>
      <c r="V908" s="581"/>
      <c r="W908" s="581"/>
      <c r="X908" s="581"/>
      <c r="Y908" s="581"/>
      <c r="Z908" s="581"/>
      <c r="AA908" s="581"/>
      <c r="AB908" s="581"/>
      <c r="AC908" s="581"/>
      <c r="AD908" s="581"/>
    </row>
    <row r="909" ht="15.75" customHeight="1">
      <c r="A909" s="586"/>
      <c r="B909" s="587"/>
      <c r="C909" s="586"/>
      <c r="D909" s="586"/>
      <c r="E909" s="586"/>
      <c r="F909" s="586"/>
      <c r="G909" s="581"/>
      <c r="H909" s="581"/>
      <c r="I909" s="581"/>
      <c r="J909" s="581"/>
      <c r="K909" s="586"/>
      <c r="L909" s="581"/>
      <c r="M909" s="581"/>
      <c r="N909" s="581"/>
      <c r="O909" s="581"/>
      <c r="P909" s="581"/>
      <c r="Q909" s="581"/>
      <c r="R909" s="581"/>
      <c r="S909" s="581"/>
      <c r="T909" s="581"/>
      <c r="U909" s="581"/>
      <c r="V909" s="581"/>
      <c r="W909" s="581"/>
      <c r="X909" s="581"/>
      <c r="Y909" s="581"/>
      <c r="Z909" s="581"/>
      <c r="AA909" s="581"/>
      <c r="AB909" s="581"/>
      <c r="AC909" s="581"/>
      <c r="AD909" s="581"/>
    </row>
    <row r="910" ht="15.75" customHeight="1">
      <c r="A910" s="586"/>
      <c r="B910" s="587"/>
      <c r="C910" s="586"/>
      <c r="D910" s="586"/>
      <c r="E910" s="586"/>
      <c r="F910" s="586"/>
      <c r="G910" s="581"/>
      <c r="H910" s="581"/>
      <c r="I910" s="581"/>
      <c r="J910" s="581"/>
      <c r="K910" s="586"/>
      <c r="L910" s="581"/>
      <c r="M910" s="581"/>
      <c r="N910" s="581"/>
      <c r="O910" s="581"/>
      <c r="P910" s="581"/>
      <c r="Q910" s="581"/>
      <c r="R910" s="581"/>
      <c r="S910" s="581"/>
      <c r="T910" s="581"/>
      <c r="U910" s="581"/>
      <c r="V910" s="581"/>
      <c r="W910" s="581"/>
      <c r="X910" s="581"/>
      <c r="Y910" s="581"/>
      <c r="Z910" s="581"/>
      <c r="AA910" s="581"/>
      <c r="AB910" s="581"/>
      <c r="AC910" s="581"/>
      <c r="AD910" s="581"/>
    </row>
    <row r="911" ht="15.75" customHeight="1">
      <c r="A911" s="586"/>
      <c r="B911" s="587"/>
      <c r="C911" s="586"/>
      <c r="D911" s="586"/>
      <c r="E911" s="586"/>
      <c r="F911" s="586"/>
      <c r="G911" s="581"/>
      <c r="H911" s="581"/>
      <c r="I911" s="581"/>
      <c r="J911" s="581"/>
      <c r="K911" s="586"/>
      <c r="L911" s="581"/>
      <c r="M911" s="581"/>
      <c r="N911" s="581"/>
      <c r="O911" s="581"/>
      <c r="P911" s="581"/>
      <c r="Q911" s="581"/>
      <c r="R911" s="581"/>
      <c r="S911" s="581"/>
      <c r="T911" s="581"/>
      <c r="U911" s="581"/>
      <c r="V911" s="581"/>
      <c r="W911" s="581"/>
      <c r="X911" s="581"/>
      <c r="Y911" s="581"/>
      <c r="Z911" s="581"/>
      <c r="AA911" s="581"/>
      <c r="AB911" s="581"/>
      <c r="AC911" s="581"/>
      <c r="AD911" s="581"/>
    </row>
    <row r="912" ht="15.75" customHeight="1">
      <c r="A912" s="586"/>
      <c r="B912" s="587"/>
      <c r="C912" s="586"/>
      <c r="D912" s="586"/>
      <c r="E912" s="586"/>
      <c r="F912" s="586"/>
      <c r="G912" s="581"/>
      <c r="H912" s="581"/>
      <c r="I912" s="581"/>
      <c r="J912" s="581"/>
      <c r="K912" s="586"/>
      <c r="L912" s="581"/>
      <c r="M912" s="581"/>
      <c r="N912" s="581"/>
      <c r="O912" s="581"/>
      <c r="P912" s="581"/>
      <c r="Q912" s="581"/>
      <c r="R912" s="581"/>
      <c r="S912" s="581"/>
      <c r="T912" s="581"/>
      <c r="U912" s="581"/>
      <c r="V912" s="581"/>
      <c r="W912" s="581"/>
      <c r="X912" s="581"/>
      <c r="Y912" s="581"/>
      <c r="Z912" s="581"/>
      <c r="AA912" s="581"/>
      <c r="AB912" s="581"/>
      <c r="AC912" s="581"/>
      <c r="AD912" s="581"/>
    </row>
    <row r="913" ht="15.75" customHeight="1">
      <c r="A913" s="586"/>
      <c r="B913" s="587"/>
      <c r="C913" s="586"/>
      <c r="D913" s="586"/>
      <c r="E913" s="586"/>
      <c r="F913" s="586"/>
      <c r="G913" s="581"/>
      <c r="H913" s="581"/>
      <c r="I913" s="581"/>
      <c r="J913" s="581"/>
      <c r="K913" s="586"/>
      <c r="L913" s="581"/>
      <c r="M913" s="581"/>
      <c r="N913" s="581"/>
      <c r="O913" s="581"/>
      <c r="P913" s="581"/>
      <c r="Q913" s="581"/>
      <c r="R913" s="581"/>
      <c r="S913" s="581"/>
      <c r="T913" s="581"/>
      <c r="U913" s="581"/>
      <c r="V913" s="581"/>
      <c r="W913" s="581"/>
      <c r="X913" s="581"/>
      <c r="Y913" s="581"/>
      <c r="Z913" s="581"/>
      <c r="AA913" s="581"/>
      <c r="AB913" s="581"/>
      <c r="AC913" s="581"/>
      <c r="AD913" s="581"/>
    </row>
    <row r="914" ht="15.75" customHeight="1">
      <c r="A914" s="586"/>
      <c r="B914" s="587"/>
      <c r="C914" s="586"/>
      <c r="D914" s="586"/>
      <c r="E914" s="586"/>
      <c r="F914" s="586"/>
      <c r="G914" s="581"/>
      <c r="H914" s="581"/>
      <c r="I914" s="581"/>
      <c r="J914" s="581"/>
      <c r="K914" s="586"/>
      <c r="L914" s="581"/>
      <c r="M914" s="581"/>
      <c r="N914" s="581"/>
      <c r="O914" s="581"/>
      <c r="P914" s="581"/>
      <c r="Q914" s="581"/>
      <c r="R914" s="581"/>
      <c r="S914" s="581"/>
      <c r="T914" s="581"/>
      <c r="U914" s="581"/>
      <c r="V914" s="581"/>
      <c r="W914" s="581"/>
      <c r="X914" s="581"/>
      <c r="Y914" s="581"/>
      <c r="Z914" s="581"/>
      <c r="AA914" s="581"/>
      <c r="AB914" s="581"/>
      <c r="AC914" s="581"/>
      <c r="AD914" s="581"/>
    </row>
    <row r="915" ht="15.75" customHeight="1">
      <c r="A915" s="586"/>
      <c r="B915" s="587"/>
      <c r="C915" s="586"/>
      <c r="D915" s="586"/>
      <c r="E915" s="586"/>
      <c r="F915" s="586"/>
      <c r="G915" s="581"/>
      <c r="H915" s="581"/>
      <c r="I915" s="581"/>
      <c r="J915" s="581"/>
      <c r="K915" s="586"/>
      <c r="L915" s="581"/>
      <c r="M915" s="581"/>
      <c r="N915" s="581"/>
      <c r="O915" s="581"/>
      <c r="P915" s="581"/>
      <c r="Q915" s="581"/>
      <c r="R915" s="581"/>
      <c r="S915" s="581"/>
      <c r="T915" s="581"/>
      <c r="U915" s="581"/>
      <c r="V915" s="581"/>
      <c r="W915" s="581"/>
      <c r="X915" s="581"/>
      <c r="Y915" s="581"/>
      <c r="Z915" s="581"/>
      <c r="AA915" s="581"/>
      <c r="AB915" s="581"/>
      <c r="AC915" s="581"/>
      <c r="AD915" s="581"/>
    </row>
    <row r="916" ht="15.75" customHeight="1">
      <c r="A916" s="586"/>
      <c r="B916" s="587"/>
      <c r="C916" s="586"/>
      <c r="D916" s="586"/>
      <c r="E916" s="586"/>
      <c r="F916" s="586"/>
      <c r="G916" s="581"/>
      <c r="H916" s="581"/>
      <c r="I916" s="581"/>
      <c r="J916" s="581"/>
      <c r="K916" s="586"/>
      <c r="L916" s="581"/>
      <c r="M916" s="581"/>
      <c r="N916" s="581"/>
      <c r="O916" s="581"/>
      <c r="P916" s="581"/>
      <c r="Q916" s="581"/>
      <c r="R916" s="581"/>
      <c r="S916" s="581"/>
      <c r="T916" s="581"/>
      <c r="U916" s="581"/>
      <c r="V916" s="581"/>
      <c r="W916" s="581"/>
      <c r="X916" s="581"/>
      <c r="Y916" s="581"/>
      <c r="Z916" s="581"/>
      <c r="AA916" s="581"/>
      <c r="AB916" s="581"/>
      <c r="AC916" s="581"/>
      <c r="AD916" s="581"/>
    </row>
    <row r="917" ht="15.75" customHeight="1">
      <c r="A917" s="586"/>
      <c r="B917" s="587"/>
      <c r="C917" s="586"/>
      <c r="D917" s="586"/>
      <c r="E917" s="586"/>
      <c r="F917" s="586"/>
      <c r="G917" s="581"/>
      <c r="H917" s="581"/>
      <c r="I917" s="581"/>
      <c r="J917" s="581"/>
      <c r="K917" s="586"/>
      <c r="L917" s="581"/>
      <c r="M917" s="581"/>
      <c r="N917" s="581"/>
      <c r="O917" s="581"/>
      <c r="P917" s="581"/>
      <c r="Q917" s="581"/>
      <c r="R917" s="581"/>
      <c r="S917" s="581"/>
      <c r="T917" s="581"/>
      <c r="U917" s="581"/>
      <c r="V917" s="581"/>
      <c r="W917" s="581"/>
      <c r="X917" s="581"/>
      <c r="Y917" s="581"/>
      <c r="Z917" s="581"/>
      <c r="AA917" s="581"/>
      <c r="AB917" s="581"/>
      <c r="AC917" s="581"/>
      <c r="AD917" s="581"/>
    </row>
    <row r="918" ht="15.75" customHeight="1">
      <c r="A918" s="586"/>
      <c r="B918" s="587"/>
      <c r="C918" s="586"/>
      <c r="D918" s="586"/>
      <c r="E918" s="586"/>
      <c r="F918" s="586"/>
      <c r="G918" s="581"/>
      <c r="H918" s="581"/>
      <c r="I918" s="581"/>
      <c r="J918" s="581"/>
      <c r="K918" s="586"/>
      <c r="L918" s="581"/>
      <c r="M918" s="581"/>
      <c r="N918" s="581"/>
      <c r="O918" s="581"/>
      <c r="P918" s="581"/>
      <c r="Q918" s="581"/>
      <c r="R918" s="581"/>
      <c r="S918" s="581"/>
      <c r="T918" s="581"/>
      <c r="U918" s="581"/>
      <c r="V918" s="581"/>
      <c r="W918" s="581"/>
      <c r="X918" s="581"/>
      <c r="Y918" s="581"/>
      <c r="Z918" s="581"/>
      <c r="AA918" s="581"/>
      <c r="AB918" s="581"/>
      <c r="AC918" s="581"/>
      <c r="AD918" s="581"/>
    </row>
    <row r="919" ht="15.75" customHeight="1">
      <c r="A919" s="586"/>
      <c r="B919" s="587"/>
      <c r="C919" s="586"/>
      <c r="D919" s="586"/>
      <c r="E919" s="586"/>
      <c r="F919" s="586"/>
      <c r="G919" s="581"/>
      <c r="H919" s="581"/>
      <c r="I919" s="581"/>
      <c r="J919" s="581"/>
      <c r="K919" s="586"/>
      <c r="L919" s="581"/>
      <c r="M919" s="581"/>
      <c r="N919" s="581"/>
      <c r="O919" s="581"/>
      <c r="P919" s="581"/>
      <c r="Q919" s="581"/>
      <c r="R919" s="581"/>
      <c r="S919" s="581"/>
      <c r="T919" s="581"/>
      <c r="U919" s="581"/>
      <c r="V919" s="581"/>
      <c r="W919" s="581"/>
      <c r="X919" s="581"/>
      <c r="Y919" s="581"/>
      <c r="Z919" s="581"/>
      <c r="AA919" s="581"/>
      <c r="AB919" s="581"/>
      <c r="AC919" s="581"/>
      <c r="AD919" s="581"/>
    </row>
    <row r="920" ht="15.75" customHeight="1">
      <c r="A920" s="586"/>
      <c r="B920" s="587"/>
      <c r="C920" s="586"/>
      <c r="D920" s="586"/>
      <c r="E920" s="586"/>
      <c r="F920" s="586"/>
      <c r="G920" s="581"/>
      <c r="H920" s="581"/>
      <c r="I920" s="581"/>
      <c r="J920" s="581"/>
      <c r="K920" s="586"/>
      <c r="L920" s="581"/>
      <c r="M920" s="581"/>
      <c r="N920" s="581"/>
      <c r="O920" s="581"/>
      <c r="P920" s="581"/>
      <c r="Q920" s="581"/>
      <c r="R920" s="581"/>
      <c r="S920" s="581"/>
      <c r="T920" s="581"/>
      <c r="U920" s="581"/>
      <c r="V920" s="581"/>
      <c r="W920" s="581"/>
      <c r="X920" s="581"/>
      <c r="Y920" s="581"/>
      <c r="Z920" s="581"/>
      <c r="AA920" s="581"/>
      <c r="AB920" s="581"/>
      <c r="AC920" s="581"/>
      <c r="AD920" s="581"/>
    </row>
    <row r="921" ht="15.75" customHeight="1">
      <c r="A921" s="586"/>
      <c r="B921" s="587"/>
      <c r="C921" s="586"/>
      <c r="D921" s="586"/>
      <c r="E921" s="586"/>
      <c r="F921" s="586"/>
      <c r="G921" s="581"/>
      <c r="H921" s="581"/>
      <c r="I921" s="581"/>
      <c r="J921" s="581"/>
      <c r="K921" s="586"/>
      <c r="L921" s="581"/>
      <c r="M921" s="581"/>
      <c r="N921" s="581"/>
      <c r="O921" s="581"/>
      <c r="P921" s="581"/>
      <c r="Q921" s="581"/>
      <c r="R921" s="581"/>
      <c r="S921" s="581"/>
      <c r="T921" s="581"/>
      <c r="U921" s="581"/>
      <c r="V921" s="581"/>
      <c r="W921" s="581"/>
      <c r="X921" s="581"/>
      <c r="Y921" s="581"/>
      <c r="Z921" s="581"/>
      <c r="AA921" s="581"/>
      <c r="AB921" s="581"/>
      <c r="AC921" s="581"/>
      <c r="AD921" s="581"/>
    </row>
    <row r="922" ht="15.75" customHeight="1">
      <c r="A922" s="586"/>
      <c r="B922" s="587"/>
      <c r="C922" s="586"/>
      <c r="D922" s="586"/>
      <c r="E922" s="586"/>
      <c r="F922" s="586"/>
      <c r="G922" s="581"/>
      <c r="H922" s="581"/>
      <c r="I922" s="581"/>
      <c r="J922" s="581"/>
      <c r="K922" s="586"/>
      <c r="L922" s="581"/>
      <c r="M922" s="581"/>
      <c r="N922" s="581"/>
      <c r="O922" s="581"/>
      <c r="P922" s="581"/>
      <c r="Q922" s="581"/>
      <c r="R922" s="581"/>
      <c r="S922" s="581"/>
      <c r="T922" s="581"/>
      <c r="U922" s="581"/>
      <c r="V922" s="581"/>
      <c r="W922" s="581"/>
      <c r="X922" s="581"/>
      <c r="Y922" s="581"/>
      <c r="Z922" s="581"/>
      <c r="AA922" s="581"/>
      <c r="AB922" s="581"/>
      <c r="AC922" s="581"/>
      <c r="AD922" s="581"/>
    </row>
    <row r="923" ht="15.75" customHeight="1">
      <c r="A923" s="586"/>
      <c r="B923" s="587"/>
      <c r="C923" s="586"/>
      <c r="D923" s="586"/>
      <c r="E923" s="586"/>
      <c r="F923" s="586"/>
      <c r="G923" s="581"/>
      <c r="H923" s="581"/>
      <c r="I923" s="581"/>
      <c r="J923" s="581"/>
      <c r="K923" s="586"/>
      <c r="L923" s="581"/>
      <c r="M923" s="581"/>
      <c r="N923" s="581"/>
      <c r="O923" s="581"/>
      <c r="P923" s="581"/>
      <c r="Q923" s="581"/>
      <c r="R923" s="581"/>
      <c r="S923" s="581"/>
      <c r="T923" s="581"/>
      <c r="U923" s="581"/>
      <c r="V923" s="581"/>
      <c r="W923" s="581"/>
      <c r="X923" s="581"/>
      <c r="Y923" s="581"/>
      <c r="Z923" s="581"/>
      <c r="AA923" s="581"/>
      <c r="AB923" s="581"/>
      <c r="AC923" s="581"/>
      <c r="AD923" s="581"/>
    </row>
    <row r="924" ht="15.75" customHeight="1">
      <c r="A924" s="586"/>
      <c r="B924" s="587"/>
      <c r="C924" s="586"/>
      <c r="D924" s="586"/>
      <c r="E924" s="586"/>
      <c r="F924" s="586"/>
      <c r="G924" s="581"/>
      <c r="H924" s="581"/>
      <c r="I924" s="581"/>
      <c r="J924" s="581"/>
      <c r="K924" s="586"/>
      <c r="L924" s="581"/>
      <c r="M924" s="581"/>
      <c r="N924" s="581"/>
      <c r="O924" s="581"/>
      <c r="P924" s="581"/>
      <c r="Q924" s="581"/>
      <c r="R924" s="581"/>
      <c r="S924" s="581"/>
      <c r="T924" s="581"/>
      <c r="U924" s="581"/>
      <c r="V924" s="581"/>
      <c r="W924" s="581"/>
      <c r="X924" s="581"/>
      <c r="Y924" s="581"/>
      <c r="Z924" s="581"/>
      <c r="AA924" s="581"/>
      <c r="AB924" s="581"/>
      <c r="AC924" s="581"/>
      <c r="AD924" s="581"/>
    </row>
    <row r="925" ht="15.75" customHeight="1">
      <c r="A925" s="586"/>
      <c r="B925" s="587"/>
      <c r="C925" s="586"/>
      <c r="D925" s="586"/>
      <c r="E925" s="586"/>
      <c r="F925" s="586"/>
      <c r="G925" s="581"/>
      <c r="H925" s="581"/>
      <c r="I925" s="581"/>
      <c r="J925" s="581"/>
      <c r="K925" s="586"/>
      <c r="L925" s="581"/>
      <c r="M925" s="581"/>
      <c r="N925" s="581"/>
      <c r="O925" s="581"/>
      <c r="P925" s="581"/>
      <c r="Q925" s="581"/>
      <c r="R925" s="581"/>
      <c r="S925" s="581"/>
      <c r="T925" s="581"/>
      <c r="U925" s="581"/>
      <c r="V925" s="581"/>
      <c r="W925" s="581"/>
      <c r="X925" s="581"/>
      <c r="Y925" s="581"/>
      <c r="Z925" s="581"/>
      <c r="AA925" s="581"/>
      <c r="AB925" s="581"/>
      <c r="AC925" s="581"/>
      <c r="AD925" s="581"/>
    </row>
    <row r="926" ht="15.75" customHeight="1">
      <c r="A926" s="586"/>
      <c r="B926" s="587"/>
      <c r="C926" s="586"/>
      <c r="D926" s="586"/>
      <c r="E926" s="586"/>
      <c r="F926" s="586"/>
      <c r="G926" s="581"/>
      <c r="H926" s="581"/>
      <c r="I926" s="581"/>
      <c r="J926" s="581"/>
      <c r="K926" s="586"/>
      <c r="L926" s="581"/>
      <c r="M926" s="581"/>
      <c r="N926" s="581"/>
      <c r="O926" s="581"/>
      <c r="P926" s="581"/>
      <c r="Q926" s="581"/>
      <c r="R926" s="581"/>
      <c r="S926" s="581"/>
      <c r="T926" s="581"/>
      <c r="U926" s="581"/>
      <c r="V926" s="581"/>
      <c r="W926" s="581"/>
      <c r="X926" s="581"/>
      <c r="Y926" s="581"/>
      <c r="Z926" s="581"/>
      <c r="AA926" s="581"/>
      <c r="AB926" s="581"/>
      <c r="AC926" s="581"/>
      <c r="AD926" s="581"/>
    </row>
    <row r="927" ht="15.75" customHeight="1">
      <c r="A927" s="586"/>
      <c r="B927" s="587"/>
      <c r="C927" s="586"/>
      <c r="D927" s="586"/>
      <c r="E927" s="586"/>
      <c r="F927" s="586"/>
      <c r="G927" s="581"/>
      <c r="H927" s="581"/>
      <c r="I927" s="581"/>
      <c r="J927" s="581"/>
      <c r="K927" s="586"/>
      <c r="L927" s="581"/>
      <c r="M927" s="581"/>
      <c r="N927" s="581"/>
      <c r="O927" s="581"/>
      <c r="P927" s="581"/>
      <c r="Q927" s="581"/>
      <c r="R927" s="581"/>
      <c r="S927" s="581"/>
      <c r="T927" s="581"/>
      <c r="U927" s="581"/>
      <c r="V927" s="581"/>
      <c r="W927" s="581"/>
      <c r="X927" s="581"/>
      <c r="Y927" s="581"/>
      <c r="Z927" s="581"/>
      <c r="AA927" s="581"/>
      <c r="AB927" s="581"/>
      <c r="AC927" s="581"/>
      <c r="AD927" s="581"/>
    </row>
    <row r="928" ht="15.75" customHeight="1">
      <c r="A928" s="586"/>
      <c r="B928" s="587"/>
      <c r="C928" s="586"/>
      <c r="D928" s="586"/>
      <c r="E928" s="586"/>
      <c r="F928" s="586"/>
      <c r="G928" s="581"/>
      <c r="H928" s="581"/>
      <c r="I928" s="581"/>
      <c r="J928" s="581"/>
      <c r="K928" s="586"/>
      <c r="L928" s="581"/>
      <c r="M928" s="581"/>
      <c r="N928" s="581"/>
      <c r="O928" s="581"/>
      <c r="P928" s="581"/>
      <c r="Q928" s="581"/>
      <c r="R928" s="581"/>
      <c r="S928" s="581"/>
      <c r="T928" s="581"/>
      <c r="U928" s="581"/>
      <c r="V928" s="581"/>
      <c r="W928" s="581"/>
      <c r="X928" s="581"/>
      <c r="Y928" s="581"/>
      <c r="Z928" s="581"/>
      <c r="AA928" s="581"/>
      <c r="AB928" s="581"/>
      <c r="AC928" s="581"/>
      <c r="AD928" s="581"/>
    </row>
    <row r="929" ht="15.75" customHeight="1">
      <c r="A929" s="586"/>
      <c r="B929" s="587"/>
      <c r="C929" s="586"/>
      <c r="D929" s="586"/>
      <c r="E929" s="586"/>
      <c r="F929" s="586"/>
      <c r="G929" s="581"/>
      <c r="H929" s="581"/>
      <c r="I929" s="581"/>
      <c r="J929" s="581"/>
      <c r="K929" s="586"/>
      <c r="L929" s="581"/>
      <c r="M929" s="581"/>
      <c r="N929" s="581"/>
      <c r="O929" s="581"/>
      <c r="P929" s="581"/>
      <c r="Q929" s="581"/>
      <c r="R929" s="581"/>
      <c r="S929" s="581"/>
      <c r="T929" s="581"/>
      <c r="U929" s="581"/>
      <c r="V929" s="581"/>
      <c r="W929" s="581"/>
      <c r="X929" s="581"/>
      <c r="Y929" s="581"/>
      <c r="Z929" s="581"/>
      <c r="AA929" s="581"/>
      <c r="AB929" s="581"/>
      <c r="AC929" s="581"/>
      <c r="AD929" s="581"/>
    </row>
    <row r="930" ht="15.75" customHeight="1">
      <c r="A930" s="586"/>
      <c r="B930" s="587"/>
      <c r="C930" s="586"/>
      <c r="D930" s="586"/>
      <c r="E930" s="586"/>
      <c r="F930" s="586"/>
      <c r="G930" s="581"/>
      <c r="H930" s="581"/>
      <c r="I930" s="581"/>
      <c r="J930" s="581"/>
      <c r="K930" s="586"/>
      <c r="L930" s="581"/>
      <c r="M930" s="581"/>
      <c r="N930" s="581"/>
      <c r="O930" s="581"/>
      <c r="P930" s="581"/>
      <c r="Q930" s="581"/>
      <c r="R930" s="581"/>
      <c r="S930" s="581"/>
      <c r="T930" s="581"/>
      <c r="U930" s="581"/>
      <c r="V930" s="581"/>
      <c r="W930" s="581"/>
      <c r="X930" s="581"/>
      <c r="Y930" s="581"/>
      <c r="Z930" s="581"/>
      <c r="AA930" s="581"/>
      <c r="AB930" s="581"/>
      <c r="AC930" s="581"/>
      <c r="AD930" s="581"/>
    </row>
    <row r="931" ht="15.75" customHeight="1">
      <c r="A931" s="586"/>
      <c r="B931" s="587"/>
      <c r="C931" s="586"/>
      <c r="D931" s="586"/>
      <c r="E931" s="586"/>
      <c r="F931" s="586"/>
      <c r="G931" s="581"/>
      <c r="H931" s="581"/>
      <c r="I931" s="581"/>
      <c r="J931" s="581"/>
      <c r="K931" s="586"/>
      <c r="L931" s="581"/>
      <c r="M931" s="581"/>
      <c r="N931" s="581"/>
      <c r="O931" s="581"/>
      <c r="P931" s="581"/>
      <c r="Q931" s="581"/>
      <c r="R931" s="581"/>
      <c r="S931" s="581"/>
      <c r="T931" s="581"/>
      <c r="U931" s="581"/>
      <c r="V931" s="581"/>
      <c r="W931" s="581"/>
      <c r="X931" s="581"/>
      <c r="Y931" s="581"/>
      <c r="Z931" s="581"/>
      <c r="AA931" s="581"/>
      <c r="AB931" s="581"/>
      <c r="AC931" s="581"/>
      <c r="AD931" s="581"/>
    </row>
    <row r="932" ht="15.75" customHeight="1">
      <c r="A932" s="586"/>
      <c r="B932" s="587"/>
      <c r="C932" s="586"/>
      <c r="D932" s="586"/>
      <c r="E932" s="586"/>
      <c r="F932" s="586"/>
      <c r="G932" s="581"/>
      <c r="H932" s="581"/>
      <c r="I932" s="581"/>
      <c r="J932" s="581"/>
      <c r="K932" s="586"/>
      <c r="L932" s="581"/>
      <c r="M932" s="581"/>
      <c r="N932" s="581"/>
      <c r="O932" s="581"/>
      <c r="P932" s="581"/>
      <c r="Q932" s="581"/>
      <c r="R932" s="581"/>
      <c r="S932" s="581"/>
      <c r="T932" s="581"/>
      <c r="U932" s="581"/>
      <c r="V932" s="581"/>
      <c r="W932" s="581"/>
      <c r="X932" s="581"/>
      <c r="Y932" s="581"/>
      <c r="Z932" s="581"/>
      <c r="AA932" s="581"/>
      <c r="AB932" s="581"/>
      <c r="AC932" s="581"/>
      <c r="AD932" s="581"/>
    </row>
    <row r="933" ht="15.75" customHeight="1">
      <c r="A933" s="586"/>
      <c r="B933" s="587"/>
      <c r="C933" s="586"/>
      <c r="D933" s="586"/>
      <c r="E933" s="586"/>
      <c r="F933" s="586"/>
      <c r="G933" s="581"/>
      <c r="H933" s="581"/>
      <c r="I933" s="581"/>
      <c r="J933" s="581"/>
      <c r="K933" s="586"/>
      <c r="L933" s="581"/>
      <c r="M933" s="581"/>
      <c r="N933" s="581"/>
      <c r="O933" s="581"/>
      <c r="P933" s="581"/>
      <c r="Q933" s="581"/>
      <c r="R933" s="581"/>
      <c r="S933" s="581"/>
      <c r="T933" s="581"/>
      <c r="U933" s="581"/>
      <c r="V933" s="581"/>
      <c r="W933" s="581"/>
      <c r="X933" s="581"/>
      <c r="Y933" s="581"/>
      <c r="Z933" s="581"/>
      <c r="AA933" s="581"/>
      <c r="AB933" s="581"/>
      <c r="AC933" s="581"/>
      <c r="AD933" s="581"/>
    </row>
    <row r="934" ht="15.75" customHeight="1">
      <c r="A934" s="586"/>
      <c r="B934" s="587"/>
      <c r="C934" s="586"/>
      <c r="D934" s="586"/>
      <c r="E934" s="586"/>
      <c r="F934" s="586"/>
      <c r="G934" s="581"/>
      <c r="H934" s="581"/>
      <c r="I934" s="581"/>
      <c r="J934" s="581"/>
      <c r="K934" s="586"/>
      <c r="L934" s="581"/>
      <c r="M934" s="581"/>
      <c r="N934" s="581"/>
      <c r="O934" s="581"/>
      <c r="P934" s="581"/>
      <c r="Q934" s="581"/>
      <c r="R934" s="581"/>
      <c r="S934" s="581"/>
      <c r="T934" s="581"/>
      <c r="U934" s="581"/>
      <c r="V934" s="581"/>
      <c r="W934" s="581"/>
      <c r="X934" s="581"/>
      <c r="Y934" s="581"/>
      <c r="Z934" s="581"/>
      <c r="AA934" s="581"/>
      <c r="AB934" s="581"/>
      <c r="AC934" s="581"/>
      <c r="AD934" s="581"/>
    </row>
    <row r="935" ht="15.75" customHeight="1">
      <c r="A935" s="586"/>
      <c r="B935" s="587"/>
      <c r="C935" s="586"/>
      <c r="D935" s="586"/>
      <c r="E935" s="586"/>
      <c r="F935" s="586"/>
      <c r="G935" s="581"/>
      <c r="H935" s="581"/>
      <c r="I935" s="581"/>
      <c r="J935" s="581"/>
      <c r="K935" s="586"/>
      <c r="L935" s="581"/>
      <c r="M935" s="581"/>
      <c r="N935" s="581"/>
      <c r="O935" s="581"/>
      <c r="P935" s="581"/>
      <c r="Q935" s="581"/>
      <c r="R935" s="581"/>
      <c r="S935" s="581"/>
      <c r="T935" s="581"/>
      <c r="U935" s="581"/>
      <c r="V935" s="581"/>
      <c r="W935" s="581"/>
      <c r="X935" s="581"/>
      <c r="Y935" s="581"/>
      <c r="Z935" s="581"/>
      <c r="AA935" s="581"/>
      <c r="AB935" s="581"/>
      <c r="AC935" s="581"/>
      <c r="AD935" s="581"/>
    </row>
    <row r="936" ht="15.75" customHeight="1">
      <c r="A936" s="586"/>
      <c r="B936" s="587"/>
      <c r="C936" s="586"/>
      <c r="D936" s="586"/>
      <c r="E936" s="586"/>
      <c r="F936" s="586"/>
      <c r="G936" s="581"/>
      <c r="H936" s="581"/>
      <c r="I936" s="581"/>
      <c r="J936" s="581"/>
      <c r="K936" s="586"/>
      <c r="L936" s="581"/>
      <c r="M936" s="581"/>
      <c r="N936" s="581"/>
      <c r="O936" s="581"/>
      <c r="P936" s="581"/>
      <c r="Q936" s="581"/>
      <c r="R936" s="581"/>
      <c r="S936" s="581"/>
      <c r="T936" s="581"/>
      <c r="U936" s="581"/>
      <c r="V936" s="581"/>
      <c r="W936" s="581"/>
      <c r="X936" s="581"/>
      <c r="Y936" s="581"/>
      <c r="Z936" s="581"/>
      <c r="AA936" s="581"/>
      <c r="AB936" s="581"/>
      <c r="AC936" s="581"/>
      <c r="AD936" s="581"/>
    </row>
    <row r="937" ht="15.75" customHeight="1">
      <c r="A937" s="586"/>
      <c r="B937" s="587"/>
      <c r="C937" s="586"/>
      <c r="D937" s="586"/>
      <c r="E937" s="586"/>
      <c r="F937" s="586"/>
      <c r="G937" s="581"/>
      <c r="H937" s="581"/>
      <c r="I937" s="581"/>
      <c r="J937" s="581"/>
      <c r="K937" s="586"/>
      <c r="L937" s="581"/>
      <c r="M937" s="581"/>
      <c r="N937" s="581"/>
      <c r="O937" s="581"/>
      <c r="P937" s="581"/>
      <c r="Q937" s="581"/>
      <c r="R937" s="581"/>
      <c r="S937" s="581"/>
      <c r="T937" s="581"/>
      <c r="U937" s="581"/>
      <c r="V937" s="581"/>
      <c r="W937" s="581"/>
      <c r="X937" s="581"/>
      <c r="Y937" s="581"/>
      <c r="Z937" s="581"/>
      <c r="AA937" s="581"/>
      <c r="AB937" s="581"/>
      <c r="AC937" s="581"/>
      <c r="AD937" s="581"/>
    </row>
    <row r="938" ht="15.75" customHeight="1">
      <c r="A938" s="586"/>
      <c r="B938" s="587"/>
      <c r="C938" s="586"/>
      <c r="D938" s="586"/>
      <c r="E938" s="586"/>
      <c r="F938" s="586"/>
      <c r="G938" s="581"/>
      <c r="H938" s="581"/>
      <c r="I938" s="581"/>
      <c r="J938" s="581"/>
      <c r="K938" s="586"/>
      <c r="L938" s="581"/>
      <c r="M938" s="581"/>
      <c r="N938" s="581"/>
      <c r="O938" s="581"/>
      <c r="P938" s="581"/>
      <c r="Q938" s="581"/>
      <c r="R938" s="581"/>
      <c r="S938" s="581"/>
      <c r="T938" s="581"/>
      <c r="U938" s="581"/>
      <c r="V938" s="581"/>
      <c r="W938" s="581"/>
      <c r="X938" s="581"/>
      <c r="Y938" s="581"/>
      <c r="Z938" s="581"/>
      <c r="AA938" s="581"/>
      <c r="AB938" s="581"/>
      <c r="AC938" s="581"/>
      <c r="AD938" s="581"/>
    </row>
    <row r="939" ht="15.75" customHeight="1">
      <c r="A939" s="586"/>
      <c r="B939" s="587"/>
      <c r="C939" s="586"/>
      <c r="D939" s="586"/>
      <c r="E939" s="586"/>
      <c r="F939" s="586"/>
      <c r="G939" s="581"/>
      <c r="H939" s="581"/>
      <c r="I939" s="581"/>
      <c r="J939" s="581"/>
      <c r="K939" s="586"/>
      <c r="L939" s="581"/>
      <c r="M939" s="581"/>
      <c r="N939" s="581"/>
      <c r="O939" s="581"/>
      <c r="P939" s="581"/>
      <c r="Q939" s="581"/>
      <c r="R939" s="581"/>
      <c r="S939" s="581"/>
      <c r="T939" s="581"/>
      <c r="U939" s="581"/>
      <c r="V939" s="581"/>
      <c r="W939" s="581"/>
      <c r="X939" s="581"/>
      <c r="Y939" s="581"/>
      <c r="Z939" s="581"/>
      <c r="AA939" s="581"/>
      <c r="AB939" s="581"/>
      <c r="AC939" s="581"/>
      <c r="AD939" s="581"/>
    </row>
    <row r="940" ht="15.75" customHeight="1">
      <c r="A940" s="586"/>
      <c r="B940" s="587"/>
      <c r="C940" s="586"/>
      <c r="D940" s="586"/>
      <c r="E940" s="586"/>
      <c r="F940" s="586"/>
      <c r="G940" s="581"/>
      <c r="H940" s="581"/>
      <c r="I940" s="581"/>
      <c r="J940" s="581"/>
      <c r="K940" s="586"/>
      <c r="L940" s="581"/>
      <c r="M940" s="581"/>
      <c r="N940" s="581"/>
      <c r="O940" s="581"/>
      <c r="P940" s="581"/>
      <c r="Q940" s="581"/>
      <c r="R940" s="581"/>
      <c r="S940" s="581"/>
      <c r="T940" s="581"/>
      <c r="U940" s="581"/>
      <c r="V940" s="581"/>
      <c r="W940" s="581"/>
      <c r="X940" s="581"/>
      <c r="Y940" s="581"/>
      <c r="Z940" s="581"/>
      <c r="AA940" s="581"/>
      <c r="AB940" s="581"/>
      <c r="AC940" s="581"/>
      <c r="AD940" s="581"/>
    </row>
    <row r="941" ht="15.75" customHeight="1">
      <c r="A941" s="586"/>
      <c r="B941" s="587"/>
      <c r="C941" s="586"/>
      <c r="D941" s="586"/>
      <c r="E941" s="586"/>
      <c r="F941" s="586"/>
      <c r="G941" s="581"/>
      <c r="H941" s="581"/>
      <c r="I941" s="581"/>
      <c r="J941" s="581"/>
      <c r="K941" s="586"/>
      <c r="L941" s="581"/>
      <c r="M941" s="581"/>
      <c r="N941" s="581"/>
      <c r="O941" s="581"/>
      <c r="P941" s="581"/>
      <c r="Q941" s="581"/>
      <c r="R941" s="581"/>
      <c r="S941" s="581"/>
      <c r="T941" s="581"/>
      <c r="U941" s="581"/>
      <c r="V941" s="581"/>
      <c r="W941" s="581"/>
      <c r="X941" s="581"/>
      <c r="Y941" s="581"/>
      <c r="Z941" s="581"/>
      <c r="AA941" s="581"/>
      <c r="AB941" s="581"/>
      <c r="AC941" s="581"/>
      <c r="AD941" s="581"/>
    </row>
    <row r="942" ht="15.75" customHeight="1">
      <c r="A942" s="586"/>
      <c r="B942" s="587"/>
      <c r="C942" s="586"/>
      <c r="D942" s="586"/>
      <c r="E942" s="586"/>
      <c r="F942" s="586"/>
      <c r="G942" s="581"/>
      <c r="H942" s="581"/>
      <c r="I942" s="581"/>
      <c r="J942" s="581"/>
      <c r="K942" s="586"/>
      <c r="L942" s="581"/>
      <c r="M942" s="581"/>
      <c r="N942" s="581"/>
      <c r="O942" s="581"/>
      <c r="P942" s="581"/>
      <c r="Q942" s="581"/>
      <c r="R942" s="581"/>
      <c r="S942" s="581"/>
      <c r="T942" s="581"/>
      <c r="U942" s="581"/>
      <c r="V942" s="581"/>
      <c r="W942" s="581"/>
      <c r="X942" s="581"/>
      <c r="Y942" s="581"/>
      <c r="Z942" s="581"/>
      <c r="AA942" s="581"/>
      <c r="AB942" s="581"/>
      <c r="AC942" s="581"/>
      <c r="AD942" s="581"/>
    </row>
    <row r="943" ht="15.75" customHeight="1">
      <c r="A943" s="586"/>
      <c r="B943" s="587"/>
      <c r="C943" s="586"/>
      <c r="D943" s="586"/>
      <c r="E943" s="586"/>
      <c r="F943" s="586"/>
      <c r="G943" s="581"/>
      <c r="H943" s="581"/>
      <c r="I943" s="581"/>
      <c r="J943" s="581"/>
      <c r="K943" s="586"/>
      <c r="L943" s="581"/>
      <c r="M943" s="581"/>
      <c r="N943" s="581"/>
      <c r="O943" s="581"/>
      <c r="P943" s="581"/>
      <c r="Q943" s="581"/>
      <c r="R943" s="581"/>
      <c r="S943" s="581"/>
      <c r="T943" s="581"/>
      <c r="U943" s="581"/>
      <c r="V943" s="581"/>
      <c r="W943" s="581"/>
      <c r="X943" s="581"/>
      <c r="Y943" s="581"/>
      <c r="Z943" s="581"/>
      <c r="AA943" s="581"/>
      <c r="AB943" s="581"/>
      <c r="AC943" s="581"/>
      <c r="AD943" s="581"/>
    </row>
    <row r="944" ht="15.75" customHeight="1">
      <c r="A944" s="586"/>
      <c r="B944" s="587"/>
      <c r="C944" s="586"/>
      <c r="D944" s="586"/>
      <c r="E944" s="586"/>
      <c r="F944" s="586"/>
      <c r="G944" s="581"/>
      <c r="H944" s="581"/>
      <c r="I944" s="581"/>
      <c r="J944" s="581"/>
      <c r="K944" s="586"/>
      <c r="L944" s="581"/>
      <c r="M944" s="581"/>
      <c r="N944" s="581"/>
      <c r="O944" s="581"/>
      <c r="P944" s="581"/>
      <c r="Q944" s="581"/>
      <c r="R944" s="581"/>
      <c r="S944" s="581"/>
      <c r="T944" s="581"/>
      <c r="U944" s="581"/>
      <c r="V944" s="581"/>
      <c r="W944" s="581"/>
      <c r="X944" s="581"/>
      <c r="Y944" s="581"/>
      <c r="Z944" s="581"/>
      <c r="AA944" s="581"/>
      <c r="AB944" s="581"/>
      <c r="AC944" s="581"/>
      <c r="AD944" s="581"/>
    </row>
    <row r="945" ht="15.75" customHeight="1">
      <c r="A945" s="586"/>
      <c r="B945" s="587"/>
      <c r="C945" s="586"/>
      <c r="D945" s="586"/>
      <c r="E945" s="586"/>
      <c r="F945" s="586"/>
      <c r="G945" s="581"/>
      <c r="H945" s="581"/>
      <c r="I945" s="581"/>
      <c r="J945" s="581"/>
      <c r="K945" s="586"/>
      <c r="L945" s="581"/>
      <c r="M945" s="581"/>
      <c r="N945" s="581"/>
      <c r="O945" s="581"/>
      <c r="P945" s="581"/>
      <c r="Q945" s="581"/>
      <c r="R945" s="581"/>
      <c r="S945" s="581"/>
      <c r="T945" s="581"/>
      <c r="U945" s="581"/>
      <c r="V945" s="581"/>
      <c r="W945" s="581"/>
      <c r="X945" s="581"/>
      <c r="Y945" s="581"/>
      <c r="Z945" s="581"/>
      <c r="AA945" s="581"/>
      <c r="AB945" s="581"/>
      <c r="AC945" s="581"/>
      <c r="AD945" s="581"/>
    </row>
    <row r="946" ht="15.75" customHeight="1">
      <c r="A946" s="586"/>
      <c r="B946" s="587"/>
      <c r="C946" s="586"/>
      <c r="D946" s="586"/>
      <c r="E946" s="586"/>
      <c r="F946" s="586"/>
      <c r="G946" s="581"/>
      <c r="H946" s="581"/>
      <c r="I946" s="581"/>
      <c r="J946" s="581"/>
      <c r="K946" s="586"/>
      <c r="L946" s="581"/>
      <c r="M946" s="581"/>
      <c r="N946" s="581"/>
      <c r="O946" s="581"/>
      <c r="P946" s="581"/>
      <c r="Q946" s="581"/>
      <c r="R946" s="581"/>
      <c r="S946" s="581"/>
      <c r="T946" s="581"/>
      <c r="U946" s="581"/>
      <c r="V946" s="581"/>
      <c r="W946" s="581"/>
      <c r="X946" s="581"/>
      <c r="Y946" s="581"/>
      <c r="Z946" s="581"/>
      <c r="AA946" s="581"/>
      <c r="AB946" s="581"/>
      <c r="AC946" s="581"/>
      <c r="AD946" s="581"/>
    </row>
    <row r="947" ht="15.75" customHeight="1">
      <c r="A947" s="586"/>
      <c r="B947" s="587"/>
      <c r="C947" s="586"/>
      <c r="D947" s="586"/>
      <c r="E947" s="586"/>
      <c r="F947" s="586"/>
      <c r="G947" s="581"/>
      <c r="H947" s="581"/>
      <c r="I947" s="581"/>
      <c r="J947" s="581"/>
      <c r="K947" s="586"/>
      <c r="L947" s="581"/>
      <c r="M947" s="581"/>
      <c r="N947" s="581"/>
      <c r="O947" s="581"/>
      <c r="P947" s="581"/>
      <c r="Q947" s="581"/>
      <c r="R947" s="581"/>
      <c r="S947" s="581"/>
      <c r="T947" s="581"/>
      <c r="U947" s="581"/>
      <c r="V947" s="581"/>
      <c r="W947" s="581"/>
      <c r="X947" s="581"/>
      <c r="Y947" s="581"/>
      <c r="Z947" s="581"/>
      <c r="AA947" s="581"/>
      <c r="AB947" s="581"/>
      <c r="AC947" s="581"/>
      <c r="AD947" s="581"/>
    </row>
    <row r="948" ht="15.75" customHeight="1">
      <c r="A948" s="586"/>
      <c r="B948" s="587"/>
      <c r="C948" s="586"/>
      <c r="D948" s="586"/>
      <c r="E948" s="586"/>
      <c r="F948" s="586"/>
      <c r="G948" s="581"/>
      <c r="H948" s="581"/>
      <c r="I948" s="581"/>
      <c r="J948" s="581"/>
      <c r="K948" s="586"/>
      <c r="L948" s="581"/>
      <c r="M948" s="581"/>
      <c r="N948" s="581"/>
      <c r="O948" s="581"/>
      <c r="P948" s="581"/>
      <c r="Q948" s="581"/>
      <c r="R948" s="581"/>
      <c r="S948" s="581"/>
      <c r="T948" s="581"/>
      <c r="U948" s="581"/>
      <c r="V948" s="581"/>
      <c r="W948" s="581"/>
      <c r="X948" s="581"/>
      <c r="Y948" s="581"/>
      <c r="Z948" s="581"/>
      <c r="AA948" s="581"/>
      <c r="AB948" s="581"/>
      <c r="AC948" s="581"/>
      <c r="AD948" s="581"/>
    </row>
    <row r="949" ht="15.75" customHeight="1">
      <c r="A949" s="586"/>
      <c r="B949" s="587"/>
      <c r="C949" s="586"/>
      <c r="D949" s="586"/>
      <c r="E949" s="586"/>
      <c r="F949" s="586"/>
      <c r="G949" s="581"/>
      <c r="H949" s="581"/>
      <c r="I949" s="581"/>
      <c r="J949" s="581"/>
      <c r="K949" s="586"/>
      <c r="L949" s="581"/>
      <c r="M949" s="581"/>
      <c r="N949" s="581"/>
      <c r="O949" s="581"/>
      <c r="P949" s="581"/>
      <c r="Q949" s="581"/>
      <c r="R949" s="581"/>
      <c r="S949" s="581"/>
      <c r="T949" s="581"/>
      <c r="U949" s="581"/>
      <c r="V949" s="581"/>
      <c r="W949" s="581"/>
      <c r="X949" s="581"/>
      <c r="Y949" s="581"/>
      <c r="Z949" s="581"/>
      <c r="AA949" s="581"/>
      <c r="AB949" s="581"/>
      <c r="AC949" s="581"/>
      <c r="AD949" s="581"/>
    </row>
    <row r="950" ht="15.75" customHeight="1">
      <c r="A950" s="586"/>
      <c r="B950" s="587"/>
      <c r="C950" s="586"/>
      <c r="D950" s="586"/>
      <c r="E950" s="586"/>
      <c r="F950" s="586"/>
      <c r="G950" s="581"/>
      <c r="H950" s="581"/>
      <c r="I950" s="581"/>
      <c r="J950" s="581"/>
      <c r="K950" s="586"/>
      <c r="L950" s="581"/>
      <c r="M950" s="581"/>
      <c r="N950" s="581"/>
      <c r="O950" s="581"/>
      <c r="P950" s="581"/>
      <c r="Q950" s="581"/>
      <c r="R950" s="581"/>
      <c r="S950" s="581"/>
      <c r="T950" s="581"/>
      <c r="U950" s="581"/>
      <c r="V950" s="581"/>
      <c r="W950" s="581"/>
      <c r="X950" s="581"/>
      <c r="Y950" s="581"/>
      <c r="Z950" s="581"/>
      <c r="AA950" s="581"/>
      <c r="AB950" s="581"/>
      <c r="AC950" s="581"/>
      <c r="AD950" s="581"/>
    </row>
    <row r="951" ht="15.75" customHeight="1">
      <c r="A951" s="586"/>
      <c r="B951" s="587"/>
      <c r="C951" s="586"/>
      <c r="D951" s="586"/>
      <c r="E951" s="586"/>
      <c r="F951" s="586"/>
      <c r="G951" s="581"/>
      <c r="H951" s="581"/>
      <c r="I951" s="581"/>
      <c r="J951" s="581"/>
      <c r="K951" s="586"/>
      <c r="L951" s="581"/>
      <c r="M951" s="581"/>
      <c r="N951" s="581"/>
      <c r="O951" s="581"/>
      <c r="P951" s="581"/>
      <c r="Q951" s="581"/>
      <c r="R951" s="581"/>
      <c r="S951" s="581"/>
      <c r="T951" s="581"/>
      <c r="U951" s="581"/>
      <c r="V951" s="581"/>
      <c r="W951" s="581"/>
      <c r="X951" s="581"/>
      <c r="Y951" s="581"/>
      <c r="Z951" s="581"/>
      <c r="AA951" s="581"/>
      <c r="AB951" s="581"/>
      <c r="AC951" s="581"/>
      <c r="AD951" s="581"/>
    </row>
    <row r="952" ht="15.75" customHeight="1">
      <c r="A952" s="586"/>
      <c r="B952" s="587"/>
      <c r="C952" s="586"/>
      <c r="D952" s="586"/>
      <c r="E952" s="586"/>
      <c r="F952" s="586"/>
      <c r="G952" s="581"/>
      <c r="H952" s="581"/>
      <c r="I952" s="581"/>
      <c r="J952" s="581"/>
      <c r="K952" s="586"/>
      <c r="L952" s="581"/>
      <c r="M952" s="581"/>
      <c r="N952" s="581"/>
      <c r="O952" s="581"/>
      <c r="P952" s="581"/>
      <c r="Q952" s="581"/>
      <c r="R952" s="581"/>
      <c r="S952" s="581"/>
      <c r="T952" s="581"/>
      <c r="U952" s="581"/>
      <c r="V952" s="581"/>
      <c r="W952" s="581"/>
      <c r="X952" s="581"/>
      <c r="Y952" s="581"/>
      <c r="Z952" s="581"/>
      <c r="AA952" s="581"/>
      <c r="AB952" s="581"/>
      <c r="AC952" s="581"/>
      <c r="AD952" s="581"/>
    </row>
    <row r="953" ht="15.75" customHeight="1">
      <c r="A953" s="586"/>
      <c r="B953" s="587"/>
      <c r="C953" s="586"/>
      <c r="D953" s="586"/>
      <c r="E953" s="586"/>
      <c r="F953" s="586"/>
      <c r="G953" s="581"/>
      <c r="H953" s="581"/>
      <c r="I953" s="581"/>
      <c r="J953" s="581"/>
      <c r="K953" s="586"/>
      <c r="L953" s="581"/>
      <c r="M953" s="581"/>
      <c r="N953" s="581"/>
      <c r="O953" s="581"/>
      <c r="P953" s="581"/>
      <c r="Q953" s="581"/>
      <c r="R953" s="581"/>
      <c r="S953" s="581"/>
      <c r="T953" s="581"/>
      <c r="U953" s="581"/>
      <c r="V953" s="581"/>
      <c r="W953" s="581"/>
      <c r="X953" s="581"/>
      <c r="Y953" s="581"/>
      <c r="Z953" s="581"/>
      <c r="AA953" s="581"/>
      <c r="AB953" s="581"/>
      <c r="AC953" s="581"/>
      <c r="AD953" s="581"/>
    </row>
    <row r="954" ht="15.75" customHeight="1">
      <c r="A954" s="586"/>
      <c r="B954" s="587"/>
      <c r="C954" s="586"/>
      <c r="D954" s="586"/>
      <c r="E954" s="586"/>
      <c r="F954" s="586"/>
      <c r="G954" s="581"/>
      <c r="H954" s="581"/>
      <c r="I954" s="581"/>
      <c r="J954" s="581"/>
      <c r="K954" s="586"/>
      <c r="L954" s="581"/>
      <c r="M954" s="581"/>
      <c r="N954" s="581"/>
      <c r="O954" s="581"/>
      <c r="P954" s="581"/>
      <c r="Q954" s="581"/>
      <c r="R954" s="581"/>
      <c r="S954" s="581"/>
      <c r="T954" s="581"/>
      <c r="U954" s="581"/>
      <c r="V954" s="581"/>
      <c r="W954" s="581"/>
      <c r="X954" s="581"/>
      <c r="Y954" s="581"/>
      <c r="Z954" s="581"/>
      <c r="AA954" s="581"/>
      <c r="AB954" s="581"/>
      <c r="AC954" s="581"/>
      <c r="AD954" s="581"/>
    </row>
    <row r="955" ht="15.75" customHeight="1">
      <c r="A955" s="586"/>
      <c r="B955" s="587"/>
      <c r="C955" s="586"/>
      <c r="D955" s="586"/>
      <c r="E955" s="586"/>
      <c r="F955" s="586"/>
      <c r="G955" s="581"/>
      <c r="H955" s="581"/>
      <c r="I955" s="581"/>
      <c r="J955" s="581"/>
      <c r="K955" s="586"/>
      <c r="L955" s="581"/>
      <c r="M955" s="581"/>
      <c r="N955" s="581"/>
      <c r="O955" s="581"/>
      <c r="P955" s="581"/>
      <c r="Q955" s="581"/>
      <c r="R955" s="581"/>
      <c r="S955" s="581"/>
      <c r="T955" s="581"/>
      <c r="U955" s="581"/>
      <c r="V955" s="581"/>
      <c r="W955" s="581"/>
      <c r="X955" s="581"/>
      <c r="Y955" s="581"/>
      <c r="Z955" s="581"/>
      <c r="AA955" s="581"/>
      <c r="AB955" s="581"/>
      <c r="AC955" s="581"/>
      <c r="AD955" s="581"/>
    </row>
    <row r="956" ht="15.75" customHeight="1">
      <c r="A956" s="586"/>
      <c r="B956" s="587"/>
      <c r="C956" s="586"/>
      <c r="D956" s="586"/>
      <c r="E956" s="586"/>
      <c r="F956" s="586"/>
      <c r="G956" s="581"/>
      <c r="H956" s="581"/>
      <c r="I956" s="581"/>
      <c r="J956" s="581"/>
      <c r="K956" s="586"/>
      <c r="L956" s="581"/>
      <c r="M956" s="581"/>
      <c r="N956" s="581"/>
      <c r="O956" s="581"/>
      <c r="P956" s="581"/>
      <c r="Q956" s="581"/>
      <c r="R956" s="581"/>
      <c r="S956" s="581"/>
      <c r="T956" s="581"/>
      <c r="U956" s="581"/>
      <c r="V956" s="581"/>
      <c r="W956" s="581"/>
      <c r="X956" s="581"/>
      <c r="Y956" s="581"/>
      <c r="Z956" s="581"/>
      <c r="AA956" s="581"/>
      <c r="AB956" s="581"/>
      <c r="AC956" s="581"/>
      <c r="AD956" s="581"/>
    </row>
    <row r="957" ht="15.75" customHeight="1">
      <c r="A957" s="586"/>
      <c r="B957" s="587"/>
      <c r="C957" s="586"/>
      <c r="D957" s="586"/>
      <c r="E957" s="586"/>
      <c r="F957" s="586"/>
      <c r="G957" s="581"/>
      <c r="H957" s="581"/>
      <c r="I957" s="581"/>
      <c r="J957" s="581"/>
      <c r="K957" s="586"/>
      <c r="L957" s="581"/>
      <c r="M957" s="581"/>
      <c r="N957" s="581"/>
      <c r="O957" s="581"/>
      <c r="P957" s="581"/>
      <c r="Q957" s="581"/>
      <c r="R957" s="581"/>
      <c r="S957" s="581"/>
      <c r="T957" s="581"/>
      <c r="U957" s="581"/>
      <c r="V957" s="581"/>
      <c r="W957" s="581"/>
      <c r="X957" s="581"/>
      <c r="Y957" s="581"/>
      <c r="Z957" s="581"/>
      <c r="AA957" s="581"/>
      <c r="AB957" s="581"/>
      <c r="AC957" s="581"/>
      <c r="AD957" s="581"/>
    </row>
    <row r="958" ht="15.75" customHeight="1">
      <c r="A958" s="586"/>
      <c r="B958" s="587"/>
      <c r="C958" s="586"/>
      <c r="D958" s="586"/>
      <c r="E958" s="586"/>
      <c r="F958" s="586"/>
      <c r="G958" s="581"/>
      <c r="H958" s="581"/>
      <c r="I958" s="581"/>
      <c r="J958" s="581"/>
      <c r="K958" s="586"/>
      <c r="L958" s="581"/>
      <c r="M958" s="581"/>
      <c r="N958" s="581"/>
      <c r="O958" s="581"/>
      <c r="P958" s="581"/>
      <c r="Q958" s="581"/>
      <c r="R958" s="581"/>
      <c r="S958" s="581"/>
      <c r="T958" s="581"/>
      <c r="U958" s="581"/>
      <c r="V958" s="581"/>
      <c r="W958" s="581"/>
      <c r="X958" s="581"/>
      <c r="Y958" s="581"/>
      <c r="Z958" s="581"/>
      <c r="AA958" s="581"/>
      <c r="AB958" s="581"/>
      <c r="AC958" s="581"/>
      <c r="AD958" s="581"/>
    </row>
    <row r="959" ht="15.75" customHeight="1">
      <c r="A959" s="586"/>
      <c r="B959" s="587"/>
      <c r="C959" s="586"/>
      <c r="D959" s="586"/>
      <c r="E959" s="586"/>
      <c r="F959" s="586"/>
      <c r="G959" s="581"/>
      <c r="H959" s="581"/>
      <c r="I959" s="581"/>
      <c r="J959" s="581"/>
      <c r="K959" s="586"/>
      <c r="L959" s="581"/>
      <c r="M959" s="581"/>
      <c r="N959" s="581"/>
      <c r="O959" s="581"/>
      <c r="P959" s="581"/>
      <c r="Q959" s="581"/>
      <c r="R959" s="581"/>
      <c r="S959" s="581"/>
      <c r="T959" s="581"/>
      <c r="U959" s="581"/>
      <c r="V959" s="581"/>
      <c r="W959" s="581"/>
      <c r="X959" s="581"/>
      <c r="Y959" s="581"/>
      <c r="Z959" s="581"/>
      <c r="AA959" s="581"/>
      <c r="AB959" s="581"/>
      <c r="AC959" s="581"/>
      <c r="AD959" s="581"/>
    </row>
    <row r="960" ht="15.75" customHeight="1">
      <c r="A960" s="586"/>
      <c r="B960" s="587"/>
      <c r="C960" s="586"/>
      <c r="D960" s="586"/>
      <c r="E960" s="586"/>
      <c r="F960" s="586"/>
      <c r="G960" s="581"/>
      <c r="H960" s="581"/>
      <c r="I960" s="581"/>
      <c r="J960" s="581"/>
      <c r="K960" s="586"/>
      <c r="L960" s="581"/>
      <c r="M960" s="581"/>
      <c r="N960" s="581"/>
      <c r="O960" s="581"/>
      <c r="P960" s="581"/>
      <c r="Q960" s="581"/>
      <c r="R960" s="581"/>
      <c r="S960" s="581"/>
      <c r="T960" s="581"/>
      <c r="U960" s="581"/>
      <c r="V960" s="581"/>
      <c r="W960" s="581"/>
      <c r="X960" s="581"/>
      <c r="Y960" s="581"/>
      <c r="Z960" s="581"/>
      <c r="AA960" s="581"/>
      <c r="AB960" s="581"/>
      <c r="AC960" s="581"/>
      <c r="AD960" s="581"/>
    </row>
    <row r="961" ht="15.75" customHeight="1">
      <c r="A961" s="586"/>
      <c r="B961" s="587"/>
      <c r="C961" s="586"/>
      <c r="D961" s="586"/>
      <c r="E961" s="586"/>
      <c r="F961" s="586"/>
      <c r="G961" s="581"/>
      <c r="H961" s="581"/>
      <c r="I961" s="581"/>
      <c r="J961" s="581"/>
      <c r="K961" s="586"/>
      <c r="L961" s="581"/>
      <c r="M961" s="581"/>
      <c r="N961" s="581"/>
      <c r="O961" s="581"/>
      <c r="P961" s="581"/>
      <c r="Q961" s="581"/>
      <c r="R961" s="581"/>
      <c r="S961" s="581"/>
      <c r="T961" s="581"/>
      <c r="U961" s="581"/>
      <c r="V961" s="581"/>
      <c r="W961" s="581"/>
      <c r="X961" s="581"/>
      <c r="Y961" s="581"/>
      <c r="Z961" s="581"/>
      <c r="AA961" s="581"/>
      <c r="AB961" s="581"/>
      <c r="AC961" s="581"/>
      <c r="AD961" s="581"/>
    </row>
    <row r="962" ht="15.75" customHeight="1">
      <c r="A962" s="586"/>
      <c r="B962" s="587"/>
      <c r="C962" s="586"/>
      <c r="D962" s="586"/>
      <c r="E962" s="586"/>
      <c r="F962" s="586"/>
      <c r="G962" s="581"/>
      <c r="H962" s="581"/>
      <c r="I962" s="581"/>
      <c r="J962" s="581"/>
      <c r="K962" s="586"/>
      <c r="L962" s="581"/>
      <c r="M962" s="581"/>
      <c r="N962" s="581"/>
      <c r="O962" s="581"/>
      <c r="P962" s="581"/>
      <c r="Q962" s="581"/>
      <c r="R962" s="581"/>
      <c r="S962" s="581"/>
      <c r="T962" s="581"/>
      <c r="U962" s="581"/>
      <c r="V962" s="581"/>
      <c r="W962" s="581"/>
      <c r="X962" s="581"/>
      <c r="Y962" s="581"/>
      <c r="Z962" s="581"/>
      <c r="AA962" s="581"/>
      <c r="AB962" s="581"/>
      <c r="AC962" s="581"/>
      <c r="AD962" s="581"/>
    </row>
    <row r="963" ht="15.75" customHeight="1">
      <c r="A963" s="586"/>
      <c r="B963" s="587"/>
      <c r="C963" s="586"/>
      <c r="D963" s="586"/>
      <c r="E963" s="586"/>
      <c r="F963" s="586"/>
      <c r="G963" s="581"/>
      <c r="H963" s="581"/>
      <c r="I963" s="581"/>
      <c r="J963" s="581"/>
      <c r="K963" s="586"/>
      <c r="L963" s="581"/>
      <c r="M963" s="581"/>
      <c r="N963" s="581"/>
      <c r="O963" s="581"/>
      <c r="P963" s="581"/>
      <c r="Q963" s="581"/>
      <c r="R963" s="581"/>
      <c r="S963" s="581"/>
      <c r="T963" s="581"/>
      <c r="U963" s="581"/>
      <c r="V963" s="581"/>
      <c r="W963" s="581"/>
      <c r="X963" s="581"/>
      <c r="Y963" s="581"/>
      <c r="Z963" s="581"/>
      <c r="AA963" s="581"/>
      <c r="AB963" s="581"/>
      <c r="AC963" s="581"/>
      <c r="AD963" s="581"/>
    </row>
    <row r="964" ht="15.75" customHeight="1">
      <c r="A964" s="586"/>
      <c r="B964" s="587"/>
      <c r="C964" s="586"/>
      <c r="D964" s="586"/>
      <c r="E964" s="586"/>
      <c r="F964" s="586"/>
      <c r="G964" s="581"/>
      <c r="H964" s="581"/>
      <c r="I964" s="581"/>
      <c r="J964" s="581"/>
      <c r="K964" s="586"/>
      <c r="L964" s="581"/>
      <c r="M964" s="581"/>
      <c r="N964" s="581"/>
      <c r="O964" s="581"/>
      <c r="P964" s="581"/>
      <c r="Q964" s="581"/>
      <c r="R964" s="581"/>
      <c r="S964" s="581"/>
      <c r="T964" s="581"/>
      <c r="U964" s="581"/>
      <c r="V964" s="581"/>
      <c r="W964" s="581"/>
      <c r="X964" s="581"/>
      <c r="Y964" s="581"/>
      <c r="Z964" s="581"/>
      <c r="AA964" s="581"/>
      <c r="AB964" s="581"/>
      <c r="AC964" s="581"/>
      <c r="AD964" s="581"/>
    </row>
    <row r="965" ht="15.75" customHeight="1">
      <c r="A965" s="586"/>
      <c r="B965" s="587"/>
      <c r="C965" s="586"/>
      <c r="D965" s="586"/>
      <c r="E965" s="586"/>
      <c r="F965" s="586"/>
      <c r="G965" s="581"/>
      <c r="H965" s="581"/>
      <c r="I965" s="581"/>
      <c r="J965" s="581"/>
      <c r="K965" s="586"/>
      <c r="L965" s="581"/>
      <c r="M965" s="581"/>
      <c r="N965" s="581"/>
      <c r="O965" s="581"/>
      <c r="P965" s="581"/>
      <c r="Q965" s="581"/>
      <c r="R965" s="581"/>
      <c r="S965" s="581"/>
      <c r="T965" s="581"/>
      <c r="U965" s="581"/>
      <c r="V965" s="581"/>
      <c r="W965" s="581"/>
      <c r="X965" s="581"/>
      <c r="Y965" s="581"/>
      <c r="Z965" s="581"/>
      <c r="AA965" s="581"/>
      <c r="AB965" s="581"/>
      <c r="AC965" s="581"/>
      <c r="AD965" s="581"/>
    </row>
    <row r="966" ht="15.75" customHeight="1">
      <c r="A966" s="586"/>
      <c r="B966" s="587"/>
      <c r="C966" s="586"/>
      <c r="D966" s="586"/>
      <c r="E966" s="586"/>
      <c r="F966" s="586"/>
      <c r="G966" s="581"/>
      <c r="H966" s="581"/>
      <c r="I966" s="581"/>
      <c r="J966" s="581"/>
      <c r="K966" s="586"/>
      <c r="L966" s="581"/>
      <c r="M966" s="581"/>
      <c r="N966" s="581"/>
      <c r="O966" s="581"/>
      <c r="P966" s="581"/>
      <c r="Q966" s="581"/>
      <c r="R966" s="581"/>
      <c r="S966" s="581"/>
      <c r="T966" s="581"/>
      <c r="U966" s="581"/>
      <c r="V966" s="581"/>
      <c r="W966" s="581"/>
      <c r="X966" s="581"/>
      <c r="Y966" s="581"/>
      <c r="Z966" s="581"/>
      <c r="AA966" s="581"/>
      <c r="AB966" s="581"/>
      <c r="AC966" s="581"/>
      <c r="AD966" s="581"/>
    </row>
    <row r="967" ht="15.75" customHeight="1">
      <c r="A967" s="586"/>
      <c r="B967" s="587"/>
      <c r="C967" s="586"/>
      <c r="D967" s="586"/>
      <c r="E967" s="586"/>
      <c r="F967" s="586"/>
      <c r="G967" s="581"/>
      <c r="H967" s="581"/>
      <c r="I967" s="581"/>
      <c r="J967" s="581"/>
      <c r="K967" s="586"/>
      <c r="L967" s="581"/>
      <c r="M967" s="581"/>
      <c r="N967" s="581"/>
      <c r="O967" s="581"/>
      <c r="P967" s="581"/>
      <c r="Q967" s="581"/>
      <c r="R967" s="581"/>
      <c r="S967" s="581"/>
      <c r="T967" s="581"/>
      <c r="U967" s="581"/>
      <c r="V967" s="581"/>
      <c r="W967" s="581"/>
      <c r="X967" s="581"/>
      <c r="Y967" s="581"/>
      <c r="Z967" s="581"/>
      <c r="AA967" s="581"/>
      <c r="AB967" s="581"/>
      <c r="AC967" s="581"/>
      <c r="AD967" s="581"/>
    </row>
    <row r="968" ht="15.75" customHeight="1">
      <c r="A968" s="586"/>
      <c r="B968" s="587"/>
      <c r="C968" s="586"/>
      <c r="D968" s="586"/>
      <c r="E968" s="586"/>
      <c r="F968" s="586"/>
      <c r="G968" s="581"/>
      <c r="H968" s="581"/>
      <c r="I968" s="581"/>
      <c r="J968" s="581"/>
      <c r="K968" s="586"/>
      <c r="L968" s="581"/>
      <c r="M968" s="581"/>
      <c r="N968" s="581"/>
      <c r="O968" s="581"/>
      <c r="P968" s="581"/>
      <c r="Q968" s="581"/>
      <c r="R968" s="581"/>
      <c r="S968" s="581"/>
      <c r="T968" s="581"/>
      <c r="U968" s="581"/>
      <c r="V968" s="581"/>
      <c r="W968" s="581"/>
      <c r="X968" s="581"/>
      <c r="Y968" s="581"/>
      <c r="Z968" s="581"/>
      <c r="AA968" s="581"/>
      <c r="AB968" s="581"/>
      <c r="AC968" s="581"/>
      <c r="AD968" s="581"/>
    </row>
    <row r="969" ht="15.75" customHeight="1">
      <c r="A969" s="586"/>
      <c r="B969" s="587"/>
      <c r="C969" s="586"/>
      <c r="D969" s="586"/>
      <c r="E969" s="586"/>
      <c r="F969" s="586"/>
      <c r="G969" s="581"/>
      <c r="H969" s="581"/>
      <c r="I969" s="581"/>
      <c r="J969" s="581"/>
      <c r="K969" s="586"/>
      <c r="L969" s="581"/>
      <c r="M969" s="581"/>
      <c r="N969" s="581"/>
      <c r="O969" s="581"/>
      <c r="P969" s="581"/>
      <c r="Q969" s="581"/>
      <c r="R969" s="581"/>
      <c r="S969" s="581"/>
      <c r="T969" s="581"/>
      <c r="U969" s="581"/>
      <c r="V969" s="581"/>
      <c r="W969" s="581"/>
      <c r="X969" s="581"/>
      <c r="Y969" s="581"/>
      <c r="Z969" s="581"/>
      <c r="AA969" s="581"/>
      <c r="AB969" s="581"/>
      <c r="AC969" s="581"/>
      <c r="AD969" s="581"/>
    </row>
    <row r="970" ht="15.75" customHeight="1">
      <c r="A970" s="586"/>
      <c r="B970" s="587"/>
      <c r="C970" s="586"/>
      <c r="D970" s="586"/>
      <c r="E970" s="586"/>
      <c r="F970" s="586"/>
      <c r="G970" s="581"/>
      <c r="H970" s="581"/>
      <c r="I970" s="581"/>
      <c r="J970" s="581"/>
      <c r="K970" s="586"/>
      <c r="L970" s="581"/>
      <c r="M970" s="581"/>
      <c r="N970" s="581"/>
      <c r="O970" s="581"/>
      <c r="P970" s="581"/>
      <c r="Q970" s="581"/>
      <c r="R970" s="581"/>
      <c r="S970" s="581"/>
      <c r="T970" s="581"/>
      <c r="U970" s="581"/>
      <c r="V970" s="581"/>
      <c r="W970" s="581"/>
      <c r="X970" s="581"/>
      <c r="Y970" s="581"/>
      <c r="Z970" s="581"/>
      <c r="AA970" s="581"/>
      <c r="AB970" s="581"/>
      <c r="AC970" s="581"/>
      <c r="AD970" s="581"/>
    </row>
    <row r="971" ht="15.75" customHeight="1">
      <c r="A971" s="586"/>
      <c r="B971" s="587"/>
      <c r="C971" s="586"/>
      <c r="D971" s="586"/>
      <c r="E971" s="586"/>
      <c r="F971" s="586"/>
      <c r="G971" s="581"/>
      <c r="H971" s="581"/>
      <c r="I971" s="581"/>
      <c r="J971" s="581"/>
      <c r="K971" s="586"/>
      <c r="L971" s="581"/>
      <c r="M971" s="581"/>
      <c r="N971" s="581"/>
      <c r="O971" s="581"/>
      <c r="P971" s="581"/>
      <c r="Q971" s="581"/>
      <c r="R971" s="581"/>
      <c r="S971" s="581"/>
      <c r="T971" s="581"/>
      <c r="U971" s="581"/>
      <c r="V971" s="581"/>
      <c r="W971" s="581"/>
      <c r="X971" s="581"/>
      <c r="Y971" s="581"/>
      <c r="Z971" s="581"/>
      <c r="AA971" s="581"/>
      <c r="AB971" s="581"/>
      <c r="AC971" s="581"/>
      <c r="AD971" s="581"/>
    </row>
    <row r="972" ht="15.75" customHeight="1">
      <c r="A972" s="586"/>
      <c r="B972" s="587"/>
      <c r="C972" s="586"/>
      <c r="D972" s="586"/>
      <c r="E972" s="586"/>
      <c r="F972" s="586"/>
      <c r="G972" s="581"/>
      <c r="H972" s="581"/>
      <c r="I972" s="581"/>
      <c r="J972" s="581"/>
      <c r="K972" s="586"/>
      <c r="L972" s="581"/>
      <c r="M972" s="581"/>
      <c r="N972" s="581"/>
      <c r="O972" s="581"/>
      <c r="P972" s="581"/>
      <c r="Q972" s="581"/>
      <c r="R972" s="581"/>
      <c r="S972" s="581"/>
      <c r="T972" s="581"/>
      <c r="U972" s="581"/>
      <c r="V972" s="581"/>
      <c r="W972" s="581"/>
      <c r="X972" s="581"/>
      <c r="Y972" s="581"/>
      <c r="Z972" s="581"/>
      <c r="AA972" s="581"/>
      <c r="AB972" s="581"/>
      <c r="AC972" s="581"/>
      <c r="AD972" s="581"/>
    </row>
    <row r="973" ht="15.75" customHeight="1">
      <c r="A973" s="586"/>
      <c r="B973" s="587"/>
      <c r="C973" s="586"/>
      <c r="D973" s="586"/>
      <c r="E973" s="586"/>
      <c r="F973" s="586"/>
      <c r="G973" s="581"/>
      <c r="H973" s="581"/>
      <c r="I973" s="581"/>
      <c r="J973" s="581"/>
      <c r="K973" s="586"/>
      <c r="L973" s="581"/>
      <c r="M973" s="581"/>
      <c r="N973" s="581"/>
      <c r="O973" s="581"/>
      <c r="P973" s="581"/>
      <c r="Q973" s="581"/>
      <c r="R973" s="581"/>
      <c r="S973" s="581"/>
      <c r="T973" s="581"/>
      <c r="U973" s="581"/>
      <c r="V973" s="581"/>
      <c r="W973" s="581"/>
      <c r="X973" s="581"/>
      <c r="Y973" s="581"/>
      <c r="Z973" s="581"/>
      <c r="AA973" s="581"/>
      <c r="AB973" s="581"/>
      <c r="AC973" s="581"/>
      <c r="AD973" s="581"/>
    </row>
    <row r="974" ht="15.75" customHeight="1">
      <c r="A974" s="586"/>
      <c r="B974" s="587"/>
      <c r="C974" s="586"/>
      <c r="D974" s="586"/>
      <c r="E974" s="586"/>
      <c r="F974" s="586"/>
      <c r="G974" s="581"/>
      <c r="H974" s="581"/>
      <c r="I974" s="581"/>
      <c r="J974" s="581"/>
      <c r="K974" s="586"/>
      <c r="L974" s="581"/>
      <c r="M974" s="581"/>
      <c r="N974" s="581"/>
      <c r="O974" s="581"/>
      <c r="P974" s="581"/>
      <c r="Q974" s="581"/>
      <c r="R974" s="581"/>
      <c r="S974" s="581"/>
      <c r="T974" s="581"/>
      <c r="U974" s="581"/>
      <c r="V974" s="581"/>
      <c r="W974" s="581"/>
      <c r="X974" s="581"/>
      <c r="Y974" s="581"/>
      <c r="Z974" s="581"/>
      <c r="AA974" s="581"/>
      <c r="AB974" s="581"/>
      <c r="AC974" s="581"/>
      <c r="AD974" s="581"/>
    </row>
    <row r="975" ht="15.75" customHeight="1">
      <c r="A975" s="586"/>
      <c r="B975" s="587"/>
      <c r="C975" s="586"/>
      <c r="D975" s="586"/>
      <c r="E975" s="586"/>
      <c r="F975" s="586"/>
      <c r="G975" s="581"/>
      <c r="H975" s="581"/>
      <c r="I975" s="581"/>
      <c r="J975" s="581"/>
      <c r="K975" s="586"/>
      <c r="L975" s="581"/>
      <c r="M975" s="581"/>
      <c r="N975" s="581"/>
      <c r="O975" s="581"/>
      <c r="P975" s="581"/>
      <c r="Q975" s="581"/>
      <c r="R975" s="581"/>
      <c r="S975" s="581"/>
      <c r="T975" s="581"/>
      <c r="U975" s="581"/>
      <c r="V975" s="581"/>
      <c r="W975" s="581"/>
      <c r="X975" s="581"/>
      <c r="Y975" s="581"/>
      <c r="Z975" s="581"/>
      <c r="AA975" s="581"/>
      <c r="AB975" s="581"/>
      <c r="AC975" s="581"/>
      <c r="AD975" s="581"/>
    </row>
    <row r="976" ht="15.75" customHeight="1">
      <c r="A976" s="586"/>
      <c r="B976" s="587"/>
      <c r="C976" s="586"/>
      <c r="D976" s="586"/>
      <c r="E976" s="586"/>
      <c r="F976" s="586"/>
      <c r="G976" s="581"/>
      <c r="H976" s="581"/>
      <c r="I976" s="581"/>
      <c r="J976" s="581"/>
      <c r="K976" s="586"/>
      <c r="L976" s="581"/>
      <c r="M976" s="581"/>
      <c r="N976" s="581"/>
      <c r="O976" s="581"/>
      <c r="P976" s="581"/>
      <c r="Q976" s="581"/>
      <c r="R976" s="581"/>
      <c r="S976" s="581"/>
      <c r="T976" s="581"/>
      <c r="U976" s="581"/>
      <c r="V976" s="581"/>
      <c r="W976" s="581"/>
      <c r="X976" s="581"/>
      <c r="Y976" s="581"/>
      <c r="Z976" s="581"/>
      <c r="AA976" s="581"/>
      <c r="AB976" s="581"/>
      <c r="AC976" s="581"/>
      <c r="AD976" s="581"/>
    </row>
    <row r="977" ht="15.75" customHeight="1">
      <c r="A977" s="586"/>
      <c r="B977" s="587"/>
      <c r="C977" s="586"/>
      <c r="D977" s="586"/>
      <c r="E977" s="586"/>
      <c r="F977" s="586"/>
      <c r="G977" s="581"/>
      <c r="H977" s="581"/>
      <c r="I977" s="581"/>
      <c r="J977" s="581"/>
      <c r="K977" s="586"/>
      <c r="L977" s="581"/>
      <c r="M977" s="581"/>
      <c r="N977" s="581"/>
      <c r="O977" s="581"/>
      <c r="P977" s="581"/>
      <c r="Q977" s="581"/>
      <c r="R977" s="581"/>
      <c r="S977" s="581"/>
      <c r="T977" s="581"/>
      <c r="U977" s="581"/>
      <c r="V977" s="581"/>
      <c r="W977" s="581"/>
      <c r="X977" s="581"/>
      <c r="Y977" s="581"/>
      <c r="Z977" s="581"/>
      <c r="AA977" s="581"/>
      <c r="AB977" s="581"/>
      <c r="AC977" s="581"/>
      <c r="AD977" s="581"/>
    </row>
    <row r="978" ht="15.75" customHeight="1">
      <c r="A978" s="586"/>
      <c r="B978" s="587"/>
      <c r="C978" s="586"/>
      <c r="D978" s="586"/>
      <c r="E978" s="586"/>
      <c r="F978" s="586"/>
      <c r="G978" s="581"/>
      <c r="H978" s="581"/>
      <c r="I978" s="581"/>
      <c r="J978" s="581"/>
      <c r="K978" s="586"/>
      <c r="L978" s="581"/>
      <c r="M978" s="581"/>
      <c r="N978" s="581"/>
      <c r="O978" s="581"/>
      <c r="P978" s="581"/>
      <c r="Q978" s="581"/>
      <c r="R978" s="581"/>
      <c r="S978" s="581"/>
      <c r="T978" s="581"/>
      <c r="U978" s="581"/>
      <c r="V978" s="581"/>
      <c r="W978" s="581"/>
      <c r="X978" s="581"/>
      <c r="Y978" s="581"/>
      <c r="Z978" s="581"/>
      <c r="AA978" s="581"/>
      <c r="AB978" s="581"/>
      <c r="AC978" s="581"/>
      <c r="AD978" s="581"/>
    </row>
    <row r="979" ht="15.75" customHeight="1">
      <c r="A979" s="586"/>
      <c r="B979" s="587"/>
      <c r="C979" s="586"/>
      <c r="D979" s="586"/>
      <c r="E979" s="586"/>
      <c r="F979" s="586"/>
      <c r="G979" s="581"/>
      <c r="H979" s="581"/>
      <c r="I979" s="581"/>
      <c r="J979" s="581"/>
      <c r="K979" s="586"/>
      <c r="L979" s="581"/>
      <c r="M979" s="581"/>
      <c r="N979" s="581"/>
      <c r="O979" s="581"/>
      <c r="P979" s="581"/>
      <c r="Q979" s="581"/>
      <c r="R979" s="581"/>
      <c r="S979" s="581"/>
      <c r="T979" s="581"/>
      <c r="U979" s="581"/>
      <c r="V979" s="581"/>
      <c r="W979" s="581"/>
      <c r="X979" s="581"/>
      <c r="Y979" s="581"/>
      <c r="Z979" s="581"/>
      <c r="AA979" s="581"/>
      <c r="AB979" s="581"/>
      <c r="AC979" s="581"/>
      <c r="AD979" s="581"/>
    </row>
    <row r="980" ht="15.75" customHeight="1">
      <c r="A980" s="586"/>
      <c r="B980" s="587"/>
      <c r="C980" s="586"/>
      <c r="D980" s="586"/>
      <c r="E980" s="586"/>
      <c r="F980" s="586"/>
      <c r="G980" s="581"/>
      <c r="H980" s="581"/>
      <c r="I980" s="581"/>
      <c r="J980" s="581"/>
      <c r="K980" s="586"/>
      <c r="L980" s="581"/>
      <c r="M980" s="581"/>
      <c r="N980" s="581"/>
      <c r="O980" s="581"/>
      <c r="P980" s="581"/>
      <c r="Q980" s="581"/>
      <c r="R980" s="581"/>
      <c r="S980" s="581"/>
      <c r="T980" s="581"/>
      <c r="U980" s="581"/>
      <c r="V980" s="581"/>
      <c r="W980" s="581"/>
      <c r="X980" s="581"/>
      <c r="Y980" s="581"/>
      <c r="Z980" s="581"/>
      <c r="AA980" s="581"/>
      <c r="AB980" s="581"/>
      <c r="AC980" s="581"/>
      <c r="AD980" s="581"/>
    </row>
    <row r="981" ht="15.75" customHeight="1">
      <c r="A981" s="586"/>
      <c r="B981" s="587"/>
      <c r="C981" s="586"/>
      <c r="D981" s="586"/>
      <c r="E981" s="586"/>
      <c r="F981" s="586"/>
      <c r="G981" s="581"/>
      <c r="H981" s="581"/>
      <c r="I981" s="581"/>
      <c r="J981" s="581"/>
      <c r="K981" s="586"/>
      <c r="L981" s="581"/>
      <c r="M981" s="581"/>
      <c r="N981" s="581"/>
      <c r="O981" s="581"/>
      <c r="P981" s="581"/>
      <c r="Q981" s="581"/>
      <c r="R981" s="581"/>
      <c r="S981" s="581"/>
      <c r="T981" s="581"/>
      <c r="U981" s="581"/>
      <c r="V981" s="581"/>
      <c r="W981" s="581"/>
      <c r="X981" s="581"/>
      <c r="Y981" s="581"/>
      <c r="Z981" s="581"/>
      <c r="AA981" s="581"/>
      <c r="AB981" s="581"/>
      <c r="AC981" s="581"/>
      <c r="AD981" s="581"/>
    </row>
    <row r="982" ht="15.75" customHeight="1">
      <c r="A982" s="586"/>
      <c r="B982" s="587"/>
      <c r="C982" s="586"/>
      <c r="D982" s="586"/>
      <c r="E982" s="586"/>
      <c r="F982" s="586"/>
      <c r="G982" s="581"/>
      <c r="H982" s="581"/>
      <c r="I982" s="581"/>
      <c r="J982" s="581"/>
      <c r="K982" s="586"/>
      <c r="L982" s="581"/>
      <c r="M982" s="581"/>
      <c r="N982" s="581"/>
      <c r="O982" s="581"/>
      <c r="P982" s="581"/>
      <c r="Q982" s="581"/>
      <c r="R982" s="581"/>
      <c r="S982" s="581"/>
      <c r="T982" s="581"/>
      <c r="U982" s="581"/>
      <c r="V982" s="581"/>
      <c r="W982" s="581"/>
      <c r="X982" s="581"/>
      <c r="Y982" s="581"/>
      <c r="Z982" s="581"/>
      <c r="AA982" s="581"/>
      <c r="AB982" s="581"/>
      <c r="AC982" s="581"/>
      <c r="AD982" s="581"/>
    </row>
    <row r="983" ht="15.75" customHeight="1">
      <c r="A983" s="586"/>
      <c r="B983" s="587"/>
      <c r="C983" s="586"/>
      <c r="D983" s="586"/>
      <c r="E983" s="586"/>
      <c r="F983" s="586"/>
      <c r="G983" s="581"/>
      <c r="H983" s="581"/>
      <c r="I983" s="581"/>
      <c r="J983" s="581"/>
      <c r="K983" s="586"/>
      <c r="L983" s="581"/>
      <c r="M983" s="581"/>
      <c r="N983" s="581"/>
      <c r="O983" s="581"/>
      <c r="P983" s="581"/>
      <c r="Q983" s="581"/>
      <c r="R983" s="581"/>
      <c r="S983" s="581"/>
      <c r="T983" s="581"/>
      <c r="U983" s="581"/>
      <c r="V983" s="581"/>
      <c r="W983" s="581"/>
      <c r="X983" s="581"/>
      <c r="Y983" s="581"/>
      <c r="Z983" s="581"/>
      <c r="AA983" s="581"/>
      <c r="AB983" s="581"/>
      <c r="AC983" s="581"/>
      <c r="AD983" s="581"/>
    </row>
    <row r="984" ht="15.75" customHeight="1">
      <c r="A984" s="586"/>
      <c r="B984" s="587"/>
      <c r="C984" s="586"/>
      <c r="D984" s="586"/>
      <c r="E984" s="586"/>
      <c r="F984" s="586"/>
      <c r="G984" s="581"/>
      <c r="H984" s="581"/>
      <c r="I984" s="581"/>
      <c r="J984" s="581"/>
      <c r="K984" s="586"/>
      <c r="L984" s="581"/>
      <c r="M984" s="581"/>
      <c r="N984" s="581"/>
      <c r="O984" s="581"/>
      <c r="P984" s="581"/>
      <c r="Q984" s="581"/>
      <c r="R984" s="581"/>
      <c r="S984" s="581"/>
      <c r="T984" s="581"/>
      <c r="U984" s="581"/>
      <c r="V984" s="581"/>
      <c r="W984" s="581"/>
      <c r="X984" s="581"/>
      <c r="Y984" s="581"/>
      <c r="Z984" s="581"/>
      <c r="AA984" s="581"/>
      <c r="AB984" s="581"/>
      <c r="AC984" s="581"/>
      <c r="AD984" s="581"/>
    </row>
    <row r="985" ht="15.75" customHeight="1">
      <c r="A985" s="586"/>
      <c r="B985" s="587"/>
      <c r="C985" s="586"/>
      <c r="D985" s="586"/>
      <c r="E985" s="586"/>
      <c r="F985" s="586"/>
      <c r="G985" s="581"/>
      <c r="H985" s="581"/>
      <c r="I985" s="581"/>
      <c r="J985" s="581"/>
      <c r="K985" s="586"/>
      <c r="L985" s="581"/>
      <c r="M985" s="581"/>
      <c r="N985" s="581"/>
      <c r="O985" s="581"/>
      <c r="P985" s="581"/>
      <c r="Q985" s="581"/>
      <c r="R985" s="581"/>
      <c r="S985" s="581"/>
      <c r="T985" s="581"/>
      <c r="U985" s="581"/>
      <c r="V985" s="581"/>
      <c r="W985" s="581"/>
      <c r="X985" s="581"/>
      <c r="Y985" s="581"/>
      <c r="Z985" s="581"/>
      <c r="AA985" s="581"/>
      <c r="AB985" s="581"/>
      <c r="AC985" s="581"/>
      <c r="AD985" s="581"/>
    </row>
    <row r="986" ht="15.75" customHeight="1">
      <c r="A986" s="586"/>
      <c r="B986" s="587"/>
      <c r="C986" s="586"/>
      <c r="D986" s="586"/>
      <c r="E986" s="586"/>
      <c r="F986" s="586"/>
      <c r="G986" s="581"/>
      <c r="H986" s="581"/>
      <c r="I986" s="581"/>
      <c r="J986" s="581"/>
      <c r="K986" s="586"/>
      <c r="L986" s="581"/>
      <c r="M986" s="581"/>
      <c r="N986" s="581"/>
      <c r="O986" s="581"/>
      <c r="P986" s="581"/>
      <c r="Q986" s="581"/>
      <c r="R986" s="581"/>
      <c r="S986" s="581"/>
      <c r="T986" s="581"/>
      <c r="U986" s="581"/>
      <c r="V986" s="581"/>
      <c r="W986" s="581"/>
      <c r="X986" s="581"/>
      <c r="Y986" s="581"/>
      <c r="Z986" s="581"/>
      <c r="AA986" s="581"/>
      <c r="AB986" s="581"/>
      <c r="AC986" s="581"/>
      <c r="AD986" s="581"/>
    </row>
    <row r="987" ht="15.75" customHeight="1">
      <c r="A987" s="586"/>
      <c r="B987" s="587"/>
      <c r="C987" s="586"/>
      <c r="D987" s="586"/>
      <c r="E987" s="586"/>
      <c r="F987" s="586"/>
      <c r="G987" s="581"/>
      <c r="H987" s="581"/>
      <c r="I987" s="581"/>
      <c r="J987" s="581"/>
      <c r="K987" s="586"/>
      <c r="L987" s="581"/>
      <c r="M987" s="581"/>
      <c r="N987" s="581"/>
      <c r="O987" s="581"/>
      <c r="P987" s="581"/>
      <c r="Q987" s="581"/>
      <c r="R987" s="581"/>
      <c r="S987" s="581"/>
      <c r="T987" s="581"/>
      <c r="U987" s="581"/>
      <c r="V987" s="581"/>
      <c r="W987" s="581"/>
      <c r="X987" s="581"/>
      <c r="Y987" s="581"/>
      <c r="Z987" s="581"/>
      <c r="AA987" s="581"/>
      <c r="AB987" s="581"/>
      <c r="AC987" s="581"/>
      <c r="AD987" s="581"/>
    </row>
    <row r="988" ht="15.75" customHeight="1">
      <c r="A988" s="586"/>
      <c r="B988" s="587"/>
      <c r="C988" s="586"/>
      <c r="D988" s="586"/>
      <c r="E988" s="586"/>
      <c r="F988" s="586"/>
      <c r="G988" s="581"/>
      <c r="H988" s="581"/>
      <c r="I988" s="581"/>
      <c r="J988" s="581"/>
      <c r="K988" s="586"/>
      <c r="L988" s="581"/>
      <c r="M988" s="581"/>
      <c r="N988" s="581"/>
      <c r="O988" s="581"/>
      <c r="P988" s="581"/>
      <c r="Q988" s="581"/>
      <c r="R988" s="581"/>
      <c r="S988" s="581"/>
      <c r="T988" s="581"/>
      <c r="U988" s="581"/>
      <c r="V988" s="581"/>
      <c r="W988" s="581"/>
      <c r="X988" s="581"/>
      <c r="Y988" s="581"/>
      <c r="Z988" s="581"/>
      <c r="AA988" s="581"/>
      <c r="AB988" s="581"/>
      <c r="AC988" s="581"/>
      <c r="AD988" s="581"/>
    </row>
    <row r="989" ht="15.75" customHeight="1">
      <c r="A989" s="586"/>
      <c r="B989" s="587"/>
      <c r="C989" s="586"/>
      <c r="D989" s="586"/>
      <c r="E989" s="586"/>
      <c r="F989" s="586"/>
      <c r="G989" s="581"/>
      <c r="H989" s="581"/>
      <c r="I989" s="581"/>
      <c r="J989" s="581"/>
      <c r="K989" s="586"/>
      <c r="L989" s="581"/>
      <c r="M989" s="581"/>
      <c r="N989" s="581"/>
      <c r="O989" s="581"/>
      <c r="P989" s="581"/>
      <c r="Q989" s="581"/>
      <c r="R989" s="581"/>
      <c r="S989" s="581"/>
      <c r="T989" s="581"/>
      <c r="U989" s="581"/>
      <c r="V989" s="581"/>
      <c r="W989" s="581"/>
      <c r="X989" s="581"/>
      <c r="Y989" s="581"/>
      <c r="Z989" s="581"/>
      <c r="AA989" s="581"/>
      <c r="AB989" s="581"/>
      <c r="AC989" s="581"/>
      <c r="AD989" s="581"/>
    </row>
    <row r="990" ht="15.75" customHeight="1">
      <c r="A990" s="586"/>
      <c r="B990" s="587"/>
      <c r="C990" s="586"/>
      <c r="D990" s="586"/>
      <c r="E990" s="586"/>
      <c r="F990" s="586"/>
      <c r="G990" s="581"/>
      <c r="H990" s="581"/>
      <c r="I990" s="581"/>
      <c r="J990" s="581"/>
      <c r="K990" s="586"/>
      <c r="L990" s="581"/>
      <c r="M990" s="581"/>
      <c r="N990" s="581"/>
      <c r="O990" s="581"/>
      <c r="P990" s="581"/>
      <c r="Q990" s="581"/>
      <c r="R990" s="581"/>
      <c r="S990" s="581"/>
      <c r="T990" s="581"/>
      <c r="U990" s="581"/>
      <c r="V990" s="581"/>
      <c r="W990" s="581"/>
      <c r="X990" s="581"/>
      <c r="Y990" s="581"/>
      <c r="Z990" s="581"/>
      <c r="AA990" s="581"/>
      <c r="AB990" s="581"/>
      <c r="AC990" s="581"/>
      <c r="AD990" s="581"/>
    </row>
    <row r="991" ht="15.75" customHeight="1">
      <c r="A991" s="586"/>
      <c r="B991" s="587"/>
      <c r="C991" s="586"/>
      <c r="D991" s="586"/>
      <c r="E991" s="586"/>
      <c r="F991" s="586"/>
      <c r="G991" s="581"/>
      <c r="H991" s="581"/>
      <c r="I991" s="581"/>
      <c r="J991" s="581"/>
      <c r="K991" s="586"/>
      <c r="L991" s="581"/>
      <c r="M991" s="581"/>
      <c r="N991" s="581"/>
      <c r="O991" s="581"/>
      <c r="P991" s="581"/>
      <c r="Q991" s="581"/>
      <c r="R991" s="581"/>
      <c r="S991" s="581"/>
      <c r="T991" s="581"/>
      <c r="U991" s="581"/>
      <c r="V991" s="581"/>
      <c r="W991" s="581"/>
      <c r="X991" s="581"/>
      <c r="Y991" s="581"/>
      <c r="Z991" s="581"/>
      <c r="AA991" s="581"/>
      <c r="AB991" s="581"/>
      <c r="AC991" s="581"/>
      <c r="AD991" s="581"/>
    </row>
    <row r="992" ht="15.75" customHeight="1">
      <c r="A992" s="586"/>
      <c r="B992" s="587"/>
      <c r="C992" s="586"/>
      <c r="D992" s="586"/>
      <c r="E992" s="586"/>
      <c r="F992" s="586"/>
      <c r="G992" s="581"/>
      <c r="H992" s="581"/>
      <c r="I992" s="581"/>
      <c r="J992" s="581"/>
      <c r="K992" s="586"/>
      <c r="L992" s="581"/>
      <c r="M992" s="581"/>
      <c r="N992" s="581"/>
      <c r="O992" s="581"/>
      <c r="P992" s="581"/>
      <c r="Q992" s="581"/>
      <c r="R992" s="581"/>
      <c r="S992" s="581"/>
      <c r="T992" s="581"/>
      <c r="U992" s="581"/>
      <c r="V992" s="581"/>
      <c r="W992" s="581"/>
      <c r="X992" s="581"/>
      <c r="Y992" s="581"/>
      <c r="Z992" s="581"/>
      <c r="AA992" s="581"/>
      <c r="AB992" s="581"/>
      <c r="AC992" s="581"/>
      <c r="AD992" s="581"/>
    </row>
    <row r="993" ht="15.75" customHeight="1">
      <c r="A993" s="586"/>
      <c r="B993" s="587"/>
      <c r="C993" s="586"/>
      <c r="D993" s="586"/>
      <c r="E993" s="586"/>
      <c r="F993" s="586"/>
      <c r="G993" s="581"/>
      <c r="H993" s="581"/>
      <c r="I993" s="581"/>
      <c r="J993" s="581"/>
      <c r="K993" s="586"/>
      <c r="L993" s="581"/>
      <c r="M993" s="581"/>
      <c r="N993" s="581"/>
      <c r="O993" s="581"/>
      <c r="P993" s="581"/>
      <c r="Q993" s="581"/>
      <c r="R993" s="581"/>
      <c r="S993" s="581"/>
      <c r="T993" s="581"/>
      <c r="U993" s="581"/>
      <c r="V993" s="581"/>
      <c r="W993" s="581"/>
      <c r="X993" s="581"/>
      <c r="Y993" s="581"/>
      <c r="Z993" s="581"/>
      <c r="AA993" s="581"/>
      <c r="AB993" s="581"/>
      <c r="AC993" s="581"/>
      <c r="AD993" s="581"/>
    </row>
    <row r="994" ht="15.75" customHeight="1">
      <c r="A994" s="586"/>
      <c r="B994" s="587"/>
      <c r="C994" s="586"/>
      <c r="D994" s="586"/>
      <c r="E994" s="586"/>
      <c r="F994" s="586"/>
      <c r="G994" s="581"/>
      <c r="H994" s="581"/>
      <c r="I994" s="581"/>
      <c r="J994" s="581"/>
      <c r="K994" s="586"/>
      <c r="L994" s="581"/>
      <c r="M994" s="581"/>
      <c r="N994" s="581"/>
      <c r="O994" s="581"/>
      <c r="P994" s="581"/>
      <c r="Q994" s="581"/>
      <c r="R994" s="581"/>
      <c r="S994" s="581"/>
      <c r="T994" s="581"/>
      <c r="U994" s="581"/>
      <c r="V994" s="581"/>
      <c r="W994" s="581"/>
      <c r="X994" s="581"/>
      <c r="Y994" s="581"/>
      <c r="Z994" s="581"/>
      <c r="AA994" s="581"/>
      <c r="AB994" s="581"/>
      <c r="AC994" s="581"/>
      <c r="AD994" s="581"/>
    </row>
    <row r="995" ht="15.75" customHeight="1">
      <c r="A995" s="586"/>
      <c r="B995" s="587"/>
      <c r="C995" s="586"/>
      <c r="D995" s="586"/>
      <c r="E995" s="586"/>
      <c r="F995" s="586"/>
      <c r="G995" s="581"/>
      <c r="H995" s="581"/>
      <c r="I995" s="581"/>
      <c r="J995" s="581"/>
      <c r="K995" s="586"/>
      <c r="L995" s="581"/>
      <c r="M995" s="581"/>
      <c r="N995" s="581"/>
      <c r="O995" s="581"/>
      <c r="P995" s="581"/>
      <c r="Q995" s="581"/>
      <c r="R995" s="581"/>
      <c r="S995" s="581"/>
      <c r="T995" s="581"/>
      <c r="U995" s="581"/>
      <c r="V995" s="581"/>
      <c r="W995" s="581"/>
      <c r="X995" s="581"/>
      <c r="Y995" s="581"/>
      <c r="Z995" s="581"/>
      <c r="AA995" s="581"/>
      <c r="AB995" s="581"/>
      <c r="AC995" s="581"/>
      <c r="AD995" s="581"/>
    </row>
    <row r="996" ht="15.75" customHeight="1">
      <c r="A996" s="586"/>
      <c r="B996" s="587"/>
      <c r="C996" s="586"/>
      <c r="D996" s="586"/>
      <c r="E996" s="586"/>
      <c r="F996" s="586"/>
      <c r="G996" s="581"/>
      <c r="H996" s="581"/>
      <c r="I996" s="581"/>
      <c r="J996" s="581"/>
      <c r="K996" s="586"/>
      <c r="L996" s="581"/>
      <c r="M996" s="581"/>
      <c r="N996" s="581"/>
      <c r="O996" s="581"/>
      <c r="P996" s="581"/>
      <c r="Q996" s="581"/>
      <c r="R996" s="581"/>
      <c r="S996" s="581"/>
      <c r="T996" s="581"/>
      <c r="U996" s="581"/>
      <c r="V996" s="581"/>
      <c r="W996" s="581"/>
      <c r="X996" s="581"/>
      <c r="Y996" s="581"/>
      <c r="Z996" s="581"/>
      <c r="AA996" s="581"/>
      <c r="AB996" s="581"/>
      <c r="AC996" s="581"/>
      <c r="AD996" s="581"/>
    </row>
    <row r="997" ht="15.75" customHeight="1">
      <c r="A997" s="586"/>
      <c r="B997" s="587"/>
      <c r="C997" s="586"/>
      <c r="D997" s="586"/>
      <c r="E997" s="586"/>
      <c r="F997" s="586"/>
      <c r="G997" s="581"/>
      <c r="H997" s="581"/>
      <c r="I997" s="581"/>
      <c r="J997" s="581"/>
      <c r="K997" s="586"/>
      <c r="L997" s="581"/>
      <c r="M997" s="581"/>
      <c r="N997" s="581"/>
      <c r="O997" s="581"/>
      <c r="P997" s="581"/>
      <c r="Q997" s="581"/>
      <c r="R997" s="581"/>
      <c r="S997" s="581"/>
      <c r="T997" s="581"/>
      <c r="U997" s="581"/>
      <c r="V997" s="581"/>
      <c r="W997" s="581"/>
      <c r="X997" s="581"/>
      <c r="Y997" s="581"/>
      <c r="Z997" s="581"/>
      <c r="AA997" s="581"/>
      <c r="AB997" s="581"/>
      <c r="AC997" s="581"/>
      <c r="AD997" s="581"/>
    </row>
    <row r="998" ht="15.75" customHeight="1">
      <c r="A998" s="586"/>
      <c r="B998" s="587"/>
      <c r="C998" s="586"/>
      <c r="D998" s="586"/>
      <c r="E998" s="586"/>
      <c r="F998" s="586"/>
      <c r="G998" s="581"/>
      <c r="H998" s="581"/>
      <c r="I998" s="581"/>
      <c r="J998" s="581"/>
      <c r="K998" s="586"/>
      <c r="L998" s="581"/>
      <c r="M998" s="581"/>
      <c r="N998" s="581"/>
      <c r="O998" s="581"/>
      <c r="P998" s="581"/>
      <c r="Q998" s="581"/>
      <c r="R998" s="581"/>
      <c r="S998" s="581"/>
      <c r="T998" s="581"/>
      <c r="U998" s="581"/>
      <c r="V998" s="581"/>
      <c r="W998" s="581"/>
      <c r="X998" s="581"/>
      <c r="Y998" s="581"/>
      <c r="Z998" s="581"/>
      <c r="AA998" s="581"/>
      <c r="AB998" s="581"/>
      <c r="AC998" s="581"/>
      <c r="AD998" s="581"/>
    </row>
    <row r="999" ht="15.75" customHeight="1">
      <c r="A999" s="586"/>
      <c r="B999" s="587"/>
      <c r="C999" s="586"/>
      <c r="D999" s="586"/>
      <c r="E999" s="586"/>
      <c r="F999" s="586"/>
      <c r="G999" s="581"/>
      <c r="H999" s="581"/>
      <c r="I999" s="581"/>
      <c r="J999" s="581"/>
      <c r="K999" s="586"/>
      <c r="L999" s="581"/>
      <c r="M999" s="581"/>
      <c r="N999" s="581"/>
      <c r="O999" s="581"/>
      <c r="P999" s="581"/>
      <c r="Q999" s="581"/>
      <c r="R999" s="581"/>
      <c r="S999" s="581"/>
      <c r="T999" s="581"/>
      <c r="U999" s="581"/>
      <c r="V999" s="581"/>
      <c r="W999" s="581"/>
      <c r="X999" s="581"/>
      <c r="Y999" s="581"/>
      <c r="Z999" s="581"/>
      <c r="AA999" s="581"/>
      <c r="AB999" s="581"/>
      <c r="AC999" s="581"/>
      <c r="AD999" s="581"/>
    </row>
    <row r="1000" ht="15.75" customHeight="1">
      <c r="A1000" s="586"/>
      <c r="B1000" s="587"/>
      <c r="C1000" s="586"/>
      <c r="D1000" s="586"/>
      <c r="E1000" s="586"/>
      <c r="F1000" s="586"/>
      <c r="G1000" s="581"/>
      <c r="H1000" s="581"/>
      <c r="I1000" s="581"/>
      <c r="J1000" s="581"/>
      <c r="K1000" s="586"/>
      <c r="L1000" s="581"/>
      <c r="M1000" s="581"/>
      <c r="N1000" s="581"/>
      <c r="O1000" s="581"/>
      <c r="P1000" s="581"/>
      <c r="Q1000" s="581"/>
      <c r="R1000" s="581"/>
      <c r="S1000" s="581"/>
      <c r="T1000" s="581"/>
      <c r="U1000" s="581"/>
      <c r="V1000" s="581"/>
      <c r="W1000" s="581"/>
      <c r="X1000" s="581"/>
      <c r="Y1000" s="581"/>
      <c r="Z1000" s="581"/>
      <c r="AA1000" s="581"/>
      <c r="AB1000" s="581"/>
      <c r="AC1000" s="581"/>
      <c r="AD1000" s="581"/>
    </row>
  </sheetData>
  <customSheetViews>
    <customSheetView guid="{4BBF0BED-482A-4905-950C-1FF80EE50F83}" filter="1" showAutoFilter="1">
      <autoFilter ref="$M$2:$M$56"/>
    </customSheetView>
    <customSheetView guid="{0239D3F7-AF71-4F25-819F-1DFE84264409}" filter="1" showAutoFilter="1">
      <autoFilter ref="$A$1:$N$49"/>
    </customSheetView>
  </customSheetViews>
  <mergeCells count="511">
    <mergeCell ref="L72:L73"/>
    <mergeCell ref="M72:M73"/>
    <mergeCell ref="N72:N73"/>
    <mergeCell ref="O72:O73"/>
    <mergeCell ref="M75:M78"/>
    <mergeCell ref="N75:N78"/>
    <mergeCell ref="O75:O78"/>
    <mergeCell ref="L75:L78"/>
    <mergeCell ref="L79:L82"/>
    <mergeCell ref="M79:M82"/>
    <mergeCell ref="N79:N82"/>
    <mergeCell ref="O79:O82"/>
    <mergeCell ref="L84:L87"/>
    <mergeCell ref="M84:M87"/>
    <mergeCell ref="N44:N47"/>
    <mergeCell ref="O44:O47"/>
    <mergeCell ref="L36:L38"/>
    <mergeCell ref="L39:L43"/>
    <mergeCell ref="M39:M43"/>
    <mergeCell ref="N39:N43"/>
    <mergeCell ref="O39:O43"/>
    <mergeCell ref="L44:L47"/>
    <mergeCell ref="M44:M47"/>
    <mergeCell ref="L48:L52"/>
    <mergeCell ref="M48:M52"/>
    <mergeCell ref="N48:N52"/>
    <mergeCell ref="O48:O52"/>
    <mergeCell ref="M53:M57"/>
    <mergeCell ref="N53:N57"/>
    <mergeCell ref="O53:O57"/>
    <mergeCell ref="N65:N71"/>
    <mergeCell ref="O65:O71"/>
    <mergeCell ref="L53:L57"/>
    <mergeCell ref="L58:L64"/>
    <mergeCell ref="M58:M64"/>
    <mergeCell ref="N58:N64"/>
    <mergeCell ref="O58:O64"/>
    <mergeCell ref="L65:L71"/>
    <mergeCell ref="M65:M71"/>
    <mergeCell ref="N84:N87"/>
    <mergeCell ref="O84:O87"/>
    <mergeCell ref="N95:N97"/>
    <mergeCell ref="O95:O97"/>
    <mergeCell ref="L109:L112"/>
    <mergeCell ref="M109:M112"/>
    <mergeCell ref="N109:N112"/>
    <mergeCell ref="O109:O112"/>
    <mergeCell ref="M113:M117"/>
    <mergeCell ref="N113:N117"/>
    <mergeCell ref="O113:O117"/>
    <mergeCell ref="L113:L117"/>
    <mergeCell ref="K119:K120"/>
    <mergeCell ref="L119:L120"/>
    <mergeCell ref="M119:M120"/>
    <mergeCell ref="N119:N120"/>
    <mergeCell ref="O119:O120"/>
    <mergeCell ref="K121:K122"/>
    <mergeCell ref="L88:L89"/>
    <mergeCell ref="M88:M89"/>
    <mergeCell ref="N88:N89"/>
    <mergeCell ref="O88:O89"/>
    <mergeCell ref="M90:M92"/>
    <mergeCell ref="N90:N92"/>
    <mergeCell ref="O90:O92"/>
    <mergeCell ref="L90:L92"/>
    <mergeCell ref="L93:L94"/>
    <mergeCell ref="M93:M94"/>
    <mergeCell ref="N93:N94"/>
    <mergeCell ref="O93:O94"/>
    <mergeCell ref="L95:L97"/>
    <mergeCell ref="M95:M97"/>
    <mergeCell ref="L98:L100"/>
    <mergeCell ref="M98:M100"/>
    <mergeCell ref="N98:N100"/>
    <mergeCell ref="O98:O100"/>
    <mergeCell ref="M101:M102"/>
    <mergeCell ref="N101:N102"/>
    <mergeCell ref="O101:O102"/>
    <mergeCell ref="N105:N108"/>
    <mergeCell ref="O105:O108"/>
    <mergeCell ref="L101:L102"/>
    <mergeCell ref="L103:L104"/>
    <mergeCell ref="M103:M104"/>
    <mergeCell ref="N103:N104"/>
    <mergeCell ref="O103:O104"/>
    <mergeCell ref="L105:L108"/>
    <mergeCell ref="M105:M108"/>
    <mergeCell ref="L121:L122"/>
    <mergeCell ref="M121:M122"/>
    <mergeCell ref="N121:N122"/>
    <mergeCell ref="O121:O122"/>
    <mergeCell ref="A149:A152"/>
    <mergeCell ref="B149:B152"/>
    <mergeCell ref="A153:A154"/>
    <mergeCell ref="B153:B154"/>
    <mergeCell ref="A155:A156"/>
    <mergeCell ref="B155:B156"/>
    <mergeCell ref="B157:B159"/>
    <mergeCell ref="A157:A159"/>
    <mergeCell ref="A160:A163"/>
    <mergeCell ref="B160:B163"/>
    <mergeCell ref="A169:A173"/>
    <mergeCell ref="B169:B173"/>
    <mergeCell ref="A174:A175"/>
    <mergeCell ref="B174:B175"/>
    <mergeCell ref="D149:D152"/>
    <mergeCell ref="D153:D154"/>
    <mergeCell ref="C155:C156"/>
    <mergeCell ref="D155:D156"/>
    <mergeCell ref="C157:C159"/>
    <mergeCell ref="D157:D159"/>
    <mergeCell ref="D160:D163"/>
    <mergeCell ref="C161:C163"/>
    <mergeCell ref="C170:C173"/>
    <mergeCell ref="D170:D173"/>
    <mergeCell ref="D174:D175"/>
    <mergeCell ref="C177:C178"/>
    <mergeCell ref="D177:D178"/>
    <mergeCell ref="D180:D183"/>
    <mergeCell ref="A177:A178"/>
    <mergeCell ref="B177:B178"/>
    <mergeCell ref="A180:A183"/>
    <mergeCell ref="B180:B183"/>
    <mergeCell ref="A184:A188"/>
    <mergeCell ref="B184:B188"/>
    <mergeCell ref="B190:B191"/>
    <mergeCell ref="A190:A191"/>
    <mergeCell ref="A192:A194"/>
    <mergeCell ref="B192:B194"/>
    <mergeCell ref="A195:A198"/>
    <mergeCell ref="B195:B198"/>
    <mergeCell ref="A199:A200"/>
    <mergeCell ref="B199:B200"/>
    <mergeCell ref="C180:C182"/>
    <mergeCell ref="C184:C186"/>
    <mergeCell ref="D184:D188"/>
    <mergeCell ref="C187:C188"/>
    <mergeCell ref="C190:C191"/>
    <mergeCell ref="D190:D191"/>
    <mergeCell ref="D192:D193"/>
    <mergeCell ref="C192:C193"/>
    <mergeCell ref="C195:C196"/>
    <mergeCell ref="D195:D196"/>
    <mergeCell ref="C197:C198"/>
    <mergeCell ref="D197:D198"/>
    <mergeCell ref="C199:C200"/>
    <mergeCell ref="D199:D200"/>
    <mergeCell ref="C220:C224"/>
    <mergeCell ref="C225:C227"/>
    <mergeCell ref="C228:C229"/>
    <mergeCell ref="C230:C231"/>
    <mergeCell ref="C232:C234"/>
    <mergeCell ref="C236:C238"/>
    <mergeCell ref="C239:C242"/>
    <mergeCell ref="C245:C247"/>
    <mergeCell ref="D225:D227"/>
    <mergeCell ref="D228:D231"/>
    <mergeCell ref="D232:D234"/>
    <mergeCell ref="D236:D237"/>
    <mergeCell ref="D239:D242"/>
    <mergeCell ref="D245:D247"/>
    <mergeCell ref="C206:C209"/>
    <mergeCell ref="D206:D209"/>
    <mergeCell ref="C210:C214"/>
    <mergeCell ref="D210:D212"/>
    <mergeCell ref="D213:D214"/>
    <mergeCell ref="D220:D222"/>
    <mergeCell ref="D223:D224"/>
    <mergeCell ref="A9:A12"/>
    <mergeCell ref="A13:A17"/>
    <mergeCell ref="B13:B17"/>
    <mergeCell ref="C13:C17"/>
    <mergeCell ref="B18:B21"/>
    <mergeCell ref="C18:C19"/>
    <mergeCell ref="C20:C21"/>
    <mergeCell ref="A18:A21"/>
    <mergeCell ref="A22:A24"/>
    <mergeCell ref="B22:B24"/>
    <mergeCell ref="A25:A26"/>
    <mergeCell ref="B25:B26"/>
    <mergeCell ref="A27:A32"/>
    <mergeCell ref="B27:B32"/>
    <mergeCell ref="A39:A43"/>
    <mergeCell ref="B39:B43"/>
    <mergeCell ref="C39:C43"/>
    <mergeCell ref="D39:D43"/>
    <mergeCell ref="B44:B47"/>
    <mergeCell ref="C44:C47"/>
    <mergeCell ref="D44:D47"/>
    <mergeCell ref="A44:A47"/>
    <mergeCell ref="A48:A52"/>
    <mergeCell ref="B48:B52"/>
    <mergeCell ref="C48:C52"/>
    <mergeCell ref="D48:D52"/>
    <mergeCell ref="A53:A64"/>
    <mergeCell ref="B53:B64"/>
    <mergeCell ref="A93:A94"/>
    <mergeCell ref="B93:B94"/>
    <mergeCell ref="C68:C71"/>
    <mergeCell ref="C75:C78"/>
    <mergeCell ref="C79:C82"/>
    <mergeCell ref="C85:C87"/>
    <mergeCell ref="C88:C89"/>
    <mergeCell ref="C90:C91"/>
    <mergeCell ref="C95:C97"/>
    <mergeCell ref="C201:C204"/>
    <mergeCell ref="D201:D204"/>
    <mergeCell ref="A220:A224"/>
    <mergeCell ref="A225:A227"/>
    <mergeCell ref="A228:A231"/>
    <mergeCell ref="A201:A204"/>
    <mergeCell ref="B201:B204"/>
    <mergeCell ref="A206:A209"/>
    <mergeCell ref="B206:B209"/>
    <mergeCell ref="A210:A214"/>
    <mergeCell ref="B210:B214"/>
    <mergeCell ref="B220:B224"/>
    <mergeCell ref="A65:A71"/>
    <mergeCell ref="B65:B71"/>
    <mergeCell ref="A72:A73"/>
    <mergeCell ref="B72:B73"/>
    <mergeCell ref="A75:A78"/>
    <mergeCell ref="B75:B78"/>
    <mergeCell ref="B79:B82"/>
    <mergeCell ref="A79:A82"/>
    <mergeCell ref="A84:A87"/>
    <mergeCell ref="B84:B87"/>
    <mergeCell ref="A88:A89"/>
    <mergeCell ref="B88:B89"/>
    <mergeCell ref="A90:A92"/>
    <mergeCell ref="B90:B92"/>
    <mergeCell ref="A95:A97"/>
    <mergeCell ref="B95:B97"/>
    <mergeCell ref="A98:A100"/>
    <mergeCell ref="B98:B100"/>
    <mergeCell ref="A101:A102"/>
    <mergeCell ref="B101:B102"/>
    <mergeCell ref="B103:B104"/>
    <mergeCell ref="A103:A104"/>
    <mergeCell ref="A105:A108"/>
    <mergeCell ref="B105:B108"/>
    <mergeCell ref="A109:A112"/>
    <mergeCell ref="B109:B112"/>
    <mergeCell ref="A113:A117"/>
    <mergeCell ref="B113:B117"/>
    <mergeCell ref="A119:A120"/>
    <mergeCell ref="B119:B120"/>
    <mergeCell ref="A121:A122"/>
    <mergeCell ref="B121:B122"/>
    <mergeCell ref="A123:A124"/>
    <mergeCell ref="B123:B124"/>
    <mergeCell ref="B129:B131"/>
    <mergeCell ref="A129:A131"/>
    <mergeCell ref="A133:A136"/>
    <mergeCell ref="B133:B136"/>
    <mergeCell ref="A138:A144"/>
    <mergeCell ref="B138:B144"/>
    <mergeCell ref="A145:A148"/>
    <mergeCell ref="B145:B148"/>
    <mergeCell ref="A239:A242"/>
    <mergeCell ref="A245:A247"/>
    <mergeCell ref="B245:B247"/>
    <mergeCell ref="B225:B227"/>
    <mergeCell ref="B228:B231"/>
    <mergeCell ref="A232:A234"/>
    <mergeCell ref="B232:B234"/>
    <mergeCell ref="A235:A238"/>
    <mergeCell ref="B235:B238"/>
    <mergeCell ref="B239:B242"/>
    <mergeCell ref="M184:M188"/>
    <mergeCell ref="N184:N188"/>
    <mergeCell ref="K177:K178"/>
    <mergeCell ref="K180:K183"/>
    <mergeCell ref="L180:L183"/>
    <mergeCell ref="M180:M183"/>
    <mergeCell ref="N180:N183"/>
    <mergeCell ref="K184:K188"/>
    <mergeCell ref="L184:L188"/>
    <mergeCell ref="K133:K136"/>
    <mergeCell ref="L133:L136"/>
    <mergeCell ref="M133:M136"/>
    <mergeCell ref="N133:N136"/>
    <mergeCell ref="O133:O136"/>
    <mergeCell ref="L138:L144"/>
    <mergeCell ref="O138:O144"/>
    <mergeCell ref="M138:M144"/>
    <mergeCell ref="N138:N144"/>
    <mergeCell ref="M145:M148"/>
    <mergeCell ref="N145:N148"/>
    <mergeCell ref="O145:O148"/>
    <mergeCell ref="N149:N152"/>
    <mergeCell ref="O149:O152"/>
    <mergeCell ref="K155:K156"/>
    <mergeCell ref="L155:L156"/>
    <mergeCell ref="M155:M156"/>
    <mergeCell ref="N155:N156"/>
    <mergeCell ref="L157:L159"/>
    <mergeCell ref="M157:M159"/>
    <mergeCell ref="N157:N159"/>
    <mergeCell ref="M169:M173"/>
    <mergeCell ref="N169:N173"/>
    <mergeCell ref="K157:K159"/>
    <mergeCell ref="K160:K163"/>
    <mergeCell ref="L160:L163"/>
    <mergeCell ref="M160:M163"/>
    <mergeCell ref="N160:N163"/>
    <mergeCell ref="K169:K173"/>
    <mergeCell ref="L169:L173"/>
    <mergeCell ref="K174:K175"/>
    <mergeCell ref="L174:L175"/>
    <mergeCell ref="M174:M175"/>
    <mergeCell ref="N174:N175"/>
    <mergeCell ref="L177:L178"/>
    <mergeCell ref="M177:M178"/>
    <mergeCell ref="N177:N178"/>
    <mergeCell ref="M199:M200"/>
    <mergeCell ref="N199:N200"/>
    <mergeCell ref="L220:L224"/>
    <mergeCell ref="M220:M224"/>
    <mergeCell ref="N220:N224"/>
    <mergeCell ref="K223:K224"/>
    <mergeCell ref="L225:L227"/>
    <mergeCell ref="M225:M227"/>
    <mergeCell ref="N225:N227"/>
    <mergeCell ref="K225:K227"/>
    <mergeCell ref="K228:K231"/>
    <mergeCell ref="L228:L231"/>
    <mergeCell ref="M228:M231"/>
    <mergeCell ref="N228:N231"/>
    <mergeCell ref="K232:K234"/>
    <mergeCell ref="K235:K237"/>
    <mergeCell ref="K190:K191"/>
    <mergeCell ref="L190:L191"/>
    <mergeCell ref="M190:M191"/>
    <mergeCell ref="N190:N191"/>
    <mergeCell ref="L192:L194"/>
    <mergeCell ref="M192:M194"/>
    <mergeCell ref="N192:N194"/>
    <mergeCell ref="K192:K194"/>
    <mergeCell ref="K195:K198"/>
    <mergeCell ref="L195:L198"/>
    <mergeCell ref="M195:M198"/>
    <mergeCell ref="N195:N198"/>
    <mergeCell ref="K199:K200"/>
    <mergeCell ref="L199:L200"/>
    <mergeCell ref="K201:K204"/>
    <mergeCell ref="L201:L204"/>
    <mergeCell ref="M201:M204"/>
    <mergeCell ref="N201:N204"/>
    <mergeCell ref="L206:L209"/>
    <mergeCell ref="M206:M209"/>
    <mergeCell ref="N206:N209"/>
    <mergeCell ref="K206:K209"/>
    <mergeCell ref="K210:K212"/>
    <mergeCell ref="L210:L214"/>
    <mergeCell ref="M210:M214"/>
    <mergeCell ref="N210:N214"/>
    <mergeCell ref="K213:K214"/>
    <mergeCell ref="K220:K222"/>
    <mergeCell ref="M232:M234"/>
    <mergeCell ref="N232:N234"/>
    <mergeCell ref="L232:L234"/>
    <mergeCell ref="L235:L238"/>
    <mergeCell ref="K239:K242"/>
    <mergeCell ref="L239:L242"/>
    <mergeCell ref="K245:K247"/>
    <mergeCell ref="L245:L247"/>
    <mergeCell ref="M235:M238"/>
    <mergeCell ref="N235:N238"/>
    <mergeCell ref="M239:M242"/>
    <mergeCell ref="N239:N242"/>
    <mergeCell ref="M245:M247"/>
    <mergeCell ref="N245:N247"/>
    <mergeCell ref="M9:M12"/>
    <mergeCell ref="N9:N12"/>
    <mergeCell ref="O9:O12"/>
    <mergeCell ref="L13:L17"/>
    <mergeCell ref="M13:M17"/>
    <mergeCell ref="N13:N17"/>
    <mergeCell ref="O13:O17"/>
    <mergeCell ref="L18:L21"/>
    <mergeCell ref="M18:M21"/>
    <mergeCell ref="N18:N21"/>
    <mergeCell ref="O18:O21"/>
    <mergeCell ref="L22:L24"/>
    <mergeCell ref="M22:M24"/>
    <mergeCell ref="N22:N24"/>
    <mergeCell ref="L25:L26"/>
    <mergeCell ref="L27:L32"/>
    <mergeCell ref="M27:M32"/>
    <mergeCell ref="N27:N32"/>
    <mergeCell ref="O27:O32"/>
    <mergeCell ref="O22:O24"/>
    <mergeCell ref="Q22:Q24"/>
    <mergeCell ref="R22:R24"/>
    <mergeCell ref="S22:S24"/>
    <mergeCell ref="M25:M26"/>
    <mergeCell ref="N25:N26"/>
    <mergeCell ref="O25:O26"/>
    <mergeCell ref="B2:B3"/>
    <mergeCell ref="C2:C3"/>
    <mergeCell ref="D2:D3"/>
    <mergeCell ref="L2:L3"/>
    <mergeCell ref="M2:M3"/>
    <mergeCell ref="N2:N3"/>
    <mergeCell ref="O2:O3"/>
    <mergeCell ref="A2:A3"/>
    <mergeCell ref="A4:A7"/>
    <mergeCell ref="B4:B7"/>
    <mergeCell ref="L4:L7"/>
    <mergeCell ref="M4:M7"/>
    <mergeCell ref="N4:N7"/>
    <mergeCell ref="O4:O7"/>
    <mergeCell ref="D4:D7"/>
    <mergeCell ref="C5:C7"/>
    <mergeCell ref="B9:B12"/>
    <mergeCell ref="C9:C10"/>
    <mergeCell ref="D9:D12"/>
    <mergeCell ref="L9:L12"/>
    <mergeCell ref="C11:C12"/>
    <mergeCell ref="D13:D17"/>
    <mergeCell ref="D18:D21"/>
    <mergeCell ref="D22:D24"/>
    <mergeCell ref="D25:D26"/>
    <mergeCell ref="D27:D29"/>
    <mergeCell ref="D30:D32"/>
    <mergeCell ref="C22:C23"/>
    <mergeCell ref="C25:C26"/>
    <mergeCell ref="C28:C29"/>
    <mergeCell ref="C30:C32"/>
    <mergeCell ref="A33:A35"/>
    <mergeCell ref="B33:B35"/>
    <mergeCell ref="C33:C35"/>
    <mergeCell ref="D33:D35"/>
    <mergeCell ref="L33:L35"/>
    <mergeCell ref="M33:M35"/>
    <mergeCell ref="N33:N35"/>
    <mergeCell ref="O33:O35"/>
    <mergeCell ref="A36:A38"/>
    <mergeCell ref="B36:B38"/>
    <mergeCell ref="C36:C38"/>
    <mergeCell ref="D36:D38"/>
    <mergeCell ref="M36:M38"/>
    <mergeCell ref="N36:N38"/>
    <mergeCell ref="O36:O38"/>
    <mergeCell ref="C53:C57"/>
    <mergeCell ref="D53:D57"/>
    <mergeCell ref="C58:C61"/>
    <mergeCell ref="D58:D64"/>
    <mergeCell ref="C62:C64"/>
    <mergeCell ref="C65:C66"/>
    <mergeCell ref="D65:D66"/>
    <mergeCell ref="D67:D71"/>
    <mergeCell ref="D72:D73"/>
    <mergeCell ref="D98:D100"/>
    <mergeCell ref="D101:D102"/>
    <mergeCell ref="D75:D78"/>
    <mergeCell ref="D79:D82"/>
    <mergeCell ref="D84:D87"/>
    <mergeCell ref="D88:D89"/>
    <mergeCell ref="D90:D92"/>
    <mergeCell ref="D93:D94"/>
    <mergeCell ref="D95:D97"/>
    <mergeCell ref="C145:C148"/>
    <mergeCell ref="C149:C152"/>
    <mergeCell ref="C153:C154"/>
    <mergeCell ref="E174:E175"/>
    <mergeCell ref="C123:C124"/>
    <mergeCell ref="D123:D124"/>
    <mergeCell ref="C133:C136"/>
    <mergeCell ref="D133:D136"/>
    <mergeCell ref="C138:C144"/>
    <mergeCell ref="D138:D139"/>
    <mergeCell ref="D145:D148"/>
    <mergeCell ref="C98:C100"/>
    <mergeCell ref="C101:C102"/>
    <mergeCell ref="C103:C104"/>
    <mergeCell ref="D103:D104"/>
    <mergeCell ref="C105:C108"/>
    <mergeCell ref="D105:D108"/>
    <mergeCell ref="D109:D112"/>
    <mergeCell ref="N129:N131"/>
    <mergeCell ref="O129:O131"/>
    <mergeCell ref="C130:C131"/>
    <mergeCell ref="D130:D131"/>
    <mergeCell ref="D140:D144"/>
    <mergeCell ref="C109:C112"/>
    <mergeCell ref="C113:C117"/>
    <mergeCell ref="D113:D117"/>
    <mergeCell ref="C119:C120"/>
    <mergeCell ref="D119:D120"/>
    <mergeCell ref="C121:C122"/>
    <mergeCell ref="D121:D122"/>
    <mergeCell ref="K123:K124"/>
    <mergeCell ref="L123:L124"/>
    <mergeCell ref="M123:M124"/>
    <mergeCell ref="N123:N124"/>
    <mergeCell ref="O123:O124"/>
    <mergeCell ref="L129:L131"/>
    <mergeCell ref="M129:M131"/>
    <mergeCell ref="K138:K139"/>
    <mergeCell ref="K140:K144"/>
    <mergeCell ref="K145:K148"/>
    <mergeCell ref="L145:L148"/>
    <mergeCell ref="K149:K152"/>
    <mergeCell ref="L149:L152"/>
    <mergeCell ref="K153:K154"/>
    <mergeCell ref="L153:L154"/>
    <mergeCell ref="M149:M152"/>
    <mergeCell ref="M153:M154"/>
    <mergeCell ref="N153:N154"/>
  </mergeCells>
  <printOptions/>
  <pageMargins bottom="0.75" footer="0.0" header="0.0" left="0.7" right="0.7" top="0.75"/>
  <pageSetup paperSize="9" orientation="portrait"/>
  <rowBreaks count="1" manualBreakCount="1">
    <brk id="83" man="1"/>
  </rowBreaks>
  <colBreaks count="1" manualBreakCount="1">
    <brk id="13" man="1"/>
  </colBreak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" width="8.63"/>
    <col customWidth="1" min="3" max="3" width="16.88"/>
    <col customWidth="1" min="4" max="4" width="11.5"/>
    <col customWidth="1" min="5" max="5" width="14.0"/>
    <col customWidth="1" min="6" max="6" width="10.13"/>
    <col customWidth="1" min="7" max="7" width="11.88"/>
    <col customWidth="1" min="8" max="8" width="8.63"/>
    <col customWidth="1" min="9" max="10" width="11.0"/>
    <col customWidth="1" min="11" max="11" width="14.25"/>
    <col customWidth="1" min="12" max="12" width="12.75"/>
    <col customWidth="1" min="13" max="15" width="10.75"/>
    <col customWidth="1" min="16" max="26" width="8.63"/>
  </cols>
  <sheetData>
    <row r="2">
      <c r="B2" s="588" t="s">
        <v>5313</v>
      </c>
      <c r="C2" s="588" t="s">
        <v>5314</v>
      </c>
      <c r="D2" s="588" t="s">
        <v>5315</v>
      </c>
      <c r="E2" s="588" t="s">
        <v>5316</v>
      </c>
      <c r="F2" s="589" t="s">
        <v>5317</v>
      </c>
      <c r="G2" s="589" t="s">
        <v>5318</v>
      </c>
      <c r="H2" s="589" t="s">
        <v>5319</v>
      </c>
      <c r="I2" s="589" t="s">
        <v>5320</v>
      </c>
      <c r="J2" s="590" t="s">
        <v>5321</v>
      </c>
      <c r="K2" s="590" t="s">
        <v>5322</v>
      </c>
      <c r="L2" s="591" t="s">
        <v>5323</v>
      </c>
      <c r="M2" s="591" t="s">
        <v>5324</v>
      </c>
      <c r="N2" s="592"/>
      <c r="O2" s="592"/>
      <c r="P2" s="592"/>
      <c r="Q2" s="592"/>
      <c r="R2" s="593"/>
    </row>
    <row r="3">
      <c r="B3" s="594">
        <v>45566.0</v>
      </c>
      <c r="C3" s="595">
        <v>100.0</v>
      </c>
      <c r="D3" s="596">
        <f>B3+D12</f>
        <v>45581</v>
      </c>
      <c r="E3" s="596">
        <f>D3+D13</f>
        <v>45596</v>
      </c>
      <c r="F3" s="597">
        <v>98.0</v>
      </c>
      <c r="G3" s="598">
        <f>C3-F3</f>
        <v>2</v>
      </c>
      <c r="H3" s="599">
        <f>1-F3/C3</f>
        <v>0.02</v>
      </c>
      <c r="I3" s="600">
        <f>(1+H3)*C3</f>
        <v>102</v>
      </c>
      <c r="J3" s="600">
        <f>I3-K5</f>
        <v>0.3</v>
      </c>
      <c r="K3" s="601">
        <f>5.75%*C3</f>
        <v>5.75</v>
      </c>
      <c r="L3" s="602">
        <f>K3+J3</f>
        <v>6.05</v>
      </c>
      <c r="M3" s="603">
        <f>L3/C3</f>
        <v>0.0605</v>
      </c>
      <c r="N3" s="592"/>
      <c r="O3" s="592"/>
      <c r="P3" s="592"/>
      <c r="Q3" s="592"/>
      <c r="R3" s="593"/>
    </row>
    <row r="4">
      <c r="L4" s="592"/>
      <c r="M4" s="592"/>
      <c r="N4" s="592"/>
      <c r="O4" s="592"/>
      <c r="P4" s="592"/>
      <c r="Q4" s="592"/>
      <c r="R4" s="593"/>
    </row>
    <row r="5">
      <c r="B5" s="604" t="s">
        <v>5325</v>
      </c>
      <c r="C5" s="269"/>
      <c r="D5" s="4"/>
      <c r="E5" s="605">
        <v>100.0</v>
      </c>
      <c r="F5" s="593"/>
      <c r="G5" s="593"/>
      <c r="H5" s="593"/>
      <c r="I5" s="593"/>
      <c r="J5" s="605">
        <f t="shared" ref="J5:K5" si="1">SUBTOTAL(9,J7:J9)</f>
        <v>100</v>
      </c>
      <c r="K5" s="605">
        <f t="shared" si="1"/>
        <v>101.7</v>
      </c>
      <c r="L5" s="606"/>
      <c r="M5" s="606"/>
      <c r="N5" s="606"/>
      <c r="O5" s="606"/>
      <c r="P5" s="606"/>
      <c r="Q5" s="606"/>
      <c r="R5" s="607"/>
    </row>
    <row r="6">
      <c r="B6" s="608" t="s">
        <v>5326</v>
      </c>
      <c r="C6" s="609" t="s">
        <v>5327</v>
      </c>
      <c r="D6" s="609" t="s">
        <v>5328</v>
      </c>
      <c r="E6" s="609" t="s">
        <v>5329</v>
      </c>
      <c r="F6" s="609" t="s">
        <v>5330</v>
      </c>
      <c r="G6" s="609" t="s">
        <v>5331</v>
      </c>
      <c r="H6" s="609" t="s">
        <v>5332</v>
      </c>
      <c r="I6" s="609" t="s">
        <v>5333</v>
      </c>
      <c r="J6" s="609" t="s">
        <v>5334</v>
      </c>
      <c r="K6" s="610" t="s">
        <v>5335</v>
      </c>
      <c r="L6" s="611"/>
      <c r="M6" s="592"/>
      <c r="N6" s="592"/>
      <c r="O6" s="592"/>
      <c r="P6" s="592"/>
      <c r="Q6" s="592"/>
      <c r="R6" s="592"/>
      <c r="S6" s="592"/>
    </row>
    <row r="7">
      <c r="B7" s="612">
        <v>1.0</v>
      </c>
      <c r="C7" s="613">
        <v>10.0</v>
      </c>
      <c r="D7" s="614">
        <f>$B$3+5</f>
        <v>45571</v>
      </c>
      <c r="E7" s="613">
        <f t="shared" ref="E7:E9" si="2">C7%*$C$3</f>
        <v>10</v>
      </c>
      <c r="F7" s="615">
        <v>0.02</v>
      </c>
      <c r="G7" s="613">
        <f t="shared" ref="G7:G9" si="3">(1+F7)*E7</f>
        <v>10.2</v>
      </c>
      <c r="H7" s="614">
        <f t="shared" ref="H7:H9" si="4">D7+30</f>
        <v>45601</v>
      </c>
      <c r="I7" s="616">
        <v>5.0</v>
      </c>
      <c r="J7" s="616">
        <f t="shared" ref="J7:J9" si="5">I7*C7</f>
        <v>50</v>
      </c>
      <c r="K7" s="617">
        <f t="shared" ref="K7:K9" si="6">G7*I7</f>
        <v>51</v>
      </c>
      <c r="L7" s="592"/>
      <c r="M7" s="592"/>
      <c r="N7" s="592"/>
      <c r="O7" s="592"/>
      <c r="P7" s="592"/>
      <c r="Q7" s="592"/>
      <c r="R7" s="592"/>
      <c r="S7" s="592"/>
    </row>
    <row r="8">
      <c r="B8" s="612">
        <v>2.0</v>
      </c>
      <c r="C8" s="613">
        <v>5.0</v>
      </c>
      <c r="D8" s="614">
        <f>$B$3+3</f>
        <v>45569</v>
      </c>
      <c r="E8" s="613">
        <f t="shared" si="2"/>
        <v>5</v>
      </c>
      <c r="F8" s="615">
        <v>0.015</v>
      </c>
      <c r="G8" s="613">
        <f t="shared" si="3"/>
        <v>5.075</v>
      </c>
      <c r="H8" s="614">
        <f t="shared" si="4"/>
        <v>45599</v>
      </c>
      <c r="I8" s="616">
        <v>8.0</v>
      </c>
      <c r="J8" s="616">
        <f t="shared" si="5"/>
        <v>40</v>
      </c>
      <c r="K8" s="617">
        <f t="shared" si="6"/>
        <v>40.6</v>
      </c>
      <c r="L8" s="592"/>
      <c r="M8" s="592"/>
      <c r="N8" s="592"/>
      <c r="O8" s="592"/>
      <c r="P8" s="592"/>
      <c r="Q8" s="592"/>
      <c r="R8" s="592"/>
      <c r="S8" s="592"/>
    </row>
    <row r="9">
      <c r="B9" s="612">
        <v>3.0</v>
      </c>
      <c r="C9" s="613">
        <v>1.0</v>
      </c>
      <c r="D9" s="614">
        <f>$B$3+1</f>
        <v>45567</v>
      </c>
      <c r="E9" s="613">
        <f t="shared" si="2"/>
        <v>1</v>
      </c>
      <c r="F9" s="615">
        <v>0.01</v>
      </c>
      <c r="G9" s="613">
        <f t="shared" si="3"/>
        <v>1.01</v>
      </c>
      <c r="H9" s="614">
        <f t="shared" si="4"/>
        <v>45597</v>
      </c>
      <c r="I9" s="616">
        <v>10.0</v>
      </c>
      <c r="J9" s="616">
        <f t="shared" si="5"/>
        <v>10</v>
      </c>
      <c r="K9" s="617">
        <f t="shared" si="6"/>
        <v>10.1</v>
      </c>
      <c r="L9" s="592"/>
      <c r="M9" s="592"/>
      <c r="N9" s="592"/>
      <c r="O9" s="592"/>
      <c r="P9" s="592"/>
      <c r="Q9" s="592"/>
      <c r="R9" s="592"/>
      <c r="S9" s="592"/>
    </row>
    <row r="10">
      <c r="L10" s="592"/>
      <c r="M10" s="592"/>
      <c r="N10" s="592"/>
      <c r="O10" s="592"/>
      <c r="P10" s="592"/>
      <c r="Q10" s="592"/>
      <c r="R10" s="592"/>
      <c r="S10" s="592"/>
    </row>
    <row r="11">
      <c r="C11" s="618" t="s">
        <v>5336</v>
      </c>
      <c r="D11" s="618" t="s">
        <v>5337</v>
      </c>
      <c r="L11" s="592"/>
      <c r="M11" s="592"/>
      <c r="N11" s="592"/>
      <c r="O11" s="592"/>
      <c r="P11" s="592"/>
      <c r="Q11" s="592"/>
      <c r="R11" s="592"/>
      <c r="S11" s="592"/>
    </row>
    <row r="12">
      <c r="C12" s="616" t="s">
        <v>5338</v>
      </c>
      <c r="D12" s="616">
        <v>15.0</v>
      </c>
      <c r="E12" s="619" t="s">
        <v>5339</v>
      </c>
      <c r="L12" s="592"/>
      <c r="M12" s="592"/>
      <c r="N12" s="592"/>
      <c r="O12" s="592"/>
      <c r="P12" s="592"/>
      <c r="Q12" s="592"/>
      <c r="R12" s="592"/>
      <c r="S12" s="592"/>
    </row>
    <row r="13">
      <c r="C13" s="613" t="s">
        <v>5340</v>
      </c>
      <c r="D13" s="616">
        <v>15.0</v>
      </c>
      <c r="L13" s="592"/>
      <c r="M13" s="592"/>
      <c r="N13" s="592"/>
      <c r="O13" s="592"/>
      <c r="P13" s="592"/>
      <c r="Q13" s="592"/>
      <c r="R13" s="592"/>
      <c r="S13" s="592"/>
    </row>
    <row r="14">
      <c r="C14" s="618" t="s">
        <v>5341</v>
      </c>
      <c r="D14" s="618" t="s">
        <v>5342</v>
      </c>
      <c r="L14" s="620"/>
      <c r="M14" s="620"/>
      <c r="N14" s="620"/>
      <c r="O14" s="620"/>
      <c r="P14" s="620"/>
      <c r="Q14" s="592"/>
      <c r="R14" s="592"/>
      <c r="S14" s="592"/>
    </row>
    <row r="15">
      <c r="C15" s="616" t="s">
        <v>5343</v>
      </c>
      <c r="D15" s="621">
        <v>0.01</v>
      </c>
      <c r="L15" s="622"/>
      <c r="M15" s="622"/>
      <c r="N15" s="622"/>
      <c r="O15" s="622"/>
      <c r="P15" s="623"/>
      <c r="Q15" s="592"/>
      <c r="R15" s="592"/>
      <c r="S15" s="592"/>
    </row>
    <row r="16">
      <c r="C16" s="616" t="s">
        <v>5344</v>
      </c>
      <c r="D16" s="624">
        <v>0.015</v>
      </c>
      <c r="L16" s="625"/>
      <c r="M16" s="625"/>
      <c r="N16" s="625"/>
      <c r="O16" s="625"/>
      <c r="P16" s="623"/>
      <c r="Q16" s="592"/>
      <c r="R16" s="592"/>
      <c r="S16" s="592"/>
    </row>
    <row r="17">
      <c r="C17" s="616" t="s">
        <v>5345</v>
      </c>
      <c r="D17" s="621">
        <v>0.02</v>
      </c>
      <c r="L17" s="625"/>
      <c r="M17" s="625"/>
      <c r="N17" s="625"/>
      <c r="O17" s="625"/>
      <c r="P17" s="623"/>
      <c r="Q17" s="592"/>
      <c r="R17" s="592"/>
      <c r="S17" s="592"/>
    </row>
    <row r="18">
      <c r="L18" s="625"/>
      <c r="M18" s="625"/>
      <c r="N18" s="625"/>
      <c r="O18" s="625"/>
      <c r="P18" s="623"/>
      <c r="Q18" s="592"/>
      <c r="R18" s="592"/>
      <c r="S18" s="592"/>
    </row>
    <row r="19">
      <c r="L19" s="625"/>
      <c r="M19" s="626"/>
      <c r="N19" s="626"/>
      <c r="O19" s="625"/>
      <c r="P19" s="623"/>
      <c r="Q19" s="592"/>
      <c r="R19" s="592"/>
      <c r="S19" s="592"/>
    </row>
    <row r="20">
      <c r="L20" s="625"/>
      <c r="M20" s="627"/>
      <c r="N20" s="627"/>
      <c r="O20" s="625"/>
      <c r="P20" s="623"/>
      <c r="Q20" s="592"/>
      <c r="R20" s="592"/>
      <c r="S20" s="592"/>
    </row>
    <row r="21" ht="15.75" customHeight="1">
      <c r="C21" s="89" t="s">
        <v>5346</v>
      </c>
      <c r="L21" s="625"/>
      <c r="M21" s="627"/>
      <c r="N21" s="627"/>
      <c r="O21" s="625"/>
      <c r="P21" s="623"/>
      <c r="Q21" s="592"/>
      <c r="R21" s="592"/>
      <c r="S21" s="592"/>
    </row>
    <row r="22" ht="15.75" customHeight="1">
      <c r="L22" s="625"/>
      <c r="M22" s="627"/>
      <c r="N22" s="627"/>
      <c r="O22" s="625"/>
      <c r="P22" s="623"/>
      <c r="Q22" s="592"/>
      <c r="R22" s="592"/>
      <c r="S22" s="592"/>
    </row>
    <row r="23" ht="15.75" customHeight="1">
      <c r="L23" s="625"/>
      <c r="M23" s="627"/>
      <c r="N23" s="627"/>
      <c r="O23" s="625"/>
      <c r="P23" s="623"/>
      <c r="Q23" s="592"/>
      <c r="R23" s="592"/>
      <c r="S23" s="592"/>
    </row>
    <row r="24" ht="15.75" customHeight="1">
      <c r="L24" s="625"/>
      <c r="M24" s="627"/>
      <c r="N24" s="627"/>
      <c r="O24" s="625"/>
      <c r="P24" s="623"/>
      <c r="Q24" s="592"/>
      <c r="R24" s="592"/>
      <c r="S24" s="592"/>
    </row>
    <row r="25" ht="15.75" customHeight="1">
      <c r="L25" s="625"/>
      <c r="M25" s="627"/>
      <c r="N25" s="627"/>
      <c r="O25" s="625"/>
      <c r="P25" s="623"/>
      <c r="Q25" s="592"/>
      <c r="R25" s="592"/>
      <c r="S25" s="592"/>
    </row>
    <row r="26" ht="15.75" customHeight="1">
      <c r="L26" s="625"/>
      <c r="M26" s="627"/>
      <c r="N26" s="627"/>
      <c r="O26" s="625"/>
      <c r="P26" s="623"/>
      <c r="Q26" s="592"/>
      <c r="R26" s="592"/>
      <c r="S26" s="592"/>
    </row>
    <row r="27" ht="15.75" customHeight="1">
      <c r="L27" s="625"/>
      <c r="M27" s="627"/>
      <c r="N27" s="627"/>
      <c r="O27" s="625"/>
      <c r="P27" s="623"/>
      <c r="Q27" s="592"/>
      <c r="R27" s="592"/>
      <c r="S27" s="592"/>
    </row>
    <row r="28" ht="15.75" customHeight="1">
      <c r="L28" s="625"/>
      <c r="M28" s="627"/>
      <c r="N28" s="627"/>
      <c r="O28" s="625"/>
      <c r="P28" s="623"/>
      <c r="Q28" s="592"/>
      <c r="R28" s="592"/>
      <c r="S28" s="592"/>
    </row>
    <row r="29" ht="15.75" customHeight="1">
      <c r="L29" s="625"/>
      <c r="M29" s="627"/>
      <c r="N29" s="627"/>
      <c r="O29" s="625"/>
      <c r="P29" s="623"/>
      <c r="Q29" s="592"/>
      <c r="R29" s="592"/>
      <c r="S29" s="592"/>
    </row>
    <row r="30" ht="15.75" customHeight="1">
      <c r="L30" s="625"/>
      <c r="M30" s="627"/>
      <c r="N30" s="627"/>
      <c r="O30" s="625"/>
      <c r="P30" s="623"/>
      <c r="Q30" s="592"/>
      <c r="R30" s="592"/>
      <c r="S30" s="592"/>
    </row>
    <row r="31" ht="15.75" customHeight="1">
      <c r="L31" s="625"/>
      <c r="M31" s="627"/>
      <c r="N31" s="627"/>
      <c r="O31" s="625"/>
      <c r="P31" s="623"/>
      <c r="Q31" s="592"/>
      <c r="R31" s="592"/>
      <c r="S31" s="592"/>
    </row>
    <row r="32" ht="15.75" customHeight="1">
      <c r="L32" s="625"/>
      <c r="M32" s="627"/>
      <c r="N32" s="627"/>
      <c r="O32" s="625"/>
      <c r="P32" s="623"/>
      <c r="Q32" s="592"/>
      <c r="R32" s="592"/>
      <c r="S32" s="592"/>
    </row>
    <row r="33" ht="15.75" customHeight="1">
      <c r="L33" s="625"/>
      <c r="M33" s="627"/>
      <c r="N33" s="627"/>
      <c r="O33" s="625"/>
      <c r="P33" s="623"/>
      <c r="Q33" s="592"/>
      <c r="R33" s="592"/>
      <c r="S33" s="592"/>
    </row>
    <row r="34" ht="15.75" customHeight="1">
      <c r="L34" s="625"/>
      <c r="M34" s="627"/>
      <c r="N34" s="627"/>
      <c r="O34" s="625"/>
      <c r="P34" s="623"/>
      <c r="Q34" s="592"/>
      <c r="R34" s="592"/>
      <c r="S34" s="592"/>
    </row>
    <row r="35" ht="15.75" customHeight="1">
      <c r="L35" s="625"/>
      <c r="M35" s="627"/>
      <c r="N35" s="627"/>
      <c r="O35" s="625"/>
      <c r="P35" s="623"/>
      <c r="Q35" s="592"/>
      <c r="R35" s="592"/>
      <c r="S35" s="592"/>
    </row>
    <row r="36" ht="15.75" customHeight="1">
      <c r="L36" s="592"/>
      <c r="M36" s="592"/>
      <c r="N36" s="592"/>
      <c r="O36" s="592"/>
      <c r="P36" s="592"/>
      <c r="Q36" s="592"/>
      <c r="R36" s="592"/>
      <c r="S36" s="592"/>
    </row>
    <row r="37" ht="15.75" customHeight="1">
      <c r="L37" s="592"/>
      <c r="M37" s="592"/>
      <c r="N37" s="592"/>
      <c r="O37" s="592"/>
      <c r="P37" s="592"/>
      <c r="Q37" s="592"/>
      <c r="R37" s="592"/>
      <c r="S37" s="592"/>
    </row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5:D5"/>
  </mergeCells>
  <printOptions/>
  <pageMargins bottom="0.75" footer="0.0" header="0.0" left="0.7" right="0.7" top="0.75"/>
  <pageSetup orientation="portrait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3" max="3" width="27.13"/>
    <col customWidth="1" min="4" max="4" width="23.88"/>
  </cols>
  <sheetData>
    <row r="3">
      <c r="B3" s="628" t="s">
        <v>5347</v>
      </c>
      <c r="C3" s="629" t="s">
        <v>5348</v>
      </c>
      <c r="D3" s="628" t="s">
        <v>5349</v>
      </c>
      <c r="E3" s="252" t="s">
        <v>5350</v>
      </c>
      <c r="F3" s="252" t="s">
        <v>5351</v>
      </c>
    </row>
    <row r="4">
      <c r="B4" s="33" t="s">
        <v>5352</v>
      </c>
      <c r="C4" s="630">
        <v>66671.0</v>
      </c>
      <c r="D4" s="631">
        <v>3243.93</v>
      </c>
      <c r="E4" s="262">
        <f t="shared" ref="E4:E8" si="1">D4*10</f>
        <v>32439.3</v>
      </c>
      <c r="F4" s="262">
        <f>IFERROR(__xludf.DUMMYFUNCTION("GOOGLEFINANCE(""CURRENCY:INRUSD"")*E4"),378.94275819564)</f>
        <v>378.9427582</v>
      </c>
    </row>
    <row r="5">
      <c r="B5" s="33" t="s">
        <v>5353</v>
      </c>
      <c r="C5" s="630">
        <v>60718.0</v>
      </c>
      <c r="D5" s="631">
        <v>3107.68</v>
      </c>
      <c r="E5" s="262">
        <f t="shared" si="1"/>
        <v>31076.8</v>
      </c>
      <c r="F5" s="262">
        <f>IFERROR(__xludf.DUMMYFUNCTION("GOOGLEFINANCE(""CURRENCY:INRUSD"")*E5"),363.02658528064)</f>
        <v>363.0265853</v>
      </c>
    </row>
    <row r="6">
      <c r="B6" s="33" t="s">
        <v>5354</v>
      </c>
      <c r="C6" s="630">
        <v>86765.0</v>
      </c>
      <c r="D6" s="631">
        <v>4627.91</v>
      </c>
      <c r="E6" s="262">
        <f t="shared" si="1"/>
        <v>46279.1</v>
      </c>
      <c r="F6" s="262">
        <f>IFERROR(__xludf.DUMMYFUNCTION("GOOGLEFINANCE(""CURRENCY:INRUSD"")*E6"),540.61369390868)</f>
        <v>540.6136939</v>
      </c>
    </row>
    <row r="7">
      <c r="B7" s="33" t="s">
        <v>5355</v>
      </c>
      <c r="C7" s="630">
        <v>85308.0</v>
      </c>
      <c r="D7" s="631">
        <v>4546.47</v>
      </c>
      <c r="E7" s="262">
        <f t="shared" si="1"/>
        <v>45464.7</v>
      </c>
      <c r="F7" s="262">
        <f>IFERROR(__xludf.DUMMYFUNCTION("GOOGLEFINANCE(""CURRENCY:INRUSD"")*E7"),531.10020310356)</f>
        <v>531.1002031</v>
      </c>
    </row>
    <row r="8">
      <c r="B8" s="33" t="s">
        <v>5356</v>
      </c>
      <c r="C8" s="630">
        <v>84231.0</v>
      </c>
      <c r="D8" s="631">
        <v>3954.6</v>
      </c>
      <c r="E8" s="262">
        <f t="shared" si="1"/>
        <v>39546</v>
      </c>
      <c r="F8" s="262">
        <f>IFERROR(__xludf.DUMMYFUNCTION("GOOGLEFINANCE(""CURRENCY:INRUSD"")*E8"),461.9603479608)</f>
        <v>461.960348</v>
      </c>
    </row>
  </sheetData>
  <drawing r:id="rId1"/>
</worksheet>
</file>